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elec\EIaE\"/>
    </mc:Choice>
  </mc:AlternateContent>
  <xr:revisionPtr revIDLastSave="0" documentId="8_{B114EA90-0398-416B-86C8-273A62037932}" xr6:coauthVersionLast="47" xr6:coauthVersionMax="47" xr10:uidLastSave="{00000000-0000-0000-0000-000000000000}"/>
  <bookViews>
    <workbookView xWindow="360" yWindow="360" windowWidth="9815" windowHeight="7290" firstSheet="28" activeTab="29" xr2:uid="{1839E201-C116-499E-ABC2-355C9EB0B780}"/>
  </bookViews>
  <sheets>
    <sheet name="About" sheetId="1" r:id="rId1"/>
    <sheet name="Table 1" sheetId="37" r:id="rId2"/>
    <sheet name="Intl Imports" sheetId="32" r:id="rId3"/>
    <sheet name="AEO Table 10 2023" sheetId="13" state="hidden" r:id="rId4"/>
    <sheet name="AEO Table 10 2022" sheetId="15" state="hidden" r:id="rId5"/>
    <sheet name="AEO Table 10 2021" sheetId="6" state="hidden" r:id="rId6"/>
    <sheet name="Canada Generation Projection" sheetId="7" state="hidden" r:id="rId7"/>
    <sheet name="Canada NG Gen by Turbine Type" sheetId="14" state="hidden" r:id="rId8"/>
    <sheet name="Canada Elec Mix" sheetId="8" state="hidden" r:id="rId9"/>
    <sheet name="AEO Table 3 2023" sheetId="12" state="hidden" r:id="rId10"/>
    <sheet name="AEO Table 3 2022" sheetId="16" state="hidden" r:id="rId11"/>
    <sheet name="AEO Table 3 2021" sheetId="11" state="hidden" r:id="rId12"/>
    <sheet name="IRA-BIL_IRA-BIL - Mid_annual_st" sheetId="29" r:id="rId13"/>
    <sheet name="REEDS crosswalk" sheetId="30" r:id="rId14"/>
    <sheet name="REEDS summary" sheetId="31" r:id="rId15"/>
    <sheet name="State Generation Costs Calcs" sheetId="21" r:id="rId16"/>
    <sheet name="EIA SEDS data" sheetId="26" state="hidden" r:id="rId17"/>
    <sheet name="ReEDs Generation Data" sheetId="22" state="hidden" r:id="rId18"/>
    <sheet name="Cross border connections" sheetId="25" r:id="rId19"/>
    <sheet name="AEO Table 3" sheetId="24" state="hidden" r:id="rId20"/>
    <sheet name="Calculations" sheetId="23" state="hidden" r:id="rId21"/>
    <sheet name="EIA_State Elec Profiles" sheetId="17" r:id="rId22"/>
    <sheet name="Cambium22_MidCase_annual_state" sheetId="33" r:id="rId23"/>
    <sheet name="calcs" sheetId="34" r:id="rId24"/>
    <sheet name="Imports_new" sheetId="28" r:id="rId25"/>
    <sheet name="exports" sheetId="20" r:id="rId26"/>
    <sheet name="EIaE-BIE" sheetId="3" r:id="rId27"/>
    <sheet name="EIaE-BEE" sheetId="5" r:id="rId28"/>
    <sheet name="EIaE-IEP" sheetId="9" r:id="rId29"/>
    <sheet name="EIaE-BEEP" sheetId="10" r:id="rId30"/>
  </sheets>
  <definedNames>
    <definedName name="_xlnm._FilterDatabase" localSheetId="22" hidden="1">Cambium22_MidCase_annual_state!$A$6:$DQ$390</definedName>
    <definedName name="_xlnm._FilterDatabase" localSheetId="12" hidden="1">'IRA-BIL_IRA-BIL - Mid_annual_st'!$A$2:$AR$434</definedName>
    <definedName name="_xlnm._FilterDatabase" localSheetId="17" hidden="1">'ReEDs Generation Data'!$B$2:$R$722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0" l="1"/>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F2" i="10"/>
  <c r="E2" i="10"/>
  <c r="D2" i="10" s="1"/>
  <c r="C2" i="10" s="1"/>
  <c r="B2" i="10" s="1"/>
  <c r="I2" i="9"/>
  <c r="J2" i="9" s="1"/>
  <c r="K2" i="9" s="1"/>
  <c r="L2" i="9" s="1"/>
  <c r="M2" i="9" s="1"/>
  <c r="N2" i="9" s="1"/>
  <c r="O2" i="9" s="1"/>
  <c r="P2" i="9" s="1"/>
  <c r="Q2" i="9" s="1"/>
  <c r="R2" i="9" s="1"/>
  <c r="S2" i="9" s="1"/>
  <c r="T2" i="9" s="1"/>
  <c r="U2" i="9" s="1"/>
  <c r="V2" i="9" s="1"/>
  <c r="W2" i="9" s="1"/>
  <c r="X2" i="9" s="1"/>
  <c r="Y2" i="9" s="1"/>
  <c r="Z2" i="9" s="1"/>
  <c r="AA2" i="9" s="1"/>
  <c r="AB2" i="9" s="1"/>
  <c r="AC2" i="9" s="1"/>
  <c r="AD2" i="9" s="1"/>
  <c r="AE2" i="9" s="1"/>
  <c r="AF2" i="9" s="1"/>
  <c r="H2" i="9"/>
  <c r="F2" i="9"/>
  <c r="G2" i="9"/>
  <c r="E2" i="9"/>
  <c r="D2" i="9" s="1"/>
  <c r="C2" i="9" s="1"/>
  <c r="B2" i="9" s="1"/>
  <c r="O46" i="37"/>
  <c r="P46" i="37"/>
  <c r="N46" i="37"/>
  <c r="O45" i="37" l="1"/>
  <c r="P45" i="37"/>
  <c r="N45" i="37"/>
  <c r="O38" i="34"/>
  <c r="N6" i="34"/>
  <c r="N7" i="34"/>
  <c r="N8" i="34"/>
  <c r="N9" i="34"/>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39" i="34"/>
  <c r="N40" i="34"/>
  <c r="N41" i="34"/>
  <c r="N42" i="34"/>
  <c r="N43" i="34"/>
  <c r="N44" i="34"/>
  <c r="N45" i="34"/>
  <c r="N46" i="34"/>
  <c r="N47" i="34"/>
  <c r="N48" i="34"/>
  <c r="N49" i="34"/>
  <c r="N50" i="34"/>
  <c r="N51" i="34"/>
  <c r="N52" i="34"/>
  <c r="N53" i="34"/>
  <c r="N54" i="34"/>
  <c r="N5" i="34"/>
  <c r="A6" i="34"/>
  <c r="G6" i="34" s="1"/>
  <c r="O6" i="34" s="1"/>
  <c r="A7" i="34"/>
  <c r="G7" i="34" s="1"/>
  <c r="O7" i="34" s="1"/>
  <c r="A8" i="34"/>
  <c r="F8" i="34" s="1"/>
  <c r="A9" i="34"/>
  <c r="F9" i="34" s="1"/>
  <c r="A10" i="34"/>
  <c r="G10" i="34" s="1"/>
  <c r="O10" i="34" s="1"/>
  <c r="A11" i="34"/>
  <c r="G11" i="34" s="1"/>
  <c r="O11" i="34" s="1"/>
  <c r="A12" i="34"/>
  <c r="G12" i="34" s="1"/>
  <c r="O12" i="34" s="1"/>
  <c r="A13" i="34"/>
  <c r="G13" i="34" s="1"/>
  <c r="O13" i="34" s="1"/>
  <c r="A14" i="34"/>
  <c r="G14" i="34" s="1"/>
  <c r="O14" i="34" s="1"/>
  <c r="A15" i="34"/>
  <c r="G15" i="34" s="1"/>
  <c r="O15" i="34" s="1"/>
  <c r="A16" i="34"/>
  <c r="F16" i="34" s="1"/>
  <c r="A17" i="34"/>
  <c r="F17" i="34" s="1"/>
  <c r="A18" i="34"/>
  <c r="G18" i="34" s="1"/>
  <c r="O18" i="34" s="1"/>
  <c r="A19" i="34"/>
  <c r="G19" i="34" s="1"/>
  <c r="O19" i="34" s="1"/>
  <c r="A20" i="34"/>
  <c r="G20" i="34" s="1"/>
  <c r="O20" i="34" s="1"/>
  <c r="A21" i="34"/>
  <c r="G21" i="34" s="1"/>
  <c r="O21" i="34" s="1"/>
  <c r="A22" i="34"/>
  <c r="G22" i="34" s="1"/>
  <c r="O22" i="34" s="1"/>
  <c r="A23" i="34"/>
  <c r="G23" i="34" s="1"/>
  <c r="O23" i="34" s="1"/>
  <c r="A24" i="34"/>
  <c r="F24" i="34" s="1"/>
  <c r="A25" i="34"/>
  <c r="F25" i="34" s="1"/>
  <c r="A26" i="34"/>
  <c r="G26" i="34" s="1"/>
  <c r="O26" i="34" s="1"/>
  <c r="A27" i="34"/>
  <c r="G27" i="34" s="1"/>
  <c r="O27" i="34" s="1"/>
  <c r="A28" i="34"/>
  <c r="G28" i="34" s="1"/>
  <c r="O28" i="34" s="1"/>
  <c r="A29" i="34"/>
  <c r="G29" i="34" s="1"/>
  <c r="O29" i="34" s="1"/>
  <c r="A30" i="34"/>
  <c r="G30" i="34" s="1"/>
  <c r="O30" i="34" s="1"/>
  <c r="A31" i="34"/>
  <c r="G31" i="34" s="1"/>
  <c r="O31" i="34" s="1"/>
  <c r="A32" i="34"/>
  <c r="F32" i="34" s="1"/>
  <c r="A33" i="34"/>
  <c r="F33" i="34" s="1"/>
  <c r="A34" i="34"/>
  <c r="G34" i="34" s="1"/>
  <c r="O34" i="34" s="1"/>
  <c r="A35" i="34"/>
  <c r="G35" i="34" s="1"/>
  <c r="O35" i="34" s="1"/>
  <c r="A36" i="34"/>
  <c r="G36" i="34" s="1"/>
  <c r="O36" i="34" s="1"/>
  <c r="A37" i="34"/>
  <c r="G37" i="34" s="1"/>
  <c r="O37" i="34" s="1"/>
  <c r="A38" i="34"/>
  <c r="G38" i="34" s="1"/>
  <c r="A39" i="34"/>
  <c r="G39" i="34" s="1"/>
  <c r="O39" i="34" s="1"/>
  <c r="A40" i="34"/>
  <c r="F40" i="34" s="1"/>
  <c r="A41" i="34"/>
  <c r="F41" i="34" s="1"/>
  <c r="A42" i="34"/>
  <c r="G42" i="34" s="1"/>
  <c r="O42" i="34" s="1"/>
  <c r="A43" i="34"/>
  <c r="G43" i="34" s="1"/>
  <c r="O43" i="34" s="1"/>
  <c r="A44" i="34"/>
  <c r="G44" i="34" s="1"/>
  <c r="O44" i="34" s="1"/>
  <c r="A45" i="34"/>
  <c r="G45" i="34" s="1"/>
  <c r="O45" i="34" s="1"/>
  <c r="A46" i="34"/>
  <c r="G46" i="34" s="1"/>
  <c r="O46" i="34" s="1"/>
  <c r="A47" i="34"/>
  <c r="G47" i="34" s="1"/>
  <c r="O47" i="34" s="1"/>
  <c r="A48" i="34"/>
  <c r="F48" i="34" s="1"/>
  <c r="A49" i="34"/>
  <c r="F49" i="34" s="1"/>
  <c r="A50" i="34"/>
  <c r="G50" i="34" s="1"/>
  <c r="O50" i="34" s="1"/>
  <c r="A51" i="34"/>
  <c r="G51" i="34" s="1"/>
  <c r="O51" i="34" s="1"/>
  <c r="A52" i="34"/>
  <c r="G52" i="34" s="1"/>
  <c r="O52" i="34" s="1"/>
  <c r="A53" i="34"/>
  <c r="G53" i="34" s="1"/>
  <c r="O53" i="34" s="1"/>
  <c r="A54" i="34"/>
  <c r="G54" i="34" s="1"/>
  <c r="O54" i="34" s="1"/>
  <c r="A5" i="34"/>
  <c r="G5" i="34" s="1"/>
  <c r="O5" i="34" s="1"/>
  <c r="C49"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50" i="34"/>
  <c r="C51" i="34"/>
  <c r="C52" i="34"/>
  <c r="C53" i="34"/>
  <c r="C54" i="34"/>
  <c r="C5" i="34"/>
  <c r="D6" i="34"/>
  <c r="D7" i="34"/>
  <c r="D8" i="34"/>
  <c r="D9" i="34"/>
  <c r="D10" i="34"/>
  <c r="D11" i="34"/>
  <c r="E11" i="34" s="1"/>
  <c r="D12" i="34"/>
  <c r="D13" i="34"/>
  <c r="D14" i="34"/>
  <c r="D15" i="34"/>
  <c r="D16" i="34"/>
  <c r="D17" i="34"/>
  <c r="D18" i="34"/>
  <c r="D19" i="34"/>
  <c r="E19" i="34" s="1"/>
  <c r="D20" i="34"/>
  <c r="D21" i="34"/>
  <c r="D22" i="34"/>
  <c r="D23" i="34"/>
  <c r="D24" i="34"/>
  <c r="D25" i="34"/>
  <c r="D26" i="34"/>
  <c r="D27" i="34"/>
  <c r="E27" i="34" s="1"/>
  <c r="D28" i="34"/>
  <c r="D29" i="34"/>
  <c r="D30" i="34"/>
  <c r="D31" i="34"/>
  <c r="D32" i="34"/>
  <c r="D33" i="34"/>
  <c r="D34" i="34"/>
  <c r="D35" i="34"/>
  <c r="E35" i="34" s="1"/>
  <c r="D36" i="34"/>
  <c r="D37" i="34"/>
  <c r="D38" i="34"/>
  <c r="D39" i="34"/>
  <c r="D40" i="34"/>
  <c r="D41" i="34"/>
  <c r="D42" i="34"/>
  <c r="D43" i="34"/>
  <c r="E43" i="34" s="1"/>
  <c r="D44" i="34"/>
  <c r="D45" i="34"/>
  <c r="D46" i="34"/>
  <c r="D47" i="34"/>
  <c r="D48" i="34"/>
  <c r="D49" i="34"/>
  <c r="D50" i="34"/>
  <c r="D51" i="34"/>
  <c r="D52" i="34"/>
  <c r="D53" i="34"/>
  <c r="D54" i="34"/>
  <c r="D5" i="34"/>
  <c r="D57" i="28"/>
  <c r="E57" i="28"/>
  <c r="F57" i="28"/>
  <c r="G57" i="28"/>
  <c r="H57" i="28"/>
  <c r="I57" i="28"/>
  <c r="J57" i="28"/>
  <c r="K57" i="28"/>
  <c r="L57" i="28"/>
  <c r="M57" i="28"/>
  <c r="N57" i="28"/>
  <c r="P57" i="28"/>
  <c r="Q57" i="28"/>
  <c r="R57" i="28"/>
  <c r="S57" i="28"/>
  <c r="T57" i="28"/>
  <c r="U57" i="28"/>
  <c r="V57" i="28"/>
  <c r="W57" i="28"/>
  <c r="X57" i="28"/>
  <c r="Y57" i="28"/>
  <c r="Z57" i="28"/>
  <c r="AB57" i="28"/>
  <c r="AC57" i="28"/>
  <c r="AD57" i="28"/>
  <c r="AE57" i="28"/>
  <c r="AF57" i="28"/>
  <c r="D58" i="28"/>
  <c r="E58" i="28"/>
  <c r="F58" i="28"/>
  <c r="G58" i="28"/>
  <c r="H58" i="28"/>
  <c r="I58" i="28"/>
  <c r="J58" i="28"/>
  <c r="K58" i="28"/>
  <c r="L58" i="28"/>
  <c r="M58" i="28"/>
  <c r="N58" i="28"/>
  <c r="P58" i="28"/>
  <c r="Q58" i="28"/>
  <c r="R58" i="28"/>
  <c r="S58" i="28"/>
  <c r="T58" i="28"/>
  <c r="U58" i="28"/>
  <c r="V58" i="28"/>
  <c r="W58" i="28"/>
  <c r="X58" i="28"/>
  <c r="Y58" i="28"/>
  <c r="Z58" i="28"/>
  <c r="AB58" i="28"/>
  <c r="AC58" i="28"/>
  <c r="AD58" i="28"/>
  <c r="AE58" i="28"/>
  <c r="AF58" i="28"/>
  <c r="E46" i="34" l="1"/>
  <c r="E38" i="34"/>
  <c r="E30" i="34"/>
  <c r="E22" i="34"/>
  <c r="E14" i="34"/>
  <c r="C2" i="20"/>
  <c r="E41" i="34"/>
  <c r="E33" i="34"/>
  <c r="E25" i="34"/>
  <c r="E17" i="34"/>
  <c r="E9" i="34"/>
  <c r="E50" i="34"/>
  <c r="E5" i="34"/>
  <c r="E6" i="34"/>
  <c r="F5" i="34"/>
  <c r="F47" i="34"/>
  <c r="F39" i="34"/>
  <c r="F31" i="34"/>
  <c r="F23" i="34"/>
  <c r="F15" i="34"/>
  <c r="F7" i="34"/>
  <c r="G49" i="34"/>
  <c r="O49" i="34" s="1"/>
  <c r="G41" i="34"/>
  <c r="O41" i="34" s="1"/>
  <c r="G33" i="34"/>
  <c r="O33" i="34" s="1"/>
  <c r="G25" i="34"/>
  <c r="O25" i="34" s="1"/>
  <c r="G17" i="34"/>
  <c r="O17" i="34" s="1"/>
  <c r="G9" i="34"/>
  <c r="F54" i="34"/>
  <c r="F46" i="34"/>
  <c r="F38" i="34"/>
  <c r="C5" i="28" s="1"/>
  <c r="F30" i="34"/>
  <c r="F22" i="34"/>
  <c r="F14" i="34"/>
  <c r="F6" i="34"/>
  <c r="G48" i="34"/>
  <c r="O48" i="34" s="1"/>
  <c r="G40" i="34"/>
  <c r="O40" i="34" s="1"/>
  <c r="G32" i="34"/>
  <c r="O32" i="34" s="1"/>
  <c r="G24" i="34"/>
  <c r="O24" i="34" s="1"/>
  <c r="G16" i="34"/>
  <c r="O16" i="34" s="1"/>
  <c r="G8" i="34"/>
  <c r="O8" i="34" s="1"/>
  <c r="F53" i="34"/>
  <c r="F45" i="34"/>
  <c r="F37" i="34"/>
  <c r="F29" i="34"/>
  <c r="F21" i="34"/>
  <c r="F13" i="34"/>
  <c r="F52" i="34"/>
  <c r="F44" i="34"/>
  <c r="F36" i="34"/>
  <c r="F28" i="34"/>
  <c r="F20" i="34"/>
  <c r="F12" i="34"/>
  <c r="F51" i="34"/>
  <c r="F43" i="34"/>
  <c r="F35" i="34"/>
  <c r="F27" i="34"/>
  <c r="F19" i="34"/>
  <c r="F11" i="34"/>
  <c r="F50" i="34"/>
  <c r="F42" i="34"/>
  <c r="F34" i="34"/>
  <c r="F26" i="34"/>
  <c r="F18" i="34"/>
  <c r="F10" i="34"/>
  <c r="E49" i="34"/>
  <c r="E54" i="34"/>
  <c r="E53" i="34"/>
  <c r="E45" i="34"/>
  <c r="E37" i="34"/>
  <c r="E29" i="34"/>
  <c r="E21" i="34"/>
  <c r="E13" i="34"/>
  <c r="E52" i="34"/>
  <c r="E44" i="34"/>
  <c r="E36" i="34"/>
  <c r="E28" i="34"/>
  <c r="E20" i="34"/>
  <c r="E12" i="34"/>
  <c r="E51" i="34"/>
  <c r="E42" i="34"/>
  <c r="E34" i="34"/>
  <c r="E26" i="34"/>
  <c r="E18" i="34"/>
  <c r="E10" i="34"/>
  <c r="E48" i="34"/>
  <c r="E40" i="34"/>
  <c r="E32" i="34"/>
  <c r="E24" i="34"/>
  <c r="E16" i="34"/>
  <c r="E8" i="34"/>
  <c r="E47" i="34"/>
  <c r="E39" i="34"/>
  <c r="E31" i="34"/>
  <c r="E23" i="34"/>
  <c r="E15" i="34"/>
  <c r="E7" i="34"/>
  <c r="H36" i="34"/>
  <c r="H28" i="34"/>
  <c r="H47" i="34"/>
  <c r="H39" i="34"/>
  <c r="H14" i="34"/>
  <c r="I14" i="34" s="1"/>
  <c r="H25" i="34"/>
  <c r="I25" i="34" s="1"/>
  <c r="BA130" i="28"/>
  <c r="W122" i="28"/>
  <c r="W134" i="28" s="1"/>
  <c r="V122" i="28"/>
  <c r="V134" i="28" s="1"/>
  <c r="U122" i="28"/>
  <c r="U134" i="28" s="1"/>
  <c r="T122" i="28"/>
  <c r="T129" i="28" s="1"/>
  <c r="S122" i="28"/>
  <c r="S130" i="28" s="1"/>
  <c r="R122" i="28"/>
  <c r="R134" i="28" s="1"/>
  <c r="Q122" i="28"/>
  <c r="Q134" i="28" s="1"/>
  <c r="P122" i="28"/>
  <c r="P134" i="28" s="1"/>
  <c r="O122" i="28"/>
  <c r="O134" i="28" s="1"/>
  <c r="N122" i="28"/>
  <c r="N134" i="28" s="1"/>
  <c r="M122" i="28"/>
  <c r="M134" i="28" s="1"/>
  <c r="L122" i="28"/>
  <c r="L128" i="28" s="1"/>
  <c r="K122" i="28"/>
  <c r="K130" i="28" s="1"/>
  <c r="J122" i="28"/>
  <c r="J134" i="28" s="1"/>
  <c r="I122" i="28"/>
  <c r="I134" i="28" s="1"/>
  <c r="H122" i="28"/>
  <c r="H134" i="28" s="1"/>
  <c r="G122" i="28"/>
  <c r="G134" i="28" s="1"/>
  <c r="F122" i="28"/>
  <c r="F134" i="28" s="1"/>
  <c r="E122" i="28"/>
  <c r="E134" i="28" s="1"/>
  <c r="D122" i="28"/>
  <c r="D127" i="28" s="1"/>
  <c r="C122" i="28"/>
  <c r="C130" i="28" s="1"/>
  <c r="B122" i="28"/>
  <c r="B134" i="28" s="1"/>
  <c r="X121" i="28"/>
  <c r="X120" i="28"/>
  <c r="Y120" i="28" s="1"/>
  <c r="X119" i="28"/>
  <c r="X118" i="28"/>
  <c r="Y118" i="28" s="1"/>
  <c r="Z118" i="28" s="1"/>
  <c r="X117" i="28"/>
  <c r="Y117" i="28" s="1"/>
  <c r="X116" i="28"/>
  <c r="Y116" i="28" s="1"/>
  <c r="X115" i="28"/>
  <c r="X114" i="28"/>
  <c r="Y114" i="28" s="1"/>
  <c r="Z114" i="28" s="1"/>
  <c r="X113" i="28"/>
  <c r="Y113" i="28" s="1"/>
  <c r="Z113" i="28" s="1"/>
  <c r="AA113" i="28" s="1"/>
  <c r="AB113" i="28" s="1"/>
  <c r="AC113" i="28" s="1"/>
  <c r="AD113" i="28" s="1"/>
  <c r="AE113" i="28" s="1"/>
  <c r="AF113" i="28" s="1"/>
  <c r="AG113" i="28" s="1"/>
  <c r="CV58" i="28"/>
  <c r="CW58" i="28"/>
  <c r="CX58" i="28"/>
  <c r="CY58" i="28"/>
  <c r="CZ58" i="28"/>
  <c r="DA58" i="28"/>
  <c r="DB58" i="28"/>
  <c r="DC58" i="28"/>
  <c r="DD58" i="28"/>
  <c r="DE58" i="28"/>
  <c r="DF58" i="28"/>
  <c r="CV59" i="28"/>
  <c r="CW59" i="28"/>
  <c r="CX59" i="28"/>
  <c r="CY59" i="28"/>
  <c r="CZ59" i="28"/>
  <c r="DA59" i="28"/>
  <c r="DB59" i="28"/>
  <c r="DC59" i="28"/>
  <c r="DD59" i="28"/>
  <c r="DE59" i="28"/>
  <c r="DF59" i="28"/>
  <c r="CV60" i="28"/>
  <c r="CW60" i="28"/>
  <c r="CX60" i="28"/>
  <c r="CY60" i="28"/>
  <c r="CZ60" i="28"/>
  <c r="DA60" i="28"/>
  <c r="DB60" i="28"/>
  <c r="DC60" i="28"/>
  <c r="DD60" i="28"/>
  <c r="DE60" i="28"/>
  <c r="DF60" i="28"/>
  <c r="CV61" i="28"/>
  <c r="CW61" i="28"/>
  <c r="CX61" i="28"/>
  <c r="CY61" i="28"/>
  <c r="CZ61" i="28"/>
  <c r="DA61" i="28"/>
  <c r="DB61" i="28"/>
  <c r="DC61" i="28"/>
  <c r="DD61" i="28"/>
  <c r="DE61" i="28"/>
  <c r="DF61" i="28"/>
  <c r="CV62" i="28"/>
  <c r="CW62" i="28"/>
  <c r="CX62" i="28"/>
  <c r="CY62" i="28"/>
  <c r="CZ62" i="28"/>
  <c r="DA62" i="28"/>
  <c r="DB62" i="28"/>
  <c r="DC62" i="28"/>
  <c r="DD62" i="28"/>
  <c r="DE62" i="28"/>
  <c r="DF62" i="28"/>
  <c r="CV63" i="28"/>
  <c r="CW63" i="28"/>
  <c r="CX63" i="28"/>
  <c r="CY63" i="28"/>
  <c r="CZ63" i="28"/>
  <c r="DA63" i="28"/>
  <c r="DB63" i="28"/>
  <c r="DC63" i="28"/>
  <c r="DD63" i="28"/>
  <c r="DE63" i="28"/>
  <c r="DF63" i="28"/>
  <c r="CV64" i="28"/>
  <c r="CW64" i="28"/>
  <c r="CX64" i="28"/>
  <c r="CY64" i="28"/>
  <c r="CZ64" i="28"/>
  <c r="DA64" i="28"/>
  <c r="DB64" i="28"/>
  <c r="DC64" i="28"/>
  <c r="DD64" i="28"/>
  <c r="DE64" i="28"/>
  <c r="DF64" i="28"/>
  <c r="CV65" i="28"/>
  <c r="CW65" i="28"/>
  <c r="CX65" i="28"/>
  <c r="CY65" i="28"/>
  <c r="CZ65" i="28"/>
  <c r="DA65" i="28"/>
  <c r="DB65" i="28"/>
  <c r="DC65" i="28"/>
  <c r="DD65" i="28"/>
  <c r="DE65" i="28"/>
  <c r="DF65" i="28"/>
  <c r="CV66" i="28"/>
  <c r="CW66" i="28"/>
  <c r="CX66" i="28"/>
  <c r="CY66" i="28"/>
  <c r="CZ66" i="28"/>
  <c r="DA66" i="28"/>
  <c r="DB66" i="28"/>
  <c r="DC66" i="28"/>
  <c r="DD66" i="28"/>
  <c r="DE66" i="28"/>
  <c r="DF66" i="28"/>
  <c r="CV67" i="28"/>
  <c r="CW67" i="28"/>
  <c r="CX67" i="28"/>
  <c r="CY67" i="28"/>
  <c r="CZ67" i="28"/>
  <c r="DA67" i="28"/>
  <c r="DB67" i="28"/>
  <c r="DC67" i="28"/>
  <c r="DD67" i="28"/>
  <c r="DE67" i="28"/>
  <c r="DF67" i="28"/>
  <c r="CV68" i="28"/>
  <c r="CW68" i="28"/>
  <c r="CX68" i="28"/>
  <c r="CY68" i="28"/>
  <c r="CZ68" i="28"/>
  <c r="DA68" i="28"/>
  <c r="DB68" i="28"/>
  <c r="DC68" i="28"/>
  <c r="DD68" i="28"/>
  <c r="DE68" i="28"/>
  <c r="DF68" i="28"/>
  <c r="CV69" i="28"/>
  <c r="CW69" i="28"/>
  <c r="CX69" i="28"/>
  <c r="CY69" i="28"/>
  <c r="CZ69" i="28"/>
  <c r="DA69" i="28"/>
  <c r="DB69" i="28"/>
  <c r="DC69" i="28"/>
  <c r="DD69" i="28"/>
  <c r="DE69" i="28"/>
  <c r="DF69" i="28"/>
  <c r="CV70" i="28"/>
  <c r="CW70" i="28"/>
  <c r="CX70" i="28"/>
  <c r="CY70" i="28"/>
  <c r="CZ70" i="28"/>
  <c r="DA70" i="28"/>
  <c r="DB70" i="28"/>
  <c r="DC70" i="28"/>
  <c r="DD70" i="28"/>
  <c r="DE70" i="28"/>
  <c r="DF70" i="28"/>
  <c r="CV71" i="28"/>
  <c r="CW71" i="28"/>
  <c r="CX71" i="28"/>
  <c r="CY71" i="28"/>
  <c r="CZ71" i="28"/>
  <c r="DA71" i="28"/>
  <c r="DB71" i="28"/>
  <c r="DC71" i="28"/>
  <c r="DD71" i="28"/>
  <c r="DE71" i="28"/>
  <c r="DF71" i="28"/>
  <c r="CV72" i="28"/>
  <c r="CW72" i="28"/>
  <c r="CX72" i="28"/>
  <c r="CY72" i="28"/>
  <c r="CZ72" i="28"/>
  <c r="DA72" i="28"/>
  <c r="DB72" i="28"/>
  <c r="DC72" i="28"/>
  <c r="DD72" i="28"/>
  <c r="DE72" i="28"/>
  <c r="DF72" i="28"/>
  <c r="CV73" i="28"/>
  <c r="CW73" i="28"/>
  <c r="CX73" i="28"/>
  <c r="CY73" i="28"/>
  <c r="CZ73" i="28"/>
  <c r="DA73" i="28"/>
  <c r="DB73" i="28"/>
  <c r="DC73" i="28"/>
  <c r="DD73" i="28"/>
  <c r="DE73" i="28"/>
  <c r="DF73" i="28"/>
  <c r="CV74" i="28"/>
  <c r="CW74" i="28"/>
  <c r="CX74" i="28"/>
  <c r="CY74" i="28"/>
  <c r="CZ74" i="28"/>
  <c r="DA74" i="28"/>
  <c r="DB74" i="28"/>
  <c r="DC74" i="28"/>
  <c r="DD74" i="28"/>
  <c r="DE74" i="28"/>
  <c r="DF74" i="28"/>
  <c r="CV75" i="28"/>
  <c r="CW75" i="28"/>
  <c r="CX75" i="28"/>
  <c r="CY75" i="28"/>
  <c r="CZ75" i="28"/>
  <c r="DA75" i="28"/>
  <c r="DB75" i="28"/>
  <c r="DC75" i="28"/>
  <c r="DD75" i="28"/>
  <c r="DE75" i="28"/>
  <c r="DF75" i="28"/>
  <c r="CV76" i="28"/>
  <c r="CW76" i="28"/>
  <c r="CX76" i="28"/>
  <c r="CY76" i="28"/>
  <c r="CZ76" i="28"/>
  <c r="DA76" i="28"/>
  <c r="DB76" i="28"/>
  <c r="DC76" i="28"/>
  <c r="DD76" i="28"/>
  <c r="DE76" i="28"/>
  <c r="DF76" i="28"/>
  <c r="CV77" i="28"/>
  <c r="CW77" i="28"/>
  <c r="CX77" i="28"/>
  <c r="CY77" i="28"/>
  <c r="CZ77" i="28"/>
  <c r="DA77" i="28"/>
  <c r="DB77" i="28"/>
  <c r="DC77" i="28"/>
  <c r="DD77" i="28"/>
  <c r="DE77" i="28"/>
  <c r="DF77" i="28"/>
  <c r="CV78" i="28"/>
  <c r="CW78" i="28"/>
  <c r="CX78" i="28"/>
  <c r="CY78" i="28"/>
  <c r="CZ78" i="28"/>
  <c r="DA78" i="28"/>
  <c r="DB78" i="28"/>
  <c r="DC78" i="28"/>
  <c r="DD78" i="28"/>
  <c r="DE78" i="28"/>
  <c r="DF78" i="28"/>
  <c r="CV79" i="28"/>
  <c r="CW79" i="28"/>
  <c r="CX79" i="28"/>
  <c r="CY79" i="28"/>
  <c r="CZ79" i="28"/>
  <c r="DA79" i="28"/>
  <c r="DB79" i="28"/>
  <c r="DC79" i="28"/>
  <c r="DD79" i="28"/>
  <c r="DE79" i="28"/>
  <c r="DF79" i="28"/>
  <c r="CV80" i="28"/>
  <c r="CW80" i="28"/>
  <c r="CX80" i="28"/>
  <c r="CY80" i="28"/>
  <c r="CZ80" i="28"/>
  <c r="DA80" i="28"/>
  <c r="DB80" i="28"/>
  <c r="DC80" i="28"/>
  <c r="DD80" i="28"/>
  <c r="DE80" i="28"/>
  <c r="DF80" i="28"/>
  <c r="CV81" i="28"/>
  <c r="CW81" i="28"/>
  <c r="CX81" i="28"/>
  <c r="CY81" i="28"/>
  <c r="CZ81" i="28"/>
  <c r="DA81" i="28"/>
  <c r="DB81" i="28"/>
  <c r="DC81" i="28"/>
  <c r="DD81" i="28"/>
  <c r="DE81" i="28"/>
  <c r="DF81" i="28"/>
  <c r="CV82" i="28"/>
  <c r="CW82" i="28"/>
  <c r="CX82" i="28"/>
  <c r="CY82" i="28"/>
  <c r="CZ82" i="28"/>
  <c r="DA82" i="28"/>
  <c r="DB82" i="28"/>
  <c r="DC82" i="28"/>
  <c r="DD82" i="28"/>
  <c r="DE82" i="28"/>
  <c r="DF82" i="28"/>
  <c r="CV83" i="28"/>
  <c r="CW83" i="28"/>
  <c r="CX83" i="28"/>
  <c r="CY83" i="28"/>
  <c r="CZ83" i="28"/>
  <c r="DA83" i="28"/>
  <c r="DB83" i="28"/>
  <c r="DC83" i="28"/>
  <c r="DD83" i="28"/>
  <c r="DE83" i="28"/>
  <c r="DF83" i="28"/>
  <c r="CV84" i="28"/>
  <c r="CW84" i="28"/>
  <c r="CX84" i="28"/>
  <c r="CY84" i="28"/>
  <c r="CZ84" i="28"/>
  <c r="DA84" i="28"/>
  <c r="DB84" i="28"/>
  <c r="DC84" i="28"/>
  <c r="DD84" i="28"/>
  <c r="DE84" i="28"/>
  <c r="DF84" i="28"/>
  <c r="CV85" i="28"/>
  <c r="CW85" i="28"/>
  <c r="CX85" i="28"/>
  <c r="CY85" i="28"/>
  <c r="CZ85" i="28"/>
  <c r="DA85" i="28"/>
  <c r="DB85" i="28"/>
  <c r="DC85" i="28"/>
  <c r="DD85" i="28"/>
  <c r="DE85" i="28"/>
  <c r="DF85" i="28"/>
  <c r="CV86" i="28"/>
  <c r="CW86" i="28"/>
  <c r="CX86" i="28"/>
  <c r="CY86" i="28"/>
  <c r="CZ86" i="28"/>
  <c r="DA86" i="28"/>
  <c r="DB86" i="28"/>
  <c r="DC86" i="28"/>
  <c r="DD86" i="28"/>
  <c r="DE86" i="28"/>
  <c r="DF86" i="28"/>
  <c r="CV87" i="28"/>
  <c r="CW87" i="28"/>
  <c r="CX87" i="28"/>
  <c r="CY87" i="28"/>
  <c r="CZ87" i="28"/>
  <c r="DA87" i="28"/>
  <c r="DB87" i="28"/>
  <c r="DC87" i="28"/>
  <c r="DD87" i="28"/>
  <c r="DE87" i="28"/>
  <c r="DF87" i="28"/>
  <c r="CV88" i="28"/>
  <c r="CW88" i="28"/>
  <c r="CX88" i="28"/>
  <c r="CY88" i="28"/>
  <c r="CZ88" i="28"/>
  <c r="DA88" i="28"/>
  <c r="DB88" i="28"/>
  <c r="DC88" i="28"/>
  <c r="DD88" i="28"/>
  <c r="DE88" i="28"/>
  <c r="DF88" i="28"/>
  <c r="CV89" i="28"/>
  <c r="CW89" i="28"/>
  <c r="CX89" i="28"/>
  <c r="CY89" i="28"/>
  <c r="CZ89" i="28"/>
  <c r="DA89" i="28"/>
  <c r="DB89" i="28"/>
  <c r="DC89" i="28"/>
  <c r="DD89" i="28"/>
  <c r="DE89" i="28"/>
  <c r="DF89" i="28"/>
  <c r="CV90" i="28"/>
  <c r="CW90" i="28"/>
  <c r="CX90" i="28"/>
  <c r="CY90" i="28"/>
  <c r="CZ90" i="28"/>
  <c r="DA90" i="28"/>
  <c r="DB90" i="28"/>
  <c r="DC90" i="28"/>
  <c r="DD90" i="28"/>
  <c r="DE90" i="28"/>
  <c r="DF90" i="28"/>
  <c r="CV91" i="28"/>
  <c r="CW91" i="28"/>
  <c r="CX91" i="28"/>
  <c r="CY91" i="28"/>
  <c r="CZ91" i="28"/>
  <c r="DA91" i="28"/>
  <c r="DB91" i="28"/>
  <c r="DC91" i="28"/>
  <c r="DD91" i="28"/>
  <c r="DE91" i="28"/>
  <c r="DF91" i="28"/>
  <c r="CV92" i="28"/>
  <c r="CW92" i="28"/>
  <c r="CX92" i="28"/>
  <c r="CY92" i="28"/>
  <c r="CZ92" i="28"/>
  <c r="DA92" i="28"/>
  <c r="DB92" i="28"/>
  <c r="DC92" i="28"/>
  <c r="DD92" i="28"/>
  <c r="DE92" i="28"/>
  <c r="DF92" i="28"/>
  <c r="CV93" i="28"/>
  <c r="CW93" i="28"/>
  <c r="CX93" i="28"/>
  <c r="CY93" i="28"/>
  <c r="CZ93" i="28"/>
  <c r="DA93" i="28"/>
  <c r="DB93" i="28"/>
  <c r="DC93" i="28"/>
  <c r="DD93" i="28"/>
  <c r="DE93" i="28"/>
  <c r="DF93" i="28"/>
  <c r="CV94" i="28"/>
  <c r="CW94" i="28"/>
  <c r="CX94" i="28"/>
  <c r="CY94" i="28"/>
  <c r="CZ94" i="28"/>
  <c r="DA94" i="28"/>
  <c r="DB94" i="28"/>
  <c r="DC94" i="28"/>
  <c r="DD94" i="28"/>
  <c r="DE94" i="28"/>
  <c r="DF94" i="28"/>
  <c r="CV95" i="28"/>
  <c r="CW95" i="28"/>
  <c r="CX95" i="28"/>
  <c r="CY95" i="28"/>
  <c r="CZ95" i="28"/>
  <c r="DA95" i="28"/>
  <c r="DB95" i="28"/>
  <c r="DC95" i="28"/>
  <c r="DD95" i="28"/>
  <c r="DE95" i="28"/>
  <c r="DF95" i="28"/>
  <c r="CV96" i="28"/>
  <c r="CW96" i="28"/>
  <c r="CX96" i="28"/>
  <c r="CY96" i="28"/>
  <c r="CZ96" i="28"/>
  <c r="DA96" i="28"/>
  <c r="DB96" i="28"/>
  <c r="DC96" i="28"/>
  <c r="DD96" i="28"/>
  <c r="DE96" i="28"/>
  <c r="DF96" i="28"/>
  <c r="CV97" i="28"/>
  <c r="CW97" i="28"/>
  <c r="CX97" i="28"/>
  <c r="CY97" i="28"/>
  <c r="CZ97" i="28"/>
  <c r="DA97" i="28"/>
  <c r="DB97" i="28"/>
  <c r="DC97" i="28"/>
  <c r="DD97" i="28"/>
  <c r="DE97" i="28"/>
  <c r="DF97" i="28"/>
  <c r="CV98" i="28"/>
  <c r="CW98" i="28"/>
  <c r="CX98" i="28"/>
  <c r="CY98" i="28"/>
  <c r="CZ98" i="28"/>
  <c r="DA98" i="28"/>
  <c r="DB98" i="28"/>
  <c r="DC98" i="28"/>
  <c r="DD98" i="28"/>
  <c r="DE98" i="28"/>
  <c r="DF98" i="28"/>
  <c r="CV99" i="28"/>
  <c r="CW99" i="28"/>
  <c r="CX99" i="28"/>
  <c r="CY99" i="28"/>
  <c r="CZ99" i="28"/>
  <c r="DA99" i="28"/>
  <c r="DB99" i="28"/>
  <c r="DC99" i="28"/>
  <c r="DD99" i="28"/>
  <c r="DE99" i="28"/>
  <c r="DF99" i="28"/>
  <c r="CV100" i="28"/>
  <c r="CW100" i="28"/>
  <c r="CX100" i="28"/>
  <c r="CY100" i="28"/>
  <c r="CZ100" i="28"/>
  <c r="DA100" i="28"/>
  <c r="DB100" i="28"/>
  <c r="DC100" i="28"/>
  <c r="DD100" i="28"/>
  <c r="DE100" i="28"/>
  <c r="DF100" i="28"/>
  <c r="CV101" i="28"/>
  <c r="CW101" i="28"/>
  <c r="CX101" i="28"/>
  <c r="CY101" i="28"/>
  <c r="CZ101" i="28"/>
  <c r="DA101" i="28"/>
  <c r="DB101" i="28"/>
  <c r="DC101" i="28"/>
  <c r="DD101" i="28"/>
  <c r="DE101" i="28"/>
  <c r="DF101" i="28"/>
  <c r="CV102" i="28"/>
  <c r="CW102" i="28"/>
  <c r="CX102" i="28"/>
  <c r="CY102" i="28"/>
  <c r="CZ102" i="28"/>
  <c r="DA102" i="28"/>
  <c r="DB102" i="28"/>
  <c r="DC102" i="28"/>
  <c r="DD102" i="28"/>
  <c r="DE102" i="28"/>
  <c r="DF102" i="28"/>
  <c r="CV103" i="28"/>
  <c r="CW103" i="28"/>
  <c r="CX103" i="28"/>
  <c r="CY103" i="28"/>
  <c r="CZ103" i="28"/>
  <c r="DA103" i="28"/>
  <c r="DB103" i="28"/>
  <c r="DC103" i="28"/>
  <c r="DD103" i="28"/>
  <c r="DE103" i="28"/>
  <c r="DF103" i="28"/>
  <c r="CV104" i="28"/>
  <c r="CW104" i="28"/>
  <c r="CX104" i="28"/>
  <c r="CY104" i="28"/>
  <c r="CZ104" i="28"/>
  <c r="DA104" i="28"/>
  <c r="DB104" i="28"/>
  <c r="DC104" i="28"/>
  <c r="DD104" i="28"/>
  <c r="DE104" i="28"/>
  <c r="DF104" i="28"/>
  <c r="CV105" i="28"/>
  <c r="CW105" i="28"/>
  <c r="CX105" i="28"/>
  <c r="CY105" i="28"/>
  <c r="CZ105" i="28"/>
  <c r="DA105" i="28"/>
  <c r="DB105" i="28"/>
  <c r="DC105" i="28"/>
  <c r="DD105" i="28"/>
  <c r="DE105" i="28"/>
  <c r="DF105" i="28"/>
  <c r="CV106" i="28"/>
  <c r="CW106" i="28"/>
  <c r="CX106" i="28"/>
  <c r="CY106" i="28"/>
  <c r="CZ106" i="28"/>
  <c r="DA106" i="28"/>
  <c r="DB106" i="28"/>
  <c r="DC106" i="28"/>
  <c r="DD106" i="28"/>
  <c r="DE106" i="28"/>
  <c r="DF106" i="28"/>
  <c r="CW57" i="28"/>
  <c r="CX57" i="28"/>
  <c r="CY57" i="28"/>
  <c r="CZ57" i="28"/>
  <c r="DA57" i="28"/>
  <c r="DB57" i="28"/>
  <c r="DC57" i="28"/>
  <c r="DD57" i="28"/>
  <c r="DE57" i="28"/>
  <c r="DF57" i="28"/>
  <c r="CV57" i="28"/>
  <c r="CJ58" i="28"/>
  <c r="CK58" i="28"/>
  <c r="CL58" i="28"/>
  <c r="CM58" i="28"/>
  <c r="CN58" i="28"/>
  <c r="CO58" i="28"/>
  <c r="CP58" i="28"/>
  <c r="CQ58" i="28"/>
  <c r="CR58" i="28"/>
  <c r="CS58" i="28"/>
  <c r="CT58" i="28"/>
  <c r="CJ59" i="28"/>
  <c r="CK59" i="28"/>
  <c r="CL59" i="28"/>
  <c r="CM59" i="28"/>
  <c r="CN59" i="28"/>
  <c r="CO59" i="28"/>
  <c r="CP59" i="28"/>
  <c r="CQ59" i="28"/>
  <c r="CR59" i="28"/>
  <c r="CS59" i="28"/>
  <c r="CT59" i="28"/>
  <c r="CJ60" i="28"/>
  <c r="CK60" i="28"/>
  <c r="CL60" i="28"/>
  <c r="CM60" i="28"/>
  <c r="CN60" i="28"/>
  <c r="CO60" i="28"/>
  <c r="CP60" i="28"/>
  <c r="CQ60" i="28"/>
  <c r="CR60" i="28"/>
  <c r="CS60" i="28"/>
  <c r="CT60" i="28"/>
  <c r="CJ61" i="28"/>
  <c r="CK61" i="28"/>
  <c r="CL61" i="28"/>
  <c r="CM61" i="28"/>
  <c r="CN61" i="28"/>
  <c r="CO61" i="28"/>
  <c r="CP61" i="28"/>
  <c r="CQ61" i="28"/>
  <c r="CR61" i="28"/>
  <c r="CS61" i="28"/>
  <c r="CT61" i="28"/>
  <c r="CJ62" i="28"/>
  <c r="CK62" i="28"/>
  <c r="CL62" i="28"/>
  <c r="CM62" i="28"/>
  <c r="CN62" i="28"/>
  <c r="CO62" i="28"/>
  <c r="CP62" i="28"/>
  <c r="CQ62" i="28"/>
  <c r="CR62" i="28"/>
  <c r="CS62" i="28"/>
  <c r="CT62" i="28"/>
  <c r="CJ63" i="28"/>
  <c r="CK63" i="28"/>
  <c r="CL63" i="28"/>
  <c r="CM63" i="28"/>
  <c r="CN63" i="28"/>
  <c r="CO63" i="28"/>
  <c r="CP63" i="28"/>
  <c r="CQ63" i="28"/>
  <c r="CR63" i="28"/>
  <c r="CS63" i="28"/>
  <c r="CT63" i="28"/>
  <c r="CJ64" i="28"/>
  <c r="CK64" i="28"/>
  <c r="CL64" i="28"/>
  <c r="CM64" i="28"/>
  <c r="CN64" i="28"/>
  <c r="CO64" i="28"/>
  <c r="CP64" i="28"/>
  <c r="CQ64" i="28"/>
  <c r="CR64" i="28"/>
  <c r="CS64" i="28"/>
  <c r="CT64" i="28"/>
  <c r="CJ65" i="28"/>
  <c r="CK65" i="28"/>
  <c r="CL65" i="28"/>
  <c r="CM65" i="28"/>
  <c r="CN65" i="28"/>
  <c r="CO65" i="28"/>
  <c r="CP65" i="28"/>
  <c r="CQ65" i="28"/>
  <c r="CR65" i="28"/>
  <c r="CS65" i="28"/>
  <c r="CT65" i="28"/>
  <c r="CJ66" i="28"/>
  <c r="CK66" i="28"/>
  <c r="CL66" i="28"/>
  <c r="CM66" i="28"/>
  <c r="CN66" i="28"/>
  <c r="CO66" i="28"/>
  <c r="CP66" i="28"/>
  <c r="CQ66" i="28"/>
  <c r="CR66" i="28"/>
  <c r="CS66" i="28"/>
  <c r="CT66" i="28"/>
  <c r="CJ67" i="28"/>
  <c r="CK67" i="28"/>
  <c r="CL67" i="28"/>
  <c r="CM67" i="28"/>
  <c r="CN67" i="28"/>
  <c r="CO67" i="28"/>
  <c r="CP67" i="28"/>
  <c r="CQ67" i="28"/>
  <c r="CR67" i="28"/>
  <c r="CS67" i="28"/>
  <c r="CT67" i="28"/>
  <c r="CJ68" i="28"/>
  <c r="CK68" i="28"/>
  <c r="CL68" i="28"/>
  <c r="CM68" i="28"/>
  <c r="CN68" i="28"/>
  <c r="CO68" i="28"/>
  <c r="CP68" i="28"/>
  <c r="CQ68" i="28"/>
  <c r="CR68" i="28"/>
  <c r="CS68" i="28"/>
  <c r="CT68" i="28"/>
  <c r="CJ69" i="28"/>
  <c r="CK69" i="28"/>
  <c r="CL69" i="28"/>
  <c r="CM69" i="28"/>
  <c r="CN69" i="28"/>
  <c r="CO69" i="28"/>
  <c r="CP69" i="28"/>
  <c r="CQ69" i="28"/>
  <c r="CR69" i="28"/>
  <c r="CS69" i="28"/>
  <c r="CT69" i="28"/>
  <c r="CJ70" i="28"/>
  <c r="CK70" i="28"/>
  <c r="CL70" i="28"/>
  <c r="CM70" i="28"/>
  <c r="CN70" i="28"/>
  <c r="CO70" i="28"/>
  <c r="CP70" i="28"/>
  <c r="CQ70" i="28"/>
  <c r="CR70" i="28"/>
  <c r="CS70" i="28"/>
  <c r="CT70" i="28"/>
  <c r="CJ71" i="28"/>
  <c r="CK71" i="28"/>
  <c r="CL71" i="28"/>
  <c r="CM71" i="28"/>
  <c r="CN71" i="28"/>
  <c r="CO71" i="28"/>
  <c r="CP71" i="28"/>
  <c r="CQ71" i="28"/>
  <c r="CR71" i="28"/>
  <c r="CS71" i="28"/>
  <c r="CT71" i="28"/>
  <c r="CJ72" i="28"/>
  <c r="CK72" i="28"/>
  <c r="CL72" i="28"/>
  <c r="CM72" i="28"/>
  <c r="CN72" i="28"/>
  <c r="CO72" i="28"/>
  <c r="CP72" i="28"/>
  <c r="CQ72" i="28"/>
  <c r="CR72" i="28"/>
  <c r="CS72" i="28"/>
  <c r="CT72" i="28"/>
  <c r="CJ73" i="28"/>
  <c r="CK73" i="28"/>
  <c r="CL73" i="28"/>
  <c r="CM73" i="28"/>
  <c r="CN73" i="28"/>
  <c r="CO73" i="28"/>
  <c r="CP73" i="28"/>
  <c r="CQ73" i="28"/>
  <c r="CR73" i="28"/>
  <c r="CS73" i="28"/>
  <c r="CT73" i="28"/>
  <c r="CJ74" i="28"/>
  <c r="CK74" i="28"/>
  <c r="CL74" i="28"/>
  <c r="CM74" i="28"/>
  <c r="CN74" i="28"/>
  <c r="CO74" i="28"/>
  <c r="CP74" i="28"/>
  <c r="CQ74" i="28"/>
  <c r="CR74" i="28"/>
  <c r="CS74" i="28"/>
  <c r="CT74" i="28"/>
  <c r="CJ75" i="28"/>
  <c r="CK75" i="28"/>
  <c r="CL75" i="28"/>
  <c r="CM75" i="28"/>
  <c r="CN75" i="28"/>
  <c r="CO75" i="28"/>
  <c r="CP75" i="28"/>
  <c r="CQ75" i="28"/>
  <c r="CR75" i="28"/>
  <c r="CS75" i="28"/>
  <c r="CT75" i="28"/>
  <c r="CJ76" i="28"/>
  <c r="CK76" i="28"/>
  <c r="CL76" i="28"/>
  <c r="CM76" i="28"/>
  <c r="CN76" i="28"/>
  <c r="CO76" i="28"/>
  <c r="CP76" i="28"/>
  <c r="CQ76" i="28"/>
  <c r="CR76" i="28"/>
  <c r="CS76" i="28"/>
  <c r="CT76" i="28"/>
  <c r="CJ77" i="28"/>
  <c r="CK77" i="28"/>
  <c r="CL77" i="28"/>
  <c r="CM77" i="28"/>
  <c r="CN77" i="28"/>
  <c r="CO77" i="28"/>
  <c r="CP77" i="28"/>
  <c r="CQ77" i="28"/>
  <c r="CR77" i="28"/>
  <c r="CS77" i="28"/>
  <c r="CT77" i="28"/>
  <c r="CJ78" i="28"/>
  <c r="CK78" i="28"/>
  <c r="CL78" i="28"/>
  <c r="CM78" i="28"/>
  <c r="CN78" i="28"/>
  <c r="CO78" i="28"/>
  <c r="CP78" i="28"/>
  <c r="CQ78" i="28"/>
  <c r="CR78" i="28"/>
  <c r="CS78" i="28"/>
  <c r="CT78" i="28"/>
  <c r="CJ79" i="28"/>
  <c r="CK79" i="28"/>
  <c r="CL79" i="28"/>
  <c r="CM79" i="28"/>
  <c r="CN79" i="28"/>
  <c r="CO79" i="28"/>
  <c r="CP79" i="28"/>
  <c r="CQ79" i="28"/>
  <c r="CR79" i="28"/>
  <c r="CS79" i="28"/>
  <c r="CT79" i="28"/>
  <c r="CJ80" i="28"/>
  <c r="CK80" i="28"/>
  <c r="CL80" i="28"/>
  <c r="CM80" i="28"/>
  <c r="CN80" i="28"/>
  <c r="CO80" i="28"/>
  <c r="CP80" i="28"/>
  <c r="CQ80" i="28"/>
  <c r="CR80" i="28"/>
  <c r="CS80" i="28"/>
  <c r="CT80" i="28"/>
  <c r="CJ81" i="28"/>
  <c r="CK81" i="28"/>
  <c r="CL81" i="28"/>
  <c r="CM81" i="28"/>
  <c r="CN81" i="28"/>
  <c r="CO81" i="28"/>
  <c r="CP81" i="28"/>
  <c r="CQ81" i="28"/>
  <c r="CR81" i="28"/>
  <c r="CS81" i="28"/>
  <c r="CT81" i="28"/>
  <c r="CJ82" i="28"/>
  <c r="CK82" i="28"/>
  <c r="CL82" i="28"/>
  <c r="CM82" i="28"/>
  <c r="CN82" i="28"/>
  <c r="CO82" i="28"/>
  <c r="CP82" i="28"/>
  <c r="CQ82" i="28"/>
  <c r="CR82" i="28"/>
  <c r="CS82" i="28"/>
  <c r="CT82" i="28"/>
  <c r="CJ83" i="28"/>
  <c r="CK83" i="28"/>
  <c r="CL83" i="28"/>
  <c r="CM83" i="28"/>
  <c r="CN83" i="28"/>
  <c r="CO83" i="28"/>
  <c r="CP83" i="28"/>
  <c r="CQ83" i="28"/>
  <c r="CR83" i="28"/>
  <c r="CS83" i="28"/>
  <c r="CT83" i="28"/>
  <c r="CJ84" i="28"/>
  <c r="CK84" i="28"/>
  <c r="CL84" i="28"/>
  <c r="CM84" i="28"/>
  <c r="CN84" i="28"/>
  <c r="CO84" i="28"/>
  <c r="CP84" i="28"/>
  <c r="CQ84" i="28"/>
  <c r="CR84" i="28"/>
  <c r="CS84" i="28"/>
  <c r="CT84" i="28"/>
  <c r="CJ85" i="28"/>
  <c r="CK85" i="28"/>
  <c r="CL85" i="28"/>
  <c r="CM85" i="28"/>
  <c r="CN85" i="28"/>
  <c r="CO85" i="28"/>
  <c r="CP85" i="28"/>
  <c r="CQ85" i="28"/>
  <c r="CR85" i="28"/>
  <c r="CS85" i="28"/>
  <c r="CT85" i="28"/>
  <c r="CJ86" i="28"/>
  <c r="CK86" i="28"/>
  <c r="CL86" i="28"/>
  <c r="CM86" i="28"/>
  <c r="CN86" i="28"/>
  <c r="CO86" i="28"/>
  <c r="CP86" i="28"/>
  <c r="CQ86" i="28"/>
  <c r="CR86" i="28"/>
  <c r="CS86" i="28"/>
  <c r="CT86" i="28"/>
  <c r="CJ87" i="28"/>
  <c r="CK87" i="28"/>
  <c r="CL87" i="28"/>
  <c r="CM87" i="28"/>
  <c r="CN87" i="28"/>
  <c r="CO87" i="28"/>
  <c r="CP87" i="28"/>
  <c r="CQ87" i="28"/>
  <c r="CR87" i="28"/>
  <c r="CS87" i="28"/>
  <c r="CT87" i="28"/>
  <c r="CJ88" i="28"/>
  <c r="CK88" i="28"/>
  <c r="CL88" i="28"/>
  <c r="CM88" i="28"/>
  <c r="CN88" i="28"/>
  <c r="CO88" i="28"/>
  <c r="CP88" i="28"/>
  <c r="CQ88" i="28"/>
  <c r="CR88" i="28"/>
  <c r="CS88" i="28"/>
  <c r="CT88" i="28"/>
  <c r="CJ89" i="28"/>
  <c r="CK89" i="28"/>
  <c r="CL89" i="28"/>
  <c r="CM89" i="28"/>
  <c r="CN89" i="28"/>
  <c r="CO89" i="28"/>
  <c r="CP89" i="28"/>
  <c r="CQ89" i="28"/>
  <c r="CR89" i="28"/>
  <c r="CS89" i="28"/>
  <c r="CT89" i="28"/>
  <c r="CJ90" i="28"/>
  <c r="CK90" i="28"/>
  <c r="CL90" i="28"/>
  <c r="CM90" i="28"/>
  <c r="CN90" i="28"/>
  <c r="CO90" i="28"/>
  <c r="CP90" i="28"/>
  <c r="CQ90" i="28"/>
  <c r="CR90" i="28"/>
  <c r="CS90" i="28"/>
  <c r="CT90" i="28"/>
  <c r="CJ91" i="28"/>
  <c r="CK91" i="28"/>
  <c r="CL91" i="28"/>
  <c r="CM91" i="28"/>
  <c r="CN91" i="28"/>
  <c r="CO91" i="28"/>
  <c r="CP91" i="28"/>
  <c r="CQ91" i="28"/>
  <c r="CR91" i="28"/>
  <c r="CS91" i="28"/>
  <c r="CT91" i="28"/>
  <c r="CJ92" i="28"/>
  <c r="CK92" i="28"/>
  <c r="CL92" i="28"/>
  <c r="CM92" i="28"/>
  <c r="CN92" i="28"/>
  <c r="CO92" i="28"/>
  <c r="CP92" i="28"/>
  <c r="CQ92" i="28"/>
  <c r="CR92" i="28"/>
  <c r="CS92" i="28"/>
  <c r="CT92" i="28"/>
  <c r="CJ93" i="28"/>
  <c r="CK93" i="28"/>
  <c r="CL93" i="28"/>
  <c r="CM93" i="28"/>
  <c r="CN93" i="28"/>
  <c r="CO93" i="28"/>
  <c r="CP93" i="28"/>
  <c r="CQ93" i="28"/>
  <c r="CR93" i="28"/>
  <c r="CS93" i="28"/>
  <c r="CT93" i="28"/>
  <c r="CJ94" i="28"/>
  <c r="CK94" i="28"/>
  <c r="CL94" i="28"/>
  <c r="CM94" i="28"/>
  <c r="CN94" i="28"/>
  <c r="CO94" i="28"/>
  <c r="CP94" i="28"/>
  <c r="CQ94" i="28"/>
  <c r="CR94" i="28"/>
  <c r="CS94" i="28"/>
  <c r="CT94" i="28"/>
  <c r="CJ95" i="28"/>
  <c r="CK95" i="28"/>
  <c r="CL95" i="28"/>
  <c r="CM95" i="28"/>
  <c r="CN95" i="28"/>
  <c r="CO95" i="28"/>
  <c r="CP95" i="28"/>
  <c r="CQ95" i="28"/>
  <c r="CR95" i="28"/>
  <c r="CS95" i="28"/>
  <c r="CT95" i="28"/>
  <c r="CJ96" i="28"/>
  <c r="CK96" i="28"/>
  <c r="CL96" i="28"/>
  <c r="CM96" i="28"/>
  <c r="CN96" i="28"/>
  <c r="CO96" i="28"/>
  <c r="CP96" i="28"/>
  <c r="CQ96" i="28"/>
  <c r="CR96" i="28"/>
  <c r="CS96" i="28"/>
  <c r="CT96" i="28"/>
  <c r="CJ97" i="28"/>
  <c r="CK97" i="28"/>
  <c r="CL97" i="28"/>
  <c r="CM97" i="28"/>
  <c r="CN97" i="28"/>
  <c r="CO97" i="28"/>
  <c r="CP97" i="28"/>
  <c r="CQ97" i="28"/>
  <c r="CR97" i="28"/>
  <c r="CS97" i="28"/>
  <c r="CT97" i="28"/>
  <c r="CJ98" i="28"/>
  <c r="CK98" i="28"/>
  <c r="CL98" i="28"/>
  <c r="CM98" i="28"/>
  <c r="CN98" i="28"/>
  <c r="CO98" i="28"/>
  <c r="CP98" i="28"/>
  <c r="CQ98" i="28"/>
  <c r="CR98" i="28"/>
  <c r="CS98" i="28"/>
  <c r="CT98" i="28"/>
  <c r="CJ99" i="28"/>
  <c r="CK99" i="28"/>
  <c r="CL99" i="28"/>
  <c r="CM99" i="28"/>
  <c r="CN99" i="28"/>
  <c r="CO99" i="28"/>
  <c r="CP99" i="28"/>
  <c r="CQ99" i="28"/>
  <c r="CR99" i="28"/>
  <c r="CS99" i="28"/>
  <c r="CT99" i="28"/>
  <c r="CJ100" i="28"/>
  <c r="CK100" i="28"/>
  <c r="CL100" i="28"/>
  <c r="CM100" i="28"/>
  <c r="CN100" i="28"/>
  <c r="CO100" i="28"/>
  <c r="CP100" i="28"/>
  <c r="CQ100" i="28"/>
  <c r="CR100" i="28"/>
  <c r="CS100" i="28"/>
  <c r="CT100" i="28"/>
  <c r="CJ101" i="28"/>
  <c r="CK101" i="28"/>
  <c r="CL101" i="28"/>
  <c r="CM101" i="28"/>
  <c r="CN101" i="28"/>
  <c r="CO101" i="28"/>
  <c r="CP101" i="28"/>
  <c r="CQ101" i="28"/>
  <c r="CR101" i="28"/>
  <c r="CS101" i="28"/>
  <c r="CT101" i="28"/>
  <c r="CJ102" i="28"/>
  <c r="CK102" i="28"/>
  <c r="CL102" i="28"/>
  <c r="CM102" i="28"/>
  <c r="CN102" i="28"/>
  <c r="CO102" i="28"/>
  <c r="CP102" i="28"/>
  <c r="CQ102" i="28"/>
  <c r="CR102" i="28"/>
  <c r="CS102" i="28"/>
  <c r="CT102" i="28"/>
  <c r="CJ103" i="28"/>
  <c r="CK103" i="28"/>
  <c r="CL103" i="28"/>
  <c r="CM103" i="28"/>
  <c r="CN103" i="28"/>
  <c r="CO103" i="28"/>
  <c r="CP103" i="28"/>
  <c r="CQ103" i="28"/>
  <c r="CR103" i="28"/>
  <c r="CS103" i="28"/>
  <c r="CT103" i="28"/>
  <c r="CJ104" i="28"/>
  <c r="CK104" i="28"/>
  <c r="CL104" i="28"/>
  <c r="CM104" i="28"/>
  <c r="CN104" i="28"/>
  <c r="CO104" i="28"/>
  <c r="CP104" i="28"/>
  <c r="CQ104" i="28"/>
  <c r="CR104" i="28"/>
  <c r="CS104" i="28"/>
  <c r="CT104" i="28"/>
  <c r="CJ105" i="28"/>
  <c r="CK105" i="28"/>
  <c r="CL105" i="28"/>
  <c r="CM105" i="28"/>
  <c r="CN105" i="28"/>
  <c r="CO105" i="28"/>
  <c r="CP105" i="28"/>
  <c r="CQ105" i="28"/>
  <c r="CR105" i="28"/>
  <c r="CS105" i="28"/>
  <c r="CT105" i="28"/>
  <c r="CJ106" i="28"/>
  <c r="CK106" i="28"/>
  <c r="CL106" i="28"/>
  <c r="CM106" i="28"/>
  <c r="CN106" i="28"/>
  <c r="CO106" i="28"/>
  <c r="CP106" i="28"/>
  <c r="CQ106" i="28"/>
  <c r="CR106" i="28"/>
  <c r="CS106" i="28"/>
  <c r="CT106" i="28"/>
  <c r="CK57" i="28"/>
  <c r="CL57" i="28"/>
  <c r="CM57" i="28"/>
  <c r="CN57" i="28"/>
  <c r="CO57" i="28"/>
  <c r="CP57" i="28"/>
  <c r="CQ57" i="28"/>
  <c r="CR57" i="28"/>
  <c r="CS57" i="28"/>
  <c r="CT57" i="28"/>
  <c r="CJ57" i="28"/>
  <c r="BX58" i="28"/>
  <c r="BY58" i="28"/>
  <c r="BZ58" i="28"/>
  <c r="CA58" i="28"/>
  <c r="CB58" i="28"/>
  <c r="CC58" i="28"/>
  <c r="CD58" i="28"/>
  <c r="CE58" i="28"/>
  <c r="CF58" i="28"/>
  <c r="CG58" i="28"/>
  <c r="CH58" i="28"/>
  <c r="BX59" i="28"/>
  <c r="BY59" i="28"/>
  <c r="BZ59" i="28"/>
  <c r="CA59" i="28"/>
  <c r="CB59" i="28"/>
  <c r="CC59" i="28"/>
  <c r="CD59" i="28"/>
  <c r="CE59" i="28"/>
  <c r="CF59" i="28"/>
  <c r="CG59" i="28"/>
  <c r="CH59" i="28"/>
  <c r="BX60" i="28"/>
  <c r="BY60" i="28"/>
  <c r="BZ60" i="28"/>
  <c r="CA60" i="28"/>
  <c r="CB60" i="28"/>
  <c r="CC60" i="28"/>
  <c r="CD60" i="28"/>
  <c r="CE60" i="28"/>
  <c r="CF60" i="28"/>
  <c r="CG60" i="28"/>
  <c r="CH60" i="28"/>
  <c r="BX61" i="28"/>
  <c r="BY61" i="28"/>
  <c r="BZ61" i="28"/>
  <c r="CA61" i="28"/>
  <c r="CB61" i="28"/>
  <c r="CC61" i="28"/>
  <c r="CD61" i="28"/>
  <c r="CE61" i="28"/>
  <c r="CF61" i="28"/>
  <c r="CG61" i="28"/>
  <c r="CH61" i="28"/>
  <c r="BX62" i="28"/>
  <c r="BY62" i="28"/>
  <c r="BZ62" i="28"/>
  <c r="CA62" i="28"/>
  <c r="CB62" i="28"/>
  <c r="CC62" i="28"/>
  <c r="CD62" i="28"/>
  <c r="CE62" i="28"/>
  <c r="CF62" i="28"/>
  <c r="CG62" i="28"/>
  <c r="CH62" i="28"/>
  <c r="BX63" i="28"/>
  <c r="BY63" i="28"/>
  <c r="BZ63" i="28"/>
  <c r="CA63" i="28"/>
  <c r="CB63" i="28"/>
  <c r="CC63" i="28"/>
  <c r="CD63" i="28"/>
  <c r="CE63" i="28"/>
  <c r="CF63" i="28"/>
  <c r="CG63" i="28"/>
  <c r="CH63" i="28"/>
  <c r="BX64" i="28"/>
  <c r="BY64" i="28"/>
  <c r="BZ64" i="28"/>
  <c r="CA64" i="28"/>
  <c r="CB64" i="28"/>
  <c r="CC64" i="28"/>
  <c r="CD64" i="28"/>
  <c r="CE64" i="28"/>
  <c r="CF64" i="28"/>
  <c r="CG64" i="28"/>
  <c r="CH64" i="28"/>
  <c r="BX65" i="28"/>
  <c r="BY65" i="28"/>
  <c r="BZ65" i="28"/>
  <c r="CA65" i="28"/>
  <c r="CB65" i="28"/>
  <c r="CC65" i="28"/>
  <c r="CD65" i="28"/>
  <c r="CE65" i="28"/>
  <c r="CF65" i="28"/>
  <c r="CG65" i="28"/>
  <c r="CH65" i="28"/>
  <c r="BX66" i="28"/>
  <c r="BY66" i="28"/>
  <c r="BZ66" i="28"/>
  <c r="CA66" i="28"/>
  <c r="CB66" i="28"/>
  <c r="CC66" i="28"/>
  <c r="CD66" i="28"/>
  <c r="CE66" i="28"/>
  <c r="CF66" i="28"/>
  <c r="CG66" i="28"/>
  <c r="CH66" i="28"/>
  <c r="BX67" i="28"/>
  <c r="BY67" i="28"/>
  <c r="BZ67" i="28"/>
  <c r="CA67" i="28"/>
  <c r="CB67" i="28"/>
  <c r="CC67" i="28"/>
  <c r="CD67" i="28"/>
  <c r="CE67" i="28"/>
  <c r="CF67" i="28"/>
  <c r="CG67" i="28"/>
  <c r="CH67" i="28"/>
  <c r="BX68" i="28"/>
  <c r="BY68" i="28"/>
  <c r="BZ68" i="28"/>
  <c r="CA68" i="28"/>
  <c r="CB68" i="28"/>
  <c r="CC68" i="28"/>
  <c r="CD68" i="28"/>
  <c r="CE68" i="28"/>
  <c r="CF68" i="28"/>
  <c r="CG68" i="28"/>
  <c r="CH68" i="28"/>
  <c r="BX69" i="28"/>
  <c r="BY69" i="28"/>
  <c r="BZ69" i="28"/>
  <c r="CA69" i="28"/>
  <c r="CB69" i="28"/>
  <c r="CC69" i="28"/>
  <c r="CD69" i="28"/>
  <c r="CE69" i="28"/>
  <c r="CF69" i="28"/>
  <c r="CG69" i="28"/>
  <c r="CH69" i="28"/>
  <c r="BX70" i="28"/>
  <c r="BY70" i="28"/>
  <c r="BZ70" i="28"/>
  <c r="CA70" i="28"/>
  <c r="CB70" i="28"/>
  <c r="CC70" i="28"/>
  <c r="CD70" i="28"/>
  <c r="CE70" i="28"/>
  <c r="CF70" i="28"/>
  <c r="CG70" i="28"/>
  <c r="CH70" i="28"/>
  <c r="BX71" i="28"/>
  <c r="BY71" i="28"/>
  <c r="BZ71" i="28"/>
  <c r="CA71" i="28"/>
  <c r="CB71" i="28"/>
  <c r="CC71" i="28"/>
  <c r="CD71" i="28"/>
  <c r="CE71" i="28"/>
  <c r="CF71" i="28"/>
  <c r="CG71" i="28"/>
  <c r="CH71" i="28"/>
  <c r="BX72" i="28"/>
  <c r="BY72" i="28"/>
  <c r="BZ72" i="28"/>
  <c r="CA72" i="28"/>
  <c r="CB72" i="28"/>
  <c r="CC72" i="28"/>
  <c r="CD72" i="28"/>
  <c r="CE72" i="28"/>
  <c r="CF72" i="28"/>
  <c r="CG72" i="28"/>
  <c r="CH72" i="28"/>
  <c r="BX73" i="28"/>
  <c r="BY73" i="28"/>
  <c r="BZ73" i="28"/>
  <c r="CA73" i="28"/>
  <c r="CB73" i="28"/>
  <c r="CC73" i="28"/>
  <c r="CD73" i="28"/>
  <c r="CE73" i="28"/>
  <c r="CF73" i="28"/>
  <c r="CG73" i="28"/>
  <c r="CH73" i="28"/>
  <c r="BX74" i="28"/>
  <c r="BY74" i="28"/>
  <c r="BZ74" i="28"/>
  <c r="CA74" i="28"/>
  <c r="CB74" i="28"/>
  <c r="CC74" i="28"/>
  <c r="CD74" i="28"/>
  <c r="CE74" i="28"/>
  <c r="CF74" i="28"/>
  <c r="CG74" i="28"/>
  <c r="CH74" i="28"/>
  <c r="BX75" i="28"/>
  <c r="BY75" i="28"/>
  <c r="BZ75" i="28"/>
  <c r="CA75" i="28"/>
  <c r="CB75" i="28"/>
  <c r="CC75" i="28"/>
  <c r="CD75" i="28"/>
  <c r="CE75" i="28"/>
  <c r="CF75" i="28"/>
  <c r="CG75" i="28"/>
  <c r="CH75" i="28"/>
  <c r="BX76" i="28"/>
  <c r="BY76" i="28"/>
  <c r="BZ76" i="28"/>
  <c r="CA76" i="28"/>
  <c r="CB76" i="28"/>
  <c r="CC76" i="28"/>
  <c r="CD76" i="28"/>
  <c r="CE76" i="28"/>
  <c r="CF76" i="28"/>
  <c r="CG76" i="28"/>
  <c r="CH76" i="28"/>
  <c r="BX77" i="28"/>
  <c r="BY77" i="28"/>
  <c r="BZ77" i="28"/>
  <c r="CA77" i="28"/>
  <c r="CB77" i="28"/>
  <c r="CC77" i="28"/>
  <c r="CD77" i="28"/>
  <c r="CE77" i="28"/>
  <c r="CF77" i="28"/>
  <c r="CG77" i="28"/>
  <c r="CH77" i="28"/>
  <c r="BX78" i="28"/>
  <c r="BY78" i="28"/>
  <c r="BZ78" i="28"/>
  <c r="CA78" i="28"/>
  <c r="CB78" i="28"/>
  <c r="CC78" i="28"/>
  <c r="CD78" i="28"/>
  <c r="CE78" i="28"/>
  <c r="CF78" i="28"/>
  <c r="CG78" i="28"/>
  <c r="CH78" i="28"/>
  <c r="BX79" i="28"/>
  <c r="BY79" i="28"/>
  <c r="BZ79" i="28"/>
  <c r="CA79" i="28"/>
  <c r="CB79" i="28"/>
  <c r="CC79" i="28"/>
  <c r="CD79" i="28"/>
  <c r="CE79" i="28"/>
  <c r="CF79" i="28"/>
  <c r="CG79" i="28"/>
  <c r="CH79" i="28"/>
  <c r="BX80" i="28"/>
  <c r="BY80" i="28"/>
  <c r="BZ80" i="28"/>
  <c r="CA80" i="28"/>
  <c r="CB80" i="28"/>
  <c r="CC80" i="28"/>
  <c r="CD80" i="28"/>
  <c r="CE80" i="28"/>
  <c r="CF80" i="28"/>
  <c r="CG80" i="28"/>
  <c r="CH80" i="28"/>
  <c r="BX81" i="28"/>
  <c r="BY81" i="28"/>
  <c r="BZ81" i="28"/>
  <c r="CA81" i="28"/>
  <c r="CB81" i="28"/>
  <c r="CC81" i="28"/>
  <c r="CD81" i="28"/>
  <c r="CE81" i="28"/>
  <c r="CF81" i="28"/>
  <c r="CG81" i="28"/>
  <c r="CH81" i="28"/>
  <c r="BX82" i="28"/>
  <c r="BY82" i="28"/>
  <c r="BZ82" i="28"/>
  <c r="CA82" i="28"/>
  <c r="CB82" i="28"/>
  <c r="CC82" i="28"/>
  <c r="CD82" i="28"/>
  <c r="CE82" i="28"/>
  <c r="CF82" i="28"/>
  <c r="CG82" i="28"/>
  <c r="CH82" i="28"/>
  <c r="BX83" i="28"/>
  <c r="BY83" i="28"/>
  <c r="BZ83" i="28"/>
  <c r="CA83" i="28"/>
  <c r="CB83" i="28"/>
  <c r="CC83" i="28"/>
  <c r="CD83" i="28"/>
  <c r="CE83" i="28"/>
  <c r="CF83" i="28"/>
  <c r="CG83" i="28"/>
  <c r="CH83" i="28"/>
  <c r="BX84" i="28"/>
  <c r="BY84" i="28"/>
  <c r="BZ84" i="28"/>
  <c r="CA84" i="28"/>
  <c r="CB84" i="28"/>
  <c r="CC84" i="28"/>
  <c r="CD84" i="28"/>
  <c r="CE84" i="28"/>
  <c r="CF84" i="28"/>
  <c r="CG84" i="28"/>
  <c r="CH84" i="28"/>
  <c r="BX85" i="28"/>
  <c r="BY85" i="28"/>
  <c r="BZ85" i="28"/>
  <c r="CA85" i="28"/>
  <c r="CB85" i="28"/>
  <c r="CC85" i="28"/>
  <c r="CD85" i="28"/>
  <c r="CE85" i="28"/>
  <c r="CF85" i="28"/>
  <c r="CG85" i="28"/>
  <c r="CH85" i="28"/>
  <c r="BX86" i="28"/>
  <c r="BY86" i="28"/>
  <c r="BZ86" i="28"/>
  <c r="CA86" i="28"/>
  <c r="CB86" i="28"/>
  <c r="CC86" i="28"/>
  <c r="CD86" i="28"/>
  <c r="CE86" i="28"/>
  <c r="CF86" i="28"/>
  <c r="CG86" i="28"/>
  <c r="CH86" i="28"/>
  <c r="BX87" i="28"/>
  <c r="BY87" i="28"/>
  <c r="BZ87" i="28"/>
  <c r="CA87" i="28"/>
  <c r="CB87" i="28"/>
  <c r="CC87" i="28"/>
  <c r="CD87" i="28"/>
  <c r="CE87" i="28"/>
  <c r="CF87" i="28"/>
  <c r="CG87" i="28"/>
  <c r="CH87" i="28"/>
  <c r="BX88" i="28"/>
  <c r="BY88" i="28"/>
  <c r="BZ88" i="28"/>
  <c r="CA88" i="28"/>
  <c r="CB88" i="28"/>
  <c r="CC88" i="28"/>
  <c r="CD88" i="28"/>
  <c r="CE88" i="28"/>
  <c r="CF88" i="28"/>
  <c r="CG88" i="28"/>
  <c r="CH88" i="28"/>
  <c r="BX89" i="28"/>
  <c r="BY89" i="28"/>
  <c r="BZ89" i="28"/>
  <c r="CA89" i="28"/>
  <c r="CB89" i="28"/>
  <c r="CC89" i="28"/>
  <c r="CD89" i="28"/>
  <c r="CE89" i="28"/>
  <c r="CF89" i="28"/>
  <c r="CG89" i="28"/>
  <c r="CH89" i="28"/>
  <c r="BX90" i="28"/>
  <c r="BY90" i="28"/>
  <c r="BZ90" i="28"/>
  <c r="CA90" i="28"/>
  <c r="CB90" i="28"/>
  <c r="CC90" i="28"/>
  <c r="CD90" i="28"/>
  <c r="CE90" i="28"/>
  <c r="CF90" i="28"/>
  <c r="CG90" i="28"/>
  <c r="CH90" i="28"/>
  <c r="BX91" i="28"/>
  <c r="BY91" i="28"/>
  <c r="BZ91" i="28"/>
  <c r="CA91" i="28"/>
  <c r="CB91" i="28"/>
  <c r="CC91" i="28"/>
  <c r="CD91" i="28"/>
  <c r="CE91" i="28"/>
  <c r="CF91" i="28"/>
  <c r="CG91" i="28"/>
  <c r="CH91" i="28"/>
  <c r="BX92" i="28"/>
  <c r="BY92" i="28"/>
  <c r="BZ92" i="28"/>
  <c r="CA92" i="28"/>
  <c r="CB92" i="28"/>
  <c r="CC92" i="28"/>
  <c r="CD92" i="28"/>
  <c r="CE92" i="28"/>
  <c r="CF92" i="28"/>
  <c r="CG92" i="28"/>
  <c r="CH92" i="28"/>
  <c r="BX93" i="28"/>
  <c r="BY93" i="28"/>
  <c r="BZ93" i="28"/>
  <c r="CA93" i="28"/>
  <c r="CB93" i="28"/>
  <c r="CC93" i="28"/>
  <c r="CD93" i="28"/>
  <c r="CE93" i="28"/>
  <c r="CF93" i="28"/>
  <c r="CG93" i="28"/>
  <c r="CH93" i="28"/>
  <c r="BX94" i="28"/>
  <c r="BY94" i="28"/>
  <c r="BZ94" i="28"/>
  <c r="CA94" i="28"/>
  <c r="CB94" i="28"/>
  <c r="CC94" i="28"/>
  <c r="CD94" i="28"/>
  <c r="CE94" i="28"/>
  <c r="CF94" i="28"/>
  <c r="CG94" i="28"/>
  <c r="CH94" i="28"/>
  <c r="BX95" i="28"/>
  <c r="BY95" i="28"/>
  <c r="BZ95" i="28"/>
  <c r="CA95" i="28"/>
  <c r="CB95" i="28"/>
  <c r="CC95" i="28"/>
  <c r="CD95" i="28"/>
  <c r="CE95" i="28"/>
  <c r="CF95" i="28"/>
  <c r="CG95" i="28"/>
  <c r="CH95" i="28"/>
  <c r="BX96" i="28"/>
  <c r="BY96" i="28"/>
  <c r="BZ96" i="28"/>
  <c r="CA96" i="28"/>
  <c r="CB96" i="28"/>
  <c r="CC96" i="28"/>
  <c r="CD96" i="28"/>
  <c r="CE96" i="28"/>
  <c r="CF96" i="28"/>
  <c r="CG96" i="28"/>
  <c r="CH96" i="28"/>
  <c r="BX97" i="28"/>
  <c r="BY97" i="28"/>
  <c r="BZ97" i="28"/>
  <c r="CA97" i="28"/>
  <c r="CB97" i="28"/>
  <c r="CC97" i="28"/>
  <c r="CD97" i="28"/>
  <c r="CE97" i="28"/>
  <c r="CF97" i="28"/>
  <c r="CG97" i="28"/>
  <c r="CH97" i="28"/>
  <c r="BX98" i="28"/>
  <c r="BY98" i="28"/>
  <c r="BZ98" i="28"/>
  <c r="CA98" i="28"/>
  <c r="CB98" i="28"/>
  <c r="CC98" i="28"/>
  <c r="CD98" i="28"/>
  <c r="CE98" i="28"/>
  <c r="CF98" i="28"/>
  <c r="CG98" i="28"/>
  <c r="CH98" i="28"/>
  <c r="BX99" i="28"/>
  <c r="BY99" i="28"/>
  <c r="BZ99" i="28"/>
  <c r="CA99" i="28"/>
  <c r="CB99" i="28"/>
  <c r="CC99" i="28"/>
  <c r="CD99" i="28"/>
  <c r="CE99" i="28"/>
  <c r="CF99" i="28"/>
  <c r="CG99" i="28"/>
  <c r="CH99" i="28"/>
  <c r="BX100" i="28"/>
  <c r="BY100" i="28"/>
  <c r="BZ100" i="28"/>
  <c r="CA100" i="28"/>
  <c r="CB100" i="28"/>
  <c r="CC100" i="28"/>
  <c r="CD100" i="28"/>
  <c r="CE100" i="28"/>
  <c r="CF100" i="28"/>
  <c r="CG100" i="28"/>
  <c r="CH100" i="28"/>
  <c r="BX101" i="28"/>
  <c r="BY101" i="28"/>
  <c r="BZ101" i="28"/>
  <c r="CA101" i="28"/>
  <c r="CB101" i="28"/>
  <c r="CC101" i="28"/>
  <c r="CD101" i="28"/>
  <c r="CE101" i="28"/>
  <c r="CF101" i="28"/>
  <c r="CG101" i="28"/>
  <c r="CH101" i="28"/>
  <c r="BX102" i="28"/>
  <c r="BY102" i="28"/>
  <c r="BZ102" i="28"/>
  <c r="CA102" i="28"/>
  <c r="CB102" i="28"/>
  <c r="CC102" i="28"/>
  <c r="CD102" i="28"/>
  <c r="CE102" i="28"/>
  <c r="CF102" i="28"/>
  <c r="CG102" i="28"/>
  <c r="CH102" i="28"/>
  <c r="BX103" i="28"/>
  <c r="BY103" i="28"/>
  <c r="BZ103" i="28"/>
  <c r="CA103" i="28"/>
  <c r="CB103" i="28"/>
  <c r="CC103" i="28"/>
  <c r="CD103" i="28"/>
  <c r="CE103" i="28"/>
  <c r="CF103" i="28"/>
  <c r="CG103" i="28"/>
  <c r="CH103" i="28"/>
  <c r="BX104" i="28"/>
  <c r="BY104" i="28"/>
  <c r="BZ104" i="28"/>
  <c r="CA104" i="28"/>
  <c r="CB104" i="28"/>
  <c r="CC104" i="28"/>
  <c r="CD104" i="28"/>
  <c r="CE104" i="28"/>
  <c r="CF104" i="28"/>
  <c r="CG104" i="28"/>
  <c r="CH104" i="28"/>
  <c r="BX105" i="28"/>
  <c r="BY105" i="28"/>
  <c r="BZ105" i="28"/>
  <c r="CA105" i="28"/>
  <c r="CB105" i="28"/>
  <c r="CC105" i="28"/>
  <c r="CD105" i="28"/>
  <c r="CE105" i="28"/>
  <c r="CF105" i="28"/>
  <c r="CG105" i="28"/>
  <c r="CH105" i="28"/>
  <c r="BX106" i="28"/>
  <c r="BY106" i="28"/>
  <c r="BZ106" i="28"/>
  <c r="CA106" i="28"/>
  <c r="CB106" i="28"/>
  <c r="CC106" i="28"/>
  <c r="CD106" i="28"/>
  <c r="CE106" i="28"/>
  <c r="CF106" i="28"/>
  <c r="CG106" i="28"/>
  <c r="CH106" i="28"/>
  <c r="BY57" i="28"/>
  <c r="BZ57" i="28"/>
  <c r="CA57" i="28"/>
  <c r="CB57" i="28"/>
  <c r="CC57" i="28"/>
  <c r="CD57" i="28"/>
  <c r="CE57" i="28"/>
  <c r="CF57" i="28"/>
  <c r="CG57" i="28"/>
  <c r="CH57" i="28"/>
  <c r="BX57" i="28"/>
  <c r="BL58" i="28"/>
  <c r="BM58" i="28"/>
  <c r="BN58" i="28"/>
  <c r="BO58" i="28"/>
  <c r="BP58" i="28"/>
  <c r="BQ58" i="28"/>
  <c r="BR58" i="28"/>
  <c r="BS58" i="28"/>
  <c r="BT58" i="28"/>
  <c r="BU58" i="28"/>
  <c r="BV58" i="28"/>
  <c r="BL59" i="28"/>
  <c r="BM59" i="28"/>
  <c r="BN59" i="28"/>
  <c r="BO59" i="28"/>
  <c r="BP59" i="28"/>
  <c r="BQ59" i="28"/>
  <c r="BR59" i="28"/>
  <c r="BS59" i="28"/>
  <c r="BT59" i="28"/>
  <c r="BU59" i="28"/>
  <c r="BV59" i="28"/>
  <c r="BL60" i="28"/>
  <c r="BM60" i="28"/>
  <c r="BN60" i="28"/>
  <c r="BO60" i="28"/>
  <c r="BP60" i="28"/>
  <c r="BQ60" i="28"/>
  <c r="BR60" i="28"/>
  <c r="BS60" i="28"/>
  <c r="BT60" i="28"/>
  <c r="BU60" i="28"/>
  <c r="BV60" i="28"/>
  <c r="BL61" i="28"/>
  <c r="BM61" i="28"/>
  <c r="BN61" i="28"/>
  <c r="BO61" i="28"/>
  <c r="BP61" i="28"/>
  <c r="BQ61" i="28"/>
  <c r="BR61" i="28"/>
  <c r="BS61" i="28"/>
  <c r="BT61" i="28"/>
  <c r="BU61" i="28"/>
  <c r="BV61" i="28"/>
  <c r="BL62" i="28"/>
  <c r="BM62" i="28"/>
  <c r="BN62" i="28"/>
  <c r="BO62" i="28"/>
  <c r="BP62" i="28"/>
  <c r="BQ62" i="28"/>
  <c r="BR62" i="28"/>
  <c r="BS62" i="28"/>
  <c r="BT62" i="28"/>
  <c r="BU62" i="28"/>
  <c r="BV62" i="28"/>
  <c r="BL63" i="28"/>
  <c r="BM63" i="28"/>
  <c r="BN63" i="28"/>
  <c r="BO63" i="28"/>
  <c r="BP63" i="28"/>
  <c r="BQ63" i="28"/>
  <c r="BR63" i="28"/>
  <c r="BS63" i="28"/>
  <c r="BT63" i="28"/>
  <c r="BU63" i="28"/>
  <c r="BV63" i="28"/>
  <c r="BL64" i="28"/>
  <c r="BM64" i="28"/>
  <c r="BN64" i="28"/>
  <c r="BO64" i="28"/>
  <c r="BP64" i="28"/>
  <c r="BQ64" i="28"/>
  <c r="BR64" i="28"/>
  <c r="BS64" i="28"/>
  <c r="BT64" i="28"/>
  <c r="BU64" i="28"/>
  <c r="BV64" i="28"/>
  <c r="BL65" i="28"/>
  <c r="BM65" i="28"/>
  <c r="BN65" i="28"/>
  <c r="BO65" i="28"/>
  <c r="BP65" i="28"/>
  <c r="BQ65" i="28"/>
  <c r="BR65" i="28"/>
  <c r="BS65" i="28"/>
  <c r="BT65" i="28"/>
  <c r="BU65" i="28"/>
  <c r="BV65" i="28"/>
  <c r="BL66" i="28"/>
  <c r="BM66" i="28"/>
  <c r="BN66" i="28"/>
  <c r="BO66" i="28"/>
  <c r="BP66" i="28"/>
  <c r="BQ66" i="28"/>
  <c r="BR66" i="28"/>
  <c r="BS66" i="28"/>
  <c r="BT66" i="28"/>
  <c r="BU66" i="28"/>
  <c r="BV66" i="28"/>
  <c r="BL67" i="28"/>
  <c r="BM67" i="28"/>
  <c r="BN67" i="28"/>
  <c r="BO67" i="28"/>
  <c r="BP67" i="28"/>
  <c r="BQ67" i="28"/>
  <c r="BR67" i="28"/>
  <c r="BS67" i="28"/>
  <c r="BT67" i="28"/>
  <c r="BU67" i="28"/>
  <c r="BV67" i="28"/>
  <c r="BL68" i="28"/>
  <c r="BM68" i="28"/>
  <c r="BN68" i="28"/>
  <c r="BO68" i="28"/>
  <c r="BP68" i="28"/>
  <c r="BQ68" i="28"/>
  <c r="BR68" i="28"/>
  <c r="BS68" i="28"/>
  <c r="BT68" i="28"/>
  <c r="BU68" i="28"/>
  <c r="BV68" i="28"/>
  <c r="BL69" i="28"/>
  <c r="BM69" i="28"/>
  <c r="BN69" i="28"/>
  <c r="BO69" i="28"/>
  <c r="BP69" i="28"/>
  <c r="BQ69" i="28"/>
  <c r="BR69" i="28"/>
  <c r="BS69" i="28"/>
  <c r="BT69" i="28"/>
  <c r="BU69" i="28"/>
  <c r="BV69" i="28"/>
  <c r="BL70" i="28"/>
  <c r="BM70" i="28"/>
  <c r="BN70" i="28"/>
  <c r="BO70" i="28"/>
  <c r="BP70" i="28"/>
  <c r="BQ70" i="28"/>
  <c r="BR70" i="28"/>
  <c r="BS70" i="28"/>
  <c r="BT70" i="28"/>
  <c r="BU70" i="28"/>
  <c r="BV70" i="28"/>
  <c r="BL71" i="28"/>
  <c r="BM71" i="28"/>
  <c r="BN71" i="28"/>
  <c r="BO71" i="28"/>
  <c r="BP71" i="28"/>
  <c r="BQ71" i="28"/>
  <c r="BR71" i="28"/>
  <c r="BS71" i="28"/>
  <c r="BT71" i="28"/>
  <c r="BU71" i="28"/>
  <c r="BV71" i="28"/>
  <c r="BL72" i="28"/>
  <c r="BM72" i="28"/>
  <c r="BN72" i="28"/>
  <c r="BO72" i="28"/>
  <c r="BP72" i="28"/>
  <c r="BQ72" i="28"/>
  <c r="BR72" i="28"/>
  <c r="BS72" i="28"/>
  <c r="BT72" i="28"/>
  <c r="BU72" i="28"/>
  <c r="BV72" i="28"/>
  <c r="BL73" i="28"/>
  <c r="BM73" i="28"/>
  <c r="BN73" i="28"/>
  <c r="BO73" i="28"/>
  <c r="BP73" i="28"/>
  <c r="BQ73" i="28"/>
  <c r="BR73" i="28"/>
  <c r="BS73" i="28"/>
  <c r="BT73" i="28"/>
  <c r="BU73" i="28"/>
  <c r="BV73" i="28"/>
  <c r="BL74" i="28"/>
  <c r="BM74" i="28"/>
  <c r="BN74" i="28"/>
  <c r="BO74" i="28"/>
  <c r="BP74" i="28"/>
  <c r="BQ74" i="28"/>
  <c r="BR74" i="28"/>
  <c r="BS74" i="28"/>
  <c r="BT74" i="28"/>
  <c r="BU74" i="28"/>
  <c r="BV74" i="28"/>
  <c r="BL75" i="28"/>
  <c r="BM75" i="28"/>
  <c r="BN75" i="28"/>
  <c r="BO75" i="28"/>
  <c r="BP75" i="28"/>
  <c r="BQ75" i="28"/>
  <c r="BR75" i="28"/>
  <c r="BS75" i="28"/>
  <c r="BT75" i="28"/>
  <c r="BU75" i="28"/>
  <c r="BV75" i="28"/>
  <c r="BL76" i="28"/>
  <c r="BM76" i="28"/>
  <c r="BN76" i="28"/>
  <c r="BO76" i="28"/>
  <c r="BP76" i="28"/>
  <c r="BQ76" i="28"/>
  <c r="BR76" i="28"/>
  <c r="BS76" i="28"/>
  <c r="BT76" i="28"/>
  <c r="BU76" i="28"/>
  <c r="BV76" i="28"/>
  <c r="BL77" i="28"/>
  <c r="BM77" i="28"/>
  <c r="BN77" i="28"/>
  <c r="BO77" i="28"/>
  <c r="BP77" i="28"/>
  <c r="BQ77" i="28"/>
  <c r="BR77" i="28"/>
  <c r="BS77" i="28"/>
  <c r="BT77" i="28"/>
  <c r="BU77" i="28"/>
  <c r="BV77" i="28"/>
  <c r="BL78" i="28"/>
  <c r="BM78" i="28"/>
  <c r="BN78" i="28"/>
  <c r="BO78" i="28"/>
  <c r="BP78" i="28"/>
  <c r="BQ78" i="28"/>
  <c r="BR78" i="28"/>
  <c r="BS78" i="28"/>
  <c r="BT78" i="28"/>
  <c r="BU78" i="28"/>
  <c r="BV78" i="28"/>
  <c r="BL79" i="28"/>
  <c r="BM79" i="28"/>
  <c r="BN79" i="28"/>
  <c r="BO79" i="28"/>
  <c r="BP79" i="28"/>
  <c r="BQ79" i="28"/>
  <c r="BR79" i="28"/>
  <c r="BS79" i="28"/>
  <c r="BT79" i="28"/>
  <c r="BU79" i="28"/>
  <c r="BV79" i="28"/>
  <c r="BL80" i="28"/>
  <c r="BM80" i="28"/>
  <c r="BN80" i="28"/>
  <c r="BO80" i="28"/>
  <c r="BP80" i="28"/>
  <c r="BQ80" i="28"/>
  <c r="BR80" i="28"/>
  <c r="BS80" i="28"/>
  <c r="BT80" i="28"/>
  <c r="BU80" i="28"/>
  <c r="BV80" i="28"/>
  <c r="BL81" i="28"/>
  <c r="BM81" i="28"/>
  <c r="BN81" i="28"/>
  <c r="BO81" i="28"/>
  <c r="BP81" i="28"/>
  <c r="BQ81" i="28"/>
  <c r="BR81" i="28"/>
  <c r="BS81" i="28"/>
  <c r="BT81" i="28"/>
  <c r="BU81" i="28"/>
  <c r="BV81" i="28"/>
  <c r="BL82" i="28"/>
  <c r="BM82" i="28"/>
  <c r="BN82" i="28"/>
  <c r="BO82" i="28"/>
  <c r="BP82" i="28"/>
  <c r="BQ82" i="28"/>
  <c r="BR82" i="28"/>
  <c r="BS82" i="28"/>
  <c r="BT82" i="28"/>
  <c r="BU82" i="28"/>
  <c r="BV82" i="28"/>
  <c r="BL83" i="28"/>
  <c r="BM83" i="28"/>
  <c r="BN83" i="28"/>
  <c r="BO83" i="28"/>
  <c r="BP83" i="28"/>
  <c r="BQ83" i="28"/>
  <c r="BR83" i="28"/>
  <c r="BS83" i="28"/>
  <c r="BT83" i="28"/>
  <c r="BU83" i="28"/>
  <c r="BV83" i="28"/>
  <c r="BL84" i="28"/>
  <c r="BM84" i="28"/>
  <c r="BN84" i="28"/>
  <c r="BO84" i="28"/>
  <c r="BP84" i="28"/>
  <c r="BQ84" i="28"/>
  <c r="BR84" i="28"/>
  <c r="BS84" i="28"/>
  <c r="BT84" i="28"/>
  <c r="BU84" i="28"/>
  <c r="BV84" i="28"/>
  <c r="BL85" i="28"/>
  <c r="BM85" i="28"/>
  <c r="BN85" i="28"/>
  <c r="BO85" i="28"/>
  <c r="BP85" i="28"/>
  <c r="BQ85" i="28"/>
  <c r="BR85" i="28"/>
  <c r="BS85" i="28"/>
  <c r="BT85" i="28"/>
  <c r="BU85" i="28"/>
  <c r="BV85" i="28"/>
  <c r="BL86" i="28"/>
  <c r="BM86" i="28"/>
  <c r="BN86" i="28"/>
  <c r="BO86" i="28"/>
  <c r="BP86" i="28"/>
  <c r="BQ86" i="28"/>
  <c r="BR86" i="28"/>
  <c r="BS86" i="28"/>
  <c r="BT86" i="28"/>
  <c r="BU86" i="28"/>
  <c r="BV86" i="28"/>
  <c r="BL87" i="28"/>
  <c r="BM87" i="28"/>
  <c r="BN87" i="28"/>
  <c r="BO87" i="28"/>
  <c r="BP87" i="28"/>
  <c r="BQ87" i="28"/>
  <c r="BR87" i="28"/>
  <c r="BS87" i="28"/>
  <c r="BT87" i="28"/>
  <c r="BU87" i="28"/>
  <c r="BV87" i="28"/>
  <c r="BL88" i="28"/>
  <c r="BM88" i="28"/>
  <c r="BN88" i="28"/>
  <c r="BO88" i="28"/>
  <c r="BP88" i="28"/>
  <c r="BQ88" i="28"/>
  <c r="BR88" i="28"/>
  <c r="BS88" i="28"/>
  <c r="BT88" i="28"/>
  <c r="BU88" i="28"/>
  <c r="BV88" i="28"/>
  <c r="BL89" i="28"/>
  <c r="BM89" i="28"/>
  <c r="BN89" i="28"/>
  <c r="BO89" i="28"/>
  <c r="BP89" i="28"/>
  <c r="BQ89" i="28"/>
  <c r="BR89" i="28"/>
  <c r="BS89" i="28"/>
  <c r="BT89" i="28"/>
  <c r="BU89" i="28"/>
  <c r="BV89" i="28"/>
  <c r="BL90" i="28"/>
  <c r="BM90" i="28"/>
  <c r="BN90" i="28"/>
  <c r="BO90" i="28"/>
  <c r="BP90" i="28"/>
  <c r="BQ90" i="28"/>
  <c r="BR90" i="28"/>
  <c r="BS90" i="28"/>
  <c r="BT90" i="28"/>
  <c r="BU90" i="28"/>
  <c r="BV90" i="28"/>
  <c r="BL91" i="28"/>
  <c r="BM91" i="28"/>
  <c r="BN91" i="28"/>
  <c r="BO91" i="28"/>
  <c r="BP91" i="28"/>
  <c r="BQ91" i="28"/>
  <c r="BR91" i="28"/>
  <c r="BS91" i="28"/>
  <c r="BT91" i="28"/>
  <c r="BU91" i="28"/>
  <c r="BV91" i="28"/>
  <c r="BL92" i="28"/>
  <c r="BM92" i="28"/>
  <c r="BN92" i="28"/>
  <c r="BO92" i="28"/>
  <c r="BP92" i="28"/>
  <c r="BQ92" i="28"/>
  <c r="BR92" i="28"/>
  <c r="BS92" i="28"/>
  <c r="BT92" i="28"/>
  <c r="BU92" i="28"/>
  <c r="BV92" i="28"/>
  <c r="BL93" i="28"/>
  <c r="BM93" i="28"/>
  <c r="BN93" i="28"/>
  <c r="BO93" i="28"/>
  <c r="BP93" i="28"/>
  <c r="BQ93" i="28"/>
  <c r="BR93" i="28"/>
  <c r="BS93" i="28"/>
  <c r="BT93" i="28"/>
  <c r="BU93" i="28"/>
  <c r="BV93" i="28"/>
  <c r="BL94" i="28"/>
  <c r="BM94" i="28"/>
  <c r="BN94" i="28"/>
  <c r="BO94" i="28"/>
  <c r="BP94" i="28"/>
  <c r="BQ94" i="28"/>
  <c r="BR94" i="28"/>
  <c r="BS94" i="28"/>
  <c r="BT94" i="28"/>
  <c r="BU94" i="28"/>
  <c r="BV94" i="28"/>
  <c r="BL95" i="28"/>
  <c r="BM95" i="28"/>
  <c r="BN95" i="28"/>
  <c r="BO95" i="28"/>
  <c r="BP95" i="28"/>
  <c r="BQ95" i="28"/>
  <c r="BR95" i="28"/>
  <c r="BS95" i="28"/>
  <c r="BT95" i="28"/>
  <c r="BU95" i="28"/>
  <c r="BV95" i="28"/>
  <c r="BL96" i="28"/>
  <c r="BM96" i="28"/>
  <c r="BN96" i="28"/>
  <c r="BO96" i="28"/>
  <c r="BP96" i="28"/>
  <c r="BQ96" i="28"/>
  <c r="BR96" i="28"/>
  <c r="BS96" i="28"/>
  <c r="BT96" i="28"/>
  <c r="BU96" i="28"/>
  <c r="BV96" i="28"/>
  <c r="BL97" i="28"/>
  <c r="BM97" i="28"/>
  <c r="BN97" i="28"/>
  <c r="BO97" i="28"/>
  <c r="BP97" i="28"/>
  <c r="BQ97" i="28"/>
  <c r="BR97" i="28"/>
  <c r="BS97" i="28"/>
  <c r="BT97" i="28"/>
  <c r="BU97" i="28"/>
  <c r="BV97" i="28"/>
  <c r="BL98" i="28"/>
  <c r="BM98" i="28"/>
  <c r="BN98" i="28"/>
  <c r="BO98" i="28"/>
  <c r="BP98" i="28"/>
  <c r="BQ98" i="28"/>
  <c r="BR98" i="28"/>
  <c r="BS98" i="28"/>
  <c r="BT98" i="28"/>
  <c r="BU98" i="28"/>
  <c r="BV98" i="28"/>
  <c r="BL99" i="28"/>
  <c r="BM99" i="28"/>
  <c r="BN99" i="28"/>
  <c r="BO99" i="28"/>
  <c r="BP99" i="28"/>
  <c r="BQ99" i="28"/>
  <c r="BR99" i="28"/>
  <c r="BS99" i="28"/>
  <c r="BT99" i="28"/>
  <c r="BU99" i="28"/>
  <c r="BV99" i="28"/>
  <c r="BL100" i="28"/>
  <c r="BM100" i="28"/>
  <c r="BN100" i="28"/>
  <c r="BO100" i="28"/>
  <c r="BP100" i="28"/>
  <c r="BQ100" i="28"/>
  <c r="BR100" i="28"/>
  <c r="BS100" i="28"/>
  <c r="BT100" i="28"/>
  <c r="BU100" i="28"/>
  <c r="BV100" i="28"/>
  <c r="BL101" i="28"/>
  <c r="BM101" i="28"/>
  <c r="BN101" i="28"/>
  <c r="BO101" i="28"/>
  <c r="BP101" i="28"/>
  <c r="BQ101" i="28"/>
  <c r="BR101" i="28"/>
  <c r="BS101" i="28"/>
  <c r="BT101" i="28"/>
  <c r="BU101" i="28"/>
  <c r="BV101" i="28"/>
  <c r="BL102" i="28"/>
  <c r="BM102" i="28"/>
  <c r="BN102" i="28"/>
  <c r="BO102" i="28"/>
  <c r="BP102" i="28"/>
  <c r="BQ102" i="28"/>
  <c r="BR102" i="28"/>
  <c r="BS102" i="28"/>
  <c r="BT102" i="28"/>
  <c r="BU102" i="28"/>
  <c r="BV102" i="28"/>
  <c r="BL103" i="28"/>
  <c r="BM103" i="28"/>
  <c r="BN103" i="28"/>
  <c r="BO103" i="28"/>
  <c r="BP103" i="28"/>
  <c r="BQ103" i="28"/>
  <c r="BR103" i="28"/>
  <c r="BS103" i="28"/>
  <c r="BT103" i="28"/>
  <c r="BU103" i="28"/>
  <c r="BV103" i="28"/>
  <c r="BL104" i="28"/>
  <c r="BM104" i="28"/>
  <c r="BN104" i="28"/>
  <c r="BO104" i="28"/>
  <c r="BP104" i="28"/>
  <c r="BQ104" i="28"/>
  <c r="BR104" i="28"/>
  <c r="BS104" i="28"/>
  <c r="BT104" i="28"/>
  <c r="BU104" i="28"/>
  <c r="BV104" i="28"/>
  <c r="BL105" i="28"/>
  <c r="BM105" i="28"/>
  <c r="BN105" i="28"/>
  <c r="BO105" i="28"/>
  <c r="BP105" i="28"/>
  <c r="BQ105" i="28"/>
  <c r="BR105" i="28"/>
  <c r="BS105" i="28"/>
  <c r="BT105" i="28"/>
  <c r="BU105" i="28"/>
  <c r="BV105" i="28"/>
  <c r="BL106" i="28"/>
  <c r="BM106" i="28"/>
  <c r="BN106" i="28"/>
  <c r="BO106" i="28"/>
  <c r="BP106" i="28"/>
  <c r="BQ106" i="28"/>
  <c r="BR106" i="28"/>
  <c r="BS106" i="28"/>
  <c r="BT106" i="28"/>
  <c r="BU106" i="28"/>
  <c r="BV106" i="28"/>
  <c r="BM57" i="28"/>
  <c r="BN57" i="28"/>
  <c r="BO57" i="28"/>
  <c r="BP57" i="28"/>
  <c r="BQ57" i="28"/>
  <c r="BR57" i="28"/>
  <c r="BS57" i="28"/>
  <c r="BT57" i="28"/>
  <c r="BU57" i="28"/>
  <c r="BV57" i="28"/>
  <c r="BL57" i="28"/>
  <c r="BA57" i="28"/>
  <c r="AZ58" i="28"/>
  <c r="BA58" i="28"/>
  <c r="BB58" i="28"/>
  <c r="BC58" i="28"/>
  <c r="BD58" i="28"/>
  <c r="BE58" i="28"/>
  <c r="BF58" i="28"/>
  <c r="BG58" i="28"/>
  <c r="BH58" i="28"/>
  <c r="BI58" i="28"/>
  <c r="BJ58" i="28"/>
  <c r="AZ59" i="28"/>
  <c r="BA59" i="28"/>
  <c r="BB59" i="28"/>
  <c r="BC59" i="28"/>
  <c r="BD59" i="28"/>
  <c r="BE59" i="28"/>
  <c r="BF59" i="28"/>
  <c r="BG59" i="28"/>
  <c r="BH59" i="28"/>
  <c r="BI59" i="28"/>
  <c r="BJ59" i="28"/>
  <c r="AZ60" i="28"/>
  <c r="BA60" i="28"/>
  <c r="BB60" i="28"/>
  <c r="BC60" i="28"/>
  <c r="BD60" i="28"/>
  <c r="BE60" i="28"/>
  <c r="BF60" i="28"/>
  <c r="BG60" i="28"/>
  <c r="BH60" i="28"/>
  <c r="BI60" i="28"/>
  <c r="BJ60" i="28"/>
  <c r="AZ61" i="28"/>
  <c r="BA61" i="28"/>
  <c r="BB61" i="28"/>
  <c r="BC61" i="28"/>
  <c r="BD61" i="28"/>
  <c r="BE61" i="28"/>
  <c r="BF61" i="28"/>
  <c r="BG61" i="28"/>
  <c r="BH61" i="28"/>
  <c r="BI61" i="28"/>
  <c r="BJ61" i="28"/>
  <c r="AZ62" i="28"/>
  <c r="BA62" i="28"/>
  <c r="BB62" i="28"/>
  <c r="BC62" i="28"/>
  <c r="BD62" i="28"/>
  <c r="BE62" i="28"/>
  <c r="BF62" i="28"/>
  <c r="BG62" i="28"/>
  <c r="BH62" i="28"/>
  <c r="BI62" i="28"/>
  <c r="BJ62" i="28"/>
  <c r="AZ63" i="28"/>
  <c r="BA63" i="28"/>
  <c r="BB63" i="28"/>
  <c r="BC63" i="28"/>
  <c r="BD63" i="28"/>
  <c r="BE63" i="28"/>
  <c r="BF63" i="28"/>
  <c r="BG63" i="28"/>
  <c r="BH63" i="28"/>
  <c r="BI63" i="28"/>
  <c r="BJ63" i="28"/>
  <c r="AZ64" i="28"/>
  <c r="BA64" i="28"/>
  <c r="BB64" i="28"/>
  <c r="BC64" i="28"/>
  <c r="BD64" i="28"/>
  <c r="BE64" i="28"/>
  <c r="BF64" i="28"/>
  <c r="BG64" i="28"/>
  <c r="BH64" i="28"/>
  <c r="BI64" i="28"/>
  <c r="BJ64" i="28"/>
  <c r="AZ65" i="28"/>
  <c r="BA65" i="28"/>
  <c r="BB65" i="28"/>
  <c r="BC65" i="28"/>
  <c r="BD65" i="28"/>
  <c r="BE65" i="28"/>
  <c r="BF65" i="28"/>
  <c r="BG65" i="28"/>
  <c r="BH65" i="28"/>
  <c r="BI65" i="28"/>
  <c r="BJ65" i="28"/>
  <c r="AZ66" i="28"/>
  <c r="BA66" i="28"/>
  <c r="BB66" i="28"/>
  <c r="BC66" i="28"/>
  <c r="BD66" i="28"/>
  <c r="BE66" i="28"/>
  <c r="BF66" i="28"/>
  <c r="BG66" i="28"/>
  <c r="BH66" i="28"/>
  <c r="BI66" i="28"/>
  <c r="BJ66" i="28"/>
  <c r="AZ67" i="28"/>
  <c r="BA67" i="28"/>
  <c r="BB67" i="28"/>
  <c r="BC67" i="28"/>
  <c r="BD67" i="28"/>
  <c r="BE67" i="28"/>
  <c r="BF67" i="28"/>
  <c r="BG67" i="28"/>
  <c r="BH67" i="28"/>
  <c r="BI67" i="28"/>
  <c r="BJ67" i="28"/>
  <c r="AZ68" i="28"/>
  <c r="BA68" i="28"/>
  <c r="BB68" i="28"/>
  <c r="BC68" i="28"/>
  <c r="BD68" i="28"/>
  <c r="BE68" i="28"/>
  <c r="BF68" i="28"/>
  <c r="BG68" i="28"/>
  <c r="BH68" i="28"/>
  <c r="BI68" i="28"/>
  <c r="BJ68" i="28"/>
  <c r="AZ69" i="28"/>
  <c r="BA69" i="28"/>
  <c r="BB69" i="28"/>
  <c r="BC69" i="28"/>
  <c r="BD69" i="28"/>
  <c r="BE69" i="28"/>
  <c r="BF69" i="28"/>
  <c r="BG69" i="28"/>
  <c r="BH69" i="28"/>
  <c r="BI69" i="28"/>
  <c r="BJ69" i="28"/>
  <c r="AZ70" i="28"/>
  <c r="BA70" i="28"/>
  <c r="BB70" i="28"/>
  <c r="BC70" i="28"/>
  <c r="BD70" i="28"/>
  <c r="BE70" i="28"/>
  <c r="BF70" i="28"/>
  <c r="BG70" i="28"/>
  <c r="BH70" i="28"/>
  <c r="BI70" i="28"/>
  <c r="BJ70" i="28"/>
  <c r="AZ71" i="28"/>
  <c r="BA71" i="28"/>
  <c r="BB71" i="28"/>
  <c r="BC71" i="28"/>
  <c r="BD71" i="28"/>
  <c r="BE71" i="28"/>
  <c r="BF71" i="28"/>
  <c r="BG71" i="28"/>
  <c r="BH71" i="28"/>
  <c r="BI71" i="28"/>
  <c r="BJ71" i="28"/>
  <c r="AZ72" i="28"/>
  <c r="BA72" i="28"/>
  <c r="BB72" i="28"/>
  <c r="BC72" i="28"/>
  <c r="BD72" i="28"/>
  <c r="BE72" i="28"/>
  <c r="BF72" i="28"/>
  <c r="BG72" i="28"/>
  <c r="BH72" i="28"/>
  <c r="BI72" i="28"/>
  <c r="BJ72" i="28"/>
  <c r="AZ73" i="28"/>
  <c r="BA73" i="28"/>
  <c r="BB73" i="28"/>
  <c r="BC73" i="28"/>
  <c r="BD73" i="28"/>
  <c r="BE73" i="28"/>
  <c r="BF73" i="28"/>
  <c r="BG73" i="28"/>
  <c r="BH73" i="28"/>
  <c r="BI73" i="28"/>
  <c r="BJ73" i="28"/>
  <c r="AZ74" i="28"/>
  <c r="BA74" i="28"/>
  <c r="BB74" i="28"/>
  <c r="BC74" i="28"/>
  <c r="BD74" i="28"/>
  <c r="BE74" i="28"/>
  <c r="BF74" i="28"/>
  <c r="BG74" i="28"/>
  <c r="BH74" i="28"/>
  <c r="BI74" i="28"/>
  <c r="BJ74" i="28"/>
  <c r="AZ75" i="28"/>
  <c r="BA75" i="28"/>
  <c r="BB75" i="28"/>
  <c r="BC75" i="28"/>
  <c r="BD75" i="28"/>
  <c r="BE75" i="28"/>
  <c r="BF75" i="28"/>
  <c r="BG75" i="28"/>
  <c r="BH75" i="28"/>
  <c r="BI75" i="28"/>
  <c r="BJ75" i="28"/>
  <c r="AZ76" i="28"/>
  <c r="BA76" i="28"/>
  <c r="BB76" i="28"/>
  <c r="BC76" i="28"/>
  <c r="BD76" i="28"/>
  <c r="BE76" i="28"/>
  <c r="BF76" i="28"/>
  <c r="BG76" i="28"/>
  <c r="BH76" i="28"/>
  <c r="BI76" i="28"/>
  <c r="BJ76" i="28"/>
  <c r="AZ77" i="28"/>
  <c r="BA77" i="28"/>
  <c r="BB77" i="28"/>
  <c r="BC77" i="28"/>
  <c r="BD77" i="28"/>
  <c r="BE77" i="28"/>
  <c r="BF77" i="28"/>
  <c r="BG77" i="28"/>
  <c r="BH77" i="28"/>
  <c r="BI77" i="28"/>
  <c r="BJ77" i="28"/>
  <c r="AZ78" i="28"/>
  <c r="BA78" i="28"/>
  <c r="BB78" i="28"/>
  <c r="BC78" i="28"/>
  <c r="BD78" i="28"/>
  <c r="BE78" i="28"/>
  <c r="BF78" i="28"/>
  <c r="BG78" i="28"/>
  <c r="BH78" i="28"/>
  <c r="BI78" i="28"/>
  <c r="BJ78" i="28"/>
  <c r="AZ79" i="28"/>
  <c r="BA79" i="28"/>
  <c r="BB79" i="28"/>
  <c r="BC79" i="28"/>
  <c r="BD79" i="28"/>
  <c r="BE79" i="28"/>
  <c r="BF79" i="28"/>
  <c r="BG79" i="28"/>
  <c r="BH79" i="28"/>
  <c r="BI79" i="28"/>
  <c r="BJ79" i="28"/>
  <c r="AZ80" i="28"/>
  <c r="BA80" i="28"/>
  <c r="BB80" i="28"/>
  <c r="BC80" i="28"/>
  <c r="BD80" i="28"/>
  <c r="BE80" i="28"/>
  <c r="BF80" i="28"/>
  <c r="BG80" i="28"/>
  <c r="BH80" i="28"/>
  <c r="BI80" i="28"/>
  <c r="BJ80" i="28"/>
  <c r="AZ81" i="28"/>
  <c r="BA81" i="28"/>
  <c r="BB81" i="28"/>
  <c r="BC81" i="28"/>
  <c r="BD81" i="28"/>
  <c r="BE81" i="28"/>
  <c r="BF81" i="28"/>
  <c r="BG81" i="28"/>
  <c r="BH81" i="28"/>
  <c r="BI81" i="28"/>
  <c r="BJ81" i="28"/>
  <c r="AZ82" i="28"/>
  <c r="BA82" i="28"/>
  <c r="BB82" i="28"/>
  <c r="BC82" i="28"/>
  <c r="BD82" i="28"/>
  <c r="BE82" i="28"/>
  <c r="BF82" i="28"/>
  <c r="BG82" i="28"/>
  <c r="BH82" i="28"/>
  <c r="BI82" i="28"/>
  <c r="BJ82" i="28"/>
  <c r="AZ83" i="28"/>
  <c r="BA83" i="28"/>
  <c r="BB83" i="28"/>
  <c r="BC83" i="28"/>
  <c r="BD83" i="28"/>
  <c r="BE83" i="28"/>
  <c r="BF83" i="28"/>
  <c r="BG83" i="28"/>
  <c r="BH83" i="28"/>
  <c r="BI83" i="28"/>
  <c r="BJ83" i="28"/>
  <c r="AZ84" i="28"/>
  <c r="BA84" i="28"/>
  <c r="BB84" i="28"/>
  <c r="BC84" i="28"/>
  <c r="BD84" i="28"/>
  <c r="BE84" i="28"/>
  <c r="BF84" i="28"/>
  <c r="BG84" i="28"/>
  <c r="BH84" i="28"/>
  <c r="BI84" i="28"/>
  <c r="BJ84" i="28"/>
  <c r="AZ85" i="28"/>
  <c r="BA85" i="28"/>
  <c r="BB85" i="28"/>
  <c r="BC85" i="28"/>
  <c r="BD85" i="28"/>
  <c r="BE85" i="28"/>
  <c r="BF85" i="28"/>
  <c r="BG85" i="28"/>
  <c r="BH85" i="28"/>
  <c r="BI85" i="28"/>
  <c r="BJ85" i="28"/>
  <c r="AZ86" i="28"/>
  <c r="BA86" i="28"/>
  <c r="BB86" i="28"/>
  <c r="BC86" i="28"/>
  <c r="BD86" i="28"/>
  <c r="BE86" i="28"/>
  <c r="BF86" i="28"/>
  <c r="BG86" i="28"/>
  <c r="BH86" i="28"/>
  <c r="BI86" i="28"/>
  <c r="BJ86" i="28"/>
  <c r="AZ87" i="28"/>
  <c r="BA87" i="28"/>
  <c r="BB87" i="28"/>
  <c r="BC87" i="28"/>
  <c r="BD87" i="28"/>
  <c r="BE87" i="28"/>
  <c r="BF87" i="28"/>
  <c r="BG87" i="28"/>
  <c r="BH87" i="28"/>
  <c r="BI87" i="28"/>
  <c r="BJ87" i="28"/>
  <c r="AZ88" i="28"/>
  <c r="BA88" i="28"/>
  <c r="BB88" i="28"/>
  <c r="BC88" i="28"/>
  <c r="BD88" i="28"/>
  <c r="BE88" i="28"/>
  <c r="BF88" i="28"/>
  <c r="BG88" i="28"/>
  <c r="BH88" i="28"/>
  <c r="BI88" i="28"/>
  <c r="BJ88" i="28"/>
  <c r="AZ89" i="28"/>
  <c r="BA89" i="28"/>
  <c r="BB89" i="28"/>
  <c r="BC89" i="28"/>
  <c r="BD89" i="28"/>
  <c r="BE89" i="28"/>
  <c r="BF89" i="28"/>
  <c r="BG89" i="28"/>
  <c r="BH89" i="28"/>
  <c r="BI89" i="28"/>
  <c r="BJ89" i="28"/>
  <c r="AZ90" i="28"/>
  <c r="BA90" i="28"/>
  <c r="BB90" i="28"/>
  <c r="BC90" i="28"/>
  <c r="BD90" i="28"/>
  <c r="BE90" i="28"/>
  <c r="BF90" i="28"/>
  <c r="BG90" i="28"/>
  <c r="BH90" i="28"/>
  <c r="BI90" i="28"/>
  <c r="BJ90" i="28"/>
  <c r="AZ91" i="28"/>
  <c r="BA91" i="28"/>
  <c r="BB91" i="28"/>
  <c r="BC91" i="28"/>
  <c r="BD91" i="28"/>
  <c r="BE91" i="28"/>
  <c r="BF91" i="28"/>
  <c r="BG91" i="28"/>
  <c r="BH91" i="28"/>
  <c r="BI91" i="28"/>
  <c r="BJ91" i="28"/>
  <c r="AZ92" i="28"/>
  <c r="BA92" i="28"/>
  <c r="BB92" i="28"/>
  <c r="BC92" i="28"/>
  <c r="BD92" i="28"/>
  <c r="BE92" i="28"/>
  <c r="BF92" i="28"/>
  <c r="BG92" i="28"/>
  <c r="BH92" i="28"/>
  <c r="BI92" i="28"/>
  <c r="BJ92" i="28"/>
  <c r="AZ93" i="28"/>
  <c r="BA93" i="28"/>
  <c r="BB93" i="28"/>
  <c r="BC93" i="28"/>
  <c r="BD93" i="28"/>
  <c r="BE93" i="28"/>
  <c r="BF93" i="28"/>
  <c r="BG93" i="28"/>
  <c r="BH93" i="28"/>
  <c r="BI93" i="28"/>
  <c r="BJ93" i="28"/>
  <c r="AZ94" i="28"/>
  <c r="BA94" i="28"/>
  <c r="BB94" i="28"/>
  <c r="BC94" i="28"/>
  <c r="BD94" i="28"/>
  <c r="BE94" i="28"/>
  <c r="BF94" i="28"/>
  <c r="BG94" i="28"/>
  <c r="BH94" i="28"/>
  <c r="BI94" i="28"/>
  <c r="BJ94" i="28"/>
  <c r="AZ95" i="28"/>
  <c r="BA95" i="28"/>
  <c r="BB95" i="28"/>
  <c r="BC95" i="28"/>
  <c r="BD95" i="28"/>
  <c r="BE95" i="28"/>
  <c r="BF95" i="28"/>
  <c r="BG95" i="28"/>
  <c r="BH95" i="28"/>
  <c r="BI95" i="28"/>
  <c r="BJ95" i="28"/>
  <c r="AZ96" i="28"/>
  <c r="BA96" i="28"/>
  <c r="BB96" i="28"/>
  <c r="BC96" i="28"/>
  <c r="BD96" i="28"/>
  <c r="BE96" i="28"/>
  <c r="BF96" i="28"/>
  <c r="BG96" i="28"/>
  <c r="BH96" i="28"/>
  <c r="BI96" i="28"/>
  <c r="BJ96" i="28"/>
  <c r="AZ97" i="28"/>
  <c r="BA97" i="28"/>
  <c r="BB97" i="28"/>
  <c r="BC97" i="28"/>
  <c r="BD97" i="28"/>
  <c r="BE97" i="28"/>
  <c r="BF97" i="28"/>
  <c r="BG97" i="28"/>
  <c r="BH97" i="28"/>
  <c r="BI97" i="28"/>
  <c r="BJ97" i="28"/>
  <c r="AZ98" i="28"/>
  <c r="BA98" i="28"/>
  <c r="BB98" i="28"/>
  <c r="BC98" i="28"/>
  <c r="BD98" i="28"/>
  <c r="BE98" i="28"/>
  <c r="BF98" i="28"/>
  <c r="BG98" i="28"/>
  <c r="BH98" i="28"/>
  <c r="BI98" i="28"/>
  <c r="BJ98" i="28"/>
  <c r="AZ99" i="28"/>
  <c r="BA99" i="28"/>
  <c r="BB99" i="28"/>
  <c r="BC99" i="28"/>
  <c r="BD99" i="28"/>
  <c r="BE99" i="28"/>
  <c r="BF99" i="28"/>
  <c r="BG99" i="28"/>
  <c r="BH99" i="28"/>
  <c r="BI99" i="28"/>
  <c r="BJ99" i="28"/>
  <c r="AZ100" i="28"/>
  <c r="BA100" i="28"/>
  <c r="BB100" i="28"/>
  <c r="BC100" i="28"/>
  <c r="BD100" i="28"/>
  <c r="BE100" i="28"/>
  <c r="BF100" i="28"/>
  <c r="BG100" i="28"/>
  <c r="BH100" i="28"/>
  <c r="BI100" i="28"/>
  <c r="BJ100" i="28"/>
  <c r="AZ101" i="28"/>
  <c r="BA101" i="28"/>
  <c r="BB101" i="28"/>
  <c r="BC101" i="28"/>
  <c r="BD101" i="28"/>
  <c r="BE101" i="28"/>
  <c r="BF101" i="28"/>
  <c r="BG101" i="28"/>
  <c r="BH101" i="28"/>
  <c r="BI101" i="28"/>
  <c r="BJ101" i="28"/>
  <c r="AZ102" i="28"/>
  <c r="BA102" i="28"/>
  <c r="BB102" i="28"/>
  <c r="BC102" i="28"/>
  <c r="BD102" i="28"/>
  <c r="BE102" i="28"/>
  <c r="BF102" i="28"/>
  <c r="BG102" i="28"/>
  <c r="BH102" i="28"/>
  <c r="BI102" i="28"/>
  <c r="BJ102" i="28"/>
  <c r="AZ103" i="28"/>
  <c r="BA103" i="28"/>
  <c r="BB103" i="28"/>
  <c r="BC103" i="28"/>
  <c r="BD103" i="28"/>
  <c r="BE103" i="28"/>
  <c r="BF103" i="28"/>
  <c r="BG103" i="28"/>
  <c r="BH103" i="28"/>
  <c r="BI103" i="28"/>
  <c r="BJ103" i="28"/>
  <c r="AZ104" i="28"/>
  <c r="BA104" i="28"/>
  <c r="BB104" i="28"/>
  <c r="BC104" i="28"/>
  <c r="BD104" i="28"/>
  <c r="BE104" i="28"/>
  <c r="BF104" i="28"/>
  <c r="BG104" i="28"/>
  <c r="BH104" i="28"/>
  <c r="BI104" i="28"/>
  <c r="BJ104" i="28"/>
  <c r="AZ105" i="28"/>
  <c r="BA105" i="28"/>
  <c r="BB105" i="28"/>
  <c r="BC105" i="28"/>
  <c r="BD105" i="28"/>
  <c r="BE105" i="28"/>
  <c r="BF105" i="28"/>
  <c r="BG105" i="28"/>
  <c r="BH105" i="28"/>
  <c r="BI105" i="28"/>
  <c r="BJ105" i="28"/>
  <c r="AZ106" i="28"/>
  <c r="BA106" i="28"/>
  <c r="BB106" i="28"/>
  <c r="BC106" i="28"/>
  <c r="BD106" i="28"/>
  <c r="BE106" i="28"/>
  <c r="BF106" i="28"/>
  <c r="BG106" i="28"/>
  <c r="BH106" i="28"/>
  <c r="BI106" i="28"/>
  <c r="BJ106" i="28"/>
  <c r="BB57" i="28"/>
  <c r="BC57" i="28"/>
  <c r="BD57" i="28"/>
  <c r="BE57" i="28"/>
  <c r="BF57" i="28"/>
  <c r="BG57" i="28"/>
  <c r="BH57" i="28"/>
  <c r="BI57" i="28"/>
  <c r="BJ57" i="28"/>
  <c r="AZ57" i="28"/>
  <c r="AN58" i="28"/>
  <c r="AO58" i="28"/>
  <c r="AP58" i="28"/>
  <c r="AQ58" i="28"/>
  <c r="AR58" i="28"/>
  <c r="AS58" i="28"/>
  <c r="AT58" i="28"/>
  <c r="AU58" i="28"/>
  <c r="AV58" i="28"/>
  <c r="AW58" i="28"/>
  <c r="AX58" i="28"/>
  <c r="AN59" i="28"/>
  <c r="AO59" i="28"/>
  <c r="AP59" i="28"/>
  <c r="AQ59" i="28"/>
  <c r="AR59" i="28"/>
  <c r="AS59" i="28"/>
  <c r="AT59" i="28"/>
  <c r="AU59" i="28"/>
  <c r="AV59" i="28"/>
  <c r="AW59" i="28"/>
  <c r="AX59" i="28"/>
  <c r="AN60" i="28"/>
  <c r="AO60" i="28"/>
  <c r="AP60" i="28"/>
  <c r="AQ60" i="28"/>
  <c r="AR60" i="28"/>
  <c r="AS60" i="28"/>
  <c r="AT60" i="28"/>
  <c r="AU60" i="28"/>
  <c r="AV60" i="28"/>
  <c r="AW60" i="28"/>
  <c r="AX60" i="28"/>
  <c r="AN61" i="28"/>
  <c r="AO61" i="28"/>
  <c r="AP61" i="28"/>
  <c r="AQ61" i="28"/>
  <c r="AR61" i="28"/>
  <c r="AS61" i="28"/>
  <c r="AT61" i="28"/>
  <c r="AU61" i="28"/>
  <c r="AV61" i="28"/>
  <c r="AW61" i="28"/>
  <c r="AX61" i="28"/>
  <c r="AN62" i="28"/>
  <c r="AO62" i="28"/>
  <c r="AP62" i="28"/>
  <c r="AQ62" i="28"/>
  <c r="AR62" i="28"/>
  <c r="AS62" i="28"/>
  <c r="AT62" i="28"/>
  <c r="AU62" i="28"/>
  <c r="AV62" i="28"/>
  <c r="AW62" i="28"/>
  <c r="AX62" i="28"/>
  <c r="AN63" i="28"/>
  <c r="AO63" i="28"/>
  <c r="AP63" i="28"/>
  <c r="AQ63" i="28"/>
  <c r="AR63" i="28"/>
  <c r="AS63" i="28"/>
  <c r="AT63" i="28"/>
  <c r="AU63" i="28"/>
  <c r="AV63" i="28"/>
  <c r="AW63" i="28"/>
  <c r="AX63" i="28"/>
  <c r="AN64" i="28"/>
  <c r="AO64" i="28"/>
  <c r="AP64" i="28"/>
  <c r="AQ64" i="28"/>
  <c r="AR64" i="28"/>
  <c r="AS64" i="28"/>
  <c r="AT64" i="28"/>
  <c r="AU64" i="28"/>
  <c r="AV64" i="28"/>
  <c r="AW64" i="28"/>
  <c r="AX64" i="28"/>
  <c r="AN65" i="28"/>
  <c r="AO65" i="28"/>
  <c r="AP65" i="28"/>
  <c r="AQ65" i="28"/>
  <c r="AR65" i="28"/>
  <c r="AS65" i="28"/>
  <c r="AT65" i="28"/>
  <c r="AU65" i="28"/>
  <c r="AV65" i="28"/>
  <c r="AW65" i="28"/>
  <c r="AX65" i="28"/>
  <c r="AN66" i="28"/>
  <c r="AO66" i="28"/>
  <c r="AP66" i="28"/>
  <c r="AQ66" i="28"/>
  <c r="AR66" i="28"/>
  <c r="AS66" i="28"/>
  <c r="AT66" i="28"/>
  <c r="AU66" i="28"/>
  <c r="AV66" i="28"/>
  <c r="AW66" i="28"/>
  <c r="AX66" i="28"/>
  <c r="AN67" i="28"/>
  <c r="AO67" i="28"/>
  <c r="AP67" i="28"/>
  <c r="AQ67" i="28"/>
  <c r="AR67" i="28"/>
  <c r="AS67" i="28"/>
  <c r="AT67" i="28"/>
  <c r="AU67" i="28"/>
  <c r="AV67" i="28"/>
  <c r="AW67" i="28"/>
  <c r="AX67" i="28"/>
  <c r="AN68" i="28"/>
  <c r="AO68" i="28"/>
  <c r="AP68" i="28"/>
  <c r="AQ68" i="28"/>
  <c r="AR68" i="28"/>
  <c r="AS68" i="28"/>
  <c r="AT68" i="28"/>
  <c r="AU68" i="28"/>
  <c r="AV68" i="28"/>
  <c r="AW68" i="28"/>
  <c r="AX68" i="28"/>
  <c r="AN69" i="28"/>
  <c r="AO69" i="28"/>
  <c r="AP69" i="28"/>
  <c r="AQ69" i="28"/>
  <c r="AR69" i="28"/>
  <c r="AS69" i="28"/>
  <c r="AT69" i="28"/>
  <c r="AU69" i="28"/>
  <c r="AV69" i="28"/>
  <c r="AW69" i="28"/>
  <c r="AX69" i="28"/>
  <c r="AN70" i="28"/>
  <c r="AO70" i="28"/>
  <c r="AP70" i="28"/>
  <c r="AQ70" i="28"/>
  <c r="AR70" i="28"/>
  <c r="AS70" i="28"/>
  <c r="AT70" i="28"/>
  <c r="AU70" i="28"/>
  <c r="AV70" i="28"/>
  <c r="AW70" i="28"/>
  <c r="AX70" i="28"/>
  <c r="AN71" i="28"/>
  <c r="AO71" i="28"/>
  <c r="AP71" i="28"/>
  <c r="AQ71" i="28"/>
  <c r="AR71" i="28"/>
  <c r="AS71" i="28"/>
  <c r="AT71" i="28"/>
  <c r="AU71" i="28"/>
  <c r="AV71" i="28"/>
  <c r="AW71" i="28"/>
  <c r="AX71" i="28"/>
  <c r="AN72" i="28"/>
  <c r="AO72" i="28"/>
  <c r="AP72" i="28"/>
  <c r="AQ72" i="28"/>
  <c r="AR72" i="28"/>
  <c r="AS72" i="28"/>
  <c r="AT72" i="28"/>
  <c r="AU72" i="28"/>
  <c r="AV72" i="28"/>
  <c r="AW72" i="28"/>
  <c r="AX72" i="28"/>
  <c r="AN73" i="28"/>
  <c r="AO73" i="28"/>
  <c r="AP73" i="28"/>
  <c r="AQ73" i="28"/>
  <c r="AR73" i="28"/>
  <c r="AS73" i="28"/>
  <c r="AT73" i="28"/>
  <c r="AU73" i="28"/>
  <c r="AV73" i="28"/>
  <c r="AW73" i="28"/>
  <c r="AX73" i="28"/>
  <c r="AN74" i="28"/>
  <c r="AO74" i="28"/>
  <c r="AP74" i="28"/>
  <c r="AQ74" i="28"/>
  <c r="AR74" i="28"/>
  <c r="AS74" i="28"/>
  <c r="AT74" i="28"/>
  <c r="AU74" i="28"/>
  <c r="AV74" i="28"/>
  <c r="AW74" i="28"/>
  <c r="AX74" i="28"/>
  <c r="AN75" i="28"/>
  <c r="AO75" i="28"/>
  <c r="AP75" i="28"/>
  <c r="AQ75" i="28"/>
  <c r="AR75" i="28"/>
  <c r="AS75" i="28"/>
  <c r="AT75" i="28"/>
  <c r="AU75" i="28"/>
  <c r="AV75" i="28"/>
  <c r="AW75" i="28"/>
  <c r="AX75" i="28"/>
  <c r="AN76" i="28"/>
  <c r="AO76" i="28"/>
  <c r="AP76" i="28"/>
  <c r="AQ76" i="28"/>
  <c r="AR76" i="28"/>
  <c r="AS76" i="28"/>
  <c r="AT76" i="28"/>
  <c r="AU76" i="28"/>
  <c r="AV76" i="28"/>
  <c r="AW76" i="28"/>
  <c r="AX76" i="28"/>
  <c r="AN77" i="28"/>
  <c r="AO77" i="28"/>
  <c r="AP77" i="28"/>
  <c r="AQ77" i="28"/>
  <c r="AR77" i="28"/>
  <c r="AS77" i="28"/>
  <c r="AT77" i="28"/>
  <c r="AU77" i="28"/>
  <c r="AV77" i="28"/>
  <c r="AW77" i="28"/>
  <c r="AX77" i="28"/>
  <c r="AN78" i="28"/>
  <c r="AO78" i="28"/>
  <c r="AP78" i="28"/>
  <c r="AQ78" i="28"/>
  <c r="AR78" i="28"/>
  <c r="AS78" i="28"/>
  <c r="AT78" i="28"/>
  <c r="AU78" i="28"/>
  <c r="AV78" i="28"/>
  <c r="AW78" i="28"/>
  <c r="AX78" i="28"/>
  <c r="AN79" i="28"/>
  <c r="AO79" i="28"/>
  <c r="AP79" i="28"/>
  <c r="AQ79" i="28"/>
  <c r="AR79" i="28"/>
  <c r="AS79" i="28"/>
  <c r="AT79" i="28"/>
  <c r="AU79" i="28"/>
  <c r="AV79" i="28"/>
  <c r="AW79" i="28"/>
  <c r="AX79" i="28"/>
  <c r="AN80" i="28"/>
  <c r="AO80" i="28"/>
  <c r="AP80" i="28"/>
  <c r="AQ80" i="28"/>
  <c r="AR80" i="28"/>
  <c r="AS80" i="28"/>
  <c r="AT80" i="28"/>
  <c r="AU80" i="28"/>
  <c r="AV80" i="28"/>
  <c r="AW80" i="28"/>
  <c r="AX80" i="28"/>
  <c r="AN81" i="28"/>
  <c r="AO81" i="28"/>
  <c r="AP81" i="28"/>
  <c r="AQ81" i="28"/>
  <c r="AR81" i="28"/>
  <c r="AS81" i="28"/>
  <c r="AT81" i="28"/>
  <c r="AU81" i="28"/>
  <c r="AV81" i="28"/>
  <c r="AW81" i="28"/>
  <c r="AX81" i="28"/>
  <c r="AN82" i="28"/>
  <c r="AO82" i="28"/>
  <c r="AP82" i="28"/>
  <c r="AQ82" i="28"/>
  <c r="AR82" i="28"/>
  <c r="AS82" i="28"/>
  <c r="AT82" i="28"/>
  <c r="AU82" i="28"/>
  <c r="AV82" i="28"/>
  <c r="AW82" i="28"/>
  <c r="AX82" i="28"/>
  <c r="AN83" i="28"/>
  <c r="AO83" i="28"/>
  <c r="AP83" i="28"/>
  <c r="AQ83" i="28"/>
  <c r="AR83" i="28"/>
  <c r="AS83" i="28"/>
  <c r="AT83" i="28"/>
  <c r="AU83" i="28"/>
  <c r="AV83" i="28"/>
  <c r="AW83" i="28"/>
  <c r="AX83" i="28"/>
  <c r="AN84" i="28"/>
  <c r="AO84" i="28"/>
  <c r="AP84" i="28"/>
  <c r="AQ84" i="28"/>
  <c r="AR84" i="28"/>
  <c r="AS84" i="28"/>
  <c r="AT84" i="28"/>
  <c r="AU84" i="28"/>
  <c r="AV84" i="28"/>
  <c r="AW84" i="28"/>
  <c r="AX84" i="28"/>
  <c r="AN85" i="28"/>
  <c r="AO85" i="28"/>
  <c r="AP85" i="28"/>
  <c r="AQ85" i="28"/>
  <c r="AR85" i="28"/>
  <c r="AS85" i="28"/>
  <c r="AT85" i="28"/>
  <c r="AU85" i="28"/>
  <c r="AV85" i="28"/>
  <c r="AW85" i="28"/>
  <c r="AX85" i="28"/>
  <c r="AN86" i="28"/>
  <c r="AO86" i="28"/>
  <c r="AP86" i="28"/>
  <c r="AQ86" i="28"/>
  <c r="AR86" i="28"/>
  <c r="AS86" i="28"/>
  <c r="AT86" i="28"/>
  <c r="AU86" i="28"/>
  <c r="AV86" i="28"/>
  <c r="AW86" i="28"/>
  <c r="AX86" i="28"/>
  <c r="AN87" i="28"/>
  <c r="AO87" i="28"/>
  <c r="AP87" i="28"/>
  <c r="AQ87" i="28"/>
  <c r="AR87" i="28"/>
  <c r="AS87" i="28"/>
  <c r="AT87" i="28"/>
  <c r="AU87" i="28"/>
  <c r="AV87" i="28"/>
  <c r="AW87" i="28"/>
  <c r="AX87" i="28"/>
  <c r="AN88" i="28"/>
  <c r="AO88" i="28"/>
  <c r="AP88" i="28"/>
  <c r="AQ88" i="28"/>
  <c r="AR88" i="28"/>
  <c r="AS88" i="28"/>
  <c r="AT88" i="28"/>
  <c r="AU88" i="28"/>
  <c r="AV88" i="28"/>
  <c r="AW88" i="28"/>
  <c r="AX88" i="28"/>
  <c r="AN89" i="28"/>
  <c r="AO89" i="28"/>
  <c r="AP89" i="28"/>
  <c r="AQ89" i="28"/>
  <c r="AR89" i="28"/>
  <c r="AS89" i="28"/>
  <c r="AT89" i="28"/>
  <c r="AU89" i="28"/>
  <c r="AV89" i="28"/>
  <c r="AW89" i="28"/>
  <c r="AX89" i="28"/>
  <c r="AN90" i="28"/>
  <c r="AO90" i="28"/>
  <c r="AP90" i="28"/>
  <c r="AQ90" i="28"/>
  <c r="AR90" i="28"/>
  <c r="AS90" i="28"/>
  <c r="AT90" i="28"/>
  <c r="AU90" i="28"/>
  <c r="AV90" i="28"/>
  <c r="AW90" i="28"/>
  <c r="AX90" i="28"/>
  <c r="AN91" i="28"/>
  <c r="AO91" i="28"/>
  <c r="AP91" i="28"/>
  <c r="AQ91" i="28"/>
  <c r="AR91" i="28"/>
  <c r="AS91" i="28"/>
  <c r="AT91" i="28"/>
  <c r="AU91" i="28"/>
  <c r="AV91" i="28"/>
  <c r="AW91" i="28"/>
  <c r="AX91" i="28"/>
  <c r="AN92" i="28"/>
  <c r="AO92" i="28"/>
  <c r="AP92" i="28"/>
  <c r="AQ92" i="28"/>
  <c r="AR92" i="28"/>
  <c r="AS92" i="28"/>
  <c r="AT92" i="28"/>
  <c r="AU92" i="28"/>
  <c r="AV92" i="28"/>
  <c r="AW92" i="28"/>
  <c r="AX92" i="28"/>
  <c r="AN93" i="28"/>
  <c r="AO93" i="28"/>
  <c r="AP93" i="28"/>
  <c r="AQ93" i="28"/>
  <c r="AR93" i="28"/>
  <c r="AS93" i="28"/>
  <c r="AT93" i="28"/>
  <c r="AU93" i="28"/>
  <c r="AV93" i="28"/>
  <c r="AW93" i="28"/>
  <c r="AX93" i="28"/>
  <c r="AN94" i="28"/>
  <c r="AO94" i="28"/>
  <c r="AP94" i="28"/>
  <c r="AQ94" i="28"/>
  <c r="AR94" i="28"/>
  <c r="AS94" i="28"/>
  <c r="AT94" i="28"/>
  <c r="AU94" i="28"/>
  <c r="AV94" i="28"/>
  <c r="AW94" i="28"/>
  <c r="AX94" i="28"/>
  <c r="AN95" i="28"/>
  <c r="AO95" i="28"/>
  <c r="AP95" i="28"/>
  <c r="AQ95" i="28"/>
  <c r="AR95" i="28"/>
  <c r="AS95" i="28"/>
  <c r="AT95" i="28"/>
  <c r="AU95" i="28"/>
  <c r="AV95" i="28"/>
  <c r="AW95" i="28"/>
  <c r="AX95" i="28"/>
  <c r="AN96" i="28"/>
  <c r="AO96" i="28"/>
  <c r="AP96" i="28"/>
  <c r="AQ96" i="28"/>
  <c r="AR96" i="28"/>
  <c r="AS96" i="28"/>
  <c r="AT96" i="28"/>
  <c r="AU96" i="28"/>
  <c r="AV96" i="28"/>
  <c r="AW96" i="28"/>
  <c r="AX96" i="28"/>
  <c r="AN97" i="28"/>
  <c r="AO97" i="28"/>
  <c r="AP97" i="28"/>
  <c r="AQ97" i="28"/>
  <c r="AR97" i="28"/>
  <c r="AS97" i="28"/>
  <c r="AT97" i="28"/>
  <c r="AU97" i="28"/>
  <c r="AV97" i="28"/>
  <c r="AW97" i="28"/>
  <c r="AX97" i="28"/>
  <c r="AN98" i="28"/>
  <c r="AO98" i="28"/>
  <c r="AP98" i="28"/>
  <c r="AQ98" i="28"/>
  <c r="AR98" i="28"/>
  <c r="AS98" i="28"/>
  <c r="AT98" i="28"/>
  <c r="AU98" i="28"/>
  <c r="AV98" i="28"/>
  <c r="AW98" i="28"/>
  <c r="AX98" i="28"/>
  <c r="AN99" i="28"/>
  <c r="AO99" i="28"/>
  <c r="AP99" i="28"/>
  <c r="AQ99" i="28"/>
  <c r="AR99" i="28"/>
  <c r="AS99" i="28"/>
  <c r="AT99" i="28"/>
  <c r="AU99" i="28"/>
  <c r="AV99" i="28"/>
  <c r="AW99" i="28"/>
  <c r="AX99" i="28"/>
  <c r="AN100" i="28"/>
  <c r="AO100" i="28"/>
  <c r="AP100" i="28"/>
  <c r="AQ100" i="28"/>
  <c r="AR100" i="28"/>
  <c r="AS100" i="28"/>
  <c r="AT100" i="28"/>
  <c r="AU100" i="28"/>
  <c r="AV100" i="28"/>
  <c r="AW100" i="28"/>
  <c r="AX100" i="28"/>
  <c r="AN101" i="28"/>
  <c r="AO101" i="28"/>
  <c r="AP101" i="28"/>
  <c r="AQ101" i="28"/>
  <c r="AR101" i="28"/>
  <c r="AS101" i="28"/>
  <c r="AT101" i="28"/>
  <c r="AU101" i="28"/>
  <c r="AV101" i="28"/>
  <c r="AW101" i="28"/>
  <c r="AX101" i="28"/>
  <c r="AN102" i="28"/>
  <c r="AO102" i="28"/>
  <c r="AP102" i="28"/>
  <c r="AQ102" i="28"/>
  <c r="AR102" i="28"/>
  <c r="AS102" i="28"/>
  <c r="AT102" i="28"/>
  <c r="AU102" i="28"/>
  <c r="AV102" i="28"/>
  <c r="AW102" i="28"/>
  <c r="AX102" i="28"/>
  <c r="AN103" i="28"/>
  <c r="AO103" i="28"/>
  <c r="AP103" i="28"/>
  <c r="AQ103" i="28"/>
  <c r="AR103" i="28"/>
  <c r="AS103" i="28"/>
  <c r="AT103" i="28"/>
  <c r="AU103" i="28"/>
  <c r="AV103" i="28"/>
  <c r="AW103" i="28"/>
  <c r="AX103" i="28"/>
  <c r="AN104" i="28"/>
  <c r="AO104" i="28"/>
  <c r="AP104" i="28"/>
  <c r="AQ104" i="28"/>
  <c r="AR104" i="28"/>
  <c r="AS104" i="28"/>
  <c r="AT104" i="28"/>
  <c r="AU104" i="28"/>
  <c r="AV104" i="28"/>
  <c r="AW104" i="28"/>
  <c r="AX104" i="28"/>
  <c r="AN105" i="28"/>
  <c r="AO105" i="28"/>
  <c r="AP105" i="28"/>
  <c r="AQ105" i="28"/>
  <c r="AR105" i="28"/>
  <c r="AS105" i="28"/>
  <c r="AT105" i="28"/>
  <c r="AU105" i="28"/>
  <c r="AV105" i="28"/>
  <c r="AW105" i="28"/>
  <c r="AX105" i="28"/>
  <c r="AN106" i="28"/>
  <c r="AO106" i="28"/>
  <c r="AP106" i="28"/>
  <c r="AQ106" i="28"/>
  <c r="AR106" i="28"/>
  <c r="AS106" i="28"/>
  <c r="AT106" i="28"/>
  <c r="AU106" i="28"/>
  <c r="AV106" i="28"/>
  <c r="AW106" i="28"/>
  <c r="AX106" i="28"/>
  <c r="AO57" i="28"/>
  <c r="AP57" i="28"/>
  <c r="AQ57" i="28"/>
  <c r="AR57" i="28"/>
  <c r="AS57" i="28"/>
  <c r="AT57" i="28"/>
  <c r="AU57" i="28"/>
  <c r="AV57" i="28"/>
  <c r="AW57" i="28"/>
  <c r="AX57" i="28"/>
  <c r="AN57" i="28"/>
  <c r="AG57" i="28"/>
  <c r="AH57" i="28"/>
  <c r="AI57" i="28"/>
  <c r="AJ57" i="28"/>
  <c r="AK57" i="28"/>
  <c r="AL57" i="28"/>
  <c r="AG58" i="28"/>
  <c r="AH58" i="28"/>
  <c r="AI58" i="28"/>
  <c r="AJ58" i="28"/>
  <c r="AK58" i="28"/>
  <c r="AL58" i="28"/>
  <c r="AC59" i="28"/>
  <c r="AD59" i="28"/>
  <c r="AE59" i="28"/>
  <c r="AF59" i="28"/>
  <c r="AG59" i="28"/>
  <c r="AH59" i="28"/>
  <c r="AI59" i="28"/>
  <c r="AJ59" i="28"/>
  <c r="AK59" i="28"/>
  <c r="AL59" i="28"/>
  <c r="AC60" i="28"/>
  <c r="AD60" i="28"/>
  <c r="AE60" i="28"/>
  <c r="AF60" i="28"/>
  <c r="AG60" i="28"/>
  <c r="AH60" i="28"/>
  <c r="AI60" i="28"/>
  <c r="AJ60" i="28"/>
  <c r="AK60" i="28"/>
  <c r="AL60" i="28"/>
  <c r="AC61" i="28"/>
  <c r="AD61" i="28"/>
  <c r="AE61" i="28"/>
  <c r="AF61" i="28"/>
  <c r="AG61" i="28"/>
  <c r="AH61" i="28"/>
  <c r="AI61" i="28"/>
  <c r="AJ61" i="28"/>
  <c r="AK61" i="28"/>
  <c r="AL61" i="28"/>
  <c r="AC62" i="28"/>
  <c r="AD62" i="28"/>
  <c r="AE62" i="28"/>
  <c r="AF62" i="28"/>
  <c r="AG62" i="28"/>
  <c r="AH62" i="28"/>
  <c r="AI62" i="28"/>
  <c r="AJ62" i="28"/>
  <c r="AK62" i="28"/>
  <c r="AL62" i="28"/>
  <c r="AC63" i="28"/>
  <c r="AD63" i="28"/>
  <c r="AE63" i="28"/>
  <c r="AF63" i="28"/>
  <c r="AG63" i="28"/>
  <c r="AH63" i="28"/>
  <c r="AI63" i="28"/>
  <c r="AJ63" i="28"/>
  <c r="AK63" i="28"/>
  <c r="AL63" i="28"/>
  <c r="AC64" i="28"/>
  <c r="AD64" i="28"/>
  <c r="AE64" i="28"/>
  <c r="AF64" i="28"/>
  <c r="AG64" i="28"/>
  <c r="AH64" i="28"/>
  <c r="AI64" i="28"/>
  <c r="AJ64" i="28"/>
  <c r="AK64" i="28"/>
  <c r="AL64" i="28"/>
  <c r="AC65" i="28"/>
  <c r="AD65" i="28"/>
  <c r="AE65" i="28"/>
  <c r="AF65" i="28"/>
  <c r="AG65" i="28"/>
  <c r="AH65" i="28"/>
  <c r="AI65" i="28"/>
  <c r="AJ65" i="28"/>
  <c r="AK65" i="28"/>
  <c r="AL65" i="28"/>
  <c r="AC66" i="28"/>
  <c r="AD66" i="28"/>
  <c r="AE66" i="28"/>
  <c r="AF66" i="28"/>
  <c r="AG66" i="28"/>
  <c r="AH66" i="28"/>
  <c r="AI66" i="28"/>
  <c r="AJ66" i="28"/>
  <c r="AK66" i="28"/>
  <c r="AL66" i="28"/>
  <c r="AC67" i="28"/>
  <c r="AD67" i="28"/>
  <c r="AE67" i="28"/>
  <c r="AF67" i="28"/>
  <c r="AG67" i="28"/>
  <c r="AH67" i="28"/>
  <c r="AI67" i="28"/>
  <c r="AJ67" i="28"/>
  <c r="AK67" i="28"/>
  <c r="AL67" i="28"/>
  <c r="AC68" i="28"/>
  <c r="AD68" i="28"/>
  <c r="AE68" i="28"/>
  <c r="AF68" i="28"/>
  <c r="AG68" i="28"/>
  <c r="AH68" i="28"/>
  <c r="AI68" i="28"/>
  <c r="AJ68" i="28"/>
  <c r="AK68" i="28"/>
  <c r="AL68" i="28"/>
  <c r="AC69" i="28"/>
  <c r="AD69" i="28"/>
  <c r="AE69" i="28"/>
  <c r="AF69" i="28"/>
  <c r="AG69" i="28"/>
  <c r="AH69" i="28"/>
  <c r="AI69" i="28"/>
  <c r="AJ69" i="28"/>
  <c r="AK69" i="28"/>
  <c r="AL69" i="28"/>
  <c r="AC70" i="28"/>
  <c r="AD70" i="28"/>
  <c r="AE70" i="28"/>
  <c r="AF70" i="28"/>
  <c r="AG70" i="28"/>
  <c r="AH70" i="28"/>
  <c r="AI70" i="28"/>
  <c r="AJ70" i="28"/>
  <c r="AK70" i="28"/>
  <c r="AL70" i="28"/>
  <c r="AC71" i="28"/>
  <c r="AD71" i="28"/>
  <c r="AE71" i="28"/>
  <c r="AF71" i="28"/>
  <c r="AG71" i="28"/>
  <c r="AH71" i="28"/>
  <c r="AI71" i="28"/>
  <c r="AJ71" i="28"/>
  <c r="AK71" i="28"/>
  <c r="AL71" i="28"/>
  <c r="AC72" i="28"/>
  <c r="AD72" i="28"/>
  <c r="AE72" i="28"/>
  <c r="AF72" i="28"/>
  <c r="AG72" i="28"/>
  <c r="AH72" i="28"/>
  <c r="AI72" i="28"/>
  <c r="AJ72" i="28"/>
  <c r="AK72" i="28"/>
  <c r="AL72" i="28"/>
  <c r="AC73" i="28"/>
  <c r="AD73" i="28"/>
  <c r="AE73" i="28"/>
  <c r="AF73" i="28"/>
  <c r="AG73" i="28"/>
  <c r="AH73" i="28"/>
  <c r="AI73" i="28"/>
  <c r="AJ73" i="28"/>
  <c r="AK73" i="28"/>
  <c r="AL73" i="28"/>
  <c r="AC74" i="28"/>
  <c r="AD74" i="28"/>
  <c r="AE74" i="28"/>
  <c r="AF74" i="28"/>
  <c r="AG74" i="28"/>
  <c r="AH74" i="28"/>
  <c r="AI74" i="28"/>
  <c r="AJ74" i="28"/>
  <c r="AK74" i="28"/>
  <c r="AL74" i="28"/>
  <c r="AC75" i="28"/>
  <c r="AD75" i="28"/>
  <c r="AE75" i="28"/>
  <c r="AF75" i="28"/>
  <c r="AG75" i="28"/>
  <c r="AH75" i="28"/>
  <c r="AI75" i="28"/>
  <c r="AJ75" i="28"/>
  <c r="AK75" i="28"/>
  <c r="AL75" i="28"/>
  <c r="AC76" i="28"/>
  <c r="AD76" i="28"/>
  <c r="AE76" i="28"/>
  <c r="AF76" i="28"/>
  <c r="AG76" i="28"/>
  <c r="AH76" i="28"/>
  <c r="AI76" i="28"/>
  <c r="AJ76" i="28"/>
  <c r="AK76" i="28"/>
  <c r="AL76" i="28"/>
  <c r="AC77" i="28"/>
  <c r="AD77" i="28"/>
  <c r="AE77" i="28"/>
  <c r="AF77" i="28"/>
  <c r="AG77" i="28"/>
  <c r="AH77" i="28"/>
  <c r="AI77" i="28"/>
  <c r="AJ77" i="28"/>
  <c r="AK77" i="28"/>
  <c r="AL77" i="28"/>
  <c r="AC78" i="28"/>
  <c r="AD78" i="28"/>
  <c r="AE78" i="28"/>
  <c r="AF78" i="28"/>
  <c r="AG78" i="28"/>
  <c r="AH78" i="28"/>
  <c r="AI78" i="28"/>
  <c r="AJ78" i="28"/>
  <c r="AK78" i="28"/>
  <c r="AL78" i="28"/>
  <c r="AC79" i="28"/>
  <c r="AD79" i="28"/>
  <c r="AE79" i="28"/>
  <c r="AF79" i="28"/>
  <c r="AG79" i="28"/>
  <c r="AH79" i="28"/>
  <c r="AI79" i="28"/>
  <c r="AJ79" i="28"/>
  <c r="AK79" i="28"/>
  <c r="AL79" i="28"/>
  <c r="AC80" i="28"/>
  <c r="AD80" i="28"/>
  <c r="AE80" i="28"/>
  <c r="AF80" i="28"/>
  <c r="AG80" i="28"/>
  <c r="AH80" i="28"/>
  <c r="AI80" i="28"/>
  <c r="AJ80" i="28"/>
  <c r="AK80" i="28"/>
  <c r="AL80" i="28"/>
  <c r="AC81" i="28"/>
  <c r="AD81" i="28"/>
  <c r="AE81" i="28"/>
  <c r="AF81" i="28"/>
  <c r="AG81" i="28"/>
  <c r="AH81" i="28"/>
  <c r="AI81" i="28"/>
  <c r="AJ81" i="28"/>
  <c r="AK81" i="28"/>
  <c r="AL81" i="28"/>
  <c r="AC82" i="28"/>
  <c r="AD82" i="28"/>
  <c r="AE82" i="28"/>
  <c r="AF82" i="28"/>
  <c r="AG82" i="28"/>
  <c r="AH82" i="28"/>
  <c r="AI82" i="28"/>
  <c r="AJ82" i="28"/>
  <c r="AK82" i="28"/>
  <c r="AL82" i="28"/>
  <c r="AC83" i="28"/>
  <c r="AD83" i="28"/>
  <c r="AE83" i="28"/>
  <c r="AF83" i="28"/>
  <c r="AG83" i="28"/>
  <c r="AH83" i="28"/>
  <c r="AI83" i="28"/>
  <c r="AJ83" i="28"/>
  <c r="AK83" i="28"/>
  <c r="AL83" i="28"/>
  <c r="AC84" i="28"/>
  <c r="AD84" i="28"/>
  <c r="AE84" i="28"/>
  <c r="AF84" i="28"/>
  <c r="AG84" i="28"/>
  <c r="AH84" i="28"/>
  <c r="AI84" i="28"/>
  <c r="AJ84" i="28"/>
  <c r="AK84" i="28"/>
  <c r="AL84" i="28"/>
  <c r="AC85" i="28"/>
  <c r="AD85" i="28"/>
  <c r="AE85" i="28"/>
  <c r="AF85" i="28"/>
  <c r="AG85" i="28"/>
  <c r="AH85" i="28"/>
  <c r="AI85" i="28"/>
  <c r="AJ85" i="28"/>
  <c r="AK85" i="28"/>
  <c r="AL85" i="28"/>
  <c r="AC86" i="28"/>
  <c r="AD86" i="28"/>
  <c r="AE86" i="28"/>
  <c r="AF86" i="28"/>
  <c r="AG86" i="28"/>
  <c r="AH86" i="28"/>
  <c r="AI86" i="28"/>
  <c r="AJ86" i="28"/>
  <c r="AK86" i="28"/>
  <c r="AL86" i="28"/>
  <c r="AC87" i="28"/>
  <c r="AD87" i="28"/>
  <c r="AE87" i="28"/>
  <c r="AF87" i="28"/>
  <c r="AG87" i="28"/>
  <c r="AH87" i="28"/>
  <c r="AI87" i="28"/>
  <c r="AJ87" i="28"/>
  <c r="AK87" i="28"/>
  <c r="AL87" i="28"/>
  <c r="AC88" i="28"/>
  <c r="AD88" i="28"/>
  <c r="AE88" i="28"/>
  <c r="AF88" i="28"/>
  <c r="AG88" i="28"/>
  <c r="AH88" i="28"/>
  <c r="AI88" i="28"/>
  <c r="AJ88" i="28"/>
  <c r="AK88" i="28"/>
  <c r="AL88" i="28"/>
  <c r="AC89" i="28"/>
  <c r="AD89" i="28"/>
  <c r="AE89" i="28"/>
  <c r="AF89" i="28"/>
  <c r="AG89" i="28"/>
  <c r="AH89" i="28"/>
  <c r="AI89" i="28"/>
  <c r="AJ89" i="28"/>
  <c r="AK89" i="28"/>
  <c r="AL89" i="28"/>
  <c r="AC90" i="28"/>
  <c r="AD90" i="28"/>
  <c r="AE90" i="28"/>
  <c r="AF90" i="28"/>
  <c r="AG90" i="28"/>
  <c r="AH90" i="28"/>
  <c r="AI90" i="28"/>
  <c r="AJ90" i="28"/>
  <c r="AK90" i="28"/>
  <c r="AL90" i="28"/>
  <c r="AC91" i="28"/>
  <c r="AD91" i="28"/>
  <c r="AE91" i="28"/>
  <c r="AF91" i="28"/>
  <c r="AG91" i="28"/>
  <c r="AH91" i="28"/>
  <c r="AI91" i="28"/>
  <c r="AJ91" i="28"/>
  <c r="AK91" i="28"/>
  <c r="AL91" i="28"/>
  <c r="AC92" i="28"/>
  <c r="AD92" i="28"/>
  <c r="AE92" i="28"/>
  <c r="AF92" i="28"/>
  <c r="AG92" i="28"/>
  <c r="AH92" i="28"/>
  <c r="AI92" i="28"/>
  <c r="AJ92" i="28"/>
  <c r="AK92" i="28"/>
  <c r="AL92" i="28"/>
  <c r="AC93" i="28"/>
  <c r="AD93" i="28"/>
  <c r="AE93" i="28"/>
  <c r="AF93" i="28"/>
  <c r="AG93" i="28"/>
  <c r="AH93" i="28"/>
  <c r="AI93" i="28"/>
  <c r="AJ93" i="28"/>
  <c r="AK93" i="28"/>
  <c r="AL93" i="28"/>
  <c r="AC94" i="28"/>
  <c r="AD94" i="28"/>
  <c r="AE94" i="28"/>
  <c r="AF94" i="28"/>
  <c r="AG94" i="28"/>
  <c r="AH94" i="28"/>
  <c r="AI94" i="28"/>
  <c r="AJ94" i="28"/>
  <c r="AK94" i="28"/>
  <c r="AL94" i="28"/>
  <c r="AC95" i="28"/>
  <c r="AD95" i="28"/>
  <c r="AE95" i="28"/>
  <c r="AF95" i="28"/>
  <c r="AG95" i="28"/>
  <c r="AH95" i="28"/>
  <c r="AI95" i="28"/>
  <c r="AJ95" i="28"/>
  <c r="AK95" i="28"/>
  <c r="AL95" i="28"/>
  <c r="AC96" i="28"/>
  <c r="AD96" i="28"/>
  <c r="AE96" i="28"/>
  <c r="AF96" i="28"/>
  <c r="AG96" i="28"/>
  <c r="AH96" i="28"/>
  <c r="AI96" i="28"/>
  <c r="AJ96" i="28"/>
  <c r="AK96" i="28"/>
  <c r="AL96" i="28"/>
  <c r="AC97" i="28"/>
  <c r="AD97" i="28"/>
  <c r="AE97" i="28"/>
  <c r="AF97" i="28"/>
  <c r="AG97" i="28"/>
  <c r="AH97" i="28"/>
  <c r="AI97" i="28"/>
  <c r="AJ97" i="28"/>
  <c r="AK97" i="28"/>
  <c r="AL97" i="28"/>
  <c r="AC98" i="28"/>
  <c r="AD98" i="28"/>
  <c r="AE98" i="28"/>
  <c r="AF98" i="28"/>
  <c r="AG98" i="28"/>
  <c r="AH98" i="28"/>
  <c r="AI98" i="28"/>
  <c r="AJ98" i="28"/>
  <c r="AK98" i="28"/>
  <c r="AL98" i="28"/>
  <c r="AC99" i="28"/>
  <c r="AD99" i="28"/>
  <c r="AE99" i="28"/>
  <c r="AF99" i="28"/>
  <c r="AG99" i="28"/>
  <c r="AH99" i="28"/>
  <c r="AI99" i="28"/>
  <c r="AJ99" i="28"/>
  <c r="AK99" i="28"/>
  <c r="AL99" i="28"/>
  <c r="AC100" i="28"/>
  <c r="AD100" i="28"/>
  <c r="AE100" i="28"/>
  <c r="AF100" i="28"/>
  <c r="AG100" i="28"/>
  <c r="AH100" i="28"/>
  <c r="AI100" i="28"/>
  <c r="AJ100" i="28"/>
  <c r="AK100" i="28"/>
  <c r="AL100" i="28"/>
  <c r="AC101" i="28"/>
  <c r="AD101" i="28"/>
  <c r="AE101" i="28"/>
  <c r="AF101" i="28"/>
  <c r="AG101" i="28"/>
  <c r="AH101" i="28"/>
  <c r="AI101" i="28"/>
  <c r="AJ101" i="28"/>
  <c r="AK101" i="28"/>
  <c r="AL101" i="28"/>
  <c r="AC102" i="28"/>
  <c r="AD102" i="28"/>
  <c r="AE102" i="28"/>
  <c r="AF102" i="28"/>
  <c r="AG102" i="28"/>
  <c r="AH102" i="28"/>
  <c r="AI102" i="28"/>
  <c r="AJ102" i="28"/>
  <c r="AK102" i="28"/>
  <c r="AL102" i="28"/>
  <c r="AC103" i="28"/>
  <c r="AD103" i="28"/>
  <c r="AE103" i="28"/>
  <c r="AF103" i="28"/>
  <c r="AG103" i="28"/>
  <c r="AH103" i="28"/>
  <c r="AI103" i="28"/>
  <c r="AJ103" i="28"/>
  <c r="AK103" i="28"/>
  <c r="AL103" i="28"/>
  <c r="AC104" i="28"/>
  <c r="AD104" i="28"/>
  <c r="AE104" i="28"/>
  <c r="AF104" i="28"/>
  <c r="AG104" i="28"/>
  <c r="AH104" i="28"/>
  <c r="AI104" i="28"/>
  <c r="AJ104" i="28"/>
  <c r="AK104" i="28"/>
  <c r="AL104" i="28"/>
  <c r="AC105" i="28"/>
  <c r="AD105" i="28"/>
  <c r="AE105" i="28"/>
  <c r="AF105" i="28"/>
  <c r="AG105" i="28"/>
  <c r="AH105" i="28"/>
  <c r="AI105" i="28"/>
  <c r="AJ105" i="28"/>
  <c r="AK105" i="28"/>
  <c r="AL105" i="28"/>
  <c r="AC106" i="28"/>
  <c r="AD106" i="28"/>
  <c r="AE106" i="28"/>
  <c r="AF106" i="28"/>
  <c r="AG106" i="28"/>
  <c r="AH106" i="28"/>
  <c r="AI106" i="28"/>
  <c r="AJ106" i="28"/>
  <c r="AK106" i="28"/>
  <c r="AL106" i="28"/>
  <c r="AB59" i="28"/>
  <c r="AB60" i="28"/>
  <c r="AB61" i="28"/>
  <c r="AB62" i="28"/>
  <c r="AB63" i="28"/>
  <c r="AB64" i="28"/>
  <c r="AB65" i="28"/>
  <c r="AB66" i="28"/>
  <c r="AB67" i="28"/>
  <c r="AB68" i="28"/>
  <c r="AB69" i="28"/>
  <c r="AB70" i="28"/>
  <c r="AB71" i="28"/>
  <c r="AB72" i="28"/>
  <c r="AB73" i="28"/>
  <c r="AB74" i="28"/>
  <c r="AB75" i="28"/>
  <c r="AB76" i="28"/>
  <c r="AB77" i="28"/>
  <c r="AB78" i="28"/>
  <c r="AB79" i="28"/>
  <c r="AB80" i="28"/>
  <c r="AB81" i="28"/>
  <c r="AB82" i="28"/>
  <c r="AB83" i="28"/>
  <c r="AB84" i="28"/>
  <c r="AB85" i="28"/>
  <c r="AB86" i="28"/>
  <c r="AB87" i="28"/>
  <c r="AB88" i="28"/>
  <c r="AB89" i="28"/>
  <c r="AB90" i="28"/>
  <c r="AB91" i="28"/>
  <c r="AB92" i="28"/>
  <c r="AB93" i="28"/>
  <c r="AB94" i="28"/>
  <c r="AB95" i="28"/>
  <c r="AB96" i="28"/>
  <c r="AB97" i="28"/>
  <c r="AB98" i="28"/>
  <c r="AB99" i="28"/>
  <c r="AB100" i="28"/>
  <c r="AB101" i="28"/>
  <c r="AB102" i="28"/>
  <c r="AB103" i="28"/>
  <c r="AB104" i="28"/>
  <c r="AB105" i="28"/>
  <c r="AB106" i="28"/>
  <c r="Q59" i="28"/>
  <c r="R59" i="28"/>
  <c r="S59" i="28"/>
  <c r="T59" i="28"/>
  <c r="U59" i="28"/>
  <c r="V59" i="28"/>
  <c r="W59" i="28"/>
  <c r="X59" i="28"/>
  <c r="Y59" i="28"/>
  <c r="Z59" i="28"/>
  <c r="Q60" i="28"/>
  <c r="R60" i="28"/>
  <c r="S60" i="28"/>
  <c r="T60" i="28"/>
  <c r="U60" i="28"/>
  <c r="V60" i="28"/>
  <c r="W60" i="28"/>
  <c r="X60" i="28"/>
  <c r="Y60" i="28"/>
  <c r="Z60" i="28"/>
  <c r="Q61" i="28"/>
  <c r="R61" i="28"/>
  <c r="S61" i="28"/>
  <c r="T61" i="28"/>
  <c r="U61" i="28"/>
  <c r="V61" i="28"/>
  <c r="W61" i="28"/>
  <c r="X61" i="28"/>
  <c r="Y61" i="28"/>
  <c r="Z61" i="28"/>
  <c r="Q62" i="28"/>
  <c r="R62" i="28"/>
  <c r="S62" i="28"/>
  <c r="T62" i="28"/>
  <c r="U62" i="28"/>
  <c r="V62" i="28"/>
  <c r="W62" i="28"/>
  <c r="X62" i="28"/>
  <c r="Y62" i="28"/>
  <c r="Z62" i="28"/>
  <c r="Q63" i="28"/>
  <c r="R63" i="28"/>
  <c r="S63" i="28"/>
  <c r="T63" i="28"/>
  <c r="U63" i="28"/>
  <c r="V63" i="28"/>
  <c r="W63" i="28"/>
  <c r="X63" i="28"/>
  <c r="Y63" i="28"/>
  <c r="Z63" i="28"/>
  <c r="Q64" i="28"/>
  <c r="R64" i="28"/>
  <c r="S64" i="28"/>
  <c r="T64" i="28"/>
  <c r="U64" i="28"/>
  <c r="V64" i="28"/>
  <c r="W64" i="28"/>
  <c r="X64" i="28"/>
  <c r="Y64" i="28"/>
  <c r="Z64" i="28"/>
  <c r="Q65" i="28"/>
  <c r="R65" i="28"/>
  <c r="S65" i="28"/>
  <c r="T65" i="28"/>
  <c r="U65" i="28"/>
  <c r="V65" i="28"/>
  <c r="W65" i="28"/>
  <c r="X65" i="28"/>
  <c r="Y65" i="28"/>
  <c r="Z65" i="28"/>
  <c r="Q66" i="28"/>
  <c r="R66" i="28"/>
  <c r="S66" i="28"/>
  <c r="T66" i="28"/>
  <c r="U66" i="28"/>
  <c r="V66" i="28"/>
  <c r="W66" i="28"/>
  <c r="X66" i="28"/>
  <c r="Y66" i="28"/>
  <c r="Z66" i="28"/>
  <c r="Q67" i="28"/>
  <c r="R67" i="28"/>
  <c r="S67" i="28"/>
  <c r="T67" i="28"/>
  <c r="U67" i="28"/>
  <c r="V67" i="28"/>
  <c r="W67" i="28"/>
  <c r="X67" i="28"/>
  <c r="Y67" i="28"/>
  <c r="Z67" i="28"/>
  <c r="Q68" i="28"/>
  <c r="R68" i="28"/>
  <c r="S68" i="28"/>
  <c r="T68" i="28"/>
  <c r="U68" i="28"/>
  <c r="V68" i="28"/>
  <c r="W68" i="28"/>
  <c r="X68" i="28"/>
  <c r="Y68" i="28"/>
  <c r="Z68" i="28"/>
  <c r="Q69" i="28"/>
  <c r="R69" i="28"/>
  <c r="S69" i="28"/>
  <c r="T69" i="28"/>
  <c r="U69" i="28"/>
  <c r="V69" i="28"/>
  <c r="W69" i="28"/>
  <c r="X69" i="28"/>
  <c r="Y69" i="28"/>
  <c r="Z69" i="28"/>
  <c r="Q70" i="28"/>
  <c r="R70" i="28"/>
  <c r="S70" i="28"/>
  <c r="T70" i="28"/>
  <c r="U70" i="28"/>
  <c r="V70" i="28"/>
  <c r="W70" i="28"/>
  <c r="X70" i="28"/>
  <c r="Y70" i="28"/>
  <c r="Z70" i="28"/>
  <c r="Q71" i="28"/>
  <c r="R71" i="28"/>
  <c r="S71" i="28"/>
  <c r="T71" i="28"/>
  <c r="U71" i="28"/>
  <c r="V71" i="28"/>
  <c r="W71" i="28"/>
  <c r="X71" i="28"/>
  <c r="Y71" i="28"/>
  <c r="Z71" i="28"/>
  <c r="Q72" i="28"/>
  <c r="R72" i="28"/>
  <c r="S72" i="28"/>
  <c r="T72" i="28"/>
  <c r="U72" i="28"/>
  <c r="V72" i="28"/>
  <c r="W72" i="28"/>
  <c r="X72" i="28"/>
  <c r="Y72" i="28"/>
  <c r="Z72" i="28"/>
  <c r="Q73" i="28"/>
  <c r="R73" i="28"/>
  <c r="S73" i="28"/>
  <c r="T73" i="28"/>
  <c r="U73" i="28"/>
  <c r="V73" i="28"/>
  <c r="W73" i="28"/>
  <c r="X73" i="28"/>
  <c r="Y73" i="28"/>
  <c r="Z73" i="28"/>
  <c r="Q74" i="28"/>
  <c r="R74" i="28"/>
  <c r="S74" i="28"/>
  <c r="T74" i="28"/>
  <c r="U74" i="28"/>
  <c r="V74" i="28"/>
  <c r="W74" i="28"/>
  <c r="X74" i="28"/>
  <c r="Y74" i="28"/>
  <c r="Z74" i="28"/>
  <c r="Q75" i="28"/>
  <c r="R75" i="28"/>
  <c r="S75" i="28"/>
  <c r="T75" i="28"/>
  <c r="U75" i="28"/>
  <c r="V75" i="28"/>
  <c r="W75" i="28"/>
  <c r="X75" i="28"/>
  <c r="Y75" i="28"/>
  <c r="Z75" i="28"/>
  <c r="Q76" i="28"/>
  <c r="R76" i="28"/>
  <c r="S76" i="28"/>
  <c r="T76" i="28"/>
  <c r="U76" i="28"/>
  <c r="V76" i="28"/>
  <c r="W76" i="28"/>
  <c r="X76" i="28"/>
  <c r="Y76" i="28"/>
  <c r="Z76" i="28"/>
  <c r="Q77" i="28"/>
  <c r="R77" i="28"/>
  <c r="S77" i="28"/>
  <c r="T77" i="28"/>
  <c r="U77" i="28"/>
  <c r="V77" i="28"/>
  <c r="W77" i="28"/>
  <c r="X77" i="28"/>
  <c r="Y77" i="28"/>
  <c r="Z77" i="28"/>
  <c r="Q78" i="28"/>
  <c r="R78" i="28"/>
  <c r="S78" i="28"/>
  <c r="T78" i="28"/>
  <c r="U78" i="28"/>
  <c r="V78" i="28"/>
  <c r="W78" i="28"/>
  <c r="X78" i="28"/>
  <c r="Y78" i="28"/>
  <c r="Z78" i="28"/>
  <c r="Q79" i="28"/>
  <c r="R79" i="28"/>
  <c r="S79" i="28"/>
  <c r="T79" i="28"/>
  <c r="U79" i="28"/>
  <c r="V79" i="28"/>
  <c r="W79" i="28"/>
  <c r="X79" i="28"/>
  <c r="Y79" i="28"/>
  <c r="Z79" i="28"/>
  <c r="Q80" i="28"/>
  <c r="R80" i="28"/>
  <c r="S80" i="28"/>
  <c r="T80" i="28"/>
  <c r="U80" i="28"/>
  <c r="V80" i="28"/>
  <c r="W80" i="28"/>
  <c r="X80" i="28"/>
  <c r="Y80" i="28"/>
  <c r="Z80" i="28"/>
  <c r="Q81" i="28"/>
  <c r="R81" i="28"/>
  <c r="S81" i="28"/>
  <c r="T81" i="28"/>
  <c r="U81" i="28"/>
  <c r="V81" i="28"/>
  <c r="W81" i="28"/>
  <c r="X81" i="28"/>
  <c r="Y81" i="28"/>
  <c r="Z81" i="28"/>
  <c r="Q82" i="28"/>
  <c r="R82" i="28"/>
  <c r="S82" i="28"/>
  <c r="T82" i="28"/>
  <c r="U82" i="28"/>
  <c r="V82" i="28"/>
  <c r="W82" i="28"/>
  <c r="X82" i="28"/>
  <c r="Y82" i="28"/>
  <c r="Z82" i="28"/>
  <c r="Q83" i="28"/>
  <c r="R83" i="28"/>
  <c r="S83" i="28"/>
  <c r="T83" i="28"/>
  <c r="U83" i="28"/>
  <c r="V83" i="28"/>
  <c r="W83" i="28"/>
  <c r="X83" i="28"/>
  <c r="Y83" i="28"/>
  <c r="Z83" i="28"/>
  <c r="Q84" i="28"/>
  <c r="R84" i="28"/>
  <c r="S84" i="28"/>
  <c r="T84" i="28"/>
  <c r="U84" i="28"/>
  <c r="V84" i="28"/>
  <c r="W84" i="28"/>
  <c r="X84" i="28"/>
  <c r="Y84" i="28"/>
  <c r="Z84" i="28"/>
  <c r="Q85" i="28"/>
  <c r="R85" i="28"/>
  <c r="S85" i="28"/>
  <c r="T85" i="28"/>
  <c r="U85" i="28"/>
  <c r="V85" i="28"/>
  <c r="W85" i="28"/>
  <c r="X85" i="28"/>
  <c r="Y85" i="28"/>
  <c r="Z85" i="28"/>
  <c r="Q86" i="28"/>
  <c r="R86" i="28"/>
  <c r="S86" i="28"/>
  <c r="T86" i="28"/>
  <c r="U86" i="28"/>
  <c r="V86" i="28"/>
  <c r="W86" i="28"/>
  <c r="X86" i="28"/>
  <c r="Y86" i="28"/>
  <c r="Z86" i="28"/>
  <c r="Q87" i="28"/>
  <c r="R87" i="28"/>
  <c r="S87" i="28"/>
  <c r="T87" i="28"/>
  <c r="U87" i="28"/>
  <c r="V87" i="28"/>
  <c r="W87" i="28"/>
  <c r="X87" i="28"/>
  <c r="Y87" i="28"/>
  <c r="Z87" i="28"/>
  <c r="Q88" i="28"/>
  <c r="R88" i="28"/>
  <c r="S88" i="28"/>
  <c r="T88" i="28"/>
  <c r="U88" i="28"/>
  <c r="V88" i="28"/>
  <c r="W88" i="28"/>
  <c r="X88" i="28"/>
  <c r="Y88" i="28"/>
  <c r="Z88" i="28"/>
  <c r="Q89" i="28"/>
  <c r="R89" i="28"/>
  <c r="S89" i="28"/>
  <c r="T89" i="28"/>
  <c r="U89" i="28"/>
  <c r="V89" i="28"/>
  <c r="W89" i="28"/>
  <c r="X89" i="28"/>
  <c r="Y89" i="28"/>
  <c r="Z89" i="28"/>
  <c r="Q90" i="28"/>
  <c r="R90" i="28"/>
  <c r="S90" i="28"/>
  <c r="T90" i="28"/>
  <c r="U90" i="28"/>
  <c r="V90" i="28"/>
  <c r="W90" i="28"/>
  <c r="X90" i="28"/>
  <c r="Y90" i="28"/>
  <c r="Z90" i="28"/>
  <c r="Q91" i="28"/>
  <c r="R91" i="28"/>
  <c r="S91" i="28"/>
  <c r="T91" i="28"/>
  <c r="U91" i="28"/>
  <c r="V91" i="28"/>
  <c r="W91" i="28"/>
  <c r="X91" i="28"/>
  <c r="Y91" i="28"/>
  <c r="Z91" i="28"/>
  <c r="Q92" i="28"/>
  <c r="R92" i="28"/>
  <c r="S92" i="28"/>
  <c r="T92" i="28"/>
  <c r="U92" i="28"/>
  <c r="V92" i="28"/>
  <c r="W92" i="28"/>
  <c r="X92" i="28"/>
  <c r="Y92" i="28"/>
  <c r="Z92" i="28"/>
  <c r="Q93" i="28"/>
  <c r="R93" i="28"/>
  <c r="S93" i="28"/>
  <c r="T93" i="28"/>
  <c r="U93" i="28"/>
  <c r="V93" i="28"/>
  <c r="W93" i="28"/>
  <c r="X93" i="28"/>
  <c r="Y93" i="28"/>
  <c r="Z93" i="28"/>
  <c r="Q94" i="28"/>
  <c r="R94" i="28"/>
  <c r="S94" i="28"/>
  <c r="T94" i="28"/>
  <c r="U94" i="28"/>
  <c r="V94" i="28"/>
  <c r="W94" i="28"/>
  <c r="X94" i="28"/>
  <c r="Y94" i="28"/>
  <c r="Z94" i="28"/>
  <c r="Q95" i="28"/>
  <c r="R95" i="28"/>
  <c r="S95" i="28"/>
  <c r="T95" i="28"/>
  <c r="U95" i="28"/>
  <c r="V95" i="28"/>
  <c r="W95" i="28"/>
  <c r="X95" i="28"/>
  <c r="Y95" i="28"/>
  <c r="Z95" i="28"/>
  <c r="Q96" i="28"/>
  <c r="R96" i="28"/>
  <c r="S96" i="28"/>
  <c r="T96" i="28"/>
  <c r="U96" i="28"/>
  <c r="V96" i="28"/>
  <c r="W96" i="28"/>
  <c r="X96" i="28"/>
  <c r="Y96" i="28"/>
  <c r="Z96" i="28"/>
  <c r="Q97" i="28"/>
  <c r="R97" i="28"/>
  <c r="S97" i="28"/>
  <c r="T97" i="28"/>
  <c r="U97" i="28"/>
  <c r="V97" i="28"/>
  <c r="W97" i="28"/>
  <c r="X97" i="28"/>
  <c r="Y97" i="28"/>
  <c r="Z97" i="28"/>
  <c r="Q98" i="28"/>
  <c r="R98" i="28"/>
  <c r="S98" i="28"/>
  <c r="T98" i="28"/>
  <c r="U98" i="28"/>
  <c r="V98" i="28"/>
  <c r="W98" i="28"/>
  <c r="X98" i="28"/>
  <c r="Y98" i="28"/>
  <c r="Z98" i="28"/>
  <c r="Q99" i="28"/>
  <c r="R99" i="28"/>
  <c r="S99" i="28"/>
  <c r="T99" i="28"/>
  <c r="U99" i="28"/>
  <c r="V99" i="28"/>
  <c r="W99" i="28"/>
  <c r="X99" i="28"/>
  <c r="Y99" i="28"/>
  <c r="Z99" i="28"/>
  <c r="Q100" i="28"/>
  <c r="R100" i="28"/>
  <c r="S100" i="28"/>
  <c r="T100" i="28"/>
  <c r="U100" i="28"/>
  <c r="V100" i="28"/>
  <c r="W100" i="28"/>
  <c r="X100" i="28"/>
  <c r="Y100" i="28"/>
  <c r="Z100" i="28"/>
  <c r="Q101" i="28"/>
  <c r="R101" i="28"/>
  <c r="S101" i="28"/>
  <c r="T101" i="28"/>
  <c r="U101" i="28"/>
  <c r="V101" i="28"/>
  <c r="W101" i="28"/>
  <c r="X101" i="28"/>
  <c r="Y101" i="28"/>
  <c r="Z101" i="28"/>
  <c r="Q102" i="28"/>
  <c r="R102" i="28"/>
  <c r="S102" i="28"/>
  <c r="T102" i="28"/>
  <c r="U102" i="28"/>
  <c r="V102" i="28"/>
  <c r="W102" i="28"/>
  <c r="X102" i="28"/>
  <c r="Y102" i="28"/>
  <c r="Z102" i="28"/>
  <c r="Q103" i="28"/>
  <c r="R103" i="28"/>
  <c r="S103" i="28"/>
  <c r="T103" i="28"/>
  <c r="U103" i="28"/>
  <c r="V103" i="28"/>
  <c r="W103" i="28"/>
  <c r="X103" i="28"/>
  <c r="Y103" i="28"/>
  <c r="Z103" i="28"/>
  <c r="Q104" i="28"/>
  <c r="R104" i="28"/>
  <c r="S104" i="28"/>
  <c r="T104" i="28"/>
  <c r="U104" i="28"/>
  <c r="V104" i="28"/>
  <c r="W104" i="28"/>
  <c r="X104" i="28"/>
  <c r="Y104" i="28"/>
  <c r="Z104" i="28"/>
  <c r="Q105" i="28"/>
  <c r="R105" i="28"/>
  <c r="S105" i="28"/>
  <c r="T105" i="28"/>
  <c r="U105" i="28"/>
  <c r="V105" i="28"/>
  <c r="W105" i="28"/>
  <c r="X105" i="28"/>
  <c r="Y105" i="28"/>
  <c r="Z105" i="28"/>
  <c r="Q106" i="28"/>
  <c r="R106" i="28"/>
  <c r="S106" i="28"/>
  <c r="T106" i="28"/>
  <c r="U106" i="28"/>
  <c r="V106" i="28"/>
  <c r="W106" i="28"/>
  <c r="X106" i="28"/>
  <c r="Y106" i="28"/>
  <c r="Z106"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N59" i="28"/>
  <c r="D59" i="28"/>
  <c r="E59" i="28"/>
  <c r="F59" i="28"/>
  <c r="G59" i="28"/>
  <c r="H59" i="28"/>
  <c r="I59" i="28"/>
  <c r="J59" i="28"/>
  <c r="K59" i="28"/>
  <c r="L59" i="28"/>
  <c r="M59" i="28"/>
  <c r="D60" i="28"/>
  <c r="E60" i="28"/>
  <c r="F60" i="28"/>
  <c r="G60" i="28"/>
  <c r="H60" i="28"/>
  <c r="I60" i="28"/>
  <c r="J60" i="28"/>
  <c r="K60" i="28"/>
  <c r="L60" i="28"/>
  <c r="M60" i="28"/>
  <c r="N60" i="28"/>
  <c r="D61" i="28"/>
  <c r="E61" i="28"/>
  <c r="F61" i="28"/>
  <c r="G61" i="28"/>
  <c r="H61" i="28"/>
  <c r="I61" i="28"/>
  <c r="J61" i="28"/>
  <c r="K61" i="28"/>
  <c r="L61" i="28"/>
  <c r="M61" i="28"/>
  <c r="N61" i="28"/>
  <c r="D62" i="28"/>
  <c r="E62" i="28"/>
  <c r="F62" i="28"/>
  <c r="G62" i="28"/>
  <c r="H62" i="28"/>
  <c r="I62" i="28"/>
  <c r="J62" i="28"/>
  <c r="K62" i="28"/>
  <c r="L62" i="28"/>
  <c r="M62" i="28"/>
  <c r="N62" i="28"/>
  <c r="D63" i="28"/>
  <c r="E63" i="28"/>
  <c r="F63" i="28"/>
  <c r="G63" i="28"/>
  <c r="H63" i="28"/>
  <c r="I63" i="28"/>
  <c r="J63" i="28"/>
  <c r="K63" i="28"/>
  <c r="L63" i="28"/>
  <c r="M63" i="28"/>
  <c r="N63" i="28"/>
  <c r="D64" i="28"/>
  <c r="E64" i="28"/>
  <c r="F64" i="28"/>
  <c r="G64" i="28"/>
  <c r="H64" i="28"/>
  <c r="I64" i="28"/>
  <c r="J64" i="28"/>
  <c r="K64" i="28"/>
  <c r="L64" i="28"/>
  <c r="M64" i="28"/>
  <c r="N64" i="28"/>
  <c r="D65" i="28"/>
  <c r="E65" i="28"/>
  <c r="F65" i="28"/>
  <c r="G65" i="28"/>
  <c r="H65" i="28"/>
  <c r="I65" i="28"/>
  <c r="J65" i="28"/>
  <c r="K65" i="28"/>
  <c r="L65" i="28"/>
  <c r="M65" i="28"/>
  <c r="N65" i="28"/>
  <c r="D66" i="28"/>
  <c r="E66" i="28"/>
  <c r="F66" i="28"/>
  <c r="G66" i="28"/>
  <c r="H66" i="28"/>
  <c r="I66" i="28"/>
  <c r="J66" i="28"/>
  <c r="K66" i="28"/>
  <c r="L66" i="28"/>
  <c r="M66" i="28"/>
  <c r="N66" i="28"/>
  <c r="D67" i="28"/>
  <c r="E67" i="28"/>
  <c r="F67" i="28"/>
  <c r="G67" i="28"/>
  <c r="H67" i="28"/>
  <c r="I67" i="28"/>
  <c r="J67" i="28"/>
  <c r="K67" i="28"/>
  <c r="L67" i="28"/>
  <c r="M67" i="28"/>
  <c r="N67" i="28"/>
  <c r="D68" i="28"/>
  <c r="E68" i="28"/>
  <c r="F68" i="28"/>
  <c r="G68" i="28"/>
  <c r="H68" i="28"/>
  <c r="I68" i="28"/>
  <c r="J68" i="28"/>
  <c r="K68" i="28"/>
  <c r="L68" i="28"/>
  <c r="M68" i="28"/>
  <c r="N68" i="28"/>
  <c r="D69" i="28"/>
  <c r="E69" i="28"/>
  <c r="F69" i="28"/>
  <c r="G69" i="28"/>
  <c r="H69" i="28"/>
  <c r="I69" i="28"/>
  <c r="J69" i="28"/>
  <c r="K69" i="28"/>
  <c r="L69" i="28"/>
  <c r="M69" i="28"/>
  <c r="N69" i="28"/>
  <c r="D70" i="28"/>
  <c r="E70" i="28"/>
  <c r="F70" i="28"/>
  <c r="G70" i="28"/>
  <c r="H70" i="28"/>
  <c r="I70" i="28"/>
  <c r="J70" i="28"/>
  <c r="K70" i="28"/>
  <c r="L70" i="28"/>
  <c r="M70" i="28"/>
  <c r="N70" i="28"/>
  <c r="D71" i="28"/>
  <c r="E71" i="28"/>
  <c r="F71" i="28"/>
  <c r="G71" i="28"/>
  <c r="H71" i="28"/>
  <c r="I71" i="28"/>
  <c r="J71" i="28"/>
  <c r="K71" i="28"/>
  <c r="L71" i="28"/>
  <c r="M71" i="28"/>
  <c r="N71" i="28"/>
  <c r="D72" i="28"/>
  <c r="E72" i="28"/>
  <c r="F72" i="28"/>
  <c r="G72" i="28"/>
  <c r="H72" i="28"/>
  <c r="I72" i="28"/>
  <c r="J72" i="28"/>
  <c r="K72" i="28"/>
  <c r="L72" i="28"/>
  <c r="M72" i="28"/>
  <c r="N72" i="28"/>
  <c r="D73" i="28"/>
  <c r="E73" i="28"/>
  <c r="F73" i="28"/>
  <c r="G73" i="28"/>
  <c r="H73" i="28"/>
  <c r="I73" i="28"/>
  <c r="J73" i="28"/>
  <c r="K73" i="28"/>
  <c r="L73" i="28"/>
  <c r="M73" i="28"/>
  <c r="N73" i="28"/>
  <c r="D74" i="28"/>
  <c r="E74" i="28"/>
  <c r="F74" i="28"/>
  <c r="G74" i="28"/>
  <c r="H74" i="28"/>
  <c r="I74" i="28"/>
  <c r="J74" i="28"/>
  <c r="K74" i="28"/>
  <c r="L74" i="28"/>
  <c r="M74" i="28"/>
  <c r="N74" i="28"/>
  <c r="D75" i="28"/>
  <c r="E75" i="28"/>
  <c r="F75" i="28"/>
  <c r="G75" i="28"/>
  <c r="H75" i="28"/>
  <c r="I75" i="28"/>
  <c r="J75" i="28"/>
  <c r="K75" i="28"/>
  <c r="L75" i="28"/>
  <c r="M75" i="28"/>
  <c r="N75" i="28"/>
  <c r="D76" i="28"/>
  <c r="E76" i="28"/>
  <c r="F76" i="28"/>
  <c r="G76" i="28"/>
  <c r="H76" i="28"/>
  <c r="I76" i="28"/>
  <c r="J76" i="28"/>
  <c r="K76" i="28"/>
  <c r="L76" i="28"/>
  <c r="M76" i="28"/>
  <c r="N76" i="28"/>
  <c r="D77" i="28"/>
  <c r="E77" i="28"/>
  <c r="F77" i="28"/>
  <c r="G77" i="28"/>
  <c r="H77" i="28"/>
  <c r="I77" i="28"/>
  <c r="J77" i="28"/>
  <c r="K77" i="28"/>
  <c r="L77" i="28"/>
  <c r="M77" i="28"/>
  <c r="N77" i="28"/>
  <c r="D78" i="28"/>
  <c r="E78" i="28"/>
  <c r="F78" i="28"/>
  <c r="G78" i="28"/>
  <c r="H78" i="28"/>
  <c r="I78" i="28"/>
  <c r="J78" i="28"/>
  <c r="K78" i="28"/>
  <c r="L78" i="28"/>
  <c r="M78" i="28"/>
  <c r="N78" i="28"/>
  <c r="D79" i="28"/>
  <c r="E79" i="28"/>
  <c r="F79" i="28"/>
  <c r="G79" i="28"/>
  <c r="H79" i="28"/>
  <c r="I79" i="28"/>
  <c r="J79" i="28"/>
  <c r="K79" i="28"/>
  <c r="L79" i="28"/>
  <c r="M79" i="28"/>
  <c r="N79" i="28"/>
  <c r="D80" i="28"/>
  <c r="E80" i="28"/>
  <c r="F80" i="28"/>
  <c r="G80" i="28"/>
  <c r="H80" i="28"/>
  <c r="I80" i="28"/>
  <c r="J80" i="28"/>
  <c r="K80" i="28"/>
  <c r="L80" i="28"/>
  <c r="M80" i="28"/>
  <c r="N80" i="28"/>
  <c r="D81" i="28"/>
  <c r="E81" i="28"/>
  <c r="F81" i="28"/>
  <c r="G81" i="28"/>
  <c r="H81" i="28"/>
  <c r="I81" i="28"/>
  <c r="J81" i="28"/>
  <c r="K81" i="28"/>
  <c r="L81" i="28"/>
  <c r="M81" i="28"/>
  <c r="N81" i="28"/>
  <c r="D82" i="28"/>
  <c r="E82" i="28"/>
  <c r="F82" i="28"/>
  <c r="G82" i="28"/>
  <c r="H82" i="28"/>
  <c r="I82" i="28"/>
  <c r="J82" i="28"/>
  <c r="K82" i="28"/>
  <c r="L82" i="28"/>
  <c r="M82" i="28"/>
  <c r="N82" i="28"/>
  <c r="D83" i="28"/>
  <c r="E83" i="28"/>
  <c r="F83" i="28"/>
  <c r="G83" i="28"/>
  <c r="H83" i="28"/>
  <c r="I83" i="28"/>
  <c r="J83" i="28"/>
  <c r="K83" i="28"/>
  <c r="L83" i="28"/>
  <c r="M83" i="28"/>
  <c r="N83" i="28"/>
  <c r="D84" i="28"/>
  <c r="E84" i="28"/>
  <c r="F84" i="28"/>
  <c r="G84" i="28"/>
  <c r="H84" i="28"/>
  <c r="I84" i="28"/>
  <c r="J84" i="28"/>
  <c r="K84" i="28"/>
  <c r="L84" i="28"/>
  <c r="M84" i="28"/>
  <c r="N84" i="28"/>
  <c r="D85" i="28"/>
  <c r="E85" i="28"/>
  <c r="F85" i="28"/>
  <c r="G85" i="28"/>
  <c r="H85" i="28"/>
  <c r="I85" i="28"/>
  <c r="J85" i="28"/>
  <c r="K85" i="28"/>
  <c r="L85" i="28"/>
  <c r="M85" i="28"/>
  <c r="N85" i="28"/>
  <c r="D86" i="28"/>
  <c r="E86" i="28"/>
  <c r="F86" i="28"/>
  <c r="G86" i="28"/>
  <c r="H86" i="28"/>
  <c r="I86" i="28"/>
  <c r="J86" i="28"/>
  <c r="K86" i="28"/>
  <c r="L86" i="28"/>
  <c r="M86" i="28"/>
  <c r="N86" i="28"/>
  <c r="D87" i="28"/>
  <c r="E87" i="28"/>
  <c r="F87" i="28"/>
  <c r="G87" i="28"/>
  <c r="H87" i="28"/>
  <c r="I87" i="28"/>
  <c r="J87" i="28"/>
  <c r="K87" i="28"/>
  <c r="L87" i="28"/>
  <c r="M87" i="28"/>
  <c r="N87" i="28"/>
  <c r="D88" i="28"/>
  <c r="E88" i="28"/>
  <c r="F88" i="28"/>
  <c r="G88" i="28"/>
  <c r="H88" i="28"/>
  <c r="I88" i="28"/>
  <c r="J88" i="28"/>
  <c r="K88" i="28"/>
  <c r="L88" i="28"/>
  <c r="M88" i="28"/>
  <c r="N88" i="28"/>
  <c r="D89" i="28"/>
  <c r="E89" i="28"/>
  <c r="F89" i="28"/>
  <c r="G89" i="28"/>
  <c r="H89" i="28"/>
  <c r="I89" i="28"/>
  <c r="J89" i="28"/>
  <c r="K89" i="28"/>
  <c r="L89" i="28"/>
  <c r="M89" i="28"/>
  <c r="N89" i="28"/>
  <c r="D90" i="28"/>
  <c r="E90" i="28"/>
  <c r="F90" i="28"/>
  <c r="G90" i="28"/>
  <c r="H90" i="28"/>
  <c r="I90" i="28"/>
  <c r="J90" i="28"/>
  <c r="K90" i="28"/>
  <c r="L90" i="28"/>
  <c r="M90" i="28"/>
  <c r="N90" i="28"/>
  <c r="D91" i="28"/>
  <c r="E91" i="28"/>
  <c r="F91" i="28"/>
  <c r="G91" i="28"/>
  <c r="H91" i="28"/>
  <c r="I91" i="28"/>
  <c r="J91" i="28"/>
  <c r="K91" i="28"/>
  <c r="L91" i="28"/>
  <c r="M91" i="28"/>
  <c r="N91" i="28"/>
  <c r="D92" i="28"/>
  <c r="E92" i="28"/>
  <c r="F92" i="28"/>
  <c r="G92" i="28"/>
  <c r="H92" i="28"/>
  <c r="I92" i="28"/>
  <c r="J92" i="28"/>
  <c r="K92" i="28"/>
  <c r="L92" i="28"/>
  <c r="M92" i="28"/>
  <c r="N92" i="28"/>
  <c r="D93" i="28"/>
  <c r="E93" i="28"/>
  <c r="F93" i="28"/>
  <c r="G93" i="28"/>
  <c r="H93" i="28"/>
  <c r="I93" i="28"/>
  <c r="J93" i="28"/>
  <c r="K93" i="28"/>
  <c r="L93" i="28"/>
  <c r="M93" i="28"/>
  <c r="N93" i="28"/>
  <c r="D94" i="28"/>
  <c r="E94" i="28"/>
  <c r="F94" i="28"/>
  <c r="G94" i="28"/>
  <c r="H94" i="28"/>
  <c r="I94" i="28"/>
  <c r="J94" i="28"/>
  <c r="K94" i="28"/>
  <c r="L94" i="28"/>
  <c r="M94" i="28"/>
  <c r="N94" i="28"/>
  <c r="D95" i="28"/>
  <c r="E95" i="28"/>
  <c r="F95" i="28"/>
  <c r="G95" i="28"/>
  <c r="H95" i="28"/>
  <c r="I95" i="28"/>
  <c r="J95" i="28"/>
  <c r="K95" i="28"/>
  <c r="L95" i="28"/>
  <c r="M95" i="28"/>
  <c r="N95" i="28"/>
  <c r="D96" i="28"/>
  <c r="E96" i="28"/>
  <c r="F96" i="28"/>
  <c r="G96" i="28"/>
  <c r="H96" i="28"/>
  <c r="I96" i="28"/>
  <c r="J96" i="28"/>
  <c r="K96" i="28"/>
  <c r="L96" i="28"/>
  <c r="M96" i="28"/>
  <c r="N96" i="28"/>
  <c r="D97" i="28"/>
  <c r="E97" i="28"/>
  <c r="F97" i="28"/>
  <c r="G97" i="28"/>
  <c r="H97" i="28"/>
  <c r="I97" i="28"/>
  <c r="J97" i="28"/>
  <c r="K97" i="28"/>
  <c r="L97" i="28"/>
  <c r="M97" i="28"/>
  <c r="N97" i="28"/>
  <c r="D98" i="28"/>
  <c r="E98" i="28"/>
  <c r="F98" i="28"/>
  <c r="G98" i="28"/>
  <c r="H98" i="28"/>
  <c r="I98" i="28"/>
  <c r="J98" i="28"/>
  <c r="K98" i="28"/>
  <c r="L98" i="28"/>
  <c r="M98" i="28"/>
  <c r="N98" i="28"/>
  <c r="D99" i="28"/>
  <c r="E99" i="28"/>
  <c r="F99" i="28"/>
  <c r="G99" i="28"/>
  <c r="H99" i="28"/>
  <c r="I99" i="28"/>
  <c r="J99" i="28"/>
  <c r="K99" i="28"/>
  <c r="L99" i="28"/>
  <c r="M99" i="28"/>
  <c r="N99" i="28"/>
  <c r="D100" i="28"/>
  <c r="E100" i="28"/>
  <c r="F100" i="28"/>
  <c r="G100" i="28"/>
  <c r="H100" i="28"/>
  <c r="I100" i="28"/>
  <c r="J100" i="28"/>
  <c r="K100" i="28"/>
  <c r="L100" i="28"/>
  <c r="M100" i="28"/>
  <c r="N100" i="28"/>
  <c r="D101" i="28"/>
  <c r="E101" i="28"/>
  <c r="F101" i="28"/>
  <c r="G101" i="28"/>
  <c r="H101" i="28"/>
  <c r="I101" i="28"/>
  <c r="J101" i="28"/>
  <c r="K101" i="28"/>
  <c r="L101" i="28"/>
  <c r="M101" i="28"/>
  <c r="N101" i="28"/>
  <c r="D102" i="28"/>
  <c r="E102" i="28"/>
  <c r="F102" i="28"/>
  <c r="G102" i="28"/>
  <c r="H102" i="28"/>
  <c r="I102" i="28"/>
  <c r="J102" i="28"/>
  <c r="K102" i="28"/>
  <c r="L102" i="28"/>
  <c r="M102" i="28"/>
  <c r="N102" i="28"/>
  <c r="D103" i="28"/>
  <c r="E103" i="28"/>
  <c r="F103" i="28"/>
  <c r="G103" i="28"/>
  <c r="H103" i="28"/>
  <c r="I103" i="28"/>
  <c r="J103" i="28"/>
  <c r="K103" i="28"/>
  <c r="L103" i="28"/>
  <c r="M103" i="28"/>
  <c r="N103" i="28"/>
  <c r="D104" i="28"/>
  <c r="E104" i="28"/>
  <c r="F104" i="28"/>
  <c r="G104" i="28"/>
  <c r="H104" i="28"/>
  <c r="I104" i="28"/>
  <c r="J104" i="28"/>
  <c r="K104" i="28"/>
  <c r="L104" i="28"/>
  <c r="M104" i="28"/>
  <c r="N104" i="28"/>
  <c r="D105" i="28"/>
  <c r="E105" i="28"/>
  <c r="F105" i="28"/>
  <c r="G105" i="28"/>
  <c r="H105" i="28"/>
  <c r="I105" i="28"/>
  <c r="J105" i="28"/>
  <c r="K105" i="28"/>
  <c r="L105" i="28"/>
  <c r="M105" i="28"/>
  <c r="N105" i="28"/>
  <c r="D106" i="28"/>
  <c r="E106" i="28"/>
  <c r="F106" i="28"/>
  <c r="G106" i="28"/>
  <c r="H106" i="28"/>
  <c r="I106" i="28"/>
  <c r="J106" i="28"/>
  <c r="K106" i="28"/>
  <c r="L106" i="28"/>
  <c r="M106" i="28"/>
  <c r="N106" i="28"/>
  <c r="U660" i="31"/>
  <c r="T660" i="31"/>
  <c r="S660" i="31"/>
  <c r="R660" i="31"/>
  <c r="Q660" i="31"/>
  <c r="P660" i="31"/>
  <c r="O660" i="31"/>
  <c r="N660" i="31"/>
  <c r="M660" i="31"/>
  <c r="U646" i="31"/>
  <c r="T646" i="31"/>
  <c r="S646" i="31"/>
  <c r="R646" i="31"/>
  <c r="Q646" i="31"/>
  <c r="P646" i="31"/>
  <c r="O646" i="31"/>
  <c r="N646" i="31"/>
  <c r="M646" i="31"/>
  <c r="U632" i="31"/>
  <c r="T632" i="31"/>
  <c r="S632" i="31"/>
  <c r="R632" i="31"/>
  <c r="Q632" i="31"/>
  <c r="P632" i="31"/>
  <c r="O632" i="31"/>
  <c r="N632" i="31"/>
  <c r="M632" i="31"/>
  <c r="U618" i="31"/>
  <c r="T618" i="31"/>
  <c r="S618" i="31"/>
  <c r="R618" i="31"/>
  <c r="Q618" i="31"/>
  <c r="P618" i="31"/>
  <c r="O618" i="31"/>
  <c r="N618" i="31"/>
  <c r="M618" i="31"/>
  <c r="U604" i="31"/>
  <c r="T604" i="31"/>
  <c r="S604" i="31"/>
  <c r="R604" i="31"/>
  <c r="Q604" i="31"/>
  <c r="P604" i="31"/>
  <c r="O604" i="31"/>
  <c r="N604" i="31"/>
  <c r="M604" i="31"/>
  <c r="U590" i="31"/>
  <c r="T590" i="31"/>
  <c r="S590" i="31"/>
  <c r="R590" i="31"/>
  <c r="Q590" i="31"/>
  <c r="P590" i="31"/>
  <c r="O590" i="31"/>
  <c r="N590" i="31"/>
  <c r="M590" i="31"/>
  <c r="U576" i="31"/>
  <c r="T576" i="31"/>
  <c r="S576" i="31"/>
  <c r="R576" i="31"/>
  <c r="Q576" i="31"/>
  <c r="P576" i="31"/>
  <c r="O576" i="31"/>
  <c r="N576" i="31"/>
  <c r="M576" i="31"/>
  <c r="U562" i="31"/>
  <c r="T562" i="31"/>
  <c r="S562" i="31"/>
  <c r="R562" i="31"/>
  <c r="Q562" i="31"/>
  <c r="P562" i="31"/>
  <c r="O562" i="31"/>
  <c r="N562" i="31"/>
  <c r="M562" i="31"/>
  <c r="U548" i="31"/>
  <c r="T548" i="31"/>
  <c r="S548" i="31"/>
  <c r="R548" i="31"/>
  <c r="Q548" i="31"/>
  <c r="P548" i="31"/>
  <c r="O548" i="31"/>
  <c r="N548" i="31"/>
  <c r="M548" i="31"/>
  <c r="U534" i="31"/>
  <c r="T534" i="31"/>
  <c r="S534" i="31"/>
  <c r="R534" i="31"/>
  <c r="Q534" i="31"/>
  <c r="P534" i="31"/>
  <c r="O534" i="31"/>
  <c r="N534" i="31"/>
  <c r="M534" i="31"/>
  <c r="U520" i="31"/>
  <c r="T520" i="31"/>
  <c r="S520" i="31"/>
  <c r="R520" i="31"/>
  <c r="Q520" i="31"/>
  <c r="P520" i="31"/>
  <c r="O520" i="31"/>
  <c r="N520" i="31"/>
  <c r="M520" i="31"/>
  <c r="U506" i="31"/>
  <c r="T506" i="31"/>
  <c r="S506" i="31"/>
  <c r="R506" i="31"/>
  <c r="Q506" i="31"/>
  <c r="P506" i="31"/>
  <c r="O506" i="31"/>
  <c r="N506" i="31"/>
  <c r="M506" i="31"/>
  <c r="U492" i="31"/>
  <c r="T492" i="31"/>
  <c r="S492" i="31"/>
  <c r="R492" i="31"/>
  <c r="Q492" i="31"/>
  <c r="P492" i="31"/>
  <c r="O492" i="31"/>
  <c r="N492" i="31"/>
  <c r="M492" i="31"/>
  <c r="U478" i="31"/>
  <c r="T478" i="31"/>
  <c r="S478" i="31"/>
  <c r="R478" i="31"/>
  <c r="Q478" i="31"/>
  <c r="P478" i="31"/>
  <c r="O478" i="31"/>
  <c r="N478" i="31"/>
  <c r="M478" i="31"/>
  <c r="U464" i="31"/>
  <c r="T464" i="31"/>
  <c r="S464" i="31"/>
  <c r="R464" i="31"/>
  <c r="Q464" i="31"/>
  <c r="P464" i="31"/>
  <c r="O464" i="31"/>
  <c r="N464" i="31"/>
  <c r="M464" i="31"/>
  <c r="U450" i="31"/>
  <c r="T450" i="31"/>
  <c r="S450" i="31"/>
  <c r="R450" i="31"/>
  <c r="Q450" i="31"/>
  <c r="P450" i="31"/>
  <c r="O450" i="31"/>
  <c r="N450" i="31"/>
  <c r="M450" i="31"/>
  <c r="U436" i="31"/>
  <c r="T436" i="31"/>
  <c r="S436" i="31"/>
  <c r="R436" i="31"/>
  <c r="Q436" i="31"/>
  <c r="P436" i="31"/>
  <c r="O436" i="31"/>
  <c r="N436" i="31"/>
  <c r="M436" i="31"/>
  <c r="U422" i="31"/>
  <c r="T422" i="31"/>
  <c r="S422" i="31"/>
  <c r="R422" i="31"/>
  <c r="Q422" i="31"/>
  <c r="P422" i="31"/>
  <c r="O422" i="31"/>
  <c r="N422" i="31"/>
  <c r="M422" i="31"/>
  <c r="U408" i="31"/>
  <c r="T408" i="31"/>
  <c r="S408" i="31"/>
  <c r="R408" i="31"/>
  <c r="Q408" i="31"/>
  <c r="P408" i="31"/>
  <c r="O408" i="31"/>
  <c r="N408" i="31"/>
  <c r="M408" i="31"/>
  <c r="U394" i="31"/>
  <c r="T394" i="31"/>
  <c r="S394" i="31"/>
  <c r="R394" i="31"/>
  <c r="Q394" i="31"/>
  <c r="P394" i="31"/>
  <c r="O394" i="31"/>
  <c r="N394" i="31"/>
  <c r="M394" i="31"/>
  <c r="U380" i="31"/>
  <c r="T380" i="31"/>
  <c r="S380" i="31"/>
  <c r="R380" i="31"/>
  <c r="Q380" i="31"/>
  <c r="P380" i="31"/>
  <c r="O380" i="31"/>
  <c r="N380" i="31"/>
  <c r="M380" i="31"/>
  <c r="U366" i="31"/>
  <c r="T366" i="31"/>
  <c r="S366" i="31"/>
  <c r="R366" i="31"/>
  <c r="Q366" i="31"/>
  <c r="P366" i="31"/>
  <c r="O366" i="31"/>
  <c r="N366" i="31"/>
  <c r="M366" i="31"/>
  <c r="U352" i="31"/>
  <c r="T352" i="31"/>
  <c r="S352" i="31"/>
  <c r="R352" i="31"/>
  <c r="Q352" i="31"/>
  <c r="P352" i="31"/>
  <c r="O352" i="31"/>
  <c r="N352" i="31"/>
  <c r="M352" i="31"/>
  <c r="U338" i="31"/>
  <c r="T338" i="31"/>
  <c r="S338" i="31"/>
  <c r="R338" i="31"/>
  <c r="Q338" i="31"/>
  <c r="P338" i="31"/>
  <c r="O338" i="31"/>
  <c r="N338" i="31"/>
  <c r="M338" i="31"/>
  <c r="U324" i="31"/>
  <c r="T324" i="31"/>
  <c r="S324" i="31"/>
  <c r="R324" i="31"/>
  <c r="Q324" i="31"/>
  <c r="P324" i="31"/>
  <c r="O324" i="31"/>
  <c r="N324" i="31"/>
  <c r="M324" i="31"/>
  <c r="U310" i="31"/>
  <c r="T310" i="31"/>
  <c r="S310" i="31"/>
  <c r="R310" i="31"/>
  <c r="Q310" i="31"/>
  <c r="P310" i="31"/>
  <c r="O310" i="31"/>
  <c r="N310" i="31"/>
  <c r="M310" i="31"/>
  <c r="U296" i="31"/>
  <c r="T296" i="31"/>
  <c r="S296" i="31"/>
  <c r="R296" i="31"/>
  <c r="Q296" i="31"/>
  <c r="P296" i="31"/>
  <c r="O296" i="31"/>
  <c r="N296" i="31"/>
  <c r="M296" i="31"/>
  <c r="U282" i="31"/>
  <c r="T282" i="31"/>
  <c r="S282" i="31"/>
  <c r="R282" i="31"/>
  <c r="Q282" i="31"/>
  <c r="P282" i="31"/>
  <c r="O282" i="31"/>
  <c r="N282" i="31"/>
  <c r="M282" i="31"/>
  <c r="U268" i="31"/>
  <c r="T268" i="31"/>
  <c r="S268" i="31"/>
  <c r="R268" i="31"/>
  <c r="Q268" i="31"/>
  <c r="P268" i="31"/>
  <c r="O268" i="31"/>
  <c r="N268" i="31"/>
  <c r="M268" i="31"/>
  <c r="U254" i="31"/>
  <c r="T254" i="31"/>
  <c r="S254" i="31"/>
  <c r="R254" i="31"/>
  <c r="Q254" i="31"/>
  <c r="P254" i="31"/>
  <c r="O254" i="31"/>
  <c r="N254" i="31"/>
  <c r="M254" i="31"/>
  <c r="U240" i="31"/>
  <c r="T240" i="31"/>
  <c r="S240" i="31"/>
  <c r="R240" i="31"/>
  <c r="Q240" i="31"/>
  <c r="P240" i="31"/>
  <c r="O240" i="31"/>
  <c r="N240" i="31"/>
  <c r="M240" i="31"/>
  <c r="U226" i="31"/>
  <c r="T226" i="31"/>
  <c r="S226" i="31"/>
  <c r="R226" i="31"/>
  <c r="Q226" i="31"/>
  <c r="P226" i="31"/>
  <c r="O226" i="31"/>
  <c r="N226" i="31"/>
  <c r="M226" i="31"/>
  <c r="U212" i="31"/>
  <c r="T212" i="31"/>
  <c r="S212" i="31"/>
  <c r="R212" i="31"/>
  <c r="Q212" i="31"/>
  <c r="P212" i="31"/>
  <c r="O212" i="31"/>
  <c r="N212" i="31"/>
  <c r="M212" i="31"/>
  <c r="U198" i="31"/>
  <c r="T198" i="31"/>
  <c r="S198" i="31"/>
  <c r="R198" i="31"/>
  <c r="Q198" i="31"/>
  <c r="P198" i="31"/>
  <c r="O198" i="31"/>
  <c r="N198" i="31"/>
  <c r="M198" i="31"/>
  <c r="U184" i="31"/>
  <c r="T184" i="31"/>
  <c r="S184" i="31"/>
  <c r="R184" i="31"/>
  <c r="Q184" i="31"/>
  <c r="P184" i="31"/>
  <c r="O184" i="31"/>
  <c r="N184" i="31"/>
  <c r="M184" i="31"/>
  <c r="U170" i="31"/>
  <c r="T170" i="31"/>
  <c r="S170" i="31"/>
  <c r="R170" i="31"/>
  <c r="Q170" i="31"/>
  <c r="P170" i="31"/>
  <c r="O170" i="31"/>
  <c r="N170" i="31"/>
  <c r="M170" i="31"/>
  <c r="U156" i="31"/>
  <c r="T156" i="31"/>
  <c r="S156" i="31"/>
  <c r="R156" i="31"/>
  <c r="Q156" i="31"/>
  <c r="P156" i="31"/>
  <c r="O156" i="31"/>
  <c r="N156" i="31"/>
  <c r="M156" i="31"/>
  <c r="U142" i="31"/>
  <c r="T142" i="31"/>
  <c r="S142" i="31"/>
  <c r="R142" i="31"/>
  <c r="Q142" i="31"/>
  <c r="P142" i="31"/>
  <c r="O142" i="31"/>
  <c r="N142" i="31"/>
  <c r="M142" i="31"/>
  <c r="U128" i="31"/>
  <c r="T128" i="31"/>
  <c r="S128" i="31"/>
  <c r="R128" i="31"/>
  <c r="Q128" i="31"/>
  <c r="P128" i="31"/>
  <c r="O128" i="31"/>
  <c r="N128" i="31"/>
  <c r="M128" i="31"/>
  <c r="U114" i="31"/>
  <c r="T114" i="31"/>
  <c r="S114" i="31"/>
  <c r="R114" i="31"/>
  <c r="Q114" i="31"/>
  <c r="P114" i="31"/>
  <c r="O114" i="31"/>
  <c r="N114" i="31"/>
  <c r="M114" i="31"/>
  <c r="U100" i="31"/>
  <c r="T100" i="31"/>
  <c r="S100" i="31"/>
  <c r="R100" i="31"/>
  <c r="Q100" i="31"/>
  <c r="P100" i="31"/>
  <c r="O100" i="31"/>
  <c r="N100" i="31"/>
  <c r="M100" i="31"/>
  <c r="U86" i="31"/>
  <c r="T86" i="31"/>
  <c r="S86" i="31"/>
  <c r="R86" i="31"/>
  <c r="Q86" i="31"/>
  <c r="P86" i="31"/>
  <c r="O86" i="31"/>
  <c r="N86" i="31"/>
  <c r="M86" i="31"/>
  <c r="U72" i="31"/>
  <c r="T72" i="31"/>
  <c r="S72" i="31"/>
  <c r="R72" i="31"/>
  <c r="Q72" i="31"/>
  <c r="P72" i="31"/>
  <c r="O72" i="31"/>
  <c r="N72" i="31"/>
  <c r="M72" i="31"/>
  <c r="U58" i="31"/>
  <c r="T58" i="31"/>
  <c r="S58" i="31"/>
  <c r="R58" i="31"/>
  <c r="Q58" i="31"/>
  <c r="P58" i="31"/>
  <c r="O58" i="31"/>
  <c r="N58" i="31"/>
  <c r="M58" i="31"/>
  <c r="U44" i="31"/>
  <c r="T44" i="31"/>
  <c r="S44" i="31"/>
  <c r="R44" i="31"/>
  <c r="Q44" i="31"/>
  <c r="P44" i="31"/>
  <c r="O44" i="31"/>
  <c r="N44" i="31"/>
  <c r="M44" i="31"/>
  <c r="U30" i="31"/>
  <c r="T30" i="31"/>
  <c r="S30" i="31"/>
  <c r="R30" i="31"/>
  <c r="Q30" i="31"/>
  <c r="P30" i="31"/>
  <c r="O30" i="31"/>
  <c r="N30" i="31"/>
  <c r="M30" i="31"/>
  <c r="U16" i="31"/>
  <c r="T16" i="31"/>
  <c r="S16" i="31"/>
  <c r="R16" i="31"/>
  <c r="Q16" i="31"/>
  <c r="P16" i="31"/>
  <c r="O16" i="31"/>
  <c r="N16" i="31"/>
  <c r="M16" i="31"/>
  <c r="U2" i="31"/>
  <c r="T2" i="31"/>
  <c r="S2" i="31"/>
  <c r="R2" i="31"/>
  <c r="Q2" i="31"/>
  <c r="P2" i="31"/>
  <c r="O2" i="31"/>
  <c r="N2" i="31"/>
  <c r="M2" i="31"/>
  <c r="K660" i="31"/>
  <c r="J660" i="31"/>
  <c r="I660" i="31"/>
  <c r="H660" i="31"/>
  <c r="G660" i="31"/>
  <c r="F660" i="31"/>
  <c r="E660" i="31"/>
  <c r="D660" i="31"/>
  <c r="C660" i="31"/>
  <c r="K646" i="31"/>
  <c r="J646" i="31"/>
  <c r="I646" i="31"/>
  <c r="H646" i="31"/>
  <c r="G646" i="31"/>
  <c r="F646" i="31"/>
  <c r="E646" i="31"/>
  <c r="D646" i="31"/>
  <c r="C646" i="31"/>
  <c r="K632" i="31"/>
  <c r="J632" i="31"/>
  <c r="I632" i="31"/>
  <c r="H632" i="31"/>
  <c r="G632" i="31"/>
  <c r="F632" i="31"/>
  <c r="E632" i="31"/>
  <c r="D632" i="31"/>
  <c r="C632" i="31"/>
  <c r="K618" i="31"/>
  <c r="J618" i="31"/>
  <c r="I618" i="31"/>
  <c r="H618" i="31"/>
  <c r="G618" i="31"/>
  <c r="F618" i="31"/>
  <c r="E618" i="31"/>
  <c r="D618" i="31"/>
  <c r="C618" i="31"/>
  <c r="K604" i="31"/>
  <c r="J604" i="31"/>
  <c r="I604" i="31"/>
  <c r="H604" i="31"/>
  <c r="G604" i="31"/>
  <c r="F604" i="31"/>
  <c r="E604" i="31"/>
  <c r="D604" i="31"/>
  <c r="C604" i="31"/>
  <c r="K590" i="31"/>
  <c r="J590" i="31"/>
  <c r="I590" i="31"/>
  <c r="H590" i="31"/>
  <c r="G590" i="31"/>
  <c r="F590" i="31"/>
  <c r="E590" i="31"/>
  <c r="D590" i="31"/>
  <c r="C590" i="31"/>
  <c r="K576" i="31"/>
  <c r="J576" i="31"/>
  <c r="I576" i="31"/>
  <c r="H576" i="31"/>
  <c r="G576" i="31"/>
  <c r="F576" i="31"/>
  <c r="E576" i="31"/>
  <c r="D576" i="31"/>
  <c r="C576" i="31"/>
  <c r="K562" i="31"/>
  <c r="J562" i="31"/>
  <c r="I562" i="31"/>
  <c r="H562" i="31"/>
  <c r="G562" i="31"/>
  <c r="F562" i="31"/>
  <c r="E562" i="31"/>
  <c r="D562" i="31"/>
  <c r="C562" i="31"/>
  <c r="K548" i="31"/>
  <c r="J548" i="31"/>
  <c r="I548" i="31"/>
  <c r="H548" i="31"/>
  <c r="G548" i="31"/>
  <c r="F548" i="31"/>
  <c r="E548" i="31"/>
  <c r="D548" i="31"/>
  <c r="C548" i="31"/>
  <c r="K534" i="31"/>
  <c r="J534" i="31"/>
  <c r="I534" i="31"/>
  <c r="H534" i="31"/>
  <c r="G534" i="31"/>
  <c r="F534" i="31"/>
  <c r="E534" i="31"/>
  <c r="D534" i="31"/>
  <c r="C534" i="31"/>
  <c r="K520" i="31"/>
  <c r="J520" i="31"/>
  <c r="I520" i="31"/>
  <c r="H520" i="31"/>
  <c r="G520" i="31"/>
  <c r="F520" i="31"/>
  <c r="E520" i="31"/>
  <c r="D520" i="31"/>
  <c r="C520" i="31"/>
  <c r="K506" i="31"/>
  <c r="J506" i="31"/>
  <c r="I506" i="31"/>
  <c r="H506" i="31"/>
  <c r="G506" i="31"/>
  <c r="F506" i="31"/>
  <c r="E506" i="31"/>
  <c r="D506" i="31"/>
  <c r="C506" i="31"/>
  <c r="K492" i="31"/>
  <c r="J492" i="31"/>
  <c r="I492" i="31"/>
  <c r="H492" i="31"/>
  <c r="G492" i="31"/>
  <c r="F492" i="31"/>
  <c r="E492" i="31"/>
  <c r="D492" i="31"/>
  <c r="C492" i="31"/>
  <c r="K478" i="31"/>
  <c r="J478" i="31"/>
  <c r="I478" i="31"/>
  <c r="H478" i="31"/>
  <c r="G478" i="31"/>
  <c r="F478" i="31"/>
  <c r="E478" i="31"/>
  <c r="D478" i="31"/>
  <c r="C478" i="31"/>
  <c r="K464" i="31"/>
  <c r="J464" i="31"/>
  <c r="I464" i="31"/>
  <c r="H464" i="31"/>
  <c r="G464" i="31"/>
  <c r="F464" i="31"/>
  <c r="E464" i="31"/>
  <c r="D464" i="31"/>
  <c r="C464" i="31"/>
  <c r="K450" i="31"/>
  <c r="J450" i="31"/>
  <c r="I450" i="31"/>
  <c r="H450" i="31"/>
  <c r="G450" i="31"/>
  <c r="F450" i="31"/>
  <c r="E450" i="31"/>
  <c r="D450" i="31"/>
  <c r="C450" i="31"/>
  <c r="K436" i="31"/>
  <c r="J436" i="31"/>
  <c r="I436" i="31"/>
  <c r="H436" i="31"/>
  <c r="G436" i="31"/>
  <c r="F436" i="31"/>
  <c r="E436" i="31"/>
  <c r="D436" i="31"/>
  <c r="C436" i="31"/>
  <c r="K422" i="31"/>
  <c r="J422" i="31"/>
  <c r="I422" i="31"/>
  <c r="H422" i="31"/>
  <c r="G422" i="31"/>
  <c r="F422" i="31"/>
  <c r="E422" i="31"/>
  <c r="D422" i="31"/>
  <c r="C422" i="31"/>
  <c r="K408" i="31"/>
  <c r="J408" i="31"/>
  <c r="I408" i="31"/>
  <c r="H408" i="31"/>
  <c r="G408" i="31"/>
  <c r="F408" i="31"/>
  <c r="E408" i="31"/>
  <c r="D408" i="31"/>
  <c r="C408" i="31"/>
  <c r="K394" i="31"/>
  <c r="J394" i="31"/>
  <c r="I394" i="31"/>
  <c r="H394" i="31"/>
  <c r="G394" i="31"/>
  <c r="F394" i="31"/>
  <c r="E394" i="31"/>
  <c r="D394" i="31"/>
  <c r="C394" i="31"/>
  <c r="K380" i="31"/>
  <c r="J380" i="31"/>
  <c r="I380" i="31"/>
  <c r="H380" i="31"/>
  <c r="G380" i="31"/>
  <c r="F380" i="31"/>
  <c r="E380" i="31"/>
  <c r="D380" i="31"/>
  <c r="C380" i="31"/>
  <c r="K366" i="31"/>
  <c r="J366" i="31"/>
  <c r="I366" i="31"/>
  <c r="H366" i="31"/>
  <c r="G366" i="31"/>
  <c r="F366" i="31"/>
  <c r="E366" i="31"/>
  <c r="D366" i="31"/>
  <c r="C366" i="31"/>
  <c r="K352" i="31"/>
  <c r="J352" i="31"/>
  <c r="I352" i="31"/>
  <c r="H352" i="31"/>
  <c r="G352" i="31"/>
  <c r="F352" i="31"/>
  <c r="E352" i="31"/>
  <c r="D352" i="31"/>
  <c r="C352" i="31"/>
  <c r="K338" i="31"/>
  <c r="J338" i="31"/>
  <c r="I338" i="31"/>
  <c r="H338" i="31"/>
  <c r="G338" i="31"/>
  <c r="F338" i="31"/>
  <c r="E338" i="31"/>
  <c r="D338" i="31"/>
  <c r="C338" i="31"/>
  <c r="K324" i="31"/>
  <c r="J324" i="31"/>
  <c r="I324" i="31"/>
  <c r="H324" i="31"/>
  <c r="G324" i="31"/>
  <c r="F324" i="31"/>
  <c r="E324" i="31"/>
  <c r="D324" i="31"/>
  <c r="C324" i="31"/>
  <c r="K310" i="31"/>
  <c r="J310" i="31"/>
  <c r="I310" i="31"/>
  <c r="H310" i="31"/>
  <c r="G310" i="31"/>
  <c r="F310" i="31"/>
  <c r="E310" i="31"/>
  <c r="D310" i="31"/>
  <c r="C310" i="31"/>
  <c r="K296" i="31"/>
  <c r="J296" i="31"/>
  <c r="I296" i="31"/>
  <c r="H296" i="31"/>
  <c r="G296" i="31"/>
  <c r="F296" i="31"/>
  <c r="E296" i="31"/>
  <c r="D296" i="31"/>
  <c r="C296" i="31"/>
  <c r="K282" i="31"/>
  <c r="J282" i="31"/>
  <c r="I282" i="31"/>
  <c r="H282" i="31"/>
  <c r="G282" i="31"/>
  <c r="F282" i="31"/>
  <c r="E282" i="31"/>
  <c r="D282" i="31"/>
  <c r="C282" i="31"/>
  <c r="K268" i="31"/>
  <c r="J268" i="31"/>
  <c r="I268" i="31"/>
  <c r="H268" i="31"/>
  <c r="G268" i="31"/>
  <c r="F268" i="31"/>
  <c r="E268" i="31"/>
  <c r="D268" i="31"/>
  <c r="C268" i="31"/>
  <c r="K254" i="31"/>
  <c r="J254" i="31"/>
  <c r="I254" i="31"/>
  <c r="H254" i="31"/>
  <c r="G254" i="31"/>
  <c r="F254" i="31"/>
  <c r="E254" i="31"/>
  <c r="D254" i="31"/>
  <c r="C254" i="31"/>
  <c r="K240" i="31"/>
  <c r="J240" i="31"/>
  <c r="I240" i="31"/>
  <c r="H240" i="31"/>
  <c r="G240" i="31"/>
  <c r="F240" i="31"/>
  <c r="E240" i="31"/>
  <c r="D240" i="31"/>
  <c r="C240" i="31"/>
  <c r="K226" i="31"/>
  <c r="J226" i="31"/>
  <c r="I226" i="31"/>
  <c r="H226" i="31"/>
  <c r="G226" i="31"/>
  <c r="F226" i="31"/>
  <c r="E226" i="31"/>
  <c r="D226" i="31"/>
  <c r="C226" i="31"/>
  <c r="K212" i="31"/>
  <c r="J212" i="31"/>
  <c r="I212" i="31"/>
  <c r="H212" i="31"/>
  <c r="G212" i="31"/>
  <c r="F212" i="31"/>
  <c r="E212" i="31"/>
  <c r="D212" i="31"/>
  <c r="C212" i="31"/>
  <c r="K198" i="31"/>
  <c r="J198" i="31"/>
  <c r="I198" i="31"/>
  <c r="H198" i="31"/>
  <c r="G198" i="31"/>
  <c r="F198" i="31"/>
  <c r="E198" i="31"/>
  <c r="D198" i="31"/>
  <c r="C198" i="31"/>
  <c r="K184" i="31"/>
  <c r="J184" i="31"/>
  <c r="I184" i="31"/>
  <c r="H184" i="31"/>
  <c r="G184" i="31"/>
  <c r="F184" i="31"/>
  <c r="E184" i="31"/>
  <c r="D184" i="31"/>
  <c r="C184" i="31"/>
  <c r="K170" i="31"/>
  <c r="J170" i="31"/>
  <c r="I170" i="31"/>
  <c r="H170" i="31"/>
  <c r="G170" i="31"/>
  <c r="F170" i="31"/>
  <c r="E170" i="31"/>
  <c r="D170" i="31"/>
  <c r="C170" i="31"/>
  <c r="K156" i="31"/>
  <c r="J156" i="31"/>
  <c r="I156" i="31"/>
  <c r="H156" i="31"/>
  <c r="G156" i="31"/>
  <c r="F156" i="31"/>
  <c r="E156" i="31"/>
  <c r="D156" i="31"/>
  <c r="C156" i="31"/>
  <c r="K142" i="31"/>
  <c r="J142" i="31"/>
  <c r="I142" i="31"/>
  <c r="H142" i="31"/>
  <c r="G142" i="31"/>
  <c r="F142" i="31"/>
  <c r="E142" i="31"/>
  <c r="D142" i="31"/>
  <c r="C142" i="31"/>
  <c r="K128" i="31"/>
  <c r="J128" i="31"/>
  <c r="I128" i="31"/>
  <c r="H128" i="31"/>
  <c r="G128" i="31"/>
  <c r="F128" i="31"/>
  <c r="E128" i="31"/>
  <c r="D128" i="31"/>
  <c r="C128" i="31"/>
  <c r="K114" i="31"/>
  <c r="J114" i="31"/>
  <c r="I114" i="31"/>
  <c r="H114" i="31"/>
  <c r="G114" i="31"/>
  <c r="F114" i="31"/>
  <c r="E114" i="31"/>
  <c r="D114" i="31"/>
  <c r="C114" i="31"/>
  <c r="K100" i="31"/>
  <c r="J100" i="31"/>
  <c r="I100" i="31"/>
  <c r="H100" i="31"/>
  <c r="G100" i="31"/>
  <c r="F100" i="31"/>
  <c r="E100" i="31"/>
  <c r="D100" i="31"/>
  <c r="C100" i="31"/>
  <c r="K86" i="31"/>
  <c r="J86" i="31"/>
  <c r="I86" i="31"/>
  <c r="H86" i="31"/>
  <c r="G86" i="31"/>
  <c r="F86" i="31"/>
  <c r="E86" i="31"/>
  <c r="D86" i="31"/>
  <c r="C86" i="31"/>
  <c r="K72" i="31"/>
  <c r="J72" i="31"/>
  <c r="I72" i="31"/>
  <c r="H72" i="31"/>
  <c r="G72" i="31"/>
  <c r="F72" i="31"/>
  <c r="E72" i="31"/>
  <c r="D72" i="31"/>
  <c r="C72" i="31"/>
  <c r="K58" i="31"/>
  <c r="J58" i="31"/>
  <c r="I58" i="31"/>
  <c r="H58" i="31"/>
  <c r="G58" i="31"/>
  <c r="F58" i="31"/>
  <c r="E58" i="31"/>
  <c r="D58" i="31"/>
  <c r="C58" i="31"/>
  <c r="K44" i="31"/>
  <c r="J44" i="31"/>
  <c r="I44" i="31"/>
  <c r="H44" i="31"/>
  <c r="G44" i="31"/>
  <c r="F44" i="31"/>
  <c r="E44" i="31"/>
  <c r="D44" i="31"/>
  <c r="C44" i="31"/>
  <c r="K30" i="31"/>
  <c r="J30" i="31"/>
  <c r="I30" i="31"/>
  <c r="H30" i="31"/>
  <c r="G30" i="31"/>
  <c r="F30" i="31"/>
  <c r="E30" i="31"/>
  <c r="D30" i="31"/>
  <c r="C30" i="31"/>
  <c r="K16" i="31"/>
  <c r="J16" i="31"/>
  <c r="I16" i="31"/>
  <c r="H16" i="31"/>
  <c r="G16" i="31"/>
  <c r="F16" i="31"/>
  <c r="E16" i="31"/>
  <c r="D16" i="31"/>
  <c r="C16" i="31"/>
  <c r="A662" i="31"/>
  <c r="A648" i="31"/>
  <c r="A634" i="31"/>
  <c r="A620" i="31"/>
  <c r="A606" i="31"/>
  <c r="A592" i="31"/>
  <c r="A578" i="31"/>
  <c r="A564" i="31"/>
  <c r="A550" i="31"/>
  <c r="A536" i="31"/>
  <c r="A522" i="31"/>
  <c r="A508" i="31"/>
  <c r="A494" i="31"/>
  <c r="A480" i="31"/>
  <c r="A466" i="31"/>
  <c r="A452" i="31"/>
  <c r="A438" i="31"/>
  <c r="A424" i="31"/>
  <c r="A410" i="31"/>
  <c r="A396" i="31"/>
  <c r="A382" i="31"/>
  <c r="A368" i="31"/>
  <c r="A354" i="31"/>
  <c r="A340" i="31"/>
  <c r="A326" i="31"/>
  <c r="A312" i="31"/>
  <c r="A298" i="31"/>
  <c r="A284" i="31"/>
  <c r="A270" i="31"/>
  <c r="A256" i="31"/>
  <c r="A242" i="31"/>
  <c r="A228" i="31"/>
  <c r="A214" i="31"/>
  <c r="A200" i="31"/>
  <c r="A186" i="31"/>
  <c r="A172" i="31"/>
  <c r="A158" i="31"/>
  <c r="A144" i="31"/>
  <c r="A130" i="31"/>
  <c r="A116" i="31"/>
  <c r="A102" i="31"/>
  <c r="A88" i="31"/>
  <c r="A74" i="31"/>
  <c r="A60" i="31"/>
  <c r="A46" i="31"/>
  <c r="A32" i="31"/>
  <c r="A18" i="31"/>
  <c r="A4" i="31"/>
  <c r="A663" i="31"/>
  <c r="A664" i="31" s="1"/>
  <c r="A665" i="31" s="1"/>
  <c r="A666" i="31" s="1"/>
  <c r="A667" i="31" s="1"/>
  <c r="A668" i="31" s="1"/>
  <c r="A669" i="31" s="1"/>
  <c r="A670" i="31" s="1"/>
  <c r="A671" i="31" s="1"/>
  <c r="A672" i="31" s="1"/>
  <c r="A673" i="31" s="1"/>
  <c r="A649" i="31"/>
  <c r="A650" i="31" s="1"/>
  <c r="A651" i="31" s="1"/>
  <c r="A652" i="31" s="1"/>
  <c r="A653" i="31" s="1"/>
  <c r="A654" i="31" s="1"/>
  <c r="A655" i="31" s="1"/>
  <c r="A656" i="31" s="1"/>
  <c r="A657" i="31" s="1"/>
  <c r="A658" i="31" s="1"/>
  <c r="A659" i="31" s="1"/>
  <c r="A635" i="31"/>
  <c r="A636" i="31" s="1"/>
  <c r="A637" i="31" s="1"/>
  <c r="A638" i="31" s="1"/>
  <c r="A639" i="31" s="1"/>
  <c r="A640" i="31" s="1"/>
  <c r="A641" i="31" s="1"/>
  <c r="A642" i="31" s="1"/>
  <c r="A643" i="31" s="1"/>
  <c r="A644" i="31" s="1"/>
  <c r="A645" i="31" s="1"/>
  <c r="A621" i="31"/>
  <c r="A622" i="31" s="1"/>
  <c r="A623" i="31" s="1"/>
  <c r="A624" i="31" s="1"/>
  <c r="A625" i="31" s="1"/>
  <c r="A626" i="31" s="1"/>
  <c r="A627" i="31" s="1"/>
  <c r="A628" i="31" s="1"/>
  <c r="A629" i="31" s="1"/>
  <c r="A630" i="31" s="1"/>
  <c r="A631" i="31" s="1"/>
  <c r="A607" i="31"/>
  <c r="A608" i="31" s="1"/>
  <c r="A609" i="31" s="1"/>
  <c r="A610" i="31" s="1"/>
  <c r="A611" i="31" s="1"/>
  <c r="A612" i="31" s="1"/>
  <c r="A613" i="31" s="1"/>
  <c r="A614" i="31" s="1"/>
  <c r="A615" i="31" s="1"/>
  <c r="A616" i="31" s="1"/>
  <c r="A617" i="31" s="1"/>
  <c r="A593" i="31"/>
  <c r="A594" i="31" s="1"/>
  <c r="A595" i="31" s="1"/>
  <c r="A596" i="31" s="1"/>
  <c r="A597" i="31" s="1"/>
  <c r="A598" i="31" s="1"/>
  <c r="A599" i="31" s="1"/>
  <c r="A600" i="31" s="1"/>
  <c r="A601" i="31" s="1"/>
  <c r="A602" i="31" s="1"/>
  <c r="A603" i="31" s="1"/>
  <c r="A579" i="31"/>
  <c r="A580" i="31" s="1"/>
  <c r="A581" i="31" s="1"/>
  <c r="A582" i="31" s="1"/>
  <c r="A583" i="31" s="1"/>
  <c r="A584" i="31" s="1"/>
  <c r="A585" i="31" s="1"/>
  <c r="A586" i="31" s="1"/>
  <c r="A587" i="31" s="1"/>
  <c r="A588" i="31" s="1"/>
  <c r="A589" i="31" s="1"/>
  <c r="A565" i="31"/>
  <c r="A566" i="31" s="1"/>
  <c r="A567" i="31" s="1"/>
  <c r="A568" i="31" s="1"/>
  <c r="A569" i="31" s="1"/>
  <c r="A570" i="31" s="1"/>
  <c r="A571" i="31" s="1"/>
  <c r="A572" i="31" s="1"/>
  <c r="A573" i="31" s="1"/>
  <c r="A574" i="31" s="1"/>
  <c r="A575" i="31" s="1"/>
  <c r="A551" i="31"/>
  <c r="A552" i="31" s="1"/>
  <c r="A553" i="31" s="1"/>
  <c r="A554" i="31" s="1"/>
  <c r="A555" i="31" s="1"/>
  <c r="A556" i="31" s="1"/>
  <c r="A557" i="31" s="1"/>
  <c r="A558" i="31" s="1"/>
  <c r="A559" i="31" s="1"/>
  <c r="A560" i="31" s="1"/>
  <c r="A561" i="31" s="1"/>
  <c r="A537" i="31"/>
  <c r="A538" i="31" s="1"/>
  <c r="A539" i="31" s="1"/>
  <c r="A540" i="31" s="1"/>
  <c r="A541" i="31" s="1"/>
  <c r="A542" i="31" s="1"/>
  <c r="A543" i="31" s="1"/>
  <c r="A544" i="31" s="1"/>
  <c r="A545" i="31" s="1"/>
  <c r="A546" i="31" s="1"/>
  <c r="A547" i="31" s="1"/>
  <c r="A523" i="31"/>
  <c r="A524" i="31" s="1"/>
  <c r="A525" i="31" s="1"/>
  <c r="A526" i="31" s="1"/>
  <c r="A527" i="31" s="1"/>
  <c r="A528" i="31" s="1"/>
  <c r="A529" i="31" s="1"/>
  <c r="A530" i="31" s="1"/>
  <c r="A531" i="31" s="1"/>
  <c r="A532" i="31" s="1"/>
  <c r="A533" i="31" s="1"/>
  <c r="A509" i="31"/>
  <c r="A510" i="31" s="1"/>
  <c r="A511" i="31" s="1"/>
  <c r="A512" i="31" s="1"/>
  <c r="A513" i="31" s="1"/>
  <c r="A514" i="31" s="1"/>
  <c r="A515" i="31" s="1"/>
  <c r="A516" i="31" s="1"/>
  <c r="A517" i="31" s="1"/>
  <c r="A518" i="31" s="1"/>
  <c r="A519" i="31" s="1"/>
  <c r="A495" i="31"/>
  <c r="A496" i="31" s="1"/>
  <c r="A497" i="31" s="1"/>
  <c r="A498" i="31" s="1"/>
  <c r="A499" i="31" s="1"/>
  <c r="A500" i="31" s="1"/>
  <c r="A501" i="31" s="1"/>
  <c r="A502" i="31" s="1"/>
  <c r="A503" i="31" s="1"/>
  <c r="A504" i="31" s="1"/>
  <c r="A505" i="31" s="1"/>
  <c r="A481" i="31"/>
  <c r="A482" i="31" s="1"/>
  <c r="A483" i="31" s="1"/>
  <c r="A484" i="31" s="1"/>
  <c r="A485" i="31" s="1"/>
  <c r="A486" i="31" s="1"/>
  <c r="A487" i="31" s="1"/>
  <c r="A488" i="31" s="1"/>
  <c r="A489" i="31" s="1"/>
  <c r="A490" i="31" s="1"/>
  <c r="A491" i="31" s="1"/>
  <c r="A467" i="31"/>
  <c r="A468" i="31" s="1"/>
  <c r="A469" i="31" s="1"/>
  <c r="A470" i="31" s="1"/>
  <c r="A471" i="31" s="1"/>
  <c r="A472" i="31" s="1"/>
  <c r="A473" i="31" s="1"/>
  <c r="A474" i="31" s="1"/>
  <c r="A475" i="31" s="1"/>
  <c r="A476" i="31" s="1"/>
  <c r="A477" i="31" s="1"/>
  <c r="A453" i="31"/>
  <c r="A454" i="31" s="1"/>
  <c r="A455" i="31" s="1"/>
  <c r="A456" i="31" s="1"/>
  <c r="A457" i="31" s="1"/>
  <c r="A458" i="31" s="1"/>
  <c r="A459" i="31" s="1"/>
  <c r="A460" i="31" s="1"/>
  <c r="A461" i="31" s="1"/>
  <c r="A462" i="31" s="1"/>
  <c r="A463" i="31" s="1"/>
  <c r="A439" i="31"/>
  <c r="A440" i="31" s="1"/>
  <c r="A441" i="31" s="1"/>
  <c r="A442" i="31" s="1"/>
  <c r="A443" i="31" s="1"/>
  <c r="A444" i="31" s="1"/>
  <c r="A445" i="31" s="1"/>
  <c r="A446" i="31" s="1"/>
  <c r="A447" i="31" s="1"/>
  <c r="A448" i="31" s="1"/>
  <c r="A449" i="31" s="1"/>
  <c r="A425" i="31"/>
  <c r="A426" i="31" s="1"/>
  <c r="A427" i="31" s="1"/>
  <c r="A428" i="31" s="1"/>
  <c r="A429" i="31" s="1"/>
  <c r="A430" i="31" s="1"/>
  <c r="A431" i="31" s="1"/>
  <c r="A432" i="31" s="1"/>
  <c r="A433" i="31" s="1"/>
  <c r="A434" i="31" s="1"/>
  <c r="A435" i="31" s="1"/>
  <c r="A411" i="31"/>
  <c r="A412" i="31" s="1"/>
  <c r="A413" i="31" s="1"/>
  <c r="A414" i="31" s="1"/>
  <c r="A415" i="31" s="1"/>
  <c r="A416" i="31" s="1"/>
  <c r="A417" i="31" s="1"/>
  <c r="A418" i="31" s="1"/>
  <c r="A419" i="31" s="1"/>
  <c r="A420" i="31" s="1"/>
  <c r="A421" i="31" s="1"/>
  <c r="A397" i="31"/>
  <c r="A398" i="31" s="1"/>
  <c r="A399" i="31" s="1"/>
  <c r="A400" i="31" s="1"/>
  <c r="A401" i="31" s="1"/>
  <c r="A402" i="31" s="1"/>
  <c r="A403" i="31" s="1"/>
  <c r="A404" i="31" s="1"/>
  <c r="A405" i="31" s="1"/>
  <c r="A406" i="31" s="1"/>
  <c r="A407" i="31" s="1"/>
  <c r="A383" i="31"/>
  <c r="A384" i="31" s="1"/>
  <c r="A385" i="31" s="1"/>
  <c r="A386" i="31" s="1"/>
  <c r="A387" i="31" s="1"/>
  <c r="A388" i="31" s="1"/>
  <c r="A389" i="31" s="1"/>
  <c r="A390" i="31" s="1"/>
  <c r="A391" i="31" s="1"/>
  <c r="A392" i="31" s="1"/>
  <c r="A393" i="31" s="1"/>
  <c r="A369" i="31"/>
  <c r="A370" i="31" s="1"/>
  <c r="A371" i="31" s="1"/>
  <c r="A372" i="31" s="1"/>
  <c r="A373" i="31" s="1"/>
  <c r="A374" i="31" s="1"/>
  <c r="A375" i="31" s="1"/>
  <c r="A376" i="31" s="1"/>
  <c r="A377" i="31" s="1"/>
  <c r="A378" i="31" s="1"/>
  <c r="A379" i="31" s="1"/>
  <c r="A355" i="31"/>
  <c r="A356" i="31" s="1"/>
  <c r="A357" i="31" s="1"/>
  <c r="A358" i="31" s="1"/>
  <c r="A359" i="31" s="1"/>
  <c r="A360" i="31" s="1"/>
  <c r="A361" i="31" s="1"/>
  <c r="A362" i="31" s="1"/>
  <c r="A363" i="31" s="1"/>
  <c r="A364" i="31" s="1"/>
  <c r="A365" i="31" s="1"/>
  <c r="A341" i="31"/>
  <c r="A342" i="31" s="1"/>
  <c r="A343" i="31" s="1"/>
  <c r="A344" i="31" s="1"/>
  <c r="A345" i="31" s="1"/>
  <c r="A346" i="31" s="1"/>
  <c r="A347" i="31" s="1"/>
  <c r="A348" i="31" s="1"/>
  <c r="A349" i="31" s="1"/>
  <c r="A350" i="31" s="1"/>
  <c r="A351" i="31" s="1"/>
  <c r="A327" i="31"/>
  <c r="A328" i="31" s="1"/>
  <c r="A329" i="31" s="1"/>
  <c r="A330" i="31" s="1"/>
  <c r="A331" i="31" s="1"/>
  <c r="A332" i="31" s="1"/>
  <c r="A333" i="31" s="1"/>
  <c r="A334" i="31" s="1"/>
  <c r="A335" i="31" s="1"/>
  <c r="A336" i="31" s="1"/>
  <c r="A337" i="31" s="1"/>
  <c r="A313" i="31"/>
  <c r="A314" i="31" s="1"/>
  <c r="A315" i="31" s="1"/>
  <c r="A316" i="31" s="1"/>
  <c r="A317" i="31" s="1"/>
  <c r="A318" i="31" s="1"/>
  <c r="A319" i="31" s="1"/>
  <c r="A320" i="31" s="1"/>
  <c r="A321" i="31" s="1"/>
  <c r="A322" i="31" s="1"/>
  <c r="A323" i="31" s="1"/>
  <c r="A299" i="31"/>
  <c r="A300" i="31" s="1"/>
  <c r="A301" i="31" s="1"/>
  <c r="A302" i="31" s="1"/>
  <c r="A303" i="31" s="1"/>
  <c r="A304" i="31" s="1"/>
  <c r="A305" i="31" s="1"/>
  <c r="A306" i="31" s="1"/>
  <c r="A307" i="31" s="1"/>
  <c r="A308" i="31" s="1"/>
  <c r="A309" i="31" s="1"/>
  <c r="A285" i="31"/>
  <c r="A286" i="31" s="1"/>
  <c r="A287" i="31" s="1"/>
  <c r="A288" i="31" s="1"/>
  <c r="A289" i="31" s="1"/>
  <c r="A290" i="31" s="1"/>
  <c r="A291" i="31" s="1"/>
  <c r="A292" i="31" s="1"/>
  <c r="A293" i="31" s="1"/>
  <c r="A294" i="31" s="1"/>
  <c r="A295" i="31" s="1"/>
  <c r="A271" i="31"/>
  <c r="A272" i="31" s="1"/>
  <c r="A273" i="31" s="1"/>
  <c r="A274" i="31" s="1"/>
  <c r="A275" i="31" s="1"/>
  <c r="A276" i="31" s="1"/>
  <c r="A277" i="31" s="1"/>
  <c r="A278" i="31" s="1"/>
  <c r="A279" i="31" s="1"/>
  <c r="A280" i="31" s="1"/>
  <c r="A281" i="31" s="1"/>
  <c r="A257" i="31"/>
  <c r="A258" i="31" s="1"/>
  <c r="A259" i="31" s="1"/>
  <c r="A260" i="31" s="1"/>
  <c r="A261" i="31" s="1"/>
  <c r="A262" i="31" s="1"/>
  <c r="A263" i="31" s="1"/>
  <c r="A264" i="31" s="1"/>
  <c r="A265" i="31" s="1"/>
  <c r="A266" i="31" s="1"/>
  <c r="A267" i="31" s="1"/>
  <c r="A243" i="31"/>
  <c r="A244" i="31" s="1"/>
  <c r="A245" i="31" s="1"/>
  <c r="A246" i="31" s="1"/>
  <c r="A247" i="31" s="1"/>
  <c r="A248" i="31" s="1"/>
  <c r="A249" i="31" s="1"/>
  <c r="A250" i="31" s="1"/>
  <c r="A251" i="31" s="1"/>
  <c r="A252" i="31" s="1"/>
  <c r="A253" i="31" s="1"/>
  <c r="A229" i="31"/>
  <c r="A230" i="31" s="1"/>
  <c r="A231" i="31" s="1"/>
  <c r="A232" i="31" s="1"/>
  <c r="A233" i="31" s="1"/>
  <c r="A234" i="31" s="1"/>
  <c r="A235" i="31" s="1"/>
  <c r="A236" i="31" s="1"/>
  <c r="A237" i="31" s="1"/>
  <c r="A238" i="31" s="1"/>
  <c r="A239" i="31" s="1"/>
  <c r="A215" i="31"/>
  <c r="A216" i="31" s="1"/>
  <c r="A217" i="31" s="1"/>
  <c r="A218" i="31" s="1"/>
  <c r="A219" i="31" s="1"/>
  <c r="A220" i="31" s="1"/>
  <c r="A221" i="31" s="1"/>
  <c r="A222" i="31" s="1"/>
  <c r="A223" i="31" s="1"/>
  <c r="A224" i="31" s="1"/>
  <c r="A225" i="31" s="1"/>
  <c r="A201" i="31"/>
  <c r="A202" i="31" s="1"/>
  <c r="A203" i="31" s="1"/>
  <c r="A204" i="31" s="1"/>
  <c r="A205" i="31" s="1"/>
  <c r="A206" i="31" s="1"/>
  <c r="A207" i="31" s="1"/>
  <c r="A208" i="31" s="1"/>
  <c r="A209" i="31" s="1"/>
  <c r="A210" i="31" s="1"/>
  <c r="A211" i="31" s="1"/>
  <c r="A187" i="31"/>
  <c r="A188" i="31" s="1"/>
  <c r="A189" i="31" s="1"/>
  <c r="A190" i="31" s="1"/>
  <c r="A191" i="31" s="1"/>
  <c r="A192" i="31" s="1"/>
  <c r="A193" i="31" s="1"/>
  <c r="A194" i="31" s="1"/>
  <c r="A195" i="31" s="1"/>
  <c r="A196" i="31" s="1"/>
  <c r="A197" i="31" s="1"/>
  <c r="A173" i="31"/>
  <c r="A174" i="31" s="1"/>
  <c r="A175" i="31" s="1"/>
  <c r="A176" i="31" s="1"/>
  <c r="A177" i="31" s="1"/>
  <c r="A178" i="31" s="1"/>
  <c r="A179" i="31" s="1"/>
  <c r="A180" i="31" s="1"/>
  <c r="A181" i="31" s="1"/>
  <c r="A182" i="31" s="1"/>
  <c r="A183" i="31" s="1"/>
  <c r="A159" i="31"/>
  <c r="A160" i="31" s="1"/>
  <c r="A161" i="31" s="1"/>
  <c r="A162" i="31" s="1"/>
  <c r="A163" i="31" s="1"/>
  <c r="A164" i="31" s="1"/>
  <c r="A165" i="31" s="1"/>
  <c r="A166" i="31" s="1"/>
  <c r="A167" i="31" s="1"/>
  <c r="A168" i="31" s="1"/>
  <c r="A169" i="31" s="1"/>
  <c r="A145" i="31"/>
  <c r="A146" i="31" s="1"/>
  <c r="A147" i="31" s="1"/>
  <c r="A148" i="31" s="1"/>
  <c r="A149" i="31" s="1"/>
  <c r="A150" i="31" s="1"/>
  <c r="A151" i="31" s="1"/>
  <c r="A152" i="31" s="1"/>
  <c r="A153" i="31" s="1"/>
  <c r="A154" i="31" s="1"/>
  <c r="A155" i="31" s="1"/>
  <c r="A131" i="31"/>
  <c r="A132" i="31" s="1"/>
  <c r="A133" i="31" s="1"/>
  <c r="A134" i="31" s="1"/>
  <c r="A135" i="31" s="1"/>
  <c r="A136" i="31" s="1"/>
  <c r="A137" i="31" s="1"/>
  <c r="A138" i="31" s="1"/>
  <c r="A139" i="31" s="1"/>
  <c r="A140" i="31" s="1"/>
  <c r="A141" i="31" s="1"/>
  <c r="A117" i="31"/>
  <c r="A118" i="31" s="1"/>
  <c r="A119" i="31" s="1"/>
  <c r="A120" i="31" s="1"/>
  <c r="A121" i="31" s="1"/>
  <c r="A122" i="31" s="1"/>
  <c r="A123" i="31" s="1"/>
  <c r="A124" i="31" s="1"/>
  <c r="A125" i="31" s="1"/>
  <c r="A126" i="31" s="1"/>
  <c r="A127" i="31" s="1"/>
  <c r="A103" i="31"/>
  <c r="A104" i="31" s="1"/>
  <c r="A105" i="31" s="1"/>
  <c r="A106" i="31" s="1"/>
  <c r="A107" i="31" s="1"/>
  <c r="A108" i="31" s="1"/>
  <c r="A109" i="31" s="1"/>
  <c r="A110" i="31" s="1"/>
  <c r="A111" i="31" s="1"/>
  <c r="A112" i="31" s="1"/>
  <c r="A113" i="31" s="1"/>
  <c r="A89" i="31"/>
  <c r="A90" i="31" s="1"/>
  <c r="A91" i="31" s="1"/>
  <c r="A92" i="31" s="1"/>
  <c r="A93" i="31" s="1"/>
  <c r="A94" i="31" s="1"/>
  <c r="A95" i="31" s="1"/>
  <c r="A96" i="31" s="1"/>
  <c r="A97" i="31" s="1"/>
  <c r="A98" i="31" s="1"/>
  <c r="A99" i="31" s="1"/>
  <c r="A75" i="31"/>
  <c r="A76" i="31" s="1"/>
  <c r="A77" i="31" s="1"/>
  <c r="A78" i="31" s="1"/>
  <c r="A79" i="31" s="1"/>
  <c r="A80" i="31" s="1"/>
  <c r="A81" i="31" s="1"/>
  <c r="A82" i="31" s="1"/>
  <c r="A83" i="31" s="1"/>
  <c r="A84" i="31" s="1"/>
  <c r="A85" i="31" s="1"/>
  <c r="A61" i="31"/>
  <c r="A62" i="31" s="1"/>
  <c r="A63" i="31" s="1"/>
  <c r="A64" i="31" s="1"/>
  <c r="A65" i="31" s="1"/>
  <c r="A66" i="31" s="1"/>
  <c r="A67" i="31" s="1"/>
  <c r="A68" i="31" s="1"/>
  <c r="A69" i="31" s="1"/>
  <c r="A70" i="31" s="1"/>
  <c r="A71" i="31" s="1"/>
  <c r="A47" i="31"/>
  <c r="A48" i="31" s="1"/>
  <c r="A49" i="31" s="1"/>
  <c r="A50" i="31" s="1"/>
  <c r="A51" i="31" s="1"/>
  <c r="A52" i="31" s="1"/>
  <c r="A53" i="31" s="1"/>
  <c r="A54" i="31" s="1"/>
  <c r="A55" i="31" s="1"/>
  <c r="A56" i="31" s="1"/>
  <c r="A57" i="31" s="1"/>
  <c r="A33" i="31"/>
  <c r="A34" i="31" s="1"/>
  <c r="A35" i="31" s="1"/>
  <c r="A36" i="31" s="1"/>
  <c r="A37" i="31" s="1"/>
  <c r="A38" i="31" s="1"/>
  <c r="A39" i="31" s="1"/>
  <c r="A40" i="31" s="1"/>
  <c r="A41" i="31" s="1"/>
  <c r="A42" i="31" s="1"/>
  <c r="A43" i="31" s="1"/>
  <c r="A19" i="31"/>
  <c r="A20" i="31" s="1"/>
  <c r="A21" i="31" s="1"/>
  <c r="A22" i="31" s="1"/>
  <c r="A23" i="31" s="1"/>
  <c r="A24" i="31" s="1"/>
  <c r="A25" i="31" s="1"/>
  <c r="A26" i="31" s="1"/>
  <c r="A27" i="31" s="1"/>
  <c r="A28" i="31" s="1"/>
  <c r="A29" i="31" s="1"/>
  <c r="D2" i="31"/>
  <c r="E2" i="31"/>
  <c r="F2" i="31"/>
  <c r="G2" i="31"/>
  <c r="H2" i="31"/>
  <c r="I2" i="31"/>
  <c r="J2" i="31"/>
  <c r="K2" i="31"/>
  <c r="C2" i="31"/>
  <c r="W1" i="29"/>
  <c r="X1" i="29"/>
  <c r="Y1" i="29"/>
  <c r="Z1" i="29"/>
  <c r="AA1" i="29"/>
  <c r="AB1" i="29"/>
  <c r="AC1" i="29"/>
  <c r="AD1" i="29"/>
  <c r="AE1" i="29"/>
  <c r="AF1" i="29"/>
  <c r="AG1" i="29"/>
  <c r="AH1" i="29"/>
  <c r="AI1" i="29"/>
  <c r="AJ1" i="29"/>
  <c r="AK1" i="29"/>
  <c r="AL1" i="29"/>
  <c r="AM1" i="29"/>
  <c r="AN1" i="29"/>
  <c r="AO1" i="29"/>
  <c r="AP1" i="29"/>
  <c r="AQ1" i="29"/>
  <c r="AR1" i="29"/>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181" i="29"/>
  <c r="A182" i="29"/>
  <c r="A183" i="29"/>
  <c r="A184" i="29"/>
  <c r="A185" i="29"/>
  <c r="A186" i="29"/>
  <c r="A187" i="29"/>
  <c r="A188" i="29"/>
  <c r="A189" i="29"/>
  <c r="A190" i="29"/>
  <c r="A191" i="29"/>
  <c r="A192" i="29"/>
  <c r="A193" i="29"/>
  <c r="A194" i="29"/>
  <c r="A195" i="29"/>
  <c r="A196" i="29"/>
  <c r="A197" i="29"/>
  <c r="A198" i="29"/>
  <c r="A199" i="29"/>
  <c r="A200" i="29"/>
  <c r="A201" i="29"/>
  <c r="A202" i="29"/>
  <c r="A203" i="29"/>
  <c r="A204" i="29"/>
  <c r="A205" i="29"/>
  <c r="A206" i="29"/>
  <c r="A207" i="29"/>
  <c r="A208" i="29"/>
  <c r="A209" i="29"/>
  <c r="A210" i="29"/>
  <c r="A211" i="29"/>
  <c r="A212" i="29"/>
  <c r="A213" i="29"/>
  <c r="A214" i="29"/>
  <c r="A215" i="29"/>
  <c r="A216" i="29"/>
  <c r="A217" i="29"/>
  <c r="A218" i="29"/>
  <c r="A219" i="29"/>
  <c r="A220" i="29"/>
  <c r="A221" i="29"/>
  <c r="A222" i="29"/>
  <c r="A223" i="29"/>
  <c r="A224" i="29"/>
  <c r="A225" i="29"/>
  <c r="A226" i="29"/>
  <c r="A227" i="29"/>
  <c r="A228" i="29"/>
  <c r="A229" i="29"/>
  <c r="A230" i="29"/>
  <c r="A231" i="29"/>
  <c r="A232" i="29"/>
  <c r="A233" i="29"/>
  <c r="A234" i="29"/>
  <c r="A235" i="29"/>
  <c r="A236" i="29"/>
  <c r="A237" i="29"/>
  <c r="A238" i="29"/>
  <c r="A239" i="29"/>
  <c r="A240" i="29"/>
  <c r="A241" i="29"/>
  <c r="A242" i="29"/>
  <c r="A243" i="29"/>
  <c r="A244" i="29"/>
  <c r="A245" i="29"/>
  <c r="A246" i="29"/>
  <c r="A247" i="29"/>
  <c r="A248" i="29"/>
  <c r="A249" i="29"/>
  <c r="A250" i="29"/>
  <c r="A251" i="29"/>
  <c r="A252" i="29"/>
  <c r="A253" i="29"/>
  <c r="A254" i="29"/>
  <c r="A255" i="29"/>
  <c r="A256" i="29"/>
  <c r="A257" i="29"/>
  <c r="A258" i="29"/>
  <c r="A259" i="29"/>
  <c r="A260" i="29"/>
  <c r="A261" i="29"/>
  <c r="A262" i="29"/>
  <c r="A263" i="29"/>
  <c r="A264" i="29"/>
  <c r="A265" i="29"/>
  <c r="A266" i="29"/>
  <c r="A267" i="29"/>
  <c r="A268" i="29"/>
  <c r="A269" i="29"/>
  <c r="A270" i="29"/>
  <c r="A271" i="29"/>
  <c r="A272" i="29"/>
  <c r="A273" i="29"/>
  <c r="A274" i="29"/>
  <c r="A275" i="29"/>
  <c r="A276" i="29"/>
  <c r="A277" i="29"/>
  <c r="A278" i="29"/>
  <c r="A279" i="29"/>
  <c r="A280" i="29"/>
  <c r="A281" i="29"/>
  <c r="A282" i="29"/>
  <c r="A283" i="29"/>
  <c r="A284" i="29"/>
  <c r="A285" i="29"/>
  <c r="A286" i="29"/>
  <c r="A287" i="29"/>
  <c r="A288" i="29"/>
  <c r="A289" i="29"/>
  <c r="A290" i="29"/>
  <c r="A291" i="29"/>
  <c r="A292" i="29"/>
  <c r="A293" i="29"/>
  <c r="A294" i="29"/>
  <c r="A295" i="29"/>
  <c r="A296" i="29"/>
  <c r="A297" i="29"/>
  <c r="A298" i="29"/>
  <c r="A299" i="29"/>
  <c r="A300" i="29"/>
  <c r="A301" i="29"/>
  <c r="A302" i="29"/>
  <c r="A303" i="29"/>
  <c r="A304" i="29"/>
  <c r="A305" i="29"/>
  <c r="A306" i="29"/>
  <c r="A307" i="29"/>
  <c r="A308" i="29"/>
  <c r="A309" i="29"/>
  <c r="A310" i="29"/>
  <c r="A311" i="29"/>
  <c r="A312" i="29"/>
  <c r="A313" i="29"/>
  <c r="A314" i="29"/>
  <c r="A315" i="29"/>
  <c r="A316" i="29"/>
  <c r="A317" i="29"/>
  <c r="A318" i="29"/>
  <c r="A319" i="29"/>
  <c r="A320" i="29"/>
  <c r="A321" i="29"/>
  <c r="A322" i="29"/>
  <c r="A323" i="29"/>
  <c r="A324" i="29"/>
  <c r="A325" i="29"/>
  <c r="A326" i="29"/>
  <c r="A327" i="29"/>
  <c r="A328" i="29"/>
  <c r="A329" i="29"/>
  <c r="A330" i="29"/>
  <c r="A331" i="29"/>
  <c r="A332" i="29"/>
  <c r="A333" i="29"/>
  <c r="A334" i="29"/>
  <c r="A335" i="29"/>
  <c r="A336" i="29"/>
  <c r="A337" i="29"/>
  <c r="A338" i="29"/>
  <c r="A339" i="29"/>
  <c r="A340" i="29"/>
  <c r="A341" i="29"/>
  <c r="A342" i="29"/>
  <c r="A343" i="29"/>
  <c r="A344" i="29"/>
  <c r="A345" i="29"/>
  <c r="A346" i="29"/>
  <c r="A347" i="29"/>
  <c r="A348" i="29"/>
  <c r="A349" i="29"/>
  <c r="A350" i="29"/>
  <c r="A351" i="29"/>
  <c r="A352" i="29"/>
  <c r="A353" i="29"/>
  <c r="A354" i="29"/>
  <c r="A355" i="29"/>
  <c r="A356" i="29"/>
  <c r="A357" i="29"/>
  <c r="A358" i="29"/>
  <c r="A359" i="29"/>
  <c r="A360" i="29"/>
  <c r="A361" i="29"/>
  <c r="A362" i="29"/>
  <c r="A363" i="29"/>
  <c r="A364" i="29"/>
  <c r="A365" i="29"/>
  <c r="A366" i="29"/>
  <c r="A367" i="29"/>
  <c r="A368" i="29"/>
  <c r="A369" i="29"/>
  <c r="A370" i="29"/>
  <c r="A371" i="29"/>
  <c r="A372" i="29"/>
  <c r="A373" i="29"/>
  <c r="A374" i="29"/>
  <c r="A375" i="29"/>
  <c r="A376" i="29"/>
  <c r="A377" i="29"/>
  <c r="A378" i="29"/>
  <c r="A379" i="29"/>
  <c r="A380" i="29"/>
  <c r="A381" i="29"/>
  <c r="A382" i="29"/>
  <c r="A383" i="29"/>
  <c r="A384" i="29"/>
  <c r="A385" i="29"/>
  <c r="A386" i="29"/>
  <c r="A387" i="29"/>
  <c r="A388" i="29"/>
  <c r="A389" i="29"/>
  <c r="A390" i="29"/>
  <c r="A391" i="29"/>
  <c r="A392" i="29"/>
  <c r="A393" i="29"/>
  <c r="A394" i="29"/>
  <c r="A395" i="29"/>
  <c r="A396" i="29"/>
  <c r="A397" i="29"/>
  <c r="A398" i="29"/>
  <c r="A399" i="29"/>
  <c r="A400" i="29"/>
  <c r="A401" i="29"/>
  <c r="A402" i="29"/>
  <c r="A403" i="29"/>
  <c r="A404" i="29"/>
  <c r="A405" i="29"/>
  <c r="A406" i="29"/>
  <c r="A407" i="29"/>
  <c r="A408" i="29"/>
  <c r="A409" i="29"/>
  <c r="A410" i="29"/>
  <c r="A411" i="29"/>
  <c r="A412" i="29"/>
  <c r="A413" i="29"/>
  <c r="A414" i="29"/>
  <c r="A415" i="29"/>
  <c r="A416" i="29"/>
  <c r="A417" i="29"/>
  <c r="A418" i="29"/>
  <c r="A419" i="29"/>
  <c r="A420" i="29"/>
  <c r="A421" i="29"/>
  <c r="A422" i="29"/>
  <c r="A423" i="29"/>
  <c r="A424" i="29"/>
  <c r="A425" i="29"/>
  <c r="A426" i="29"/>
  <c r="A427" i="29"/>
  <c r="A428" i="29"/>
  <c r="A429" i="29"/>
  <c r="A430" i="29"/>
  <c r="A431" i="29"/>
  <c r="A432" i="29"/>
  <c r="A433" i="29"/>
  <c r="A434" i="29"/>
  <c r="A2" i="28"/>
  <c r="B93" i="23"/>
  <c r="M75" i="23"/>
  <c r="L75" i="23"/>
  <c r="K75" i="23"/>
  <c r="J75" i="23"/>
  <c r="I75" i="23"/>
  <c r="H75" i="23"/>
  <c r="G75" i="23"/>
  <c r="F75" i="23"/>
  <c r="E75" i="23"/>
  <c r="D75" i="23"/>
  <c r="C75" i="23"/>
  <c r="B75" i="23"/>
  <c r="M74" i="23"/>
  <c r="L74" i="23"/>
  <c r="K74" i="23"/>
  <c r="J74" i="23"/>
  <c r="I74" i="23"/>
  <c r="H74" i="23"/>
  <c r="G74" i="23"/>
  <c r="F74" i="23"/>
  <c r="E74" i="23"/>
  <c r="D74" i="23"/>
  <c r="C74" i="23"/>
  <c r="B74" i="23"/>
  <c r="M71" i="23"/>
  <c r="L71" i="23"/>
  <c r="K71" i="23"/>
  <c r="J71" i="23"/>
  <c r="I71" i="23"/>
  <c r="H71" i="23"/>
  <c r="G71" i="23"/>
  <c r="F71" i="23"/>
  <c r="E71" i="23"/>
  <c r="D71" i="23"/>
  <c r="C71" i="23"/>
  <c r="B71" i="23"/>
  <c r="M69" i="23"/>
  <c r="L69" i="23"/>
  <c r="K69" i="23"/>
  <c r="J69" i="23"/>
  <c r="I69" i="23"/>
  <c r="H69" i="23"/>
  <c r="G69" i="23"/>
  <c r="F69" i="23"/>
  <c r="E69" i="23"/>
  <c r="D69" i="23"/>
  <c r="C69" i="23"/>
  <c r="B69"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C10" i="23"/>
  <c r="B10" i="23"/>
  <c r="B9" i="23"/>
  <c r="B8" i="23"/>
  <c r="B7" i="23"/>
  <c r="B6" i="23"/>
  <c r="B54" i="23" s="1"/>
  <c r="B5" i="23"/>
  <c r="B4" i="23"/>
  <c r="B3" i="23"/>
  <c r="AF13" i="26"/>
  <c r="AG13" i="26" s="1"/>
  <c r="AH13" i="26" s="1"/>
  <c r="AI13" i="26" s="1"/>
  <c r="AJ13" i="26" s="1"/>
  <c r="AK13" i="26" s="1"/>
  <c r="AL13" i="26" s="1"/>
  <c r="AM13" i="26" s="1"/>
  <c r="AN13" i="26" s="1"/>
  <c r="AO13" i="26" s="1"/>
  <c r="AP13" i="26" s="1"/>
  <c r="AQ13" i="26" s="1"/>
  <c r="AR13" i="26" s="1"/>
  <c r="AS13" i="26" s="1"/>
  <c r="AT13" i="26" s="1"/>
  <c r="AU13" i="26" s="1"/>
  <c r="AV13" i="26" s="1"/>
  <c r="AW13" i="26" s="1"/>
  <c r="AX13" i="26" s="1"/>
  <c r="AY13" i="26" s="1"/>
  <c r="AZ13" i="26" s="1"/>
  <c r="BA13" i="26" s="1"/>
  <c r="BB13" i="26" s="1"/>
  <c r="BC13" i="26" s="1"/>
  <c r="BD13" i="26" s="1"/>
  <c r="BE13" i="26" s="1"/>
  <c r="BF13" i="26" s="1"/>
  <c r="BG13" i="26" s="1"/>
  <c r="BH13" i="26" s="1"/>
  <c r="BI13" i="26" s="1"/>
  <c r="BJ13" i="26" s="1"/>
  <c r="BK13" i="26" s="1"/>
  <c r="AF9" i="26"/>
  <c r="AG9" i="26" s="1"/>
  <c r="AH9" i="26" s="1"/>
  <c r="AI9" i="26" s="1"/>
  <c r="AJ9" i="26" s="1"/>
  <c r="AK9" i="26" s="1"/>
  <c r="AL9" i="26" s="1"/>
  <c r="AM9" i="26" s="1"/>
  <c r="AN9" i="26" s="1"/>
  <c r="AO9" i="26" s="1"/>
  <c r="AP9" i="26" s="1"/>
  <c r="AQ9" i="26" s="1"/>
  <c r="AR9" i="26" s="1"/>
  <c r="AS9" i="26" s="1"/>
  <c r="AT9" i="26" s="1"/>
  <c r="AU9" i="26" s="1"/>
  <c r="AV9" i="26" s="1"/>
  <c r="AW9" i="26" s="1"/>
  <c r="AX9" i="26" s="1"/>
  <c r="AY9" i="26" s="1"/>
  <c r="AZ9" i="26" s="1"/>
  <c r="BA9" i="26" s="1"/>
  <c r="BB9" i="26" s="1"/>
  <c r="BC9" i="26" s="1"/>
  <c r="BD9" i="26" s="1"/>
  <c r="BE9" i="26" s="1"/>
  <c r="BF9" i="26" s="1"/>
  <c r="BG9" i="26" s="1"/>
  <c r="BH9" i="26" s="1"/>
  <c r="BI9" i="26" s="1"/>
  <c r="BJ9" i="26" s="1"/>
  <c r="BK9" i="26" s="1"/>
  <c r="AF5" i="26"/>
  <c r="AG5" i="26" s="1"/>
  <c r="AH5" i="26" s="1"/>
  <c r="AI5" i="26" s="1"/>
  <c r="AJ5" i="26" s="1"/>
  <c r="AK5" i="26" s="1"/>
  <c r="AL5" i="26" s="1"/>
  <c r="AM5" i="26" s="1"/>
  <c r="AN5" i="26" s="1"/>
  <c r="AO5" i="26" s="1"/>
  <c r="AP5" i="26" s="1"/>
  <c r="AQ5" i="26" s="1"/>
  <c r="AR5" i="26" s="1"/>
  <c r="AS5" i="26" s="1"/>
  <c r="AT5" i="26" s="1"/>
  <c r="AU5" i="26" s="1"/>
  <c r="AV5" i="26" s="1"/>
  <c r="AW5" i="26" s="1"/>
  <c r="AX5" i="26" s="1"/>
  <c r="AY5" i="26" s="1"/>
  <c r="AZ5" i="26" s="1"/>
  <c r="BA5" i="26" s="1"/>
  <c r="BB5" i="26" s="1"/>
  <c r="BC5" i="26" s="1"/>
  <c r="BD5" i="26" s="1"/>
  <c r="BE5" i="26" s="1"/>
  <c r="BF5" i="26" s="1"/>
  <c r="BG5" i="26" s="1"/>
  <c r="BH5" i="26" s="1"/>
  <c r="BI5" i="26" s="1"/>
  <c r="BJ5" i="26" s="1"/>
  <c r="BK5" i="26" s="1"/>
  <c r="B130" i="23"/>
  <c r="S101" i="23"/>
  <c r="K101" i="23"/>
  <c r="C101" i="23"/>
  <c r="S100" i="23"/>
  <c r="K100" i="23"/>
  <c r="C100" i="23"/>
  <c r="S99" i="23"/>
  <c r="K99" i="23"/>
  <c r="C99" i="23"/>
  <c r="BA97" i="23"/>
  <c r="W89" i="23"/>
  <c r="W101" i="23" s="1"/>
  <c r="V89" i="23"/>
  <c r="V101" i="23" s="1"/>
  <c r="U89" i="23"/>
  <c r="U101" i="23" s="1"/>
  <c r="T89" i="23"/>
  <c r="T94" i="23" s="1"/>
  <c r="S89" i="23"/>
  <c r="S97" i="23" s="1"/>
  <c r="R89" i="23"/>
  <c r="R101" i="23" s="1"/>
  <c r="Q89" i="23"/>
  <c r="Q101" i="23" s="1"/>
  <c r="P89" i="23"/>
  <c r="P101" i="23" s="1"/>
  <c r="O89" i="23"/>
  <c r="O101" i="23" s="1"/>
  <c r="N89" i="23"/>
  <c r="N101" i="23" s="1"/>
  <c r="M89" i="23"/>
  <c r="M101" i="23" s="1"/>
  <c r="L89" i="23"/>
  <c r="L97" i="23" s="1"/>
  <c r="K89" i="23"/>
  <c r="K97" i="23" s="1"/>
  <c r="J89" i="23"/>
  <c r="J101" i="23" s="1"/>
  <c r="I89" i="23"/>
  <c r="I101" i="23" s="1"/>
  <c r="H89" i="23"/>
  <c r="H101" i="23" s="1"/>
  <c r="G89" i="23"/>
  <c r="G101" i="23" s="1"/>
  <c r="F89" i="23"/>
  <c r="F101" i="23" s="1"/>
  <c r="E89" i="23"/>
  <c r="E101" i="23" s="1"/>
  <c r="D89" i="23"/>
  <c r="D96" i="23" s="1"/>
  <c r="C89" i="23"/>
  <c r="C97" i="23" s="1"/>
  <c r="B89" i="23"/>
  <c r="B101" i="23" s="1"/>
  <c r="X88" i="23"/>
  <c r="X87" i="23"/>
  <c r="X86" i="23"/>
  <c r="Z85" i="23"/>
  <c r="Y85" i="23"/>
  <c r="X85" i="23"/>
  <c r="X84" i="23"/>
  <c r="Y84" i="23" s="1"/>
  <c r="X83" i="23"/>
  <c r="X82" i="23"/>
  <c r="Z81" i="23"/>
  <c r="Y81" i="23"/>
  <c r="X81" i="23"/>
  <c r="X80" i="23"/>
  <c r="Y80" i="23" s="1"/>
  <c r="Z80" i="23" s="1"/>
  <c r="AA80" i="23" s="1"/>
  <c r="AB80" i="23" s="1"/>
  <c r="AC80" i="23" s="1"/>
  <c r="AD80" i="23" s="1"/>
  <c r="AE80" i="23" s="1"/>
  <c r="AF80" i="23" s="1"/>
  <c r="AG80" i="23" s="1"/>
  <c r="C59" i="23"/>
  <c r="D59" i="23" s="1"/>
  <c r="E59" i="23" s="1"/>
  <c r="F59" i="23" s="1"/>
  <c r="G59" i="23" s="1"/>
  <c r="H59" i="23" s="1"/>
  <c r="I59" i="23" s="1"/>
  <c r="J59" i="23" s="1"/>
  <c r="K59" i="23" s="1"/>
  <c r="L59" i="23" s="1"/>
  <c r="M59" i="23" s="1"/>
  <c r="E1448" i="22"/>
  <c r="E1447" i="22"/>
  <c r="E1446" i="22"/>
  <c r="E1445" i="22"/>
  <c r="E1444" i="22"/>
  <c r="E1443" i="22"/>
  <c r="E1442" i="22"/>
  <c r="E1441" i="22"/>
  <c r="E1440" i="22"/>
  <c r="E1439" i="22"/>
  <c r="E1438" i="22"/>
  <c r="E1437" i="22"/>
  <c r="E1436" i="22"/>
  <c r="E1435" i="22"/>
  <c r="E1434" i="22"/>
  <c r="E1433" i="22"/>
  <c r="E1432" i="22"/>
  <c r="E1431" i="22"/>
  <c r="E1430" i="22"/>
  <c r="E1429" i="22"/>
  <c r="E1428" i="22"/>
  <c r="E1427" i="22"/>
  <c r="E1426" i="22"/>
  <c r="E1425" i="22"/>
  <c r="E1424" i="22"/>
  <c r="E1423" i="22"/>
  <c r="E1422" i="22"/>
  <c r="E1421" i="22"/>
  <c r="E1420" i="22"/>
  <c r="E1419" i="22"/>
  <c r="E1418" i="22"/>
  <c r="E1417" i="22"/>
  <c r="E1416" i="22"/>
  <c r="E1415" i="22"/>
  <c r="E1414" i="22"/>
  <c r="E1413" i="22"/>
  <c r="E1412" i="22"/>
  <c r="E1411" i="22"/>
  <c r="E1410" i="22"/>
  <c r="E1409" i="22"/>
  <c r="E1408" i="22"/>
  <c r="E1407" i="22"/>
  <c r="E1406" i="22"/>
  <c r="E1405" i="22"/>
  <c r="E1404" i="22"/>
  <c r="E1403" i="22"/>
  <c r="E1402" i="22"/>
  <c r="E1401" i="22"/>
  <c r="E1400" i="22"/>
  <c r="E1399" i="22"/>
  <c r="E1398" i="22"/>
  <c r="E1397" i="22"/>
  <c r="E1396" i="22"/>
  <c r="E1395" i="22"/>
  <c r="E1394" i="22"/>
  <c r="E1393" i="22"/>
  <c r="E1392" i="22"/>
  <c r="E1391" i="22"/>
  <c r="E1390" i="22"/>
  <c r="E1389" i="22"/>
  <c r="E1388" i="22"/>
  <c r="E1387" i="22"/>
  <c r="E1386" i="22"/>
  <c r="E1385" i="22"/>
  <c r="E1384" i="22"/>
  <c r="E1383" i="22"/>
  <c r="E1382" i="22"/>
  <c r="E1381" i="22"/>
  <c r="E1380" i="22"/>
  <c r="E1379" i="22"/>
  <c r="E1378" i="22"/>
  <c r="E1377" i="22"/>
  <c r="E1376" i="22"/>
  <c r="E1375" i="22"/>
  <c r="E1374" i="22"/>
  <c r="E1373" i="22"/>
  <c r="E1372" i="22"/>
  <c r="E1371" i="22"/>
  <c r="E1370" i="22"/>
  <c r="E1369" i="22"/>
  <c r="E1368" i="22"/>
  <c r="E1367" i="22"/>
  <c r="E1366" i="22"/>
  <c r="E1365" i="22"/>
  <c r="E1364" i="22"/>
  <c r="E1363" i="22"/>
  <c r="E1362" i="22"/>
  <c r="E1361" i="22"/>
  <c r="E1360" i="22"/>
  <c r="E1359" i="22"/>
  <c r="E1358" i="22"/>
  <c r="E1357" i="22"/>
  <c r="E1356" i="22"/>
  <c r="E1355" i="22"/>
  <c r="E1354" i="22"/>
  <c r="E1353" i="22"/>
  <c r="E1352" i="22"/>
  <c r="E1351" i="22"/>
  <c r="E1350" i="22"/>
  <c r="E1349" i="22"/>
  <c r="E1348" i="22"/>
  <c r="E1347" i="22"/>
  <c r="E1346" i="22"/>
  <c r="E1345" i="22"/>
  <c r="E1344" i="22"/>
  <c r="E1343" i="22"/>
  <c r="E1342" i="22"/>
  <c r="E1341" i="22"/>
  <c r="E1340" i="22"/>
  <c r="E1339" i="22"/>
  <c r="E1338" i="22"/>
  <c r="E1337" i="22"/>
  <c r="E1336" i="22"/>
  <c r="E1335" i="22"/>
  <c r="E1334" i="22"/>
  <c r="E1333" i="22"/>
  <c r="E1332" i="22"/>
  <c r="E1331" i="22"/>
  <c r="E1330" i="22"/>
  <c r="E1329" i="22"/>
  <c r="E1328" i="22"/>
  <c r="E1327" i="22"/>
  <c r="E1326" i="22"/>
  <c r="E1325" i="22"/>
  <c r="E1324" i="22"/>
  <c r="E1323" i="22"/>
  <c r="E1322" i="22"/>
  <c r="E1321" i="22"/>
  <c r="E1320" i="22"/>
  <c r="E1319" i="22"/>
  <c r="E1318" i="22"/>
  <c r="E1317" i="22"/>
  <c r="E1316" i="22"/>
  <c r="E1315" i="22"/>
  <c r="E1314" i="22"/>
  <c r="E1313" i="22"/>
  <c r="E1312" i="22"/>
  <c r="E1311" i="22"/>
  <c r="E1310" i="22"/>
  <c r="E1309" i="22"/>
  <c r="E1308" i="22"/>
  <c r="E1307" i="22"/>
  <c r="E1306" i="22"/>
  <c r="E1305" i="22"/>
  <c r="E1304" i="22"/>
  <c r="E1303" i="22"/>
  <c r="E1302" i="22"/>
  <c r="E1301" i="22"/>
  <c r="E1300" i="22"/>
  <c r="E1299" i="22"/>
  <c r="E1298" i="22"/>
  <c r="E1297" i="22"/>
  <c r="E1296" i="22"/>
  <c r="E1295" i="22"/>
  <c r="E1294" i="22"/>
  <c r="E1293" i="22"/>
  <c r="E1292" i="22"/>
  <c r="E1291" i="22"/>
  <c r="E1290" i="22"/>
  <c r="E1289" i="22"/>
  <c r="E1288" i="22"/>
  <c r="E1287" i="22"/>
  <c r="E1286" i="22"/>
  <c r="E1285" i="22"/>
  <c r="E1284" i="22"/>
  <c r="E1283" i="22"/>
  <c r="E1282" i="22"/>
  <c r="E1281" i="22"/>
  <c r="E1280" i="22"/>
  <c r="E1279" i="22"/>
  <c r="E1278" i="22"/>
  <c r="E1277" i="22"/>
  <c r="E1276" i="22"/>
  <c r="E1275" i="22"/>
  <c r="E1274" i="22"/>
  <c r="E1273" i="22"/>
  <c r="E1272" i="22"/>
  <c r="E1271" i="22"/>
  <c r="E1270" i="22"/>
  <c r="E1269" i="22"/>
  <c r="E1268" i="22"/>
  <c r="E1267" i="22"/>
  <c r="E1266" i="22"/>
  <c r="E1265" i="22"/>
  <c r="E1264" i="22"/>
  <c r="E1263" i="22"/>
  <c r="E1262" i="22"/>
  <c r="E1261" i="22"/>
  <c r="E1260" i="22"/>
  <c r="E1259" i="22"/>
  <c r="E1258" i="22"/>
  <c r="E1257" i="22"/>
  <c r="E1256" i="22"/>
  <c r="E1255" i="22"/>
  <c r="E1254" i="22"/>
  <c r="E1253" i="22"/>
  <c r="E1252" i="22"/>
  <c r="E1251" i="22"/>
  <c r="E1250" i="22"/>
  <c r="E1249" i="22"/>
  <c r="E1248" i="22"/>
  <c r="E1247" i="22"/>
  <c r="E1246" i="22"/>
  <c r="E1245" i="22"/>
  <c r="E1244" i="22"/>
  <c r="E1243" i="22"/>
  <c r="E1242" i="22"/>
  <c r="E1241" i="22"/>
  <c r="E1240" i="22"/>
  <c r="E1239" i="22"/>
  <c r="E1238" i="22"/>
  <c r="E1237" i="22"/>
  <c r="E1236" i="22"/>
  <c r="E1235" i="22"/>
  <c r="E1234" i="22"/>
  <c r="E1233" i="22"/>
  <c r="E1232" i="22"/>
  <c r="E1231" i="22"/>
  <c r="E1230" i="22"/>
  <c r="E1229" i="22"/>
  <c r="E1228" i="22"/>
  <c r="E1227" i="22"/>
  <c r="E1226" i="22"/>
  <c r="E1225" i="22"/>
  <c r="E1224" i="22"/>
  <c r="E1223" i="22"/>
  <c r="E1222" i="22"/>
  <c r="E1221" i="22"/>
  <c r="E1220" i="22"/>
  <c r="E1219" i="22"/>
  <c r="E1218" i="22"/>
  <c r="E1217" i="22"/>
  <c r="E1216" i="22"/>
  <c r="E1215" i="22"/>
  <c r="E1214" i="22"/>
  <c r="E1213" i="22"/>
  <c r="E1212" i="22"/>
  <c r="E1211" i="22"/>
  <c r="E1210" i="22"/>
  <c r="E1209" i="22"/>
  <c r="E1208" i="22"/>
  <c r="E1207" i="22"/>
  <c r="E1206" i="22"/>
  <c r="E1205" i="22"/>
  <c r="E1204" i="22"/>
  <c r="E1203" i="22"/>
  <c r="E1202" i="22"/>
  <c r="E1201" i="22"/>
  <c r="E1200" i="22"/>
  <c r="E1199" i="22"/>
  <c r="E1198" i="22"/>
  <c r="E1197" i="22"/>
  <c r="E1196" i="22"/>
  <c r="E1195" i="22"/>
  <c r="E1194" i="22"/>
  <c r="E1193" i="22"/>
  <c r="E1192" i="22"/>
  <c r="E1191" i="22"/>
  <c r="E1190" i="22"/>
  <c r="E1189" i="22"/>
  <c r="E1188" i="22"/>
  <c r="E1187" i="22"/>
  <c r="E1186" i="22"/>
  <c r="E1185" i="22"/>
  <c r="E1184" i="22"/>
  <c r="E1183" i="22"/>
  <c r="E1182" i="22"/>
  <c r="E1181" i="22"/>
  <c r="E1180" i="22"/>
  <c r="E1179" i="22"/>
  <c r="E1178" i="22"/>
  <c r="E1177" i="22"/>
  <c r="E1176" i="22"/>
  <c r="E1175" i="22"/>
  <c r="E1174" i="22"/>
  <c r="E1173" i="22"/>
  <c r="E1172" i="22"/>
  <c r="E1171" i="22"/>
  <c r="E1170" i="22"/>
  <c r="E1169" i="22"/>
  <c r="E1168" i="22"/>
  <c r="E1167" i="22"/>
  <c r="E1166" i="22"/>
  <c r="E1165" i="22"/>
  <c r="E1164" i="22"/>
  <c r="E1163" i="22"/>
  <c r="E1162" i="22"/>
  <c r="E1161" i="22"/>
  <c r="E1160" i="22"/>
  <c r="E1159" i="22"/>
  <c r="E1158" i="22"/>
  <c r="E1157" i="22"/>
  <c r="E1156" i="22"/>
  <c r="E1155" i="22"/>
  <c r="E1154" i="22"/>
  <c r="E1153" i="22"/>
  <c r="E1152" i="22"/>
  <c r="E1151" i="22"/>
  <c r="E1150" i="22"/>
  <c r="E1149" i="22"/>
  <c r="E1148" i="22"/>
  <c r="E1147" i="22"/>
  <c r="E1146" i="22"/>
  <c r="E1145" i="22"/>
  <c r="E1144" i="22"/>
  <c r="E1143" i="22"/>
  <c r="E1142" i="22"/>
  <c r="E1141" i="22"/>
  <c r="E1140" i="22"/>
  <c r="E1139" i="22"/>
  <c r="E1138" i="22"/>
  <c r="E1137" i="22"/>
  <c r="E1136" i="22"/>
  <c r="E1135" i="22"/>
  <c r="E1134" i="22"/>
  <c r="E1133" i="22"/>
  <c r="E1132" i="22"/>
  <c r="E1131" i="22"/>
  <c r="E1130" i="22"/>
  <c r="E1129" i="22"/>
  <c r="E1128" i="22"/>
  <c r="E1127" i="22"/>
  <c r="E1126" i="22"/>
  <c r="E1125" i="22"/>
  <c r="E1124" i="22"/>
  <c r="E1123" i="22"/>
  <c r="E1122" i="22"/>
  <c r="E1121" i="22"/>
  <c r="E1120" i="22"/>
  <c r="E1119" i="22"/>
  <c r="E1118" i="22"/>
  <c r="E1117" i="22"/>
  <c r="E1116" i="22"/>
  <c r="E1115" i="22"/>
  <c r="E1114" i="22"/>
  <c r="E1113" i="22"/>
  <c r="E1112" i="22"/>
  <c r="E1111" i="22"/>
  <c r="E1110" i="22"/>
  <c r="E1109" i="22"/>
  <c r="E1108" i="22"/>
  <c r="E1107" i="22"/>
  <c r="E1106" i="22"/>
  <c r="E1105" i="22"/>
  <c r="E1104" i="22"/>
  <c r="E1103" i="22"/>
  <c r="E1102" i="22"/>
  <c r="E1101" i="22"/>
  <c r="E1100" i="22"/>
  <c r="E1099" i="22"/>
  <c r="E1098" i="22"/>
  <c r="E1097" i="22"/>
  <c r="E1096" i="22"/>
  <c r="E1095" i="22"/>
  <c r="E1094" i="22"/>
  <c r="E1093" i="22"/>
  <c r="E1092" i="22"/>
  <c r="E1091" i="22"/>
  <c r="E1090" i="22"/>
  <c r="E1089" i="22"/>
  <c r="E1088" i="22"/>
  <c r="E1087" i="22"/>
  <c r="E1086" i="22"/>
  <c r="E1085" i="22"/>
  <c r="E1084" i="22"/>
  <c r="E1083" i="22"/>
  <c r="E1082" i="22"/>
  <c r="E1081" i="22"/>
  <c r="E1080" i="22"/>
  <c r="E1079" i="22"/>
  <c r="E1078" i="22"/>
  <c r="E1077" i="22"/>
  <c r="E1076" i="22"/>
  <c r="E1075" i="22"/>
  <c r="E1074" i="22"/>
  <c r="E1073" i="22"/>
  <c r="E1072" i="22"/>
  <c r="E1071" i="22"/>
  <c r="E1070" i="22"/>
  <c r="E1069" i="22"/>
  <c r="E1068" i="22"/>
  <c r="E1067" i="22"/>
  <c r="E1066" i="22"/>
  <c r="E1065" i="22"/>
  <c r="E1064" i="22"/>
  <c r="E1063" i="22"/>
  <c r="E1062" i="22"/>
  <c r="E1061" i="22"/>
  <c r="E1060" i="22"/>
  <c r="E1059" i="22"/>
  <c r="E1058" i="22"/>
  <c r="E1057" i="22"/>
  <c r="E1056" i="22"/>
  <c r="E1055" i="22"/>
  <c r="E1054" i="22"/>
  <c r="E1053" i="22"/>
  <c r="E1052" i="22"/>
  <c r="E1051" i="22"/>
  <c r="E1050" i="22"/>
  <c r="E1049" i="22"/>
  <c r="E1048" i="22"/>
  <c r="E1047" i="22"/>
  <c r="E1046" i="22"/>
  <c r="E1045" i="22"/>
  <c r="E1044" i="22"/>
  <c r="E1043" i="22"/>
  <c r="E1042" i="22"/>
  <c r="E1041" i="22"/>
  <c r="E1040" i="22"/>
  <c r="E1039" i="22"/>
  <c r="E1038" i="22"/>
  <c r="E1037" i="22"/>
  <c r="E1036" i="22"/>
  <c r="E1035" i="22"/>
  <c r="E1034" i="22"/>
  <c r="E1033" i="22"/>
  <c r="E1032" i="22"/>
  <c r="E1031" i="22"/>
  <c r="E1030" i="22"/>
  <c r="E1029" i="22"/>
  <c r="E1028" i="22"/>
  <c r="E1027" i="22"/>
  <c r="E1026" i="22"/>
  <c r="E1025" i="22"/>
  <c r="E1024" i="22"/>
  <c r="E1023" i="22"/>
  <c r="E1022" i="22"/>
  <c r="E1021" i="22"/>
  <c r="E1020" i="22"/>
  <c r="E1019" i="22"/>
  <c r="E1018" i="22"/>
  <c r="E1017" i="22"/>
  <c r="E1016" i="22"/>
  <c r="E1015" i="22"/>
  <c r="E1014" i="22"/>
  <c r="E1013" i="22"/>
  <c r="E1012" i="22"/>
  <c r="E1011" i="22"/>
  <c r="E1010" i="22"/>
  <c r="E1009" i="22"/>
  <c r="E1008" i="22"/>
  <c r="E1007" i="22"/>
  <c r="E1006" i="22"/>
  <c r="E1005" i="22"/>
  <c r="E1004" i="22"/>
  <c r="E1003" i="22"/>
  <c r="E1002" i="22"/>
  <c r="E1001" i="22"/>
  <c r="E1000" i="22"/>
  <c r="E999" i="22"/>
  <c r="E998" i="22"/>
  <c r="E997" i="22"/>
  <c r="E996" i="22"/>
  <c r="E995" i="22"/>
  <c r="E994" i="22"/>
  <c r="E993" i="22"/>
  <c r="E992" i="22"/>
  <c r="E991" i="22"/>
  <c r="E990" i="22"/>
  <c r="E989" i="22"/>
  <c r="E988" i="22"/>
  <c r="E987" i="22"/>
  <c r="E986" i="22"/>
  <c r="E985" i="22"/>
  <c r="E984" i="22"/>
  <c r="E983" i="22"/>
  <c r="E982" i="22"/>
  <c r="E981" i="22"/>
  <c r="E980" i="22"/>
  <c r="E979" i="22"/>
  <c r="E978" i="22"/>
  <c r="E977" i="22"/>
  <c r="E976" i="22"/>
  <c r="E975" i="22"/>
  <c r="E974" i="22"/>
  <c r="E973" i="22"/>
  <c r="E972" i="22"/>
  <c r="E971" i="22"/>
  <c r="E970" i="22"/>
  <c r="E969" i="22"/>
  <c r="E968" i="22"/>
  <c r="E967" i="22"/>
  <c r="E966" i="22"/>
  <c r="E965" i="22"/>
  <c r="E964" i="22"/>
  <c r="E963" i="22"/>
  <c r="E962" i="22"/>
  <c r="E961" i="22"/>
  <c r="E960" i="22"/>
  <c r="E959" i="22"/>
  <c r="E958" i="22"/>
  <c r="E957" i="22"/>
  <c r="E956" i="22"/>
  <c r="E955" i="22"/>
  <c r="E954" i="22"/>
  <c r="E953" i="22"/>
  <c r="E952" i="22"/>
  <c r="E951" i="22"/>
  <c r="E950" i="22"/>
  <c r="E949" i="22"/>
  <c r="E948" i="22"/>
  <c r="E947" i="22"/>
  <c r="E946" i="22"/>
  <c r="E945" i="22"/>
  <c r="E944" i="22"/>
  <c r="E943" i="22"/>
  <c r="E942" i="22"/>
  <c r="E941" i="22"/>
  <c r="E940" i="22"/>
  <c r="E939" i="22"/>
  <c r="E938" i="22"/>
  <c r="E937" i="22"/>
  <c r="E936" i="22"/>
  <c r="E935" i="22"/>
  <c r="E934" i="22"/>
  <c r="E933" i="22"/>
  <c r="E932" i="22"/>
  <c r="E931" i="22"/>
  <c r="E930" i="22"/>
  <c r="E929" i="22"/>
  <c r="E928" i="22"/>
  <c r="E927" i="22"/>
  <c r="E926" i="22"/>
  <c r="E925" i="22"/>
  <c r="E924" i="22"/>
  <c r="E923" i="22"/>
  <c r="E922" i="22"/>
  <c r="E921" i="22"/>
  <c r="E920" i="22"/>
  <c r="E919" i="22"/>
  <c r="E918" i="22"/>
  <c r="E917" i="22"/>
  <c r="E916" i="22"/>
  <c r="E915" i="22"/>
  <c r="E914" i="22"/>
  <c r="E913" i="22"/>
  <c r="E912" i="22"/>
  <c r="E911" i="22"/>
  <c r="E910" i="22"/>
  <c r="E909" i="22"/>
  <c r="E908" i="22"/>
  <c r="E907" i="22"/>
  <c r="E906" i="22"/>
  <c r="E905" i="22"/>
  <c r="E904" i="22"/>
  <c r="E903" i="22"/>
  <c r="E902" i="22"/>
  <c r="E901" i="22"/>
  <c r="E900" i="22"/>
  <c r="E899" i="22"/>
  <c r="E898" i="22"/>
  <c r="E897" i="22"/>
  <c r="E896" i="22"/>
  <c r="E895" i="22"/>
  <c r="E894" i="22"/>
  <c r="E893" i="22"/>
  <c r="E892" i="22"/>
  <c r="E891" i="22"/>
  <c r="E890" i="22"/>
  <c r="E889" i="22"/>
  <c r="E888" i="22"/>
  <c r="E887" i="22"/>
  <c r="E886" i="22"/>
  <c r="E885" i="22"/>
  <c r="E884" i="22"/>
  <c r="E883" i="22"/>
  <c r="E882" i="22"/>
  <c r="E881" i="22"/>
  <c r="E880" i="22"/>
  <c r="E879" i="22"/>
  <c r="E878" i="22"/>
  <c r="E877" i="22"/>
  <c r="E876" i="22"/>
  <c r="E875" i="22"/>
  <c r="E874" i="22"/>
  <c r="E873" i="22"/>
  <c r="E872" i="22"/>
  <c r="E871" i="22"/>
  <c r="E870" i="22"/>
  <c r="E869" i="22"/>
  <c r="E868" i="22"/>
  <c r="E867" i="22"/>
  <c r="E866" i="22"/>
  <c r="E865" i="22"/>
  <c r="E864" i="22"/>
  <c r="E863" i="22"/>
  <c r="E862" i="22"/>
  <c r="E861" i="22"/>
  <c r="E860" i="22"/>
  <c r="E859" i="22"/>
  <c r="E858" i="22"/>
  <c r="E857" i="22"/>
  <c r="E856" i="22"/>
  <c r="E855" i="22"/>
  <c r="E854" i="22"/>
  <c r="E853" i="22"/>
  <c r="E852" i="22"/>
  <c r="E851" i="22"/>
  <c r="E850" i="22"/>
  <c r="E849" i="22"/>
  <c r="E848" i="22"/>
  <c r="E847" i="22"/>
  <c r="E846" i="22"/>
  <c r="E845" i="22"/>
  <c r="E844" i="22"/>
  <c r="E843" i="22"/>
  <c r="E842" i="22"/>
  <c r="E841" i="22"/>
  <c r="E840" i="22"/>
  <c r="E839" i="22"/>
  <c r="E838" i="22"/>
  <c r="E837" i="22"/>
  <c r="E836" i="22"/>
  <c r="E835" i="22"/>
  <c r="E834" i="22"/>
  <c r="E833" i="22"/>
  <c r="E832" i="22"/>
  <c r="E831" i="22"/>
  <c r="E830" i="22"/>
  <c r="E829" i="22"/>
  <c r="E828" i="22"/>
  <c r="E827" i="22"/>
  <c r="E826" i="22"/>
  <c r="E825" i="22"/>
  <c r="E824" i="22"/>
  <c r="E823" i="22"/>
  <c r="E822" i="22"/>
  <c r="E821" i="22"/>
  <c r="E820" i="22"/>
  <c r="E819" i="22"/>
  <c r="E818" i="22"/>
  <c r="E817" i="22"/>
  <c r="E816" i="22"/>
  <c r="E815" i="22"/>
  <c r="E814" i="22"/>
  <c r="E813" i="22"/>
  <c r="E812" i="22"/>
  <c r="E811" i="22"/>
  <c r="E810" i="22"/>
  <c r="E809" i="22"/>
  <c r="E808" i="22"/>
  <c r="E807" i="22"/>
  <c r="E806" i="22"/>
  <c r="E805" i="22"/>
  <c r="E804" i="22"/>
  <c r="E803" i="22"/>
  <c r="E802" i="22"/>
  <c r="E801" i="22"/>
  <c r="E800" i="22"/>
  <c r="E799" i="22"/>
  <c r="E798" i="22"/>
  <c r="E797" i="22"/>
  <c r="E796" i="22"/>
  <c r="E795" i="22"/>
  <c r="E794" i="22"/>
  <c r="E793" i="22"/>
  <c r="E792" i="22"/>
  <c r="E791" i="22"/>
  <c r="E790" i="22"/>
  <c r="E789" i="22"/>
  <c r="E788" i="22"/>
  <c r="E787" i="22"/>
  <c r="E786" i="22"/>
  <c r="E785" i="22"/>
  <c r="E784" i="22"/>
  <c r="E783" i="22"/>
  <c r="E782" i="22"/>
  <c r="E781" i="22"/>
  <c r="E780" i="22"/>
  <c r="E779" i="22"/>
  <c r="E778" i="22"/>
  <c r="E777" i="22"/>
  <c r="E776" i="22"/>
  <c r="E775" i="22"/>
  <c r="E774" i="22"/>
  <c r="E773" i="22"/>
  <c r="E772" i="22"/>
  <c r="E771" i="22"/>
  <c r="E770" i="22"/>
  <c r="E769" i="22"/>
  <c r="E768" i="22"/>
  <c r="E767" i="22"/>
  <c r="E766" i="22"/>
  <c r="E765" i="22"/>
  <c r="E764" i="22"/>
  <c r="E763" i="22"/>
  <c r="E762" i="22"/>
  <c r="E761" i="22"/>
  <c r="E760" i="22"/>
  <c r="E759" i="22"/>
  <c r="E758" i="22"/>
  <c r="E757" i="22"/>
  <c r="E756" i="22"/>
  <c r="E755" i="22"/>
  <c r="E754" i="22"/>
  <c r="E753" i="22"/>
  <c r="E752" i="22"/>
  <c r="E751" i="22"/>
  <c r="E750" i="22"/>
  <c r="E749" i="22"/>
  <c r="E748" i="22"/>
  <c r="E747" i="22"/>
  <c r="E746" i="22"/>
  <c r="E745" i="22"/>
  <c r="E744" i="22"/>
  <c r="E743" i="22"/>
  <c r="E742" i="22"/>
  <c r="E741" i="22"/>
  <c r="E740" i="22"/>
  <c r="E739" i="22"/>
  <c r="E738" i="22"/>
  <c r="E737" i="22"/>
  <c r="E736" i="22"/>
  <c r="E735" i="22"/>
  <c r="E734" i="22"/>
  <c r="E733" i="22"/>
  <c r="E732" i="22"/>
  <c r="E731" i="22"/>
  <c r="E730" i="22"/>
  <c r="E729" i="22"/>
  <c r="Q722" i="22"/>
  <c r="O722" i="22"/>
  <c r="M722" i="22"/>
  <c r="K722" i="22"/>
  <c r="I722" i="22"/>
  <c r="G722" i="22"/>
  <c r="E722" i="22"/>
  <c r="E721" i="22"/>
  <c r="Q720" i="22"/>
  <c r="O720" i="22"/>
  <c r="M720" i="22"/>
  <c r="K720" i="22"/>
  <c r="I720" i="22"/>
  <c r="G720" i="22"/>
  <c r="E720" i="22"/>
  <c r="Q719" i="22"/>
  <c r="O719" i="22"/>
  <c r="M719" i="22"/>
  <c r="K719" i="22"/>
  <c r="I719" i="22"/>
  <c r="G719" i="22"/>
  <c r="E719" i="22"/>
  <c r="Q718" i="22"/>
  <c r="O718" i="22"/>
  <c r="M718" i="22"/>
  <c r="K718" i="22"/>
  <c r="I718" i="22"/>
  <c r="G718" i="22"/>
  <c r="E718" i="22"/>
  <c r="Q717" i="22"/>
  <c r="O717" i="22"/>
  <c r="M717" i="22"/>
  <c r="K717" i="22"/>
  <c r="I717" i="22"/>
  <c r="G717" i="22"/>
  <c r="E717" i="22"/>
  <c r="Q716" i="22"/>
  <c r="O716" i="22"/>
  <c r="M716" i="22"/>
  <c r="K716" i="22"/>
  <c r="I716" i="22"/>
  <c r="G716" i="22"/>
  <c r="E716" i="22"/>
  <c r="Q715" i="22"/>
  <c r="O715" i="22"/>
  <c r="M715" i="22"/>
  <c r="K715" i="22"/>
  <c r="I715" i="22"/>
  <c r="G715" i="22"/>
  <c r="E715" i="22"/>
  <c r="Q714" i="22"/>
  <c r="O714" i="22"/>
  <c r="M714" i="22"/>
  <c r="K714" i="22"/>
  <c r="I714" i="22"/>
  <c r="G714" i="22"/>
  <c r="E714" i="22"/>
  <c r="Q713" i="22"/>
  <c r="O713" i="22"/>
  <c r="M713" i="22"/>
  <c r="K713" i="22"/>
  <c r="I713" i="22"/>
  <c r="G713" i="22"/>
  <c r="E713" i="22"/>
  <c r="Q712" i="22"/>
  <c r="O712" i="22"/>
  <c r="M712" i="22"/>
  <c r="K712" i="22"/>
  <c r="I712" i="22"/>
  <c r="G712" i="22"/>
  <c r="E712" i="22"/>
  <c r="Q711" i="22"/>
  <c r="O711" i="22"/>
  <c r="M711" i="22"/>
  <c r="K711" i="22"/>
  <c r="I711" i="22"/>
  <c r="G711" i="22"/>
  <c r="E711" i="22"/>
  <c r="Q710" i="22"/>
  <c r="O710" i="22"/>
  <c r="M710" i="22"/>
  <c r="K710" i="22"/>
  <c r="I710" i="22"/>
  <c r="G710" i="22"/>
  <c r="E710" i="22"/>
  <c r="Q709" i="22"/>
  <c r="O709" i="22"/>
  <c r="M709" i="22"/>
  <c r="K709" i="22"/>
  <c r="I709" i="22"/>
  <c r="G709" i="22"/>
  <c r="E709" i="22"/>
  <c r="Q708" i="22"/>
  <c r="O708" i="22"/>
  <c r="M708" i="22"/>
  <c r="K708" i="22"/>
  <c r="I708" i="22"/>
  <c r="G708" i="22"/>
  <c r="E708" i="22"/>
  <c r="Q707" i="22"/>
  <c r="O707" i="22"/>
  <c r="M707" i="22"/>
  <c r="K707" i="22"/>
  <c r="I707" i="22"/>
  <c r="G707" i="22"/>
  <c r="E707" i="22"/>
  <c r="E706" i="22"/>
  <c r="Q705" i="22"/>
  <c r="O705" i="22"/>
  <c r="M705" i="22"/>
  <c r="K705" i="22"/>
  <c r="I705" i="22"/>
  <c r="G705" i="22"/>
  <c r="E705" i="22"/>
  <c r="Q704" i="22"/>
  <c r="O704" i="22"/>
  <c r="M704" i="22"/>
  <c r="K704" i="22"/>
  <c r="I704" i="22"/>
  <c r="G704" i="22"/>
  <c r="E704" i="22"/>
  <c r="Q703" i="22"/>
  <c r="O703" i="22"/>
  <c r="M703" i="22"/>
  <c r="K703" i="22"/>
  <c r="I703" i="22"/>
  <c r="G703" i="22"/>
  <c r="E703" i="22"/>
  <c r="Q702" i="22"/>
  <c r="O702" i="22"/>
  <c r="M702" i="22"/>
  <c r="K702" i="22"/>
  <c r="I702" i="22"/>
  <c r="G702" i="22"/>
  <c r="E702" i="22"/>
  <c r="Q701" i="22"/>
  <c r="O701" i="22"/>
  <c r="M701" i="22"/>
  <c r="K701" i="22"/>
  <c r="I701" i="22"/>
  <c r="G701" i="22"/>
  <c r="E701" i="22"/>
  <c r="Q700" i="22"/>
  <c r="O700" i="22"/>
  <c r="M700" i="22"/>
  <c r="K700" i="22"/>
  <c r="I700" i="22"/>
  <c r="G700" i="22"/>
  <c r="E700" i="22"/>
  <c r="Q699" i="22"/>
  <c r="O699" i="22"/>
  <c r="M699" i="22"/>
  <c r="K699" i="22"/>
  <c r="I699" i="22"/>
  <c r="G699" i="22"/>
  <c r="E699" i="22"/>
  <c r="Q698" i="22"/>
  <c r="O698" i="22"/>
  <c r="M698" i="22"/>
  <c r="K698" i="22"/>
  <c r="I698" i="22"/>
  <c r="G698" i="22"/>
  <c r="E698" i="22"/>
  <c r="Q697" i="22"/>
  <c r="O697" i="22"/>
  <c r="M697" i="22"/>
  <c r="K697" i="22"/>
  <c r="I697" i="22"/>
  <c r="G697" i="22"/>
  <c r="E697" i="22"/>
  <c r="Q696" i="22"/>
  <c r="O696" i="22"/>
  <c r="M696" i="22"/>
  <c r="K696" i="22"/>
  <c r="I696" i="22"/>
  <c r="G696" i="22"/>
  <c r="E696" i="22"/>
  <c r="Q695" i="22"/>
  <c r="O695" i="22"/>
  <c r="M695" i="22"/>
  <c r="K695" i="22"/>
  <c r="I695" i="22"/>
  <c r="G695" i="22"/>
  <c r="E695" i="22"/>
  <c r="Q694" i="22"/>
  <c r="O694" i="22"/>
  <c r="M694" i="22"/>
  <c r="K694" i="22"/>
  <c r="I694" i="22"/>
  <c r="G694" i="22"/>
  <c r="E694" i="22"/>
  <c r="Q693" i="22"/>
  <c r="O693" i="22"/>
  <c r="M693" i="22"/>
  <c r="K693" i="22"/>
  <c r="I693" i="22"/>
  <c r="G693" i="22"/>
  <c r="E693" i="22"/>
  <c r="Q692" i="22"/>
  <c r="O692" i="22"/>
  <c r="M692" i="22"/>
  <c r="K692" i="22"/>
  <c r="I692" i="22"/>
  <c r="G692" i="22"/>
  <c r="E692" i="22"/>
  <c r="E691" i="22"/>
  <c r="Q690" i="22"/>
  <c r="O690" i="22"/>
  <c r="M690" i="22"/>
  <c r="K690" i="22"/>
  <c r="I690" i="22"/>
  <c r="G690" i="22"/>
  <c r="E690" i="22"/>
  <c r="Q689" i="22"/>
  <c r="O689" i="22"/>
  <c r="M689" i="22"/>
  <c r="K689" i="22"/>
  <c r="I689" i="22"/>
  <c r="G689" i="22"/>
  <c r="E689" i="22"/>
  <c r="Q688" i="22"/>
  <c r="O688" i="22"/>
  <c r="M688" i="22"/>
  <c r="K688" i="22"/>
  <c r="I688" i="22"/>
  <c r="G688" i="22"/>
  <c r="E688" i="22"/>
  <c r="Q687" i="22"/>
  <c r="O687" i="22"/>
  <c r="M687" i="22"/>
  <c r="K687" i="22"/>
  <c r="I687" i="22"/>
  <c r="G687" i="22"/>
  <c r="E687" i="22"/>
  <c r="Q686" i="22"/>
  <c r="O686" i="22"/>
  <c r="M686" i="22"/>
  <c r="K686" i="22"/>
  <c r="I686" i="22"/>
  <c r="G686" i="22"/>
  <c r="E686" i="22"/>
  <c r="Q685" i="22"/>
  <c r="O685" i="22"/>
  <c r="M685" i="22"/>
  <c r="K685" i="22"/>
  <c r="I685" i="22"/>
  <c r="G685" i="22"/>
  <c r="E685" i="22"/>
  <c r="Q684" i="22"/>
  <c r="O684" i="22"/>
  <c r="M684" i="22"/>
  <c r="K684" i="22"/>
  <c r="I684" i="22"/>
  <c r="G684" i="22"/>
  <c r="E684" i="22"/>
  <c r="Q683" i="22"/>
  <c r="O683" i="22"/>
  <c r="M683" i="22"/>
  <c r="K683" i="22"/>
  <c r="I683" i="22"/>
  <c r="G683" i="22"/>
  <c r="E683" i="22"/>
  <c r="Q682" i="22"/>
  <c r="O682" i="22"/>
  <c r="M682" i="22"/>
  <c r="K682" i="22"/>
  <c r="I682" i="22"/>
  <c r="G682" i="22"/>
  <c r="E682" i="22"/>
  <c r="Q681" i="22"/>
  <c r="O681" i="22"/>
  <c r="M681" i="22"/>
  <c r="K681" i="22"/>
  <c r="I681" i="22"/>
  <c r="G681" i="22"/>
  <c r="E681" i="22"/>
  <c r="Q680" i="22"/>
  <c r="O680" i="22"/>
  <c r="M680" i="22"/>
  <c r="K680" i="22"/>
  <c r="I680" i="22"/>
  <c r="G680" i="22"/>
  <c r="E680" i="22"/>
  <c r="Q679" i="22"/>
  <c r="O679" i="22"/>
  <c r="M679" i="22"/>
  <c r="K679" i="22"/>
  <c r="I679" i="22"/>
  <c r="G679" i="22"/>
  <c r="E679" i="22"/>
  <c r="Q678" i="22"/>
  <c r="O678" i="22"/>
  <c r="M678" i="22"/>
  <c r="K678" i="22"/>
  <c r="I678" i="22"/>
  <c r="G678" i="22"/>
  <c r="E678" i="22"/>
  <c r="Q677" i="22"/>
  <c r="O677" i="22"/>
  <c r="M677" i="22"/>
  <c r="K677" i="22"/>
  <c r="I677" i="22"/>
  <c r="G677" i="22"/>
  <c r="E677" i="22"/>
  <c r="E676" i="22"/>
  <c r="Q675" i="22"/>
  <c r="O675" i="22"/>
  <c r="M675" i="22"/>
  <c r="K675" i="22"/>
  <c r="I675" i="22"/>
  <c r="G675" i="22"/>
  <c r="E675" i="22"/>
  <c r="Q674" i="22"/>
  <c r="O674" i="22"/>
  <c r="M674" i="22"/>
  <c r="K674" i="22"/>
  <c r="I674" i="22"/>
  <c r="G674" i="22"/>
  <c r="E674" i="22"/>
  <c r="Q673" i="22"/>
  <c r="O673" i="22"/>
  <c r="M673" i="22"/>
  <c r="K673" i="22"/>
  <c r="I673" i="22"/>
  <c r="G673" i="22"/>
  <c r="E673" i="22"/>
  <c r="Q672" i="22"/>
  <c r="O672" i="22"/>
  <c r="M672" i="22"/>
  <c r="K672" i="22"/>
  <c r="I672" i="22"/>
  <c r="G672" i="22"/>
  <c r="E672" i="22"/>
  <c r="Q671" i="22"/>
  <c r="O671" i="22"/>
  <c r="M671" i="22"/>
  <c r="K671" i="22"/>
  <c r="I671" i="22"/>
  <c r="G671" i="22"/>
  <c r="E671" i="22"/>
  <c r="Q670" i="22"/>
  <c r="O670" i="22"/>
  <c r="M670" i="22"/>
  <c r="K670" i="22"/>
  <c r="I670" i="22"/>
  <c r="G670" i="22"/>
  <c r="E670" i="22"/>
  <c r="Q669" i="22"/>
  <c r="O669" i="22"/>
  <c r="M669" i="22"/>
  <c r="K669" i="22"/>
  <c r="I669" i="22"/>
  <c r="G669" i="22"/>
  <c r="E669" i="22"/>
  <c r="Q668" i="22"/>
  <c r="O668" i="22"/>
  <c r="M668" i="22"/>
  <c r="K668" i="22"/>
  <c r="I668" i="22"/>
  <c r="G668" i="22"/>
  <c r="E668" i="22"/>
  <c r="Q667" i="22"/>
  <c r="O667" i="22"/>
  <c r="M667" i="22"/>
  <c r="K667" i="22"/>
  <c r="I667" i="22"/>
  <c r="G667" i="22"/>
  <c r="E667" i="22"/>
  <c r="Q666" i="22"/>
  <c r="O666" i="22"/>
  <c r="M666" i="22"/>
  <c r="K666" i="22"/>
  <c r="I666" i="22"/>
  <c r="G666" i="22"/>
  <c r="E666" i="22"/>
  <c r="Q665" i="22"/>
  <c r="O665" i="22"/>
  <c r="M665" i="22"/>
  <c r="K665" i="22"/>
  <c r="I665" i="22"/>
  <c r="G665" i="22"/>
  <c r="E665" i="22"/>
  <c r="Q664" i="22"/>
  <c r="O664" i="22"/>
  <c r="M664" i="22"/>
  <c r="K664" i="22"/>
  <c r="I664" i="22"/>
  <c r="G664" i="22"/>
  <c r="E664" i="22"/>
  <c r="Q663" i="22"/>
  <c r="O663" i="22"/>
  <c r="M663" i="22"/>
  <c r="K663" i="22"/>
  <c r="I663" i="22"/>
  <c r="G663" i="22"/>
  <c r="E663" i="22"/>
  <c r="Q662" i="22"/>
  <c r="O662" i="22"/>
  <c r="M662" i="22"/>
  <c r="K662" i="22"/>
  <c r="I662" i="22"/>
  <c r="G662" i="22"/>
  <c r="E662" i="22"/>
  <c r="E661" i="22"/>
  <c r="Q660" i="22"/>
  <c r="O660" i="22"/>
  <c r="M660" i="22"/>
  <c r="K660" i="22"/>
  <c r="I660" i="22"/>
  <c r="G660" i="22"/>
  <c r="E660" i="22"/>
  <c r="Q659" i="22"/>
  <c r="O659" i="22"/>
  <c r="M659" i="22"/>
  <c r="K659" i="22"/>
  <c r="I659" i="22"/>
  <c r="G659" i="22"/>
  <c r="E659" i="22"/>
  <c r="Q658" i="22"/>
  <c r="O658" i="22"/>
  <c r="M658" i="22"/>
  <c r="K658" i="22"/>
  <c r="I658" i="22"/>
  <c r="G658" i="22"/>
  <c r="E658" i="22"/>
  <c r="Q657" i="22"/>
  <c r="O657" i="22"/>
  <c r="M657" i="22"/>
  <c r="K657" i="22"/>
  <c r="I657" i="22"/>
  <c r="G657" i="22"/>
  <c r="E657" i="22"/>
  <c r="Q656" i="22"/>
  <c r="O656" i="22"/>
  <c r="M656" i="22"/>
  <c r="K656" i="22"/>
  <c r="I656" i="22"/>
  <c r="G656" i="22"/>
  <c r="E656" i="22"/>
  <c r="Q655" i="22"/>
  <c r="O655" i="22"/>
  <c r="M655" i="22"/>
  <c r="K655" i="22"/>
  <c r="I655" i="22"/>
  <c r="G655" i="22"/>
  <c r="E655" i="22"/>
  <c r="Q654" i="22"/>
  <c r="O654" i="22"/>
  <c r="M654" i="22"/>
  <c r="K654" i="22"/>
  <c r="I654" i="22"/>
  <c r="G654" i="22"/>
  <c r="E654" i="22"/>
  <c r="Q653" i="22"/>
  <c r="O653" i="22"/>
  <c r="M653" i="22"/>
  <c r="K653" i="22"/>
  <c r="I653" i="22"/>
  <c r="G653" i="22"/>
  <c r="E653" i="22"/>
  <c r="Q652" i="22"/>
  <c r="O652" i="22"/>
  <c r="M652" i="22"/>
  <c r="K652" i="22"/>
  <c r="I652" i="22"/>
  <c r="G652" i="22"/>
  <c r="E652" i="22"/>
  <c r="Q651" i="22"/>
  <c r="O651" i="22"/>
  <c r="M651" i="22"/>
  <c r="K651" i="22"/>
  <c r="I651" i="22"/>
  <c r="G651" i="22"/>
  <c r="E651" i="22"/>
  <c r="Q650" i="22"/>
  <c r="O650" i="22"/>
  <c r="M650" i="22"/>
  <c r="K650" i="22"/>
  <c r="I650" i="22"/>
  <c r="G650" i="22"/>
  <c r="E650" i="22"/>
  <c r="Q649" i="22"/>
  <c r="O649" i="22"/>
  <c r="M649" i="22"/>
  <c r="K649" i="22"/>
  <c r="I649" i="22"/>
  <c r="G649" i="22"/>
  <c r="E649" i="22"/>
  <c r="Q648" i="22"/>
  <c r="O648" i="22"/>
  <c r="M648" i="22"/>
  <c r="K648" i="22"/>
  <c r="I648" i="22"/>
  <c r="G648" i="22"/>
  <c r="E648" i="22"/>
  <c r="Q647" i="22"/>
  <c r="O647" i="22"/>
  <c r="M647" i="22"/>
  <c r="K647" i="22"/>
  <c r="I647" i="22"/>
  <c r="G647" i="22"/>
  <c r="E647" i="22"/>
  <c r="E646" i="22"/>
  <c r="Q645" i="22"/>
  <c r="O645" i="22"/>
  <c r="M645" i="22"/>
  <c r="K645" i="22"/>
  <c r="I645" i="22"/>
  <c r="G645" i="22"/>
  <c r="E645" i="22"/>
  <c r="Q644" i="22"/>
  <c r="O644" i="22"/>
  <c r="M644" i="22"/>
  <c r="K644" i="22"/>
  <c r="I644" i="22"/>
  <c r="G644" i="22"/>
  <c r="E644" i="22"/>
  <c r="Q643" i="22"/>
  <c r="O643" i="22"/>
  <c r="M643" i="22"/>
  <c r="K643" i="22"/>
  <c r="I643" i="22"/>
  <c r="G643" i="22"/>
  <c r="E643" i="22"/>
  <c r="Q642" i="22"/>
  <c r="O642" i="22"/>
  <c r="M642" i="22"/>
  <c r="K642" i="22"/>
  <c r="I642" i="22"/>
  <c r="G642" i="22"/>
  <c r="E642" i="22"/>
  <c r="Q641" i="22"/>
  <c r="O641" i="22"/>
  <c r="M641" i="22"/>
  <c r="K641" i="22"/>
  <c r="I641" i="22"/>
  <c r="G641" i="22"/>
  <c r="E641" i="22"/>
  <c r="Q640" i="22"/>
  <c r="O640" i="22"/>
  <c r="M640" i="22"/>
  <c r="K640" i="22"/>
  <c r="I640" i="22"/>
  <c r="G640" i="22"/>
  <c r="E640" i="22"/>
  <c r="Q639" i="22"/>
  <c r="O639" i="22"/>
  <c r="M639" i="22"/>
  <c r="K639" i="22"/>
  <c r="I639" i="22"/>
  <c r="G639" i="22"/>
  <c r="E639" i="22"/>
  <c r="Q638" i="22"/>
  <c r="O638" i="22"/>
  <c r="M638" i="22"/>
  <c r="K638" i="22"/>
  <c r="I638" i="22"/>
  <c r="G638" i="22"/>
  <c r="E638" i="22"/>
  <c r="Q637" i="22"/>
  <c r="O637" i="22"/>
  <c r="M637" i="22"/>
  <c r="K637" i="22"/>
  <c r="I637" i="22"/>
  <c r="G637" i="22"/>
  <c r="E637" i="22"/>
  <c r="Q636" i="22"/>
  <c r="O636" i="22"/>
  <c r="M636" i="22"/>
  <c r="K636" i="22"/>
  <c r="I636" i="22"/>
  <c r="G636" i="22"/>
  <c r="E636" i="22"/>
  <c r="Q635" i="22"/>
  <c r="O635" i="22"/>
  <c r="M635" i="22"/>
  <c r="K635" i="22"/>
  <c r="I635" i="22"/>
  <c r="G635" i="22"/>
  <c r="E635" i="22"/>
  <c r="Q634" i="22"/>
  <c r="O634" i="22"/>
  <c r="M634" i="22"/>
  <c r="K634" i="22"/>
  <c r="I634" i="22"/>
  <c r="G634" i="22"/>
  <c r="E634" i="22"/>
  <c r="Q633" i="22"/>
  <c r="O633" i="22"/>
  <c r="M633" i="22"/>
  <c r="K633" i="22"/>
  <c r="I633" i="22"/>
  <c r="G633" i="22"/>
  <c r="E633" i="22"/>
  <c r="Q632" i="22"/>
  <c r="O632" i="22"/>
  <c r="M632" i="22"/>
  <c r="K632" i="22"/>
  <c r="I632" i="22"/>
  <c r="G632" i="22"/>
  <c r="E632" i="22"/>
  <c r="E631" i="22"/>
  <c r="Q630" i="22"/>
  <c r="O630" i="22"/>
  <c r="M630" i="22"/>
  <c r="K630" i="22"/>
  <c r="I630" i="22"/>
  <c r="G630" i="22"/>
  <c r="E630" i="22"/>
  <c r="Q629" i="22"/>
  <c r="O629" i="22"/>
  <c r="M629" i="22"/>
  <c r="K629" i="22"/>
  <c r="I629" i="22"/>
  <c r="G629" i="22"/>
  <c r="E629" i="22"/>
  <c r="Q628" i="22"/>
  <c r="O628" i="22"/>
  <c r="M628" i="22"/>
  <c r="K628" i="22"/>
  <c r="I628" i="22"/>
  <c r="G628" i="22"/>
  <c r="E628" i="22"/>
  <c r="Q627" i="22"/>
  <c r="O627" i="22"/>
  <c r="M627" i="22"/>
  <c r="K627" i="22"/>
  <c r="I627" i="22"/>
  <c r="G627" i="22"/>
  <c r="E627" i="22"/>
  <c r="Q626" i="22"/>
  <c r="O626" i="22"/>
  <c r="M626" i="22"/>
  <c r="K626" i="22"/>
  <c r="I626" i="22"/>
  <c r="G626" i="22"/>
  <c r="E626" i="22"/>
  <c r="Q625" i="22"/>
  <c r="O625" i="22"/>
  <c r="M625" i="22"/>
  <c r="K625" i="22"/>
  <c r="I625" i="22"/>
  <c r="G625" i="22"/>
  <c r="E625" i="22"/>
  <c r="Q624" i="22"/>
  <c r="O624" i="22"/>
  <c r="M624" i="22"/>
  <c r="K624" i="22"/>
  <c r="I624" i="22"/>
  <c r="G624" i="22"/>
  <c r="E624" i="22"/>
  <c r="Q623" i="22"/>
  <c r="O623" i="22"/>
  <c r="M623" i="22"/>
  <c r="K623" i="22"/>
  <c r="I623" i="22"/>
  <c r="G623" i="22"/>
  <c r="E623" i="22"/>
  <c r="Q622" i="22"/>
  <c r="O622" i="22"/>
  <c r="M622" i="22"/>
  <c r="K622" i="22"/>
  <c r="I622" i="22"/>
  <c r="G622" i="22"/>
  <c r="E622" i="22"/>
  <c r="Q621" i="22"/>
  <c r="O621" i="22"/>
  <c r="M621" i="22"/>
  <c r="K621" i="22"/>
  <c r="I621" i="22"/>
  <c r="G621" i="22"/>
  <c r="E621" i="22"/>
  <c r="Q620" i="22"/>
  <c r="O620" i="22"/>
  <c r="M620" i="22"/>
  <c r="K620" i="22"/>
  <c r="I620" i="22"/>
  <c r="G620" i="22"/>
  <c r="E620" i="22"/>
  <c r="Q619" i="22"/>
  <c r="O619" i="22"/>
  <c r="M619" i="22"/>
  <c r="K619" i="22"/>
  <c r="I619" i="22"/>
  <c r="G619" i="22"/>
  <c r="E619" i="22"/>
  <c r="Q618" i="22"/>
  <c r="O618" i="22"/>
  <c r="M618" i="22"/>
  <c r="K618" i="22"/>
  <c r="I618" i="22"/>
  <c r="G618" i="22"/>
  <c r="E618" i="22"/>
  <c r="Q617" i="22"/>
  <c r="O617" i="22"/>
  <c r="M617" i="22"/>
  <c r="K617" i="22"/>
  <c r="I617" i="22"/>
  <c r="G617" i="22"/>
  <c r="E617" i="22"/>
  <c r="E616" i="22"/>
  <c r="Q615" i="22"/>
  <c r="O615" i="22"/>
  <c r="M615" i="22"/>
  <c r="K615" i="22"/>
  <c r="I615" i="22"/>
  <c r="G615" i="22"/>
  <c r="E615" i="22"/>
  <c r="Q614" i="22"/>
  <c r="O614" i="22"/>
  <c r="M614" i="22"/>
  <c r="K614" i="22"/>
  <c r="I614" i="22"/>
  <c r="G614" i="22"/>
  <c r="E614" i="22"/>
  <c r="Q613" i="22"/>
  <c r="O613" i="22"/>
  <c r="M613" i="22"/>
  <c r="K613" i="22"/>
  <c r="I613" i="22"/>
  <c r="G613" i="22"/>
  <c r="E613" i="22"/>
  <c r="Q612" i="22"/>
  <c r="O612" i="22"/>
  <c r="M612" i="22"/>
  <c r="K612" i="22"/>
  <c r="I612" i="22"/>
  <c r="G612" i="22"/>
  <c r="E612" i="22"/>
  <c r="Q611" i="22"/>
  <c r="O611" i="22"/>
  <c r="M611" i="22"/>
  <c r="K611" i="22"/>
  <c r="I611" i="22"/>
  <c r="G611" i="22"/>
  <c r="E611" i="22"/>
  <c r="Q610" i="22"/>
  <c r="O610" i="22"/>
  <c r="M610" i="22"/>
  <c r="K610" i="22"/>
  <c r="I610" i="22"/>
  <c r="G610" i="22"/>
  <c r="E610" i="22"/>
  <c r="Q609" i="22"/>
  <c r="O609" i="22"/>
  <c r="M609" i="22"/>
  <c r="K609" i="22"/>
  <c r="I609" i="22"/>
  <c r="G609" i="22"/>
  <c r="E609" i="22"/>
  <c r="Q608" i="22"/>
  <c r="O608" i="22"/>
  <c r="M608" i="22"/>
  <c r="K608" i="22"/>
  <c r="I608" i="22"/>
  <c r="G608" i="22"/>
  <c r="E608" i="22"/>
  <c r="Q607" i="22"/>
  <c r="O607" i="22"/>
  <c r="M607" i="22"/>
  <c r="K607" i="22"/>
  <c r="I607" i="22"/>
  <c r="G607" i="22"/>
  <c r="E607" i="22"/>
  <c r="Q606" i="22"/>
  <c r="O606" i="22"/>
  <c r="M606" i="22"/>
  <c r="K606" i="22"/>
  <c r="I606" i="22"/>
  <c r="G606" i="22"/>
  <c r="E606" i="22"/>
  <c r="Q605" i="22"/>
  <c r="O605" i="22"/>
  <c r="M605" i="22"/>
  <c r="K605" i="22"/>
  <c r="I605" i="22"/>
  <c r="G605" i="22"/>
  <c r="E605" i="22"/>
  <c r="Q604" i="22"/>
  <c r="O604" i="22"/>
  <c r="M604" i="22"/>
  <c r="K604" i="22"/>
  <c r="I604" i="22"/>
  <c r="G604" i="22"/>
  <c r="E604" i="22"/>
  <c r="Q603" i="22"/>
  <c r="O603" i="22"/>
  <c r="M603" i="22"/>
  <c r="K603" i="22"/>
  <c r="I603" i="22"/>
  <c r="G603" i="22"/>
  <c r="E603" i="22"/>
  <c r="Q602" i="22"/>
  <c r="O602" i="22"/>
  <c r="M602" i="22"/>
  <c r="K602" i="22"/>
  <c r="I602" i="22"/>
  <c r="G602" i="22"/>
  <c r="E602" i="22"/>
  <c r="E601" i="22"/>
  <c r="Q600" i="22"/>
  <c r="O600" i="22"/>
  <c r="M600" i="22"/>
  <c r="K600" i="22"/>
  <c r="I600" i="22"/>
  <c r="G600" i="22"/>
  <c r="E600" i="22"/>
  <c r="Q599" i="22"/>
  <c r="O599" i="22"/>
  <c r="M599" i="22"/>
  <c r="K599" i="22"/>
  <c r="I599" i="22"/>
  <c r="G599" i="22"/>
  <c r="E599" i="22"/>
  <c r="Q598" i="22"/>
  <c r="O598" i="22"/>
  <c r="M598" i="22"/>
  <c r="K598" i="22"/>
  <c r="I598" i="22"/>
  <c r="G598" i="22"/>
  <c r="E598" i="22"/>
  <c r="Q597" i="22"/>
  <c r="O597" i="22"/>
  <c r="M597" i="22"/>
  <c r="K597" i="22"/>
  <c r="I597" i="22"/>
  <c r="G597" i="22"/>
  <c r="E597" i="22"/>
  <c r="Q596" i="22"/>
  <c r="O596" i="22"/>
  <c r="M596" i="22"/>
  <c r="K596" i="22"/>
  <c r="I596" i="22"/>
  <c r="G596" i="22"/>
  <c r="E596" i="22"/>
  <c r="Q595" i="22"/>
  <c r="O595" i="22"/>
  <c r="M595" i="22"/>
  <c r="K595" i="22"/>
  <c r="I595" i="22"/>
  <c r="G595" i="22"/>
  <c r="E595" i="22"/>
  <c r="Q594" i="22"/>
  <c r="O594" i="22"/>
  <c r="M594" i="22"/>
  <c r="K594" i="22"/>
  <c r="I594" i="22"/>
  <c r="G594" i="22"/>
  <c r="E594" i="22"/>
  <c r="Q593" i="22"/>
  <c r="O593" i="22"/>
  <c r="M593" i="22"/>
  <c r="K593" i="22"/>
  <c r="I593" i="22"/>
  <c r="G593" i="22"/>
  <c r="E593" i="22"/>
  <c r="Q592" i="22"/>
  <c r="O592" i="22"/>
  <c r="M592" i="22"/>
  <c r="K592" i="22"/>
  <c r="I592" i="22"/>
  <c r="G592" i="22"/>
  <c r="E592" i="22"/>
  <c r="Q591" i="22"/>
  <c r="O591" i="22"/>
  <c r="M591" i="22"/>
  <c r="K591" i="22"/>
  <c r="I591" i="22"/>
  <c r="G591" i="22"/>
  <c r="E591" i="22"/>
  <c r="Q590" i="22"/>
  <c r="O590" i="22"/>
  <c r="M590" i="22"/>
  <c r="K590" i="22"/>
  <c r="I590" i="22"/>
  <c r="G590" i="22"/>
  <c r="E590" i="22"/>
  <c r="Q589" i="22"/>
  <c r="O589" i="22"/>
  <c r="M589" i="22"/>
  <c r="K589" i="22"/>
  <c r="I589" i="22"/>
  <c r="G589" i="22"/>
  <c r="E589" i="22"/>
  <c r="Q588" i="22"/>
  <c r="O588" i="22"/>
  <c r="M588" i="22"/>
  <c r="K588" i="22"/>
  <c r="I588" i="22"/>
  <c r="G588" i="22"/>
  <c r="E588" i="22"/>
  <c r="Q587" i="22"/>
  <c r="O587" i="22"/>
  <c r="M587" i="22"/>
  <c r="K587" i="22"/>
  <c r="I587" i="22"/>
  <c r="G587" i="22"/>
  <c r="E587" i="22"/>
  <c r="E586" i="22"/>
  <c r="Q585" i="22"/>
  <c r="O585" i="22"/>
  <c r="M585" i="22"/>
  <c r="K585" i="22"/>
  <c r="I585" i="22"/>
  <c r="G585" i="22"/>
  <c r="E585" i="22"/>
  <c r="Q584" i="22"/>
  <c r="O584" i="22"/>
  <c r="M584" i="22"/>
  <c r="K584" i="22"/>
  <c r="I584" i="22"/>
  <c r="G584" i="22"/>
  <c r="E584" i="22"/>
  <c r="Q583" i="22"/>
  <c r="O583" i="22"/>
  <c r="M583" i="22"/>
  <c r="K583" i="22"/>
  <c r="I583" i="22"/>
  <c r="G583" i="22"/>
  <c r="E583" i="22"/>
  <c r="Q582" i="22"/>
  <c r="O582" i="22"/>
  <c r="M582" i="22"/>
  <c r="K582" i="22"/>
  <c r="I582" i="22"/>
  <c r="G582" i="22"/>
  <c r="E582" i="22"/>
  <c r="Q581" i="22"/>
  <c r="O581" i="22"/>
  <c r="M581" i="22"/>
  <c r="K581" i="22"/>
  <c r="I581" i="22"/>
  <c r="G581" i="22"/>
  <c r="E581" i="22"/>
  <c r="Q580" i="22"/>
  <c r="O580" i="22"/>
  <c r="M580" i="22"/>
  <c r="K580" i="22"/>
  <c r="I580" i="22"/>
  <c r="G580" i="22"/>
  <c r="E580" i="22"/>
  <c r="Q579" i="22"/>
  <c r="O579" i="22"/>
  <c r="M579" i="22"/>
  <c r="K579" i="22"/>
  <c r="I579" i="22"/>
  <c r="G579" i="22"/>
  <c r="E579" i="22"/>
  <c r="Q578" i="22"/>
  <c r="O578" i="22"/>
  <c r="M578" i="22"/>
  <c r="K578" i="22"/>
  <c r="I578" i="22"/>
  <c r="G578" i="22"/>
  <c r="E578" i="22"/>
  <c r="Q577" i="22"/>
  <c r="O577" i="22"/>
  <c r="M577" i="22"/>
  <c r="K577" i="22"/>
  <c r="I577" i="22"/>
  <c r="G577" i="22"/>
  <c r="E577" i="22"/>
  <c r="Q576" i="22"/>
  <c r="O576" i="22"/>
  <c r="M576" i="22"/>
  <c r="K576" i="22"/>
  <c r="I576" i="22"/>
  <c r="G576" i="22"/>
  <c r="E576" i="22"/>
  <c r="Q575" i="22"/>
  <c r="O575" i="22"/>
  <c r="M575" i="22"/>
  <c r="K575" i="22"/>
  <c r="I575" i="22"/>
  <c r="G575" i="22"/>
  <c r="E575" i="22"/>
  <c r="Q574" i="22"/>
  <c r="O574" i="22"/>
  <c r="M574" i="22"/>
  <c r="K574" i="22"/>
  <c r="I574" i="22"/>
  <c r="G574" i="22"/>
  <c r="E574" i="22"/>
  <c r="Q573" i="22"/>
  <c r="O573" i="22"/>
  <c r="M573" i="22"/>
  <c r="K573" i="22"/>
  <c r="I573" i="22"/>
  <c r="G573" i="22"/>
  <c r="E573" i="22"/>
  <c r="Q572" i="22"/>
  <c r="O572" i="22"/>
  <c r="M572" i="22"/>
  <c r="K572" i="22"/>
  <c r="I572" i="22"/>
  <c r="G572" i="22"/>
  <c r="E572" i="22"/>
  <c r="E571" i="22"/>
  <c r="Q570" i="22"/>
  <c r="O570" i="22"/>
  <c r="M570" i="22"/>
  <c r="K570" i="22"/>
  <c r="I570" i="22"/>
  <c r="G570" i="22"/>
  <c r="E570" i="22"/>
  <c r="Q569" i="22"/>
  <c r="O569" i="22"/>
  <c r="M569" i="22"/>
  <c r="K569" i="22"/>
  <c r="I569" i="22"/>
  <c r="G569" i="22"/>
  <c r="E569" i="22"/>
  <c r="Q568" i="22"/>
  <c r="O568" i="22"/>
  <c r="M568" i="22"/>
  <c r="K568" i="22"/>
  <c r="I568" i="22"/>
  <c r="G568" i="22"/>
  <c r="E568" i="22"/>
  <c r="Q567" i="22"/>
  <c r="O567" i="22"/>
  <c r="M567" i="22"/>
  <c r="K567" i="22"/>
  <c r="I567" i="22"/>
  <c r="G567" i="22"/>
  <c r="E567" i="22"/>
  <c r="Q566" i="22"/>
  <c r="O566" i="22"/>
  <c r="M566" i="22"/>
  <c r="K566" i="22"/>
  <c r="I566" i="22"/>
  <c r="G566" i="22"/>
  <c r="E566" i="22"/>
  <c r="Q565" i="22"/>
  <c r="O565" i="22"/>
  <c r="M565" i="22"/>
  <c r="K565" i="22"/>
  <c r="I565" i="22"/>
  <c r="G565" i="22"/>
  <c r="E565" i="22"/>
  <c r="Q564" i="22"/>
  <c r="O564" i="22"/>
  <c r="M564" i="22"/>
  <c r="K564" i="22"/>
  <c r="I564" i="22"/>
  <c r="G564" i="22"/>
  <c r="E564" i="22"/>
  <c r="Q563" i="22"/>
  <c r="O563" i="22"/>
  <c r="M563" i="22"/>
  <c r="K563" i="22"/>
  <c r="I563" i="22"/>
  <c r="G563" i="22"/>
  <c r="E563" i="22"/>
  <c r="Q562" i="22"/>
  <c r="O562" i="22"/>
  <c r="M562" i="22"/>
  <c r="K562" i="22"/>
  <c r="I562" i="22"/>
  <c r="G562" i="22"/>
  <c r="E562" i="22"/>
  <c r="Q561" i="22"/>
  <c r="O561" i="22"/>
  <c r="M561" i="22"/>
  <c r="K561" i="22"/>
  <c r="I561" i="22"/>
  <c r="G561" i="22"/>
  <c r="E561" i="22"/>
  <c r="Q560" i="22"/>
  <c r="O560" i="22"/>
  <c r="M560" i="22"/>
  <c r="K560" i="22"/>
  <c r="I560" i="22"/>
  <c r="G560" i="22"/>
  <c r="E560" i="22"/>
  <c r="Q559" i="22"/>
  <c r="O559" i="22"/>
  <c r="M559" i="22"/>
  <c r="K559" i="22"/>
  <c r="I559" i="22"/>
  <c r="G559" i="22"/>
  <c r="E559" i="22"/>
  <c r="Q558" i="22"/>
  <c r="O558" i="22"/>
  <c r="M558" i="22"/>
  <c r="K558" i="22"/>
  <c r="I558" i="22"/>
  <c r="G558" i="22"/>
  <c r="E558" i="22"/>
  <c r="Q557" i="22"/>
  <c r="O557" i="22"/>
  <c r="M557" i="22"/>
  <c r="K557" i="22"/>
  <c r="I557" i="22"/>
  <c r="G557" i="22"/>
  <c r="E557" i="22"/>
  <c r="E556" i="22"/>
  <c r="Q555" i="22"/>
  <c r="O555" i="22"/>
  <c r="M555" i="22"/>
  <c r="K555" i="22"/>
  <c r="I555" i="22"/>
  <c r="G555" i="22"/>
  <c r="E555" i="22"/>
  <c r="Q554" i="22"/>
  <c r="O554" i="22"/>
  <c r="M554" i="22"/>
  <c r="K554" i="22"/>
  <c r="I554" i="22"/>
  <c r="G554" i="22"/>
  <c r="E554" i="22"/>
  <c r="Q553" i="22"/>
  <c r="O553" i="22"/>
  <c r="M553" i="22"/>
  <c r="K553" i="22"/>
  <c r="I553" i="22"/>
  <c r="G553" i="22"/>
  <c r="E553" i="22"/>
  <c r="Q552" i="22"/>
  <c r="O552" i="22"/>
  <c r="M552" i="22"/>
  <c r="K552" i="22"/>
  <c r="I552" i="22"/>
  <c r="G552" i="22"/>
  <c r="E552" i="22"/>
  <c r="Q551" i="22"/>
  <c r="O551" i="22"/>
  <c r="M551" i="22"/>
  <c r="K551" i="22"/>
  <c r="I551" i="22"/>
  <c r="G551" i="22"/>
  <c r="E551" i="22"/>
  <c r="Q550" i="22"/>
  <c r="O550" i="22"/>
  <c r="M550" i="22"/>
  <c r="K550" i="22"/>
  <c r="I550" i="22"/>
  <c r="G550" i="22"/>
  <c r="E550" i="22"/>
  <c r="Q549" i="22"/>
  <c r="O549" i="22"/>
  <c r="M549" i="22"/>
  <c r="K549" i="22"/>
  <c r="I549" i="22"/>
  <c r="G549" i="22"/>
  <c r="E549" i="22"/>
  <c r="Q548" i="22"/>
  <c r="O548" i="22"/>
  <c r="M548" i="22"/>
  <c r="K548" i="22"/>
  <c r="I548" i="22"/>
  <c r="G548" i="22"/>
  <c r="E548" i="22"/>
  <c r="Q547" i="22"/>
  <c r="O547" i="22"/>
  <c r="M547" i="22"/>
  <c r="K547" i="22"/>
  <c r="I547" i="22"/>
  <c r="G547" i="22"/>
  <c r="E547" i="22"/>
  <c r="Q546" i="22"/>
  <c r="O546" i="22"/>
  <c r="M546" i="22"/>
  <c r="K546" i="22"/>
  <c r="I546" i="22"/>
  <c r="G546" i="22"/>
  <c r="E546" i="22"/>
  <c r="Q545" i="22"/>
  <c r="O545" i="22"/>
  <c r="M545" i="22"/>
  <c r="K545" i="22"/>
  <c r="I545" i="22"/>
  <c r="G545" i="22"/>
  <c r="E545" i="22"/>
  <c r="Q544" i="22"/>
  <c r="O544" i="22"/>
  <c r="M544" i="22"/>
  <c r="K544" i="22"/>
  <c r="I544" i="22"/>
  <c r="G544" i="22"/>
  <c r="E544" i="22"/>
  <c r="Q543" i="22"/>
  <c r="O543" i="22"/>
  <c r="M543" i="22"/>
  <c r="K543" i="22"/>
  <c r="I543" i="22"/>
  <c r="G543" i="22"/>
  <c r="E543" i="22"/>
  <c r="Q542" i="22"/>
  <c r="O542" i="22"/>
  <c r="M542" i="22"/>
  <c r="K542" i="22"/>
  <c r="I542" i="22"/>
  <c r="G542" i="22"/>
  <c r="E542" i="22"/>
  <c r="E541" i="22"/>
  <c r="Q540" i="22"/>
  <c r="O540" i="22"/>
  <c r="M540" i="22"/>
  <c r="K540" i="22"/>
  <c r="I540" i="22"/>
  <c r="G540" i="22"/>
  <c r="E540" i="22"/>
  <c r="Q539" i="22"/>
  <c r="O539" i="22"/>
  <c r="M539" i="22"/>
  <c r="K539" i="22"/>
  <c r="I539" i="22"/>
  <c r="G539" i="22"/>
  <c r="E539" i="22"/>
  <c r="Q538" i="22"/>
  <c r="O538" i="22"/>
  <c r="M538" i="22"/>
  <c r="K538" i="22"/>
  <c r="I538" i="22"/>
  <c r="G538" i="22"/>
  <c r="E538" i="22"/>
  <c r="Q537" i="22"/>
  <c r="O537" i="22"/>
  <c r="M537" i="22"/>
  <c r="K537" i="22"/>
  <c r="I537" i="22"/>
  <c r="G537" i="22"/>
  <c r="E537" i="22"/>
  <c r="Q536" i="22"/>
  <c r="O536" i="22"/>
  <c r="M536" i="22"/>
  <c r="K536" i="22"/>
  <c r="I536" i="22"/>
  <c r="G536" i="22"/>
  <c r="E536" i="22"/>
  <c r="Q535" i="22"/>
  <c r="O535" i="22"/>
  <c r="M535" i="22"/>
  <c r="K535" i="22"/>
  <c r="I535" i="22"/>
  <c r="G535" i="22"/>
  <c r="E535" i="22"/>
  <c r="Q534" i="22"/>
  <c r="O534" i="22"/>
  <c r="M534" i="22"/>
  <c r="K534" i="22"/>
  <c r="I534" i="22"/>
  <c r="G534" i="22"/>
  <c r="E534" i="22"/>
  <c r="Q533" i="22"/>
  <c r="O533" i="22"/>
  <c r="M533" i="22"/>
  <c r="K533" i="22"/>
  <c r="I533" i="22"/>
  <c r="G533" i="22"/>
  <c r="E533" i="22"/>
  <c r="Q532" i="22"/>
  <c r="O532" i="22"/>
  <c r="M532" i="22"/>
  <c r="K532" i="22"/>
  <c r="I532" i="22"/>
  <c r="G532" i="22"/>
  <c r="E532" i="22"/>
  <c r="Q531" i="22"/>
  <c r="O531" i="22"/>
  <c r="M531" i="22"/>
  <c r="K531" i="22"/>
  <c r="I531" i="22"/>
  <c r="G531" i="22"/>
  <c r="E531" i="22"/>
  <c r="Q530" i="22"/>
  <c r="O530" i="22"/>
  <c r="M530" i="22"/>
  <c r="K530" i="22"/>
  <c r="I530" i="22"/>
  <c r="G530" i="22"/>
  <c r="E530" i="22"/>
  <c r="Q529" i="22"/>
  <c r="O529" i="22"/>
  <c r="M529" i="22"/>
  <c r="K529" i="22"/>
  <c r="I529" i="22"/>
  <c r="G529" i="22"/>
  <c r="E529" i="22"/>
  <c r="Q528" i="22"/>
  <c r="O528" i="22"/>
  <c r="M528" i="22"/>
  <c r="K528" i="22"/>
  <c r="I528" i="22"/>
  <c r="G528" i="22"/>
  <c r="E528" i="22"/>
  <c r="Q527" i="22"/>
  <c r="O527" i="22"/>
  <c r="M527" i="22"/>
  <c r="K527" i="22"/>
  <c r="I527" i="22"/>
  <c r="G527" i="22"/>
  <c r="E527" i="22"/>
  <c r="E526" i="22"/>
  <c r="Q525" i="22"/>
  <c r="O525" i="22"/>
  <c r="M525" i="22"/>
  <c r="K525" i="22"/>
  <c r="I525" i="22"/>
  <c r="G525" i="22"/>
  <c r="E525" i="22"/>
  <c r="Q524" i="22"/>
  <c r="O524" i="22"/>
  <c r="M524" i="22"/>
  <c r="K524" i="22"/>
  <c r="I524" i="22"/>
  <c r="G524" i="22"/>
  <c r="E524" i="22"/>
  <c r="Q523" i="22"/>
  <c r="O523" i="22"/>
  <c r="M523" i="22"/>
  <c r="K523" i="22"/>
  <c r="I523" i="22"/>
  <c r="G523" i="22"/>
  <c r="E523" i="22"/>
  <c r="Q522" i="22"/>
  <c r="O522" i="22"/>
  <c r="M522" i="22"/>
  <c r="K522" i="22"/>
  <c r="I522" i="22"/>
  <c r="G522" i="22"/>
  <c r="E522" i="22"/>
  <c r="Q521" i="22"/>
  <c r="O521" i="22"/>
  <c r="M521" i="22"/>
  <c r="K521" i="22"/>
  <c r="I521" i="22"/>
  <c r="G521" i="22"/>
  <c r="E521" i="22"/>
  <c r="Q520" i="22"/>
  <c r="O520" i="22"/>
  <c r="M520" i="22"/>
  <c r="K520" i="22"/>
  <c r="I520" i="22"/>
  <c r="G520" i="22"/>
  <c r="E520" i="22"/>
  <c r="Q519" i="22"/>
  <c r="O519" i="22"/>
  <c r="M519" i="22"/>
  <c r="K519" i="22"/>
  <c r="I519" i="22"/>
  <c r="G519" i="22"/>
  <c r="E519" i="22"/>
  <c r="Q518" i="22"/>
  <c r="O518" i="22"/>
  <c r="M518" i="22"/>
  <c r="K518" i="22"/>
  <c r="I518" i="22"/>
  <c r="G518" i="22"/>
  <c r="E518" i="22"/>
  <c r="Q517" i="22"/>
  <c r="O517" i="22"/>
  <c r="M517" i="22"/>
  <c r="K517" i="22"/>
  <c r="I517" i="22"/>
  <c r="G517" i="22"/>
  <c r="E517" i="22"/>
  <c r="Q516" i="22"/>
  <c r="O516" i="22"/>
  <c r="M516" i="22"/>
  <c r="K516" i="22"/>
  <c r="I516" i="22"/>
  <c r="G516" i="22"/>
  <c r="E516" i="22"/>
  <c r="Q515" i="22"/>
  <c r="O515" i="22"/>
  <c r="M515" i="22"/>
  <c r="K515" i="22"/>
  <c r="I515" i="22"/>
  <c r="G515" i="22"/>
  <c r="E515" i="22"/>
  <c r="Q514" i="22"/>
  <c r="O514" i="22"/>
  <c r="M514" i="22"/>
  <c r="K514" i="22"/>
  <c r="I514" i="22"/>
  <c r="G514" i="22"/>
  <c r="E514" i="22"/>
  <c r="Q513" i="22"/>
  <c r="O513" i="22"/>
  <c r="M513" i="22"/>
  <c r="K513" i="22"/>
  <c r="I513" i="22"/>
  <c r="G513" i="22"/>
  <c r="E513" i="22"/>
  <c r="Q512" i="22"/>
  <c r="O512" i="22"/>
  <c r="M512" i="22"/>
  <c r="K512" i="22"/>
  <c r="I512" i="22"/>
  <c r="G512" i="22"/>
  <c r="E512" i="22"/>
  <c r="E511" i="22"/>
  <c r="Q510" i="22"/>
  <c r="O510" i="22"/>
  <c r="M510" i="22"/>
  <c r="K510" i="22"/>
  <c r="I510" i="22"/>
  <c r="G510" i="22"/>
  <c r="E510" i="22"/>
  <c r="Q509" i="22"/>
  <c r="O509" i="22"/>
  <c r="M509" i="22"/>
  <c r="K509" i="22"/>
  <c r="I509" i="22"/>
  <c r="G509" i="22"/>
  <c r="E509" i="22"/>
  <c r="Q508" i="22"/>
  <c r="O508" i="22"/>
  <c r="M508" i="22"/>
  <c r="K508" i="22"/>
  <c r="I508" i="22"/>
  <c r="G508" i="22"/>
  <c r="E508" i="22"/>
  <c r="Q507" i="22"/>
  <c r="O507" i="22"/>
  <c r="M507" i="22"/>
  <c r="K507" i="22"/>
  <c r="I507" i="22"/>
  <c r="G507" i="22"/>
  <c r="E507" i="22"/>
  <c r="Q506" i="22"/>
  <c r="O506" i="22"/>
  <c r="M506" i="22"/>
  <c r="K506" i="22"/>
  <c r="I506" i="22"/>
  <c r="G506" i="22"/>
  <c r="E506" i="22"/>
  <c r="Q505" i="22"/>
  <c r="O505" i="22"/>
  <c r="M505" i="22"/>
  <c r="K505" i="22"/>
  <c r="I505" i="22"/>
  <c r="G505" i="22"/>
  <c r="E505" i="22"/>
  <c r="Q504" i="22"/>
  <c r="O504" i="22"/>
  <c r="M504" i="22"/>
  <c r="K504" i="22"/>
  <c r="I504" i="22"/>
  <c r="G504" i="22"/>
  <c r="E504" i="22"/>
  <c r="Q503" i="22"/>
  <c r="O503" i="22"/>
  <c r="M503" i="22"/>
  <c r="K503" i="22"/>
  <c r="I503" i="22"/>
  <c r="G503" i="22"/>
  <c r="E503" i="22"/>
  <c r="Q502" i="22"/>
  <c r="O502" i="22"/>
  <c r="M502" i="22"/>
  <c r="K502" i="22"/>
  <c r="I502" i="22"/>
  <c r="G502" i="22"/>
  <c r="E502" i="22"/>
  <c r="Q501" i="22"/>
  <c r="O501" i="22"/>
  <c r="M501" i="22"/>
  <c r="K501" i="22"/>
  <c r="I501" i="22"/>
  <c r="G501" i="22"/>
  <c r="E501" i="22"/>
  <c r="Q500" i="22"/>
  <c r="O500" i="22"/>
  <c r="M500" i="22"/>
  <c r="K500" i="22"/>
  <c r="I500" i="22"/>
  <c r="G500" i="22"/>
  <c r="E500" i="22"/>
  <c r="Q499" i="22"/>
  <c r="O499" i="22"/>
  <c r="M499" i="22"/>
  <c r="K499" i="22"/>
  <c r="I499" i="22"/>
  <c r="G499" i="22"/>
  <c r="E499" i="22"/>
  <c r="Q498" i="22"/>
  <c r="O498" i="22"/>
  <c r="M498" i="22"/>
  <c r="K498" i="22"/>
  <c r="I498" i="22"/>
  <c r="G498" i="22"/>
  <c r="E498" i="22"/>
  <c r="Q497" i="22"/>
  <c r="O497" i="22"/>
  <c r="M497" i="22"/>
  <c r="K497" i="22"/>
  <c r="I497" i="22"/>
  <c r="G497" i="22"/>
  <c r="E497" i="22"/>
  <c r="E496" i="22"/>
  <c r="Q495" i="22"/>
  <c r="O495" i="22"/>
  <c r="M495" i="22"/>
  <c r="K495" i="22"/>
  <c r="I495" i="22"/>
  <c r="G495" i="22"/>
  <c r="E495" i="22"/>
  <c r="Q494" i="22"/>
  <c r="O494" i="22"/>
  <c r="M494" i="22"/>
  <c r="K494" i="22"/>
  <c r="I494" i="22"/>
  <c r="G494" i="22"/>
  <c r="E494" i="22"/>
  <c r="Q493" i="22"/>
  <c r="O493" i="22"/>
  <c r="M493" i="22"/>
  <c r="K493" i="22"/>
  <c r="I493" i="22"/>
  <c r="G493" i="22"/>
  <c r="E493" i="22"/>
  <c r="Q492" i="22"/>
  <c r="O492" i="22"/>
  <c r="M492" i="22"/>
  <c r="K492" i="22"/>
  <c r="I492" i="22"/>
  <c r="G492" i="22"/>
  <c r="E492" i="22"/>
  <c r="Q491" i="22"/>
  <c r="O491" i="22"/>
  <c r="M491" i="22"/>
  <c r="K491" i="22"/>
  <c r="I491" i="22"/>
  <c r="G491" i="22"/>
  <c r="E491" i="22"/>
  <c r="Q490" i="22"/>
  <c r="O490" i="22"/>
  <c r="M490" i="22"/>
  <c r="K490" i="22"/>
  <c r="I490" i="22"/>
  <c r="G490" i="22"/>
  <c r="E490" i="22"/>
  <c r="Q489" i="22"/>
  <c r="O489" i="22"/>
  <c r="M489" i="22"/>
  <c r="K489" i="22"/>
  <c r="I489" i="22"/>
  <c r="G489" i="22"/>
  <c r="E489" i="22"/>
  <c r="Q488" i="22"/>
  <c r="O488" i="22"/>
  <c r="M488" i="22"/>
  <c r="K488" i="22"/>
  <c r="I488" i="22"/>
  <c r="G488" i="22"/>
  <c r="E488" i="22"/>
  <c r="Q487" i="22"/>
  <c r="O487" i="22"/>
  <c r="M487" i="22"/>
  <c r="K487" i="22"/>
  <c r="I487" i="22"/>
  <c r="G487" i="22"/>
  <c r="E487" i="22"/>
  <c r="Q486" i="22"/>
  <c r="O486" i="22"/>
  <c r="M486" i="22"/>
  <c r="K486" i="22"/>
  <c r="I486" i="22"/>
  <c r="G486" i="22"/>
  <c r="E486" i="22"/>
  <c r="Q485" i="22"/>
  <c r="O485" i="22"/>
  <c r="M485" i="22"/>
  <c r="K485" i="22"/>
  <c r="I485" i="22"/>
  <c r="G485" i="22"/>
  <c r="E485" i="22"/>
  <c r="Q484" i="22"/>
  <c r="O484" i="22"/>
  <c r="M484" i="22"/>
  <c r="K484" i="22"/>
  <c r="I484" i="22"/>
  <c r="G484" i="22"/>
  <c r="E484" i="22"/>
  <c r="Q483" i="22"/>
  <c r="O483" i="22"/>
  <c r="M483" i="22"/>
  <c r="K483" i="22"/>
  <c r="I483" i="22"/>
  <c r="G483" i="22"/>
  <c r="E483" i="22"/>
  <c r="Q482" i="22"/>
  <c r="O482" i="22"/>
  <c r="M482" i="22"/>
  <c r="K482" i="22"/>
  <c r="I482" i="22"/>
  <c r="G482" i="22"/>
  <c r="E482" i="22"/>
  <c r="E481" i="22"/>
  <c r="Q480" i="22"/>
  <c r="O480" i="22"/>
  <c r="M480" i="22"/>
  <c r="K480" i="22"/>
  <c r="I480" i="22"/>
  <c r="G480" i="22"/>
  <c r="E480" i="22"/>
  <c r="Q479" i="22"/>
  <c r="O479" i="22"/>
  <c r="M479" i="22"/>
  <c r="K479" i="22"/>
  <c r="I479" i="22"/>
  <c r="G479" i="22"/>
  <c r="E479" i="22"/>
  <c r="Q478" i="22"/>
  <c r="O478" i="22"/>
  <c r="M478" i="22"/>
  <c r="K478" i="22"/>
  <c r="I478" i="22"/>
  <c r="G478" i="22"/>
  <c r="E478" i="22"/>
  <c r="Q477" i="22"/>
  <c r="O477" i="22"/>
  <c r="M477" i="22"/>
  <c r="K477" i="22"/>
  <c r="I477" i="22"/>
  <c r="G477" i="22"/>
  <c r="E477" i="22"/>
  <c r="Q476" i="22"/>
  <c r="O476" i="22"/>
  <c r="M476" i="22"/>
  <c r="K476" i="22"/>
  <c r="I476" i="22"/>
  <c r="G476" i="22"/>
  <c r="E476" i="22"/>
  <c r="Q475" i="22"/>
  <c r="O475" i="22"/>
  <c r="M475" i="22"/>
  <c r="K475" i="22"/>
  <c r="I475" i="22"/>
  <c r="G475" i="22"/>
  <c r="E475" i="22"/>
  <c r="Q474" i="22"/>
  <c r="O474" i="22"/>
  <c r="M474" i="22"/>
  <c r="K474" i="22"/>
  <c r="I474" i="22"/>
  <c r="G474" i="22"/>
  <c r="E474" i="22"/>
  <c r="Q473" i="22"/>
  <c r="O473" i="22"/>
  <c r="M473" i="22"/>
  <c r="K473" i="22"/>
  <c r="I473" i="22"/>
  <c r="G473" i="22"/>
  <c r="E473" i="22"/>
  <c r="Q472" i="22"/>
  <c r="O472" i="22"/>
  <c r="M472" i="22"/>
  <c r="K472" i="22"/>
  <c r="I472" i="22"/>
  <c r="G472" i="22"/>
  <c r="E472" i="22"/>
  <c r="Q471" i="22"/>
  <c r="O471" i="22"/>
  <c r="M471" i="22"/>
  <c r="K471" i="22"/>
  <c r="I471" i="22"/>
  <c r="G471" i="22"/>
  <c r="E471" i="22"/>
  <c r="Q470" i="22"/>
  <c r="O470" i="22"/>
  <c r="M470" i="22"/>
  <c r="K470" i="22"/>
  <c r="I470" i="22"/>
  <c r="G470" i="22"/>
  <c r="E470" i="22"/>
  <c r="Q469" i="22"/>
  <c r="O469" i="22"/>
  <c r="M469" i="22"/>
  <c r="K469" i="22"/>
  <c r="I469" i="22"/>
  <c r="G469" i="22"/>
  <c r="E469" i="22"/>
  <c r="Q468" i="22"/>
  <c r="O468" i="22"/>
  <c r="M468" i="22"/>
  <c r="K468" i="22"/>
  <c r="I468" i="22"/>
  <c r="G468" i="22"/>
  <c r="E468" i="22"/>
  <c r="Q467" i="22"/>
  <c r="O467" i="22"/>
  <c r="M467" i="22"/>
  <c r="K467" i="22"/>
  <c r="I467" i="22"/>
  <c r="G467" i="22"/>
  <c r="E467" i="22"/>
  <c r="E466" i="22"/>
  <c r="Q465" i="22"/>
  <c r="O465" i="22"/>
  <c r="M465" i="22"/>
  <c r="K465" i="22"/>
  <c r="I465" i="22"/>
  <c r="G465" i="22"/>
  <c r="E465" i="22"/>
  <c r="Q464" i="22"/>
  <c r="O464" i="22"/>
  <c r="M464" i="22"/>
  <c r="K464" i="22"/>
  <c r="I464" i="22"/>
  <c r="G464" i="22"/>
  <c r="E464" i="22"/>
  <c r="Q463" i="22"/>
  <c r="O463" i="22"/>
  <c r="M463" i="22"/>
  <c r="K463" i="22"/>
  <c r="I463" i="22"/>
  <c r="G463" i="22"/>
  <c r="E463" i="22"/>
  <c r="Q462" i="22"/>
  <c r="O462" i="22"/>
  <c r="M462" i="22"/>
  <c r="K462" i="22"/>
  <c r="I462" i="22"/>
  <c r="G462" i="22"/>
  <c r="E462" i="22"/>
  <c r="Q461" i="22"/>
  <c r="O461" i="22"/>
  <c r="M461" i="22"/>
  <c r="K461" i="22"/>
  <c r="I461" i="22"/>
  <c r="G461" i="22"/>
  <c r="E461" i="22"/>
  <c r="Q460" i="22"/>
  <c r="O460" i="22"/>
  <c r="M460" i="22"/>
  <c r="K460" i="22"/>
  <c r="I460" i="22"/>
  <c r="G460" i="22"/>
  <c r="E460" i="22"/>
  <c r="Q459" i="22"/>
  <c r="O459" i="22"/>
  <c r="M459" i="22"/>
  <c r="K459" i="22"/>
  <c r="I459" i="22"/>
  <c r="G459" i="22"/>
  <c r="E459" i="22"/>
  <c r="Q458" i="22"/>
  <c r="O458" i="22"/>
  <c r="M458" i="22"/>
  <c r="K458" i="22"/>
  <c r="I458" i="22"/>
  <c r="G458" i="22"/>
  <c r="E458" i="22"/>
  <c r="Q457" i="22"/>
  <c r="O457" i="22"/>
  <c r="M457" i="22"/>
  <c r="K457" i="22"/>
  <c r="I457" i="22"/>
  <c r="G457" i="22"/>
  <c r="E457" i="22"/>
  <c r="Q456" i="22"/>
  <c r="O456" i="22"/>
  <c r="M456" i="22"/>
  <c r="K456" i="22"/>
  <c r="I456" i="22"/>
  <c r="G456" i="22"/>
  <c r="E456" i="22"/>
  <c r="Q455" i="22"/>
  <c r="O455" i="22"/>
  <c r="M455" i="22"/>
  <c r="K455" i="22"/>
  <c r="I455" i="22"/>
  <c r="G455" i="22"/>
  <c r="E455" i="22"/>
  <c r="Q454" i="22"/>
  <c r="O454" i="22"/>
  <c r="M454" i="22"/>
  <c r="K454" i="22"/>
  <c r="I454" i="22"/>
  <c r="G454" i="22"/>
  <c r="E454" i="22"/>
  <c r="Q453" i="22"/>
  <c r="O453" i="22"/>
  <c r="M453" i="22"/>
  <c r="K453" i="22"/>
  <c r="I453" i="22"/>
  <c r="G453" i="22"/>
  <c r="E453" i="22"/>
  <c r="Q452" i="22"/>
  <c r="O452" i="22"/>
  <c r="M452" i="22"/>
  <c r="K452" i="22"/>
  <c r="I452" i="22"/>
  <c r="G452" i="22"/>
  <c r="E452" i="22"/>
  <c r="E451" i="22"/>
  <c r="Q450" i="22"/>
  <c r="O450" i="22"/>
  <c r="M450" i="22"/>
  <c r="K450" i="22"/>
  <c r="I450" i="22"/>
  <c r="G450" i="22"/>
  <c r="E450" i="22"/>
  <c r="Q449" i="22"/>
  <c r="O449" i="22"/>
  <c r="M449" i="22"/>
  <c r="K449" i="22"/>
  <c r="I449" i="22"/>
  <c r="G449" i="22"/>
  <c r="E449" i="22"/>
  <c r="Q448" i="22"/>
  <c r="O448" i="22"/>
  <c r="M448" i="22"/>
  <c r="K448" i="22"/>
  <c r="I448" i="22"/>
  <c r="G448" i="22"/>
  <c r="E448" i="22"/>
  <c r="Q447" i="22"/>
  <c r="O447" i="22"/>
  <c r="M447" i="22"/>
  <c r="K447" i="22"/>
  <c r="I447" i="22"/>
  <c r="G447" i="22"/>
  <c r="E447" i="22"/>
  <c r="Q446" i="22"/>
  <c r="O446" i="22"/>
  <c r="M446" i="22"/>
  <c r="K446" i="22"/>
  <c r="I446" i="22"/>
  <c r="G446" i="22"/>
  <c r="E446" i="22"/>
  <c r="Q445" i="22"/>
  <c r="O445" i="22"/>
  <c r="M445" i="22"/>
  <c r="K445" i="22"/>
  <c r="I445" i="22"/>
  <c r="G445" i="22"/>
  <c r="E445" i="22"/>
  <c r="Q444" i="22"/>
  <c r="O444" i="22"/>
  <c r="M444" i="22"/>
  <c r="K444" i="22"/>
  <c r="I444" i="22"/>
  <c r="G444" i="22"/>
  <c r="E444" i="22"/>
  <c r="Q443" i="22"/>
  <c r="O443" i="22"/>
  <c r="M443" i="22"/>
  <c r="K443" i="22"/>
  <c r="I443" i="22"/>
  <c r="G443" i="22"/>
  <c r="E443" i="22"/>
  <c r="Q442" i="22"/>
  <c r="O442" i="22"/>
  <c r="M442" i="22"/>
  <c r="K442" i="22"/>
  <c r="I442" i="22"/>
  <c r="G442" i="22"/>
  <c r="E442" i="22"/>
  <c r="Q441" i="22"/>
  <c r="O441" i="22"/>
  <c r="M441" i="22"/>
  <c r="K441" i="22"/>
  <c r="I441" i="22"/>
  <c r="G441" i="22"/>
  <c r="E441" i="22"/>
  <c r="Q440" i="22"/>
  <c r="O440" i="22"/>
  <c r="M440" i="22"/>
  <c r="K440" i="22"/>
  <c r="I440" i="22"/>
  <c r="G440" i="22"/>
  <c r="E440" i="22"/>
  <c r="Q439" i="22"/>
  <c r="O439" i="22"/>
  <c r="M439" i="22"/>
  <c r="K439" i="22"/>
  <c r="I439" i="22"/>
  <c r="G439" i="22"/>
  <c r="E439" i="22"/>
  <c r="Q438" i="22"/>
  <c r="O438" i="22"/>
  <c r="M438" i="22"/>
  <c r="K438" i="22"/>
  <c r="I438" i="22"/>
  <c r="G438" i="22"/>
  <c r="E438" i="22"/>
  <c r="Q437" i="22"/>
  <c r="O437" i="22"/>
  <c r="M437" i="22"/>
  <c r="K437" i="22"/>
  <c r="I437" i="22"/>
  <c r="G437" i="22"/>
  <c r="E437" i="22"/>
  <c r="E436" i="22"/>
  <c r="Q435" i="22"/>
  <c r="O435" i="22"/>
  <c r="M435" i="22"/>
  <c r="K435" i="22"/>
  <c r="I435" i="22"/>
  <c r="G435" i="22"/>
  <c r="E435" i="22"/>
  <c r="Q434" i="22"/>
  <c r="O434" i="22"/>
  <c r="M434" i="22"/>
  <c r="K434" i="22"/>
  <c r="I434" i="22"/>
  <c r="G434" i="22"/>
  <c r="E434" i="22"/>
  <c r="Q433" i="22"/>
  <c r="O433" i="22"/>
  <c r="M433" i="22"/>
  <c r="K433" i="22"/>
  <c r="I433" i="22"/>
  <c r="G433" i="22"/>
  <c r="E433" i="22"/>
  <c r="Q432" i="22"/>
  <c r="O432" i="22"/>
  <c r="M432" i="22"/>
  <c r="K432" i="22"/>
  <c r="I432" i="22"/>
  <c r="G432" i="22"/>
  <c r="E432" i="22"/>
  <c r="Q431" i="22"/>
  <c r="O431" i="22"/>
  <c r="M431" i="22"/>
  <c r="K431" i="22"/>
  <c r="I431" i="22"/>
  <c r="G431" i="22"/>
  <c r="E431" i="22"/>
  <c r="Q430" i="22"/>
  <c r="O430" i="22"/>
  <c r="M430" i="22"/>
  <c r="K430" i="22"/>
  <c r="I430" i="22"/>
  <c r="G430" i="22"/>
  <c r="E430" i="22"/>
  <c r="Q429" i="22"/>
  <c r="O429" i="22"/>
  <c r="M429" i="22"/>
  <c r="K429" i="22"/>
  <c r="I429" i="22"/>
  <c r="G429" i="22"/>
  <c r="E429" i="22"/>
  <c r="Q428" i="22"/>
  <c r="O428" i="22"/>
  <c r="M428" i="22"/>
  <c r="K428" i="22"/>
  <c r="I428" i="22"/>
  <c r="G428" i="22"/>
  <c r="E428" i="22"/>
  <c r="Q427" i="22"/>
  <c r="O427" i="22"/>
  <c r="M427" i="22"/>
  <c r="K427" i="22"/>
  <c r="I427" i="22"/>
  <c r="G427" i="22"/>
  <c r="E427" i="22"/>
  <c r="Q426" i="22"/>
  <c r="O426" i="22"/>
  <c r="M426" i="22"/>
  <c r="K426" i="22"/>
  <c r="I426" i="22"/>
  <c r="G426" i="22"/>
  <c r="E426" i="22"/>
  <c r="Q425" i="22"/>
  <c r="O425" i="22"/>
  <c r="M425" i="22"/>
  <c r="K425" i="22"/>
  <c r="I425" i="22"/>
  <c r="G425" i="22"/>
  <c r="E425" i="22"/>
  <c r="Q424" i="22"/>
  <c r="O424" i="22"/>
  <c r="M424" i="22"/>
  <c r="K424" i="22"/>
  <c r="I424" i="22"/>
  <c r="G424" i="22"/>
  <c r="E424" i="22"/>
  <c r="Q423" i="22"/>
  <c r="O423" i="22"/>
  <c r="M423" i="22"/>
  <c r="K423" i="22"/>
  <c r="I423" i="22"/>
  <c r="G423" i="22"/>
  <c r="E423" i="22"/>
  <c r="Q422" i="22"/>
  <c r="O422" i="22"/>
  <c r="M422" i="22"/>
  <c r="K422" i="22"/>
  <c r="I422" i="22"/>
  <c r="G422" i="22"/>
  <c r="E422" i="22"/>
  <c r="E421" i="22"/>
  <c r="Q420" i="22"/>
  <c r="O420" i="22"/>
  <c r="M420" i="22"/>
  <c r="K420" i="22"/>
  <c r="I420" i="22"/>
  <c r="G420" i="22"/>
  <c r="E420" i="22"/>
  <c r="Q419" i="22"/>
  <c r="O419" i="22"/>
  <c r="M419" i="22"/>
  <c r="K419" i="22"/>
  <c r="I419" i="22"/>
  <c r="G419" i="22"/>
  <c r="E419" i="22"/>
  <c r="Q418" i="22"/>
  <c r="O418" i="22"/>
  <c r="M418" i="22"/>
  <c r="K418" i="22"/>
  <c r="I418" i="22"/>
  <c r="G418" i="22"/>
  <c r="E418" i="22"/>
  <c r="Q417" i="22"/>
  <c r="O417" i="22"/>
  <c r="M417" i="22"/>
  <c r="K417" i="22"/>
  <c r="I417" i="22"/>
  <c r="G417" i="22"/>
  <c r="E417" i="22"/>
  <c r="Q416" i="22"/>
  <c r="O416" i="22"/>
  <c r="M416" i="22"/>
  <c r="K416" i="22"/>
  <c r="I416" i="22"/>
  <c r="G416" i="22"/>
  <c r="E416" i="22"/>
  <c r="Q415" i="22"/>
  <c r="O415" i="22"/>
  <c r="M415" i="22"/>
  <c r="K415" i="22"/>
  <c r="I415" i="22"/>
  <c r="G415" i="22"/>
  <c r="E415" i="22"/>
  <c r="Q414" i="22"/>
  <c r="O414" i="22"/>
  <c r="M414" i="22"/>
  <c r="K414" i="22"/>
  <c r="I414" i="22"/>
  <c r="G414" i="22"/>
  <c r="E414" i="22"/>
  <c r="Q413" i="22"/>
  <c r="O413" i="22"/>
  <c r="M413" i="22"/>
  <c r="K413" i="22"/>
  <c r="I413" i="22"/>
  <c r="G413" i="22"/>
  <c r="E413" i="22"/>
  <c r="Q412" i="22"/>
  <c r="O412" i="22"/>
  <c r="M412" i="22"/>
  <c r="K412" i="22"/>
  <c r="I412" i="22"/>
  <c r="G412" i="22"/>
  <c r="E412" i="22"/>
  <c r="Q411" i="22"/>
  <c r="O411" i="22"/>
  <c r="M411" i="22"/>
  <c r="K411" i="22"/>
  <c r="I411" i="22"/>
  <c r="G411" i="22"/>
  <c r="E411" i="22"/>
  <c r="Q410" i="22"/>
  <c r="O410" i="22"/>
  <c r="M410" i="22"/>
  <c r="K410" i="22"/>
  <c r="I410" i="22"/>
  <c r="G410" i="22"/>
  <c r="E410" i="22"/>
  <c r="Q409" i="22"/>
  <c r="O409" i="22"/>
  <c r="M409" i="22"/>
  <c r="K409" i="22"/>
  <c r="I409" i="22"/>
  <c r="G409" i="22"/>
  <c r="E409" i="22"/>
  <c r="Q408" i="22"/>
  <c r="O408" i="22"/>
  <c r="M408" i="22"/>
  <c r="K408" i="22"/>
  <c r="I408" i="22"/>
  <c r="G408" i="22"/>
  <c r="E408" i="22"/>
  <c r="Q407" i="22"/>
  <c r="O407" i="22"/>
  <c r="M407" i="22"/>
  <c r="K407" i="22"/>
  <c r="I407" i="22"/>
  <c r="G407" i="22"/>
  <c r="E407" i="22"/>
  <c r="E406" i="22"/>
  <c r="Q405" i="22"/>
  <c r="O405" i="22"/>
  <c r="M405" i="22"/>
  <c r="K405" i="22"/>
  <c r="I405" i="22"/>
  <c r="G405" i="22"/>
  <c r="E405" i="22"/>
  <c r="Q404" i="22"/>
  <c r="O404" i="22"/>
  <c r="M404" i="22"/>
  <c r="K404" i="22"/>
  <c r="I404" i="22"/>
  <c r="G404" i="22"/>
  <c r="E404" i="22"/>
  <c r="Q403" i="22"/>
  <c r="O403" i="22"/>
  <c r="M403" i="22"/>
  <c r="K403" i="22"/>
  <c r="I403" i="22"/>
  <c r="G403" i="22"/>
  <c r="E403" i="22"/>
  <c r="Q402" i="22"/>
  <c r="O402" i="22"/>
  <c r="M402" i="22"/>
  <c r="K402" i="22"/>
  <c r="I402" i="22"/>
  <c r="G402" i="22"/>
  <c r="E402" i="22"/>
  <c r="Q401" i="22"/>
  <c r="O401" i="22"/>
  <c r="M401" i="22"/>
  <c r="K401" i="22"/>
  <c r="I401" i="22"/>
  <c r="G401" i="22"/>
  <c r="E401" i="22"/>
  <c r="Q400" i="22"/>
  <c r="O400" i="22"/>
  <c r="M400" i="22"/>
  <c r="K400" i="22"/>
  <c r="I400" i="22"/>
  <c r="G400" i="22"/>
  <c r="E400" i="22"/>
  <c r="Q399" i="22"/>
  <c r="O399" i="22"/>
  <c r="M399" i="22"/>
  <c r="K399" i="22"/>
  <c r="I399" i="22"/>
  <c r="G399" i="22"/>
  <c r="E399" i="22"/>
  <c r="Q398" i="22"/>
  <c r="O398" i="22"/>
  <c r="M398" i="22"/>
  <c r="K398" i="22"/>
  <c r="I398" i="22"/>
  <c r="G398" i="22"/>
  <c r="E398" i="22"/>
  <c r="Q397" i="22"/>
  <c r="O397" i="22"/>
  <c r="M397" i="22"/>
  <c r="K397" i="22"/>
  <c r="I397" i="22"/>
  <c r="G397" i="22"/>
  <c r="E397" i="22"/>
  <c r="Q396" i="22"/>
  <c r="O396" i="22"/>
  <c r="M396" i="22"/>
  <c r="K396" i="22"/>
  <c r="I396" i="22"/>
  <c r="G396" i="22"/>
  <c r="E396" i="22"/>
  <c r="Q395" i="22"/>
  <c r="O395" i="22"/>
  <c r="M395" i="22"/>
  <c r="K395" i="22"/>
  <c r="I395" i="22"/>
  <c r="G395" i="22"/>
  <c r="E395" i="22"/>
  <c r="Q394" i="22"/>
  <c r="O394" i="22"/>
  <c r="M394" i="22"/>
  <c r="K394" i="22"/>
  <c r="I394" i="22"/>
  <c r="G394" i="22"/>
  <c r="E394" i="22"/>
  <c r="Q393" i="22"/>
  <c r="O393" i="22"/>
  <c r="M393" i="22"/>
  <c r="K393" i="22"/>
  <c r="I393" i="22"/>
  <c r="G393" i="22"/>
  <c r="E393" i="22"/>
  <c r="Q392" i="22"/>
  <c r="O392" i="22"/>
  <c r="M392" i="22"/>
  <c r="K392" i="22"/>
  <c r="I392" i="22"/>
  <c r="G392" i="22"/>
  <c r="E392" i="22"/>
  <c r="E391" i="22"/>
  <c r="Q390" i="22"/>
  <c r="O390" i="22"/>
  <c r="M390" i="22"/>
  <c r="K390" i="22"/>
  <c r="I390" i="22"/>
  <c r="G390" i="22"/>
  <c r="E390" i="22"/>
  <c r="Q389" i="22"/>
  <c r="O389" i="22"/>
  <c r="M389" i="22"/>
  <c r="K389" i="22"/>
  <c r="I389" i="22"/>
  <c r="G389" i="22"/>
  <c r="E389" i="22"/>
  <c r="Q388" i="22"/>
  <c r="O388" i="22"/>
  <c r="M388" i="22"/>
  <c r="K388" i="22"/>
  <c r="I388" i="22"/>
  <c r="G388" i="22"/>
  <c r="E388" i="22"/>
  <c r="Q387" i="22"/>
  <c r="O387" i="22"/>
  <c r="M387" i="22"/>
  <c r="K387" i="22"/>
  <c r="I387" i="22"/>
  <c r="G387" i="22"/>
  <c r="E387" i="22"/>
  <c r="Q386" i="22"/>
  <c r="O386" i="22"/>
  <c r="M386" i="22"/>
  <c r="K386" i="22"/>
  <c r="I386" i="22"/>
  <c r="G386" i="22"/>
  <c r="E386" i="22"/>
  <c r="Q385" i="22"/>
  <c r="O385" i="22"/>
  <c r="M385" i="22"/>
  <c r="K385" i="22"/>
  <c r="I385" i="22"/>
  <c r="G385" i="22"/>
  <c r="E385" i="22"/>
  <c r="Q384" i="22"/>
  <c r="O384" i="22"/>
  <c r="M384" i="22"/>
  <c r="K384" i="22"/>
  <c r="I384" i="22"/>
  <c r="G384" i="22"/>
  <c r="E384" i="22"/>
  <c r="Q383" i="22"/>
  <c r="O383" i="22"/>
  <c r="M383" i="22"/>
  <c r="K383" i="22"/>
  <c r="I383" i="22"/>
  <c r="G383" i="22"/>
  <c r="E383" i="22"/>
  <c r="Q382" i="22"/>
  <c r="O382" i="22"/>
  <c r="M382" i="22"/>
  <c r="K382" i="22"/>
  <c r="I382" i="22"/>
  <c r="G382" i="22"/>
  <c r="E382" i="22"/>
  <c r="Q381" i="22"/>
  <c r="O381" i="22"/>
  <c r="M381" i="22"/>
  <c r="K381" i="22"/>
  <c r="I381" i="22"/>
  <c r="G381" i="22"/>
  <c r="E381" i="22"/>
  <c r="Q380" i="22"/>
  <c r="O380" i="22"/>
  <c r="M380" i="22"/>
  <c r="K380" i="22"/>
  <c r="I380" i="22"/>
  <c r="G380" i="22"/>
  <c r="E380" i="22"/>
  <c r="Q379" i="22"/>
  <c r="O379" i="22"/>
  <c r="M379" i="22"/>
  <c r="K379" i="22"/>
  <c r="I379" i="22"/>
  <c r="G379" i="22"/>
  <c r="E379" i="22"/>
  <c r="Q378" i="22"/>
  <c r="O378" i="22"/>
  <c r="M378" i="22"/>
  <c r="K378" i="22"/>
  <c r="I378" i="22"/>
  <c r="G378" i="22"/>
  <c r="E378" i="22"/>
  <c r="Q377" i="22"/>
  <c r="O377" i="22"/>
  <c r="M377" i="22"/>
  <c r="K377" i="22"/>
  <c r="I377" i="22"/>
  <c r="G377" i="22"/>
  <c r="E377" i="22"/>
  <c r="E376" i="22"/>
  <c r="Q375" i="22"/>
  <c r="O375" i="22"/>
  <c r="M375" i="22"/>
  <c r="K375" i="22"/>
  <c r="I375" i="22"/>
  <c r="G375" i="22"/>
  <c r="E375" i="22"/>
  <c r="Q374" i="22"/>
  <c r="O374" i="22"/>
  <c r="M374" i="22"/>
  <c r="K374" i="22"/>
  <c r="I374" i="22"/>
  <c r="G374" i="22"/>
  <c r="E374" i="22"/>
  <c r="Q373" i="22"/>
  <c r="O373" i="22"/>
  <c r="M373" i="22"/>
  <c r="K373" i="22"/>
  <c r="I373" i="22"/>
  <c r="G373" i="22"/>
  <c r="E373" i="22"/>
  <c r="Q372" i="22"/>
  <c r="O372" i="22"/>
  <c r="M372" i="22"/>
  <c r="K372" i="22"/>
  <c r="I372" i="22"/>
  <c r="G372" i="22"/>
  <c r="E372" i="22"/>
  <c r="Q371" i="22"/>
  <c r="O371" i="22"/>
  <c r="M371" i="22"/>
  <c r="K371" i="22"/>
  <c r="I371" i="22"/>
  <c r="G371" i="22"/>
  <c r="E371" i="22"/>
  <c r="Q370" i="22"/>
  <c r="O370" i="22"/>
  <c r="M370" i="22"/>
  <c r="K370" i="22"/>
  <c r="I370" i="22"/>
  <c r="G370" i="22"/>
  <c r="E370" i="22"/>
  <c r="Q369" i="22"/>
  <c r="O369" i="22"/>
  <c r="M369" i="22"/>
  <c r="K369" i="22"/>
  <c r="I369" i="22"/>
  <c r="G369" i="22"/>
  <c r="E369" i="22"/>
  <c r="Q368" i="22"/>
  <c r="O368" i="22"/>
  <c r="M368" i="22"/>
  <c r="K368" i="22"/>
  <c r="I368" i="22"/>
  <c r="G368" i="22"/>
  <c r="E368" i="22"/>
  <c r="Q367" i="22"/>
  <c r="O367" i="22"/>
  <c r="M367" i="22"/>
  <c r="K367" i="22"/>
  <c r="I367" i="22"/>
  <c r="G367" i="22"/>
  <c r="E367" i="22"/>
  <c r="Q366" i="22"/>
  <c r="O366" i="22"/>
  <c r="M366" i="22"/>
  <c r="K366" i="22"/>
  <c r="I366" i="22"/>
  <c r="G366" i="22"/>
  <c r="E366" i="22"/>
  <c r="Q365" i="22"/>
  <c r="O365" i="22"/>
  <c r="M365" i="22"/>
  <c r="K365" i="22"/>
  <c r="I365" i="22"/>
  <c r="G365" i="22"/>
  <c r="E365" i="22"/>
  <c r="Q364" i="22"/>
  <c r="O364" i="22"/>
  <c r="M364" i="22"/>
  <c r="K364" i="22"/>
  <c r="I364" i="22"/>
  <c r="G364" i="22"/>
  <c r="E364" i="22"/>
  <c r="Q363" i="22"/>
  <c r="O363" i="22"/>
  <c r="M363" i="22"/>
  <c r="K363" i="22"/>
  <c r="I363" i="22"/>
  <c r="G363" i="22"/>
  <c r="E363" i="22"/>
  <c r="Q362" i="22"/>
  <c r="O362" i="22"/>
  <c r="M362" i="22"/>
  <c r="K362" i="22"/>
  <c r="I362" i="22"/>
  <c r="G362" i="22"/>
  <c r="E362" i="22"/>
  <c r="E361" i="22"/>
  <c r="Q360" i="22"/>
  <c r="O360" i="22"/>
  <c r="M360" i="22"/>
  <c r="K360" i="22"/>
  <c r="I360" i="22"/>
  <c r="G360" i="22"/>
  <c r="E360" i="22"/>
  <c r="Q359" i="22"/>
  <c r="O359" i="22"/>
  <c r="M359" i="22"/>
  <c r="K359" i="22"/>
  <c r="I359" i="22"/>
  <c r="G359" i="22"/>
  <c r="E359" i="22"/>
  <c r="Q358" i="22"/>
  <c r="O358" i="22"/>
  <c r="M358" i="22"/>
  <c r="K358" i="22"/>
  <c r="I358" i="22"/>
  <c r="G358" i="22"/>
  <c r="E358" i="22"/>
  <c r="Q357" i="22"/>
  <c r="O357" i="22"/>
  <c r="M357" i="22"/>
  <c r="K357" i="22"/>
  <c r="I357" i="22"/>
  <c r="G357" i="22"/>
  <c r="E357" i="22"/>
  <c r="Q356" i="22"/>
  <c r="O356" i="22"/>
  <c r="M356" i="22"/>
  <c r="K356" i="22"/>
  <c r="I356" i="22"/>
  <c r="G356" i="22"/>
  <c r="E356" i="22"/>
  <c r="Q355" i="22"/>
  <c r="O355" i="22"/>
  <c r="M355" i="22"/>
  <c r="K355" i="22"/>
  <c r="I355" i="22"/>
  <c r="G355" i="22"/>
  <c r="E355" i="22"/>
  <c r="Q354" i="22"/>
  <c r="O354" i="22"/>
  <c r="M354" i="22"/>
  <c r="K354" i="22"/>
  <c r="I354" i="22"/>
  <c r="G354" i="22"/>
  <c r="E354" i="22"/>
  <c r="Q353" i="22"/>
  <c r="O353" i="22"/>
  <c r="M353" i="22"/>
  <c r="K353" i="22"/>
  <c r="I353" i="22"/>
  <c r="G353" i="22"/>
  <c r="E353" i="22"/>
  <c r="Q352" i="22"/>
  <c r="O352" i="22"/>
  <c r="M352" i="22"/>
  <c r="K352" i="22"/>
  <c r="I352" i="22"/>
  <c r="G352" i="22"/>
  <c r="E352" i="22"/>
  <c r="Q351" i="22"/>
  <c r="O351" i="22"/>
  <c r="M351" i="22"/>
  <c r="K351" i="22"/>
  <c r="I351" i="22"/>
  <c r="G351" i="22"/>
  <c r="E351" i="22"/>
  <c r="Q350" i="22"/>
  <c r="O350" i="22"/>
  <c r="M350" i="22"/>
  <c r="K350" i="22"/>
  <c r="I350" i="22"/>
  <c r="G350" i="22"/>
  <c r="E350" i="22"/>
  <c r="Q349" i="22"/>
  <c r="O349" i="22"/>
  <c r="M349" i="22"/>
  <c r="K349" i="22"/>
  <c r="I349" i="22"/>
  <c r="G349" i="22"/>
  <c r="E349" i="22"/>
  <c r="Q348" i="22"/>
  <c r="O348" i="22"/>
  <c r="M348" i="22"/>
  <c r="K348" i="22"/>
  <c r="I348" i="22"/>
  <c r="G348" i="22"/>
  <c r="E348" i="22"/>
  <c r="Q347" i="22"/>
  <c r="O347" i="22"/>
  <c r="M347" i="22"/>
  <c r="K347" i="22"/>
  <c r="I347" i="22"/>
  <c r="G347" i="22"/>
  <c r="E347" i="22"/>
  <c r="E346" i="22"/>
  <c r="Q345" i="22"/>
  <c r="O345" i="22"/>
  <c r="M345" i="22"/>
  <c r="K345" i="22"/>
  <c r="I345" i="22"/>
  <c r="G345" i="22"/>
  <c r="E345" i="22"/>
  <c r="Q344" i="22"/>
  <c r="O344" i="22"/>
  <c r="M344" i="22"/>
  <c r="K344" i="22"/>
  <c r="I344" i="22"/>
  <c r="G344" i="22"/>
  <c r="E344" i="22"/>
  <c r="Q343" i="22"/>
  <c r="O343" i="22"/>
  <c r="M343" i="22"/>
  <c r="K343" i="22"/>
  <c r="I343" i="22"/>
  <c r="G343" i="22"/>
  <c r="E343" i="22"/>
  <c r="Q342" i="22"/>
  <c r="O342" i="22"/>
  <c r="M342" i="22"/>
  <c r="K342" i="22"/>
  <c r="I342" i="22"/>
  <c r="G342" i="22"/>
  <c r="E342" i="22"/>
  <c r="Q341" i="22"/>
  <c r="O341" i="22"/>
  <c r="M341" i="22"/>
  <c r="K341" i="22"/>
  <c r="I341" i="22"/>
  <c r="G341" i="22"/>
  <c r="E341" i="22"/>
  <c r="Q340" i="22"/>
  <c r="O340" i="22"/>
  <c r="M340" i="22"/>
  <c r="K340" i="22"/>
  <c r="I340" i="22"/>
  <c r="G340" i="22"/>
  <c r="E340" i="22"/>
  <c r="Q339" i="22"/>
  <c r="O339" i="22"/>
  <c r="M339" i="22"/>
  <c r="K339" i="22"/>
  <c r="I339" i="22"/>
  <c r="G339" i="22"/>
  <c r="E339" i="22"/>
  <c r="Q338" i="22"/>
  <c r="O338" i="22"/>
  <c r="M338" i="22"/>
  <c r="K338" i="22"/>
  <c r="I338" i="22"/>
  <c r="G338" i="22"/>
  <c r="E338" i="22"/>
  <c r="Q337" i="22"/>
  <c r="O337" i="22"/>
  <c r="M337" i="22"/>
  <c r="K337" i="22"/>
  <c r="I337" i="22"/>
  <c r="G337" i="22"/>
  <c r="E337" i="22"/>
  <c r="Q336" i="22"/>
  <c r="O336" i="22"/>
  <c r="M336" i="22"/>
  <c r="K336" i="22"/>
  <c r="I336" i="22"/>
  <c r="G336" i="22"/>
  <c r="E336" i="22"/>
  <c r="Q335" i="22"/>
  <c r="O335" i="22"/>
  <c r="M335" i="22"/>
  <c r="K335" i="22"/>
  <c r="I335" i="22"/>
  <c r="G335" i="22"/>
  <c r="E335" i="22"/>
  <c r="Q334" i="22"/>
  <c r="O334" i="22"/>
  <c r="M334" i="22"/>
  <c r="K334" i="22"/>
  <c r="I334" i="22"/>
  <c r="G334" i="22"/>
  <c r="E334" i="22"/>
  <c r="Q333" i="22"/>
  <c r="O333" i="22"/>
  <c r="M333" i="22"/>
  <c r="K333" i="22"/>
  <c r="I333" i="22"/>
  <c r="G333" i="22"/>
  <c r="E333" i="22"/>
  <c r="Q332" i="22"/>
  <c r="O332" i="22"/>
  <c r="M332" i="22"/>
  <c r="K332" i="22"/>
  <c r="I332" i="22"/>
  <c r="G332" i="22"/>
  <c r="E332" i="22"/>
  <c r="E331" i="22"/>
  <c r="Q330" i="22"/>
  <c r="O330" i="22"/>
  <c r="M330" i="22"/>
  <c r="K330" i="22"/>
  <c r="I330" i="22"/>
  <c r="G330" i="22"/>
  <c r="E330" i="22"/>
  <c r="Q329" i="22"/>
  <c r="O329" i="22"/>
  <c r="M329" i="22"/>
  <c r="K329" i="22"/>
  <c r="I329" i="22"/>
  <c r="G329" i="22"/>
  <c r="E329" i="22"/>
  <c r="Q328" i="22"/>
  <c r="O328" i="22"/>
  <c r="M328" i="22"/>
  <c r="K328" i="22"/>
  <c r="I328" i="22"/>
  <c r="G328" i="22"/>
  <c r="E328" i="22"/>
  <c r="Q327" i="22"/>
  <c r="O327" i="22"/>
  <c r="M327" i="22"/>
  <c r="K327" i="22"/>
  <c r="I327" i="22"/>
  <c r="G327" i="22"/>
  <c r="E327" i="22"/>
  <c r="Q326" i="22"/>
  <c r="O326" i="22"/>
  <c r="M326" i="22"/>
  <c r="K326" i="22"/>
  <c r="I326" i="22"/>
  <c r="G326" i="22"/>
  <c r="E326" i="22"/>
  <c r="Q325" i="22"/>
  <c r="O325" i="22"/>
  <c r="M325" i="22"/>
  <c r="K325" i="22"/>
  <c r="I325" i="22"/>
  <c r="G325" i="22"/>
  <c r="E325" i="22"/>
  <c r="Q324" i="22"/>
  <c r="O324" i="22"/>
  <c r="M324" i="22"/>
  <c r="K324" i="22"/>
  <c r="I324" i="22"/>
  <c r="G324" i="22"/>
  <c r="E324" i="22"/>
  <c r="Q323" i="22"/>
  <c r="O323" i="22"/>
  <c r="M323" i="22"/>
  <c r="K323" i="22"/>
  <c r="I323" i="22"/>
  <c r="G323" i="22"/>
  <c r="E323" i="22"/>
  <c r="Q322" i="22"/>
  <c r="O322" i="22"/>
  <c r="M322" i="22"/>
  <c r="K322" i="22"/>
  <c r="I322" i="22"/>
  <c r="G322" i="22"/>
  <c r="E322" i="22"/>
  <c r="Q321" i="22"/>
  <c r="O321" i="22"/>
  <c r="M321" i="22"/>
  <c r="K321" i="22"/>
  <c r="I321" i="22"/>
  <c r="G321" i="22"/>
  <c r="E321" i="22"/>
  <c r="Q320" i="22"/>
  <c r="O320" i="22"/>
  <c r="M320" i="22"/>
  <c r="K320" i="22"/>
  <c r="I320" i="22"/>
  <c r="G320" i="22"/>
  <c r="E320" i="22"/>
  <c r="Q319" i="22"/>
  <c r="O319" i="22"/>
  <c r="M319" i="22"/>
  <c r="K319" i="22"/>
  <c r="I319" i="22"/>
  <c r="G319" i="22"/>
  <c r="E319" i="22"/>
  <c r="Q318" i="22"/>
  <c r="O318" i="22"/>
  <c r="M318" i="22"/>
  <c r="K318" i="22"/>
  <c r="I318" i="22"/>
  <c r="G318" i="22"/>
  <c r="E318" i="22"/>
  <c r="Q317" i="22"/>
  <c r="O317" i="22"/>
  <c r="M317" i="22"/>
  <c r="K317" i="22"/>
  <c r="I317" i="22"/>
  <c r="G317" i="22"/>
  <c r="E317" i="22"/>
  <c r="E316" i="22"/>
  <c r="Q315" i="22"/>
  <c r="O315" i="22"/>
  <c r="M315" i="22"/>
  <c r="K315" i="22"/>
  <c r="I315" i="22"/>
  <c r="G315" i="22"/>
  <c r="E315" i="22"/>
  <c r="Q314" i="22"/>
  <c r="O314" i="22"/>
  <c r="M314" i="22"/>
  <c r="K314" i="22"/>
  <c r="I314" i="22"/>
  <c r="G314" i="22"/>
  <c r="E314" i="22"/>
  <c r="Q313" i="22"/>
  <c r="O313" i="22"/>
  <c r="M313" i="22"/>
  <c r="K313" i="22"/>
  <c r="I313" i="22"/>
  <c r="G313" i="22"/>
  <c r="E313" i="22"/>
  <c r="Q312" i="22"/>
  <c r="O312" i="22"/>
  <c r="M312" i="22"/>
  <c r="K312" i="22"/>
  <c r="I312" i="22"/>
  <c r="G312" i="22"/>
  <c r="E312" i="22"/>
  <c r="Q311" i="22"/>
  <c r="O311" i="22"/>
  <c r="M311" i="22"/>
  <c r="K311" i="22"/>
  <c r="I311" i="22"/>
  <c r="G311" i="22"/>
  <c r="E311" i="22"/>
  <c r="Q310" i="22"/>
  <c r="O310" i="22"/>
  <c r="M310" i="22"/>
  <c r="K310" i="22"/>
  <c r="I310" i="22"/>
  <c r="G310" i="22"/>
  <c r="E310" i="22"/>
  <c r="Q309" i="22"/>
  <c r="O309" i="22"/>
  <c r="M309" i="22"/>
  <c r="K309" i="22"/>
  <c r="I309" i="22"/>
  <c r="G309" i="22"/>
  <c r="E309" i="22"/>
  <c r="Q308" i="22"/>
  <c r="O308" i="22"/>
  <c r="M308" i="22"/>
  <c r="K308" i="22"/>
  <c r="I308" i="22"/>
  <c r="G308" i="22"/>
  <c r="E308" i="22"/>
  <c r="Q307" i="22"/>
  <c r="O307" i="22"/>
  <c r="M307" i="22"/>
  <c r="K307" i="22"/>
  <c r="I307" i="22"/>
  <c r="G307" i="22"/>
  <c r="E307" i="22"/>
  <c r="Q306" i="22"/>
  <c r="O306" i="22"/>
  <c r="M306" i="22"/>
  <c r="K306" i="22"/>
  <c r="I306" i="22"/>
  <c r="G306" i="22"/>
  <c r="E306" i="22"/>
  <c r="Q305" i="22"/>
  <c r="O305" i="22"/>
  <c r="M305" i="22"/>
  <c r="K305" i="22"/>
  <c r="I305" i="22"/>
  <c r="G305" i="22"/>
  <c r="E305" i="22"/>
  <c r="Q304" i="22"/>
  <c r="O304" i="22"/>
  <c r="M304" i="22"/>
  <c r="K304" i="22"/>
  <c r="I304" i="22"/>
  <c r="G304" i="22"/>
  <c r="E304" i="22"/>
  <c r="Q303" i="22"/>
  <c r="O303" i="22"/>
  <c r="M303" i="22"/>
  <c r="K303" i="22"/>
  <c r="I303" i="22"/>
  <c r="G303" i="22"/>
  <c r="E303" i="22"/>
  <c r="Q302" i="22"/>
  <c r="O302" i="22"/>
  <c r="M302" i="22"/>
  <c r="K302" i="22"/>
  <c r="I302" i="22"/>
  <c r="G302" i="22"/>
  <c r="E302" i="22"/>
  <c r="E301" i="22"/>
  <c r="Q300" i="22"/>
  <c r="O300" i="22"/>
  <c r="M300" i="22"/>
  <c r="K300" i="22"/>
  <c r="I300" i="22"/>
  <c r="G300" i="22"/>
  <c r="E300" i="22"/>
  <c r="Q299" i="22"/>
  <c r="O299" i="22"/>
  <c r="M299" i="22"/>
  <c r="K299" i="22"/>
  <c r="I299" i="22"/>
  <c r="G299" i="22"/>
  <c r="E299" i="22"/>
  <c r="Q298" i="22"/>
  <c r="O298" i="22"/>
  <c r="M298" i="22"/>
  <c r="K298" i="22"/>
  <c r="I298" i="22"/>
  <c r="G298" i="22"/>
  <c r="E298" i="22"/>
  <c r="Q297" i="22"/>
  <c r="O297" i="22"/>
  <c r="M297" i="22"/>
  <c r="K297" i="22"/>
  <c r="I297" i="22"/>
  <c r="G297" i="22"/>
  <c r="E297" i="22"/>
  <c r="Q296" i="22"/>
  <c r="O296" i="22"/>
  <c r="M296" i="22"/>
  <c r="K296" i="22"/>
  <c r="I296" i="22"/>
  <c r="G296" i="22"/>
  <c r="E296" i="22"/>
  <c r="Q295" i="22"/>
  <c r="O295" i="22"/>
  <c r="M295" i="22"/>
  <c r="K295" i="22"/>
  <c r="I295" i="22"/>
  <c r="G295" i="22"/>
  <c r="E295" i="22"/>
  <c r="Q294" i="22"/>
  <c r="O294" i="22"/>
  <c r="M294" i="22"/>
  <c r="K294" i="22"/>
  <c r="I294" i="22"/>
  <c r="G294" i="22"/>
  <c r="E294" i="22"/>
  <c r="Q293" i="22"/>
  <c r="O293" i="22"/>
  <c r="M293" i="22"/>
  <c r="K293" i="22"/>
  <c r="I293" i="22"/>
  <c r="G293" i="22"/>
  <c r="E293" i="22"/>
  <c r="Q292" i="22"/>
  <c r="O292" i="22"/>
  <c r="M292" i="22"/>
  <c r="K292" i="22"/>
  <c r="I292" i="22"/>
  <c r="G292" i="22"/>
  <c r="E292" i="22"/>
  <c r="Q291" i="22"/>
  <c r="O291" i="22"/>
  <c r="M291" i="22"/>
  <c r="K291" i="22"/>
  <c r="I291" i="22"/>
  <c r="G291" i="22"/>
  <c r="E291" i="22"/>
  <c r="Q290" i="22"/>
  <c r="O290" i="22"/>
  <c r="M290" i="22"/>
  <c r="K290" i="22"/>
  <c r="I290" i="22"/>
  <c r="G290" i="22"/>
  <c r="E290" i="22"/>
  <c r="Q289" i="22"/>
  <c r="O289" i="22"/>
  <c r="M289" i="22"/>
  <c r="K289" i="22"/>
  <c r="I289" i="22"/>
  <c r="G289" i="22"/>
  <c r="E289" i="22"/>
  <c r="Q288" i="22"/>
  <c r="O288" i="22"/>
  <c r="M288" i="22"/>
  <c r="K288" i="22"/>
  <c r="I288" i="22"/>
  <c r="G288" i="22"/>
  <c r="E288" i="22"/>
  <c r="Q287" i="22"/>
  <c r="O287" i="22"/>
  <c r="M287" i="22"/>
  <c r="K287" i="22"/>
  <c r="I287" i="22"/>
  <c r="G287" i="22"/>
  <c r="E287" i="22"/>
  <c r="E286" i="22"/>
  <c r="Q285" i="22"/>
  <c r="O285" i="22"/>
  <c r="M285" i="22"/>
  <c r="K285" i="22"/>
  <c r="I285" i="22"/>
  <c r="G285" i="22"/>
  <c r="E285" i="22"/>
  <c r="Q284" i="22"/>
  <c r="O284" i="22"/>
  <c r="M284" i="22"/>
  <c r="K284" i="22"/>
  <c r="I284" i="22"/>
  <c r="G284" i="22"/>
  <c r="E284" i="22"/>
  <c r="Q283" i="22"/>
  <c r="O283" i="22"/>
  <c r="M283" i="22"/>
  <c r="K283" i="22"/>
  <c r="I283" i="22"/>
  <c r="G283" i="22"/>
  <c r="E283" i="22"/>
  <c r="Q282" i="22"/>
  <c r="O282" i="22"/>
  <c r="M282" i="22"/>
  <c r="K282" i="22"/>
  <c r="I282" i="22"/>
  <c r="G282" i="22"/>
  <c r="E282" i="22"/>
  <c r="Q281" i="22"/>
  <c r="O281" i="22"/>
  <c r="M281" i="22"/>
  <c r="K281" i="22"/>
  <c r="I281" i="22"/>
  <c r="G281" i="22"/>
  <c r="E281" i="22"/>
  <c r="Q280" i="22"/>
  <c r="O280" i="22"/>
  <c r="M280" i="22"/>
  <c r="K280" i="22"/>
  <c r="I280" i="22"/>
  <c r="G280" i="22"/>
  <c r="E280" i="22"/>
  <c r="Q279" i="22"/>
  <c r="O279" i="22"/>
  <c r="M279" i="22"/>
  <c r="K279" i="22"/>
  <c r="I279" i="22"/>
  <c r="G279" i="22"/>
  <c r="E279" i="22"/>
  <c r="Q278" i="22"/>
  <c r="O278" i="22"/>
  <c r="M278" i="22"/>
  <c r="K278" i="22"/>
  <c r="I278" i="22"/>
  <c r="G278" i="22"/>
  <c r="E278" i="22"/>
  <c r="Q277" i="22"/>
  <c r="O277" i="22"/>
  <c r="M277" i="22"/>
  <c r="K277" i="22"/>
  <c r="I277" i="22"/>
  <c r="G277" i="22"/>
  <c r="E277" i="22"/>
  <c r="Q276" i="22"/>
  <c r="O276" i="22"/>
  <c r="M276" i="22"/>
  <c r="K276" i="22"/>
  <c r="I276" i="22"/>
  <c r="G276" i="22"/>
  <c r="E276" i="22"/>
  <c r="Q275" i="22"/>
  <c r="O275" i="22"/>
  <c r="M275" i="22"/>
  <c r="K275" i="22"/>
  <c r="I275" i="22"/>
  <c r="G275" i="22"/>
  <c r="E275" i="22"/>
  <c r="Q274" i="22"/>
  <c r="O274" i="22"/>
  <c r="M274" i="22"/>
  <c r="K274" i="22"/>
  <c r="I274" i="22"/>
  <c r="G274" i="22"/>
  <c r="E274" i="22"/>
  <c r="Q273" i="22"/>
  <c r="O273" i="22"/>
  <c r="M273" i="22"/>
  <c r="K273" i="22"/>
  <c r="I273" i="22"/>
  <c r="G273" i="22"/>
  <c r="E273" i="22"/>
  <c r="Q272" i="22"/>
  <c r="O272" i="22"/>
  <c r="M272" i="22"/>
  <c r="K272" i="22"/>
  <c r="I272" i="22"/>
  <c r="G272" i="22"/>
  <c r="E272" i="22"/>
  <c r="E271" i="22"/>
  <c r="Q270" i="22"/>
  <c r="O270" i="22"/>
  <c r="M270" i="22"/>
  <c r="K270" i="22"/>
  <c r="I270" i="22"/>
  <c r="G270" i="22"/>
  <c r="E270" i="22"/>
  <c r="Q269" i="22"/>
  <c r="O269" i="22"/>
  <c r="M269" i="22"/>
  <c r="K269" i="22"/>
  <c r="I269" i="22"/>
  <c r="G269" i="22"/>
  <c r="E269" i="22"/>
  <c r="Q268" i="22"/>
  <c r="O268" i="22"/>
  <c r="M268" i="22"/>
  <c r="K268" i="22"/>
  <c r="I268" i="22"/>
  <c r="G268" i="22"/>
  <c r="E268" i="22"/>
  <c r="Q267" i="22"/>
  <c r="O267" i="22"/>
  <c r="M267" i="22"/>
  <c r="K267" i="22"/>
  <c r="I267" i="22"/>
  <c r="G267" i="22"/>
  <c r="E267" i="22"/>
  <c r="Q266" i="22"/>
  <c r="O266" i="22"/>
  <c r="M266" i="22"/>
  <c r="K266" i="22"/>
  <c r="I266" i="22"/>
  <c r="G266" i="22"/>
  <c r="E266" i="22"/>
  <c r="Q265" i="22"/>
  <c r="O265" i="22"/>
  <c r="M265" i="22"/>
  <c r="K265" i="22"/>
  <c r="I265" i="22"/>
  <c r="G265" i="22"/>
  <c r="E265" i="22"/>
  <c r="Q264" i="22"/>
  <c r="O264" i="22"/>
  <c r="M264" i="22"/>
  <c r="K264" i="22"/>
  <c r="I264" i="22"/>
  <c r="G264" i="22"/>
  <c r="E264" i="22"/>
  <c r="Q263" i="22"/>
  <c r="O263" i="22"/>
  <c r="M263" i="22"/>
  <c r="K263" i="22"/>
  <c r="I263" i="22"/>
  <c r="G263" i="22"/>
  <c r="E263" i="22"/>
  <c r="Q262" i="22"/>
  <c r="O262" i="22"/>
  <c r="M262" i="22"/>
  <c r="K262" i="22"/>
  <c r="I262" i="22"/>
  <c r="G262" i="22"/>
  <c r="E262" i="22"/>
  <c r="Q261" i="22"/>
  <c r="O261" i="22"/>
  <c r="M261" i="22"/>
  <c r="K261" i="22"/>
  <c r="I261" i="22"/>
  <c r="G261" i="22"/>
  <c r="E261" i="22"/>
  <c r="Q260" i="22"/>
  <c r="O260" i="22"/>
  <c r="M260" i="22"/>
  <c r="K260" i="22"/>
  <c r="I260" i="22"/>
  <c r="G260" i="22"/>
  <c r="E260" i="22"/>
  <c r="Q259" i="22"/>
  <c r="O259" i="22"/>
  <c r="M259" i="22"/>
  <c r="K259" i="22"/>
  <c r="I259" i="22"/>
  <c r="G259" i="22"/>
  <c r="E259" i="22"/>
  <c r="Q258" i="22"/>
  <c r="O258" i="22"/>
  <c r="M258" i="22"/>
  <c r="K258" i="22"/>
  <c r="I258" i="22"/>
  <c r="G258" i="22"/>
  <c r="E258" i="22"/>
  <c r="Q257" i="22"/>
  <c r="O257" i="22"/>
  <c r="M257" i="22"/>
  <c r="K257" i="22"/>
  <c r="I257" i="22"/>
  <c r="G257" i="22"/>
  <c r="E257" i="22"/>
  <c r="E256" i="22"/>
  <c r="Q255" i="22"/>
  <c r="O255" i="22"/>
  <c r="M255" i="22"/>
  <c r="K255" i="22"/>
  <c r="I255" i="22"/>
  <c r="G255" i="22"/>
  <c r="E255" i="22"/>
  <c r="Q254" i="22"/>
  <c r="O254" i="22"/>
  <c r="M254" i="22"/>
  <c r="K254" i="22"/>
  <c r="I254" i="22"/>
  <c r="G254" i="22"/>
  <c r="E254" i="22"/>
  <c r="Q253" i="22"/>
  <c r="O253" i="22"/>
  <c r="M253" i="22"/>
  <c r="K253" i="22"/>
  <c r="I253" i="22"/>
  <c r="G253" i="22"/>
  <c r="E253" i="22"/>
  <c r="Q252" i="22"/>
  <c r="O252" i="22"/>
  <c r="M252" i="22"/>
  <c r="K252" i="22"/>
  <c r="I252" i="22"/>
  <c r="G252" i="22"/>
  <c r="E252" i="22"/>
  <c r="Q251" i="22"/>
  <c r="O251" i="22"/>
  <c r="M251" i="22"/>
  <c r="K251" i="22"/>
  <c r="I251" i="22"/>
  <c r="G251" i="22"/>
  <c r="E251" i="22"/>
  <c r="Q250" i="22"/>
  <c r="O250" i="22"/>
  <c r="M250" i="22"/>
  <c r="K250" i="22"/>
  <c r="I250" i="22"/>
  <c r="G250" i="22"/>
  <c r="E250" i="22"/>
  <c r="Q249" i="22"/>
  <c r="O249" i="22"/>
  <c r="M249" i="22"/>
  <c r="K249" i="22"/>
  <c r="I249" i="22"/>
  <c r="G249" i="22"/>
  <c r="E249" i="22"/>
  <c r="Q248" i="22"/>
  <c r="O248" i="22"/>
  <c r="M248" i="22"/>
  <c r="K248" i="22"/>
  <c r="I248" i="22"/>
  <c r="G248" i="22"/>
  <c r="E248" i="22"/>
  <c r="Q247" i="22"/>
  <c r="O247" i="22"/>
  <c r="M247" i="22"/>
  <c r="K247" i="22"/>
  <c r="I247" i="22"/>
  <c r="G247" i="22"/>
  <c r="E247" i="22"/>
  <c r="Q246" i="22"/>
  <c r="O246" i="22"/>
  <c r="M246" i="22"/>
  <c r="K246" i="22"/>
  <c r="I246" i="22"/>
  <c r="G246" i="22"/>
  <c r="E246" i="22"/>
  <c r="Q245" i="22"/>
  <c r="O245" i="22"/>
  <c r="M245" i="22"/>
  <c r="K245" i="22"/>
  <c r="I245" i="22"/>
  <c r="G245" i="22"/>
  <c r="E245" i="22"/>
  <c r="Q244" i="22"/>
  <c r="O244" i="22"/>
  <c r="M244" i="22"/>
  <c r="K244" i="22"/>
  <c r="I244" i="22"/>
  <c r="G244" i="22"/>
  <c r="E244" i="22"/>
  <c r="Q243" i="22"/>
  <c r="O243" i="22"/>
  <c r="M243" i="22"/>
  <c r="K243" i="22"/>
  <c r="I243" i="22"/>
  <c r="G243" i="22"/>
  <c r="E243" i="22"/>
  <c r="Q242" i="22"/>
  <c r="O242" i="22"/>
  <c r="M242" i="22"/>
  <c r="K242" i="22"/>
  <c r="I242" i="22"/>
  <c r="G242" i="22"/>
  <c r="E242" i="22"/>
  <c r="E241" i="22"/>
  <c r="Q240" i="22"/>
  <c r="O240" i="22"/>
  <c r="M240" i="22"/>
  <c r="K240" i="22"/>
  <c r="I240" i="22"/>
  <c r="G240" i="22"/>
  <c r="E240" i="22"/>
  <c r="Q239" i="22"/>
  <c r="O239" i="22"/>
  <c r="M239" i="22"/>
  <c r="K239" i="22"/>
  <c r="I239" i="22"/>
  <c r="G239" i="22"/>
  <c r="E239" i="22"/>
  <c r="Q238" i="22"/>
  <c r="O238" i="22"/>
  <c r="M238" i="22"/>
  <c r="K238" i="22"/>
  <c r="I238" i="22"/>
  <c r="G238" i="22"/>
  <c r="E238" i="22"/>
  <c r="Q237" i="22"/>
  <c r="O237" i="22"/>
  <c r="M237" i="22"/>
  <c r="K237" i="22"/>
  <c r="I237" i="22"/>
  <c r="G237" i="22"/>
  <c r="E237" i="22"/>
  <c r="Q236" i="22"/>
  <c r="O236" i="22"/>
  <c r="M236" i="22"/>
  <c r="K236" i="22"/>
  <c r="I236" i="22"/>
  <c r="G236" i="22"/>
  <c r="E236" i="22"/>
  <c r="Q235" i="22"/>
  <c r="O235" i="22"/>
  <c r="M235" i="22"/>
  <c r="K235" i="22"/>
  <c r="I235" i="22"/>
  <c r="G235" i="22"/>
  <c r="E235" i="22"/>
  <c r="Q234" i="22"/>
  <c r="O234" i="22"/>
  <c r="M234" i="22"/>
  <c r="K234" i="22"/>
  <c r="I234" i="22"/>
  <c r="G234" i="22"/>
  <c r="E234" i="22"/>
  <c r="Q233" i="22"/>
  <c r="O233" i="22"/>
  <c r="M233" i="22"/>
  <c r="K233" i="22"/>
  <c r="I233" i="22"/>
  <c r="G233" i="22"/>
  <c r="E233" i="22"/>
  <c r="Q232" i="22"/>
  <c r="O232" i="22"/>
  <c r="M232" i="22"/>
  <c r="K232" i="22"/>
  <c r="I232" i="22"/>
  <c r="G232" i="22"/>
  <c r="E232" i="22"/>
  <c r="Q231" i="22"/>
  <c r="O231" i="22"/>
  <c r="M231" i="22"/>
  <c r="K231" i="22"/>
  <c r="I231" i="22"/>
  <c r="G231" i="22"/>
  <c r="E231" i="22"/>
  <c r="Q230" i="22"/>
  <c r="O230" i="22"/>
  <c r="M230" i="22"/>
  <c r="K230" i="22"/>
  <c r="I230" i="22"/>
  <c r="G230" i="22"/>
  <c r="E230" i="22"/>
  <c r="Q229" i="22"/>
  <c r="O229" i="22"/>
  <c r="M229" i="22"/>
  <c r="K229" i="22"/>
  <c r="I229" i="22"/>
  <c r="G229" i="22"/>
  <c r="E229" i="22"/>
  <c r="Q228" i="22"/>
  <c r="O228" i="22"/>
  <c r="M228" i="22"/>
  <c r="K228" i="22"/>
  <c r="I228" i="22"/>
  <c r="G228" i="22"/>
  <c r="E228" i="22"/>
  <c r="Q227" i="22"/>
  <c r="O227" i="22"/>
  <c r="M227" i="22"/>
  <c r="K227" i="22"/>
  <c r="I227" i="22"/>
  <c r="G227" i="22"/>
  <c r="E227" i="22"/>
  <c r="E226" i="22"/>
  <c r="Q225" i="22"/>
  <c r="O225" i="22"/>
  <c r="M225" i="22"/>
  <c r="K225" i="22"/>
  <c r="I225" i="22"/>
  <c r="G225" i="22"/>
  <c r="E225" i="22"/>
  <c r="Q224" i="22"/>
  <c r="O224" i="22"/>
  <c r="M224" i="22"/>
  <c r="K224" i="22"/>
  <c r="I224" i="22"/>
  <c r="G224" i="22"/>
  <c r="E224" i="22"/>
  <c r="Q223" i="22"/>
  <c r="O223" i="22"/>
  <c r="M223" i="22"/>
  <c r="K223" i="22"/>
  <c r="I223" i="22"/>
  <c r="G223" i="22"/>
  <c r="E223" i="22"/>
  <c r="Q222" i="22"/>
  <c r="O222" i="22"/>
  <c r="M222" i="22"/>
  <c r="K222" i="22"/>
  <c r="I222" i="22"/>
  <c r="G222" i="22"/>
  <c r="E222" i="22"/>
  <c r="Q221" i="22"/>
  <c r="O221" i="22"/>
  <c r="M221" i="22"/>
  <c r="K221" i="22"/>
  <c r="I221" i="22"/>
  <c r="G221" i="22"/>
  <c r="E221" i="22"/>
  <c r="Q220" i="22"/>
  <c r="O220" i="22"/>
  <c r="M220" i="22"/>
  <c r="K220" i="22"/>
  <c r="I220" i="22"/>
  <c r="G220" i="22"/>
  <c r="E220" i="22"/>
  <c r="Q219" i="22"/>
  <c r="O219" i="22"/>
  <c r="M219" i="22"/>
  <c r="K219" i="22"/>
  <c r="I219" i="22"/>
  <c r="G219" i="22"/>
  <c r="E219" i="22"/>
  <c r="Q218" i="22"/>
  <c r="O218" i="22"/>
  <c r="M218" i="22"/>
  <c r="K218" i="22"/>
  <c r="I218" i="22"/>
  <c r="G218" i="22"/>
  <c r="E218" i="22"/>
  <c r="Q217" i="22"/>
  <c r="O217" i="22"/>
  <c r="M217" i="22"/>
  <c r="K217" i="22"/>
  <c r="I217" i="22"/>
  <c r="G217" i="22"/>
  <c r="E217" i="22"/>
  <c r="Q216" i="22"/>
  <c r="O216" i="22"/>
  <c r="M216" i="22"/>
  <c r="K216" i="22"/>
  <c r="I216" i="22"/>
  <c r="G216" i="22"/>
  <c r="E216" i="22"/>
  <c r="Q215" i="22"/>
  <c r="O215" i="22"/>
  <c r="M215" i="22"/>
  <c r="K215" i="22"/>
  <c r="I215" i="22"/>
  <c r="G215" i="22"/>
  <c r="E215" i="22"/>
  <c r="Q214" i="22"/>
  <c r="O214" i="22"/>
  <c r="M214" i="22"/>
  <c r="K214" i="22"/>
  <c r="I214" i="22"/>
  <c r="G214" i="22"/>
  <c r="E214" i="22"/>
  <c r="Q213" i="22"/>
  <c r="O213" i="22"/>
  <c r="M213" i="22"/>
  <c r="K213" i="22"/>
  <c r="I213" i="22"/>
  <c r="G213" i="22"/>
  <c r="E213" i="22"/>
  <c r="Q212" i="22"/>
  <c r="O212" i="22"/>
  <c r="M212" i="22"/>
  <c r="K212" i="22"/>
  <c r="I212" i="22"/>
  <c r="G212" i="22"/>
  <c r="E212" i="22"/>
  <c r="E211" i="22"/>
  <c r="Q210" i="22"/>
  <c r="O210" i="22"/>
  <c r="M210" i="22"/>
  <c r="K210" i="22"/>
  <c r="I210" i="22"/>
  <c r="G210" i="22"/>
  <c r="E210" i="22"/>
  <c r="Q209" i="22"/>
  <c r="O209" i="22"/>
  <c r="M209" i="22"/>
  <c r="K209" i="22"/>
  <c r="I209" i="22"/>
  <c r="G209" i="22"/>
  <c r="E209" i="22"/>
  <c r="Q208" i="22"/>
  <c r="O208" i="22"/>
  <c r="M208" i="22"/>
  <c r="K208" i="22"/>
  <c r="I208" i="22"/>
  <c r="G208" i="22"/>
  <c r="E208" i="22"/>
  <c r="Q207" i="22"/>
  <c r="O207" i="22"/>
  <c r="M207" i="22"/>
  <c r="K207" i="22"/>
  <c r="I207" i="22"/>
  <c r="G207" i="22"/>
  <c r="E207" i="22"/>
  <c r="Q206" i="22"/>
  <c r="O206" i="22"/>
  <c r="M206" i="22"/>
  <c r="K206" i="22"/>
  <c r="I206" i="22"/>
  <c r="G206" i="22"/>
  <c r="E206" i="22"/>
  <c r="Q205" i="22"/>
  <c r="O205" i="22"/>
  <c r="M205" i="22"/>
  <c r="K205" i="22"/>
  <c r="I205" i="22"/>
  <c r="G205" i="22"/>
  <c r="E205" i="22"/>
  <c r="Q204" i="22"/>
  <c r="O204" i="22"/>
  <c r="M204" i="22"/>
  <c r="K204" i="22"/>
  <c r="I204" i="22"/>
  <c r="G204" i="22"/>
  <c r="E204" i="22"/>
  <c r="Q203" i="22"/>
  <c r="O203" i="22"/>
  <c r="M203" i="22"/>
  <c r="K203" i="22"/>
  <c r="I203" i="22"/>
  <c r="G203" i="22"/>
  <c r="E203" i="22"/>
  <c r="Q202" i="22"/>
  <c r="O202" i="22"/>
  <c r="M202" i="22"/>
  <c r="K202" i="22"/>
  <c r="I202" i="22"/>
  <c r="G202" i="22"/>
  <c r="E202" i="22"/>
  <c r="Q201" i="22"/>
  <c r="O201" i="22"/>
  <c r="M201" i="22"/>
  <c r="K201" i="22"/>
  <c r="I201" i="22"/>
  <c r="G201" i="22"/>
  <c r="E201" i="22"/>
  <c r="Q200" i="22"/>
  <c r="O200" i="22"/>
  <c r="M200" i="22"/>
  <c r="K200" i="22"/>
  <c r="I200" i="22"/>
  <c r="G200" i="22"/>
  <c r="E200" i="22"/>
  <c r="Q199" i="22"/>
  <c r="O199" i="22"/>
  <c r="M199" i="22"/>
  <c r="K199" i="22"/>
  <c r="I199" i="22"/>
  <c r="G199" i="22"/>
  <c r="E199" i="22"/>
  <c r="Q198" i="22"/>
  <c r="O198" i="22"/>
  <c r="M198" i="22"/>
  <c r="K198" i="22"/>
  <c r="I198" i="22"/>
  <c r="G198" i="22"/>
  <c r="E198" i="22"/>
  <c r="Q197" i="22"/>
  <c r="O197" i="22"/>
  <c r="M197" i="22"/>
  <c r="K197" i="22"/>
  <c r="I197" i="22"/>
  <c r="G197" i="22"/>
  <c r="E197" i="22"/>
  <c r="E196" i="22"/>
  <c r="Q195" i="22"/>
  <c r="O195" i="22"/>
  <c r="M195" i="22"/>
  <c r="K195" i="22"/>
  <c r="I195" i="22"/>
  <c r="G195" i="22"/>
  <c r="E195" i="22"/>
  <c r="Q194" i="22"/>
  <c r="O194" i="22"/>
  <c r="M194" i="22"/>
  <c r="K194" i="22"/>
  <c r="I194" i="22"/>
  <c r="G194" i="22"/>
  <c r="E194" i="22"/>
  <c r="Q193" i="22"/>
  <c r="O193" i="22"/>
  <c r="M193" i="22"/>
  <c r="K193" i="22"/>
  <c r="I193" i="22"/>
  <c r="G193" i="22"/>
  <c r="E193" i="22"/>
  <c r="Q192" i="22"/>
  <c r="O192" i="22"/>
  <c r="M192" i="22"/>
  <c r="K192" i="22"/>
  <c r="I192" i="22"/>
  <c r="G192" i="22"/>
  <c r="E192" i="22"/>
  <c r="Q191" i="22"/>
  <c r="O191" i="22"/>
  <c r="M191" i="22"/>
  <c r="K191" i="22"/>
  <c r="I191" i="22"/>
  <c r="G191" i="22"/>
  <c r="E191" i="22"/>
  <c r="Q190" i="22"/>
  <c r="O190" i="22"/>
  <c r="M190" i="22"/>
  <c r="K190" i="22"/>
  <c r="I190" i="22"/>
  <c r="G190" i="22"/>
  <c r="E190" i="22"/>
  <c r="Q189" i="22"/>
  <c r="O189" i="22"/>
  <c r="M189" i="22"/>
  <c r="K189" i="22"/>
  <c r="I189" i="22"/>
  <c r="G189" i="22"/>
  <c r="E189" i="22"/>
  <c r="Q188" i="22"/>
  <c r="O188" i="22"/>
  <c r="M188" i="22"/>
  <c r="K188" i="22"/>
  <c r="I188" i="22"/>
  <c r="G188" i="22"/>
  <c r="E188" i="22"/>
  <c r="Q187" i="22"/>
  <c r="O187" i="22"/>
  <c r="M187" i="22"/>
  <c r="K187" i="22"/>
  <c r="I187" i="22"/>
  <c r="G187" i="22"/>
  <c r="E187" i="22"/>
  <c r="Q186" i="22"/>
  <c r="O186" i="22"/>
  <c r="M186" i="22"/>
  <c r="K186" i="22"/>
  <c r="I186" i="22"/>
  <c r="G186" i="22"/>
  <c r="E186" i="22"/>
  <c r="Q185" i="22"/>
  <c r="O185" i="22"/>
  <c r="M185" i="22"/>
  <c r="K185" i="22"/>
  <c r="I185" i="22"/>
  <c r="G185" i="22"/>
  <c r="E185" i="22"/>
  <c r="Q184" i="22"/>
  <c r="O184" i="22"/>
  <c r="M184" i="22"/>
  <c r="K184" i="22"/>
  <c r="I184" i="22"/>
  <c r="G184" i="22"/>
  <c r="E184" i="22"/>
  <c r="Q183" i="22"/>
  <c r="O183" i="22"/>
  <c r="M183" i="22"/>
  <c r="K183" i="22"/>
  <c r="I183" i="22"/>
  <c r="G183" i="22"/>
  <c r="E183" i="22"/>
  <c r="Q182" i="22"/>
  <c r="O182" i="22"/>
  <c r="M182" i="22"/>
  <c r="K182" i="22"/>
  <c r="I182" i="22"/>
  <c r="G182" i="22"/>
  <c r="E182" i="22"/>
  <c r="E181" i="22"/>
  <c r="Q180" i="22"/>
  <c r="O180" i="22"/>
  <c r="M180" i="22"/>
  <c r="K180" i="22"/>
  <c r="I180" i="22"/>
  <c r="G180" i="22"/>
  <c r="E180" i="22"/>
  <c r="Q179" i="22"/>
  <c r="O179" i="22"/>
  <c r="M179" i="22"/>
  <c r="K179" i="22"/>
  <c r="I179" i="22"/>
  <c r="G179" i="22"/>
  <c r="E179" i="22"/>
  <c r="Q178" i="22"/>
  <c r="O178" i="22"/>
  <c r="M178" i="22"/>
  <c r="K178" i="22"/>
  <c r="I178" i="22"/>
  <c r="G178" i="22"/>
  <c r="E178" i="22"/>
  <c r="Q177" i="22"/>
  <c r="O177" i="22"/>
  <c r="M177" i="22"/>
  <c r="K177" i="22"/>
  <c r="I177" i="22"/>
  <c r="G177" i="22"/>
  <c r="E177" i="22"/>
  <c r="Q176" i="22"/>
  <c r="O176" i="22"/>
  <c r="M176" i="22"/>
  <c r="K176" i="22"/>
  <c r="I176" i="22"/>
  <c r="G176" i="22"/>
  <c r="E176" i="22"/>
  <c r="Q175" i="22"/>
  <c r="O175" i="22"/>
  <c r="M175" i="22"/>
  <c r="K175" i="22"/>
  <c r="I175" i="22"/>
  <c r="G175" i="22"/>
  <c r="E175" i="22"/>
  <c r="Q174" i="22"/>
  <c r="O174" i="22"/>
  <c r="M174" i="22"/>
  <c r="K174" i="22"/>
  <c r="I174" i="22"/>
  <c r="G174" i="22"/>
  <c r="E174" i="22"/>
  <c r="Q173" i="22"/>
  <c r="O173" i="22"/>
  <c r="M173" i="22"/>
  <c r="K173" i="22"/>
  <c r="I173" i="22"/>
  <c r="G173" i="22"/>
  <c r="E173" i="22"/>
  <c r="Q172" i="22"/>
  <c r="O172" i="22"/>
  <c r="M172" i="22"/>
  <c r="K172" i="22"/>
  <c r="I172" i="22"/>
  <c r="G172" i="22"/>
  <c r="E172" i="22"/>
  <c r="Q171" i="22"/>
  <c r="O171" i="22"/>
  <c r="M171" i="22"/>
  <c r="K171" i="22"/>
  <c r="I171" i="22"/>
  <c r="G171" i="22"/>
  <c r="E171" i="22"/>
  <c r="Q170" i="22"/>
  <c r="O170" i="22"/>
  <c r="M170" i="22"/>
  <c r="K170" i="22"/>
  <c r="I170" i="22"/>
  <c r="G170" i="22"/>
  <c r="E170" i="22"/>
  <c r="Q169" i="22"/>
  <c r="O169" i="22"/>
  <c r="M169" i="22"/>
  <c r="K169" i="22"/>
  <c r="I169" i="22"/>
  <c r="G169" i="22"/>
  <c r="E169" i="22"/>
  <c r="Q168" i="22"/>
  <c r="O168" i="22"/>
  <c r="M168" i="22"/>
  <c r="K168" i="22"/>
  <c r="I168" i="22"/>
  <c r="G168" i="22"/>
  <c r="E168" i="22"/>
  <c r="Q167" i="22"/>
  <c r="O167" i="22"/>
  <c r="M167" i="22"/>
  <c r="K167" i="22"/>
  <c r="I167" i="22"/>
  <c r="G167" i="22"/>
  <c r="E167" i="22"/>
  <c r="E166" i="22"/>
  <c r="Q165" i="22"/>
  <c r="O165" i="22"/>
  <c r="M165" i="22"/>
  <c r="K165" i="22"/>
  <c r="I165" i="22"/>
  <c r="G165" i="22"/>
  <c r="E165" i="22"/>
  <c r="Q164" i="22"/>
  <c r="O164" i="22"/>
  <c r="M164" i="22"/>
  <c r="K164" i="22"/>
  <c r="I164" i="22"/>
  <c r="G164" i="22"/>
  <c r="E164" i="22"/>
  <c r="Q163" i="22"/>
  <c r="O163" i="22"/>
  <c r="M163" i="22"/>
  <c r="K163" i="22"/>
  <c r="I163" i="22"/>
  <c r="G163" i="22"/>
  <c r="E163" i="22"/>
  <c r="Q162" i="22"/>
  <c r="O162" i="22"/>
  <c r="M162" i="22"/>
  <c r="K162" i="22"/>
  <c r="I162" i="22"/>
  <c r="G162" i="22"/>
  <c r="E162" i="22"/>
  <c r="Q161" i="22"/>
  <c r="O161" i="22"/>
  <c r="M161" i="22"/>
  <c r="K161" i="22"/>
  <c r="I161" i="22"/>
  <c r="G161" i="22"/>
  <c r="E161" i="22"/>
  <c r="Q160" i="22"/>
  <c r="O160" i="22"/>
  <c r="M160" i="22"/>
  <c r="K160" i="22"/>
  <c r="I160" i="22"/>
  <c r="G160" i="22"/>
  <c r="E160" i="22"/>
  <c r="Q159" i="22"/>
  <c r="O159" i="22"/>
  <c r="M159" i="22"/>
  <c r="K159" i="22"/>
  <c r="I159" i="22"/>
  <c r="G159" i="22"/>
  <c r="E159" i="22"/>
  <c r="Q158" i="22"/>
  <c r="O158" i="22"/>
  <c r="M158" i="22"/>
  <c r="K158" i="22"/>
  <c r="I158" i="22"/>
  <c r="G158" i="22"/>
  <c r="E158" i="22"/>
  <c r="Q157" i="22"/>
  <c r="O157" i="22"/>
  <c r="M157" i="22"/>
  <c r="K157" i="22"/>
  <c r="I157" i="22"/>
  <c r="G157" i="22"/>
  <c r="E157" i="22"/>
  <c r="Q156" i="22"/>
  <c r="O156" i="22"/>
  <c r="M156" i="22"/>
  <c r="K156" i="22"/>
  <c r="I156" i="22"/>
  <c r="G156" i="22"/>
  <c r="E156" i="22"/>
  <c r="Q155" i="22"/>
  <c r="O155" i="22"/>
  <c r="M155" i="22"/>
  <c r="K155" i="22"/>
  <c r="I155" i="22"/>
  <c r="G155" i="22"/>
  <c r="E155" i="22"/>
  <c r="Q154" i="22"/>
  <c r="O154" i="22"/>
  <c r="M154" i="22"/>
  <c r="K154" i="22"/>
  <c r="I154" i="22"/>
  <c r="G154" i="22"/>
  <c r="E154" i="22"/>
  <c r="Q153" i="22"/>
  <c r="O153" i="22"/>
  <c r="M153" i="22"/>
  <c r="K153" i="22"/>
  <c r="I153" i="22"/>
  <c r="G153" i="22"/>
  <c r="E153" i="22"/>
  <c r="Q152" i="22"/>
  <c r="O152" i="22"/>
  <c r="M152" i="22"/>
  <c r="K152" i="22"/>
  <c r="I152" i="22"/>
  <c r="G152" i="22"/>
  <c r="E152" i="22"/>
  <c r="E151" i="22"/>
  <c r="Q150" i="22"/>
  <c r="O150" i="22"/>
  <c r="M150" i="22"/>
  <c r="K150" i="22"/>
  <c r="I150" i="22"/>
  <c r="G150" i="22"/>
  <c r="E150" i="22"/>
  <c r="Q149" i="22"/>
  <c r="O149" i="22"/>
  <c r="M149" i="22"/>
  <c r="K149" i="22"/>
  <c r="I149" i="22"/>
  <c r="G149" i="22"/>
  <c r="E149" i="22"/>
  <c r="Q148" i="22"/>
  <c r="O148" i="22"/>
  <c r="M148" i="22"/>
  <c r="K148" i="22"/>
  <c r="I148" i="22"/>
  <c r="G148" i="22"/>
  <c r="E148" i="22"/>
  <c r="Q147" i="22"/>
  <c r="O147" i="22"/>
  <c r="M147" i="22"/>
  <c r="K147" i="22"/>
  <c r="I147" i="22"/>
  <c r="G147" i="22"/>
  <c r="E147" i="22"/>
  <c r="Q146" i="22"/>
  <c r="O146" i="22"/>
  <c r="M146" i="22"/>
  <c r="K146" i="22"/>
  <c r="I146" i="22"/>
  <c r="G146" i="22"/>
  <c r="E146" i="22"/>
  <c r="Q145" i="22"/>
  <c r="O145" i="22"/>
  <c r="M145" i="22"/>
  <c r="K145" i="22"/>
  <c r="I145" i="22"/>
  <c r="G145" i="22"/>
  <c r="E145" i="22"/>
  <c r="Q144" i="22"/>
  <c r="O144" i="22"/>
  <c r="M144" i="22"/>
  <c r="K144" i="22"/>
  <c r="I144" i="22"/>
  <c r="G144" i="22"/>
  <c r="E144" i="22"/>
  <c r="Q143" i="22"/>
  <c r="O143" i="22"/>
  <c r="M143" i="22"/>
  <c r="K143" i="22"/>
  <c r="I143" i="22"/>
  <c r="G143" i="22"/>
  <c r="E143" i="22"/>
  <c r="Q142" i="22"/>
  <c r="O142" i="22"/>
  <c r="M142" i="22"/>
  <c r="K142" i="22"/>
  <c r="I142" i="22"/>
  <c r="G142" i="22"/>
  <c r="E142" i="22"/>
  <c r="Q141" i="22"/>
  <c r="O141" i="22"/>
  <c r="M141" i="22"/>
  <c r="K141" i="22"/>
  <c r="I141" i="22"/>
  <c r="G141" i="22"/>
  <c r="E141" i="22"/>
  <c r="Q140" i="22"/>
  <c r="O140" i="22"/>
  <c r="M140" i="22"/>
  <c r="K140" i="22"/>
  <c r="I140" i="22"/>
  <c r="G140" i="22"/>
  <c r="E140" i="22"/>
  <c r="Q139" i="22"/>
  <c r="O139" i="22"/>
  <c r="M139" i="22"/>
  <c r="K139" i="22"/>
  <c r="I139" i="22"/>
  <c r="G139" i="22"/>
  <c r="E139" i="22"/>
  <c r="Q138" i="22"/>
  <c r="O138" i="22"/>
  <c r="M138" i="22"/>
  <c r="K138" i="22"/>
  <c r="I138" i="22"/>
  <c r="G138" i="22"/>
  <c r="E138" i="22"/>
  <c r="Q137" i="22"/>
  <c r="O137" i="22"/>
  <c r="M137" i="22"/>
  <c r="K137" i="22"/>
  <c r="I137" i="22"/>
  <c r="G137" i="22"/>
  <c r="E137" i="22"/>
  <c r="E136" i="22"/>
  <c r="Q135" i="22"/>
  <c r="O135" i="22"/>
  <c r="M135" i="22"/>
  <c r="K135" i="22"/>
  <c r="I135" i="22"/>
  <c r="G135" i="22"/>
  <c r="E135" i="22"/>
  <c r="Q134" i="22"/>
  <c r="O134" i="22"/>
  <c r="M134" i="22"/>
  <c r="K134" i="22"/>
  <c r="I134" i="22"/>
  <c r="G134" i="22"/>
  <c r="E134" i="22"/>
  <c r="Q133" i="22"/>
  <c r="O133" i="22"/>
  <c r="M133" i="22"/>
  <c r="K133" i="22"/>
  <c r="I133" i="22"/>
  <c r="G133" i="22"/>
  <c r="E133" i="22"/>
  <c r="Q132" i="22"/>
  <c r="O132" i="22"/>
  <c r="M132" i="22"/>
  <c r="K132" i="22"/>
  <c r="I132" i="22"/>
  <c r="G132" i="22"/>
  <c r="E132" i="22"/>
  <c r="Q131" i="22"/>
  <c r="O131" i="22"/>
  <c r="M131" i="22"/>
  <c r="K131" i="22"/>
  <c r="I131" i="22"/>
  <c r="G131" i="22"/>
  <c r="E131" i="22"/>
  <c r="Q130" i="22"/>
  <c r="O130" i="22"/>
  <c r="M130" i="22"/>
  <c r="K130" i="22"/>
  <c r="I130" i="22"/>
  <c r="G130" i="22"/>
  <c r="E130" i="22"/>
  <c r="Q129" i="22"/>
  <c r="O129" i="22"/>
  <c r="M129" i="22"/>
  <c r="K129" i="22"/>
  <c r="I129" i="22"/>
  <c r="G129" i="22"/>
  <c r="E129" i="22"/>
  <c r="Q128" i="22"/>
  <c r="O128" i="22"/>
  <c r="M128" i="22"/>
  <c r="K128" i="22"/>
  <c r="I128" i="22"/>
  <c r="G128" i="22"/>
  <c r="E128" i="22"/>
  <c r="Q127" i="22"/>
  <c r="O127" i="22"/>
  <c r="M127" i="22"/>
  <c r="K127" i="22"/>
  <c r="I127" i="22"/>
  <c r="G127" i="22"/>
  <c r="E127" i="22"/>
  <c r="Q126" i="22"/>
  <c r="O126" i="22"/>
  <c r="M126" i="22"/>
  <c r="K126" i="22"/>
  <c r="I126" i="22"/>
  <c r="G126" i="22"/>
  <c r="E126" i="22"/>
  <c r="Q125" i="22"/>
  <c r="O125" i="22"/>
  <c r="M125" i="22"/>
  <c r="K125" i="22"/>
  <c r="I125" i="22"/>
  <c r="G125" i="22"/>
  <c r="E125" i="22"/>
  <c r="Q124" i="22"/>
  <c r="O124" i="22"/>
  <c r="M124" i="22"/>
  <c r="K124" i="22"/>
  <c r="I124" i="22"/>
  <c r="G124" i="22"/>
  <c r="E124" i="22"/>
  <c r="Q123" i="22"/>
  <c r="O123" i="22"/>
  <c r="M123" i="22"/>
  <c r="K123" i="22"/>
  <c r="I123" i="22"/>
  <c r="G123" i="22"/>
  <c r="E123" i="22"/>
  <c r="Q122" i="22"/>
  <c r="O122" i="22"/>
  <c r="M122" i="22"/>
  <c r="K122" i="22"/>
  <c r="I122" i="22"/>
  <c r="G122" i="22"/>
  <c r="E122" i="22"/>
  <c r="E121" i="22"/>
  <c r="Q120" i="22"/>
  <c r="O120" i="22"/>
  <c r="M120" i="22"/>
  <c r="K120" i="22"/>
  <c r="I120" i="22"/>
  <c r="G120" i="22"/>
  <c r="E120" i="22"/>
  <c r="Q119" i="22"/>
  <c r="O119" i="22"/>
  <c r="M119" i="22"/>
  <c r="K119" i="22"/>
  <c r="I119" i="22"/>
  <c r="G119" i="22"/>
  <c r="E119" i="22"/>
  <c r="Q118" i="22"/>
  <c r="O118" i="22"/>
  <c r="M118" i="22"/>
  <c r="K118" i="22"/>
  <c r="I118" i="22"/>
  <c r="G118" i="22"/>
  <c r="E118" i="22"/>
  <c r="Q117" i="22"/>
  <c r="O117" i="22"/>
  <c r="M117" i="22"/>
  <c r="K117" i="22"/>
  <c r="I117" i="22"/>
  <c r="G117" i="22"/>
  <c r="E117" i="22"/>
  <c r="Q116" i="22"/>
  <c r="O116" i="22"/>
  <c r="M116" i="22"/>
  <c r="K116" i="22"/>
  <c r="I116" i="22"/>
  <c r="G116" i="22"/>
  <c r="E116" i="22"/>
  <c r="Q115" i="22"/>
  <c r="O115" i="22"/>
  <c r="M115" i="22"/>
  <c r="K115" i="22"/>
  <c r="I115" i="22"/>
  <c r="G115" i="22"/>
  <c r="E115" i="22"/>
  <c r="Q114" i="22"/>
  <c r="O114" i="22"/>
  <c r="M114" i="22"/>
  <c r="K114" i="22"/>
  <c r="I114" i="22"/>
  <c r="G114" i="22"/>
  <c r="E114" i="22"/>
  <c r="Q113" i="22"/>
  <c r="O113" i="22"/>
  <c r="M113" i="22"/>
  <c r="K113" i="22"/>
  <c r="I113" i="22"/>
  <c r="G113" i="22"/>
  <c r="E113" i="22"/>
  <c r="Q112" i="22"/>
  <c r="O112" i="22"/>
  <c r="M112" i="22"/>
  <c r="K112" i="22"/>
  <c r="I112" i="22"/>
  <c r="G112" i="22"/>
  <c r="E112" i="22"/>
  <c r="Q111" i="22"/>
  <c r="O111" i="22"/>
  <c r="M111" i="22"/>
  <c r="K111" i="22"/>
  <c r="I111" i="22"/>
  <c r="G111" i="22"/>
  <c r="E111" i="22"/>
  <c r="Q110" i="22"/>
  <c r="O110" i="22"/>
  <c r="M110" i="22"/>
  <c r="K110" i="22"/>
  <c r="I110" i="22"/>
  <c r="G110" i="22"/>
  <c r="E110" i="22"/>
  <c r="Q109" i="22"/>
  <c r="O109" i="22"/>
  <c r="M109" i="22"/>
  <c r="K109" i="22"/>
  <c r="I109" i="22"/>
  <c r="G109" i="22"/>
  <c r="E109" i="22"/>
  <c r="Q108" i="22"/>
  <c r="O108" i="22"/>
  <c r="M108" i="22"/>
  <c r="K108" i="22"/>
  <c r="I108" i="22"/>
  <c r="G108" i="22"/>
  <c r="E108" i="22"/>
  <c r="Q107" i="22"/>
  <c r="O107" i="22"/>
  <c r="M107" i="22"/>
  <c r="K107" i="22"/>
  <c r="I107" i="22"/>
  <c r="G107" i="22"/>
  <c r="E107" i="22"/>
  <c r="E106" i="22"/>
  <c r="Q105" i="22"/>
  <c r="O105" i="22"/>
  <c r="M105" i="22"/>
  <c r="K105" i="22"/>
  <c r="I105" i="22"/>
  <c r="G105" i="22"/>
  <c r="E105" i="22"/>
  <c r="Q104" i="22"/>
  <c r="O104" i="22"/>
  <c r="M104" i="22"/>
  <c r="K104" i="22"/>
  <c r="I104" i="22"/>
  <c r="G104" i="22"/>
  <c r="E104" i="22"/>
  <c r="Q103" i="22"/>
  <c r="O103" i="22"/>
  <c r="M103" i="22"/>
  <c r="K103" i="22"/>
  <c r="I103" i="22"/>
  <c r="G103" i="22"/>
  <c r="E103" i="22"/>
  <c r="Q102" i="22"/>
  <c r="O102" i="22"/>
  <c r="M102" i="22"/>
  <c r="K102" i="22"/>
  <c r="I102" i="22"/>
  <c r="G102" i="22"/>
  <c r="E102" i="22"/>
  <c r="Q101" i="22"/>
  <c r="O101" i="22"/>
  <c r="M101" i="22"/>
  <c r="K101" i="22"/>
  <c r="I101" i="22"/>
  <c r="G101" i="22"/>
  <c r="E101" i="22"/>
  <c r="Q100" i="22"/>
  <c r="O100" i="22"/>
  <c r="M100" i="22"/>
  <c r="K100" i="22"/>
  <c r="I100" i="22"/>
  <c r="G100" i="22"/>
  <c r="E100" i="22"/>
  <c r="Q99" i="22"/>
  <c r="O99" i="22"/>
  <c r="M99" i="22"/>
  <c r="K99" i="22"/>
  <c r="I99" i="22"/>
  <c r="G99" i="22"/>
  <c r="E99" i="22"/>
  <c r="Q98" i="22"/>
  <c r="O98" i="22"/>
  <c r="M98" i="22"/>
  <c r="K98" i="22"/>
  <c r="I98" i="22"/>
  <c r="G98" i="22"/>
  <c r="E98" i="22"/>
  <c r="Q97" i="22"/>
  <c r="O97" i="22"/>
  <c r="M97" i="22"/>
  <c r="K97" i="22"/>
  <c r="I97" i="22"/>
  <c r="G97" i="22"/>
  <c r="E97" i="22"/>
  <c r="Q96" i="22"/>
  <c r="O96" i="22"/>
  <c r="M96" i="22"/>
  <c r="K96" i="22"/>
  <c r="I96" i="22"/>
  <c r="G96" i="22"/>
  <c r="E96" i="22"/>
  <c r="Q95" i="22"/>
  <c r="O95" i="22"/>
  <c r="M95" i="22"/>
  <c r="K95" i="22"/>
  <c r="I95" i="22"/>
  <c r="G95" i="22"/>
  <c r="E95" i="22"/>
  <c r="Q94" i="22"/>
  <c r="O94" i="22"/>
  <c r="M94" i="22"/>
  <c r="K94" i="22"/>
  <c r="I94" i="22"/>
  <c r="G94" i="22"/>
  <c r="E94" i="22"/>
  <c r="Q93" i="22"/>
  <c r="O93" i="22"/>
  <c r="M93" i="22"/>
  <c r="K93" i="22"/>
  <c r="I93" i="22"/>
  <c r="G93" i="22"/>
  <c r="E93" i="22"/>
  <c r="Q92" i="22"/>
  <c r="O92" i="22"/>
  <c r="M92" i="22"/>
  <c r="K92" i="22"/>
  <c r="I92" i="22"/>
  <c r="G92" i="22"/>
  <c r="E92" i="22"/>
  <c r="E91" i="22"/>
  <c r="Q90" i="22"/>
  <c r="O90" i="22"/>
  <c r="M90" i="22"/>
  <c r="K90" i="22"/>
  <c r="I90" i="22"/>
  <c r="G90" i="22"/>
  <c r="E90" i="22"/>
  <c r="Q89" i="22"/>
  <c r="O89" i="22"/>
  <c r="M89" i="22"/>
  <c r="K89" i="22"/>
  <c r="I89" i="22"/>
  <c r="G89" i="22"/>
  <c r="E89" i="22"/>
  <c r="Q88" i="22"/>
  <c r="O88" i="22"/>
  <c r="M88" i="22"/>
  <c r="K88" i="22"/>
  <c r="I88" i="22"/>
  <c r="G88" i="22"/>
  <c r="E88" i="22"/>
  <c r="Q87" i="22"/>
  <c r="O87" i="22"/>
  <c r="M87" i="22"/>
  <c r="K87" i="22"/>
  <c r="I87" i="22"/>
  <c r="G87" i="22"/>
  <c r="E87" i="22"/>
  <c r="Q86" i="22"/>
  <c r="O86" i="22"/>
  <c r="M86" i="22"/>
  <c r="K86" i="22"/>
  <c r="I86" i="22"/>
  <c r="G86" i="22"/>
  <c r="E86" i="22"/>
  <c r="Q85" i="22"/>
  <c r="O85" i="22"/>
  <c r="M85" i="22"/>
  <c r="K85" i="22"/>
  <c r="I85" i="22"/>
  <c r="G85" i="22"/>
  <c r="E85" i="22"/>
  <c r="Q84" i="22"/>
  <c r="O84" i="22"/>
  <c r="M84" i="22"/>
  <c r="K84" i="22"/>
  <c r="I84" i="22"/>
  <c r="G84" i="22"/>
  <c r="E84" i="22"/>
  <c r="Q83" i="22"/>
  <c r="O83" i="22"/>
  <c r="M83" i="22"/>
  <c r="K83" i="22"/>
  <c r="I83" i="22"/>
  <c r="G83" i="22"/>
  <c r="E83" i="22"/>
  <c r="Q82" i="22"/>
  <c r="O82" i="22"/>
  <c r="M82" i="22"/>
  <c r="K82" i="22"/>
  <c r="I82" i="22"/>
  <c r="G82" i="22"/>
  <c r="E82" i="22"/>
  <c r="Q81" i="22"/>
  <c r="O81" i="22"/>
  <c r="M81" i="22"/>
  <c r="K81" i="22"/>
  <c r="I81" i="22"/>
  <c r="G81" i="22"/>
  <c r="E81" i="22"/>
  <c r="Q80" i="22"/>
  <c r="O80" i="22"/>
  <c r="M80" i="22"/>
  <c r="K80" i="22"/>
  <c r="I80" i="22"/>
  <c r="G80" i="22"/>
  <c r="E80" i="22"/>
  <c r="Q79" i="22"/>
  <c r="O79" i="22"/>
  <c r="M79" i="22"/>
  <c r="K79" i="22"/>
  <c r="I79" i="22"/>
  <c r="G79" i="22"/>
  <c r="E79" i="22"/>
  <c r="Q78" i="22"/>
  <c r="O78" i="22"/>
  <c r="M78" i="22"/>
  <c r="K78" i="22"/>
  <c r="I78" i="22"/>
  <c r="G78" i="22"/>
  <c r="E78" i="22"/>
  <c r="Q77" i="22"/>
  <c r="O77" i="22"/>
  <c r="M77" i="22"/>
  <c r="K77" i="22"/>
  <c r="I77" i="22"/>
  <c r="G77" i="22"/>
  <c r="E77" i="22"/>
  <c r="E76" i="22"/>
  <c r="Q75" i="22"/>
  <c r="O75" i="22"/>
  <c r="M75" i="22"/>
  <c r="K75" i="22"/>
  <c r="I75" i="22"/>
  <c r="G75" i="22"/>
  <c r="E75" i="22"/>
  <c r="Q74" i="22"/>
  <c r="O74" i="22"/>
  <c r="M74" i="22"/>
  <c r="K74" i="22"/>
  <c r="I74" i="22"/>
  <c r="G74" i="22"/>
  <c r="E74" i="22"/>
  <c r="Q73" i="22"/>
  <c r="O73" i="22"/>
  <c r="M73" i="22"/>
  <c r="K73" i="22"/>
  <c r="I73" i="22"/>
  <c r="G73" i="22"/>
  <c r="E73" i="22"/>
  <c r="Q72" i="22"/>
  <c r="O72" i="22"/>
  <c r="M72" i="22"/>
  <c r="K72" i="22"/>
  <c r="I72" i="22"/>
  <c r="G72" i="22"/>
  <c r="E72" i="22"/>
  <c r="Q71" i="22"/>
  <c r="O71" i="22"/>
  <c r="M71" i="22"/>
  <c r="K71" i="22"/>
  <c r="I71" i="22"/>
  <c r="G71" i="22"/>
  <c r="E71" i="22"/>
  <c r="Q70" i="22"/>
  <c r="O70" i="22"/>
  <c r="M70" i="22"/>
  <c r="K70" i="22"/>
  <c r="I70" i="22"/>
  <c r="G70" i="22"/>
  <c r="E70" i="22"/>
  <c r="Q69" i="22"/>
  <c r="O69" i="22"/>
  <c r="M69" i="22"/>
  <c r="K69" i="22"/>
  <c r="I69" i="22"/>
  <c r="G69" i="22"/>
  <c r="E69" i="22"/>
  <c r="Q68" i="22"/>
  <c r="O68" i="22"/>
  <c r="M68" i="22"/>
  <c r="K68" i="22"/>
  <c r="I68" i="22"/>
  <c r="G68" i="22"/>
  <c r="E68" i="22"/>
  <c r="Q67" i="22"/>
  <c r="O67" i="22"/>
  <c r="M67" i="22"/>
  <c r="K67" i="22"/>
  <c r="I67" i="22"/>
  <c r="G67" i="22"/>
  <c r="E67" i="22"/>
  <c r="Q66" i="22"/>
  <c r="O66" i="22"/>
  <c r="M66" i="22"/>
  <c r="K66" i="22"/>
  <c r="I66" i="22"/>
  <c r="G66" i="22"/>
  <c r="E66" i="22"/>
  <c r="Q65" i="22"/>
  <c r="O65" i="22"/>
  <c r="M65" i="22"/>
  <c r="K65" i="22"/>
  <c r="I65" i="22"/>
  <c r="G65" i="22"/>
  <c r="E65" i="22"/>
  <c r="Q64" i="22"/>
  <c r="O64" i="22"/>
  <c r="M64" i="22"/>
  <c r="K64" i="22"/>
  <c r="I64" i="22"/>
  <c r="G64" i="22"/>
  <c r="E64" i="22"/>
  <c r="Q63" i="22"/>
  <c r="O63" i="22"/>
  <c r="M63" i="22"/>
  <c r="K63" i="22"/>
  <c r="I63" i="22"/>
  <c r="G63" i="22"/>
  <c r="E63" i="22"/>
  <c r="Q62" i="22"/>
  <c r="O62" i="22"/>
  <c r="M62" i="22"/>
  <c r="K62" i="22"/>
  <c r="I62" i="22"/>
  <c r="G62" i="22"/>
  <c r="E62" i="22"/>
  <c r="E61" i="22"/>
  <c r="Q60" i="22"/>
  <c r="O60" i="22"/>
  <c r="M60" i="22"/>
  <c r="K60" i="22"/>
  <c r="I60" i="22"/>
  <c r="G60" i="22"/>
  <c r="E60" i="22"/>
  <c r="Q59" i="22"/>
  <c r="O59" i="22"/>
  <c r="M59" i="22"/>
  <c r="K59" i="22"/>
  <c r="I59" i="22"/>
  <c r="G59" i="22"/>
  <c r="E59" i="22"/>
  <c r="Q58" i="22"/>
  <c r="O58" i="22"/>
  <c r="M58" i="22"/>
  <c r="K58" i="22"/>
  <c r="I58" i="22"/>
  <c r="G58" i="22"/>
  <c r="E58" i="22"/>
  <c r="Q57" i="22"/>
  <c r="O57" i="22"/>
  <c r="M57" i="22"/>
  <c r="K57" i="22"/>
  <c r="I57" i="22"/>
  <c r="G57" i="22"/>
  <c r="E57" i="22"/>
  <c r="Q56" i="22"/>
  <c r="O56" i="22"/>
  <c r="M56" i="22"/>
  <c r="K56" i="22"/>
  <c r="I56" i="22"/>
  <c r="G56" i="22"/>
  <c r="E56" i="22"/>
  <c r="Q55" i="22"/>
  <c r="O55" i="22"/>
  <c r="M55" i="22"/>
  <c r="K55" i="22"/>
  <c r="I55" i="22"/>
  <c r="G55" i="22"/>
  <c r="E55" i="22"/>
  <c r="Q54" i="22"/>
  <c r="O54" i="22"/>
  <c r="M54" i="22"/>
  <c r="K54" i="22"/>
  <c r="I54" i="22"/>
  <c r="G54" i="22"/>
  <c r="E54" i="22"/>
  <c r="Q53" i="22"/>
  <c r="O53" i="22"/>
  <c r="M53" i="22"/>
  <c r="K53" i="22"/>
  <c r="I53" i="22"/>
  <c r="G53" i="22"/>
  <c r="E53" i="22"/>
  <c r="Q52" i="22"/>
  <c r="O52" i="22"/>
  <c r="M52" i="22"/>
  <c r="K52" i="22"/>
  <c r="I52" i="22"/>
  <c r="G52" i="22"/>
  <c r="E52" i="22"/>
  <c r="Q51" i="22"/>
  <c r="O51" i="22"/>
  <c r="M51" i="22"/>
  <c r="K51" i="22"/>
  <c r="I51" i="22"/>
  <c r="G51" i="22"/>
  <c r="E51" i="22"/>
  <c r="Q50" i="22"/>
  <c r="O50" i="22"/>
  <c r="M50" i="22"/>
  <c r="K50" i="22"/>
  <c r="I50" i="22"/>
  <c r="G50" i="22"/>
  <c r="E50" i="22"/>
  <c r="Q49" i="22"/>
  <c r="O49" i="22"/>
  <c r="M49" i="22"/>
  <c r="K49" i="22"/>
  <c r="I49" i="22"/>
  <c r="G49" i="22"/>
  <c r="E49" i="22"/>
  <c r="Q48" i="22"/>
  <c r="O48" i="22"/>
  <c r="M48" i="22"/>
  <c r="K48" i="22"/>
  <c r="I48" i="22"/>
  <c r="G48" i="22"/>
  <c r="E48" i="22"/>
  <c r="Q47" i="22"/>
  <c r="O47" i="22"/>
  <c r="M47" i="22"/>
  <c r="K47" i="22"/>
  <c r="I47" i="22"/>
  <c r="G47" i="22"/>
  <c r="E47" i="22"/>
  <c r="E46" i="22"/>
  <c r="Q45" i="22"/>
  <c r="O45" i="22"/>
  <c r="M45" i="22"/>
  <c r="K45" i="22"/>
  <c r="I45" i="22"/>
  <c r="G45" i="22"/>
  <c r="E45" i="22"/>
  <c r="Q44" i="22"/>
  <c r="O44" i="22"/>
  <c r="M44" i="22"/>
  <c r="K44" i="22"/>
  <c r="I44" i="22"/>
  <c r="G44" i="22"/>
  <c r="E44" i="22"/>
  <c r="Q43" i="22"/>
  <c r="O43" i="22"/>
  <c r="M43" i="22"/>
  <c r="K43" i="22"/>
  <c r="I43" i="22"/>
  <c r="G43" i="22"/>
  <c r="E43" i="22"/>
  <c r="Q42" i="22"/>
  <c r="O42" i="22"/>
  <c r="M42" i="22"/>
  <c r="K42" i="22"/>
  <c r="I42" i="22"/>
  <c r="G42" i="22"/>
  <c r="E42" i="22"/>
  <c r="Q41" i="22"/>
  <c r="O41" i="22"/>
  <c r="M41" i="22"/>
  <c r="K41" i="22"/>
  <c r="I41" i="22"/>
  <c r="G41" i="22"/>
  <c r="E41" i="22"/>
  <c r="Q40" i="22"/>
  <c r="O40" i="22"/>
  <c r="M40" i="22"/>
  <c r="K40" i="22"/>
  <c r="I40" i="22"/>
  <c r="G40" i="22"/>
  <c r="E40" i="22"/>
  <c r="Q39" i="22"/>
  <c r="O39" i="22"/>
  <c r="M39" i="22"/>
  <c r="K39" i="22"/>
  <c r="I39" i="22"/>
  <c r="G39" i="22"/>
  <c r="E39" i="22"/>
  <c r="Q38" i="22"/>
  <c r="O38" i="22"/>
  <c r="M38" i="22"/>
  <c r="K38" i="22"/>
  <c r="I38" i="22"/>
  <c r="G38" i="22"/>
  <c r="E38" i="22"/>
  <c r="Q37" i="22"/>
  <c r="O37" i="22"/>
  <c r="M37" i="22"/>
  <c r="K37" i="22"/>
  <c r="I37" i="22"/>
  <c r="G37" i="22"/>
  <c r="E37" i="22"/>
  <c r="Q36" i="22"/>
  <c r="O36" i="22"/>
  <c r="M36" i="22"/>
  <c r="K36" i="22"/>
  <c r="I36" i="22"/>
  <c r="G36" i="22"/>
  <c r="E36" i="22"/>
  <c r="Q35" i="22"/>
  <c r="O35" i="22"/>
  <c r="M35" i="22"/>
  <c r="K35" i="22"/>
  <c r="I35" i="22"/>
  <c r="G35" i="22"/>
  <c r="E35" i="22"/>
  <c r="Q34" i="22"/>
  <c r="O34" i="22"/>
  <c r="M34" i="22"/>
  <c r="K34" i="22"/>
  <c r="I34" i="22"/>
  <c r="G34" i="22"/>
  <c r="E34" i="22"/>
  <c r="Q33" i="22"/>
  <c r="O33" i="22"/>
  <c r="M33" i="22"/>
  <c r="K33" i="22"/>
  <c r="I33" i="22"/>
  <c r="G33" i="22"/>
  <c r="E33" i="22"/>
  <c r="Q32" i="22"/>
  <c r="O32" i="22"/>
  <c r="M32" i="22"/>
  <c r="K32" i="22"/>
  <c r="I32" i="22"/>
  <c r="G32" i="22"/>
  <c r="E32" i="22"/>
  <c r="E31" i="22"/>
  <c r="Q30" i="22"/>
  <c r="O30" i="22"/>
  <c r="M30" i="22"/>
  <c r="K30" i="22"/>
  <c r="I30" i="22"/>
  <c r="G30" i="22"/>
  <c r="E30" i="22"/>
  <c r="Q29" i="22"/>
  <c r="O29" i="22"/>
  <c r="M29" i="22"/>
  <c r="K29" i="22"/>
  <c r="I29" i="22"/>
  <c r="G29" i="22"/>
  <c r="E29" i="22"/>
  <c r="Q28" i="22"/>
  <c r="O28" i="22"/>
  <c r="M28" i="22"/>
  <c r="K28" i="22"/>
  <c r="I28" i="22"/>
  <c r="G28" i="22"/>
  <c r="E28" i="22"/>
  <c r="Q27" i="22"/>
  <c r="O27" i="22"/>
  <c r="M27" i="22"/>
  <c r="K27" i="22"/>
  <c r="I27" i="22"/>
  <c r="G27" i="22"/>
  <c r="E27" i="22"/>
  <c r="Q26" i="22"/>
  <c r="O26" i="22"/>
  <c r="M26" i="22"/>
  <c r="K26" i="22"/>
  <c r="I26" i="22"/>
  <c r="G26" i="22"/>
  <c r="E26" i="22"/>
  <c r="Q25" i="22"/>
  <c r="O25" i="22"/>
  <c r="M25" i="22"/>
  <c r="K25" i="22"/>
  <c r="I25" i="22"/>
  <c r="G25" i="22"/>
  <c r="E25" i="22"/>
  <c r="Q24" i="22"/>
  <c r="O24" i="22"/>
  <c r="M24" i="22"/>
  <c r="K24" i="22"/>
  <c r="I24" i="22"/>
  <c r="G24" i="22"/>
  <c r="E24" i="22"/>
  <c r="Q23" i="22"/>
  <c r="O23" i="22"/>
  <c r="M23" i="22"/>
  <c r="K23" i="22"/>
  <c r="I23" i="22"/>
  <c r="G23" i="22"/>
  <c r="E23" i="22"/>
  <c r="Q22" i="22"/>
  <c r="O22" i="22"/>
  <c r="M22" i="22"/>
  <c r="K22" i="22"/>
  <c r="I22" i="22"/>
  <c r="G22" i="22"/>
  <c r="E22" i="22"/>
  <c r="Q21" i="22"/>
  <c r="O21" i="22"/>
  <c r="M21" i="22"/>
  <c r="K21" i="22"/>
  <c r="I21" i="22"/>
  <c r="G21" i="22"/>
  <c r="E21" i="22"/>
  <c r="Q20" i="22"/>
  <c r="O20" i="22"/>
  <c r="M20" i="22"/>
  <c r="K20" i="22"/>
  <c r="I20" i="22"/>
  <c r="G20" i="22"/>
  <c r="E20" i="22"/>
  <c r="Q19" i="22"/>
  <c r="O19" i="22"/>
  <c r="M19" i="22"/>
  <c r="K19" i="22"/>
  <c r="I19" i="22"/>
  <c r="G19" i="22"/>
  <c r="E19" i="22"/>
  <c r="Q18" i="22"/>
  <c r="O18" i="22"/>
  <c r="M18" i="22"/>
  <c r="K18" i="22"/>
  <c r="I18" i="22"/>
  <c r="G18" i="22"/>
  <c r="E18" i="22"/>
  <c r="Q17" i="22"/>
  <c r="O17" i="22"/>
  <c r="M17" i="22"/>
  <c r="K17" i="22"/>
  <c r="I17" i="22"/>
  <c r="G17" i="22"/>
  <c r="E17" i="22"/>
  <c r="E16" i="22"/>
  <c r="Q15" i="22"/>
  <c r="O15" i="22"/>
  <c r="M15" i="22"/>
  <c r="K15" i="22"/>
  <c r="I15" i="22"/>
  <c r="G15" i="22"/>
  <c r="E15" i="22"/>
  <c r="Q14" i="22"/>
  <c r="O14" i="22"/>
  <c r="M14" i="22"/>
  <c r="K14" i="22"/>
  <c r="I14" i="22"/>
  <c r="G14" i="22"/>
  <c r="E14" i="22"/>
  <c r="Q13" i="22"/>
  <c r="O13" i="22"/>
  <c r="M13" i="22"/>
  <c r="K13" i="22"/>
  <c r="I13" i="22"/>
  <c r="G13" i="22"/>
  <c r="E13" i="22"/>
  <c r="Q12" i="22"/>
  <c r="O12" i="22"/>
  <c r="M12" i="22"/>
  <c r="K12" i="22"/>
  <c r="I12" i="22"/>
  <c r="G12" i="22"/>
  <c r="E12" i="22"/>
  <c r="Q11" i="22"/>
  <c r="O11" i="22"/>
  <c r="M11" i="22"/>
  <c r="K11" i="22"/>
  <c r="I11" i="22"/>
  <c r="G11" i="22"/>
  <c r="E11" i="22"/>
  <c r="Q10" i="22"/>
  <c r="O10" i="22"/>
  <c r="M10" i="22"/>
  <c r="K10" i="22"/>
  <c r="I10" i="22"/>
  <c r="G10" i="22"/>
  <c r="E10" i="22"/>
  <c r="Q9" i="22"/>
  <c r="O9" i="22"/>
  <c r="M9" i="22"/>
  <c r="K9" i="22"/>
  <c r="I9" i="22"/>
  <c r="G9" i="22"/>
  <c r="E9" i="22"/>
  <c r="Q8" i="22"/>
  <c r="O8" i="22"/>
  <c r="M8" i="22"/>
  <c r="K8" i="22"/>
  <c r="I8" i="22"/>
  <c r="G8" i="22"/>
  <c r="E8" i="22"/>
  <c r="Q7" i="22"/>
  <c r="O7" i="22"/>
  <c r="M7" i="22"/>
  <c r="K7" i="22"/>
  <c r="I7" i="22"/>
  <c r="G7" i="22"/>
  <c r="E7" i="22"/>
  <c r="Q6" i="22"/>
  <c r="O6" i="22"/>
  <c r="M6" i="22"/>
  <c r="K6" i="22"/>
  <c r="I6" i="22"/>
  <c r="G6" i="22"/>
  <c r="E6" i="22"/>
  <c r="Q5" i="22"/>
  <c r="O5" i="22"/>
  <c r="M5" i="22"/>
  <c r="K5" i="22"/>
  <c r="I5" i="22"/>
  <c r="G5" i="22"/>
  <c r="E5" i="22"/>
  <c r="Q4" i="22"/>
  <c r="O4" i="22"/>
  <c r="M4" i="22"/>
  <c r="K4" i="22"/>
  <c r="I4" i="22"/>
  <c r="G4" i="22"/>
  <c r="E4" i="22"/>
  <c r="Q3" i="22"/>
  <c r="O3" i="22"/>
  <c r="M3" i="22"/>
  <c r="K3" i="22"/>
  <c r="I3" i="22"/>
  <c r="G3" i="22"/>
  <c r="E3" i="22"/>
  <c r="AF155" i="21"/>
  <c r="AE155" i="21"/>
  <c r="AD155" i="21"/>
  <c r="AC155" i="21"/>
  <c r="AB155" i="21"/>
  <c r="AA155"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B155" i="21"/>
  <c r="AF154" i="21"/>
  <c r="AE154" i="21"/>
  <c r="AD154" i="21"/>
  <c r="AC154" i="21"/>
  <c r="AB154" i="21"/>
  <c r="AA154"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B154" i="21"/>
  <c r="AF153" i="21"/>
  <c r="AE153" i="21"/>
  <c r="AD153" i="21"/>
  <c r="AC153" i="21"/>
  <c r="AB153" i="21"/>
  <c r="AA153"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B153" i="21"/>
  <c r="AF152" i="21"/>
  <c r="AE152" i="21"/>
  <c r="AD152" i="21"/>
  <c r="AC152" i="21"/>
  <c r="AB152" i="21"/>
  <c r="AA152"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B152" i="21"/>
  <c r="AF151" i="21"/>
  <c r="AE151" i="21"/>
  <c r="AD151" i="21"/>
  <c r="AC151" i="21"/>
  <c r="AB151" i="21"/>
  <c r="AA151"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B151" i="21"/>
  <c r="AF150" i="21"/>
  <c r="AE150" i="21"/>
  <c r="AD150" i="21"/>
  <c r="AC150" i="21"/>
  <c r="AB150" i="21"/>
  <c r="AA150"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B150" i="21"/>
  <c r="AF149" i="21"/>
  <c r="AE149" i="21"/>
  <c r="AD149" i="21"/>
  <c r="AC149" i="21"/>
  <c r="AB149" i="21"/>
  <c r="AA149"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B149" i="21"/>
  <c r="AF148" i="21"/>
  <c r="AE148" i="21"/>
  <c r="AD148" i="21"/>
  <c r="AC148" i="21"/>
  <c r="AB148" i="21"/>
  <c r="AA148" i="21"/>
  <c r="Z148" i="21"/>
  <c r="Y148" i="21"/>
  <c r="X148" i="21"/>
  <c r="W148" i="21"/>
  <c r="V148" i="21"/>
  <c r="U148" i="21"/>
  <c r="T148" i="21"/>
  <c r="S148" i="21"/>
  <c r="R148" i="21"/>
  <c r="Q148" i="21"/>
  <c r="P148" i="21"/>
  <c r="O148" i="21"/>
  <c r="N148" i="21"/>
  <c r="M148" i="21"/>
  <c r="L148" i="21"/>
  <c r="K148" i="21"/>
  <c r="J148" i="21"/>
  <c r="I148" i="21"/>
  <c r="H148" i="21"/>
  <c r="G148" i="21"/>
  <c r="F148" i="21"/>
  <c r="E148" i="21"/>
  <c r="D148" i="21"/>
  <c r="C148" i="21"/>
  <c r="B148" i="21"/>
  <c r="AF147" i="21"/>
  <c r="AE147" i="21"/>
  <c r="AD147" i="21"/>
  <c r="AC147" i="21"/>
  <c r="AB147" i="21"/>
  <c r="AA147" i="21"/>
  <c r="Z147" i="21"/>
  <c r="Y147" i="21"/>
  <c r="X147" i="21"/>
  <c r="W147" i="21"/>
  <c r="V147" i="21"/>
  <c r="U147" i="21"/>
  <c r="T147" i="21"/>
  <c r="S147" i="21"/>
  <c r="R147" i="21"/>
  <c r="Q147" i="21"/>
  <c r="P147" i="21"/>
  <c r="O147" i="21"/>
  <c r="N147" i="21"/>
  <c r="M147" i="21"/>
  <c r="L147" i="21"/>
  <c r="K147" i="21"/>
  <c r="J147" i="21"/>
  <c r="I147" i="21"/>
  <c r="H147" i="21"/>
  <c r="G147" i="21"/>
  <c r="F147" i="21"/>
  <c r="E147" i="21"/>
  <c r="D147" i="21"/>
  <c r="C147" i="21"/>
  <c r="B147" i="21"/>
  <c r="AF146" i="21"/>
  <c r="AE146" i="21"/>
  <c r="AD146" i="21"/>
  <c r="AC146" i="21"/>
  <c r="AB146" i="21"/>
  <c r="AA146" i="21"/>
  <c r="Z146" i="21"/>
  <c r="Y146" i="21"/>
  <c r="X146" i="21"/>
  <c r="W146" i="21"/>
  <c r="V146" i="21"/>
  <c r="U146" i="21"/>
  <c r="T146" i="21"/>
  <c r="S146" i="21"/>
  <c r="R146" i="21"/>
  <c r="Q146" i="21"/>
  <c r="P146" i="21"/>
  <c r="O146" i="21"/>
  <c r="N146" i="21"/>
  <c r="M146" i="21"/>
  <c r="L146" i="21"/>
  <c r="K146" i="21"/>
  <c r="J146" i="21"/>
  <c r="I146" i="21"/>
  <c r="H146" i="21"/>
  <c r="G146" i="21"/>
  <c r="F146" i="21"/>
  <c r="E146" i="21"/>
  <c r="D146" i="21"/>
  <c r="C146" i="21"/>
  <c r="B146" i="21"/>
  <c r="AF145" i="21"/>
  <c r="AE145" i="21"/>
  <c r="AD145" i="21"/>
  <c r="AC145" i="21"/>
  <c r="AB145" i="21"/>
  <c r="AA145"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B145" i="21"/>
  <c r="AF144" i="21"/>
  <c r="AE144" i="21"/>
  <c r="AD144" i="21"/>
  <c r="AC144" i="21"/>
  <c r="AB144" i="21"/>
  <c r="AA144" i="21"/>
  <c r="Z144" i="21"/>
  <c r="Y144" i="21"/>
  <c r="X144" i="21"/>
  <c r="W144" i="21"/>
  <c r="V144" i="21"/>
  <c r="U144" i="21"/>
  <c r="T144" i="21"/>
  <c r="S144" i="21"/>
  <c r="R144" i="21"/>
  <c r="Q144" i="21"/>
  <c r="P144" i="21"/>
  <c r="O144" i="21"/>
  <c r="N144" i="21"/>
  <c r="M144" i="21"/>
  <c r="L144" i="21"/>
  <c r="K144" i="21"/>
  <c r="J144" i="21"/>
  <c r="I144" i="21"/>
  <c r="H144" i="21"/>
  <c r="G144" i="21"/>
  <c r="F144" i="21"/>
  <c r="E144" i="21"/>
  <c r="D144" i="21"/>
  <c r="C144" i="21"/>
  <c r="B144" i="21"/>
  <c r="AF143" i="21"/>
  <c r="AE143" i="21"/>
  <c r="AD143" i="21"/>
  <c r="AC143" i="21"/>
  <c r="AB143" i="21"/>
  <c r="AA143"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B143" i="21"/>
  <c r="AF142" i="21"/>
  <c r="AE142" i="21"/>
  <c r="AD142" i="21"/>
  <c r="AC142" i="21"/>
  <c r="AB142" i="21"/>
  <c r="AA142" i="21"/>
  <c r="Z142" i="21"/>
  <c r="Y142" i="21"/>
  <c r="X142" i="21"/>
  <c r="W142" i="21"/>
  <c r="V142" i="21"/>
  <c r="U142" i="21"/>
  <c r="T142" i="21"/>
  <c r="S142" i="21"/>
  <c r="R142" i="21"/>
  <c r="Q142" i="21"/>
  <c r="P142" i="21"/>
  <c r="O142" i="21"/>
  <c r="N142" i="21"/>
  <c r="M142" i="21"/>
  <c r="L142" i="21"/>
  <c r="K142" i="21"/>
  <c r="J142" i="21"/>
  <c r="I142" i="21"/>
  <c r="H142" i="21"/>
  <c r="G142" i="21"/>
  <c r="F142" i="21"/>
  <c r="E142" i="21"/>
  <c r="D142" i="21"/>
  <c r="C142" i="21"/>
  <c r="B142" i="21"/>
  <c r="AF141" i="21"/>
  <c r="AE141" i="21"/>
  <c r="AD141" i="21"/>
  <c r="AC141" i="21"/>
  <c r="AB141" i="21"/>
  <c r="AA141"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B141" i="21"/>
  <c r="AF140" i="21"/>
  <c r="AE140" i="21"/>
  <c r="AD140" i="21"/>
  <c r="AC140" i="21"/>
  <c r="AB140" i="21"/>
  <c r="AA140"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B140" i="21"/>
  <c r="AF139" i="21"/>
  <c r="AE139" i="21"/>
  <c r="AD139" i="21"/>
  <c r="AC139" i="21"/>
  <c r="AB139" i="21"/>
  <c r="AA139"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B139" i="21"/>
  <c r="AF138" i="21"/>
  <c r="AE138" i="21"/>
  <c r="AD138" i="21"/>
  <c r="AC138" i="21"/>
  <c r="AB138" i="21"/>
  <c r="AA138" i="21"/>
  <c r="Z138" i="21"/>
  <c r="Y138" i="21"/>
  <c r="X138" i="21"/>
  <c r="W138" i="21"/>
  <c r="V138" i="21"/>
  <c r="U138" i="21"/>
  <c r="T138" i="21"/>
  <c r="S138" i="21"/>
  <c r="R138" i="21"/>
  <c r="Q138" i="21"/>
  <c r="P138" i="21"/>
  <c r="O138" i="21"/>
  <c r="N138" i="21"/>
  <c r="M138" i="21"/>
  <c r="L138" i="21"/>
  <c r="K138" i="21"/>
  <c r="J138" i="21"/>
  <c r="I138" i="21"/>
  <c r="H138" i="21"/>
  <c r="G138" i="21"/>
  <c r="F138" i="21"/>
  <c r="E138" i="21"/>
  <c r="D138" i="21"/>
  <c r="C138" i="21"/>
  <c r="B138" i="21"/>
  <c r="AF137" i="21"/>
  <c r="AE137" i="21"/>
  <c r="AD137" i="21"/>
  <c r="AC137" i="21"/>
  <c r="AB137" i="21"/>
  <c r="AA137"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B137" i="21"/>
  <c r="AF136" i="21"/>
  <c r="AE136" i="21"/>
  <c r="AD136" i="21"/>
  <c r="AC136" i="21"/>
  <c r="AB136" i="21"/>
  <c r="AA136"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B136" i="21"/>
  <c r="AF135" i="21"/>
  <c r="AE135" i="21"/>
  <c r="AD135" i="21"/>
  <c r="AC135" i="21"/>
  <c r="AB135" i="21"/>
  <c r="AA135" i="21"/>
  <c r="Z135" i="21"/>
  <c r="Y135" i="21"/>
  <c r="X135" i="21"/>
  <c r="W135" i="21"/>
  <c r="V135" i="21"/>
  <c r="U135" i="21"/>
  <c r="T135" i="21"/>
  <c r="S135" i="21"/>
  <c r="R135" i="21"/>
  <c r="Q135" i="21"/>
  <c r="P135" i="21"/>
  <c r="O135" i="21"/>
  <c r="N135" i="21"/>
  <c r="M135" i="21"/>
  <c r="L135" i="21"/>
  <c r="K135" i="21"/>
  <c r="J135" i="21"/>
  <c r="I135" i="21"/>
  <c r="H135" i="21"/>
  <c r="G135" i="21"/>
  <c r="F135" i="21"/>
  <c r="E135" i="21"/>
  <c r="D135" i="21"/>
  <c r="C135" i="21"/>
  <c r="B135" i="21"/>
  <c r="AF134" i="21"/>
  <c r="AE134" i="21"/>
  <c r="AD134" i="21"/>
  <c r="AC134" i="21"/>
  <c r="AB134" i="21"/>
  <c r="AA134"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B134" i="21"/>
  <c r="AF133" i="21"/>
  <c r="AE133" i="21"/>
  <c r="AD133" i="21"/>
  <c r="AC133" i="21"/>
  <c r="AB133" i="21"/>
  <c r="AA133"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B133"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2" i="21"/>
  <c r="C132" i="21"/>
  <c r="B132" i="21"/>
  <c r="AF131" i="21"/>
  <c r="AE131" i="21"/>
  <c r="AD131" i="21"/>
  <c r="AC131" i="21"/>
  <c r="AB131" i="21"/>
  <c r="AA131"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B131" i="21"/>
  <c r="AF130" i="21"/>
  <c r="AE130" i="21"/>
  <c r="AD130" i="21"/>
  <c r="AC130" i="21"/>
  <c r="AB130" i="21"/>
  <c r="AA130" i="21"/>
  <c r="Z130" i="21"/>
  <c r="Y130" i="21"/>
  <c r="X130" i="21"/>
  <c r="W130" i="21"/>
  <c r="V130" i="21"/>
  <c r="U130" i="21"/>
  <c r="T130" i="21"/>
  <c r="S130" i="21"/>
  <c r="R130" i="21"/>
  <c r="Q130" i="21"/>
  <c r="P130" i="21"/>
  <c r="O130" i="21"/>
  <c r="N130" i="21"/>
  <c r="M130" i="21"/>
  <c r="L130" i="21"/>
  <c r="K130" i="21"/>
  <c r="J130" i="21"/>
  <c r="I130" i="21"/>
  <c r="H130" i="21"/>
  <c r="G130" i="21"/>
  <c r="F130" i="21"/>
  <c r="E130" i="21"/>
  <c r="D130" i="21"/>
  <c r="C130" i="21"/>
  <c r="B130" i="21"/>
  <c r="AF129" i="21"/>
  <c r="AE129" i="21"/>
  <c r="AD129" i="21"/>
  <c r="AC129" i="21"/>
  <c r="AB129" i="21"/>
  <c r="AA129"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B129" i="21"/>
  <c r="AF128" i="21"/>
  <c r="AE128" i="21"/>
  <c r="AD128" i="21"/>
  <c r="AC128" i="21"/>
  <c r="AB128" i="21"/>
  <c r="AA128" i="21"/>
  <c r="Z128" i="21"/>
  <c r="Y128" i="21"/>
  <c r="X128" i="21"/>
  <c r="W128" i="21"/>
  <c r="V128" i="21"/>
  <c r="U128" i="21"/>
  <c r="T128" i="21"/>
  <c r="S128" i="21"/>
  <c r="R128" i="21"/>
  <c r="Q128" i="21"/>
  <c r="P128" i="21"/>
  <c r="O128" i="21"/>
  <c r="N128" i="21"/>
  <c r="M128" i="21"/>
  <c r="L128" i="21"/>
  <c r="K128" i="21"/>
  <c r="J128" i="21"/>
  <c r="I128" i="21"/>
  <c r="H128" i="21"/>
  <c r="G128" i="21"/>
  <c r="F128" i="21"/>
  <c r="E128" i="21"/>
  <c r="D128" i="21"/>
  <c r="C128" i="21"/>
  <c r="B128"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E127" i="21"/>
  <c r="D127" i="21"/>
  <c r="C127" i="21"/>
  <c r="B127" i="21"/>
  <c r="AF126" i="21"/>
  <c r="AE126" i="21"/>
  <c r="AD126" i="21"/>
  <c r="AC126" i="21"/>
  <c r="AB126" i="21"/>
  <c r="AA126"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B126" i="21"/>
  <c r="AF125" i="21"/>
  <c r="AE125" i="21"/>
  <c r="AD125" i="21"/>
  <c r="AC125" i="21"/>
  <c r="AB125" i="21"/>
  <c r="AA125"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B125" i="21"/>
  <c r="AF124" i="21"/>
  <c r="AE124" i="21"/>
  <c r="AD124" i="21"/>
  <c r="AC124" i="21"/>
  <c r="AB124" i="21"/>
  <c r="AA124"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B124" i="21"/>
  <c r="AF123" i="21"/>
  <c r="AE123" i="21"/>
  <c r="AD123" i="21"/>
  <c r="AC123" i="21"/>
  <c r="AB123" i="21"/>
  <c r="AA123"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B123" i="21"/>
  <c r="AF122" i="21"/>
  <c r="AE122" i="21"/>
  <c r="AD122" i="21"/>
  <c r="AC122" i="21"/>
  <c r="AB122" i="21"/>
  <c r="AA122" i="21"/>
  <c r="Z122" i="21"/>
  <c r="Y122" i="21"/>
  <c r="X122" i="21"/>
  <c r="W122" i="21"/>
  <c r="V122" i="21"/>
  <c r="U122" i="21"/>
  <c r="T122" i="21"/>
  <c r="S122" i="21"/>
  <c r="R122" i="21"/>
  <c r="Q122" i="21"/>
  <c r="P122" i="21"/>
  <c r="O122" i="21"/>
  <c r="N122" i="21"/>
  <c r="M122" i="21"/>
  <c r="L122" i="21"/>
  <c r="K122" i="21"/>
  <c r="J122" i="21"/>
  <c r="I122" i="21"/>
  <c r="H122" i="21"/>
  <c r="G122" i="21"/>
  <c r="F122" i="21"/>
  <c r="E122" i="21"/>
  <c r="D122" i="21"/>
  <c r="C122" i="21"/>
  <c r="B122" i="21"/>
  <c r="AF121" i="21"/>
  <c r="AE121" i="21"/>
  <c r="AD121" i="21"/>
  <c r="AC121" i="21"/>
  <c r="AB121" i="21"/>
  <c r="AA121"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B121" i="21"/>
  <c r="AF120" i="21"/>
  <c r="AE120" i="21"/>
  <c r="AD120" i="21"/>
  <c r="AC120" i="21"/>
  <c r="AB120" i="21"/>
  <c r="AA120"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B120" i="21"/>
  <c r="AF119" i="21"/>
  <c r="AE119" i="21"/>
  <c r="AD119" i="21"/>
  <c r="AC119" i="21"/>
  <c r="AB119" i="21"/>
  <c r="AA119"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B119" i="21"/>
  <c r="AF118" i="21"/>
  <c r="AE118" i="21"/>
  <c r="AD118" i="21"/>
  <c r="AC118" i="21"/>
  <c r="AB118" i="21"/>
  <c r="AA118"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B118" i="21"/>
  <c r="AF117" i="21"/>
  <c r="AE117" i="21"/>
  <c r="AD117" i="21"/>
  <c r="AC117" i="21"/>
  <c r="AB117" i="21"/>
  <c r="AA117"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B117" i="21"/>
  <c r="AF116" i="21"/>
  <c r="AE116" i="21"/>
  <c r="AD116" i="21"/>
  <c r="AC116" i="21"/>
  <c r="AB116" i="21"/>
  <c r="AA116"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B116" i="21"/>
  <c r="AF115" i="21"/>
  <c r="AE115" i="21"/>
  <c r="AD115" i="21"/>
  <c r="AC115" i="21"/>
  <c r="AB115" i="21"/>
  <c r="AA115"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B115" i="21"/>
  <c r="AF114" i="21"/>
  <c r="AE114" i="21"/>
  <c r="AD114" i="21"/>
  <c r="AC114" i="21"/>
  <c r="AB114" i="21"/>
  <c r="AA114"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B114" i="21"/>
  <c r="AF113" i="21"/>
  <c r="AE113" i="21"/>
  <c r="AD113" i="21"/>
  <c r="AC113" i="21"/>
  <c r="AB113" i="21"/>
  <c r="AA113"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B113" i="21"/>
  <c r="AF112" i="21"/>
  <c r="AE112" i="21"/>
  <c r="AD112" i="21"/>
  <c r="AC112" i="21"/>
  <c r="AB112" i="21"/>
  <c r="AA112"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B112" i="21"/>
  <c r="AF111" i="21"/>
  <c r="AE111" i="21"/>
  <c r="AD111" i="21"/>
  <c r="AC111" i="21"/>
  <c r="AB111" i="21"/>
  <c r="AA111"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B111" i="21"/>
  <c r="AF110" i="21"/>
  <c r="AE110" i="21"/>
  <c r="AD110" i="21"/>
  <c r="AC110" i="21"/>
  <c r="AB110" i="21"/>
  <c r="AA110"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B110"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9" i="21"/>
  <c r="B109" i="21"/>
  <c r="AF108" i="21"/>
  <c r="AE108" i="21"/>
  <c r="AD108" i="21"/>
  <c r="AC108" i="21"/>
  <c r="AB108" i="21"/>
  <c r="AA108"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B108" i="21"/>
  <c r="AF107" i="21"/>
  <c r="AE107" i="21"/>
  <c r="AD107" i="21"/>
  <c r="AC107" i="21"/>
  <c r="AB107" i="21"/>
  <c r="AA107" i="21"/>
  <c r="Z107" i="21"/>
  <c r="Y107" i="21"/>
  <c r="X107" i="21"/>
  <c r="W107" i="21"/>
  <c r="V107" i="21"/>
  <c r="U107" i="21"/>
  <c r="T107" i="21"/>
  <c r="S107" i="21"/>
  <c r="R107" i="21"/>
  <c r="Q107" i="21"/>
  <c r="P107" i="21"/>
  <c r="O107" i="21"/>
  <c r="N107" i="21"/>
  <c r="M107" i="21"/>
  <c r="L107" i="21"/>
  <c r="K107" i="21"/>
  <c r="J107" i="21"/>
  <c r="I107" i="21"/>
  <c r="H107" i="21"/>
  <c r="G107" i="21"/>
  <c r="F107" i="21"/>
  <c r="E107" i="21"/>
  <c r="D107" i="21"/>
  <c r="C107" i="21"/>
  <c r="B107"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6" i="21"/>
  <c r="B106" i="21"/>
  <c r="AF105" i="21"/>
  <c r="AE105" i="21"/>
  <c r="AD105" i="21"/>
  <c r="AC105" i="21"/>
  <c r="AB105" i="21"/>
  <c r="AA105"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B105" i="21"/>
  <c r="C101" i="21"/>
  <c r="D101" i="21" s="1"/>
  <c r="E101" i="21" s="1"/>
  <c r="F101" i="21" s="1"/>
  <c r="G101" i="21" s="1"/>
  <c r="H101" i="21" s="1"/>
  <c r="I101" i="21" s="1"/>
  <c r="J101" i="21" s="1"/>
  <c r="K101" i="21" s="1"/>
  <c r="L101" i="21" s="1"/>
  <c r="M101" i="21" s="1"/>
  <c r="N101" i="21" s="1"/>
  <c r="O101" i="21" s="1"/>
  <c r="P101" i="21" s="1"/>
  <c r="Q101" i="21" s="1"/>
  <c r="R101" i="21" s="1"/>
  <c r="S101" i="21" s="1"/>
  <c r="T101" i="21" s="1"/>
  <c r="U101" i="21" s="1"/>
  <c r="V101" i="21" s="1"/>
  <c r="W101" i="21" s="1"/>
  <c r="X101" i="21" s="1"/>
  <c r="Y101" i="21" s="1"/>
  <c r="Z101" i="21" s="1"/>
  <c r="AA101" i="21" s="1"/>
  <c r="AB101" i="21" s="1"/>
  <c r="AC101" i="21" s="1"/>
  <c r="AD101" i="21" s="1"/>
  <c r="AE101" i="21" s="1"/>
  <c r="AF101" i="21" s="1"/>
  <c r="AG99" i="21"/>
  <c r="AF99" i="21"/>
  <c r="AE99" i="21"/>
  <c r="AD99" i="21"/>
  <c r="AC99" i="21"/>
  <c r="AB99" i="21"/>
  <c r="AA99" i="21"/>
  <c r="Z99" i="21"/>
  <c r="Y99" i="21"/>
  <c r="X99" i="21"/>
  <c r="W99" i="21"/>
  <c r="V99" i="21"/>
  <c r="U99" i="21"/>
  <c r="T99" i="21"/>
  <c r="S99" i="21"/>
  <c r="R99" i="21"/>
  <c r="Q99" i="21"/>
  <c r="P99" i="21"/>
  <c r="O99" i="21"/>
  <c r="N99" i="21"/>
  <c r="M99" i="21"/>
  <c r="L99" i="21"/>
  <c r="K99" i="21"/>
  <c r="J99" i="21"/>
  <c r="I99" i="21"/>
  <c r="H99" i="21"/>
  <c r="G99" i="21"/>
  <c r="F99" i="21"/>
  <c r="E99" i="21"/>
  <c r="D99" i="21"/>
  <c r="C99" i="21"/>
  <c r="B99"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B2" i="1"/>
  <c r="H5" i="34" l="1"/>
  <c r="I5" i="34" s="1"/>
  <c r="K5" i="34" s="1"/>
  <c r="K14" i="34"/>
  <c r="L14" i="34"/>
  <c r="H18" i="34"/>
  <c r="I18" i="34" s="1"/>
  <c r="H46" i="34"/>
  <c r="I46" i="34" s="1"/>
  <c r="H12" i="34"/>
  <c r="I12" i="34" s="1"/>
  <c r="H16" i="34"/>
  <c r="I16" i="34" s="1"/>
  <c r="H50" i="34"/>
  <c r="H9" i="34"/>
  <c r="I9" i="34" s="1"/>
  <c r="O9" i="34"/>
  <c r="H23" i="34"/>
  <c r="H34" i="34"/>
  <c r="I34" i="34" s="1"/>
  <c r="K25" i="34"/>
  <c r="L25" i="34"/>
  <c r="H10" i="34"/>
  <c r="I10" i="34" s="1"/>
  <c r="H27" i="34"/>
  <c r="I27" i="34" s="1"/>
  <c r="H44" i="34"/>
  <c r="I44" i="34" s="1"/>
  <c r="H22" i="34"/>
  <c r="I22" i="34" s="1"/>
  <c r="I50" i="34"/>
  <c r="I28" i="34"/>
  <c r="I39" i="34"/>
  <c r="I36" i="34"/>
  <c r="I47" i="34"/>
  <c r="I23" i="34"/>
  <c r="H13" i="34"/>
  <c r="I13" i="34" s="1"/>
  <c r="H32" i="34"/>
  <c r="I32" i="34" s="1"/>
  <c r="H45" i="34"/>
  <c r="I45" i="34" s="1"/>
  <c r="H17" i="34"/>
  <c r="I17" i="34" s="1"/>
  <c r="H54" i="34"/>
  <c r="I54" i="34" s="1"/>
  <c r="H21" i="34"/>
  <c r="I21" i="34" s="1"/>
  <c r="H52" i="34"/>
  <c r="I52" i="34" s="1"/>
  <c r="H26" i="34"/>
  <c r="I26" i="34" s="1"/>
  <c r="H31" i="34"/>
  <c r="I31" i="34" s="1"/>
  <c r="H29" i="34"/>
  <c r="I29" i="34" s="1"/>
  <c r="H8" i="34"/>
  <c r="I8" i="34" s="1"/>
  <c r="H19" i="34"/>
  <c r="I19" i="34" s="1"/>
  <c r="H33" i="34"/>
  <c r="I33" i="34" s="1"/>
  <c r="H30" i="34"/>
  <c r="I30" i="34" s="1"/>
  <c r="H35" i="34"/>
  <c r="I35" i="34" s="1"/>
  <c r="H48" i="34"/>
  <c r="I48" i="34" s="1"/>
  <c r="H51" i="34"/>
  <c r="I51" i="34" s="1"/>
  <c r="H41" i="34"/>
  <c r="I41" i="34" s="1"/>
  <c r="H53" i="34"/>
  <c r="I53" i="34" s="1"/>
  <c r="H24" i="34"/>
  <c r="I24" i="34" s="1"/>
  <c r="H49" i="34"/>
  <c r="I49" i="34" s="1"/>
  <c r="H38" i="34"/>
  <c r="I38" i="34" s="1"/>
  <c r="H11" i="34"/>
  <c r="I11" i="34" s="1"/>
  <c r="H43" i="34"/>
  <c r="I43" i="34" s="1"/>
  <c r="H37" i="34"/>
  <c r="I37" i="34" s="1"/>
  <c r="H6" i="34"/>
  <c r="I6" i="34" s="1"/>
  <c r="H42" i="34"/>
  <c r="I42" i="34" s="1"/>
  <c r="H15" i="34"/>
  <c r="I15" i="34" s="1"/>
  <c r="H20" i="34"/>
  <c r="I20" i="34" s="1"/>
  <c r="H40" i="34"/>
  <c r="I40" i="34" s="1"/>
  <c r="H7" i="34"/>
  <c r="I7" i="34" s="1"/>
  <c r="B2" i="28"/>
  <c r="E1" i="28" s="1"/>
  <c r="C2" i="28"/>
  <c r="B125" i="28"/>
  <c r="B126" i="28"/>
  <c r="C133" i="28"/>
  <c r="K133" i="28"/>
  <c r="B127" i="28"/>
  <c r="S132" i="28"/>
  <c r="S133" i="28"/>
  <c r="B128" i="28"/>
  <c r="C134" i="28"/>
  <c r="B129" i="28"/>
  <c r="K134" i="28"/>
  <c r="B130" i="28"/>
  <c r="C132" i="28"/>
  <c r="S134" i="28"/>
  <c r="B132" i="28"/>
  <c r="K132" i="28"/>
  <c r="Z117" i="28"/>
  <c r="D125" i="28"/>
  <c r="L126" i="28"/>
  <c r="L127" i="28"/>
  <c r="T128" i="28"/>
  <c r="L129" i="28"/>
  <c r="L130" i="28"/>
  <c r="AA114" i="28"/>
  <c r="Y115" i="28"/>
  <c r="AA118" i="28"/>
  <c r="Y119" i="28"/>
  <c r="E125" i="28"/>
  <c r="M125" i="28"/>
  <c r="U125" i="28"/>
  <c r="E126" i="28"/>
  <c r="M126" i="28"/>
  <c r="U126" i="28"/>
  <c r="E127" i="28"/>
  <c r="M127" i="28"/>
  <c r="U127" i="28"/>
  <c r="E128" i="28"/>
  <c r="M128" i="28"/>
  <c r="U128" i="28"/>
  <c r="E129" i="28"/>
  <c r="M129" i="28"/>
  <c r="U129" i="28"/>
  <c r="E130" i="28"/>
  <c r="M130" i="28"/>
  <c r="U130" i="28"/>
  <c r="D132" i="28"/>
  <c r="L132" i="28"/>
  <c r="T132" i="28"/>
  <c r="D133" i="28"/>
  <c r="L133" i="28"/>
  <c r="T133" i="28"/>
  <c r="D134" i="28"/>
  <c r="L134" i="28"/>
  <c r="T134" i="28"/>
  <c r="L125" i="28"/>
  <c r="T126" i="28"/>
  <c r="D129" i="28"/>
  <c r="D130" i="28"/>
  <c r="F125" i="28"/>
  <c r="N125" i="28"/>
  <c r="V125" i="28"/>
  <c r="F126" i="28"/>
  <c r="N126" i="28"/>
  <c r="V126" i="28"/>
  <c r="F127" i="28"/>
  <c r="N127" i="28"/>
  <c r="V127" i="28"/>
  <c r="F128" i="28"/>
  <c r="N128" i="28"/>
  <c r="V128" i="28"/>
  <c r="F129" i="28"/>
  <c r="N129" i="28"/>
  <c r="V129" i="28"/>
  <c r="F130" i="28"/>
  <c r="N130" i="28"/>
  <c r="V130" i="28"/>
  <c r="E132" i="28"/>
  <c r="M132" i="28"/>
  <c r="U132" i="28"/>
  <c r="E133" i="28"/>
  <c r="M133" i="28"/>
  <c r="U133" i="28"/>
  <c r="D126" i="28"/>
  <c r="T127" i="28"/>
  <c r="G125" i="28"/>
  <c r="O125" i="28"/>
  <c r="W125" i="28"/>
  <c r="G126" i="28"/>
  <c r="O126" i="28"/>
  <c r="W126" i="28"/>
  <c r="G127" i="28"/>
  <c r="O127" i="28"/>
  <c r="W127" i="28"/>
  <c r="G128" i="28"/>
  <c r="O128" i="28"/>
  <c r="W128" i="28"/>
  <c r="G129" i="28"/>
  <c r="O129" i="28"/>
  <c r="W129" i="28"/>
  <c r="G130" i="28"/>
  <c r="O130" i="28"/>
  <c r="W130" i="28"/>
  <c r="F132" i="28"/>
  <c r="N132" i="28"/>
  <c r="V132" i="28"/>
  <c r="F133" i="28"/>
  <c r="N133" i="28"/>
  <c r="V133" i="28"/>
  <c r="T125" i="28"/>
  <c r="D128" i="28"/>
  <c r="T130" i="28"/>
  <c r="Z116" i="28"/>
  <c r="Z120" i="28"/>
  <c r="X122" i="28"/>
  <c r="Y122" i="28" s="1"/>
  <c r="Z122" i="28" s="1"/>
  <c r="AA122" i="28" s="1"/>
  <c r="AB122" i="28" s="1"/>
  <c r="AC122" i="28" s="1"/>
  <c r="AD122" i="28" s="1"/>
  <c r="AE122" i="28" s="1"/>
  <c r="AF122" i="28" s="1"/>
  <c r="AG122" i="28" s="1"/>
  <c r="H125" i="28"/>
  <c r="P125" i="28"/>
  <c r="H126" i="28"/>
  <c r="P126" i="28"/>
  <c r="H127" i="28"/>
  <c r="P127" i="28"/>
  <c r="H128" i="28"/>
  <c r="P128" i="28"/>
  <c r="H129" i="28"/>
  <c r="P129" i="28"/>
  <c r="H130" i="28"/>
  <c r="P130" i="28"/>
  <c r="G132" i="28"/>
  <c r="O132" i="28"/>
  <c r="W132" i="28"/>
  <c r="G133" i="28"/>
  <c r="O133" i="28"/>
  <c r="W133" i="28"/>
  <c r="Y121" i="28"/>
  <c r="I125" i="28"/>
  <c r="Q125" i="28"/>
  <c r="I126" i="28"/>
  <c r="Q126" i="28"/>
  <c r="I127" i="28"/>
  <c r="Q127" i="28"/>
  <c r="I128" i="28"/>
  <c r="Q128" i="28"/>
  <c r="I129" i="28"/>
  <c r="Q129" i="28"/>
  <c r="I130" i="28"/>
  <c r="Q130" i="28"/>
  <c r="H132" i="28"/>
  <c r="P132" i="28"/>
  <c r="H133" i="28"/>
  <c r="P133" i="28"/>
  <c r="J125" i="28"/>
  <c r="R125" i="28"/>
  <c r="J126" i="28"/>
  <c r="R126" i="28"/>
  <c r="J127" i="28"/>
  <c r="R127" i="28"/>
  <c r="J128" i="28"/>
  <c r="R128" i="28"/>
  <c r="J129" i="28"/>
  <c r="R129" i="28"/>
  <c r="J130" i="28"/>
  <c r="R130" i="28"/>
  <c r="I132" i="28"/>
  <c r="Q132" i="28"/>
  <c r="I133" i="28"/>
  <c r="Q133" i="28"/>
  <c r="C125" i="28"/>
  <c r="K125" i="28"/>
  <c r="S125" i="28"/>
  <c r="C126" i="28"/>
  <c r="K126" i="28"/>
  <c r="S126" i="28"/>
  <c r="C127" i="28"/>
  <c r="K127" i="28"/>
  <c r="S127" i="28"/>
  <c r="C128" i="28"/>
  <c r="K128" i="28"/>
  <c r="S128" i="28"/>
  <c r="C129" i="28"/>
  <c r="K129" i="28"/>
  <c r="S129" i="28"/>
  <c r="J132" i="28"/>
  <c r="R132" i="28"/>
  <c r="B133" i="28"/>
  <c r="J133" i="28"/>
  <c r="R133" i="28"/>
  <c r="J159" i="31"/>
  <c r="K136" i="31"/>
  <c r="F49" i="31"/>
  <c r="H223" i="31"/>
  <c r="K22" i="31"/>
  <c r="C96" i="31"/>
  <c r="K97" i="31"/>
  <c r="C29" i="31"/>
  <c r="I175" i="31"/>
  <c r="I197" i="31"/>
  <c r="C68" i="31"/>
  <c r="K68" i="31"/>
  <c r="H669" i="31"/>
  <c r="E78" i="31"/>
  <c r="E216" i="31"/>
  <c r="I132" i="31"/>
  <c r="K24" i="31"/>
  <c r="F53" i="31"/>
  <c r="E92" i="31"/>
  <c r="J109" i="31"/>
  <c r="J132" i="31"/>
  <c r="H153" i="31"/>
  <c r="C192" i="31"/>
  <c r="K211" i="31"/>
  <c r="E236" i="31"/>
  <c r="J233" i="31"/>
  <c r="G139" i="31"/>
  <c r="H26" i="31"/>
  <c r="F54" i="31"/>
  <c r="G55" i="31"/>
  <c r="E76" i="31"/>
  <c r="J93" i="31"/>
  <c r="J111" i="31"/>
  <c r="D135" i="31"/>
  <c r="E174" i="31"/>
  <c r="G194" i="31"/>
  <c r="I203" i="31"/>
  <c r="C63" i="31"/>
  <c r="D80" i="31"/>
  <c r="E99" i="31"/>
  <c r="D118" i="31"/>
  <c r="J139" i="31"/>
  <c r="D161" i="31"/>
  <c r="K177" i="31"/>
  <c r="H218" i="31"/>
  <c r="I33" i="31"/>
  <c r="F64" i="31"/>
  <c r="F83" i="31"/>
  <c r="F120" i="31"/>
  <c r="F164" i="31"/>
  <c r="K162" i="31"/>
  <c r="I181" i="31"/>
  <c r="E202" i="31"/>
  <c r="K220" i="31"/>
  <c r="E36" i="31"/>
  <c r="K40" i="31"/>
  <c r="D66" i="31"/>
  <c r="H82" i="31"/>
  <c r="K103" i="31"/>
  <c r="K122" i="31"/>
  <c r="G145" i="31"/>
  <c r="E164" i="31"/>
  <c r="C204" i="31"/>
  <c r="H341" i="31"/>
  <c r="F319" i="31"/>
  <c r="E301" i="31"/>
  <c r="I265" i="31"/>
  <c r="C250" i="31"/>
  <c r="G235" i="31"/>
  <c r="J556" i="31"/>
  <c r="K447" i="31"/>
  <c r="J328" i="31"/>
  <c r="K303" i="31"/>
  <c r="K286" i="31"/>
  <c r="K267" i="31"/>
  <c r="J239" i="31"/>
  <c r="K426" i="31"/>
  <c r="I370" i="31"/>
  <c r="K314" i="31"/>
  <c r="K281" i="31"/>
  <c r="I261" i="31"/>
  <c r="C248" i="31"/>
  <c r="I231" i="31"/>
  <c r="F537" i="31"/>
  <c r="I471" i="31"/>
  <c r="I347" i="31"/>
  <c r="H330" i="31"/>
  <c r="C317" i="31"/>
  <c r="H299" i="31"/>
  <c r="E279" i="31"/>
  <c r="C264" i="31"/>
  <c r="H246" i="31"/>
  <c r="J515" i="31"/>
  <c r="J491" i="31"/>
  <c r="E344" i="31"/>
  <c r="I335" i="31"/>
  <c r="C313" i="31"/>
  <c r="I293" i="31"/>
  <c r="D275" i="31"/>
  <c r="C258" i="31"/>
  <c r="G589" i="31"/>
  <c r="F404" i="31"/>
  <c r="E360" i="31"/>
  <c r="D333" i="31"/>
  <c r="G307" i="31"/>
  <c r="C291" i="31"/>
  <c r="J276" i="31"/>
  <c r="I259" i="31"/>
  <c r="J244" i="31"/>
  <c r="G650" i="31"/>
  <c r="I385" i="31"/>
  <c r="K323" i="31"/>
  <c r="F305" i="31"/>
  <c r="I288" i="31"/>
  <c r="I272" i="31"/>
  <c r="G253" i="31"/>
  <c r="E237" i="31"/>
  <c r="K13" i="31"/>
  <c r="D26" i="31"/>
  <c r="D19" i="31"/>
  <c r="I67" i="31"/>
  <c r="D96" i="31"/>
  <c r="C89" i="31"/>
  <c r="F105" i="31"/>
  <c r="G122" i="31"/>
  <c r="E125" i="31"/>
  <c r="I147" i="31"/>
  <c r="H166" i="31"/>
  <c r="K187" i="31"/>
  <c r="C206" i="31"/>
  <c r="G71" i="31"/>
  <c r="J90" i="31"/>
  <c r="F113" i="31"/>
  <c r="H107" i="31"/>
  <c r="K137" i="31"/>
  <c r="G150" i="31"/>
  <c r="D169" i="31"/>
  <c r="F190" i="31"/>
  <c r="J208" i="31"/>
  <c r="E229" i="31"/>
  <c r="C356" i="31"/>
  <c r="D23" i="31"/>
  <c r="G53" i="31"/>
  <c r="K64" i="31"/>
  <c r="G80" i="31"/>
  <c r="G92" i="31"/>
  <c r="J107" i="31"/>
  <c r="D123" i="31"/>
  <c r="E137" i="31"/>
  <c r="K153" i="31"/>
  <c r="G163" i="31"/>
  <c r="C160" i="31"/>
  <c r="F161" i="31"/>
  <c r="H164" i="31"/>
  <c r="F176" i="31"/>
  <c r="H178" i="31"/>
  <c r="I183" i="31"/>
  <c r="F188" i="31"/>
  <c r="I190" i="31"/>
  <c r="F192" i="31"/>
  <c r="K194" i="31"/>
  <c r="K197" i="31"/>
  <c r="G202" i="31"/>
  <c r="E204" i="31"/>
  <c r="G206" i="31"/>
  <c r="C209" i="31"/>
  <c r="H216" i="31"/>
  <c r="J218" i="31"/>
  <c r="D221" i="31"/>
  <c r="I223" i="31"/>
  <c r="F231" i="31"/>
  <c r="H229" i="31"/>
  <c r="K231" i="31"/>
  <c r="K233" i="31"/>
  <c r="J235" i="31"/>
  <c r="G237" i="31"/>
  <c r="C249" i="31"/>
  <c r="K249" i="31"/>
  <c r="K244" i="31"/>
  <c r="J246" i="31"/>
  <c r="E248" i="31"/>
  <c r="D250" i="31"/>
  <c r="J253" i="31"/>
  <c r="I262" i="31"/>
  <c r="D258" i="31"/>
  <c r="E260" i="31"/>
  <c r="E262" i="31"/>
  <c r="E264" i="31"/>
  <c r="K265" i="31"/>
  <c r="C275" i="31"/>
  <c r="K276" i="31"/>
  <c r="D273" i="31"/>
  <c r="E275" i="31"/>
  <c r="D277" i="31"/>
  <c r="F279" i="31"/>
  <c r="C290" i="31"/>
  <c r="K290" i="31"/>
  <c r="C287" i="31"/>
  <c r="K288" i="31"/>
  <c r="D291" i="31"/>
  <c r="K293" i="31"/>
  <c r="G305" i="31"/>
  <c r="J299" i="31"/>
  <c r="F301" i="31"/>
  <c r="C304" i="31"/>
  <c r="I305" i="31"/>
  <c r="I307" i="31"/>
  <c r="E323" i="31"/>
  <c r="G313" i="31"/>
  <c r="C315" i="31"/>
  <c r="J317" i="31"/>
  <c r="J319" i="31"/>
  <c r="C331" i="31"/>
  <c r="K331" i="31"/>
  <c r="K328" i="31"/>
  <c r="H331" i="31"/>
  <c r="E333" i="31"/>
  <c r="K335" i="31"/>
  <c r="F347" i="31"/>
  <c r="D342" i="31"/>
  <c r="H344" i="31"/>
  <c r="G348" i="31"/>
  <c r="D363" i="31"/>
  <c r="E355" i="31"/>
  <c r="J360" i="31"/>
  <c r="H372" i="31"/>
  <c r="G388" i="31"/>
  <c r="K407" i="31"/>
  <c r="H429" i="31"/>
  <c r="I473" i="31"/>
  <c r="F517" i="31"/>
  <c r="E541" i="31"/>
  <c r="F540" i="31"/>
  <c r="D559" i="31"/>
  <c r="G586" i="31"/>
  <c r="F622" i="31"/>
  <c r="E651" i="31"/>
  <c r="C654" i="31"/>
  <c r="J12" i="31"/>
  <c r="D29" i="31"/>
  <c r="I55" i="31"/>
  <c r="K67" i="31"/>
  <c r="E96" i="31"/>
  <c r="J96" i="31"/>
  <c r="K109" i="31"/>
  <c r="D136" i="31"/>
  <c r="K139" i="31"/>
  <c r="J166" i="31"/>
  <c r="I11" i="31"/>
  <c r="F24" i="31"/>
  <c r="K20" i="31"/>
  <c r="H23" i="31"/>
  <c r="F25" i="31"/>
  <c r="K26" i="31"/>
  <c r="E29" i="31"/>
  <c r="K41" i="31"/>
  <c r="K53" i="31"/>
  <c r="K55" i="31"/>
  <c r="K61" i="31"/>
  <c r="F63" i="31"/>
  <c r="C65" i="31"/>
  <c r="G66" i="31"/>
  <c r="F68" i="31"/>
  <c r="K71" i="31"/>
  <c r="H76" i="31"/>
  <c r="G78" i="31"/>
  <c r="H80" i="31"/>
  <c r="C85" i="31"/>
  <c r="F94" i="31"/>
  <c r="I89" i="31"/>
  <c r="E91" i="31"/>
  <c r="H92" i="31"/>
  <c r="E94" i="31"/>
  <c r="K96" i="31"/>
  <c r="H99" i="31"/>
  <c r="F104" i="31"/>
  <c r="C106" i="31"/>
  <c r="F108" i="31"/>
  <c r="D110" i="31"/>
  <c r="J113" i="31"/>
  <c r="I120" i="31"/>
  <c r="F118" i="31"/>
  <c r="E121" i="31"/>
  <c r="E123" i="31"/>
  <c r="G125" i="31"/>
  <c r="E135" i="31"/>
  <c r="H131" i="31"/>
  <c r="D133" i="31"/>
  <c r="I135" i="31"/>
  <c r="J137" i="31"/>
  <c r="C141" i="31"/>
  <c r="G152" i="31"/>
  <c r="D146" i="31"/>
  <c r="E149" i="31"/>
  <c r="F151" i="31"/>
  <c r="F155" i="31"/>
  <c r="H162" i="31"/>
  <c r="D160" i="31"/>
  <c r="J161" i="31"/>
  <c r="D163" i="31"/>
  <c r="K164" i="31"/>
  <c r="K166" i="31"/>
  <c r="K169" i="31"/>
  <c r="J177" i="31"/>
  <c r="H174" i="31"/>
  <c r="G176" i="31"/>
  <c r="I178" i="31"/>
  <c r="K183" i="31"/>
  <c r="J191" i="31"/>
  <c r="G188" i="31"/>
  <c r="K190" i="31"/>
  <c r="G192" i="31"/>
  <c r="F195" i="31"/>
  <c r="C208" i="31"/>
  <c r="K208" i="31"/>
  <c r="J202" i="31"/>
  <c r="K204" i="31"/>
  <c r="J206" i="31"/>
  <c r="D209" i="31"/>
  <c r="C215" i="31"/>
  <c r="I216" i="31"/>
  <c r="K218" i="31"/>
  <c r="H221" i="31"/>
  <c r="C225" i="31"/>
  <c r="G234" i="31"/>
  <c r="I229" i="31"/>
  <c r="E232" i="31"/>
  <c r="E234" i="31"/>
  <c r="K235" i="31"/>
  <c r="I237" i="31"/>
  <c r="D244" i="31"/>
  <c r="C243" i="31"/>
  <c r="C245" i="31"/>
  <c r="K246" i="31"/>
  <c r="G248" i="31"/>
  <c r="H250" i="31"/>
  <c r="K253" i="31"/>
  <c r="G258" i="31"/>
  <c r="G260" i="31"/>
  <c r="G262" i="31"/>
  <c r="H264" i="31"/>
  <c r="C267" i="31"/>
  <c r="D278" i="31"/>
  <c r="D271" i="31"/>
  <c r="E273" i="31"/>
  <c r="H275" i="31"/>
  <c r="F277" i="31"/>
  <c r="H279" i="31"/>
  <c r="D289" i="31"/>
  <c r="D285" i="31"/>
  <c r="D287" i="31"/>
  <c r="H289" i="31"/>
  <c r="E291" i="31"/>
  <c r="C295" i="31"/>
  <c r="K299" i="31"/>
  <c r="J301" i="31"/>
  <c r="E304" i="31"/>
  <c r="K305" i="31"/>
  <c r="K307" i="31"/>
  <c r="I313" i="31"/>
  <c r="G315" i="31"/>
  <c r="K317" i="31"/>
  <c r="K319" i="31"/>
  <c r="D330" i="31"/>
  <c r="C327" i="31"/>
  <c r="C329" i="31"/>
  <c r="J331" i="31"/>
  <c r="H333" i="31"/>
  <c r="E337" i="31"/>
  <c r="G346" i="31"/>
  <c r="E342" i="31"/>
  <c r="C345" i="31"/>
  <c r="I348" i="31"/>
  <c r="D356" i="31"/>
  <c r="K360" i="31"/>
  <c r="I372" i="31"/>
  <c r="G390" i="31"/>
  <c r="C390" i="31"/>
  <c r="G432" i="31"/>
  <c r="H454" i="31"/>
  <c r="G475" i="31"/>
  <c r="G499" i="31"/>
  <c r="D543" i="31"/>
  <c r="K595" i="31"/>
  <c r="K625" i="31"/>
  <c r="H659" i="31"/>
  <c r="J665" i="31"/>
  <c r="J250" i="31"/>
  <c r="J26" i="31"/>
  <c r="F50" i="31"/>
  <c r="J71" i="31"/>
  <c r="H83" i="31"/>
  <c r="F99" i="31"/>
  <c r="I113" i="31"/>
  <c r="F125" i="31"/>
  <c r="J145" i="31"/>
  <c r="H169" i="31"/>
  <c r="I35" i="31"/>
  <c r="G23" i="31"/>
  <c r="D21" i="31"/>
  <c r="J23" i="31"/>
  <c r="H25" i="31"/>
  <c r="D27" i="31"/>
  <c r="F29" i="31"/>
  <c r="I36" i="31"/>
  <c r="I43" i="31"/>
  <c r="I51" i="31"/>
  <c r="F51" i="31"/>
  <c r="E54" i="31"/>
  <c r="E57" i="31"/>
  <c r="C62" i="31"/>
  <c r="G63" i="31"/>
  <c r="D65" i="31"/>
  <c r="C80" i="31"/>
  <c r="K85" i="31"/>
  <c r="C77" i="31"/>
  <c r="H78" i="31"/>
  <c r="D81" i="31"/>
  <c r="D85" i="31"/>
  <c r="J89" i="31"/>
  <c r="G91" i="31"/>
  <c r="J92" i="31"/>
  <c r="I94" i="31"/>
  <c r="E97" i="31"/>
  <c r="I99" i="31"/>
  <c r="I111" i="31"/>
  <c r="I104" i="31"/>
  <c r="E106" i="31"/>
  <c r="H108" i="31"/>
  <c r="E110" i="31"/>
  <c r="K113" i="31"/>
  <c r="J119" i="31"/>
  <c r="D119" i="31"/>
  <c r="J121" i="31"/>
  <c r="G123" i="31"/>
  <c r="J125" i="31"/>
  <c r="F134" i="31"/>
  <c r="J131" i="31"/>
  <c r="J133" i="31"/>
  <c r="J135" i="31"/>
  <c r="C138" i="31"/>
  <c r="G141" i="31"/>
  <c r="H151" i="31"/>
  <c r="F146" i="31"/>
  <c r="F149" i="31"/>
  <c r="G151" i="31"/>
  <c r="G155" i="31"/>
  <c r="E160" i="31"/>
  <c r="K161" i="31"/>
  <c r="H163" i="31"/>
  <c r="C165" i="31"/>
  <c r="D167" i="31"/>
  <c r="C178" i="31"/>
  <c r="I174" i="31"/>
  <c r="H176" i="31"/>
  <c r="C179" i="31"/>
  <c r="C189" i="31"/>
  <c r="K189" i="31"/>
  <c r="K188" i="31"/>
  <c r="C191" i="31"/>
  <c r="I192" i="31"/>
  <c r="G195" i="31"/>
  <c r="C201" i="31"/>
  <c r="K202" i="31"/>
  <c r="C205" i="31"/>
  <c r="K206" i="31"/>
  <c r="G209" i="31"/>
  <c r="E217" i="31"/>
  <c r="E215" i="31"/>
  <c r="C217" i="31"/>
  <c r="H219" i="31"/>
  <c r="K221" i="31"/>
  <c r="D225" i="31"/>
  <c r="H237" i="31"/>
  <c r="E230" i="31"/>
  <c r="H232" i="31"/>
  <c r="I234" i="31"/>
  <c r="G236" i="31"/>
  <c r="K237" i="31"/>
  <c r="F243" i="31"/>
  <c r="F245" i="31"/>
  <c r="C247" i="31"/>
  <c r="H248" i="31"/>
  <c r="K250" i="31"/>
  <c r="H258" i="31"/>
  <c r="H260" i="31"/>
  <c r="H262" i="31"/>
  <c r="I264" i="31"/>
  <c r="D267" i="31"/>
  <c r="E277" i="31"/>
  <c r="H271" i="31"/>
  <c r="G273" i="31"/>
  <c r="I275" i="31"/>
  <c r="J277" i="31"/>
  <c r="I279" i="31"/>
  <c r="E292" i="31"/>
  <c r="G285" i="31"/>
  <c r="H287" i="31"/>
  <c r="I289" i="31"/>
  <c r="H291" i="31"/>
  <c r="D295" i="31"/>
  <c r="I303" i="31"/>
  <c r="E300" i="31"/>
  <c r="E302" i="31"/>
  <c r="F304" i="31"/>
  <c r="E306" i="31"/>
  <c r="C309" i="31"/>
  <c r="G316" i="31"/>
  <c r="K313" i="31"/>
  <c r="J315" i="31"/>
  <c r="C318" i="31"/>
  <c r="F320" i="31"/>
  <c r="E329" i="31"/>
  <c r="H327" i="31"/>
  <c r="D329" i="31"/>
  <c r="C332" i="31"/>
  <c r="K333" i="31"/>
  <c r="G337" i="31"/>
  <c r="H342" i="31"/>
  <c r="E345" i="31"/>
  <c r="E349" i="31"/>
  <c r="F362" i="31"/>
  <c r="J356" i="31"/>
  <c r="K362" i="31"/>
  <c r="K373" i="31"/>
  <c r="F393" i="31"/>
  <c r="E412" i="31"/>
  <c r="I435" i="31"/>
  <c r="F457" i="31"/>
  <c r="J502" i="31"/>
  <c r="D527" i="31"/>
  <c r="C523" i="31"/>
  <c r="F545" i="31"/>
  <c r="H565" i="31"/>
  <c r="E600" i="31"/>
  <c r="F631" i="31"/>
  <c r="J643" i="31"/>
  <c r="E25" i="31"/>
  <c r="I34" i="31"/>
  <c r="I53" i="31"/>
  <c r="G76" i="31"/>
  <c r="E89" i="31"/>
  <c r="G103" i="31"/>
  <c r="E118" i="31"/>
  <c r="D131" i="31"/>
  <c r="G148" i="31"/>
  <c r="F174" i="31"/>
  <c r="H52" i="31"/>
  <c r="I68" i="31"/>
  <c r="G9" i="31"/>
  <c r="H22" i="31"/>
  <c r="J21" i="31"/>
  <c r="K23" i="31"/>
  <c r="J25" i="31"/>
  <c r="E27" i="31"/>
  <c r="H29" i="31"/>
  <c r="I40" i="31"/>
  <c r="I37" i="31"/>
  <c r="K43" i="31"/>
  <c r="J50" i="31"/>
  <c r="K51" i="31"/>
  <c r="G54" i="31"/>
  <c r="F57" i="31"/>
  <c r="F62" i="31"/>
  <c r="K63" i="31"/>
  <c r="E65" i="31"/>
  <c r="C67" i="31"/>
  <c r="C69" i="31"/>
  <c r="D82" i="31"/>
  <c r="D75" i="31"/>
  <c r="D77" i="31"/>
  <c r="D79" i="31"/>
  <c r="H81" i="31"/>
  <c r="E85" i="31"/>
  <c r="K89" i="31"/>
  <c r="H91" i="31"/>
  <c r="K92" i="31"/>
  <c r="J94" i="31"/>
  <c r="G97" i="31"/>
  <c r="J99" i="31"/>
  <c r="J108" i="31"/>
  <c r="J104" i="31"/>
  <c r="F106" i="31"/>
  <c r="K108" i="31"/>
  <c r="F110" i="31"/>
  <c r="E119" i="31"/>
  <c r="K121" i="31"/>
  <c r="I123" i="31"/>
  <c r="K125" i="31"/>
  <c r="K131" i="31"/>
  <c r="K133" i="31"/>
  <c r="K135" i="31"/>
  <c r="E138" i="31"/>
  <c r="J141" i="31"/>
  <c r="G146" i="31"/>
  <c r="G149" i="31"/>
  <c r="H152" i="31"/>
  <c r="H155" i="31"/>
  <c r="G160" i="31"/>
  <c r="C162" i="31"/>
  <c r="J163" i="31"/>
  <c r="D165" i="31"/>
  <c r="G167" i="31"/>
  <c r="D179" i="31"/>
  <c r="C173" i="31"/>
  <c r="C175" i="31"/>
  <c r="I176" i="31"/>
  <c r="I179" i="31"/>
  <c r="D195" i="31"/>
  <c r="C187" i="31"/>
  <c r="F189" i="31"/>
  <c r="D191" i="31"/>
  <c r="K192" i="31"/>
  <c r="K195" i="31"/>
  <c r="E206" i="31"/>
  <c r="E201" i="31"/>
  <c r="C203" i="31"/>
  <c r="E205" i="31"/>
  <c r="C207" i="31"/>
  <c r="I209" i="31"/>
  <c r="H215" i="31"/>
  <c r="F217" i="31"/>
  <c r="I219" i="31"/>
  <c r="C222" i="31"/>
  <c r="H225" i="31"/>
  <c r="F230" i="31"/>
  <c r="J232" i="31"/>
  <c r="J234" i="31"/>
  <c r="H236" i="31"/>
  <c r="D239" i="31"/>
  <c r="F246" i="31"/>
  <c r="J243" i="31"/>
  <c r="H245" i="31"/>
  <c r="D247" i="31"/>
  <c r="J248" i="31"/>
  <c r="G251" i="31"/>
  <c r="D265" i="31"/>
  <c r="G257" i="31"/>
  <c r="I258" i="31"/>
  <c r="C261" i="31"/>
  <c r="J262" i="31"/>
  <c r="K264" i="31"/>
  <c r="F267" i="31"/>
  <c r="F276" i="31"/>
  <c r="I271" i="31"/>
  <c r="D274" i="31"/>
  <c r="J275" i="31"/>
  <c r="F278" i="31"/>
  <c r="D281" i="31"/>
  <c r="I285" i="31"/>
  <c r="I287" i="31"/>
  <c r="K289" i="31"/>
  <c r="I291" i="31"/>
  <c r="I295" i="31"/>
  <c r="F300" i="31"/>
  <c r="F302" i="31"/>
  <c r="I304" i="31"/>
  <c r="G306" i="31"/>
  <c r="F309" i="31"/>
  <c r="H318" i="31"/>
  <c r="C314" i="31"/>
  <c r="K315" i="31"/>
  <c r="D318" i="31"/>
  <c r="C321" i="31"/>
  <c r="F333" i="31"/>
  <c r="J327" i="31"/>
  <c r="H329" i="31"/>
  <c r="E332" i="31"/>
  <c r="E334" i="31"/>
  <c r="H337" i="31"/>
  <c r="I344" i="31"/>
  <c r="D343" i="31"/>
  <c r="D346" i="31"/>
  <c r="G349" i="31"/>
  <c r="C357" i="31"/>
  <c r="E363" i="31"/>
  <c r="G376" i="31"/>
  <c r="J413" i="31"/>
  <c r="I460" i="31"/>
  <c r="D489" i="31"/>
  <c r="C481" i="31"/>
  <c r="H505" i="31"/>
  <c r="C525" i="31"/>
  <c r="K547" i="31"/>
  <c r="J568" i="31"/>
  <c r="G628" i="31"/>
  <c r="C666" i="31"/>
  <c r="F306" i="31"/>
  <c r="E348" i="31"/>
  <c r="J603" i="31"/>
  <c r="D20" i="31"/>
  <c r="F35" i="31"/>
  <c r="C61" i="31"/>
  <c r="F66" i="31"/>
  <c r="C91" i="31"/>
  <c r="E104" i="31"/>
  <c r="H118" i="31"/>
  <c r="K132" i="31"/>
  <c r="E151" i="31"/>
  <c r="I180" i="31"/>
  <c r="K50" i="31"/>
  <c r="H10" i="31"/>
  <c r="K66" i="31"/>
  <c r="F8" i="31"/>
  <c r="I21" i="31"/>
  <c r="K21" i="31"/>
  <c r="D24" i="31"/>
  <c r="K25" i="31"/>
  <c r="F27" i="31"/>
  <c r="K29" i="31"/>
  <c r="J39" i="31"/>
  <c r="I38" i="31"/>
  <c r="C49" i="31"/>
  <c r="K49" i="31"/>
  <c r="F52" i="31"/>
  <c r="I54" i="31"/>
  <c r="G57" i="31"/>
  <c r="H66" i="31"/>
  <c r="G62" i="31"/>
  <c r="C64" i="31"/>
  <c r="G65" i="31"/>
  <c r="E67" i="31"/>
  <c r="K69" i="31"/>
  <c r="H75" i="31"/>
  <c r="F77" i="31"/>
  <c r="E79" i="31"/>
  <c r="J82" i="31"/>
  <c r="G85" i="31"/>
  <c r="I96" i="31"/>
  <c r="E90" i="31"/>
  <c r="I91" i="31"/>
  <c r="C93" i="31"/>
  <c r="C95" i="31"/>
  <c r="I97" i="31"/>
  <c r="K104" i="31"/>
  <c r="J106" i="31"/>
  <c r="D109" i="31"/>
  <c r="J110" i="31"/>
  <c r="C117" i="31"/>
  <c r="F119" i="31"/>
  <c r="D122" i="31"/>
  <c r="K123" i="31"/>
  <c r="E127" i="31"/>
  <c r="D132" i="31"/>
  <c r="D134" i="31"/>
  <c r="G136" i="31"/>
  <c r="K138" i="31"/>
  <c r="K141" i="31"/>
  <c r="J149" i="31"/>
  <c r="E147" i="31"/>
  <c r="K149" i="31"/>
  <c r="K152" i="31"/>
  <c r="I160" i="31"/>
  <c r="D162" i="31"/>
  <c r="K163" i="31"/>
  <c r="H165" i="31"/>
  <c r="H167" i="31"/>
  <c r="E173" i="31"/>
  <c r="E175" i="31"/>
  <c r="G177" i="31"/>
  <c r="C180" i="31"/>
  <c r="F187" i="31"/>
  <c r="G189" i="31"/>
  <c r="F191" i="31"/>
  <c r="C193" i="31"/>
  <c r="E197" i="31"/>
  <c r="F209" i="31"/>
  <c r="I201" i="31"/>
  <c r="E203" i="31"/>
  <c r="G205" i="31"/>
  <c r="G207" i="31"/>
  <c r="K209" i="31"/>
  <c r="G225" i="31"/>
  <c r="I215" i="31"/>
  <c r="H217" i="31"/>
  <c r="D220" i="31"/>
  <c r="F222" i="31"/>
  <c r="I225" i="31"/>
  <c r="J231" i="31"/>
  <c r="I230" i="31"/>
  <c r="K232" i="31"/>
  <c r="K234" i="31"/>
  <c r="J236" i="31"/>
  <c r="E239" i="31"/>
  <c r="G245" i="31"/>
  <c r="K243" i="31"/>
  <c r="J245" i="31"/>
  <c r="G247" i="31"/>
  <c r="K248" i="31"/>
  <c r="J251" i="31"/>
  <c r="H257" i="31"/>
  <c r="C259" i="31"/>
  <c r="E261" i="31"/>
  <c r="K262" i="31"/>
  <c r="C265" i="31"/>
  <c r="G267" i="31"/>
  <c r="D272" i="31"/>
  <c r="E274" i="31"/>
  <c r="D276" i="31"/>
  <c r="H278" i="31"/>
  <c r="E281" i="31"/>
  <c r="K285" i="31"/>
  <c r="C288" i="31"/>
  <c r="D290" i="31"/>
  <c r="D292" i="31"/>
  <c r="C301" i="31"/>
  <c r="K301" i="31"/>
  <c r="J300" i="31"/>
  <c r="H302" i="31"/>
  <c r="C305" i="31"/>
  <c r="I306" i="31"/>
  <c r="G309" i="31"/>
  <c r="D314" i="31"/>
  <c r="C316" i="31"/>
  <c r="F318" i="31"/>
  <c r="K321" i="31"/>
  <c r="K327" i="31"/>
  <c r="J329" i="31"/>
  <c r="F332" i="31"/>
  <c r="F334" i="31"/>
  <c r="I337" i="31"/>
  <c r="F343" i="31"/>
  <c r="E346" i="31"/>
  <c r="D351" i="31"/>
  <c r="K357" i="31"/>
  <c r="C376" i="31"/>
  <c r="K375" i="31"/>
  <c r="C379" i="31"/>
  <c r="C398" i="31"/>
  <c r="J415" i="31"/>
  <c r="C440" i="31"/>
  <c r="K482" i="31"/>
  <c r="I527" i="31"/>
  <c r="J607" i="31"/>
  <c r="J637" i="31"/>
  <c r="H263" i="31"/>
  <c r="K359" i="31"/>
  <c r="D25" i="31"/>
  <c r="I41" i="31"/>
  <c r="E63" i="31"/>
  <c r="F78" i="31"/>
  <c r="K93" i="31"/>
  <c r="J105" i="31"/>
  <c r="K120" i="31"/>
  <c r="G135" i="31"/>
  <c r="C163" i="31"/>
  <c r="H668" i="31"/>
  <c r="C665" i="31"/>
  <c r="J656" i="31"/>
  <c r="F652" i="31"/>
  <c r="K645" i="31"/>
  <c r="F640" i="31"/>
  <c r="J636" i="31"/>
  <c r="H628" i="31"/>
  <c r="K624" i="31"/>
  <c r="F621" i="31"/>
  <c r="K613" i="31"/>
  <c r="F610" i="31"/>
  <c r="K603" i="31"/>
  <c r="G598" i="31"/>
  <c r="K594" i="31"/>
  <c r="G587" i="31"/>
  <c r="C583" i="31"/>
  <c r="G579" i="31"/>
  <c r="H567" i="31"/>
  <c r="K557" i="31"/>
  <c r="J555" i="31"/>
  <c r="G553" i="31"/>
  <c r="I551" i="31"/>
  <c r="F547" i="31"/>
  <c r="G544" i="31"/>
  <c r="F542" i="31"/>
  <c r="E539" i="31"/>
  <c r="K533" i="31"/>
  <c r="E529" i="31"/>
  <c r="I526" i="31"/>
  <c r="C524" i="31"/>
  <c r="F519" i="31"/>
  <c r="J516" i="31"/>
  <c r="D515" i="31"/>
  <c r="C513" i="31"/>
  <c r="C510" i="31"/>
  <c r="D505" i="31"/>
  <c r="J501" i="31"/>
  <c r="G497" i="31"/>
  <c r="C491" i="31"/>
  <c r="J486" i="31"/>
  <c r="K483" i="31"/>
  <c r="C482" i="31"/>
  <c r="G477" i="31"/>
  <c r="K474" i="31"/>
  <c r="C473" i="31"/>
  <c r="C471" i="31"/>
  <c r="C469" i="31"/>
  <c r="H463" i="31"/>
  <c r="F459" i="31"/>
  <c r="H456" i="31"/>
  <c r="E453" i="31"/>
  <c r="F446" i="31"/>
  <c r="E443" i="31"/>
  <c r="E441" i="31"/>
  <c r="G439" i="31"/>
  <c r="E435" i="31"/>
  <c r="I431" i="31"/>
  <c r="K428" i="31"/>
  <c r="F426" i="31"/>
  <c r="K419" i="31"/>
  <c r="D417" i="31"/>
  <c r="C415" i="31"/>
  <c r="C413" i="31"/>
  <c r="I411" i="31"/>
  <c r="C407" i="31"/>
  <c r="D403" i="31"/>
  <c r="E401" i="31"/>
  <c r="D399" i="31"/>
  <c r="I391" i="31"/>
  <c r="G389" i="31"/>
  <c r="G387" i="31"/>
  <c r="J384" i="31"/>
  <c r="D383" i="31"/>
  <c r="E377" i="31"/>
  <c r="H375" i="31"/>
  <c r="G373" i="31"/>
  <c r="I371" i="31"/>
  <c r="K369" i="31"/>
  <c r="F365" i="31"/>
  <c r="I361" i="31"/>
  <c r="C5" i="31"/>
  <c r="J667" i="31"/>
  <c r="E664" i="31"/>
  <c r="K655" i="31"/>
  <c r="E652" i="31"/>
  <c r="J645" i="31"/>
  <c r="H639" i="31"/>
  <c r="C636" i="31"/>
  <c r="I627" i="31"/>
  <c r="D624" i="31"/>
  <c r="D613" i="31"/>
  <c r="H609" i="31"/>
  <c r="D603" i="31"/>
  <c r="I597" i="31"/>
  <c r="D594" i="31"/>
  <c r="I586" i="31"/>
  <c r="E582" i="31"/>
  <c r="C567" i="31"/>
  <c r="K561" i="31"/>
  <c r="J557" i="31"/>
  <c r="D555" i="31"/>
  <c r="D553" i="31"/>
  <c r="G551" i="31"/>
  <c r="E547" i="31"/>
  <c r="K543" i="31"/>
  <c r="K541" i="31"/>
  <c r="J538" i="31"/>
  <c r="I533" i="31"/>
  <c r="D529" i="31"/>
  <c r="C526" i="31"/>
  <c r="J523" i="31"/>
  <c r="E519" i="31"/>
  <c r="H516" i="31"/>
  <c r="C515" i="31"/>
  <c r="J512" i="31"/>
  <c r="I509" i="31"/>
  <c r="C505" i="31"/>
  <c r="G501" i="31"/>
  <c r="G496" i="31"/>
  <c r="J489" i="31"/>
  <c r="C486" i="31"/>
  <c r="J483" i="31"/>
  <c r="K481" i="31"/>
  <c r="E477" i="31"/>
  <c r="I474" i="31"/>
  <c r="K472" i="31"/>
  <c r="K470" i="31"/>
  <c r="F468" i="31"/>
  <c r="G463" i="31"/>
  <c r="C459" i="31"/>
  <c r="F456" i="31"/>
  <c r="K445" i="31"/>
  <c r="C443" i="31"/>
  <c r="C441" i="31"/>
  <c r="E439" i="31"/>
  <c r="I433" i="31"/>
  <c r="F431" i="31"/>
  <c r="H428" i="31"/>
  <c r="J425" i="31"/>
  <c r="I419" i="31"/>
  <c r="C417" i="31"/>
  <c r="I414" i="31"/>
  <c r="K412" i="31"/>
  <c r="G411" i="31"/>
  <c r="F405" i="31"/>
  <c r="C403" i="31"/>
  <c r="D401" i="31"/>
  <c r="C399" i="31"/>
  <c r="K393" i="31"/>
  <c r="H391" i="31"/>
  <c r="C389" i="31"/>
  <c r="G386" i="31"/>
  <c r="I384" i="31"/>
  <c r="C377" i="31"/>
  <c r="G375" i="31"/>
  <c r="D373" i="31"/>
  <c r="H371" i="31"/>
  <c r="I369" i="31"/>
  <c r="E365" i="31"/>
  <c r="H361" i="31"/>
  <c r="J359" i="31"/>
  <c r="J357" i="31"/>
  <c r="J355" i="31"/>
  <c r="E351" i="31"/>
  <c r="D348" i="31"/>
  <c r="I345" i="31"/>
  <c r="E343" i="31"/>
  <c r="K337" i="31"/>
  <c r="E673" i="31"/>
  <c r="I667" i="31"/>
  <c r="D664" i="31"/>
  <c r="C655" i="31"/>
  <c r="G651" i="31"/>
  <c r="C645" i="31"/>
  <c r="G639" i="31"/>
  <c r="K635" i="31"/>
  <c r="H627" i="31"/>
  <c r="C624" i="31"/>
  <c r="I617" i="31"/>
  <c r="C613" i="31"/>
  <c r="G609" i="31"/>
  <c r="C603" i="31"/>
  <c r="H597" i="31"/>
  <c r="C594" i="31"/>
  <c r="J585" i="31"/>
  <c r="D582" i="31"/>
  <c r="K573" i="31"/>
  <c r="J566" i="31"/>
  <c r="C561" i="31"/>
  <c r="E557" i="31"/>
  <c r="C555" i="31"/>
  <c r="C553" i="31"/>
  <c r="D551" i="31"/>
  <c r="K545" i="31"/>
  <c r="I543" i="31"/>
  <c r="F541" i="31"/>
  <c r="F538" i="31"/>
  <c r="D533" i="31"/>
  <c r="J528" i="31"/>
  <c r="J525" i="31"/>
  <c r="I523" i="31"/>
  <c r="D519" i="31"/>
  <c r="F516" i="31"/>
  <c r="J514" i="31"/>
  <c r="D512" i="31"/>
  <c r="D509" i="31"/>
  <c r="J503" i="31"/>
  <c r="J500" i="31"/>
  <c r="C496" i="31"/>
  <c r="C489" i="31"/>
  <c r="K485" i="31"/>
  <c r="I483" i="31"/>
  <c r="J481" i="31"/>
  <c r="D477" i="31"/>
  <c r="G474" i="31"/>
  <c r="I472" i="31"/>
  <c r="E470" i="31"/>
  <c r="E468" i="31"/>
  <c r="I461" i="31"/>
  <c r="H458" i="31"/>
  <c r="H455" i="31"/>
  <c r="K449" i="31"/>
  <c r="F445" i="31"/>
  <c r="K442" i="31"/>
  <c r="K440" i="31"/>
  <c r="C439" i="31"/>
  <c r="G433" i="31"/>
  <c r="I430" i="31"/>
  <c r="F428" i="31"/>
  <c r="H425" i="31"/>
  <c r="C419" i="31"/>
  <c r="J416" i="31"/>
  <c r="H414" i="31"/>
  <c r="J412" i="31"/>
  <c r="E411" i="31"/>
  <c r="D405" i="31"/>
  <c r="K402" i="31"/>
  <c r="C401" i="31"/>
  <c r="K398" i="31"/>
  <c r="J393" i="31"/>
  <c r="G391" i="31"/>
  <c r="K388" i="31"/>
  <c r="E386" i="31"/>
  <c r="H384" i="31"/>
  <c r="K379" i="31"/>
  <c r="K376" i="31"/>
  <c r="I374" i="31"/>
  <c r="K372" i="31"/>
  <c r="G371" i="31"/>
  <c r="G369" i="31"/>
  <c r="D365" i="31"/>
  <c r="G361" i="31"/>
  <c r="I359" i="31"/>
  <c r="H357" i="31"/>
  <c r="H355" i="31"/>
  <c r="D673" i="31"/>
  <c r="K666" i="31"/>
  <c r="E663" i="31"/>
  <c r="K654" i="31"/>
  <c r="F651" i="31"/>
  <c r="K643" i="31"/>
  <c r="I638" i="31"/>
  <c r="C635" i="31"/>
  <c r="J626" i="31"/>
  <c r="E623" i="31"/>
  <c r="H617" i="31"/>
  <c r="E612" i="31"/>
  <c r="I608" i="31"/>
  <c r="E601" i="31"/>
  <c r="J596" i="31"/>
  <c r="D593" i="31"/>
  <c r="K584" i="31"/>
  <c r="F581" i="31"/>
  <c r="K572" i="31"/>
  <c r="H566" i="31"/>
  <c r="K559" i="31"/>
  <c r="C557" i="31"/>
  <c r="K554" i="31"/>
  <c r="K552" i="31"/>
  <c r="C551" i="31"/>
  <c r="I545" i="31"/>
  <c r="F543" i="31"/>
  <c r="D541" i="31"/>
  <c r="C538" i="31"/>
  <c r="K531" i="31"/>
  <c r="I528" i="31"/>
  <c r="I525" i="31"/>
  <c r="G523" i="31"/>
  <c r="J517" i="31"/>
  <c r="E516" i="31"/>
  <c r="H514" i="31"/>
  <c r="C512" i="31"/>
  <c r="H503" i="31"/>
  <c r="G500" i="31"/>
  <c r="G495" i="31"/>
  <c r="D488" i="31"/>
  <c r="J485" i="31"/>
  <c r="F483" i="31"/>
  <c r="H481" i="31"/>
  <c r="K475" i="31"/>
  <c r="C474" i="31"/>
  <c r="E472" i="31"/>
  <c r="C470" i="31"/>
  <c r="K467" i="31"/>
  <c r="H461" i="31"/>
  <c r="F458" i="31"/>
  <c r="F455" i="31"/>
  <c r="F449" i="31"/>
  <c r="C445" i="31"/>
  <c r="E442" i="31"/>
  <c r="G440" i="31"/>
  <c r="F433" i="31"/>
  <c r="F430" i="31"/>
  <c r="J427" i="31"/>
  <c r="F425" i="31"/>
  <c r="H418" i="31"/>
  <c r="I416" i="31"/>
  <c r="C414" i="31"/>
  <c r="I412" i="31"/>
  <c r="C411" i="31"/>
  <c r="K404" i="31"/>
  <c r="E402" i="31"/>
  <c r="K400" i="31"/>
  <c r="E398" i="31"/>
  <c r="I393" i="31"/>
  <c r="K390" i="31"/>
  <c r="J388" i="31"/>
  <c r="K385" i="31"/>
  <c r="G384" i="31"/>
  <c r="I379" i="31"/>
  <c r="I376" i="31"/>
  <c r="H374" i="31"/>
  <c r="J372" i="31"/>
  <c r="K370" i="31"/>
  <c r="D369" i="31"/>
  <c r="J363" i="31"/>
  <c r="D361" i="31"/>
  <c r="H359" i="31"/>
  <c r="E357" i="31"/>
  <c r="F355" i="31"/>
  <c r="I349" i="31"/>
  <c r="G347" i="31"/>
  <c r="E671" i="31"/>
  <c r="J666" i="31"/>
  <c r="D654" i="31"/>
  <c r="H650" i="31"/>
  <c r="C643" i="31"/>
  <c r="H638" i="31"/>
  <c r="I626" i="31"/>
  <c r="D623" i="31"/>
  <c r="J615" i="31"/>
  <c r="D612" i="31"/>
  <c r="H608" i="31"/>
  <c r="D601" i="31"/>
  <c r="I596" i="31"/>
  <c r="J584" i="31"/>
  <c r="E581" i="31"/>
  <c r="F570" i="31"/>
  <c r="C566" i="31"/>
  <c r="E559" i="31"/>
  <c r="K556" i="31"/>
  <c r="J554" i="31"/>
  <c r="J552" i="31"/>
  <c r="G545" i="31"/>
  <c r="E543" i="31"/>
  <c r="K540" i="31"/>
  <c r="J537" i="31"/>
  <c r="I531" i="31"/>
  <c r="J527" i="31"/>
  <c r="D525" i="31"/>
  <c r="D523" i="31"/>
  <c r="H517" i="31"/>
  <c r="C516" i="31"/>
  <c r="D514" i="31"/>
  <c r="J511" i="31"/>
  <c r="J505" i="31"/>
  <c r="G503" i="31"/>
  <c r="D500" i="31"/>
  <c r="C488" i="31"/>
  <c r="G485" i="31"/>
  <c r="C483" i="31"/>
  <c r="F481" i="31"/>
  <c r="I475" i="31"/>
  <c r="K473" i="31"/>
  <c r="C472" i="31"/>
  <c r="K469" i="31"/>
  <c r="J467" i="31"/>
  <c r="F461" i="31"/>
  <c r="H457" i="31"/>
  <c r="K454" i="31"/>
  <c r="C449" i="31"/>
  <c r="K444" i="31"/>
  <c r="C442" i="31"/>
  <c r="E440" i="31"/>
  <c r="K435" i="31"/>
  <c r="I432" i="31"/>
  <c r="C430" i="31"/>
  <c r="F427" i="31"/>
  <c r="C425" i="31"/>
  <c r="D418" i="31"/>
  <c r="H416" i="31"/>
  <c r="K413" i="31"/>
  <c r="H412" i="31"/>
  <c r="H404" i="31"/>
  <c r="D402" i="31"/>
  <c r="E400" i="31"/>
  <c r="D398" i="31"/>
  <c r="G393" i="31"/>
  <c r="I390" i="31"/>
  <c r="H388" i="31"/>
  <c r="J385" i="31"/>
  <c r="D384" i="31"/>
  <c r="G379" i="31"/>
  <c r="H376" i="31"/>
  <c r="G374" i="31"/>
  <c r="G669" i="31"/>
  <c r="K665" i="31"/>
  <c r="G659" i="31"/>
  <c r="E653" i="31"/>
  <c r="H649" i="31"/>
  <c r="E641" i="31"/>
  <c r="I637" i="31"/>
  <c r="E631" i="31"/>
  <c r="J625" i="31"/>
  <c r="E622" i="31"/>
  <c r="K614" i="31"/>
  <c r="E611" i="31"/>
  <c r="I607" i="31"/>
  <c r="G599" i="31"/>
  <c r="J595" i="31"/>
  <c r="F589" i="31"/>
  <c r="K583" i="31"/>
  <c r="F580" i="31"/>
  <c r="H568" i="31"/>
  <c r="D565" i="31"/>
  <c r="C559" i="31"/>
  <c r="C556" i="31"/>
  <c r="K553" i="31"/>
  <c r="C552" i="31"/>
  <c r="I547" i="31"/>
  <c r="K544" i="31"/>
  <c r="K542" i="31"/>
  <c r="J539" i="31"/>
  <c r="C537" i="31"/>
  <c r="K529" i="31"/>
  <c r="C527" i="31"/>
  <c r="J524" i="31"/>
  <c r="E517" i="31"/>
  <c r="H515" i="31"/>
  <c r="H513" i="31"/>
  <c r="I510" i="31"/>
  <c r="G505" i="31"/>
  <c r="H502" i="31"/>
  <c r="G498" i="31"/>
  <c r="G491" i="31"/>
  <c r="D487" i="31"/>
  <c r="K484" i="31"/>
  <c r="J482" i="31"/>
  <c r="E475" i="31"/>
  <c r="G473" i="31"/>
  <c r="F471" i="31"/>
  <c r="F469" i="31"/>
  <c r="F460" i="31"/>
  <c r="K456" i="31"/>
  <c r="E454" i="31"/>
  <c r="F447" i="31"/>
  <c r="K443" i="31"/>
  <c r="J441" i="31"/>
  <c r="K439" i="31"/>
  <c r="G435" i="31"/>
  <c r="C432" i="31"/>
  <c r="F429" i="31"/>
  <c r="J426" i="31"/>
  <c r="I421" i="31"/>
  <c r="K417" i="31"/>
  <c r="I415" i="31"/>
  <c r="I413" i="31"/>
  <c r="C412" i="31"/>
  <c r="F407" i="31"/>
  <c r="C404" i="31"/>
  <c r="K401" i="31"/>
  <c r="C400" i="31"/>
  <c r="G397" i="31"/>
  <c r="C393" i="31"/>
  <c r="K389" i="31"/>
  <c r="K387" i="31"/>
  <c r="G385" i="31"/>
  <c r="I383" i="31"/>
  <c r="K377" i="31"/>
  <c r="J375" i="31"/>
  <c r="J373" i="31"/>
  <c r="G372" i="31"/>
  <c r="G370" i="31"/>
  <c r="J365" i="31"/>
  <c r="H362" i="31"/>
  <c r="I360" i="31"/>
  <c r="E358" i="31"/>
  <c r="G356" i="31"/>
  <c r="I351" i="31"/>
  <c r="K348" i="31"/>
  <c r="I346" i="31"/>
  <c r="I668" i="31"/>
  <c r="D665" i="31"/>
  <c r="H657" i="31"/>
  <c r="D653" i="31"/>
  <c r="G640" i="31"/>
  <c r="K636" i="31"/>
  <c r="F629" i="31"/>
  <c r="C625" i="31"/>
  <c r="G621" i="31"/>
  <c r="J614" i="31"/>
  <c r="G610" i="31"/>
  <c r="H598" i="31"/>
  <c r="C595" i="31"/>
  <c r="H587" i="31"/>
  <c r="D583" i="31"/>
  <c r="H579" i="31"/>
  <c r="C568" i="31"/>
  <c r="C565" i="31"/>
  <c r="J558" i="31"/>
  <c r="K555" i="31"/>
  <c r="J553" i="31"/>
  <c r="K551" i="31"/>
  <c r="G547" i="31"/>
  <c r="I544" i="31"/>
  <c r="I542" i="31"/>
  <c r="F539" i="31"/>
  <c r="I529" i="31"/>
  <c r="J526" i="31"/>
  <c r="I524" i="31"/>
  <c r="H519" i="31"/>
  <c r="D517" i="31"/>
  <c r="F515" i="31"/>
  <c r="D513" i="31"/>
  <c r="D510" i="31"/>
  <c r="F505" i="31"/>
  <c r="D502" i="31"/>
  <c r="D498" i="31"/>
  <c r="D491" i="31"/>
  <c r="K486" i="31"/>
  <c r="J484" i="31"/>
  <c r="F482" i="31"/>
  <c r="I477" i="31"/>
  <c r="C475" i="31"/>
  <c r="E473" i="31"/>
  <c r="E471" i="31"/>
  <c r="E469" i="31"/>
  <c r="I463" i="31"/>
  <c r="H459" i="31"/>
  <c r="J456" i="31"/>
  <c r="H453" i="31"/>
  <c r="C447" i="31"/>
  <c r="J443" i="31"/>
  <c r="G441" i="31"/>
  <c r="I439" i="31"/>
  <c r="F435" i="31"/>
  <c r="K431" i="31"/>
  <c r="C429" i="31"/>
  <c r="H426" i="31"/>
  <c r="C421" i="31"/>
  <c r="I417" i="31"/>
  <c r="H415" i="31"/>
  <c r="E413" i="31"/>
  <c r="J411" i="31"/>
  <c r="D407" i="31"/>
  <c r="F403" i="31"/>
  <c r="H401" i="31"/>
  <c r="K399" i="31"/>
  <c r="D397" i="31"/>
  <c r="J391" i="31"/>
  <c r="I389" i="31"/>
  <c r="I387" i="31"/>
  <c r="K384" i="31"/>
  <c r="G383" i="31"/>
  <c r="G377" i="31"/>
  <c r="I375" i="31"/>
  <c r="I373" i="31"/>
  <c r="J371" i="31"/>
  <c r="D370" i="31"/>
  <c r="I365" i="31"/>
  <c r="J361" i="31"/>
  <c r="H360" i="31"/>
  <c r="D358" i="31"/>
  <c r="E356" i="31"/>
  <c r="E15" i="31"/>
  <c r="J19" i="31"/>
  <c r="D22" i="31"/>
  <c r="H24" i="31"/>
  <c r="E26" i="31"/>
  <c r="H27" i="31"/>
  <c r="C38" i="31"/>
  <c r="K38" i="31"/>
  <c r="I39" i="31"/>
  <c r="F47" i="31"/>
  <c r="I52" i="31"/>
  <c r="K54" i="31"/>
  <c r="I57" i="31"/>
  <c r="J62" i="31"/>
  <c r="D64" i="31"/>
  <c r="K65" i="31"/>
  <c r="F67" i="31"/>
  <c r="C71" i="31"/>
  <c r="J75" i="31"/>
  <c r="G77" i="31"/>
  <c r="F79" i="31"/>
  <c r="D83" i="31"/>
  <c r="H85" i="31"/>
  <c r="H90" i="31"/>
  <c r="K91" i="31"/>
  <c r="E93" i="31"/>
  <c r="E95" i="31"/>
  <c r="J97" i="31"/>
  <c r="F103" i="31"/>
  <c r="D105" i="31"/>
  <c r="E107" i="31"/>
  <c r="E109" i="31"/>
  <c r="E111" i="31"/>
  <c r="E124" i="31"/>
  <c r="E117" i="31"/>
  <c r="K119" i="31"/>
  <c r="E122" i="31"/>
  <c r="G124" i="31"/>
  <c r="F127" i="31"/>
  <c r="F132" i="31"/>
  <c r="E134" i="31"/>
  <c r="I136" i="31"/>
  <c r="E139" i="31"/>
  <c r="C152" i="31"/>
  <c r="K148" i="31"/>
  <c r="F147" i="31"/>
  <c r="E150" i="31"/>
  <c r="E153" i="31"/>
  <c r="D166" i="31"/>
  <c r="D159" i="31"/>
  <c r="K160" i="31"/>
  <c r="G162" i="31"/>
  <c r="C164" i="31"/>
  <c r="C166" i="31"/>
  <c r="J167" i="31"/>
  <c r="I173" i="31"/>
  <c r="G175" i="31"/>
  <c r="H177" i="31"/>
  <c r="C181" i="31"/>
  <c r="F194" i="31"/>
  <c r="G187" i="31"/>
  <c r="I189" i="31"/>
  <c r="G191" i="31"/>
  <c r="F193" i="31"/>
  <c r="F197" i="31"/>
  <c r="G204" i="31"/>
  <c r="K201" i="31"/>
  <c r="G203" i="31"/>
  <c r="J205" i="31"/>
  <c r="K207" i="31"/>
  <c r="C211" i="31"/>
  <c r="H222" i="31"/>
  <c r="K215" i="31"/>
  <c r="I217" i="31"/>
  <c r="H220" i="31"/>
  <c r="I222" i="31"/>
  <c r="D231" i="31"/>
  <c r="E233" i="31"/>
  <c r="D235" i="31"/>
  <c r="K236" i="31"/>
  <c r="G239" i="31"/>
  <c r="H249" i="31"/>
  <c r="F244" i="31"/>
  <c r="K245" i="31"/>
  <c r="J247" i="31"/>
  <c r="G249" i="31"/>
  <c r="K251" i="31"/>
  <c r="I257" i="31"/>
  <c r="E259" i="31"/>
  <c r="G261" i="31"/>
  <c r="E263" i="31"/>
  <c r="G265" i="31"/>
  <c r="H267" i="31"/>
  <c r="H274" i="31"/>
  <c r="E272" i="31"/>
  <c r="G274" i="31"/>
  <c r="E276" i="31"/>
  <c r="I278" i="31"/>
  <c r="F281" i="31"/>
  <c r="H286" i="31"/>
  <c r="D288" i="31"/>
  <c r="H290" i="31"/>
  <c r="K292" i="31"/>
  <c r="C299" i="31"/>
  <c r="K300" i="31"/>
  <c r="F303" i="31"/>
  <c r="D305" i="31"/>
  <c r="D307" i="31"/>
  <c r="I309" i="31"/>
  <c r="J318" i="31"/>
  <c r="E314" i="31"/>
  <c r="E316" i="31"/>
  <c r="K318" i="31"/>
  <c r="C323" i="31"/>
  <c r="H334" i="31"/>
  <c r="E328" i="31"/>
  <c r="E330" i="31"/>
  <c r="H332" i="31"/>
  <c r="I334" i="31"/>
  <c r="C349" i="31"/>
  <c r="K344" i="31"/>
  <c r="H343" i="31"/>
  <c r="D347" i="31"/>
  <c r="F351" i="31"/>
  <c r="I358" i="31"/>
  <c r="C369" i="31"/>
  <c r="D400" i="31"/>
  <c r="C418" i="31"/>
  <c r="K441" i="31"/>
  <c r="E467" i="31"/>
  <c r="C485" i="31"/>
  <c r="D511" i="31"/>
  <c r="K530" i="31"/>
  <c r="G552" i="31"/>
  <c r="G580" i="31"/>
  <c r="E610" i="31"/>
  <c r="F611" i="31"/>
  <c r="F641" i="31"/>
  <c r="J289" i="31"/>
  <c r="J499" i="31"/>
  <c r="J22" i="31"/>
  <c r="J24" i="31"/>
  <c r="F26" i="31"/>
  <c r="J27" i="31"/>
  <c r="D37" i="31"/>
  <c r="G33" i="31"/>
  <c r="K39" i="31"/>
  <c r="F48" i="31"/>
  <c r="K52" i="31"/>
  <c r="F55" i="31"/>
  <c r="K57" i="31"/>
  <c r="J68" i="31"/>
  <c r="K62" i="31"/>
  <c r="E64" i="31"/>
  <c r="C66" i="31"/>
  <c r="G67" i="31"/>
  <c r="F71" i="31"/>
  <c r="D76" i="31"/>
  <c r="H77" i="31"/>
  <c r="H79" i="31"/>
  <c r="E83" i="31"/>
  <c r="I90" i="31"/>
  <c r="C92" i="31"/>
  <c r="I93" i="31"/>
  <c r="I95" i="31"/>
  <c r="E103" i="31"/>
  <c r="J103" i="31"/>
  <c r="E105" i="31"/>
  <c r="F107" i="31"/>
  <c r="F109" i="31"/>
  <c r="F111" i="31"/>
  <c r="F123" i="31"/>
  <c r="I117" i="31"/>
  <c r="E120" i="31"/>
  <c r="F122" i="31"/>
  <c r="K124" i="31"/>
  <c r="G127" i="31"/>
  <c r="J138" i="31"/>
  <c r="J134" i="31"/>
  <c r="J136" i="31"/>
  <c r="D147" i="31"/>
  <c r="D145" i="31"/>
  <c r="G147" i="31"/>
  <c r="F150" i="31"/>
  <c r="G153" i="31"/>
  <c r="I159" i="31"/>
  <c r="C161" i="31"/>
  <c r="J162" i="31"/>
  <c r="D164" i="31"/>
  <c r="G166" i="31"/>
  <c r="C169" i="31"/>
  <c r="K173" i="31"/>
  <c r="H175" i="31"/>
  <c r="I177" i="31"/>
  <c r="G181" i="31"/>
  <c r="G193" i="31"/>
  <c r="J187" i="31"/>
  <c r="C190" i="31"/>
  <c r="K191" i="31"/>
  <c r="C194" i="31"/>
  <c r="G197" i="31"/>
  <c r="H207" i="31"/>
  <c r="C202" i="31"/>
  <c r="K203" i="31"/>
  <c r="K205" i="31"/>
  <c r="I208" i="31"/>
  <c r="G211" i="31"/>
  <c r="I221" i="31"/>
  <c r="C216" i="31"/>
  <c r="G218" i="31"/>
  <c r="I220" i="31"/>
  <c r="K222" i="31"/>
  <c r="C229" i="31"/>
  <c r="E231" i="31"/>
  <c r="I233" i="31"/>
  <c r="E235" i="31"/>
  <c r="C237" i="31"/>
  <c r="I239" i="31"/>
  <c r="G244" i="31"/>
  <c r="C246" i="31"/>
  <c r="K247" i="31"/>
  <c r="J249" i="31"/>
  <c r="C253" i="31"/>
  <c r="G264" i="31"/>
  <c r="K257" i="31"/>
  <c r="G259" i="31"/>
  <c r="H261" i="31"/>
  <c r="G263" i="31"/>
  <c r="H265" i="31"/>
  <c r="I267" i="31"/>
  <c r="I273" i="31"/>
  <c r="H272" i="31"/>
  <c r="I274" i="31"/>
  <c r="I276" i="31"/>
  <c r="D279" i="31"/>
  <c r="I281" i="31"/>
  <c r="I292" i="31"/>
  <c r="I286" i="31"/>
  <c r="H288" i="31"/>
  <c r="I290" i="31"/>
  <c r="F293" i="31"/>
  <c r="E309" i="31"/>
  <c r="F299" i="31"/>
  <c r="D301" i="31"/>
  <c r="H303" i="31"/>
  <c r="E305" i="31"/>
  <c r="F307" i="31"/>
  <c r="C320" i="31"/>
  <c r="K320" i="31"/>
  <c r="G314" i="31"/>
  <c r="K316" i="31"/>
  <c r="C319" i="31"/>
  <c r="F323" i="31"/>
  <c r="I333" i="31"/>
  <c r="H328" i="31"/>
  <c r="F330" i="31"/>
  <c r="C333" i="31"/>
  <c r="H335" i="31"/>
  <c r="E341" i="31"/>
  <c r="D344" i="31"/>
  <c r="E347" i="31"/>
  <c r="G351" i="31"/>
  <c r="J358" i="31"/>
  <c r="H370" i="31"/>
  <c r="J383" i="31"/>
  <c r="F402" i="31"/>
  <c r="C402" i="31"/>
  <c r="C427" i="31"/>
  <c r="K427" i="31"/>
  <c r="C444" i="31"/>
  <c r="H469" i="31"/>
  <c r="J487" i="31"/>
  <c r="J513" i="31"/>
  <c r="C554" i="31"/>
  <c r="C584" i="31"/>
  <c r="I615" i="31"/>
  <c r="I377" i="31"/>
  <c r="D404" i="31"/>
  <c r="I429" i="31"/>
  <c r="G442" i="31"/>
  <c r="E455" i="31"/>
  <c r="J488" i="31"/>
  <c r="H501" i="31"/>
  <c r="G513" i="31"/>
  <c r="C539" i="31"/>
  <c r="K539" i="31"/>
  <c r="H553" i="31"/>
  <c r="D567" i="31"/>
  <c r="E589" i="31"/>
  <c r="H596" i="31"/>
  <c r="E629" i="31"/>
  <c r="H637" i="31"/>
  <c r="C653" i="31"/>
  <c r="K653" i="31"/>
  <c r="H667" i="31"/>
  <c r="J362" i="31"/>
  <c r="J376" i="31"/>
  <c r="E399" i="31"/>
  <c r="I418" i="31"/>
  <c r="H443" i="31"/>
  <c r="C487" i="31"/>
  <c r="H512" i="31"/>
  <c r="C528" i="31"/>
  <c r="K528" i="31"/>
  <c r="D539" i="31"/>
  <c r="F587" i="31"/>
  <c r="I595" i="31"/>
  <c r="D611" i="31"/>
  <c r="F628" i="31"/>
  <c r="I645" i="31"/>
  <c r="D652" i="31"/>
  <c r="I666" i="31"/>
  <c r="H390" i="31"/>
  <c r="C416" i="31"/>
  <c r="K416" i="31"/>
  <c r="H460" i="31"/>
  <c r="E474" i="31"/>
  <c r="E485" i="31"/>
  <c r="C498" i="31"/>
  <c r="E527" i="31"/>
  <c r="F544" i="31"/>
  <c r="C558" i="31"/>
  <c r="K558" i="31"/>
  <c r="C601" i="31"/>
  <c r="K601" i="31"/>
  <c r="F609" i="31"/>
  <c r="C642" i="31"/>
  <c r="K642" i="31"/>
  <c r="F659" i="31"/>
  <c r="C673" i="31"/>
  <c r="K673" i="31"/>
  <c r="I388" i="31"/>
  <c r="C446" i="31"/>
  <c r="K446" i="31"/>
  <c r="I459" i="31"/>
  <c r="F467" i="31"/>
  <c r="F484" i="31"/>
  <c r="C511" i="31"/>
  <c r="K519" i="31"/>
  <c r="F525" i="31"/>
  <c r="G543" i="31"/>
  <c r="D557" i="31"/>
  <c r="D600" i="31"/>
  <c r="G617" i="31"/>
  <c r="I625" i="31"/>
  <c r="G657" i="31"/>
  <c r="D671" i="31"/>
  <c r="J387" i="31"/>
  <c r="E414" i="31"/>
  <c r="F432" i="31"/>
  <c r="D445" i="31"/>
  <c r="J454" i="31"/>
  <c r="G472" i="31"/>
  <c r="D516" i="31"/>
  <c r="H542" i="31"/>
  <c r="E561" i="31"/>
  <c r="J583" i="31"/>
  <c r="H615" i="31"/>
  <c r="J624" i="31"/>
  <c r="H656" i="31"/>
  <c r="E670" i="31"/>
  <c r="C388" i="31"/>
  <c r="K386" i="31"/>
  <c r="F418" i="31"/>
  <c r="G431" i="31"/>
  <c r="E444" i="31"/>
  <c r="K463" i="31"/>
  <c r="E515" i="31"/>
  <c r="H533" i="31"/>
  <c r="I541" i="31"/>
  <c r="F555" i="31"/>
  <c r="J567" i="31"/>
  <c r="C582" i="31"/>
  <c r="K582" i="31"/>
  <c r="I614" i="31"/>
  <c r="C623" i="31"/>
  <c r="K623" i="31"/>
  <c r="F639" i="31"/>
  <c r="D385" i="31"/>
  <c r="D456" i="31"/>
  <c r="I470" i="31"/>
  <c r="G502" i="31"/>
  <c r="F514" i="31"/>
  <c r="I530" i="31"/>
  <c r="G554" i="31"/>
  <c r="C573" i="31"/>
  <c r="D581" i="31"/>
  <c r="G597" i="31"/>
  <c r="D631" i="31"/>
  <c r="G638" i="31"/>
  <c r="G670" i="31"/>
  <c r="G21" i="31"/>
  <c r="H41" i="31"/>
  <c r="H33" i="31"/>
  <c r="H34" i="31"/>
  <c r="H36" i="31"/>
  <c r="H38" i="31"/>
  <c r="H40" i="31"/>
  <c r="H49" i="31"/>
  <c r="I251" i="31"/>
  <c r="I243" i="31"/>
  <c r="I244" i="31"/>
  <c r="I253" i="31"/>
  <c r="I245" i="31"/>
  <c r="I248" i="31"/>
  <c r="I399" i="31"/>
  <c r="I405" i="31"/>
  <c r="I400" i="31"/>
  <c r="I407" i="31"/>
  <c r="I401" i="31"/>
  <c r="I397" i="31"/>
  <c r="I403" i="31"/>
  <c r="I398" i="31"/>
  <c r="I404" i="31"/>
  <c r="F598" i="31"/>
  <c r="F597" i="31"/>
  <c r="F596" i="31"/>
  <c r="F595" i="31"/>
  <c r="F603" i="31"/>
  <c r="F594" i="31"/>
  <c r="F601" i="31"/>
  <c r="F593" i="31"/>
  <c r="F600" i="31"/>
  <c r="F599" i="31"/>
  <c r="I655" i="31"/>
  <c r="I654" i="31"/>
  <c r="I653" i="31"/>
  <c r="I652" i="31"/>
  <c r="I651" i="31"/>
  <c r="I659" i="31"/>
  <c r="I650" i="31"/>
  <c r="I657" i="31"/>
  <c r="I656" i="31"/>
  <c r="I649" i="31"/>
  <c r="F669" i="31"/>
  <c r="F668" i="31"/>
  <c r="F667" i="31"/>
  <c r="F666" i="31"/>
  <c r="F665" i="31"/>
  <c r="F673" i="31"/>
  <c r="F664" i="31"/>
  <c r="F671" i="31"/>
  <c r="F663" i="31"/>
  <c r="F670" i="31"/>
  <c r="H19" i="31"/>
  <c r="H20" i="31"/>
  <c r="H21" i="31"/>
  <c r="I22" i="31"/>
  <c r="I23" i="31"/>
  <c r="I24" i="31"/>
  <c r="I25" i="31"/>
  <c r="I26" i="31"/>
  <c r="I27" i="31"/>
  <c r="I29" i="31"/>
  <c r="J40" i="31"/>
  <c r="J41" i="31"/>
  <c r="J43" i="31"/>
  <c r="I47" i="31"/>
  <c r="I48" i="31"/>
  <c r="I49" i="31"/>
  <c r="I50" i="31"/>
  <c r="J51" i="31"/>
  <c r="J52" i="31"/>
  <c r="J53" i="31"/>
  <c r="J54" i="31"/>
  <c r="J55" i="31"/>
  <c r="J57" i="31"/>
  <c r="I66" i="31"/>
  <c r="I71" i="31"/>
  <c r="I62" i="31"/>
  <c r="I61" i="31"/>
  <c r="H68" i="31"/>
  <c r="I69" i="31"/>
  <c r="J85" i="31"/>
  <c r="J76" i="31"/>
  <c r="J80" i="31"/>
  <c r="C76" i="31"/>
  <c r="J81" i="31"/>
  <c r="K82" i="31"/>
  <c r="F90" i="31"/>
  <c r="F97" i="31"/>
  <c r="H110" i="31"/>
  <c r="H113" i="31"/>
  <c r="H111" i="31"/>
  <c r="H104" i="31"/>
  <c r="H103" i="31"/>
  <c r="I108" i="31"/>
  <c r="J117" i="31"/>
  <c r="H120" i="31"/>
  <c r="I124" i="31"/>
  <c r="E131" i="31"/>
  <c r="F135" i="31"/>
  <c r="F139" i="31"/>
  <c r="I150" i="31"/>
  <c r="I155" i="31"/>
  <c r="I153" i="31"/>
  <c r="I152" i="31"/>
  <c r="I151" i="31"/>
  <c r="K145" i="31"/>
  <c r="I148" i="31"/>
  <c r="C150" i="31"/>
  <c r="J152" i="31"/>
  <c r="C155" i="31"/>
  <c r="E165" i="31"/>
  <c r="E169" i="31"/>
  <c r="E167" i="31"/>
  <c r="E166" i="31"/>
  <c r="E159" i="31"/>
  <c r="F160" i="31"/>
  <c r="G161" i="31"/>
  <c r="F166" i="31"/>
  <c r="K178" i="31"/>
  <c r="K181" i="31"/>
  <c r="C174" i="31"/>
  <c r="K179" i="31"/>
  <c r="D181" i="31"/>
  <c r="J183" i="31"/>
  <c r="I191" i="31"/>
  <c r="I188" i="31"/>
  <c r="I193" i="31"/>
  <c r="H201" i="31"/>
  <c r="I205" i="31"/>
  <c r="H208" i="31"/>
  <c r="F225" i="31"/>
  <c r="F216" i="31"/>
  <c r="F219" i="31"/>
  <c r="F220" i="31"/>
  <c r="F223" i="31"/>
  <c r="F215" i="31"/>
  <c r="D237" i="31"/>
  <c r="D229" i="31"/>
  <c r="H230" i="31"/>
  <c r="D232" i="31"/>
  <c r="F233" i="31"/>
  <c r="D236" i="31"/>
  <c r="J281" i="31"/>
  <c r="J272" i="31"/>
  <c r="J278" i="31"/>
  <c r="J271" i="31"/>
  <c r="J279" i="31"/>
  <c r="J273" i="31"/>
  <c r="J274" i="31"/>
  <c r="K277" i="31"/>
  <c r="D309" i="31"/>
  <c r="D300" i="31"/>
  <c r="D306" i="31"/>
  <c r="D302" i="31"/>
  <c r="D299" i="31"/>
  <c r="D304" i="31"/>
  <c r="D303" i="31"/>
  <c r="J407" i="31"/>
  <c r="J398" i="31"/>
  <c r="J400" i="31"/>
  <c r="J401" i="31"/>
  <c r="J402" i="31"/>
  <c r="J403" i="31"/>
  <c r="J404" i="31"/>
  <c r="G19" i="31"/>
  <c r="H48" i="31"/>
  <c r="H51" i="31"/>
  <c r="H61" i="31"/>
  <c r="I77" i="31"/>
  <c r="I81" i="31"/>
  <c r="F208" i="31"/>
  <c r="J291" i="31"/>
  <c r="J290" i="31"/>
  <c r="J292" i="31"/>
  <c r="J285" i="31"/>
  <c r="J293" i="31"/>
  <c r="J286" i="31"/>
  <c r="F89" i="31"/>
  <c r="C52" i="31"/>
  <c r="I79" i="31"/>
  <c r="G99" i="31"/>
  <c r="G90" i="31"/>
  <c r="G94" i="31"/>
  <c r="G133" i="31"/>
  <c r="G132" i="31"/>
  <c r="G131" i="31"/>
  <c r="C149" i="31"/>
  <c r="J151" i="31"/>
  <c r="I204" i="31"/>
  <c r="F229" i="31"/>
  <c r="E285" i="31"/>
  <c r="H323" i="31"/>
  <c r="C351" i="31"/>
  <c r="C342" i="31"/>
  <c r="C347" i="31"/>
  <c r="C343" i="31"/>
  <c r="C348" i="31"/>
  <c r="C344" i="31"/>
  <c r="C341" i="31"/>
  <c r="K351" i="31"/>
  <c r="K342" i="31"/>
  <c r="K349" i="31"/>
  <c r="K345" i="31"/>
  <c r="K346" i="31"/>
  <c r="K347" i="31"/>
  <c r="K343" i="31"/>
  <c r="E393" i="31"/>
  <c r="E384" i="31"/>
  <c r="E383" i="31"/>
  <c r="E388" i="31"/>
  <c r="E391" i="31"/>
  <c r="E389" i="31"/>
  <c r="E387" i="31"/>
  <c r="E385" i="31"/>
  <c r="E390" i="31"/>
  <c r="I500" i="31"/>
  <c r="I505" i="31"/>
  <c r="I503" i="31"/>
  <c r="I502" i="31"/>
  <c r="I501" i="31"/>
  <c r="I499" i="31"/>
  <c r="I497" i="31"/>
  <c r="I495" i="31"/>
  <c r="I496" i="31"/>
  <c r="I498" i="31"/>
  <c r="E575" i="31"/>
  <c r="E573" i="31"/>
  <c r="E572" i="31"/>
  <c r="E571" i="31"/>
  <c r="E567" i="31"/>
  <c r="E570" i="31"/>
  <c r="E566" i="31"/>
  <c r="E565" i="31"/>
  <c r="E568" i="31"/>
  <c r="E569" i="31"/>
  <c r="H37" i="31"/>
  <c r="H39" i="31"/>
  <c r="H47" i="31"/>
  <c r="J179" i="31"/>
  <c r="J180" i="31"/>
  <c r="H192" i="31"/>
  <c r="H197" i="31"/>
  <c r="H195" i="31"/>
  <c r="H194" i="31"/>
  <c r="H187" i="31"/>
  <c r="H191" i="31"/>
  <c r="H193" i="31"/>
  <c r="J65" i="31"/>
  <c r="J69" i="31"/>
  <c r="J61" i="31"/>
  <c r="I109" i="31"/>
  <c r="I103" i="31"/>
  <c r="J148" i="31"/>
  <c r="J178" i="31"/>
  <c r="C279" i="31"/>
  <c r="C271" i="31"/>
  <c r="C281" i="31"/>
  <c r="C273" i="31"/>
  <c r="C274" i="31"/>
  <c r="C276" i="31"/>
  <c r="C277" i="31"/>
  <c r="K35" i="31"/>
  <c r="C40" i="31"/>
  <c r="C50" i="31"/>
  <c r="K80" i="31"/>
  <c r="F138" i="31"/>
  <c r="F232" i="31"/>
  <c r="D248" i="31"/>
  <c r="D249" i="31"/>
  <c r="D251" i="31"/>
  <c r="D253" i="31"/>
  <c r="D245" i="31"/>
  <c r="C27" i="31"/>
  <c r="C19" i="31"/>
  <c r="K27" i="31"/>
  <c r="K19" i="31"/>
  <c r="C20" i="31"/>
  <c r="C21" i="31"/>
  <c r="C22" i="31"/>
  <c r="C23" i="31"/>
  <c r="C24" i="31"/>
  <c r="C25" i="31"/>
  <c r="C26" i="31"/>
  <c r="C33" i="31"/>
  <c r="C34" i="31"/>
  <c r="C35" i="31"/>
  <c r="C36" i="31"/>
  <c r="C37" i="31"/>
  <c r="D38" i="31"/>
  <c r="D39" i="31"/>
  <c r="D40" i="31"/>
  <c r="D41" i="31"/>
  <c r="D43" i="31"/>
  <c r="D57" i="31"/>
  <c r="D48" i="31"/>
  <c r="C47" i="31"/>
  <c r="C48" i="31"/>
  <c r="D49" i="31"/>
  <c r="D50" i="31"/>
  <c r="D51" i="31"/>
  <c r="D52" i="31"/>
  <c r="D53" i="31"/>
  <c r="D54" i="31"/>
  <c r="D55" i="31"/>
  <c r="D63" i="31"/>
  <c r="D67" i="31"/>
  <c r="D62" i="31"/>
  <c r="J67" i="31"/>
  <c r="D71" i="31"/>
  <c r="E81" i="31"/>
  <c r="E77" i="31"/>
  <c r="E75" i="31"/>
  <c r="I78" i="31"/>
  <c r="J79" i="31"/>
  <c r="C81" i="31"/>
  <c r="E82" i="31"/>
  <c r="H97" i="31"/>
  <c r="H89" i="31"/>
  <c r="H93" i="31"/>
  <c r="G95" i="31"/>
  <c r="H96" i="31"/>
  <c r="C107" i="31"/>
  <c r="C113" i="31"/>
  <c r="C111" i="31"/>
  <c r="C110" i="31"/>
  <c r="C109" i="31"/>
  <c r="C108" i="31"/>
  <c r="C105" i="31"/>
  <c r="K107" i="31"/>
  <c r="K106" i="31"/>
  <c r="K105" i="31"/>
  <c r="C104" i="31"/>
  <c r="H106" i="31"/>
  <c r="I110" i="31"/>
  <c r="K111" i="31"/>
  <c r="D125" i="31"/>
  <c r="D117" i="31"/>
  <c r="D127" i="31"/>
  <c r="I119" i="31"/>
  <c r="D121" i="31"/>
  <c r="J123" i="31"/>
  <c r="G134" i="31"/>
  <c r="G138" i="31"/>
  <c r="J147" i="31"/>
  <c r="K151" i="31"/>
  <c r="G165" i="31"/>
  <c r="F175" i="31"/>
  <c r="F181" i="31"/>
  <c r="F173" i="31"/>
  <c r="J176" i="31"/>
  <c r="F180" i="31"/>
  <c r="J181" i="31"/>
  <c r="D197" i="31"/>
  <c r="D188" i="31"/>
  <c r="D187" i="31"/>
  <c r="D192" i="31"/>
  <c r="H188" i="31"/>
  <c r="D194" i="31"/>
  <c r="I195" i="31"/>
  <c r="J209" i="31"/>
  <c r="J201" i="31"/>
  <c r="J211" i="31"/>
  <c r="J203" i="31"/>
  <c r="J207" i="31"/>
  <c r="F203" i="31"/>
  <c r="J204" i="31"/>
  <c r="G219" i="31"/>
  <c r="E247" i="31"/>
  <c r="E246" i="31"/>
  <c r="E245" i="31"/>
  <c r="E244" i="31"/>
  <c r="E243" i="31"/>
  <c r="E249" i="31"/>
  <c r="E250" i="31"/>
  <c r="E253" i="31"/>
  <c r="D243" i="31"/>
  <c r="D246" i="31"/>
  <c r="I247" i="31"/>
  <c r="I250" i="31"/>
  <c r="F287" i="31"/>
  <c r="F286" i="31"/>
  <c r="F285" i="31"/>
  <c r="F288" i="31"/>
  <c r="F290" i="31"/>
  <c r="F291" i="31"/>
  <c r="J288" i="31"/>
  <c r="D319" i="31"/>
  <c r="D323" i="31"/>
  <c r="D315" i="31"/>
  <c r="D316" i="31"/>
  <c r="D320" i="31"/>
  <c r="J399" i="31"/>
  <c r="F414" i="31"/>
  <c r="D435" i="31"/>
  <c r="D426" i="31"/>
  <c r="D425" i="31"/>
  <c r="D428" i="31"/>
  <c r="D431" i="31"/>
  <c r="D429" i="31"/>
  <c r="D433" i="31"/>
  <c r="D430" i="31"/>
  <c r="D432" i="31"/>
  <c r="D427" i="31"/>
  <c r="G20" i="31"/>
  <c r="H67" i="31"/>
  <c r="H63" i="31"/>
  <c r="H69" i="31"/>
  <c r="D93" i="31"/>
  <c r="D97" i="31"/>
  <c r="D89" i="31"/>
  <c r="G111" i="31"/>
  <c r="G110" i="31"/>
  <c r="G109" i="31"/>
  <c r="G108" i="31"/>
  <c r="G107" i="31"/>
  <c r="G106" i="31"/>
  <c r="G105" i="31"/>
  <c r="H315" i="31"/>
  <c r="H314" i="31"/>
  <c r="H313" i="31"/>
  <c r="H320" i="31"/>
  <c r="H316" i="31"/>
  <c r="H321" i="31"/>
  <c r="H317" i="31"/>
  <c r="H319" i="31"/>
  <c r="J34" i="31"/>
  <c r="J48" i="31"/>
  <c r="J120" i="31"/>
  <c r="D177" i="31"/>
  <c r="D176" i="31"/>
  <c r="D175" i="31"/>
  <c r="D174" i="31"/>
  <c r="D173" i="31"/>
  <c r="H189" i="31"/>
  <c r="J193" i="31"/>
  <c r="G223" i="31"/>
  <c r="G215" i="31"/>
  <c r="G220" i="31"/>
  <c r="G221" i="31"/>
  <c r="G216" i="31"/>
  <c r="C278" i="31"/>
  <c r="J343" i="31"/>
  <c r="J351" i="31"/>
  <c r="J349" i="31"/>
  <c r="J348" i="31"/>
  <c r="J347" i="31"/>
  <c r="J346" i="31"/>
  <c r="J345" i="31"/>
  <c r="J344" i="31"/>
  <c r="J341" i="31"/>
  <c r="J342" i="31"/>
  <c r="K34" i="31"/>
  <c r="K36" i="31"/>
  <c r="C39" i="31"/>
  <c r="C41" i="31"/>
  <c r="K47" i="31"/>
  <c r="C51" i="31"/>
  <c r="C54" i="31"/>
  <c r="C57" i="31"/>
  <c r="C82" i="31"/>
  <c r="H119" i="31"/>
  <c r="J197" i="31"/>
  <c r="F211" i="31"/>
  <c r="G217" i="31"/>
  <c r="D33" i="31"/>
  <c r="D34" i="31"/>
  <c r="D35" i="31"/>
  <c r="D36" i="31"/>
  <c r="E37" i="31"/>
  <c r="E38" i="31"/>
  <c r="E39" i="31"/>
  <c r="E40" i="31"/>
  <c r="E41" i="31"/>
  <c r="E43" i="31"/>
  <c r="E55" i="31"/>
  <c r="E47" i="31"/>
  <c r="D47" i="31"/>
  <c r="E48" i="31"/>
  <c r="E49" i="31"/>
  <c r="E50" i="31"/>
  <c r="E51" i="31"/>
  <c r="E52" i="31"/>
  <c r="E53" i="31"/>
  <c r="E71" i="31"/>
  <c r="E62" i="31"/>
  <c r="E66" i="31"/>
  <c r="D61" i="31"/>
  <c r="H64" i="31"/>
  <c r="H65" i="31"/>
  <c r="J66" i="31"/>
  <c r="D69" i="31"/>
  <c r="F80" i="31"/>
  <c r="F85" i="31"/>
  <c r="F76" i="31"/>
  <c r="F75" i="31"/>
  <c r="J77" i="31"/>
  <c r="J78" i="31"/>
  <c r="F82" i="31"/>
  <c r="I85" i="31"/>
  <c r="D92" i="31"/>
  <c r="H95" i="31"/>
  <c r="D106" i="31"/>
  <c r="D104" i="31"/>
  <c r="C103" i="31"/>
  <c r="I106" i="31"/>
  <c r="D108" i="31"/>
  <c r="D113" i="31"/>
  <c r="I122" i="31"/>
  <c r="I127" i="31"/>
  <c r="I139" i="31"/>
  <c r="I131" i="31"/>
  <c r="I141" i="31"/>
  <c r="E133" i="31"/>
  <c r="I134" i="31"/>
  <c r="F137" i="31"/>
  <c r="I138" i="31"/>
  <c r="E155" i="31"/>
  <c r="E146" i="31"/>
  <c r="E145" i="31"/>
  <c r="I146" i="31"/>
  <c r="K147" i="31"/>
  <c r="J150" i="31"/>
  <c r="J155" i="31"/>
  <c r="I161" i="31"/>
  <c r="I169" i="31"/>
  <c r="I167" i="31"/>
  <c r="I166" i="31"/>
  <c r="I165" i="31"/>
  <c r="I164" i="31"/>
  <c r="I163" i="31"/>
  <c r="I162" i="31"/>
  <c r="E163" i="31"/>
  <c r="G164" i="31"/>
  <c r="F169" i="31"/>
  <c r="G183" i="31"/>
  <c r="G174" i="31"/>
  <c r="G173" i="31"/>
  <c r="J175" i="31"/>
  <c r="K176" i="31"/>
  <c r="D178" i="31"/>
  <c r="F179" i="31"/>
  <c r="G180" i="31"/>
  <c r="C183" i="31"/>
  <c r="J188" i="31"/>
  <c r="D190" i="31"/>
  <c r="J195" i="31"/>
  <c r="F206" i="31"/>
  <c r="I207" i="31"/>
  <c r="J220" i="31"/>
  <c r="J222" i="31"/>
  <c r="J215" i="31"/>
  <c r="J223" i="31"/>
  <c r="J216" i="31"/>
  <c r="J219" i="31"/>
  <c r="F221" i="31"/>
  <c r="H233" i="31"/>
  <c r="H235" i="31"/>
  <c r="H234" i="31"/>
  <c r="D234" i="31"/>
  <c r="J261" i="31"/>
  <c r="J267" i="31"/>
  <c r="J265" i="31"/>
  <c r="J264" i="31"/>
  <c r="J257" i="31"/>
  <c r="J258" i="31"/>
  <c r="J260" i="31"/>
  <c r="J259" i="31"/>
  <c r="F292" i="31"/>
  <c r="F295" i="31"/>
  <c r="H304" i="31"/>
  <c r="H309" i="31"/>
  <c r="H307" i="31"/>
  <c r="H306" i="31"/>
  <c r="H305" i="31"/>
  <c r="H300" i="31"/>
  <c r="H301" i="31"/>
  <c r="E318" i="31"/>
  <c r="E315" i="31"/>
  <c r="E319" i="31"/>
  <c r="E320" i="31"/>
  <c r="E317" i="31"/>
  <c r="E313" i="31"/>
  <c r="D313" i="31"/>
  <c r="D321" i="31"/>
  <c r="C346" i="31"/>
  <c r="F360" i="31"/>
  <c r="F358" i="31"/>
  <c r="F361" i="31"/>
  <c r="F359" i="31"/>
  <c r="F356" i="31"/>
  <c r="F363" i="31"/>
  <c r="F357" i="31"/>
  <c r="E373" i="31"/>
  <c r="E372" i="31"/>
  <c r="E370" i="31"/>
  <c r="E376" i="31"/>
  <c r="E375" i="31"/>
  <c r="E379" i="31"/>
  <c r="E371" i="31"/>
  <c r="E374" i="31"/>
  <c r="J397" i="31"/>
  <c r="J405" i="31"/>
  <c r="F413" i="31"/>
  <c r="F412" i="31"/>
  <c r="F411" i="31"/>
  <c r="F419" i="31"/>
  <c r="F416" i="31"/>
  <c r="F421" i="31"/>
  <c r="F417" i="31"/>
  <c r="F415" i="31"/>
  <c r="H50" i="31"/>
  <c r="J33" i="31"/>
  <c r="J36" i="31"/>
  <c r="J37" i="31"/>
  <c r="J38" i="31"/>
  <c r="J47" i="31"/>
  <c r="J49" i="31"/>
  <c r="C83" i="31"/>
  <c r="C75" i="31"/>
  <c r="C79" i="31"/>
  <c r="I80" i="31"/>
  <c r="K81" i="31"/>
  <c r="F91" i="31"/>
  <c r="F95" i="31"/>
  <c r="F96" i="31"/>
  <c r="J124" i="31"/>
  <c r="H203" i="31"/>
  <c r="H209" i="31"/>
  <c r="H202" i="31"/>
  <c r="H211" i="31"/>
  <c r="H205" i="31"/>
  <c r="K279" i="31"/>
  <c r="K271" i="31"/>
  <c r="K272" i="31"/>
  <c r="K274" i="31"/>
  <c r="K275" i="31"/>
  <c r="J29" i="31"/>
  <c r="J20" i="31"/>
  <c r="C53" i="31"/>
  <c r="D94" i="31"/>
  <c r="G96" i="31"/>
  <c r="I107" i="31"/>
  <c r="C148" i="31"/>
  <c r="C147" i="31"/>
  <c r="C146" i="31"/>
  <c r="C145" i="31"/>
  <c r="C153" i="31"/>
  <c r="F165" i="31"/>
  <c r="G222" i="31"/>
  <c r="F235" i="31"/>
  <c r="F239" i="31"/>
  <c r="F237" i="31"/>
  <c r="F236" i="31"/>
  <c r="E288" i="31"/>
  <c r="E295" i="31"/>
  <c r="E287" i="31"/>
  <c r="E289" i="31"/>
  <c r="E290" i="31"/>
  <c r="E19" i="31"/>
  <c r="E20" i="31"/>
  <c r="E21" i="31"/>
  <c r="E22" i="31"/>
  <c r="E23" i="31"/>
  <c r="E24" i="31"/>
  <c r="E33" i="31"/>
  <c r="E34" i="31"/>
  <c r="E35" i="31"/>
  <c r="F36" i="31"/>
  <c r="F37" i="31"/>
  <c r="F38" i="31"/>
  <c r="F39" i="31"/>
  <c r="F40" i="31"/>
  <c r="F41" i="31"/>
  <c r="F43" i="31"/>
  <c r="F69" i="31"/>
  <c r="F61" i="31"/>
  <c r="F65" i="31"/>
  <c r="E61" i="31"/>
  <c r="I63" i="31"/>
  <c r="I64" i="31"/>
  <c r="I65" i="31"/>
  <c r="D68" i="31"/>
  <c r="E69" i="31"/>
  <c r="G79" i="31"/>
  <c r="G83" i="31"/>
  <c r="G75" i="31"/>
  <c r="I76" i="31"/>
  <c r="K77" i="31"/>
  <c r="K78" i="31"/>
  <c r="F81" i="31"/>
  <c r="G82" i="31"/>
  <c r="I83" i="31"/>
  <c r="J95" i="31"/>
  <c r="J91" i="31"/>
  <c r="D91" i="31"/>
  <c r="F93" i="31"/>
  <c r="H94" i="31"/>
  <c r="D99" i="31"/>
  <c r="D103" i="31"/>
  <c r="H105" i="31"/>
  <c r="E108" i="31"/>
  <c r="H109" i="31"/>
  <c r="K110" i="31"/>
  <c r="E113" i="31"/>
  <c r="F117" i="31"/>
  <c r="I118" i="31"/>
  <c r="D120" i="31"/>
  <c r="F121" i="31"/>
  <c r="J122" i="31"/>
  <c r="D124" i="31"/>
  <c r="J127" i="31"/>
  <c r="F133" i="31"/>
  <c r="E136" i="31"/>
  <c r="G137" i="31"/>
  <c r="E141" i="31"/>
  <c r="F153" i="31"/>
  <c r="F145" i="31"/>
  <c r="J146" i="31"/>
  <c r="E148" i="31"/>
  <c r="K150" i="31"/>
  <c r="E152" i="31"/>
  <c r="K155" i="31"/>
  <c r="J169" i="31"/>
  <c r="J160" i="31"/>
  <c r="E162" i="31"/>
  <c r="F163" i="31"/>
  <c r="J165" i="31"/>
  <c r="G169" i="31"/>
  <c r="H181" i="31"/>
  <c r="H173" i="31"/>
  <c r="H183" i="31"/>
  <c r="J174" i="31"/>
  <c r="K175" i="31"/>
  <c r="C177" i="31"/>
  <c r="F178" i="31"/>
  <c r="G179" i="31"/>
  <c r="H180" i="31"/>
  <c r="D183" i="31"/>
  <c r="D193" i="31"/>
  <c r="I194" i="31"/>
  <c r="D207" i="31"/>
  <c r="D206" i="31"/>
  <c r="D205" i="31"/>
  <c r="D204" i="31"/>
  <c r="D203" i="31"/>
  <c r="D202" i="31"/>
  <c r="D201" i="31"/>
  <c r="D211" i="31"/>
  <c r="F202" i="31"/>
  <c r="C219" i="31"/>
  <c r="C218" i="31"/>
  <c r="C221" i="31"/>
  <c r="K219" i="31"/>
  <c r="K223" i="31"/>
  <c r="K216" i="31"/>
  <c r="K225" i="31"/>
  <c r="K217" i="31"/>
  <c r="J217" i="31"/>
  <c r="C223" i="31"/>
  <c r="I232" i="31"/>
  <c r="I236" i="31"/>
  <c r="D230" i="31"/>
  <c r="H231" i="31"/>
  <c r="I235" i="31"/>
  <c r="H243" i="31"/>
  <c r="I246" i="31"/>
  <c r="E251" i="31"/>
  <c r="C260" i="31"/>
  <c r="C262" i="31"/>
  <c r="C263" i="31"/>
  <c r="K260" i="31"/>
  <c r="K258" i="31"/>
  <c r="K259" i="31"/>
  <c r="K261" i="31"/>
  <c r="D262" i="31"/>
  <c r="J263" i="31"/>
  <c r="G275" i="31"/>
  <c r="G281" i="31"/>
  <c r="G279" i="31"/>
  <c r="G278" i="31"/>
  <c r="G277" i="31"/>
  <c r="G276" i="31"/>
  <c r="G271" i="31"/>
  <c r="G272" i="31"/>
  <c r="C272" i="31"/>
  <c r="K273" i="31"/>
  <c r="K278" i="31"/>
  <c r="F289" i="31"/>
  <c r="D317" i="31"/>
  <c r="E321" i="31"/>
  <c r="K341" i="31"/>
  <c r="G359" i="31"/>
  <c r="G357" i="31"/>
  <c r="G360" i="31"/>
  <c r="G362" i="31"/>
  <c r="G355" i="31"/>
  <c r="G363" i="31"/>
  <c r="G365" i="31"/>
  <c r="G358" i="31"/>
  <c r="F372" i="31"/>
  <c r="F379" i="31"/>
  <c r="F377" i="31"/>
  <c r="F376" i="31"/>
  <c r="F375" i="31"/>
  <c r="F374" i="31"/>
  <c r="F373" i="31"/>
  <c r="F371" i="31"/>
  <c r="F369" i="31"/>
  <c r="F370" i="31"/>
  <c r="E369" i="31"/>
  <c r="G22" i="31"/>
  <c r="H35" i="31"/>
  <c r="H121" i="31"/>
  <c r="H127" i="31"/>
  <c r="H125" i="31"/>
  <c r="H124" i="31"/>
  <c r="H123" i="31"/>
  <c r="H122" i="31"/>
  <c r="F205" i="31"/>
  <c r="F207" i="31"/>
  <c r="F204" i="31"/>
  <c r="F201" i="31"/>
  <c r="I19" i="31"/>
  <c r="I20" i="31"/>
  <c r="J35" i="31"/>
  <c r="K83" i="31"/>
  <c r="K75" i="31"/>
  <c r="K79" i="31"/>
  <c r="D95" i="31"/>
  <c r="F131" i="31"/>
  <c r="F159" i="31"/>
  <c r="J190" i="31"/>
  <c r="J189" i="31"/>
  <c r="J192" i="31"/>
  <c r="H204" i="31"/>
  <c r="I402" i="31"/>
  <c r="K33" i="31"/>
  <c r="K37" i="31"/>
  <c r="C43" i="31"/>
  <c r="K48" i="31"/>
  <c r="C55" i="31"/>
  <c r="G89" i="31"/>
  <c r="G159" i="31"/>
  <c r="D180" i="31"/>
  <c r="I211" i="31"/>
  <c r="I202" i="31"/>
  <c r="I206" i="31"/>
  <c r="F19" i="31"/>
  <c r="F20" i="31"/>
  <c r="F21" i="31"/>
  <c r="F22" i="31"/>
  <c r="F23" i="31"/>
  <c r="G24" i="31"/>
  <c r="G25" i="31"/>
  <c r="G26" i="31"/>
  <c r="G27" i="31"/>
  <c r="G29" i="31"/>
  <c r="G43" i="31"/>
  <c r="G34" i="31"/>
  <c r="F33" i="31"/>
  <c r="F34" i="31"/>
  <c r="G35" i="31"/>
  <c r="G36" i="31"/>
  <c r="G37" i="31"/>
  <c r="G38" i="31"/>
  <c r="G39" i="31"/>
  <c r="G40" i="31"/>
  <c r="G41" i="31"/>
  <c r="H43" i="31"/>
  <c r="G47" i="31"/>
  <c r="G48" i="31"/>
  <c r="G49" i="31"/>
  <c r="G50" i="31"/>
  <c r="G51" i="31"/>
  <c r="G52" i="31"/>
  <c r="H53" i="31"/>
  <c r="H54" i="31"/>
  <c r="H55" i="31"/>
  <c r="H57" i="31"/>
  <c r="G68" i="31"/>
  <c r="G64" i="31"/>
  <c r="G61" i="31"/>
  <c r="H62" i="31"/>
  <c r="J63" i="31"/>
  <c r="J64" i="31"/>
  <c r="E68" i="31"/>
  <c r="G69" i="31"/>
  <c r="H71" i="31"/>
  <c r="I75" i="31"/>
  <c r="K76" i="31"/>
  <c r="C78" i="31"/>
  <c r="E80" i="31"/>
  <c r="G81" i="31"/>
  <c r="I82" i="31"/>
  <c r="J83" i="31"/>
  <c r="C94" i="31"/>
  <c r="C99" i="31"/>
  <c r="C90" i="31"/>
  <c r="K94" i="31"/>
  <c r="K99" i="31"/>
  <c r="K90" i="31"/>
  <c r="D90" i="31"/>
  <c r="F92" i="31"/>
  <c r="G93" i="31"/>
  <c r="K95" i="31"/>
  <c r="C97" i="31"/>
  <c r="G104" i="31"/>
  <c r="I105" i="31"/>
  <c r="D107" i="31"/>
  <c r="D111" i="31"/>
  <c r="G113" i="31"/>
  <c r="H117" i="31"/>
  <c r="J118" i="31"/>
  <c r="I121" i="31"/>
  <c r="F124" i="31"/>
  <c r="I125" i="31"/>
  <c r="C137" i="31"/>
  <c r="C136" i="31"/>
  <c r="C135" i="31"/>
  <c r="C134" i="31"/>
  <c r="C133" i="31"/>
  <c r="C132" i="31"/>
  <c r="C131" i="31"/>
  <c r="E132" i="31"/>
  <c r="I133" i="31"/>
  <c r="K134" i="31"/>
  <c r="F136" i="31"/>
  <c r="I137" i="31"/>
  <c r="C139" i="31"/>
  <c r="F141" i="31"/>
  <c r="I145" i="31"/>
  <c r="K146" i="31"/>
  <c r="F148" i="31"/>
  <c r="I149" i="31"/>
  <c r="C151" i="31"/>
  <c r="F152" i="31"/>
  <c r="J153" i="31"/>
  <c r="C167" i="31"/>
  <c r="C159" i="31"/>
  <c r="K167" i="31"/>
  <c r="K159" i="31"/>
  <c r="E161" i="31"/>
  <c r="F162" i="31"/>
  <c r="J164" i="31"/>
  <c r="K165" i="31"/>
  <c r="F167" i="31"/>
  <c r="J173" i="31"/>
  <c r="K174" i="31"/>
  <c r="C176" i="31"/>
  <c r="F177" i="31"/>
  <c r="G178" i="31"/>
  <c r="H179" i="31"/>
  <c r="K180" i="31"/>
  <c r="F183" i="31"/>
  <c r="I187" i="31"/>
  <c r="D189" i="31"/>
  <c r="H190" i="31"/>
  <c r="J194" i="31"/>
  <c r="H206" i="31"/>
  <c r="D208" i="31"/>
  <c r="D218" i="31"/>
  <c r="D217" i="31"/>
  <c r="D216" i="31"/>
  <c r="D215" i="31"/>
  <c r="D219" i="31"/>
  <c r="D222" i="31"/>
  <c r="F218" i="31"/>
  <c r="C220" i="31"/>
  <c r="J221" i="31"/>
  <c r="D223" i="31"/>
  <c r="J225" i="31"/>
  <c r="D233" i="31"/>
  <c r="F234" i="31"/>
  <c r="H239" i="31"/>
  <c r="H253" i="31"/>
  <c r="H244" i="31"/>
  <c r="H251" i="31"/>
  <c r="H247" i="31"/>
  <c r="I249" i="31"/>
  <c r="D259" i="31"/>
  <c r="D260" i="31"/>
  <c r="D261" i="31"/>
  <c r="D263" i="31"/>
  <c r="D264" i="31"/>
  <c r="D257" i="31"/>
  <c r="C257" i="31"/>
  <c r="K263" i="31"/>
  <c r="E286" i="31"/>
  <c r="J287" i="31"/>
  <c r="E293" i="31"/>
  <c r="J295" i="31"/>
  <c r="H400" i="31"/>
  <c r="H399" i="31"/>
  <c r="H405" i="31"/>
  <c r="H402" i="31"/>
  <c r="H397" i="31"/>
  <c r="H403" i="31"/>
  <c r="H407" i="31"/>
  <c r="H398" i="31"/>
  <c r="G483" i="31"/>
  <c r="G482" i="31"/>
  <c r="G481" i="31"/>
  <c r="G486" i="31"/>
  <c r="G489" i="31"/>
  <c r="G484" i="31"/>
  <c r="G487" i="31"/>
  <c r="G488" i="31"/>
  <c r="D78" i="31"/>
  <c r="I92" i="31"/>
  <c r="G117" i="31"/>
  <c r="G118" i="31"/>
  <c r="G119" i="31"/>
  <c r="G120" i="31"/>
  <c r="G121" i="31"/>
  <c r="H141" i="31"/>
  <c r="H132" i="31"/>
  <c r="H133" i="31"/>
  <c r="H134" i="31"/>
  <c r="H135" i="31"/>
  <c r="H136" i="31"/>
  <c r="H137" i="31"/>
  <c r="H138" i="31"/>
  <c r="H139" i="31"/>
  <c r="H145" i="31"/>
  <c r="H146" i="31"/>
  <c r="H147" i="31"/>
  <c r="H148" i="31"/>
  <c r="H149" i="31"/>
  <c r="H150" i="31"/>
  <c r="H159" i="31"/>
  <c r="H160" i="31"/>
  <c r="H161" i="31"/>
  <c r="C188" i="31"/>
  <c r="G190" i="31"/>
  <c r="K193" i="31"/>
  <c r="C195" i="31"/>
  <c r="C197" i="31"/>
  <c r="I218" i="31"/>
  <c r="G229" i="31"/>
  <c r="G230" i="31"/>
  <c r="G231" i="31"/>
  <c r="G232" i="31"/>
  <c r="G233" i="31"/>
  <c r="J237" i="31"/>
  <c r="C244" i="31"/>
  <c r="G246" i="31"/>
  <c r="C251" i="31"/>
  <c r="E267" i="31"/>
  <c r="E258" i="31"/>
  <c r="E257" i="31"/>
  <c r="H259" i="31"/>
  <c r="I260" i="31"/>
  <c r="E265" i="31"/>
  <c r="E271" i="31"/>
  <c r="H273" i="31"/>
  <c r="E278" i="31"/>
  <c r="H281" i="31"/>
  <c r="H293" i="31"/>
  <c r="H285" i="31"/>
  <c r="H295" i="31"/>
  <c r="K287" i="31"/>
  <c r="C289" i="31"/>
  <c r="H292" i="31"/>
  <c r="K295" i="31"/>
  <c r="J302" i="31"/>
  <c r="J309" i="31"/>
  <c r="J307" i="31"/>
  <c r="J306" i="31"/>
  <c r="J305" i="31"/>
  <c r="J304" i="31"/>
  <c r="J303" i="31"/>
  <c r="C300" i="31"/>
  <c r="K302" i="31"/>
  <c r="K306" i="31"/>
  <c r="F317" i="31"/>
  <c r="F316" i="31"/>
  <c r="F315" i="31"/>
  <c r="F314" i="31"/>
  <c r="F313" i="31"/>
  <c r="J314" i="31"/>
  <c r="F321" i="31"/>
  <c r="J332" i="31"/>
  <c r="J337" i="31"/>
  <c r="J335" i="31"/>
  <c r="J334" i="31"/>
  <c r="J333" i="31"/>
  <c r="C328" i="31"/>
  <c r="F329" i="31"/>
  <c r="J330" i="31"/>
  <c r="D332" i="31"/>
  <c r="K334" i="31"/>
  <c r="C337" i="31"/>
  <c r="D349" i="31"/>
  <c r="D341" i="31"/>
  <c r="F342" i="31"/>
  <c r="D345" i="31"/>
  <c r="F346" i="31"/>
  <c r="I357" i="31"/>
  <c r="I363" i="31"/>
  <c r="I355" i="31"/>
  <c r="I362" i="31"/>
  <c r="I356" i="31"/>
  <c r="D357" i="31"/>
  <c r="H379" i="31"/>
  <c r="H369" i="31"/>
  <c r="H377" i="31"/>
  <c r="H373" i="31"/>
  <c r="H383" i="31"/>
  <c r="H386" i="31"/>
  <c r="H419" i="31"/>
  <c r="H411" i="31"/>
  <c r="H421" i="31"/>
  <c r="H417" i="31"/>
  <c r="H413" i="31"/>
  <c r="H471" i="31"/>
  <c r="H477" i="31"/>
  <c r="H475" i="31"/>
  <c r="H474" i="31"/>
  <c r="H473" i="31"/>
  <c r="H472" i="31"/>
  <c r="H467" i="31"/>
  <c r="H470" i="31"/>
  <c r="H468" i="31"/>
  <c r="D569" i="31"/>
  <c r="C303" i="31"/>
  <c r="C307" i="31"/>
  <c r="D328" i="31"/>
  <c r="K330" i="31"/>
  <c r="C335" i="31"/>
  <c r="D337" i="31"/>
  <c r="F349" i="31"/>
  <c r="H441" i="31"/>
  <c r="H440" i="31"/>
  <c r="H439" i="31"/>
  <c r="H444" i="31"/>
  <c r="H442" i="31"/>
  <c r="H447" i="31"/>
  <c r="H445" i="31"/>
  <c r="H449" i="31"/>
  <c r="I489" i="31"/>
  <c r="I481" i="31"/>
  <c r="I491" i="31"/>
  <c r="I484" i="31"/>
  <c r="I487" i="31"/>
  <c r="I482" i="31"/>
  <c r="I485" i="31"/>
  <c r="I486" i="31"/>
  <c r="I488" i="31"/>
  <c r="D331" i="31"/>
  <c r="D335" i="31"/>
  <c r="F341" i="31"/>
  <c r="F345" i="31"/>
  <c r="C363" i="31"/>
  <c r="C361" i="31"/>
  <c r="C365" i="31"/>
  <c r="C358" i="31"/>
  <c r="C360" i="31"/>
  <c r="K363" i="31"/>
  <c r="K355" i="31"/>
  <c r="K361" i="31"/>
  <c r="K356" i="31"/>
  <c r="K365" i="31"/>
  <c r="K358" i="31"/>
  <c r="H389" i="31"/>
  <c r="H385" i="31"/>
  <c r="H446" i="31"/>
  <c r="J458" i="31"/>
  <c r="J463" i="31"/>
  <c r="J461" i="31"/>
  <c r="J460" i="31"/>
  <c r="J459" i="31"/>
  <c r="J457" i="31"/>
  <c r="J455" i="31"/>
  <c r="J453" i="31"/>
  <c r="K460" i="31"/>
  <c r="J469" i="31"/>
  <c r="J477" i="31"/>
  <c r="J475" i="31"/>
  <c r="J474" i="31"/>
  <c r="J473" i="31"/>
  <c r="J472" i="31"/>
  <c r="J471" i="31"/>
  <c r="J470" i="31"/>
  <c r="J468" i="31"/>
  <c r="E526" i="31"/>
  <c r="E525" i="31"/>
  <c r="E524" i="31"/>
  <c r="E523" i="31"/>
  <c r="E530" i="31"/>
  <c r="E528" i="31"/>
  <c r="E533" i="31"/>
  <c r="D547" i="31"/>
  <c r="D538" i="31"/>
  <c r="D544" i="31"/>
  <c r="D542" i="31"/>
  <c r="D540" i="31"/>
  <c r="D545" i="31"/>
  <c r="J229" i="31"/>
  <c r="J230" i="31"/>
  <c r="H277" i="31"/>
  <c r="C286" i="31"/>
  <c r="K291" i="31"/>
  <c r="C293" i="31"/>
  <c r="E307" i="31"/>
  <c r="E299" i="31"/>
  <c r="C302" i="31"/>
  <c r="E303" i="31"/>
  <c r="C306" i="31"/>
  <c r="D327" i="31"/>
  <c r="K329" i="31"/>
  <c r="E331" i="31"/>
  <c r="C334" i="31"/>
  <c r="E335" i="31"/>
  <c r="F348" i="31"/>
  <c r="D362" i="31"/>
  <c r="D360" i="31"/>
  <c r="D359" i="31"/>
  <c r="C355" i="31"/>
  <c r="C359" i="31"/>
  <c r="C362" i="31"/>
  <c r="H387" i="31"/>
  <c r="J447" i="31"/>
  <c r="J439" i="31"/>
  <c r="J449" i="31"/>
  <c r="J442" i="31"/>
  <c r="J445" i="31"/>
  <c r="J440" i="31"/>
  <c r="J446" i="31"/>
  <c r="C457" i="31"/>
  <c r="C456" i="31"/>
  <c r="C455" i="31"/>
  <c r="C454" i="31"/>
  <c r="C453" i="31"/>
  <c r="C463" i="31"/>
  <c r="C460" i="31"/>
  <c r="C458" i="31"/>
  <c r="K457" i="31"/>
  <c r="K461" i="31"/>
  <c r="K455" i="31"/>
  <c r="K453" i="31"/>
  <c r="K459" i="31"/>
  <c r="C461" i="31"/>
  <c r="E531" i="31"/>
  <c r="E545" i="31"/>
  <c r="E537" i="31"/>
  <c r="E544" i="31"/>
  <c r="E542" i="31"/>
  <c r="E540" i="31"/>
  <c r="E538" i="31"/>
  <c r="D537" i="31"/>
  <c r="C127" i="31"/>
  <c r="C118" i="31"/>
  <c r="K127" i="31"/>
  <c r="K118" i="31"/>
  <c r="K117" i="31"/>
  <c r="C119" i="31"/>
  <c r="C120" i="31"/>
  <c r="C121" i="31"/>
  <c r="C122" i="31"/>
  <c r="C123" i="31"/>
  <c r="C124" i="31"/>
  <c r="C125" i="31"/>
  <c r="D137" i="31"/>
  <c r="D138" i="31"/>
  <c r="D139" i="31"/>
  <c r="D141" i="31"/>
  <c r="D148" i="31"/>
  <c r="D149" i="31"/>
  <c r="D150" i="31"/>
  <c r="D151" i="31"/>
  <c r="D152" i="31"/>
  <c r="D153" i="31"/>
  <c r="D155" i="31"/>
  <c r="E176" i="31"/>
  <c r="E183" i="31"/>
  <c r="E181" i="31"/>
  <c r="E177" i="31"/>
  <c r="E178" i="31"/>
  <c r="E179" i="31"/>
  <c r="E180" i="31"/>
  <c r="G201" i="31"/>
  <c r="G208" i="31"/>
  <c r="C239" i="31"/>
  <c r="C230" i="31"/>
  <c r="K239" i="31"/>
  <c r="K230" i="31"/>
  <c r="K229" i="31"/>
  <c r="C231" i="31"/>
  <c r="C232" i="31"/>
  <c r="C233" i="31"/>
  <c r="C234" i="31"/>
  <c r="C235" i="31"/>
  <c r="C236" i="31"/>
  <c r="G243" i="31"/>
  <c r="G250" i="31"/>
  <c r="I263" i="31"/>
  <c r="H276" i="31"/>
  <c r="I277" i="31"/>
  <c r="C285" i="31"/>
  <c r="D286" i="31"/>
  <c r="C292" i="31"/>
  <c r="D293" i="31"/>
  <c r="K304" i="31"/>
  <c r="K309" i="31"/>
  <c r="J321" i="31"/>
  <c r="J313" i="31"/>
  <c r="J323" i="31"/>
  <c r="J316" i="31"/>
  <c r="J320" i="31"/>
  <c r="F337" i="31"/>
  <c r="F328" i="31"/>
  <c r="F327" i="31"/>
  <c r="E327" i="31"/>
  <c r="C330" i="31"/>
  <c r="F331" i="31"/>
  <c r="K332" i="31"/>
  <c r="D334" i="31"/>
  <c r="F335" i="31"/>
  <c r="H345" i="31"/>
  <c r="H351" i="31"/>
  <c r="H349" i="31"/>
  <c r="H348" i="31"/>
  <c r="H347" i="31"/>
  <c r="H346" i="31"/>
  <c r="F344" i="31"/>
  <c r="E361" i="31"/>
  <c r="E359" i="31"/>
  <c r="D355" i="31"/>
  <c r="E362" i="31"/>
  <c r="D374" i="31"/>
  <c r="D379" i="31"/>
  <c r="D377" i="31"/>
  <c r="D376" i="31"/>
  <c r="D375" i="31"/>
  <c r="D371" i="31"/>
  <c r="D372" i="31"/>
  <c r="H393" i="31"/>
  <c r="G401" i="31"/>
  <c r="G407" i="31"/>
  <c r="G405" i="31"/>
  <c r="G404" i="31"/>
  <c r="G403" i="31"/>
  <c r="G402" i="31"/>
  <c r="G398" i="31"/>
  <c r="G399" i="31"/>
  <c r="G400" i="31"/>
  <c r="D415" i="31"/>
  <c r="D414" i="31"/>
  <c r="D413" i="31"/>
  <c r="D412" i="31"/>
  <c r="D411" i="31"/>
  <c r="D419" i="31"/>
  <c r="D416" i="31"/>
  <c r="D421" i="31"/>
  <c r="J444" i="31"/>
  <c r="K458" i="31"/>
  <c r="D570" i="31"/>
  <c r="D575" i="31"/>
  <c r="D573" i="31"/>
  <c r="D568" i="31"/>
  <c r="D566" i="31"/>
  <c r="D572" i="31"/>
  <c r="D571" i="31"/>
  <c r="K498" i="31"/>
  <c r="K505" i="31"/>
  <c r="K503" i="31"/>
  <c r="K502" i="31"/>
  <c r="K501" i="31"/>
  <c r="K500" i="31"/>
  <c r="K499" i="31"/>
  <c r="K496" i="31"/>
  <c r="C499" i="31"/>
  <c r="C501" i="31"/>
  <c r="C503" i="31"/>
  <c r="E195" i="31"/>
  <c r="E187" i="31"/>
  <c r="E188" i="31"/>
  <c r="E189" i="31"/>
  <c r="E190" i="31"/>
  <c r="E191" i="31"/>
  <c r="E192" i="31"/>
  <c r="E193" i="31"/>
  <c r="E194" i="31"/>
  <c r="E207" i="31"/>
  <c r="E208" i="31"/>
  <c r="E209" i="31"/>
  <c r="E211" i="31"/>
  <c r="E218" i="31"/>
  <c r="E219" i="31"/>
  <c r="E220" i="31"/>
  <c r="E221" i="31"/>
  <c r="E222" i="31"/>
  <c r="E223" i="31"/>
  <c r="E225" i="31"/>
  <c r="F247" i="31"/>
  <c r="F248" i="31"/>
  <c r="F249" i="31"/>
  <c r="F250" i="31"/>
  <c r="F251" i="31"/>
  <c r="F253" i="31"/>
  <c r="F265" i="31"/>
  <c r="F257" i="31"/>
  <c r="F258" i="31"/>
  <c r="F259" i="31"/>
  <c r="F260" i="31"/>
  <c r="F261" i="31"/>
  <c r="F262" i="31"/>
  <c r="F263" i="31"/>
  <c r="F264" i="31"/>
  <c r="F271" i="31"/>
  <c r="F272" i="31"/>
  <c r="F273" i="31"/>
  <c r="F274" i="31"/>
  <c r="F275" i="31"/>
  <c r="G295" i="31"/>
  <c r="G286" i="31"/>
  <c r="G287" i="31"/>
  <c r="G288" i="31"/>
  <c r="G289" i="31"/>
  <c r="G290" i="31"/>
  <c r="G291" i="31"/>
  <c r="G292" i="31"/>
  <c r="G293" i="31"/>
  <c r="G299" i="31"/>
  <c r="G300" i="31"/>
  <c r="G301" i="31"/>
  <c r="G302" i="31"/>
  <c r="G303" i="31"/>
  <c r="G304" i="31"/>
  <c r="G317" i="31"/>
  <c r="G318" i="31"/>
  <c r="G319" i="31"/>
  <c r="G320" i="31"/>
  <c r="G321" i="31"/>
  <c r="G323" i="31"/>
  <c r="G335" i="31"/>
  <c r="G327" i="31"/>
  <c r="G328" i="31"/>
  <c r="G329" i="31"/>
  <c r="G330" i="31"/>
  <c r="G331" i="31"/>
  <c r="G332" i="31"/>
  <c r="G333" i="31"/>
  <c r="G334" i="31"/>
  <c r="G341" i="31"/>
  <c r="G342" i="31"/>
  <c r="G343" i="31"/>
  <c r="G344" i="31"/>
  <c r="G345" i="31"/>
  <c r="H358" i="31"/>
  <c r="H365" i="31"/>
  <c r="H356" i="31"/>
  <c r="H363" i="31"/>
  <c r="J369" i="31"/>
  <c r="J370" i="31"/>
  <c r="K371" i="31"/>
  <c r="J379" i="31"/>
  <c r="K383" i="31"/>
  <c r="I386" i="31"/>
  <c r="J390" i="31"/>
  <c r="K391" i="31"/>
  <c r="C405" i="31"/>
  <c r="C397" i="31"/>
  <c r="K405" i="31"/>
  <c r="K397" i="31"/>
  <c r="K403" i="31"/>
  <c r="K411" i="31"/>
  <c r="K415" i="31"/>
  <c r="K418" i="31"/>
  <c r="H430" i="31"/>
  <c r="H435" i="31"/>
  <c r="H433" i="31"/>
  <c r="H432" i="31"/>
  <c r="H431" i="31"/>
  <c r="K425" i="31"/>
  <c r="H427" i="31"/>
  <c r="K430" i="31"/>
  <c r="K433" i="31"/>
  <c r="C477" i="31"/>
  <c r="C468" i="31"/>
  <c r="C467" i="31"/>
  <c r="K477" i="31"/>
  <c r="K468" i="31"/>
  <c r="K471" i="31"/>
  <c r="K487" i="31"/>
  <c r="K491" i="31"/>
  <c r="K489" i="31"/>
  <c r="K488" i="31"/>
  <c r="C484" i="31"/>
  <c r="D497" i="31"/>
  <c r="D496" i="31"/>
  <c r="D495" i="31"/>
  <c r="C495" i="31"/>
  <c r="C497" i="31"/>
  <c r="D499" i="31"/>
  <c r="D501" i="31"/>
  <c r="D503" i="31"/>
  <c r="I511" i="31"/>
  <c r="I519" i="31"/>
  <c r="I517" i="31"/>
  <c r="I516" i="31"/>
  <c r="I515" i="31"/>
  <c r="I514" i="31"/>
  <c r="I513" i="31"/>
  <c r="I512" i="31"/>
  <c r="D528" i="31"/>
  <c r="D530" i="31"/>
  <c r="J559" i="31"/>
  <c r="J551" i="31"/>
  <c r="J561" i="31"/>
  <c r="D552" i="31"/>
  <c r="J565" i="31"/>
  <c r="J374" i="31"/>
  <c r="J386" i="31"/>
  <c r="J417" i="31"/>
  <c r="J421" i="31"/>
  <c r="J419" i="31"/>
  <c r="J418" i="31"/>
  <c r="J414" i="31"/>
  <c r="C426" i="31"/>
  <c r="C431" i="31"/>
  <c r="C435" i="31"/>
  <c r="F463" i="31"/>
  <c r="F454" i="31"/>
  <c r="F453" i="31"/>
  <c r="F470" i="31"/>
  <c r="D486" i="31"/>
  <c r="D485" i="31"/>
  <c r="D484" i="31"/>
  <c r="D483" i="31"/>
  <c r="D482" i="31"/>
  <c r="D481" i="31"/>
  <c r="J529" i="31"/>
  <c r="J533" i="31"/>
  <c r="J531" i="31"/>
  <c r="J530" i="31"/>
  <c r="D524" i="31"/>
  <c r="D526" i="31"/>
  <c r="D558" i="31"/>
  <c r="D561" i="31"/>
  <c r="I299" i="31"/>
  <c r="I300" i="31"/>
  <c r="I301" i="31"/>
  <c r="I302" i="31"/>
  <c r="I323" i="31"/>
  <c r="I314" i="31"/>
  <c r="I315" i="31"/>
  <c r="I316" i="31"/>
  <c r="I317" i="31"/>
  <c r="I318" i="31"/>
  <c r="I319" i="31"/>
  <c r="I320" i="31"/>
  <c r="I321" i="31"/>
  <c r="I327" i="31"/>
  <c r="I328" i="31"/>
  <c r="I329" i="31"/>
  <c r="I330" i="31"/>
  <c r="I331" i="31"/>
  <c r="I332" i="31"/>
  <c r="I341" i="31"/>
  <c r="I342" i="31"/>
  <c r="I343" i="31"/>
  <c r="C375" i="31"/>
  <c r="C374" i="31"/>
  <c r="C373" i="31"/>
  <c r="C372" i="31"/>
  <c r="C370" i="31"/>
  <c r="C371" i="31"/>
  <c r="K374" i="31"/>
  <c r="J377" i="31"/>
  <c r="C386" i="31"/>
  <c r="C385" i="31"/>
  <c r="C384" i="31"/>
  <c r="C383" i="31"/>
  <c r="C387" i="31"/>
  <c r="J389" i="31"/>
  <c r="C391" i="31"/>
  <c r="E403" i="31"/>
  <c r="E407" i="31"/>
  <c r="E405" i="31"/>
  <c r="E404" i="31"/>
  <c r="E397" i="31"/>
  <c r="K414" i="31"/>
  <c r="K421" i="31"/>
  <c r="J428" i="31"/>
  <c r="J435" i="31"/>
  <c r="J433" i="31"/>
  <c r="J432" i="31"/>
  <c r="J431" i="31"/>
  <c r="J430" i="31"/>
  <c r="J429" i="31"/>
  <c r="C428" i="31"/>
  <c r="K432" i="31"/>
  <c r="F443" i="31"/>
  <c r="F442" i="31"/>
  <c r="F441" i="31"/>
  <c r="F440" i="31"/>
  <c r="F439" i="31"/>
  <c r="F444" i="31"/>
  <c r="C517" i="31"/>
  <c r="C509" i="31"/>
  <c r="C519" i="31"/>
  <c r="K517" i="31"/>
  <c r="K509" i="31"/>
  <c r="K516" i="31"/>
  <c r="K515" i="31"/>
  <c r="K514" i="31"/>
  <c r="K513" i="31"/>
  <c r="K512" i="31"/>
  <c r="K511" i="31"/>
  <c r="K510" i="31"/>
  <c r="C514" i="31"/>
  <c r="J540" i="31"/>
  <c r="J547" i="31"/>
  <c r="J545" i="31"/>
  <c r="J544" i="31"/>
  <c r="J543" i="31"/>
  <c r="J542" i="31"/>
  <c r="J541" i="31"/>
  <c r="D554" i="31"/>
  <c r="D556" i="31"/>
  <c r="E558" i="31"/>
  <c r="K429" i="31"/>
  <c r="C433" i="31"/>
  <c r="F473" i="31"/>
  <c r="F477" i="31"/>
  <c r="F475" i="31"/>
  <c r="F474" i="31"/>
  <c r="F472" i="31"/>
  <c r="K495" i="31"/>
  <c r="K497" i="31"/>
  <c r="C500" i="31"/>
  <c r="C502" i="31"/>
  <c r="D531" i="31"/>
  <c r="E556" i="31"/>
  <c r="E555" i="31"/>
  <c r="E554" i="31"/>
  <c r="E553" i="31"/>
  <c r="E552" i="31"/>
  <c r="E551" i="31"/>
  <c r="J572" i="31"/>
  <c r="J571" i="31"/>
  <c r="J570" i="31"/>
  <c r="J569" i="31"/>
  <c r="J575" i="31"/>
  <c r="J573" i="31"/>
  <c r="D446" i="31"/>
  <c r="D447" i="31"/>
  <c r="D449" i="31"/>
  <c r="D457" i="31"/>
  <c r="D458" i="31"/>
  <c r="D459" i="31"/>
  <c r="D460" i="31"/>
  <c r="D461" i="31"/>
  <c r="D463" i="31"/>
  <c r="D475" i="31"/>
  <c r="D467" i="31"/>
  <c r="D468" i="31"/>
  <c r="D469" i="31"/>
  <c r="D470" i="31"/>
  <c r="D471" i="31"/>
  <c r="D472" i="31"/>
  <c r="D473" i="31"/>
  <c r="D474" i="31"/>
  <c r="E486" i="31"/>
  <c r="E487" i="31"/>
  <c r="E488" i="31"/>
  <c r="E489" i="31"/>
  <c r="E491" i="31"/>
  <c r="E505" i="31"/>
  <c r="E496" i="31"/>
  <c r="E497" i="31"/>
  <c r="E498" i="31"/>
  <c r="E499" i="31"/>
  <c r="E500" i="31"/>
  <c r="E501" i="31"/>
  <c r="E502" i="31"/>
  <c r="E503" i="31"/>
  <c r="E509" i="31"/>
  <c r="E510" i="31"/>
  <c r="E511" i="31"/>
  <c r="E512" i="31"/>
  <c r="E513" i="31"/>
  <c r="E514" i="31"/>
  <c r="F526" i="31"/>
  <c r="F527" i="31"/>
  <c r="F528" i="31"/>
  <c r="F529" i="31"/>
  <c r="F530" i="31"/>
  <c r="F531" i="31"/>
  <c r="F533" i="31"/>
  <c r="F556" i="31"/>
  <c r="F557" i="31"/>
  <c r="F558" i="31"/>
  <c r="F559" i="31"/>
  <c r="F561" i="31"/>
  <c r="F575" i="31"/>
  <c r="F573" i="31"/>
  <c r="F572" i="31"/>
  <c r="F571" i="31"/>
  <c r="F566" i="31"/>
  <c r="F567" i="31"/>
  <c r="F568" i="31"/>
  <c r="F569" i="31"/>
  <c r="D386" i="31"/>
  <c r="D387" i="31"/>
  <c r="D388" i="31"/>
  <c r="D389" i="31"/>
  <c r="D390" i="31"/>
  <c r="D391" i="31"/>
  <c r="D393" i="31"/>
  <c r="E415" i="31"/>
  <c r="E416" i="31"/>
  <c r="E417" i="31"/>
  <c r="E418" i="31"/>
  <c r="E419" i="31"/>
  <c r="E421" i="31"/>
  <c r="E433" i="31"/>
  <c r="E425" i="31"/>
  <c r="E426" i="31"/>
  <c r="E427" i="31"/>
  <c r="E428" i="31"/>
  <c r="E429" i="31"/>
  <c r="E430" i="31"/>
  <c r="E431" i="31"/>
  <c r="E432" i="31"/>
  <c r="D439" i="31"/>
  <c r="D440" i="31"/>
  <c r="D441" i="31"/>
  <c r="D442" i="31"/>
  <c r="D443" i="31"/>
  <c r="D444" i="31"/>
  <c r="E445" i="31"/>
  <c r="E446" i="31"/>
  <c r="E447" i="31"/>
  <c r="E449" i="31"/>
  <c r="D453" i="31"/>
  <c r="D454" i="31"/>
  <c r="D455" i="31"/>
  <c r="E456" i="31"/>
  <c r="E457" i="31"/>
  <c r="E458" i="31"/>
  <c r="E459" i="31"/>
  <c r="E460" i="31"/>
  <c r="E461" i="31"/>
  <c r="E463" i="31"/>
  <c r="E481" i="31"/>
  <c r="E482" i="31"/>
  <c r="E483" i="31"/>
  <c r="E484" i="31"/>
  <c r="F485" i="31"/>
  <c r="F486" i="31"/>
  <c r="F487" i="31"/>
  <c r="F488" i="31"/>
  <c r="F489" i="31"/>
  <c r="F491" i="31"/>
  <c r="F503" i="31"/>
  <c r="F495" i="31"/>
  <c r="E495" i="31"/>
  <c r="F496" i="31"/>
  <c r="F497" i="31"/>
  <c r="F498" i="31"/>
  <c r="F499" i="31"/>
  <c r="F500" i="31"/>
  <c r="F501" i="31"/>
  <c r="F502" i="31"/>
  <c r="F509" i="31"/>
  <c r="F510" i="31"/>
  <c r="F511" i="31"/>
  <c r="F512" i="31"/>
  <c r="F513" i="31"/>
  <c r="G514" i="31"/>
  <c r="G515" i="31"/>
  <c r="G516" i="31"/>
  <c r="G517" i="31"/>
  <c r="G519" i="31"/>
  <c r="G533" i="31"/>
  <c r="G524" i="31"/>
  <c r="F523" i="31"/>
  <c r="F524" i="31"/>
  <c r="G525" i="31"/>
  <c r="G526" i="31"/>
  <c r="G527" i="31"/>
  <c r="G528" i="31"/>
  <c r="G529" i="31"/>
  <c r="G530" i="31"/>
  <c r="G531" i="31"/>
  <c r="G537" i="31"/>
  <c r="G538" i="31"/>
  <c r="G539" i="31"/>
  <c r="G540" i="31"/>
  <c r="G541" i="31"/>
  <c r="G542" i="31"/>
  <c r="H543" i="31"/>
  <c r="H544" i="31"/>
  <c r="H545" i="31"/>
  <c r="H547" i="31"/>
  <c r="F551" i="31"/>
  <c r="F552" i="31"/>
  <c r="F553" i="31"/>
  <c r="F554" i="31"/>
  <c r="G555" i="31"/>
  <c r="G556" i="31"/>
  <c r="G557" i="31"/>
  <c r="G558" i="31"/>
  <c r="G559" i="31"/>
  <c r="G561" i="31"/>
  <c r="G575" i="31"/>
  <c r="G573" i="31"/>
  <c r="G572" i="31"/>
  <c r="G571" i="31"/>
  <c r="G570" i="31"/>
  <c r="G565" i="31"/>
  <c r="F565" i="31"/>
  <c r="G566" i="31"/>
  <c r="G567" i="31"/>
  <c r="G568" i="31"/>
  <c r="G569" i="31"/>
  <c r="H585" i="31"/>
  <c r="H584" i="31"/>
  <c r="H583" i="31"/>
  <c r="H582" i="31"/>
  <c r="H581" i="31"/>
  <c r="H589" i="31"/>
  <c r="H580" i="31"/>
  <c r="H586" i="31"/>
  <c r="G509" i="31"/>
  <c r="G510" i="31"/>
  <c r="G511" i="31"/>
  <c r="G512" i="31"/>
  <c r="H531" i="31"/>
  <c r="H523" i="31"/>
  <c r="H524" i="31"/>
  <c r="H525" i="31"/>
  <c r="H526" i="31"/>
  <c r="H527" i="31"/>
  <c r="H528" i="31"/>
  <c r="H529" i="31"/>
  <c r="H530" i="31"/>
  <c r="H537" i="31"/>
  <c r="H538" i="31"/>
  <c r="H539" i="31"/>
  <c r="H540" i="31"/>
  <c r="H541" i="31"/>
  <c r="H554" i="31"/>
  <c r="H555" i="31"/>
  <c r="H556" i="31"/>
  <c r="H557" i="31"/>
  <c r="H558" i="31"/>
  <c r="H559" i="31"/>
  <c r="H561" i="31"/>
  <c r="I584" i="31"/>
  <c r="I583" i="31"/>
  <c r="I582" i="31"/>
  <c r="I581" i="31"/>
  <c r="I589" i="31"/>
  <c r="I580" i="31"/>
  <c r="I587" i="31"/>
  <c r="I579" i="31"/>
  <c r="I585" i="31"/>
  <c r="F391" i="31"/>
  <c r="F383" i="31"/>
  <c r="F384" i="31"/>
  <c r="F385" i="31"/>
  <c r="F386" i="31"/>
  <c r="F387" i="31"/>
  <c r="F388" i="31"/>
  <c r="F389" i="31"/>
  <c r="F390" i="31"/>
  <c r="F397" i="31"/>
  <c r="F398" i="31"/>
  <c r="F399" i="31"/>
  <c r="F400" i="31"/>
  <c r="F401" i="31"/>
  <c r="G421" i="31"/>
  <c r="G412" i="31"/>
  <c r="G413" i="31"/>
  <c r="G414" i="31"/>
  <c r="G415" i="31"/>
  <c r="G416" i="31"/>
  <c r="G417" i="31"/>
  <c r="G418" i="31"/>
  <c r="G419" i="31"/>
  <c r="G425" i="31"/>
  <c r="G426" i="31"/>
  <c r="G427" i="31"/>
  <c r="G428" i="31"/>
  <c r="G429" i="31"/>
  <c r="G430" i="31"/>
  <c r="G443" i="31"/>
  <c r="G444" i="31"/>
  <c r="G445" i="31"/>
  <c r="G446" i="31"/>
  <c r="G447" i="31"/>
  <c r="G449" i="31"/>
  <c r="G461" i="31"/>
  <c r="G453" i="31"/>
  <c r="G454" i="31"/>
  <c r="G455" i="31"/>
  <c r="G456" i="31"/>
  <c r="G457" i="31"/>
  <c r="G458" i="31"/>
  <c r="G459" i="31"/>
  <c r="G460" i="31"/>
  <c r="G467" i="31"/>
  <c r="G468" i="31"/>
  <c r="G469" i="31"/>
  <c r="G470" i="31"/>
  <c r="G471" i="31"/>
  <c r="H491" i="31"/>
  <c r="H482" i="31"/>
  <c r="H483" i="31"/>
  <c r="H484" i="31"/>
  <c r="H485" i="31"/>
  <c r="H486" i="31"/>
  <c r="H487" i="31"/>
  <c r="H488" i="31"/>
  <c r="H489" i="31"/>
  <c r="H495" i="31"/>
  <c r="H496" i="31"/>
  <c r="H497" i="31"/>
  <c r="H498" i="31"/>
  <c r="H499" i="31"/>
  <c r="H500" i="31"/>
  <c r="H509" i="31"/>
  <c r="H510" i="31"/>
  <c r="H511" i="31"/>
  <c r="I537" i="31"/>
  <c r="I538" i="31"/>
  <c r="I539" i="31"/>
  <c r="I540" i="31"/>
  <c r="I561" i="31"/>
  <c r="I552" i="31"/>
  <c r="H551" i="31"/>
  <c r="H552" i="31"/>
  <c r="I553" i="31"/>
  <c r="I554" i="31"/>
  <c r="I555" i="31"/>
  <c r="I556" i="31"/>
  <c r="I557" i="31"/>
  <c r="I558" i="31"/>
  <c r="I559" i="31"/>
  <c r="I573" i="31"/>
  <c r="I572" i="31"/>
  <c r="I571" i="31"/>
  <c r="I570" i="31"/>
  <c r="I569" i="31"/>
  <c r="I565" i="31"/>
  <c r="I566" i="31"/>
  <c r="I567" i="31"/>
  <c r="I568" i="31"/>
  <c r="I575" i="31"/>
  <c r="I425" i="31"/>
  <c r="I426" i="31"/>
  <c r="I427" i="31"/>
  <c r="I428" i="31"/>
  <c r="I449" i="31"/>
  <c r="I440" i="31"/>
  <c r="I441" i="31"/>
  <c r="I442" i="31"/>
  <c r="I443" i="31"/>
  <c r="I444" i="31"/>
  <c r="I445" i="31"/>
  <c r="I446" i="31"/>
  <c r="I447" i="31"/>
  <c r="I453" i="31"/>
  <c r="I454" i="31"/>
  <c r="I455" i="31"/>
  <c r="I456" i="31"/>
  <c r="I457" i="31"/>
  <c r="I458" i="31"/>
  <c r="I467" i="31"/>
  <c r="I468" i="31"/>
  <c r="I469" i="31"/>
  <c r="J495" i="31"/>
  <c r="J496" i="31"/>
  <c r="J497" i="31"/>
  <c r="J498" i="31"/>
  <c r="J519" i="31"/>
  <c r="J510" i="31"/>
  <c r="J509" i="31"/>
  <c r="K523" i="31"/>
  <c r="K524" i="31"/>
  <c r="K525" i="31"/>
  <c r="K526" i="31"/>
  <c r="K527" i="31"/>
  <c r="C529" i="31"/>
  <c r="C530" i="31"/>
  <c r="C531" i="31"/>
  <c r="C533" i="31"/>
  <c r="K537" i="31"/>
  <c r="K538" i="31"/>
  <c r="C540" i="31"/>
  <c r="C541" i="31"/>
  <c r="C542" i="31"/>
  <c r="C543" i="31"/>
  <c r="C544" i="31"/>
  <c r="C545" i="31"/>
  <c r="C547" i="31"/>
  <c r="C571" i="31"/>
  <c r="C570" i="31"/>
  <c r="C575" i="31"/>
  <c r="C569" i="31"/>
  <c r="K571" i="31"/>
  <c r="K570" i="31"/>
  <c r="K569" i="31"/>
  <c r="K575" i="31"/>
  <c r="K565" i="31"/>
  <c r="K566" i="31"/>
  <c r="K567" i="31"/>
  <c r="K568" i="31"/>
  <c r="C572" i="31"/>
  <c r="J654" i="31"/>
  <c r="J653" i="31"/>
  <c r="J652" i="31"/>
  <c r="J651" i="31"/>
  <c r="J659" i="31"/>
  <c r="J650" i="31"/>
  <c r="J657" i="31"/>
  <c r="J649" i="31"/>
  <c r="J655" i="31"/>
  <c r="J613" i="31"/>
  <c r="J612" i="31"/>
  <c r="J611" i="31"/>
  <c r="J610" i="31"/>
  <c r="J609" i="31"/>
  <c r="J617" i="31"/>
  <c r="J608" i="31"/>
  <c r="D641" i="31"/>
  <c r="D640" i="31"/>
  <c r="D639" i="31"/>
  <c r="D638" i="31"/>
  <c r="D637" i="31"/>
  <c r="D645" i="31"/>
  <c r="D636" i="31"/>
  <c r="D642" i="31"/>
  <c r="H575" i="31"/>
  <c r="H573" i="31"/>
  <c r="H572" i="31"/>
  <c r="H571" i="31"/>
  <c r="H570" i="31"/>
  <c r="H569" i="31"/>
  <c r="C612" i="31"/>
  <c r="C611" i="31"/>
  <c r="C610" i="31"/>
  <c r="C609" i="31"/>
  <c r="C617" i="31"/>
  <c r="C608" i="31"/>
  <c r="C615" i="31"/>
  <c r="C607" i="31"/>
  <c r="K612" i="31"/>
  <c r="K611" i="31"/>
  <c r="K610" i="31"/>
  <c r="K609" i="31"/>
  <c r="K617" i="31"/>
  <c r="K608" i="31"/>
  <c r="K615" i="31"/>
  <c r="K607" i="31"/>
  <c r="C614" i="31"/>
  <c r="E640" i="31"/>
  <c r="E639" i="31"/>
  <c r="E638" i="31"/>
  <c r="E637" i="31"/>
  <c r="E645" i="31"/>
  <c r="E636" i="31"/>
  <c r="E643" i="31"/>
  <c r="E635" i="31"/>
  <c r="D635" i="31"/>
  <c r="E642" i="31"/>
  <c r="E599" i="31"/>
  <c r="E598" i="31"/>
  <c r="E597" i="31"/>
  <c r="E596" i="31"/>
  <c r="E595" i="31"/>
  <c r="E603" i="31"/>
  <c r="E594" i="31"/>
  <c r="E593" i="31"/>
  <c r="D643" i="31"/>
  <c r="G668" i="31"/>
  <c r="G667" i="31"/>
  <c r="G666" i="31"/>
  <c r="G665" i="31"/>
  <c r="G673" i="31"/>
  <c r="G664" i="31"/>
  <c r="G671" i="31"/>
  <c r="G663" i="31"/>
  <c r="G627" i="31"/>
  <c r="G626" i="31"/>
  <c r="G625" i="31"/>
  <c r="G624" i="31"/>
  <c r="G623" i="31"/>
  <c r="G631" i="31"/>
  <c r="G622" i="31"/>
  <c r="G629" i="31"/>
  <c r="H626" i="31"/>
  <c r="H625" i="31"/>
  <c r="H624" i="31"/>
  <c r="H623" i="31"/>
  <c r="H631" i="31"/>
  <c r="H622" i="31"/>
  <c r="H629" i="31"/>
  <c r="H621" i="31"/>
  <c r="G581" i="31"/>
  <c r="F582" i="31"/>
  <c r="E583" i="31"/>
  <c r="D584" i="31"/>
  <c r="C585" i="31"/>
  <c r="K585" i="31"/>
  <c r="J586" i="31"/>
  <c r="D595" i="31"/>
  <c r="C596" i="31"/>
  <c r="K596" i="31"/>
  <c r="J597" i="31"/>
  <c r="I598" i="31"/>
  <c r="H599" i="31"/>
  <c r="G600" i="31"/>
  <c r="I609" i="31"/>
  <c r="H610" i="31"/>
  <c r="G611" i="31"/>
  <c r="F612" i="31"/>
  <c r="E613" i="31"/>
  <c r="D614" i="31"/>
  <c r="F623" i="31"/>
  <c r="E624" i="31"/>
  <c r="D625" i="31"/>
  <c r="C626" i="31"/>
  <c r="K626" i="31"/>
  <c r="J627" i="31"/>
  <c r="I628" i="31"/>
  <c r="C637" i="31"/>
  <c r="K637" i="31"/>
  <c r="J638" i="31"/>
  <c r="I639" i="31"/>
  <c r="H640" i="31"/>
  <c r="G641" i="31"/>
  <c r="F642" i="31"/>
  <c r="H651" i="31"/>
  <c r="G652" i="31"/>
  <c r="F653" i="31"/>
  <c r="E654" i="31"/>
  <c r="D655" i="31"/>
  <c r="C656" i="31"/>
  <c r="K656" i="31"/>
  <c r="E665" i="31"/>
  <c r="D666" i="31"/>
  <c r="C667" i="31"/>
  <c r="K667" i="31"/>
  <c r="J668" i="31"/>
  <c r="I669" i="31"/>
  <c r="H670" i="31"/>
  <c r="J579" i="31"/>
  <c r="G582" i="31"/>
  <c r="F583" i="31"/>
  <c r="E584" i="31"/>
  <c r="D585" i="31"/>
  <c r="C586" i="31"/>
  <c r="K586" i="31"/>
  <c r="J587" i="31"/>
  <c r="G593" i="31"/>
  <c r="D596" i="31"/>
  <c r="C597" i="31"/>
  <c r="K597" i="31"/>
  <c r="J598" i="31"/>
  <c r="I599" i="31"/>
  <c r="H600" i="31"/>
  <c r="G601" i="31"/>
  <c r="D607" i="31"/>
  <c r="I610" i="31"/>
  <c r="H611" i="31"/>
  <c r="G612" i="31"/>
  <c r="F613" i="31"/>
  <c r="E614" i="31"/>
  <c r="D615" i="31"/>
  <c r="I621" i="31"/>
  <c r="F624" i="31"/>
  <c r="E625" i="31"/>
  <c r="D626" i="31"/>
  <c r="C627" i="31"/>
  <c r="K627" i="31"/>
  <c r="J628" i="31"/>
  <c r="I629" i="31"/>
  <c r="F635" i="31"/>
  <c r="C638" i="31"/>
  <c r="K638" i="31"/>
  <c r="J639" i="31"/>
  <c r="I640" i="31"/>
  <c r="H641" i="31"/>
  <c r="G642" i="31"/>
  <c r="F643" i="31"/>
  <c r="C649" i="31"/>
  <c r="K649" i="31"/>
  <c r="H652" i="31"/>
  <c r="G653" i="31"/>
  <c r="F654" i="31"/>
  <c r="E655" i="31"/>
  <c r="D656" i="31"/>
  <c r="C657" i="31"/>
  <c r="K657" i="31"/>
  <c r="H663" i="31"/>
  <c r="E666" i="31"/>
  <c r="D667" i="31"/>
  <c r="C668" i="31"/>
  <c r="K668" i="31"/>
  <c r="J669" i="31"/>
  <c r="I670" i="31"/>
  <c r="H671" i="31"/>
  <c r="C579" i="31"/>
  <c r="K579" i="31"/>
  <c r="J580" i="31"/>
  <c r="G583" i="31"/>
  <c r="F584" i="31"/>
  <c r="E585" i="31"/>
  <c r="D586" i="31"/>
  <c r="C587" i="31"/>
  <c r="K587" i="31"/>
  <c r="J589" i="31"/>
  <c r="H593" i="31"/>
  <c r="G594" i="31"/>
  <c r="D597" i="31"/>
  <c r="C598" i="31"/>
  <c r="K598" i="31"/>
  <c r="J599" i="31"/>
  <c r="I600" i="31"/>
  <c r="H601" i="31"/>
  <c r="G603" i="31"/>
  <c r="E607" i="31"/>
  <c r="D608" i="31"/>
  <c r="I611" i="31"/>
  <c r="H612" i="31"/>
  <c r="G613" i="31"/>
  <c r="F614" i="31"/>
  <c r="E615" i="31"/>
  <c r="D617" i="31"/>
  <c r="J621" i="31"/>
  <c r="I622" i="31"/>
  <c r="F625" i="31"/>
  <c r="E626" i="31"/>
  <c r="D627" i="31"/>
  <c r="C628" i="31"/>
  <c r="K628" i="31"/>
  <c r="J629" i="31"/>
  <c r="I631" i="31"/>
  <c r="G635" i="31"/>
  <c r="F636" i="31"/>
  <c r="C639" i="31"/>
  <c r="K639" i="31"/>
  <c r="J640" i="31"/>
  <c r="I641" i="31"/>
  <c r="H642" i="31"/>
  <c r="G643" i="31"/>
  <c r="F645" i="31"/>
  <c r="D649" i="31"/>
  <c r="C650" i="31"/>
  <c r="K650" i="31"/>
  <c r="H653" i="31"/>
  <c r="G654" i="31"/>
  <c r="F655" i="31"/>
  <c r="E656" i="31"/>
  <c r="D657" i="31"/>
  <c r="C659" i="31"/>
  <c r="K659" i="31"/>
  <c r="I663" i="31"/>
  <c r="H664" i="31"/>
  <c r="E667" i="31"/>
  <c r="D668" i="31"/>
  <c r="C669" i="31"/>
  <c r="K669" i="31"/>
  <c r="J670" i="31"/>
  <c r="I671" i="31"/>
  <c r="H673" i="31"/>
  <c r="D579" i="31"/>
  <c r="C580" i="31"/>
  <c r="K580" i="31"/>
  <c r="J581" i="31"/>
  <c r="G584" i="31"/>
  <c r="F585" i="31"/>
  <c r="E586" i="31"/>
  <c r="D587" i="31"/>
  <c r="C589" i="31"/>
  <c r="K589" i="31"/>
  <c r="I593" i="31"/>
  <c r="H594" i="31"/>
  <c r="G595" i="31"/>
  <c r="D598" i="31"/>
  <c r="C599" i="31"/>
  <c r="K599" i="31"/>
  <c r="J600" i="31"/>
  <c r="I601" i="31"/>
  <c r="H603" i="31"/>
  <c r="F607" i="31"/>
  <c r="E608" i="31"/>
  <c r="D609" i="31"/>
  <c r="I612" i="31"/>
  <c r="H613" i="31"/>
  <c r="G614" i="31"/>
  <c r="F615" i="31"/>
  <c r="E617" i="31"/>
  <c r="C621" i="31"/>
  <c r="K621" i="31"/>
  <c r="J622" i="31"/>
  <c r="I623" i="31"/>
  <c r="F626" i="31"/>
  <c r="E627" i="31"/>
  <c r="D628" i="31"/>
  <c r="C629" i="31"/>
  <c r="K629" i="31"/>
  <c r="J631" i="31"/>
  <c r="H635" i="31"/>
  <c r="G636" i="31"/>
  <c r="F637" i="31"/>
  <c r="C640" i="31"/>
  <c r="K640" i="31"/>
  <c r="J641" i="31"/>
  <c r="I642" i="31"/>
  <c r="H643" i="31"/>
  <c r="G645" i="31"/>
  <c r="E649" i="31"/>
  <c r="D650" i="31"/>
  <c r="C651" i="31"/>
  <c r="K651" i="31"/>
  <c r="H654" i="31"/>
  <c r="G655" i="31"/>
  <c r="F656" i="31"/>
  <c r="E657" i="31"/>
  <c r="D659" i="31"/>
  <c r="J663" i="31"/>
  <c r="I664" i="31"/>
  <c r="H665" i="31"/>
  <c r="E668" i="31"/>
  <c r="D669" i="31"/>
  <c r="C670" i="31"/>
  <c r="K670" i="31"/>
  <c r="J671" i="31"/>
  <c r="I673" i="31"/>
  <c r="E579" i="31"/>
  <c r="D580" i="31"/>
  <c r="C581" i="31"/>
  <c r="K581" i="31"/>
  <c r="J582" i="31"/>
  <c r="G585" i="31"/>
  <c r="F586" i="31"/>
  <c r="E587" i="31"/>
  <c r="D589" i="31"/>
  <c r="J593" i="31"/>
  <c r="I594" i="31"/>
  <c r="H595" i="31"/>
  <c r="G596" i="31"/>
  <c r="D599" i="31"/>
  <c r="C600" i="31"/>
  <c r="K600" i="31"/>
  <c r="J601" i="31"/>
  <c r="I603" i="31"/>
  <c r="G607" i="31"/>
  <c r="F608" i="31"/>
  <c r="E609" i="31"/>
  <c r="D610" i="31"/>
  <c r="I613" i="31"/>
  <c r="H614" i="31"/>
  <c r="G615" i="31"/>
  <c r="F617" i="31"/>
  <c r="D621" i="31"/>
  <c r="C622" i="31"/>
  <c r="K622" i="31"/>
  <c r="J623" i="31"/>
  <c r="I624" i="31"/>
  <c r="F627" i="31"/>
  <c r="E628" i="31"/>
  <c r="D629" i="31"/>
  <c r="C631" i="31"/>
  <c r="K631" i="31"/>
  <c r="I635" i="31"/>
  <c r="H636" i="31"/>
  <c r="G637" i="31"/>
  <c r="F638" i="31"/>
  <c r="C641" i="31"/>
  <c r="K641" i="31"/>
  <c r="J642" i="31"/>
  <c r="I643" i="31"/>
  <c r="H645" i="31"/>
  <c r="F649" i="31"/>
  <c r="E650" i="31"/>
  <c r="D651" i="31"/>
  <c r="C652" i="31"/>
  <c r="K652" i="31"/>
  <c r="H655" i="31"/>
  <c r="G656" i="31"/>
  <c r="F657" i="31"/>
  <c r="E659" i="31"/>
  <c r="C663" i="31"/>
  <c r="K663" i="31"/>
  <c r="J664" i="31"/>
  <c r="I665" i="31"/>
  <c r="H666" i="31"/>
  <c r="E669" i="31"/>
  <c r="D670" i="31"/>
  <c r="C671" i="31"/>
  <c r="K671" i="31"/>
  <c r="J673" i="31"/>
  <c r="F579" i="31"/>
  <c r="E580" i="31"/>
  <c r="C593" i="31"/>
  <c r="K593" i="31"/>
  <c r="J594" i="31"/>
  <c r="H607" i="31"/>
  <c r="G608" i="31"/>
  <c r="E621" i="31"/>
  <c r="D622" i="31"/>
  <c r="J635" i="31"/>
  <c r="I636" i="31"/>
  <c r="G649" i="31"/>
  <c r="F650" i="31"/>
  <c r="D663" i="31"/>
  <c r="C664" i="31"/>
  <c r="K664" i="31"/>
  <c r="J5" i="31"/>
  <c r="K6" i="31"/>
  <c r="C7" i="31"/>
  <c r="D7" i="31"/>
  <c r="E8" i="31"/>
  <c r="F9" i="31"/>
  <c r="G10" i="31"/>
  <c r="H11" i="31"/>
  <c r="I12" i="31"/>
  <c r="J13" i="31"/>
  <c r="C15" i="31"/>
  <c r="D15" i="31"/>
  <c r="I5" i="31"/>
  <c r="J6" i="31"/>
  <c r="K7" i="31"/>
  <c r="C8" i="31"/>
  <c r="D8" i="31"/>
  <c r="E9" i="31"/>
  <c r="F10" i="31"/>
  <c r="G11" i="31"/>
  <c r="H12" i="31"/>
  <c r="I13" i="31"/>
  <c r="K15" i="31"/>
  <c r="H5" i="31"/>
  <c r="I6" i="31"/>
  <c r="J7" i="31"/>
  <c r="K8" i="31"/>
  <c r="C9" i="31"/>
  <c r="D9" i="31"/>
  <c r="E10" i="31"/>
  <c r="F11" i="31"/>
  <c r="G12" i="31"/>
  <c r="H13" i="31"/>
  <c r="J15" i="31"/>
  <c r="G5" i="31"/>
  <c r="H6" i="31"/>
  <c r="I7" i="31"/>
  <c r="J8" i="31"/>
  <c r="K9" i="31"/>
  <c r="C10" i="31"/>
  <c r="D10" i="31"/>
  <c r="E11" i="31"/>
  <c r="F12" i="31"/>
  <c r="G13" i="31"/>
  <c r="I15" i="31"/>
  <c r="F5" i="31"/>
  <c r="G6" i="31"/>
  <c r="H7" i="31"/>
  <c r="I8" i="31"/>
  <c r="J9" i="31"/>
  <c r="K10" i="31"/>
  <c r="C11" i="31"/>
  <c r="D11" i="31"/>
  <c r="E12" i="31"/>
  <c r="F13" i="31"/>
  <c r="H15" i="31"/>
  <c r="E5" i="31"/>
  <c r="F6" i="31"/>
  <c r="G7" i="31"/>
  <c r="H8" i="31"/>
  <c r="I9" i="31"/>
  <c r="J10" i="31"/>
  <c r="K11" i="31"/>
  <c r="C12" i="31"/>
  <c r="D12" i="31"/>
  <c r="E13" i="31"/>
  <c r="G15" i="31"/>
  <c r="D5" i="31"/>
  <c r="E6" i="31"/>
  <c r="F7" i="31"/>
  <c r="G8" i="31"/>
  <c r="H9" i="31"/>
  <c r="I10" i="31"/>
  <c r="J11" i="31"/>
  <c r="K12" i="31"/>
  <c r="C13" i="31"/>
  <c r="D13" i="31"/>
  <c r="F15" i="31"/>
  <c r="K5" i="31"/>
  <c r="C6" i="31"/>
  <c r="D6" i="31"/>
  <c r="E7" i="31"/>
  <c r="A5" i="31"/>
  <c r="A6" i="31" s="1"/>
  <c r="A7" i="31" s="1"/>
  <c r="A8" i="31" s="1"/>
  <c r="A9" i="31" s="1"/>
  <c r="A10" i="31" s="1"/>
  <c r="A11" i="31" s="1"/>
  <c r="A12" i="31" s="1"/>
  <c r="A13" i="31" s="1"/>
  <c r="A14" i="31" s="1"/>
  <c r="A15" i="31" s="1"/>
  <c r="B6" i="26"/>
  <c r="C10" i="26" s="1"/>
  <c r="B7" i="26"/>
  <c r="AA11" i="26" s="1"/>
  <c r="B10" i="26"/>
  <c r="B11" i="26"/>
  <c r="B14" i="26"/>
  <c r="B15" i="26"/>
  <c r="O1" i="25"/>
  <c r="L187" i="25" s="1"/>
  <c r="M187" i="25" s="1"/>
  <c r="D10" i="23"/>
  <c r="X94" i="23"/>
  <c r="Y95" i="23"/>
  <c r="X93" i="23"/>
  <c r="Z84" i="23"/>
  <c r="X100" i="23"/>
  <c r="AA81" i="23"/>
  <c r="Y82" i="23"/>
  <c r="AA85" i="23"/>
  <c r="Y86" i="23"/>
  <c r="E92" i="23"/>
  <c r="M92" i="23"/>
  <c r="U92" i="23"/>
  <c r="E93" i="23"/>
  <c r="M93" i="23"/>
  <c r="U93" i="23"/>
  <c r="E94" i="23"/>
  <c r="M94" i="23"/>
  <c r="U94" i="23"/>
  <c r="E95" i="23"/>
  <c r="M95" i="23"/>
  <c r="U95" i="23"/>
  <c r="E96" i="23"/>
  <c r="M96" i="23"/>
  <c r="U96" i="23"/>
  <c r="E97" i="23"/>
  <c r="M97" i="23"/>
  <c r="U97" i="23"/>
  <c r="D99" i="23"/>
  <c r="L99" i="23"/>
  <c r="T99" i="23"/>
  <c r="D100" i="23"/>
  <c r="L100" i="23"/>
  <c r="T100" i="23"/>
  <c r="D101" i="23"/>
  <c r="L101" i="23"/>
  <c r="T101" i="23"/>
  <c r="T95" i="23"/>
  <c r="T97" i="23"/>
  <c r="F92" i="23"/>
  <c r="N92" i="23"/>
  <c r="V92" i="23"/>
  <c r="F93" i="23"/>
  <c r="N93" i="23"/>
  <c r="V93" i="23"/>
  <c r="F94" i="23"/>
  <c r="N94" i="23"/>
  <c r="V94" i="23"/>
  <c r="F95" i="23"/>
  <c r="N95" i="23"/>
  <c r="V95" i="23"/>
  <c r="F96" i="23"/>
  <c r="N96" i="23"/>
  <c r="V96" i="23"/>
  <c r="F97" i="23"/>
  <c r="N97" i="23"/>
  <c r="V97" i="23"/>
  <c r="E99" i="23"/>
  <c r="M99" i="23"/>
  <c r="U99" i="23"/>
  <c r="E100" i="23"/>
  <c r="M100" i="23"/>
  <c r="U100" i="23"/>
  <c r="T92" i="23"/>
  <c r="D94" i="23"/>
  <c r="D95" i="23"/>
  <c r="T96" i="23"/>
  <c r="Y83" i="23"/>
  <c r="Y87" i="23"/>
  <c r="G92" i="23"/>
  <c r="O92" i="23"/>
  <c r="W92" i="23"/>
  <c r="G93" i="23"/>
  <c r="O93" i="23"/>
  <c r="W93" i="23"/>
  <c r="G94" i="23"/>
  <c r="O94" i="23"/>
  <c r="W94" i="23"/>
  <c r="G95" i="23"/>
  <c r="O95" i="23"/>
  <c r="W95" i="23"/>
  <c r="G96" i="23"/>
  <c r="O96" i="23"/>
  <c r="W96" i="23"/>
  <c r="G97" i="23"/>
  <c r="O97" i="23"/>
  <c r="W97" i="23"/>
  <c r="F99" i="23"/>
  <c r="N99" i="23"/>
  <c r="V99" i="23"/>
  <c r="F100" i="23"/>
  <c r="N100" i="23"/>
  <c r="V100" i="23"/>
  <c r="L92" i="23"/>
  <c r="T93" i="23"/>
  <c r="L95" i="23"/>
  <c r="D97" i="23"/>
  <c r="X89" i="23"/>
  <c r="Y89" i="23" s="1"/>
  <c r="Z89" i="23" s="1"/>
  <c r="AA89" i="23" s="1"/>
  <c r="AB89" i="23" s="1"/>
  <c r="AC89" i="23" s="1"/>
  <c r="AD89" i="23" s="1"/>
  <c r="AE89" i="23" s="1"/>
  <c r="AF89" i="23" s="1"/>
  <c r="AG89" i="23" s="1"/>
  <c r="H92" i="23"/>
  <c r="P92" i="23"/>
  <c r="H93" i="23"/>
  <c r="P93" i="23"/>
  <c r="H94" i="23"/>
  <c r="P94" i="23"/>
  <c r="H95" i="23"/>
  <c r="P95" i="23"/>
  <c r="H96" i="23"/>
  <c r="P96" i="23"/>
  <c r="H97" i="23"/>
  <c r="P97" i="23"/>
  <c r="X97" i="23"/>
  <c r="G99" i="23"/>
  <c r="O99" i="23"/>
  <c r="W99" i="23"/>
  <c r="G100" i="23"/>
  <c r="O100" i="23"/>
  <c r="W100" i="23"/>
  <c r="D92" i="23"/>
  <c r="D93" i="23"/>
  <c r="L94" i="23"/>
  <c r="Y88" i="23"/>
  <c r="I92" i="23"/>
  <c r="Q92" i="23"/>
  <c r="I93" i="23"/>
  <c r="Q93" i="23"/>
  <c r="I94" i="23"/>
  <c r="Q94" i="23"/>
  <c r="I95" i="23"/>
  <c r="Q95" i="23"/>
  <c r="I96" i="23"/>
  <c r="Q96" i="23"/>
  <c r="I97" i="23"/>
  <c r="Q97" i="23"/>
  <c r="H99" i="23"/>
  <c r="P99" i="23"/>
  <c r="X99" i="23"/>
  <c r="H100" i="23"/>
  <c r="P100" i="23"/>
  <c r="L96" i="23"/>
  <c r="B92" i="23"/>
  <c r="J92" i="23"/>
  <c r="R92" i="23"/>
  <c r="J93" i="23"/>
  <c r="R93" i="23"/>
  <c r="B94" i="23"/>
  <c r="J94" i="23"/>
  <c r="R94" i="23"/>
  <c r="B95" i="23"/>
  <c r="J95" i="23"/>
  <c r="R95" i="23"/>
  <c r="B96" i="23"/>
  <c r="J96" i="23"/>
  <c r="R96" i="23"/>
  <c r="B97" i="23"/>
  <c r="J97" i="23"/>
  <c r="R97" i="23"/>
  <c r="I99" i="23"/>
  <c r="Q99" i="23"/>
  <c r="I100" i="23"/>
  <c r="Q100" i="23"/>
  <c r="L93" i="23"/>
  <c r="C92" i="23"/>
  <c r="K92" i="23"/>
  <c r="S92" i="23"/>
  <c r="C93" i="23"/>
  <c r="K93" i="23"/>
  <c r="S93" i="23"/>
  <c r="C94" i="23"/>
  <c r="K94" i="23"/>
  <c r="S94" i="23"/>
  <c r="C95" i="23"/>
  <c r="K95" i="23"/>
  <c r="S95" i="23"/>
  <c r="C96" i="23"/>
  <c r="K96" i="23"/>
  <c r="S96" i="23"/>
  <c r="B99" i="23"/>
  <c r="J99" i="23"/>
  <c r="R99" i="23"/>
  <c r="B100" i="23"/>
  <c r="J100" i="23"/>
  <c r="R100" i="23"/>
  <c r="K12" i="34" l="1"/>
  <c r="L12" i="34"/>
  <c r="K16" i="34"/>
  <c r="L16" i="34"/>
  <c r="K34" i="34"/>
  <c r="L34" i="34"/>
  <c r="K41" i="34"/>
  <c r="L41" i="34"/>
  <c r="K29" i="34"/>
  <c r="L29" i="34"/>
  <c r="K32" i="34"/>
  <c r="L32" i="34"/>
  <c r="K36" i="34"/>
  <c r="L36" i="34"/>
  <c r="K37" i="34"/>
  <c r="L37" i="34"/>
  <c r="K51" i="34"/>
  <c r="L51" i="34"/>
  <c r="K31" i="34"/>
  <c r="L31" i="34"/>
  <c r="K13" i="34"/>
  <c r="L13" i="34"/>
  <c r="K39" i="34"/>
  <c r="L39" i="34"/>
  <c r="K27" i="34"/>
  <c r="L27" i="34"/>
  <c r="K46" i="34"/>
  <c r="L46" i="34"/>
  <c r="K43" i="34"/>
  <c r="L43" i="34"/>
  <c r="K7" i="34"/>
  <c r="L7" i="34"/>
  <c r="K11" i="34"/>
  <c r="L11" i="34"/>
  <c r="K35" i="34"/>
  <c r="L35" i="34"/>
  <c r="K52" i="34"/>
  <c r="L52" i="34"/>
  <c r="K50" i="34"/>
  <c r="L50" i="34"/>
  <c r="K10" i="34"/>
  <c r="L10" i="34"/>
  <c r="K9" i="34"/>
  <c r="L9" i="34"/>
  <c r="K18" i="34"/>
  <c r="L18" i="34"/>
  <c r="K40" i="34"/>
  <c r="L40" i="34"/>
  <c r="K38" i="34"/>
  <c r="L38" i="34"/>
  <c r="K30" i="34"/>
  <c r="L30" i="34"/>
  <c r="K21" i="34"/>
  <c r="L21" i="34"/>
  <c r="K20" i="34"/>
  <c r="L20" i="34"/>
  <c r="K49" i="34"/>
  <c r="L49" i="34"/>
  <c r="K33" i="34"/>
  <c r="L33" i="34"/>
  <c r="K54" i="34"/>
  <c r="L54" i="34"/>
  <c r="K22" i="34"/>
  <c r="L22" i="34"/>
  <c r="K26" i="34"/>
  <c r="L26" i="34"/>
  <c r="K23" i="34"/>
  <c r="L23" i="34"/>
  <c r="K15" i="34"/>
  <c r="L15" i="34"/>
  <c r="K24" i="34"/>
  <c r="L24" i="34"/>
  <c r="K19" i="34"/>
  <c r="L19" i="34"/>
  <c r="K17" i="34"/>
  <c r="L17" i="34"/>
  <c r="K6" i="34"/>
  <c r="L6" i="34"/>
  <c r="K48" i="34"/>
  <c r="L48" i="34"/>
  <c r="K28" i="34"/>
  <c r="L28" i="34"/>
  <c r="K42" i="34"/>
  <c r="L42" i="34"/>
  <c r="K53" i="34"/>
  <c r="L53" i="34"/>
  <c r="K8" i="34"/>
  <c r="L8" i="34"/>
  <c r="K45" i="34"/>
  <c r="L45" i="34"/>
  <c r="K47" i="34"/>
  <c r="L47" i="34"/>
  <c r="K44" i="34"/>
  <c r="L44" i="34"/>
  <c r="B5" i="28"/>
  <c r="L5" i="34"/>
  <c r="D2" i="20"/>
  <c r="B2" i="5" s="1"/>
  <c r="L101" i="25"/>
  <c r="M101" i="25" s="1"/>
  <c r="L201" i="25"/>
  <c r="M201" i="25" s="1"/>
  <c r="L82" i="25"/>
  <c r="M82" i="25" s="1"/>
  <c r="I10" i="26"/>
  <c r="L182" i="25"/>
  <c r="M182" i="25" s="1"/>
  <c r="AA6" i="26"/>
  <c r="L157" i="25"/>
  <c r="M157" i="25" s="1"/>
  <c r="L13" i="25"/>
  <c r="M13" i="25" s="1"/>
  <c r="L238" i="25"/>
  <c r="M238" i="25" s="1"/>
  <c r="S6" i="26"/>
  <c r="L279" i="25"/>
  <c r="M279" i="25" s="1"/>
  <c r="L160" i="25"/>
  <c r="M160" i="25" s="1"/>
  <c r="AE6" i="26"/>
  <c r="AF6" i="26" s="1"/>
  <c r="AG6" i="26" s="1"/>
  <c r="AH6" i="26" s="1"/>
  <c r="AI6" i="26" s="1"/>
  <c r="AJ6" i="26" s="1"/>
  <c r="AK6" i="26" s="1"/>
  <c r="AL6" i="26" s="1"/>
  <c r="AM6" i="26" s="1"/>
  <c r="AN6" i="26" s="1"/>
  <c r="AO6" i="26" s="1"/>
  <c r="AP6" i="26" s="1"/>
  <c r="AQ6" i="26" s="1"/>
  <c r="AR6" i="26" s="1"/>
  <c r="AS6" i="26" s="1"/>
  <c r="AT6" i="26" s="1"/>
  <c r="AU6" i="26" s="1"/>
  <c r="AV6" i="26" s="1"/>
  <c r="AW6" i="26" s="1"/>
  <c r="AX6" i="26" s="1"/>
  <c r="AY6" i="26" s="1"/>
  <c r="AZ6" i="26" s="1"/>
  <c r="BA6" i="26" s="1"/>
  <c r="BB6" i="26" s="1"/>
  <c r="BC6" i="26" s="1"/>
  <c r="BD6" i="26" s="1"/>
  <c r="BE6" i="26" s="1"/>
  <c r="BF6" i="26" s="1"/>
  <c r="BG6" i="26" s="1"/>
  <c r="BH6" i="26" s="1"/>
  <c r="BI6" i="26" s="1"/>
  <c r="BJ6" i="26" s="1"/>
  <c r="BK6" i="26" s="1"/>
  <c r="L57" i="25"/>
  <c r="M57" i="25" s="1"/>
  <c r="AB6" i="26"/>
  <c r="T6" i="26"/>
  <c r="L282" i="25"/>
  <c r="M282" i="25" s="1"/>
  <c r="L257" i="25"/>
  <c r="M257" i="25" s="1"/>
  <c r="R6" i="26"/>
  <c r="L29" i="25"/>
  <c r="M29" i="25" s="1"/>
  <c r="L38" i="25"/>
  <c r="M38" i="25" s="1"/>
  <c r="J6" i="26"/>
  <c r="L60" i="25"/>
  <c r="M60" i="25" s="1"/>
  <c r="L63" i="25"/>
  <c r="M63" i="25" s="1"/>
  <c r="AA10" i="26"/>
  <c r="AA14" i="26" s="1"/>
  <c r="AE7" i="26"/>
  <c r="L211" i="25"/>
  <c r="M211" i="25" s="1"/>
  <c r="L104" i="25"/>
  <c r="M104" i="25" s="1"/>
  <c r="L16" i="25"/>
  <c r="M16" i="25" s="1"/>
  <c r="E6" i="26"/>
  <c r="Q11" i="26"/>
  <c r="H11" i="26"/>
  <c r="AC10" i="26"/>
  <c r="Z10" i="26"/>
  <c r="W7" i="26"/>
  <c r="Y11" i="26"/>
  <c r="P11" i="26"/>
  <c r="R11" i="26"/>
  <c r="I11" i="26"/>
  <c r="I15" i="26" s="1"/>
  <c r="AD10" i="26"/>
  <c r="S7" i="26"/>
  <c r="V6" i="26"/>
  <c r="L138" i="25"/>
  <c r="M138" i="25" s="1"/>
  <c r="L204" i="25"/>
  <c r="M204" i="25" s="1"/>
  <c r="L263" i="25"/>
  <c r="M263" i="25" s="1"/>
  <c r="J11" i="26"/>
  <c r="AE10" i="26"/>
  <c r="AF10" i="26" s="1"/>
  <c r="V10" i="26"/>
  <c r="Y6" i="26"/>
  <c r="N6" i="26"/>
  <c r="O11" i="26"/>
  <c r="X10" i="26"/>
  <c r="W10" i="26"/>
  <c r="N10" i="26"/>
  <c r="AC11" i="26"/>
  <c r="L11" i="26"/>
  <c r="S11" i="26"/>
  <c r="V7" i="26"/>
  <c r="M7" i="26"/>
  <c r="Z6" i="26"/>
  <c r="E11" i="26"/>
  <c r="Y132" i="28"/>
  <c r="Y128" i="28"/>
  <c r="X127" i="28"/>
  <c r="Y126" i="28"/>
  <c r="X133" i="28"/>
  <c r="X125" i="28"/>
  <c r="AA127" i="28"/>
  <c r="AB118" i="28"/>
  <c r="X126" i="28"/>
  <c r="Z126" i="28"/>
  <c r="AA120" i="28"/>
  <c r="Y129" i="28"/>
  <c r="Z115" i="28"/>
  <c r="Y130" i="28"/>
  <c r="X129" i="28"/>
  <c r="Z133" i="28"/>
  <c r="Z132" i="28"/>
  <c r="AA116" i="28"/>
  <c r="X130" i="28"/>
  <c r="Z127" i="28"/>
  <c r="Z128" i="28"/>
  <c r="AA128" i="28"/>
  <c r="AB114" i="28"/>
  <c r="Y134" i="28"/>
  <c r="Z121" i="28"/>
  <c r="X134" i="28"/>
  <c r="Y127" i="28"/>
  <c r="AA117" i="28"/>
  <c r="Z130" i="28"/>
  <c r="X132" i="28"/>
  <c r="Y133" i="28"/>
  <c r="X128" i="28"/>
  <c r="Y125" i="28"/>
  <c r="Z119" i="28"/>
  <c r="N663" i="31"/>
  <c r="M477" i="31"/>
  <c r="T623" i="31"/>
  <c r="R653" i="31"/>
  <c r="U537" i="31"/>
  <c r="Q649" i="31"/>
  <c r="U291" i="31"/>
  <c r="M257" i="31"/>
  <c r="P15" i="31"/>
  <c r="P7" i="31"/>
  <c r="S13" i="31"/>
  <c r="P649" i="31"/>
  <c r="Q585" i="31"/>
  <c r="Q645" i="31"/>
  <c r="S611" i="31"/>
  <c r="M598" i="31"/>
  <c r="O614" i="31"/>
  <c r="S599" i="31"/>
  <c r="T638" i="31"/>
  <c r="U585" i="31"/>
  <c r="M572" i="31"/>
  <c r="S467" i="31"/>
  <c r="Q425" i="31"/>
  <c r="Q510" i="31"/>
  <c r="Q537" i="31"/>
  <c r="N459" i="31"/>
  <c r="U458" i="31"/>
  <c r="N286" i="31"/>
  <c r="R389" i="31"/>
  <c r="O80" i="31"/>
  <c r="P61" i="31"/>
  <c r="M446" i="31"/>
  <c r="T247" i="31"/>
  <c r="O669" i="31"/>
  <c r="R595" i="31"/>
  <c r="M433" i="31"/>
  <c r="N6" i="31"/>
  <c r="M641" i="31"/>
  <c r="P614" i="31"/>
  <c r="T495" i="31"/>
  <c r="M6" i="31"/>
  <c r="Q12" i="31"/>
  <c r="U664" i="31"/>
  <c r="O621" i="31"/>
  <c r="T673" i="31"/>
  <c r="N651" i="31"/>
  <c r="P638" i="31"/>
  <c r="P627" i="31"/>
  <c r="R614" i="31"/>
  <c r="U600" i="31"/>
  <c r="S673" i="31"/>
  <c r="U639" i="31"/>
  <c r="N627" i="31"/>
  <c r="Q613" i="31"/>
  <c r="T599" i="31"/>
  <c r="M649" i="31"/>
  <c r="S621" i="31"/>
  <c r="R640" i="31"/>
  <c r="M626" i="31"/>
  <c r="N595" i="31"/>
  <c r="R621" i="31"/>
  <c r="Q663" i="31"/>
  <c r="N643" i="31"/>
  <c r="O638" i="31"/>
  <c r="U609" i="31"/>
  <c r="M609" i="31"/>
  <c r="R573" i="31"/>
  <c r="T613" i="31"/>
  <c r="T653" i="31"/>
  <c r="U569" i="31"/>
  <c r="M545" i="31"/>
  <c r="M533" i="31"/>
  <c r="U523" i="31"/>
  <c r="S453" i="31"/>
  <c r="R551" i="31"/>
  <c r="U5" i="31"/>
  <c r="T569" i="31"/>
  <c r="O555" i="31"/>
  <c r="N554" i="31"/>
  <c r="M514" i="31"/>
  <c r="U509" i="31"/>
  <c r="T432" i="31"/>
  <c r="M385" i="31"/>
  <c r="S329" i="31"/>
  <c r="S316" i="31"/>
  <c r="N481" i="31"/>
  <c r="T421" i="31"/>
  <c r="S517" i="31"/>
  <c r="N495" i="31"/>
  <c r="U415" i="31"/>
  <c r="T390" i="31"/>
  <c r="S446" i="31"/>
  <c r="S428" i="31"/>
  <c r="S565" i="31"/>
  <c r="R487" i="31"/>
  <c r="Q470" i="31"/>
  <c r="Q456" i="31"/>
  <c r="Q445" i="31"/>
  <c r="Q412" i="31"/>
  <c r="S585" i="31"/>
  <c r="S584" i="31"/>
  <c r="R541" i="31"/>
  <c r="R527" i="31"/>
  <c r="R584" i="31"/>
  <c r="Q557" i="31"/>
  <c r="P524" i="31"/>
  <c r="O482" i="31"/>
  <c r="O456" i="31"/>
  <c r="O419" i="31"/>
  <c r="N389" i="31"/>
  <c r="N470" i="31"/>
  <c r="S635" i="31"/>
  <c r="U622" i="31"/>
  <c r="U397" i="31"/>
  <c r="R276" i="31"/>
  <c r="Q201" i="31"/>
  <c r="M99" i="31"/>
  <c r="N78" i="31"/>
  <c r="U62" i="31"/>
  <c r="U304" i="31"/>
  <c r="N137" i="31"/>
  <c r="N362" i="31"/>
  <c r="P92" i="31"/>
  <c r="T83" i="31"/>
  <c r="Q69" i="31"/>
  <c r="U110" i="31"/>
  <c r="P397" i="31"/>
  <c r="Q526" i="31"/>
  <c r="O446" i="31"/>
  <c r="T547" i="31"/>
  <c r="T533" i="31"/>
  <c r="U491" i="31"/>
  <c r="U433" i="31"/>
  <c r="T369" i="31"/>
  <c r="Q317" i="31"/>
  <c r="O361" i="31"/>
  <c r="P335" i="31"/>
  <c r="Q243" i="31"/>
  <c r="N335" i="31"/>
  <c r="N341" i="31"/>
  <c r="M289" i="31"/>
  <c r="O271" i="31"/>
  <c r="S218" i="31"/>
  <c r="R159" i="31"/>
  <c r="S149" i="31"/>
  <c r="U134" i="31"/>
  <c r="M136" i="31"/>
  <c r="N111" i="31"/>
  <c r="Q47" i="31"/>
  <c r="R127" i="31"/>
  <c r="M219" i="31"/>
  <c r="T91" i="31"/>
  <c r="Q180" i="31"/>
  <c r="O38" i="31"/>
  <c r="R63" i="31"/>
  <c r="R89" i="31"/>
  <c r="R328" i="31"/>
  <c r="P307" i="31"/>
  <c r="M253" i="31"/>
  <c r="T103" i="31"/>
  <c r="R77" i="31"/>
  <c r="Q377" i="31"/>
  <c r="P539" i="31"/>
  <c r="Q495" i="31"/>
  <c r="N25" i="31"/>
  <c r="N274" i="31"/>
  <c r="S37" i="31"/>
  <c r="O89" i="31"/>
  <c r="O265" i="31"/>
  <c r="P432" i="31"/>
  <c r="U446" i="31"/>
  <c r="O231" i="31"/>
  <c r="R356" i="31"/>
  <c r="Q290" i="31"/>
  <c r="P248" i="31"/>
  <c r="Q405" i="31"/>
  <c r="N377" i="31"/>
  <c r="R346" i="31"/>
  <c r="U332" i="31"/>
  <c r="M235" i="31"/>
  <c r="O181" i="31"/>
  <c r="M123" i="31"/>
  <c r="M458" i="31"/>
  <c r="O523" i="31"/>
  <c r="T473" i="31"/>
  <c r="N569" i="31"/>
  <c r="R477" i="31"/>
  <c r="S355" i="31"/>
  <c r="T335" i="31"/>
  <c r="T306" i="31"/>
  <c r="R295" i="31"/>
  <c r="M195" i="31"/>
  <c r="R149" i="31"/>
  <c r="R397" i="31"/>
  <c r="N259" i="31"/>
  <c r="N233" i="31"/>
  <c r="N215" i="31"/>
  <c r="N189" i="31"/>
  <c r="U146" i="31"/>
  <c r="O132" i="31"/>
  <c r="S125" i="31"/>
  <c r="S105" i="31"/>
  <c r="R53" i="31"/>
  <c r="Q41" i="31"/>
  <c r="P33" i="31"/>
  <c r="N180" i="31"/>
  <c r="S402" i="31"/>
  <c r="U79" i="31"/>
  <c r="R35" i="31"/>
  <c r="Q355" i="31"/>
  <c r="U258" i="31"/>
  <c r="S235" i="31"/>
  <c r="U225" i="31"/>
  <c r="N211" i="31"/>
  <c r="S194" i="31"/>
  <c r="T174" i="31"/>
  <c r="P121" i="31"/>
  <c r="S83" i="31"/>
  <c r="O20" i="31"/>
  <c r="U275" i="31"/>
  <c r="R209" i="31"/>
  <c r="M79" i="31"/>
  <c r="T33" i="31"/>
  <c r="P361" i="31"/>
  <c r="R307" i="31"/>
  <c r="T257" i="31"/>
  <c r="R233" i="31"/>
  <c r="S207" i="31"/>
  <c r="O163" i="31"/>
  <c r="S161" i="31"/>
  <c r="O47" i="31"/>
  <c r="N36" i="31"/>
  <c r="R313" i="31"/>
  <c r="N425" i="31"/>
  <c r="O243" i="31"/>
  <c r="T207" i="31"/>
  <c r="N121" i="31"/>
  <c r="M33" i="31"/>
  <c r="O572" i="31"/>
  <c r="O389" i="31"/>
  <c r="T151" i="31"/>
  <c r="N304" i="31"/>
  <c r="S50" i="31"/>
  <c r="R19" i="31"/>
  <c r="S651" i="31"/>
  <c r="O474" i="31"/>
  <c r="M487" i="31"/>
  <c r="S292" i="31"/>
  <c r="U247" i="31"/>
  <c r="T187" i="31"/>
  <c r="N164" i="31"/>
  <c r="S95" i="31"/>
  <c r="T22" i="31"/>
  <c r="Q187" i="31"/>
  <c r="P103" i="31"/>
  <c r="T361" i="31"/>
  <c r="T484" i="31"/>
  <c r="N530" i="31"/>
  <c r="O211" i="31"/>
  <c r="U193" i="31"/>
  <c r="Q159" i="31"/>
  <c r="M319" i="31"/>
  <c r="Q263" i="31"/>
  <c r="T136" i="31"/>
  <c r="P48" i="31"/>
  <c r="P194" i="31"/>
  <c r="R253" i="31"/>
  <c r="O587" i="31"/>
  <c r="N587" i="31"/>
  <c r="R673" i="31"/>
  <c r="U650" i="31"/>
  <c r="M587" i="31"/>
  <c r="Q601" i="31"/>
  <c r="T587" i="31"/>
  <c r="Q629" i="31"/>
  <c r="O599" i="31"/>
  <c r="R510" i="31"/>
  <c r="S300" i="31"/>
  <c r="M405" i="31"/>
  <c r="Q342" i="31"/>
  <c r="U230" i="31"/>
  <c r="U118" i="31"/>
  <c r="P348" i="31"/>
  <c r="M302" i="31"/>
  <c r="U363" i="31"/>
  <c r="T10" i="31"/>
  <c r="O12" i="31"/>
  <c r="M671" i="31"/>
  <c r="O659" i="31"/>
  <c r="N610" i="31"/>
  <c r="S557" i="31"/>
  <c r="R500" i="31"/>
  <c r="P389" i="31"/>
  <c r="Q570" i="31"/>
  <c r="P500" i="31"/>
  <c r="P491" i="31"/>
  <c r="N444" i="31"/>
  <c r="O430" i="31"/>
  <c r="P571" i="31"/>
  <c r="P556" i="31"/>
  <c r="O514" i="31"/>
  <c r="O501" i="31"/>
  <c r="P474" i="31"/>
  <c r="P441" i="31"/>
  <c r="O405" i="31"/>
  <c r="M374" i="31"/>
  <c r="P454" i="31"/>
  <c r="T559" i="31"/>
  <c r="U471" i="31"/>
  <c r="R427" i="31"/>
  <c r="Q334" i="31"/>
  <c r="T510" i="31"/>
  <c r="S277" i="31"/>
  <c r="R9" i="31"/>
  <c r="P585" i="31"/>
  <c r="R419" i="31"/>
  <c r="T217" i="31"/>
  <c r="M177" i="31"/>
  <c r="O146" i="31"/>
  <c r="Q134" i="31"/>
  <c r="M21" i="31"/>
  <c r="Q90" i="31"/>
  <c r="T52" i="31"/>
  <c r="Q147" i="31"/>
  <c r="M211" i="31"/>
  <c r="O107" i="31"/>
  <c r="N64" i="31"/>
  <c r="N510" i="31"/>
  <c r="Q385" i="31"/>
  <c r="M552" i="31"/>
  <c r="S412" i="31"/>
  <c r="S525" i="31"/>
  <c r="U552" i="31"/>
  <c r="M419" i="31"/>
  <c r="U315" i="31"/>
  <c r="Q303" i="31"/>
  <c r="P273" i="31"/>
  <c r="P259" i="31"/>
  <c r="O191" i="31"/>
  <c r="M499" i="31"/>
  <c r="U498" i="31"/>
  <c r="N414" i="31"/>
  <c r="T316" i="31"/>
  <c r="N149" i="31"/>
  <c r="O545" i="31"/>
  <c r="T446" i="31"/>
  <c r="M362" i="31"/>
  <c r="M334" i="31"/>
  <c r="O307" i="31"/>
  <c r="N540" i="31"/>
  <c r="T457" i="31"/>
  <c r="S488" i="31"/>
  <c r="R441" i="31"/>
  <c r="P316" i="31"/>
  <c r="S260" i="31"/>
  <c r="T237" i="31"/>
  <c r="R136" i="31"/>
  <c r="Q119" i="31"/>
  <c r="Q489" i="31"/>
  <c r="O286" i="31"/>
  <c r="U174" i="31"/>
  <c r="U167" i="31"/>
  <c r="U99" i="31"/>
  <c r="T63" i="31"/>
  <c r="P23" i="31"/>
  <c r="P207" i="31"/>
  <c r="P375" i="31"/>
  <c r="P289" i="31"/>
  <c r="Q278" i="31"/>
  <c r="P153" i="31"/>
  <c r="R105" i="31"/>
  <c r="Q79" i="31"/>
  <c r="P237" i="31"/>
  <c r="M147" i="31"/>
  <c r="P412" i="31"/>
  <c r="O376" i="31"/>
  <c r="O320" i="31"/>
  <c r="S138" i="31"/>
  <c r="N92" i="31"/>
  <c r="P80" i="31"/>
  <c r="O71" i="31"/>
  <c r="U34" i="31"/>
  <c r="T349" i="31"/>
  <c r="Q223" i="31"/>
  <c r="T120" i="31"/>
  <c r="Q110" i="31"/>
  <c r="Q20" i="31"/>
  <c r="N323" i="31"/>
  <c r="P181" i="31"/>
  <c r="M104" i="31"/>
  <c r="N51" i="31"/>
  <c r="N248" i="31"/>
  <c r="M276" i="31"/>
  <c r="R194" i="31"/>
  <c r="S501" i="31"/>
  <c r="U346" i="31"/>
  <c r="M343" i="31"/>
  <c r="T291" i="31"/>
  <c r="T404" i="31"/>
  <c r="T273" i="31"/>
  <c r="P216" i="31"/>
  <c r="P160" i="31"/>
  <c r="P139" i="31"/>
  <c r="S71" i="31"/>
  <c r="S27" i="31"/>
  <c r="P667" i="31"/>
  <c r="P601" i="31"/>
  <c r="S248" i="31"/>
  <c r="S377" i="31"/>
  <c r="O347" i="31"/>
  <c r="R265" i="31"/>
  <c r="U205" i="31"/>
  <c r="U52" i="31"/>
  <c r="O330" i="31"/>
  <c r="M164" i="31"/>
  <c r="O122" i="31"/>
  <c r="U384" i="31"/>
  <c r="N407" i="31"/>
  <c r="R459" i="31"/>
  <c r="P515" i="31"/>
  <c r="S540" i="31"/>
  <c r="S386" i="31"/>
  <c r="R373" i="31"/>
  <c r="Q233" i="31"/>
  <c r="R183" i="31"/>
  <c r="M66" i="31"/>
  <c r="R220" i="31"/>
  <c r="U374" i="31"/>
  <c r="S342" i="31"/>
  <c r="M55" i="31"/>
  <c r="S177" i="31"/>
  <c r="U663" i="31"/>
  <c r="S663" i="31"/>
  <c r="N609" i="31"/>
  <c r="M659" i="31"/>
  <c r="T669" i="31"/>
  <c r="M586" i="31"/>
  <c r="O640" i="31"/>
  <c r="U571" i="31"/>
  <c r="S10" i="31"/>
  <c r="N12" i="31"/>
  <c r="O5" i="31"/>
  <c r="S8" i="31"/>
  <c r="N10" i="31"/>
  <c r="R13" i="31"/>
  <c r="S6" i="31"/>
  <c r="N8" i="31"/>
  <c r="S12" i="31"/>
  <c r="T5" i="31"/>
  <c r="N622" i="31"/>
  <c r="P579" i="31"/>
  <c r="T664" i="31"/>
  <c r="M652" i="31"/>
  <c r="O628" i="31"/>
  <c r="Q615" i="31"/>
  <c r="T601" i="31"/>
  <c r="N589" i="31"/>
  <c r="O579" i="31"/>
  <c r="S664" i="31"/>
  <c r="M651" i="31"/>
  <c r="M640" i="31"/>
  <c r="O627" i="31"/>
  <c r="Q614" i="31"/>
  <c r="T600" i="31"/>
  <c r="M589" i="31"/>
  <c r="N579" i="31"/>
  <c r="R664" i="31"/>
  <c r="T640" i="31"/>
  <c r="M628" i="31"/>
  <c r="S600" i="31"/>
  <c r="U587" i="31"/>
  <c r="M579" i="31"/>
  <c r="R663" i="31"/>
  <c r="R669" i="31"/>
  <c r="U649" i="31"/>
  <c r="M638" i="31"/>
  <c r="P624" i="31"/>
  <c r="N607" i="31"/>
  <c r="Q593" i="31"/>
  <c r="T579" i="31"/>
  <c r="U656" i="31"/>
  <c r="Q641" i="31"/>
  <c r="U626" i="31"/>
  <c r="Q611" i="31"/>
  <c r="M596" i="31"/>
  <c r="Q581" i="31"/>
  <c r="R626" i="31"/>
  <c r="Q627" i="31"/>
  <c r="Q668" i="31"/>
  <c r="O598" i="31"/>
  <c r="O637" i="31"/>
  <c r="U617" i="31"/>
  <c r="M617" i="31"/>
  <c r="R572" i="31"/>
  <c r="N639" i="31"/>
  <c r="T612" i="31"/>
  <c r="T652" i="31"/>
  <c r="U575" i="31"/>
  <c r="M547" i="31"/>
  <c r="U524" i="31"/>
  <c r="N650" i="31"/>
  <c r="P635" i="31"/>
  <c r="N640" i="31"/>
  <c r="S469" i="31"/>
  <c r="S440" i="31"/>
  <c r="S567" i="31"/>
  <c r="S559" i="31"/>
  <c r="R489" i="31"/>
  <c r="R491" i="31"/>
  <c r="Q458" i="31"/>
  <c r="Q447" i="31"/>
  <c r="Q427" i="31"/>
  <c r="Q414" i="31"/>
  <c r="P383" i="31"/>
  <c r="S582" i="31"/>
  <c r="R555" i="31"/>
  <c r="R529" i="31"/>
  <c r="Q512" i="31"/>
  <c r="R582" i="31"/>
  <c r="P565" i="31"/>
  <c r="Q559" i="31"/>
  <c r="P551" i="31"/>
  <c r="Q539" i="31"/>
  <c r="Q516" i="31"/>
  <c r="P502" i="31"/>
  <c r="P495" i="31"/>
  <c r="O484" i="31"/>
  <c r="O458" i="31"/>
  <c r="O432" i="31"/>
  <c r="O433" i="31"/>
  <c r="N391" i="31"/>
  <c r="P567" i="31"/>
  <c r="P558" i="31"/>
  <c r="P527" i="31"/>
  <c r="O503" i="31"/>
  <c r="O505" i="31"/>
  <c r="N472" i="31"/>
  <c r="N461" i="31"/>
  <c r="T573" i="31"/>
  <c r="O553" i="31"/>
  <c r="U495" i="31"/>
  <c r="O558" i="31"/>
  <c r="U515" i="31"/>
  <c r="P439" i="31"/>
  <c r="T430" i="31"/>
  <c r="O397" i="31"/>
  <c r="M383" i="31"/>
  <c r="M372" i="31"/>
  <c r="S331" i="31"/>
  <c r="S318" i="31"/>
  <c r="P470" i="31"/>
  <c r="T418" i="31"/>
  <c r="T561" i="31"/>
  <c r="S515" i="31"/>
  <c r="M497" i="31"/>
  <c r="R430" i="31"/>
  <c r="Q328" i="31"/>
  <c r="Q292" i="31"/>
  <c r="P275" i="31"/>
  <c r="P261" i="31"/>
  <c r="P250" i="31"/>
  <c r="O220" i="31"/>
  <c r="O193" i="31"/>
  <c r="M503" i="31"/>
  <c r="U503" i="31"/>
  <c r="N575" i="31"/>
  <c r="N412" i="31"/>
  <c r="Q403" i="31"/>
  <c r="N375" i="31"/>
  <c r="R15" i="31"/>
  <c r="R670" i="31"/>
  <c r="Q8" i="31"/>
  <c r="U11" i="31"/>
  <c r="P13" i="31"/>
  <c r="Q6" i="31"/>
  <c r="U9" i="31"/>
  <c r="P11" i="31"/>
  <c r="U15" i="31"/>
  <c r="U7" i="31"/>
  <c r="Q10" i="31"/>
  <c r="M664" i="31"/>
  <c r="Q608" i="31"/>
  <c r="U671" i="31"/>
  <c r="M663" i="31"/>
  <c r="O650" i="31"/>
  <c r="Q637" i="31"/>
  <c r="S624" i="31"/>
  <c r="S613" i="31"/>
  <c r="M600" i="31"/>
  <c r="P586" i="31"/>
  <c r="T671" i="31"/>
  <c r="N659" i="31"/>
  <c r="O649" i="31"/>
  <c r="Q636" i="31"/>
  <c r="S623" i="31"/>
  <c r="S612" i="31"/>
  <c r="M599" i="31"/>
  <c r="O586" i="31"/>
  <c r="S671" i="31"/>
  <c r="U659" i="31"/>
  <c r="M650" i="31"/>
  <c r="M639" i="31"/>
  <c r="O626" i="31"/>
  <c r="R612" i="31"/>
  <c r="U598" i="31"/>
  <c r="N586" i="31"/>
  <c r="S670" i="31"/>
  <c r="M657" i="31"/>
  <c r="P643" i="31"/>
  <c r="S629" i="31"/>
  <c r="N615" i="31"/>
  <c r="R600" i="31"/>
  <c r="U586" i="31"/>
  <c r="S669" i="31"/>
  <c r="R7" i="31"/>
  <c r="M8" i="31"/>
  <c r="P626" i="31"/>
  <c r="O10" i="31"/>
  <c r="R607" i="31"/>
  <c r="R635" i="31"/>
  <c r="P636" i="31"/>
  <c r="N656" i="31"/>
  <c r="T668" i="31"/>
  <c r="R622" i="31"/>
  <c r="U611" i="31"/>
  <c r="N561" i="31"/>
  <c r="R383" i="31"/>
  <c r="M111" i="31"/>
  <c r="T67" i="31"/>
  <c r="N41" i="31"/>
  <c r="R37" i="31"/>
  <c r="S79" i="31"/>
  <c r="N232" i="31"/>
  <c r="T183" i="31"/>
  <c r="M150" i="31"/>
  <c r="R104" i="31"/>
  <c r="M76" i="31"/>
  <c r="S398" i="31"/>
  <c r="R38" i="31"/>
  <c r="N631" i="31"/>
  <c r="S470" i="31"/>
  <c r="M582" i="31"/>
  <c r="Q431" i="31"/>
  <c r="T583" i="31"/>
  <c r="O414" i="31"/>
  <c r="Q543" i="31"/>
  <c r="U601" i="31"/>
  <c r="P628" i="31"/>
  <c r="M653" i="31"/>
  <c r="M539" i="31"/>
  <c r="U427" i="31"/>
  <c r="P323" i="31"/>
  <c r="R303" i="31"/>
  <c r="T663" i="31"/>
  <c r="R671" i="31"/>
  <c r="R610" i="31"/>
  <c r="T8" i="31"/>
  <c r="N599" i="31"/>
  <c r="T622" i="31"/>
  <c r="N649" i="31"/>
  <c r="O585" i="31"/>
  <c r="Q600" i="31"/>
  <c r="N635" i="31"/>
  <c r="T649" i="31"/>
  <c r="O218" i="31"/>
  <c r="O216" i="31"/>
  <c r="M337" i="31"/>
  <c r="P36" i="31"/>
  <c r="S122" i="31"/>
  <c r="N192" i="31"/>
  <c r="O6" i="31"/>
  <c r="N11" i="31"/>
  <c r="S7" i="31"/>
  <c r="R12" i="31"/>
  <c r="O8" i="31"/>
  <c r="T594" i="31"/>
  <c r="O609" i="31"/>
  <c r="T582" i="31"/>
  <c r="P656" i="31"/>
  <c r="T631" i="31"/>
  <c r="O608" i="31"/>
  <c r="Q584" i="31"/>
  <c r="U669" i="31"/>
  <c r="N657" i="31"/>
  <c r="P645" i="31"/>
  <c r="Q635" i="31"/>
  <c r="S622" i="31"/>
  <c r="N608" i="31"/>
  <c r="N597" i="31"/>
  <c r="P584" i="31"/>
  <c r="U668" i="31"/>
  <c r="O655" i="31"/>
  <c r="R641" i="31"/>
  <c r="U627" i="31"/>
  <c r="P613" i="31"/>
  <c r="T598" i="31"/>
  <c r="N585" i="31"/>
  <c r="U667" i="31"/>
  <c r="P653" i="31"/>
  <c r="U637" i="31"/>
  <c r="P623" i="31"/>
  <c r="R599" i="31"/>
  <c r="M585" i="31"/>
  <c r="R631" i="31"/>
  <c r="Q623" i="31"/>
  <c r="Q673" i="31"/>
  <c r="O603" i="31"/>
  <c r="O635" i="31"/>
  <c r="M614" i="31"/>
  <c r="M10" i="31"/>
  <c r="P637" i="31"/>
  <c r="U657" i="31"/>
  <c r="M656" i="31"/>
  <c r="T670" i="31"/>
  <c r="O624" i="31"/>
  <c r="Q664" i="31"/>
  <c r="M611" i="31"/>
  <c r="M543" i="31"/>
  <c r="R545" i="31"/>
  <c r="M358" i="31"/>
  <c r="U19" i="31"/>
  <c r="U22" i="31"/>
  <c r="N13" i="31"/>
  <c r="P650" i="31"/>
  <c r="P657" i="31"/>
  <c r="Q596" i="31"/>
  <c r="M670" i="31"/>
  <c r="R643" i="31"/>
  <c r="U621" i="31"/>
  <c r="Q595" i="31"/>
  <c r="M13" i="31"/>
  <c r="N5" i="31"/>
  <c r="R8" i="31"/>
  <c r="M11" i="31"/>
  <c r="Q13" i="31"/>
  <c r="R6" i="31"/>
  <c r="M9" i="31"/>
  <c r="Q11" i="31"/>
  <c r="N15" i="31"/>
  <c r="N7" i="31"/>
  <c r="U593" i="31"/>
  <c r="Q656" i="31"/>
  <c r="S643" i="31"/>
  <c r="U631" i="31"/>
  <c r="M622" i="31"/>
  <c r="P608" i="31"/>
  <c r="U581" i="31"/>
  <c r="N669" i="31"/>
  <c r="Q655" i="31"/>
  <c r="S642" i="31"/>
  <c r="U629" i="31"/>
  <c r="M621" i="31"/>
  <c r="P607" i="31"/>
  <c r="R594" i="31"/>
  <c r="T581" i="31"/>
  <c r="M669" i="31"/>
  <c r="O656" i="31"/>
  <c r="Q643" i="31"/>
  <c r="S631" i="31"/>
  <c r="T621" i="31"/>
  <c r="O607" i="31"/>
  <c r="Q594" i="31"/>
  <c r="Q583" i="31"/>
  <c r="M12" i="31"/>
  <c r="R5" i="31"/>
  <c r="R11" i="31"/>
  <c r="R613" i="31"/>
  <c r="P5" i="31"/>
  <c r="P9" i="31"/>
  <c r="U670" i="31"/>
  <c r="N598" i="31"/>
  <c r="P625" i="31"/>
  <c r="T628" i="31"/>
  <c r="O594" i="31"/>
  <c r="T608" i="31"/>
  <c r="S561" i="31"/>
  <c r="O489" i="31"/>
  <c r="Q335" i="31"/>
  <c r="M118" i="31"/>
  <c r="N178" i="31"/>
  <c r="O82" i="31"/>
  <c r="S103" i="31"/>
  <c r="S9" i="31"/>
  <c r="S15" i="31"/>
  <c r="N9" i="31"/>
  <c r="S5" i="31"/>
  <c r="N670" i="31"/>
  <c r="R645" i="31"/>
  <c r="U12" i="31"/>
  <c r="Q15" i="31"/>
  <c r="Q7" i="31"/>
  <c r="U10" i="31"/>
  <c r="P12" i="31"/>
  <c r="Q5" i="31"/>
  <c r="U8" i="31"/>
  <c r="P10" i="31"/>
  <c r="M15" i="31"/>
  <c r="M7" i="31"/>
  <c r="S636" i="31"/>
  <c r="M593" i="31"/>
  <c r="R666" i="31"/>
  <c r="R655" i="31"/>
  <c r="T642" i="31"/>
  <c r="M631" i="31"/>
  <c r="N621" i="31"/>
  <c r="Q607" i="31"/>
  <c r="S594" i="31"/>
  <c r="M581" i="31"/>
  <c r="O668" i="31"/>
  <c r="R654" i="31"/>
  <c r="T641" i="31"/>
  <c r="M629" i="31"/>
  <c r="O617" i="31"/>
  <c r="R603" i="31"/>
  <c r="S593" i="31"/>
  <c r="U580" i="31"/>
  <c r="N668" i="31"/>
  <c r="P655" i="31"/>
  <c r="R642" i="31"/>
  <c r="T629" i="31"/>
  <c r="N617" i="31"/>
  <c r="Q603" i="31"/>
  <c r="R593" i="31"/>
  <c r="T580" i="31"/>
  <c r="N667" i="31"/>
  <c r="Q653" i="31"/>
  <c r="T639" i="31"/>
  <c r="U599" i="31"/>
  <c r="T6" i="31"/>
  <c r="R636" i="31"/>
  <c r="O657" i="31"/>
  <c r="Q642" i="31"/>
  <c r="O654" i="31"/>
  <c r="Q631" i="31"/>
  <c r="N642" i="31"/>
  <c r="M530" i="31"/>
  <c r="Q514" i="31"/>
  <c r="M230" i="31"/>
  <c r="S489" i="31"/>
  <c r="T160" i="31"/>
  <c r="T159" i="31"/>
  <c r="M82" i="31"/>
  <c r="P287" i="31"/>
  <c r="O7" i="31"/>
  <c r="T11" i="31"/>
  <c r="O13" i="31"/>
  <c r="P6" i="31"/>
  <c r="T9" i="31"/>
  <c r="O11" i="31"/>
  <c r="T15" i="31"/>
  <c r="T7" i="31"/>
  <c r="O9" i="31"/>
  <c r="T13" i="31"/>
  <c r="U6" i="31"/>
  <c r="T635" i="31"/>
  <c r="O580" i="31"/>
  <c r="S665" i="31"/>
  <c r="U652" i="31"/>
  <c r="U641" i="31"/>
  <c r="N629" i="31"/>
  <c r="P617" i="31"/>
  <c r="S603" i="31"/>
  <c r="T593" i="31"/>
  <c r="N580" i="31"/>
  <c r="R665" i="31"/>
  <c r="U651" i="31"/>
  <c r="U640" i="31"/>
  <c r="N628" i="31"/>
  <c r="P615" i="31"/>
  <c r="S601" i="31"/>
  <c r="U589" i="31"/>
  <c r="M580" i="31"/>
  <c r="O667" i="31"/>
  <c r="Q654" i="31"/>
  <c r="S641" i="31"/>
  <c r="U628" i="31"/>
  <c r="O615" i="31"/>
  <c r="R601" i="31"/>
  <c r="T589" i="31"/>
  <c r="U579" i="31"/>
  <c r="O666" i="31"/>
  <c r="R652" i="31"/>
  <c r="U638" i="31"/>
  <c r="O625" i="31"/>
  <c r="S610" i="31"/>
  <c r="N596" i="31"/>
  <c r="P337" i="31"/>
  <c r="N293" i="31"/>
  <c r="O178" i="31"/>
  <c r="N151" i="31"/>
  <c r="M125" i="31"/>
  <c r="O544" i="31"/>
  <c r="U461" i="31"/>
  <c r="M456" i="31"/>
  <c r="T447" i="31"/>
  <c r="T229" i="31"/>
  <c r="O528" i="31"/>
  <c r="T471" i="31"/>
  <c r="T453" i="31"/>
  <c r="R446" i="31"/>
  <c r="S491" i="31"/>
  <c r="R439" i="31"/>
  <c r="M307" i="31"/>
  <c r="R474" i="31"/>
  <c r="S356" i="31"/>
  <c r="T333" i="31"/>
  <c r="P314" i="31"/>
  <c r="T304" i="31"/>
  <c r="Q246" i="31"/>
  <c r="R138" i="31"/>
  <c r="Q121" i="31"/>
  <c r="Q487" i="31"/>
  <c r="R407" i="31"/>
  <c r="O293" i="31"/>
  <c r="N261" i="31"/>
  <c r="R239" i="31"/>
  <c r="N222" i="31"/>
  <c r="T194" i="31"/>
  <c r="P177" i="31"/>
  <c r="O161" i="31"/>
  <c r="N90" i="31"/>
  <c r="S82" i="31"/>
  <c r="O68" i="31"/>
  <c r="R55" i="31"/>
  <c r="Q35" i="31"/>
  <c r="Q25" i="31"/>
  <c r="S202" i="31"/>
  <c r="U37" i="31"/>
  <c r="P131" i="31"/>
  <c r="P201" i="31"/>
  <c r="P373" i="31"/>
  <c r="Q365" i="31"/>
  <c r="O321" i="31"/>
  <c r="Q276" i="31"/>
  <c r="U261" i="31"/>
  <c r="S246" i="31"/>
  <c r="N206" i="31"/>
  <c r="P163" i="31"/>
  <c r="T146" i="31"/>
  <c r="N124" i="31"/>
  <c r="R109" i="31"/>
  <c r="Q75" i="31"/>
  <c r="O61" i="31"/>
  <c r="P38" i="31"/>
  <c r="O22" i="31"/>
  <c r="O288" i="31"/>
  <c r="M145" i="31"/>
  <c r="T20" i="31"/>
  <c r="R211" i="31"/>
  <c r="U81" i="31"/>
  <c r="T37" i="31"/>
  <c r="P419" i="31"/>
  <c r="O379" i="31"/>
  <c r="P356" i="31"/>
  <c r="O313" i="31"/>
  <c r="R305" i="31"/>
  <c r="T260" i="31"/>
  <c r="R234" i="31"/>
  <c r="T222" i="31"/>
  <c r="P169" i="31"/>
  <c r="S167" i="31"/>
  <c r="S139" i="31"/>
  <c r="N106" i="31"/>
  <c r="P76" i="31"/>
  <c r="O66" i="31"/>
  <c r="O48" i="31"/>
  <c r="T197" i="31"/>
  <c r="M39" i="31"/>
  <c r="T347" i="31"/>
  <c r="Q220" i="31"/>
  <c r="N176" i="31"/>
  <c r="R316" i="31"/>
  <c r="Q108" i="31"/>
  <c r="N431" i="31"/>
  <c r="N316" i="31"/>
  <c r="P285" i="31"/>
  <c r="O250" i="31"/>
  <c r="T204" i="31"/>
  <c r="N194" i="31"/>
  <c r="T176" i="31"/>
  <c r="S110" i="31"/>
  <c r="M109" i="31"/>
  <c r="O81" i="31"/>
  <c r="N53" i="31"/>
  <c r="N57" i="31"/>
  <c r="M35" i="31"/>
  <c r="N251" i="31"/>
  <c r="U35" i="31"/>
  <c r="T178" i="31"/>
  <c r="R191" i="31"/>
  <c r="R47" i="31"/>
  <c r="O567" i="31"/>
  <c r="S497" i="31"/>
  <c r="O385" i="31"/>
  <c r="U343" i="31"/>
  <c r="M344" i="31"/>
  <c r="P229" i="31"/>
  <c r="T292" i="31"/>
  <c r="R48" i="31"/>
  <c r="T407" i="31"/>
  <c r="U277" i="31"/>
  <c r="N236" i="31"/>
  <c r="P220" i="31"/>
  <c r="S188" i="31"/>
  <c r="P166" i="31"/>
  <c r="M155" i="31"/>
  <c r="S155" i="31"/>
  <c r="S108" i="31"/>
  <c r="U82" i="31"/>
  <c r="S61" i="31"/>
  <c r="T40" i="31"/>
  <c r="R21" i="31"/>
  <c r="P665" i="31"/>
  <c r="S650" i="31"/>
  <c r="P600" i="31"/>
  <c r="P598" i="31"/>
  <c r="S405" i="31"/>
  <c r="R49" i="31"/>
  <c r="Q670" i="31"/>
  <c r="P514" i="31"/>
  <c r="S614" i="31"/>
  <c r="U463" i="31"/>
  <c r="T624" i="31"/>
  <c r="N445" i="31"/>
  <c r="N600" i="31"/>
  <c r="S459" i="31"/>
  <c r="M642" i="31"/>
  <c r="M498" i="31"/>
  <c r="N652" i="31"/>
  <c r="M528" i="31"/>
  <c r="R667" i="31"/>
  <c r="R553" i="31"/>
  <c r="S429" i="31"/>
  <c r="R469" i="31"/>
  <c r="T358" i="31"/>
  <c r="R288" i="31"/>
  <c r="S273" i="31"/>
  <c r="S233" i="31"/>
  <c r="Q211" i="31"/>
  <c r="U191" i="31"/>
  <c r="M169" i="31"/>
  <c r="P122" i="31"/>
  <c r="U57" i="31"/>
  <c r="P26" i="31"/>
  <c r="Q580" i="31"/>
  <c r="N400" i="31"/>
  <c r="S334" i="31"/>
  <c r="O314" i="31"/>
  <c r="U292" i="31"/>
  <c r="O272" i="31"/>
  <c r="U251" i="31"/>
  <c r="N235" i="31"/>
  <c r="Q191" i="31"/>
  <c r="T167" i="31"/>
  <c r="O150" i="31"/>
  <c r="P127" i="31"/>
  <c r="R85" i="31"/>
  <c r="M38" i="31"/>
  <c r="N358" i="31"/>
  <c r="R401" i="31"/>
  <c r="R426" i="31"/>
  <c r="R453" i="31"/>
  <c r="S477" i="31"/>
  <c r="M565" i="31"/>
  <c r="T614" i="31"/>
  <c r="N665" i="31"/>
  <c r="R362" i="31"/>
  <c r="P407" i="31"/>
  <c r="M432" i="31"/>
  <c r="P460" i="31"/>
  <c r="Q491" i="31"/>
  <c r="T524" i="31"/>
  <c r="P589" i="31"/>
  <c r="O631" i="31"/>
  <c r="Q374" i="31"/>
  <c r="N398" i="31"/>
  <c r="M425" i="31"/>
  <c r="M449" i="31"/>
  <c r="S475" i="31"/>
  <c r="T511" i="31"/>
  <c r="T537" i="31"/>
  <c r="M566" i="31"/>
  <c r="T615" i="31"/>
  <c r="O671" i="31"/>
  <c r="N369" i="31"/>
  <c r="T388" i="31"/>
  <c r="Q440" i="31"/>
  <c r="M470" i="31"/>
  <c r="N593" i="31"/>
  <c r="M635" i="31"/>
  <c r="R355" i="31"/>
  <c r="S374" i="31"/>
  <c r="U398" i="31"/>
  <c r="P445" i="31"/>
  <c r="Q474" i="31"/>
  <c r="T503" i="31"/>
  <c r="T528" i="31"/>
  <c r="M555" i="31"/>
  <c r="R597" i="31"/>
  <c r="Q639" i="31"/>
  <c r="O343" i="31"/>
  <c r="O365" i="31"/>
  <c r="M389" i="31"/>
  <c r="U412" i="31"/>
  <c r="O439" i="31"/>
  <c r="U470" i="31"/>
  <c r="Q496" i="31"/>
  <c r="T523" i="31"/>
  <c r="Q551" i="31"/>
  <c r="N594" i="31"/>
  <c r="R639" i="31"/>
  <c r="P365" i="31"/>
  <c r="Q387" i="31"/>
  <c r="M413" i="31"/>
  <c r="Q439" i="31"/>
  <c r="M469" i="31"/>
  <c r="M491" i="31"/>
  <c r="P519" i="31"/>
  <c r="P547" i="31"/>
  <c r="Q587" i="31"/>
  <c r="R628" i="31"/>
  <c r="M163" i="31"/>
  <c r="T415" i="31"/>
  <c r="P343" i="31"/>
  <c r="M316" i="31"/>
  <c r="M301" i="31"/>
  <c r="O274" i="31"/>
  <c r="T251" i="31"/>
  <c r="U234" i="31"/>
  <c r="S215" i="31"/>
  <c r="O197" i="31"/>
  <c r="O173" i="31"/>
  <c r="O147" i="31"/>
  <c r="U123" i="31"/>
  <c r="S97" i="31"/>
  <c r="O79" i="31"/>
  <c r="R66" i="31"/>
  <c r="U29" i="31"/>
  <c r="R10" i="31"/>
  <c r="P66" i="31"/>
  <c r="Q628" i="31"/>
  <c r="T413" i="31"/>
  <c r="R337" i="31"/>
  <c r="S295" i="31"/>
  <c r="Q257" i="31"/>
  <c r="N239" i="31"/>
  <c r="P217" i="31"/>
  <c r="U195" i="31"/>
  <c r="M175" i="31"/>
  <c r="R155" i="31"/>
  <c r="U131" i="31"/>
  <c r="U136" i="31"/>
  <c r="T104" i="31"/>
  <c r="O85" i="31"/>
  <c r="O65" i="31"/>
  <c r="Q9" i="31"/>
  <c r="R565" i="31"/>
  <c r="P393" i="31"/>
  <c r="Q337" i="31"/>
  <c r="T315" i="31"/>
  <c r="S303" i="31"/>
  <c r="T277" i="31"/>
  <c r="R260" i="31"/>
  <c r="Q236" i="31"/>
  <c r="M217" i="31"/>
  <c r="Q195" i="31"/>
  <c r="S174" i="31"/>
  <c r="Q151" i="31"/>
  <c r="T131" i="31"/>
  <c r="O110" i="31"/>
  <c r="T92" i="31"/>
  <c r="M80" i="31"/>
  <c r="S43" i="31"/>
  <c r="S35" i="31"/>
  <c r="P50" i="31"/>
  <c r="Q499" i="31"/>
  <c r="N356" i="31"/>
  <c r="M329" i="31"/>
  <c r="U305" i="31"/>
  <c r="N285" i="31"/>
  <c r="M267" i="31"/>
  <c r="U246" i="31"/>
  <c r="S229" i="31"/>
  <c r="T206" i="31"/>
  <c r="Q188" i="31"/>
  <c r="U166" i="31"/>
  <c r="O149" i="31"/>
  <c r="O135" i="31"/>
  <c r="P108" i="31"/>
  <c r="S89" i="31"/>
  <c r="Q66" i="31"/>
  <c r="U26" i="31"/>
  <c r="N136" i="31"/>
  <c r="M654" i="31"/>
  <c r="S473" i="31"/>
  <c r="Q348" i="31"/>
  <c r="U331" i="31"/>
  <c r="S305" i="31"/>
  <c r="M287" i="31"/>
  <c r="M275" i="31"/>
  <c r="N250" i="31"/>
  <c r="U233" i="31"/>
  <c r="M209" i="31"/>
  <c r="P188" i="31"/>
  <c r="U153" i="31"/>
  <c r="N23" i="31"/>
  <c r="R107" i="31"/>
  <c r="N655" i="31"/>
  <c r="S639" i="31"/>
  <c r="N625" i="31"/>
  <c r="S609" i="31"/>
  <c r="T586" i="31"/>
  <c r="R629" i="31"/>
  <c r="Q622" i="31"/>
  <c r="Q671" i="31"/>
  <c r="O593" i="31"/>
  <c r="O642" i="31"/>
  <c r="O639" i="31"/>
  <c r="U610" i="31"/>
  <c r="M610" i="31"/>
  <c r="R575" i="31"/>
  <c r="N641" i="31"/>
  <c r="T655" i="31"/>
  <c r="T654" i="31"/>
  <c r="U570" i="31"/>
  <c r="M544" i="31"/>
  <c r="M531" i="31"/>
  <c r="T509" i="31"/>
  <c r="S468" i="31"/>
  <c r="S447" i="31"/>
  <c r="S449" i="31"/>
  <c r="S566" i="31"/>
  <c r="S558" i="31"/>
  <c r="S552" i="31"/>
  <c r="R509" i="31"/>
  <c r="R488" i="31"/>
  <c r="Q471" i="31"/>
  <c r="Q457" i="31"/>
  <c r="Q446" i="31"/>
  <c r="Q426" i="31"/>
  <c r="Q413" i="31"/>
  <c r="P390" i="31"/>
  <c r="P391" i="31"/>
  <c r="S583" i="31"/>
  <c r="R554" i="31"/>
  <c r="R528" i="31"/>
  <c r="Q511" i="31"/>
  <c r="R583" i="31"/>
  <c r="Q565" i="31"/>
  <c r="Q558" i="31"/>
  <c r="R547" i="31"/>
  <c r="Q538" i="31"/>
  <c r="Q525" i="31"/>
  <c r="Q515" i="31"/>
  <c r="P501" i="31"/>
  <c r="P503" i="31"/>
  <c r="O483" i="31"/>
  <c r="O457" i="31"/>
  <c r="O445" i="31"/>
  <c r="O431" i="31"/>
  <c r="O421" i="31"/>
  <c r="N390" i="31"/>
  <c r="P566" i="31"/>
  <c r="P557" i="31"/>
  <c r="P526" i="31"/>
  <c r="O502" i="31"/>
  <c r="O491" i="31"/>
  <c r="N471" i="31"/>
  <c r="N460" i="31"/>
  <c r="T575" i="31"/>
  <c r="O554" i="31"/>
  <c r="P472" i="31"/>
  <c r="N556" i="31"/>
  <c r="T540" i="31"/>
  <c r="U516" i="31"/>
  <c r="P440" i="31"/>
  <c r="T431" i="31"/>
  <c r="O404" i="31"/>
  <c r="M384" i="31"/>
  <c r="M373" i="31"/>
  <c r="S330" i="31"/>
  <c r="S317" i="31"/>
  <c r="S299" i="31"/>
  <c r="T529" i="31"/>
  <c r="P453" i="31"/>
  <c r="T419" i="31"/>
  <c r="T551" i="31"/>
  <c r="S516" i="31"/>
  <c r="M495" i="31"/>
  <c r="U487" i="31"/>
  <c r="U430" i="31"/>
  <c r="U418" i="31"/>
  <c r="U391" i="31"/>
  <c r="R363" i="31"/>
  <c r="Q341" i="31"/>
  <c r="Q327" i="31"/>
  <c r="Q304" i="31"/>
  <c r="Q291" i="31"/>
  <c r="P274" i="31"/>
  <c r="P260" i="31"/>
  <c r="P249" i="31"/>
  <c r="O219" i="31"/>
  <c r="O192" i="31"/>
  <c r="M501" i="31"/>
  <c r="U505" i="31"/>
  <c r="N570" i="31"/>
  <c r="N413" i="31"/>
  <c r="Q404" i="31"/>
  <c r="N376" i="31"/>
  <c r="P344" i="31"/>
  <c r="N334" i="31"/>
  <c r="T320" i="31"/>
  <c r="M292" i="31"/>
  <c r="M236" i="31"/>
  <c r="U239" i="31"/>
  <c r="O177" i="31"/>
  <c r="N150" i="31"/>
  <c r="M124" i="31"/>
  <c r="U127" i="31"/>
  <c r="O537" i="31"/>
  <c r="U457" i="31"/>
  <c r="M457" i="31"/>
  <c r="R387" i="31"/>
  <c r="O335" i="31"/>
  <c r="O299" i="31"/>
  <c r="N545" i="31"/>
  <c r="O530" i="31"/>
  <c r="T472" i="31"/>
  <c r="T455" i="31"/>
  <c r="R385" i="31"/>
  <c r="M360" i="31"/>
  <c r="N331" i="31"/>
  <c r="S481" i="31"/>
  <c r="R440" i="31"/>
  <c r="M303" i="31"/>
  <c r="R475" i="31"/>
  <c r="R386" i="31"/>
  <c r="S362" i="31"/>
  <c r="N349" i="31"/>
  <c r="T334" i="31"/>
  <c r="P315" i="31"/>
  <c r="T305" i="31"/>
  <c r="U287" i="31"/>
  <c r="M244" i="31"/>
  <c r="M197" i="31"/>
  <c r="R150" i="31"/>
  <c r="R137" i="31"/>
  <c r="Q120" i="31"/>
  <c r="Q484" i="31"/>
  <c r="R403" i="31"/>
  <c r="T287" i="31"/>
  <c r="N260" i="31"/>
  <c r="P234" i="31"/>
  <c r="N219" i="31"/>
  <c r="R190" i="31"/>
  <c r="M176" i="31"/>
  <c r="U159" i="31"/>
  <c r="P148" i="31"/>
  <c r="S133" i="31"/>
  <c r="M137" i="31"/>
  <c r="N107" i="31"/>
  <c r="U90" i="31"/>
  <c r="Q81" i="31"/>
  <c r="T64" i="31"/>
  <c r="R54" i="31"/>
  <c r="R43" i="31"/>
  <c r="P34" i="31"/>
  <c r="Q24" i="31"/>
  <c r="S211" i="31"/>
  <c r="U33" i="31"/>
  <c r="N95" i="31"/>
  <c r="P204" i="31"/>
  <c r="R121" i="31"/>
  <c r="P374" i="31"/>
  <c r="Q363" i="31"/>
  <c r="N317" i="31"/>
  <c r="Q277" i="31"/>
  <c r="U259" i="31"/>
  <c r="R243" i="31"/>
  <c r="U217" i="31"/>
  <c r="P202" i="31"/>
  <c r="N207" i="31"/>
  <c r="U175" i="31"/>
  <c r="O162" i="31"/>
  <c r="P145" i="31"/>
  <c r="T122" i="31"/>
  <c r="O108" i="31"/>
  <c r="T95" i="31"/>
  <c r="Q83" i="31"/>
  <c r="P65" i="31"/>
  <c r="P37" i="31"/>
  <c r="O21" i="31"/>
  <c r="P236" i="31"/>
  <c r="M146" i="31"/>
  <c r="T29" i="31"/>
  <c r="R202" i="31"/>
  <c r="S80" i="31"/>
  <c r="T36" i="31"/>
  <c r="P411" i="31"/>
  <c r="O375" i="31"/>
  <c r="P359" i="31"/>
  <c r="O317" i="31"/>
  <c r="R306" i="31"/>
  <c r="T258" i="31"/>
  <c r="R235" i="31"/>
  <c r="T220" i="31"/>
  <c r="P179" i="31"/>
  <c r="Q164" i="31"/>
  <c r="S169" i="31"/>
  <c r="O155" i="31"/>
  <c r="S127" i="31"/>
  <c r="R95" i="31"/>
  <c r="P85" i="31"/>
  <c r="O62" i="31"/>
  <c r="N47" i="31"/>
  <c r="O37" i="31"/>
  <c r="R119" i="31"/>
  <c r="U36" i="31"/>
  <c r="T348" i="31"/>
  <c r="Q215" i="31"/>
  <c r="N177" i="31"/>
  <c r="R320" i="31"/>
  <c r="Q109" i="31"/>
  <c r="R67" i="31"/>
  <c r="N428" i="31"/>
  <c r="N315" i="31"/>
  <c r="P286" i="31"/>
  <c r="O249" i="31"/>
  <c r="P203" i="31"/>
  <c r="R188" i="31"/>
  <c r="P173" i="31"/>
  <c r="T123" i="31"/>
  <c r="R106" i="31"/>
  <c r="M110" i="31"/>
  <c r="R97" i="31"/>
  <c r="N71" i="31"/>
  <c r="N52" i="31"/>
  <c r="N43" i="31"/>
  <c r="M34" i="31"/>
  <c r="M20" i="31"/>
  <c r="N249" i="31"/>
  <c r="M277" i="31"/>
  <c r="T148" i="31"/>
  <c r="R187" i="31"/>
  <c r="R39" i="31"/>
  <c r="O571" i="31"/>
  <c r="S499" i="31"/>
  <c r="O387" i="31"/>
  <c r="U347" i="31"/>
  <c r="M348" i="31"/>
  <c r="S204" i="31"/>
  <c r="Q99" i="31"/>
  <c r="T290" i="31"/>
  <c r="Q19" i="31"/>
  <c r="N303" i="31"/>
  <c r="T274" i="31"/>
  <c r="P233" i="31"/>
  <c r="P219" i="31"/>
  <c r="S191" i="31"/>
  <c r="Q161" i="31"/>
  <c r="T152" i="31"/>
  <c r="S150" i="31"/>
  <c r="R103" i="31"/>
  <c r="T81" i="31"/>
  <c r="S62" i="31"/>
  <c r="T51" i="31"/>
  <c r="S29" i="31"/>
  <c r="R20" i="31"/>
  <c r="P666" i="31"/>
  <c r="S659" i="31"/>
  <c r="P593" i="31"/>
  <c r="S404" i="31"/>
  <c r="S399" i="31"/>
  <c r="R40" i="31"/>
  <c r="Q638" i="31"/>
  <c r="Q502" i="31"/>
  <c r="U582" i="31"/>
  <c r="O444" i="31"/>
  <c r="R615" i="31"/>
  <c r="N557" i="31"/>
  <c r="P609" i="31"/>
  <c r="O485" i="31"/>
  <c r="S645" i="31"/>
  <c r="R512" i="31"/>
  <c r="U653" i="31"/>
  <c r="U539" i="31"/>
  <c r="N404" i="31"/>
  <c r="M444" i="31"/>
  <c r="Q351" i="31"/>
  <c r="S333" i="31"/>
  <c r="O305" i="31"/>
  <c r="S286" i="31"/>
  <c r="S267" i="31"/>
  <c r="T249" i="31"/>
  <c r="S208" i="31"/>
  <c r="M190" i="31"/>
  <c r="Q166" i="31"/>
  <c r="N145" i="31"/>
  <c r="O120" i="31"/>
  <c r="O103" i="31"/>
  <c r="N76" i="31"/>
  <c r="P55" i="31"/>
  <c r="T24" i="31"/>
  <c r="Q552" i="31"/>
  <c r="M369" i="31"/>
  <c r="R332" i="31"/>
  <c r="T318" i="31"/>
  <c r="R290" i="31"/>
  <c r="R274" i="31"/>
  <c r="Q249" i="31"/>
  <c r="O233" i="31"/>
  <c r="U207" i="31"/>
  <c r="S189" i="31"/>
  <c r="M166" i="31"/>
  <c r="P147" i="31"/>
  <c r="Q124" i="31"/>
  <c r="N105" i="31"/>
  <c r="N83" i="31"/>
  <c r="T62" i="31"/>
  <c r="R27" i="31"/>
  <c r="R360" i="31"/>
  <c r="Q383" i="31"/>
  <c r="P403" i="31"/>
  <c r="M429" i="31"/>
  <c r="T456" i="31"/>
  <c r="P482" i="31"/>
  <c r="N513" i="31"/>
  <c r="S542" i="31"/>
  <c r="M568" i="31"/>
  <c r="Q621" i="31"/>
  <c r="S668" i="31"/>
  <c r="T365" i="31"/>
  <c r="U387" i="31"/>
  <c r="M412" i="31"/>
  <c r="Q435" i="31"/>
  <c r="P469" i="31"/>
  <c r="Q498" i="31"/>
  <c r="M527" i="31"/>
  <c r="U553" i="31"/>
  <c r="T595" i="31"/>
  <c r="S637" i="31"/>
  <c r="R376" i="31"/>
  <c r="O400" i="31"/>
  <c r="P427" i="31"/>
  <c r="U454" i="31"/>
  <c r="M68" i="31"/>
  <c r="R218" i="31"/>
  <c r="M229" i="31"/>
  <c r="N147" i="31"/>
  <c r="S117" i="31"/>
  <c r="P71" i="31"/>
  <c r="U530" i="31"/>
  <c r="S358" i="31"/>
  <c r="S309" i="31"/>
  <c r="N288" i="31"/>
  <c r="R267" i="31"/>
  <c r="N231" i="31"/>
  <c r="T205" i="31"/>
  <c r="U148" i="31"/>
  <c r="P79" i="31"/>
  <c r="S57" i="31"/>
  <c r="O26" i="31"/>
  <c r="U431" i="31"/>
  <c r="S544" i="31"/>
  <c r="U612" i="31"/>
  <c r="M612" i="31"/>
  <c r="N636" i="31"/>
  <c r="T617" i="31"/>
  <c r="T657" i="31"/>
  <c r="U568" i="31"/>
  <c r="M569" i="31"/>
  <c r="M542" i="31"/>
  <c r="M529" i="31"/>
  <c r="T519" i="31"/>
  <c r="S458" i="31"/>
  <c r="S445" i="31"/>
  <c r="S427" i="31"/>
  <c r="S569" i="31"/>
  <c r="S556" i="31"/>
  <c r="R499" i="31"/>
  <c r="R486" i="31"/>
  <c r="Q469" i="31"/>
  <c r="Q455" i="31"/>
  <c r="Q444" i="31"/>
  <c r="Q419" i="31"/>
  <c r="Q421" i="31"/>
  <c r="P388" i="31"/>
  <c r="S579" i="31"/>
  <c r="R561" i="31"/>
  <c r="R540" i="31"/>
  <c r="R526" i="31"/>
  <c r="Q509" i="31"/>
  <c r="R585" i="31"/>
  <c r="Q571" i="31"/>
  <c r="Q556" i="31"/>
  <c r="R544" i="31"/>
  <c r="Q531" i="31"/>
  <c r="P523" i="31"/>
  <c r="P513" i="31"/>
  <c r="P499" i="31"/>
  <c r="P489" i="31"/>
  <c r="O481" i="31"/>
  <c r="N455" i="31"/>
  <c r="N443" i="31"/>
  <c r="O429" i="31"/>
  <c r="O418" i="31"/>
  <c r="N388" i="31"/>
  <c r="P572" i="31"/>
  <c r="P533" i="31"/>
  <c r="O513" i="31"/>
  <c r="O500" i="31"/>
  <c r="O488" i="31"/>
  <c r="N469" i="31"/>
  <c r="N458" i="31"/>
  <c r="T570" i="31"/>
  <c r="O556" i="31"/>
  <c r="P475" i="31"/>
  <c r="T541" i="31"/>
  <c r="U510" i="31"/>
  <c r="U517" i="31"/>
  <c r="P442" i="31"/>
  <c r="T433" i="31"/>
  <c r="O407" i="31"/>
  <c r="M386" i="31"/>
  <c r="M375" i="31"/>
  <c r="S328" i="31"/>
  <c r="S315" i="31"/>
  <c r="N558" i="31"/>
  <c r="N482" i="31"/>
  <c r="P463" i="31"/>
  <c r="T417" i="31"/>
  <c r="S519" i="31"/>
  <c r="N496" i="31"/>
  <c r="U468" i="31"/>
  <c r="U425" i="31"/>
  <c r="U411" i="31"/>
  <c r="R365" i="31"/>
  <c r="Q333" i="31"/>
  <c r="Q323" i="31"/>
  <c r="Q302" i="31"/>
  <c r="Q289" i="31"/>
  <c r="P272" i="31"/>
  <c r="P258" i="31"/>
  <c r="P247" i="31"/>
  <c r="O190" i="31"/>
  <c r="U496" i="31"/>
  <c r="N571" i="31"/>
  <c r="T444" i="31"/>
  <c r="N415" i="31"/>
  <c r="Q407" i="31"/>
  <c r="N379" i="31"/>
  <c r="R347" i="31"/>
  <c r="P331" i="31"/>
  <c r="T323" i="31"/>
  <c r="M285" i="31"/>
  <c r="M234" i="31"/>
  <c r="M239" i="31"/>
  <c r="O183" i="31"/>
  <c r="N148" i="31"/>
  <c r="M122" i="31"/>
  <c r="M127" i="31"/>
  <c r="O531" i="31"/>
  <c r="M460" i="31"/>
  <c r="T440" i="31"/>
  <c r="M359" i="31"/>
  <c r="O331" i="31"/>
  <c r="M293" i="31"/>
  <c r="N542" i="31"/>
  <c r="O524" i="31"/>
  <c r="T474" i="31"/>
  <c r="T459" i="31"/>
  <c r="U358" i="31"/>
  <c r="M365" i="31"/>
  <c r="S486" i="31"/>
  <c r="R449" i="31"/>
  <c r="P349" i="31"/>
  <c r="R468" i="31"/>
  <c r="R471" i="31"/>
  <c r="S363" i="31"/>
  <c r="U334" i="31"/>
  <c r="T337" i="31"/>
  <c r="P317" i="31"/>
  <c r="T307" i="31"/>
  <c r="R285" i="31"/>
  <c r="R259" i="31"/>
  <c r="R148" i="31"/>
  <c r="R135" i="31"/>
  <c r="Q118" i="31"/>
  <c r="Q486" i="31"/>
  <c r="R402" i="31"/>
  <c r="U263" i="31"/>
  <c r="S249" i="31"/>
  <c r="T225" i="31"/>
  <c r="N216" i="31"/>
  <c r="S187" i="31"/>
  <c r="S197" i="31"/>
  <c r="T173" i="31"/>
  <c r="M159" i="31"/>
  <c r="S145" i="31"/>
  <c r="M131" i="31"/>
  <c r="P124" i="31"/>
  <c r="Q104" i="31"/>
  <c r="U94" i="31"/>
  <c r="M78" i="31"/>
  <c r="R62" i="31"/>
  <c r="Q52" i="31"/>
  <c r="Q40" i="31"/>
  <c r="Q34" i="31"/>
  <c r="P22" i="31"/>
  <c r="R204" i="31"/>
  <c r="U75" i="31"/>
  <c r="P205" i="31"/>
  <c r="Q22" i="31"/>
  <c r="P376" i="31"/>
  <c r="Q362" i="31"/>
  <c r="U278" i="31"/>
  <c r="Q279" i="31"/>
  <c r="U260" i="31"/>
  <c r="R231" i="31"/>
  <c r="U216" i="31"/>
  <c r="N201" i="31"/>
  <c r="N193" i="31"/>
  <c r="T169" i="31"/>
  <c r="O141" i="31"/>
  <c r="N120" i="31"/>
  <c r="N103" i="31"/>
  <c r="Q82" i="31"/>
  <c r="O69" i="31"/>
  <c r="P69" i="31"/>
  <c r="O35" i="31"/>
  <c r="O19" i="31"/>
  <c r="P239" i="31"/>
  <c r="M148" i="31"/>
  <c r="U274" i="31"/>
  <c r="R203" i="31"/>
  <c r="M75" i="31"/>
  <c r="R50" i="31"/>
  <c r="P413" i="31"/>
  <c r="O370" i="31"/>
  <c r="P358" i="31"/>
  <c r="O319" i="31"/>
  <c r="R309" i="31"/>
  <c r="T264" i="31"/>
  <c r="P221" i="31"/>
  <c r="P206" i="31"/>
  <c r="U176" i="31"/>
  <c r="S162" i="31"/>
  <c r="T155" i="31"/>
  <c r="P137" i="31"/>
  <c r="N113" i="31"/>
  <c r="S85" i="31"/>
  <c r="N69" i="31"/>
  <c r="O53" i="31"/>
  <c r="O55" i="31"/>
  <c r="N35" i="31"/>
  <c r="M57" i="31"/>
  <c r="T342" i="31"/>
  <c r="T351" i="31"/>
  <c r="T193" i="31"/>
  <c r="T48" i="31"/>
  <c r="R314" i="31"/>
  <c r="Q111" i="31"/>
  <c r="N427" i="31"/>
  <c r="N426" i="31"/>
  <c r="N319" i="31"/>
  <c r="S250" i="31"/>
  <c r="O244" i="31"/>
  <c r="T203" i="31"/>
  <c r="N187" i="31"/>
  <c r="P175" i="31"/>
  <c r="S119" i="31"/>
  <c r="U105" i="31"/>
  <c r="M113" i="31"/>
  <c r="M81" i="31"/>
  <c r="N62" i="31"/>
  <c r="N50" i="31"/>
  <c r="N40" i="31"/>
  <c r="M26" i="31"/>
  <c r="U27" i="31"/>
  <c r="P232" i="31"/>
  <c r="M274" i="31"/>
  <c r="S109" i="31"/>
  <c r="R195" i="31"/>
  <c r="O569" i="31"/>
  <c r="O573" i="31"/>
  <c r="S502" i="31"/>
  <c r="O391" i="31"/>
  <c r="U345" i="31"/>
  <c r="M347" i="31"/>
  <c r="M149" i="31"/>
  <c r="M52" i="31"/>
  <c r="P208" i="31"/>
  <c r="T403" i="31"/>
  <c r="N299" i="31"/>
  <c r="T279" i="31"/>
  <c r="R230" i="31"/>
  <c r="P225" i="31"/>
  <c r="N181" i="31"/>
  <c r="O159" i="31"/>
  <c r="S148" i="31"/>
  <c r="P135" i="31"/>
  <c r="R111" i="31"/>
  <c r="T80" i="31"/>
  <c r="S66" i="31"/>
  <c r="S49" i="31"/>
  <c r="S26" i="31"/>
  <c r="P670" i="31"/>
  <c r="P668" i="31"/>
  <c r="S652" i="31"/>
  <c r="P594" i="31"/>
  <c r="S403" i="31"/>
  <c r="S245" i="31"/>
  <c r="R36" i="31"/>
  <c r="Q597" i="31"/>
  <c r="N456" i="31"/>
  <c r="T567" i="31"/>
  <c r="P418" i="31"/>
  <c r="O561" i="31"/>
  <c r="T387" i="31"/>
  <c r="P525" i="31"/>
  <c r="S388" i="31"/>
  <c r="M601" i="31"/>
  <c r="R460" i="31"/>
  <c r="N611" i="31"/>
  <c r="R443" i="31"/>
  <c r="R637" i="31"/>
  <c r="Q513" i="31"/>
  <c r="S615" i="31"/>
  <c r="M427" i="31"/>
  <c r="N344" i="31"/>
  <c r="N301" i="31"/>
  <c r="S281" i="31"/>
  <c r="M246" i="31"/>
  <c r="U222" i="31"/>
  <c r="U203" i="31"/>
  <c r="Q193" i="31"/>
  <c r="T162" i="31"/>
  <c r="P123" i="31"/>
  <c r="S93" i="31"/>
  <c r="Q67" i="31"/>
  <c r="T499" i="31"/>
  <c r="N511" i="31"/>
  <c r="P351" i="31"/>
  <c r="O328" i="31"/>
  <c r="N307" i="31"/>
  <c r="R286" i="31"/>
  <c r="Q265" i="31"/>
  <c r="U245" i="31"/>
  <c r="S222" i="31"/>
  <c r="Q203" i="31"/>
  <c r="Q162" i="31"/>
  <c r="M152" i="31"/>
  <c r="U119" i="31"/>
  <c r="T97" i="31"/>
  <c r="Q77" i="31"/>
  <c r="U54" i="31"/>
  <c r="R24" i="31"/>
  <c r="S365" i="31"/>
  <c r="S387" i="31"/>
  <c r="T411" i="31"/>
  <c r="P435" i="31"/>
  <c r="S463" i="31"/>
  <c r="U486" i="31"/>
  <c r="N517" i="31"/>
  <c r="Q547" i="31"/>
  <c r="N583" i="31"/>
  <c r="U162" i="31"/>
  <c r="M668" i="31"/>
  <c r="P654" i="31"/>
  <c r="S640" i="31"/>
  <c r="M627" i="31"/>
  <c r="Q612" i="31"/>
  <c r="U597" i="31"/>
  <c r="O584" i="31"/>
  <c r="M667" i="31"/>
  <c r="Q652" i="31"/>
  <c r="M637" i="31"/>
  <c r="N614" i="31"/>
  <c r="S598" i="31"/>
  <c r="N584" i="31"/>
  <c r="R623" i="31"/>
  <c r="Q624" i="31"/>
  <c r="Q665" i="31"/>
  <c r="O595" i="31"/>
  <c r="O643" i="31"/>
  <c r="U607" i="31"/>
  <c r="M607" i="31"/>
  <c r="R569" i="31"/>
  <c r="N645" i="31"/>
  <c r="T609" i="31"/>
  <c r="T650" i="31"/>
  <c r="U567" i="31"/>
  <c r="M575" i="31"/>
  <c r="M541" i="31"/>
  <c r="U527" i="31"/>
  <c r="T498" i="31"/>
  <c r="S457" i="31"/>
  <c r="S444" i="31"/>
  <c r="S426" i="31"/>
  <c r="S570" i="31"/>
  <c r="S555" i="31"/>
  <c r="S539" i="31"/>
  <c r="R498" i="31"/>
  <c r="R485" i="31"/>
  <c r="Q468" i="31"/>
  <c r="Q454" i="31"/>
  <c r="Q443" i="31"/>
  <c r="Q418" i="31"/>
  <c r="P401" i="31"/>
  <c r="P387" i="31"/>
  <c r="S587" i="31"/>
  <c r="R559" i="31"/>
  <c r="R539" i="31"/>
  <c r="R525" i="31"/>
  <c r="R586" i="31"/>
  <c r="Q569" i="31"/>
  <c r="Q572" i="31"/>
  <c r="Q555" i="31"/>
  <c r="R543" i="31"/>
  <c r="Q530" i="31"/>
  <c r="Q524" i="31"/>
  <c r="P512" i="31"/>
  <c r="P498" i="31"/>
  <c r="P488" i="31"/>
  <c r="O463" i="31"/>
  <c r="N454" i="31"/>
  <c r="N442" i="31"/>
  <c r="O428" i="31"/>
  <c r="O417" i="31"/>
  <c r="N387" i="31"/>
  <c r="P573" i="31"/>
  <c r="P531" i="31"/>
  <c r="O512" i="31"/>
  <c r="O499" i="31"/>
  <c r="O487" i="31"/>
  <c r="N468" i="31"/>
  <c r="N457" i="31"/>
  <c r="T571" i="31"/>
  <c r="N531" i="31"/>
  <c r="P477" i="31"/>
  <c r="T542" i="31"/>
  <c r="U511" i="31"/>
  <c r="M519" i="31"/>
  <c r="P443" i="31"/>
  <c r="T435" i="31"/>
  <c r="O403" i="31"/>
  <c r="T377" i="31"/>
  <c r="S343" i="31"/>
  <c r="S327" i="31"/>
  <c r="S314" i="31"/>
  <c r="N526" i="31"/>
  <c r="N483" i="31"/>
  <c r="M435" i="31"/>
  <c r="T386" i="31"/>
  <c r="N528" i="31"/>
  <c r="S511" i="31"/>
  <c r="N497" i="31"/>
  <c r="U477" i="31"/>
  <c r="R431" i="31"/>
  <c r="U403" i="31"/>
  <c r="U383" i="31"/>
  <c r="R358" i="31"/>
  <c r="Q332" i="31"/>
  <c r="Q321" i="31"/>
  <c r="Q301" i="31"/>
  <c r="Q288" i="31"/>
  <c r="P271" i="31"/>
  <c r="P257" i="31"/>
  <c r="O225" i="31"/>
  <c r="O209" i="31"/>
  <c r="O189" i="31"/>
  <c r="U499" i="31"/>
  <c r="N572" i="31"/>
  <c r="N421" i="31"/>
  <c r="Q400" i="31"/>
  <c r="Q401" i="31"/>
  <c r="N374" i="31"/>
  <c r="R348" i="31"/>
  <c r="M330" i="31"/>
  <c r="T313" i="31"/>
  <c r="M233" i="31"/>
  <c r="Q208" i="31"/>
  <c r="O176" i="31"/>
  <c r="N141" i="31"/>
  <c r="M121" i="31"/>
  <c r="N537" i="31"/>
  <c r="M461" i="31"/>
  <c r="M463" i="31"/>
  <c r="T445" i="31"/>
  <c r="M355" i="31"/>
  <c r="U329" i="31"/>
  <c r="N544" i="31"/>
  <c r="O525" i="31"/>
  <c r="T475" i="31"/>
  <c r="T460" i="31"/>
  <c r="U365" i="31"/>
  <c r="M361" i="31"/>
  <c r="S485" i="31"/>
  <c r="R445" i="31"/>
  <c r="N337" i="31"/>
  <c r="R470" i="31"/>
  <c r="R413" i="31"/>
  <c r="R377" i="31"/>
  <c r="S357" i="31"/>
  <c r="N332" i="31"/>
  <c r="T332" i="31"/>
  <c r="U306" i="31"/>
  <c r="T309" i="31"/>
  <c r="R293" i="31"/>
  <c r="O257" i="31"/>
  <c r="Q232" i="31"/>
  <c r="Q190" i="31"/>
  <c r="R147" i="31"/>
  <c r="R134" i="31"/>
  <c r="Q117" i="31"/>
  <c r="Q481" i="31"/>
  <c r="R405" i="31"/>
  <c r="R247" i="31"/>
  <c r="N223" i="31"/>
  <c r="N217" i="31"/>
  <c r="P183" i="31"/>
  <c r="P167" i="31"/>
  <c r="M167" i="31"/>
  <c r="P141" i="31"/>
  <c r="M132" i="31"/>
  <c r="S121" i="31"/>
  <c r="M97" i="31"/>
  <c r="M90" i="31"/>
  <c r="U76" i="31"/>
  <c r="Q61" i="31"/>
  <c r="Q51" i="31"/>
  <c r="Q39" i="31"/>
  <c r="Q43" i="31"/>
  <c r="P21" i="31"/>
  <c r="Q89" i="31"/>
  <c r="T192" i="31"/>
  <c r="U83" i="31"/>
  <c r="R122" i="31"/>
  <c r="O369" i="31"/>
  <c r="P377" i="31"/>
  <c r="Q360" i="31"/>
  <c r="U273" i="31"/>
  <c r="Q281" i="31"/>
  <c r="M263" i="31"/>
  <c r="N230" i="31"/>
  <c r="U223" i="31"/>
  <c r="N202" i="31"/>
  <c r="N183" i="31"/>
  <c r="R173" i="31"/>
  <c r="U155" i="31"/>
  <c r="Q137" i="31"/>
  <c r="S118" i="31"/>
  <c r="N99" i="31"/>
  <c r="P81" i="31"/>
  <c r="N68" i="31"/>
  <c r="P43" i="31"/>
  <c r="O34" i="31"/>
  <c r="O290" i="31"/>
  <c r="P235" i="31"/>
  <c r="S107" i="31"/>
  <c r="U272" i="31"/>
  <c r="T124" i="31"/>
  <c r="M83" i="31"/>
  <c r="P415" i="31"/>
  <c r="T405" i="31"/>
  <c r="O372" i="31"/>
  <c r="P360" i="31"/>
  <c r="O315" i="31"/>
  <c r="R304" i="31"/>
  <c r="T265" i="31"/>
  <c r="T219" i="31"/>
  <c r="T195" i="31"/>
  <c r="T175" i="31"/>
  <c r="S163" i="31"/>
  <c r="T150" i="31"/>
  <c r="S134" i="31"/>
  <c r="N108" i="31"/>
  <c r="P82" i="31"/>
  <c r="T66" i="31"/>
  <c r="O52" i="31"/>
  <c r="O43" i="31"/>
  <c r="N34" i="31"/>
  <c r="M54" i="31"/>
  <c r="T341" i="31"/>
  <c r="T343" i="31"/>
  <c r="R189" i="31"/>
  <c r="T34" i="31"/>
  <c r="R315" i="31"/>
  <c r="N89" i="31"/>
  <c r="N432" i="31"/>
  <c r="N435" i="31"/>
  <c r="T288" i="31"/>
  <c r="S247" i="31"/>
  <c r="O245" i="31"/>
  <c r="T211" i="31"/>
  <c r="N188" i="31"/>
  <c r="Q165" i="31"/>
  <c r="N127" i="31"/>
  <c r="U106" i="31"/>
  <c r="M107" i="31"/>
  <c r="T79" i="31"/>
  <c r="N67" i="31"/>
  <c r="N49" i="31"/>
  <c r="N39" i="31"/>
  <c r="M25" i="31"/>
  <c r="M19" i="31"/>
  <c r="M29" i="31"/>
  <c r="P138" i="31"/>
  <c r="M273" i="31"/>
  <c r="T61" i="31"/>
  <c r="R197" i="31"/>
  <c r="O568" i="31"/>
  <c r="O575" i="31"/>
  <c r="S503" i="31"/>
  <c r="O388" i="31"/>
  <c r="U349" i="31"/>
  <c r="M342" i="31"/>
  <c r="Q131" i="31"/>
  <c r="P89" i="31"/>
  <c r="S81" i="31"/>
  <c r="T402" i="31"/>
  <c r="N302" i="31"/>
  <c r="T271" i="31"/>
  <c r="N229" i="31"/>
  <c r="R208" i="31"/>
  <c r="U179" i="31"/>
  <c r="O166" i="31"/>
  <c r="U145" i="31"/>
  <c r="O131" i="31"/>
  <c r="R113" i="31"/>
  <c r="T76" i="31"/>
  <c r="T57" i="31"/>
  <c r="S48" i="31"/>
  <c r="S25" i="31"/>
  <c r="P663" i="31"/>
  <c r="P669" i="31"/>
  <c r="S653" i="31"/>
  <c r="P603" i="31"/>
  <c r="S397" i="31"/>
  <c r="S253" i="31"/>
  <c r="R34" i="31"/>
  <c r="N581" i="31"/>
  <c r="N385" i="31"/>
  <c r="P555" i="31"/>
  <c r="U386" i="31"/>
  <c r="R542" i="31"/>
  <c r="N671" i="31"/>
  <c r="U519" i="31"/>
  <c r="U673" i="31"/>
  <c r="U558" i="31"/>
  <c r="U416" i="31"/>
  <c r="S595" i="31"/>
  <c r="S418" i="31"/>
  <c r="O629" i="31"/>
  <c r="R501" i="31"/>
  <c r="M584" i="31"/>
  <c r="M402" i="31"/>
  <c r="O341" i="31"/>
  <c r="U316" i="31"/>
  <c r="P299" i="31"/>
  <c r="N279" i="31"/>
  <c r="R261" i="31"/>
  <c r="Q244" i="31"/>
  <c r="S220" i="31"/>
  <c r="M202" i="31"/>
  <c r="Q181" i="31"/>
  <c r="M161" i="31"/>
  <c r="T134" i="31"/>
  <c r="P111" i="31"/>
  <c r="M92" i="31"/>
  <c r="U39" i="31"/>
  <c r="T289" i="31"/>
  <c r="M485" i="31"/>
  <c r="N347" i="31"/>
  <c r="R334" i="31"/>
  <c r="N305" i="31"/>
  <c r="P281" i="31"/>
  <c r="O263" i="31"/>
  <c r="P244" i="31"/>
  <c r="U201" i="31"/>
  <c r="M181" i="31"/>
  <c r="U160" i="31"/>
  <c r="O139" i="31"/>
  <c r="O117" i="31"/>
  <c r="O95" i="31"/>
  <c r="T75" i="31"/>
  <c r="S52" i="31"/>
  <c r="N22" i="31"/>
  <c r="N370" i="31"/>
  <c r="S389" i="31"/>
  <c r="O413" i="31"/>
  <c r="S439" i="31"/>
  <c r="O469" i="31"/>
  <c r="N491" i="31"/>
  <c r="R519" i="31"/>
  <c r="U551" i="31"/>
  <c r="R587" i="31"/>
  <c r="U636" i="31"/>
  <c r="R82" i="31"/>
  <c r="N626" i="31"/>
  <c r="R611" i="31"/>
  <c r="M597" i="31"/>
  <c r="P583" i="31"/>
  <c r="N666" i="31"/>
  <c r="R651" i="31"/>
  <c r="S628" i="31"/>
  <c r="O613" i="31"/>
  <c r="T597" i="31"/>
  <c r="O583" i="31"/>
  <c r="R624" i="31"/>
  <c r="Q625" i="31"/>
  <c r="Q666" i="31"/>
  <c r="O596" i="31"/>
  <c r="O636" i="31"/>
  <c r="U615" i="31"/>
  <c r="M615" i="31"/>
  <c r="R570" i="31"/>
  <c r="N637" i="31"/>
  <c r="T610" i="31"/>
  <c r="T659" i="31"/>
  <c r="U566" i="31"/>
  <c r="M570" i="31"/>
  <c r="M540" i="31"/>
  <c r="U526" i="31"/>
  <c r="T497" i="31"/>
  <c r="S456" i="31"/>
  <c r="S443" i="31"/>
  <c r="S425" i="31"/>
  <c r="S571" i="31"/>
  <c r="S554" i="31"/>
  <c r="S538" i="31"/>
  <c r="R497" i="31"/>
  <c r="R484" i="31"/>
  <c r="Q467" i="31"/>
  <c r="Q453" i="31"/>
  <c r="Q430" i="31"/>
  <c r="Q417" i="31"/>
  <c r="P400" i="31"/>
  <c r="P386" i="31"/>
  <c r="S580" i="31"/>
  <c r="R558" i="31"/>
  <c r="R538" i="31"/>
  <c r="R524" i="31"/>
  <c r="R580" i="31"/>
  <c r="Q568" i="31"/>
  <c r="Q573" i="31"/>
  <c r="P554" i="31"/>
  <c r="Q542" i="31"/>
  <c r="Q529" i="31"/>
  <c r="Q533" i="31"/>
  <c r="P511" i="31"/>
  <c r="P497" i="31"/>
  <c r="P487" i="31"/>
  <c r="O461" i="31"/>
  <c r="N453" i="31"/>
  <c r="N441" i="31"/>
  <c r="O427" i="31"/>
  <c r="O416" i="31"/>
  <c r="N386" i="31"/>
  <c r="P575" i="31"/>
  <c r="P530" i="31"/>
  <c r="O511" i="31"/>
  <c r="O498" i="31"/>
  <c r="O486" i="31"/>
  <c r="N467" i="31"/>
  <c r="N449" i="31"/>
  <c r="T572" i="31"/>
  <c r="M502" i="31"/>
  <c r="P473" i="31"/>
  <c r="T543" i="31"/>
  <c r="U512" i="31"/>
  <c r="M509" i="31"/>
  <c r="U432" i="31"/>
  <c r="T428" i="31"/>
  <c r="M391" i="31"/>
  <c r="S321" i="31"/>
  <c r="S323" i="31"/>
  <c r="N524" i="31"/>
  <c r="N484" i="31"/>
  <c r="M431" i="31"/>
  <c r="T374" i="31"/>
  <c r="S512" i="31"/>
  <c r="N503" i="31"/>
  <c r="M484" i="31"/>
  <c r="M467" i="31"/>
  <c r="R432" i="31"/>
  <c r="T379" i="31"/>
  <c r="Q345" i="31"/>
  <c r="Q331" i="31"/>
  <c r="Q320" i="31"/>
  <c r="Q300" i="31"/>
  <c r="Q287" i="31"/>
  <c r="P264" i="31"/>
  <c r="P265" i="31"/>
  <c r="O223" i="31"/>
  <c r="O208" i="31"/>
  <c r="O188" i="31"/>
  <c r="U500" i="31"/>
  <c r="N566" i="31"/>
  <c r="N416" i="31"/>
  <c r="Q399" i="31"/>
  <c r="R393" i="31"/>
  <c r="O362" i="31"/>
  <c r="R349" i="31"/>
  <c r="O327" i="31"/>
  <c r="T321" i="31"/>
  <c r="M232" i="31"/>
  <c r="N155" i="31"/>
  <c r="N139" i="31"/>
  <c r="M120" i="31"/>
  <c r="O538" i="31"/>
  <c r="U459" i="31"/>
  <c r="M453" i="31"/>
  <c r="T442" i="31"/>
  <c r="N359" i="31"/>
  <c r="N327" i="31"/>
  <c r="M286" i="31"/>
  <c r="N538" i="31"/>
  <c r="O526" i="31"/>
  <c r="T477" i="31"/>
  <c r="T461" i="31"/>
  <c r="U356" i="31"/>
  <c r="M363" i="31"/>
  <c r="S482" i="31"/>
  <c r="R447" i="31"/>
  <c r="M335" i="31"/>
  <c r="R467" i="31"/>
  <c r="R417" i="31"/>
  <c r="R369" i="31"/>
  <c r="P346" i="31"/>
  <c r="T330" i="31"/>
  <c r="P321" i="31"/>
  <c r="U302" i="31"/>
  <c r="T302" i="31"/>
  <c r="R281" i="31"/>
  <c r="O258" i="31"/>
  <c r="Q231" i="31"/>
  <c r="M188" i="31"/>
  <c r="R146" i="31"/>
  <c r="R133" i="31"/>
  <c r="S92" i="31"/>
  <c r="Q482" i="31"/>
  <c r="R399" i="31"/>
  <c r="N257" i="31"/>
  <c r="R251" i="31"/>
  <c r="T221" i="31"/>
  <c r="N218" i="31"/>
  <c r="U180" i="31"/>
  <c r="U165" i="31"/>
  <c r="T153" i="31"/>
  <c r="M139" i="31"/>
  <c r="M133" i="31"/>
  <c r="T118" i="31"/>
  <c r="U95" i="31"/>
  <c r="S75" i="31"/>
  <c r="Q64" i="31"/>
  <c r="Q50" i="31"/>
  <c r="Q38" i="31"/>
  <c r="Q29" i="31"/>
  <c r="P20" i="31"/>
  <c r="T189" i="31"/>
  <c r="T35" i="31"/>
  <c r="R123" i="31"/>
  <c r="P370" i="31"/>
  <c r="P379" i="31"/>
  <c r="Q357" i="31"/>
  <c r="M272" i="31"/>
  <c r="Q275" i="31"/>
  <c r="M262" i="31"/>
  <c r="S236" i="31"/>
  <c r="U219" i="31"/>
  <c r="N203" i="31"/>
  <c r="R180" i="31"/>
  <c r="R181" i="31"/>
  <c r="O152" i="31"/>
  <c r="O136" i="31"/>
  <c r="P117" i="31"/>
  <c r="R94" i="31"/>
  <c r="U78" i="31"/>
  <c r="S65" i="31"/>
  <c r="P41" i="31"/>
  <c r="O33" i="31"/>
  <c r="O289" i="31"/>
  <c r="Q222" i="31"/>
  <c r="Q96" i="31"/>
  <c r="U271" i="31"/>
  <c r="P96" i="31"/>
  <c r="T49" i="31"/>
  <c r="P417" i="31"/>
  <c r="T397" i="31"/>
  <c r="O373" i="31"/>
  <c r="M346" i="31"/>
  <c r="O318" i="31"/>
  <c r="P295" i="31"/>
  <c r="T267" i="31"/>
  <c r="T216" i="31"/>
  <c r="N190" i="31"/>
  <c r="Q173" i="31"/>
  <c r="S164" i="31"/>
  <c r="U147" i="31"/>
  <c r="O133" i="31"/>
  <c r="S106" i="31"/>
  <c r="T78" i="31"/>
  <c r="R65" i="31"/>
  <c r="O51" i="31"/>
  <c r="O41" i="31"/>
  <c r="N33" i="31"/>
  <c r="M51" i="31"/>
  <c r="T344" i="31"/>
  <c r="M278" i="31"/>
  <c r="N173" i="31"/>
  <c r="R319" i="31"/>
  <c r="Q105" i="31"/>
  <c r="N97" i="31"/>
  <c r="N430" i="31"/>
  <c r="P414" i="31"/>
  <c r="P291" i="31"/>
  <c r="N246" i="31"/>
  <c r="O246" i="31"/>
  <c r="T201" i="31"/>
  <c r="N197" i="31"/>
  <c r="U151" i="31"/>
  <c r="N117" i="31"/>
  <c r="U107" i="31"/>
  <c r="R96" i="31"/>
  <c r="S78" i="31"/>
  <c r="N63" i="31"/>
  <c r="M48" i="31"/>
  <c r="N38" i="31"/>
  <c r="M24" i="31"/>
  <c r="M27" i="31"/>
  <c r="U80" i="31"/>
  <c r="M281" i="31"/>
  <c r="T69" i="31"/>
  <c r="R192" i="31"/>
  <c r="O565" i="31"/>
  <c r="S498" i="31"/>
  <c r="S505" i="31"/>
  <c r="O383" i="31"/>
  <c r="U342" i="31"/>
  <c r="M351" i="31"/>
  <c r="Q132" i="31"/>
  <c r="T286" i="31"/>
  <c r="S77" i="31"/>
  <c r="T401" i="31"/>
  <c r="N306" i="31"/>
  <c r="T278" i="31"/>
  <c r="N237" i="31"/>
  <c r="S205" i="31"/>
  <c r="M174" i="31"/>
  <c r="O167" i="31"/>
  <c r="S151" i="31"/>
  <c r="S124" i="31"/>
  <c r="R110" i="31"/>
  <c r="T85" i="31"/>
  <c r="T55" i="31"/>
  <c r="S47" i="31"/>
  <c r="S24" i="31"/>
  <c r="P671" i="31"/>
  <c r="S649" i="31"/>
  <c r="S654" i="31"/>
  <c r="P595" i="31"/>
  <c r="S401" i="31"/>
  <c r="S244" i="31"/>
  <c r="R33" i="31"/>
  <c r="M573" i="31"/>
  <c r="P639" i="31"/>
  <c r="S541" i="31"/>
  <c r="M388" i="31"/>
  <c r="N516" i="31"/>
  <c r="Q657" i="31"/>
  <c r="M511" i="31"/>
  <c r="M673" i="31"/>
  <c r="M558" i="31"/>
  <c r="M416" i="31"/>
  <c r="P587" i="31"/>
  <c r="O399" i="31"/>
  <c r="R596" i="31"/>
  <c r="T488" i="31"/>
  <c r="M554" i="31"/>
  <c r="P402" i="31"/>
  <c r="R335" i="31"/>
  <c r="Q314" i="31"/>
  <c r="O309" i="31"/>
  <c r="S276" i="31"/>
  <c r="Q259" i="31"/>
  <c r="S239" i="31"/>
  <c r="Q218" i="31"/>
  <c r="R207" i="31"/>
  <c r="S159" i="31"/>
  <c r="T138" i="31"/>
  <c r="P109" i="31"/>
  <c r="S90" i="31"/>
  <c r="O64" i="31"/>
  <c r="Q33" i="31"/>
  <c r="P641" i="31"/>
  <c r="O467" i="31"/>
  <c r="R343" i="31"/>
  <c r="M323" i="31"/>
  <c r="P303" i="31"/>
  <c r="S278" i="31"/>
  <c r="Q261" i="31"/>
  <c r="R249" i="31"/>
  <c r="S217" i="31"/>
  <c r="Q204" i="31"/>
  <c r="R177" i="31"/>
  <c r="N159" i="31"/>
  <c r="S136" i="31"/>
  <c r="O124" i="31"/>
  <c r="O93" i="31"/>
  <c r="M71" i="31"/>
  <c r="P47" i="31"/>
  <c r="P49" i="31"/>
  <c r="T19" i="31"/>
  <c r="T371" i="31"/>
  <c r="T391" i="31"/>
  <c r="R415" i="31"/>
  <c r="Q441" i="31"/>
  <c r="O471" i="31"/>
  <c r="N498" i="31"/>
  <c r="S524" i="31"/>
  <c r="T553" i="31"/>
  <c r="M595" i="31"/>
  <c r="U187" i="31"/>
  <c r="S67" i="31"/>
  <c r="P305" i="31"/>
  <c r="Q307" i="31"/>
  <c r="M313" i="31"/>
  <c r="R299" i="31"/>
  <c r="S261" i="31"/>
  <c r="U303" i="31"/>
  <c r="P319" i="31"/>
  <c r="T233" i="31"/>
  <c r="P53" i="31"/>
  <c r="Q582" i="31"/>
  <c r="O665" i="31"/>
  <c r="P642" i="31"/>
  <c r="T627" i="31"/>
  <c r="P612" i="31"/>
  <c r="U596" i="31"/>
  <c r="P582" i="31"/>
  <c r="R625" i="31"/>
  <c r="Q626" i="31"/>
  <c r="Q667" i="31"/>
  <c r="O597" i="31"/>
  <c r="O645" i="31"/>
  <c r="U608" i="31"/>
  <c r="M608" i="31"/>
  <c r="R571" i="31"/>
  <c r="N638" i="31"/>
  <c r="T611" i="31"/>
  <c r="T651" i="31"/>
  <c r="U565" i="31"/>
  <c r="M571" i="31"/>
  <c r="U538" i="31"/>
  <c r="U525" i="31"/>
  <c r="T496" i="31"/>
  <c r="S455" i="31"/>
  <c r="S442" i="31"/>
  <c r="S575" i="31"/>
  <c r="S572" i="31"/>
  <c r="S553" i="31"/>
  <c r="S537" i="31"/>
  <c r="R496" i="31"/>
  <c r="R483" i="31"/>
  <c r="Q460" i="31"/>
  <c r="Q461" i="31"/>
  <c r="Q429" i="31"/>
  <c r="Q416" i="31"/>
  <c r="P399" i="31"/>
  <c r="P385" i="31"/>
  <c r="S589" i="31"/>
  <c r="R557" i="31"/>
  <c r="R537" i="31"/>
  <c r="R523" i="31"/>
  <c r="R589" i="31"/>
  <c r="Q567" i="31"/>
  <c r="Q575" i="31"/>
  <c r="P553" i="31"/>
  <c r="Q541" i="31"/>
  <c r="Q528" i="31"/>
  <c r="Q519" i="31"/>
  <c r="P510" i="31"/>
  <c r="P496" i="31"/>
  <c r="P486" i="31"/>
  <c r="O460" i="31"/>
  <c r="O449" i="31"/>
  <c r="N440" i="31"/>
  <c r="O426" i="31"/>
  <c r="O415" i="31"/>
  <c r="P569" i="31"/>
  <c r="P561" i="31"/>
  <c r="P529" i="31"/>
  <c r="O510" i="31"/>
  <c r="O497" i="31"/>
  <c r="N474" i="31"/>
  <c r="N475" i="31"/>
  <c r="N447" i="31"/>
  <c r="O551" i="31"/>
  <c r="M500" i="31"/>
  <c r="T544" i="31"/>
  <c r="U513" i="31"/>
  <c r="M517" i="31"/>
  <c r="M428" i="31"/>
  <c r="U421" i="31"/>
  <c r="T389" i="31"/>
  <c r="M371" i="31"/>
  <c r="S341" i="31"/>
  <c r="S320" i="31"/>
  <c r="S302" i="31"/>
  <c r="T530" i="31"/>
  <c r="N485" i="31"/>
  <c r="M426" i="31"/>
  <c r="T565" i="31"/>
  <c r="S513" i="31"/>
  <c r="N501" i="31"/>
  <c r="U488" i="31"/>
  <c r="M468" i="31"/>
  <c r="R433" i="31"/>
  <c r="U405" i="31"/>
  <c r="U371" i="31"/>
  <c r="Q344" i="31"/>
  <c r="Q330" i="31"/>
  <c r="Q319" i="31"/>
  <c r="Q299" i="31"/>
  <c r="Q286" i="31"/>
  <c r="P263" i="31"/>
  <c r="P253" i="31"/>
  <c r="O222" i="31"/>
  <c r="O207" i="31"/>
  <c r="O187" i="31"/>
  <c r="U501" i="31"/>
  <c r="N568" i="31"/>
  <c r="N419" i="31"/>
  <c r="Q398" i="31"/>
  <c r="N372" i="31"/>
  <c r="N355" i="31"/>
  <c r="R351" i="31"/>
  <c r="P327" i="31"/>
  <c r="U309" i="31"/>
  <c r="S263" i="31"/>
  <c r="M231" i="31"/>
  <c r="O180" i="31"/>
  <c r="N153" i="31"/>
  <c r="N138" i="31"/>
  <c r="M119" i="31"/>
  <c r="O540" i="31"/>
  <c r="U453" i="31"/>
  <c r="M454" i="31"/>
  <c r="T449" i="31"/>
  <c r="N360" i="31"/>
  <c r="M306" i="31"/>
  <c r="R277" i="31"/>
  <c r="N547" i="31"/>
  <c r="T468" i="31"/>
  <c r="T469" i="31"/>
  <c r="T463" i="31"/>
  <c r="U361" i="31"/>
  <c r="P345" i="31"/>
  <c r="S487" i="31"/>
  <c r="R442" i="31"/>
  <c r="U330" i="31"/>
  <c r="R472" i="31"/>
  <c r="R421" i="31"/>
  <c r="R379" i="31"/>
  <c r="N345" i="31"/>
  <c r="P329" i="31"/>
  <c r="T314" i="31"/>
  <c r="M300" i="31"/>
  <c r="U295" i="31"/>
  <c r="O278" i="31"/>
  <c r="O267" i="31"/>
  <c r="Q230" i="31"/>
  <c r="R161" i="31"/>
  <c r="R145" i="31"/>
  <c r="R132" i="31"/>
  <c r="Q483" i="31"/>
  <c r="R400" i="31"/>
  <c r="N264" i="31"/>
  <c r="R244" i="31"/>
  <c r="M220" i="31"/>
  <c r="N208" i="31"/>
  <c r="R179" i="31"/>
  <c r="T164" i="31"/>
  <c r="P152" i="31"/>
  <c r="S137" i="31"/>
  <c r="M134" i="31"/>
  <c r="R117" i="31"/>
  <c r="Q93" i="31"/>
  <c r="M94" i="31"/>
  <c r="R71" i="31"/>
  <c r="Q68" i="31"/>
  <c r="Q49" i="31"/>
  <c r="Q37" i="31"/>
  <c r="Q27" i="31"/>
  <c r="P19" i="31"/>
  <c r="U48" i="31"/>
  <c r="T190" i="31"/>
  <c r="S20" i="31"/>
  <c r="R124" i="31"/>
  <c r="P369" i="31"/>
  <c r="P372" i="31"/>
  <c r="Q359" i="31"/>
  <c r="Q272" i="31"/>
  <c r="T263" i="31"/>
  <c r="M260" i="31"/>
  <c r="S232" i="31"/>
  <c r="M221" i="31"/>
  <c r="N204" i="31"/>
  <c r="Q179" i="31"/>
  <c r="Q169" i="31"/>
  <c r="U150" i="31"/>
  <c r="P133" i="31"/>
  <c r="O113" i="31"/>
  <c r="P93" i="31"/>
  <c r="U77" i="31"/>
  <c r="S64" i="31"/>
  <c r="P40" i="31"/>
  <c r="O24" i="31"/>
  <c r="O287" i="31"/>
  <c r="P165" i="31"/>
  <c r="N94" i="31"/>
  <c r="U279" i="31"/>
  <c r="P95" i="31"/>
  <c r="T47" i="31"/>
  <c r="P421" i="31"/>
  <c r="O374" i="31"/>
  <c r="P357" i="31"/>
  <c r="N321" i="31"/>
  <c r="R301" i="31"/>
  <c r="P292" i="31"/>
  <c r="T261" i="31"/>
  <c r="T223" i="31"/>
  <c r="T188" i="31"/>
  <c r="Q174" i="31"/>
  <c r="S165" i="31"/>
  <c r="S146" i="31"/>
  <c r="S141" i="31"/>
  <c r="M103" i="31"/>
  <c r="T77" i="31"/>
  <c r="R64" i="31"/>
  <c r="O50" i="31"/>
  <c r="O40" i="31"/>
  <c r="Q217" i="31"/>
  <c r="U47" i="31"/>
  <c r="T345" i="31"/>
  <c r="Q216" i="31"/>
  <c r="N174" i="31"/>
  <c r="R317" i="31"/>
  <c r="Q106" i="31"/>
  <c r="N93" i="31"/>
  <c r="N433" i="31"/>
  <c r="T399" i="31"/>
  <c r="P290" i="31"/>
  <c r="N243" i="31"/>
  <c r="O247" i="31"/>
  <c r="T209" i="31"/>
  <c r="T181" i="31"/>
  <c r="T147" i="31"/>
  <c r="N125" i="31"/>
  <c r="M105" i="31"/>
  <c r="Q95" i="31"/>
  <c r="O75" i="31"/>
  <c r="O78" i="31"/>
  <c r="N55" i="31"/>
  <c r="M47" i="31"/>
  <c r="M37" i="31"/>
  <c r="M23" i="31"/>
  <c r="N245" i="31"/>
  <c r="M50" i="31"/>
  <c r="M271" i="31"/>
  <c r="T65" i="31"/>
  <c r="T180" i="31"/>
  <c r="O566" i="31"/>
  <c r="S496" i="31"/>
  <c r="S500" i="31"/>
  <c r="O384" i="31"/>
  <c r="U351" i="31"/>
  <c r="R323" i="31"/>
  <c r="Q133" i="31"/>
  <c r="T293" i="31"/>
  <c r="R61" i="31"/>
  <c r="T400" i="31"/>
  <c r="N300" i="31"/>
  <c r="T272" i="31"/>
  <c r="P215" i="31"/>
  <c r="R201" i="31"/>
  <c r="U181" i="31"/>
  <c r="O169" i="31"/>
  <c r="S152" i="31"/>
  <c r="R120" i="31"/>
  <c r="P97" i="31"/>
  <c r="S69" i="31"/>
  <c r="T54" i="31"/>
  <c r="T43" i="31"/>
  <c r="S23" i="31"/>
  <c r="P664" i="31"/>
  <c r="S656" i="31"/>
  <c r="S655" i="31"/>
  <c r="P596" i="31"/>
  <c r="S407" i="31"/>
  <c r="S243" i="31"/>
  <c r="R41" i="31"/>
  <c r="Q554" i="31"/>
  <c r="U623" i="31"/>
  <c r="R533" i="31"/>
  <c r="O670" i="31"/>
  <c r="Q472" i="31"/>
  <c r="S625" i="31"/>
  <c r="P484" i="31"/>
  <c r="P659" i="31"/>
  <c r="P544" i="31"/>
  <c r="R390" i="31"/>
  <c r="N539" i="31"/>
  <c r="T376" i="31"/>
  <c r="O589" i="31"/>
  <c r="O455" i="31"/>
  <c r="T513" i="31"/>
  <c r="T383" i="31"/>
  <c r="M333" i="31"/>
  <c r="U320" i="31"/>
  <c r="P293" i="31"/>
  <c r="S274" i="31"/>
  <c r="U257" i="31"/>
  <c r="M237" i="31"/>
  <c r="M216" i="31"/>
  <c r="Q197" i="31"/>
  <c r="R175" i="31"/>
  <c r="Q153" i="31"/>
  <c r="Q127" i="31"/>
  <c r="P107" i="31"/>
  <c r="O83" i="31"/>
  <c r="N37" i="31"/>
  <c r="P611" i="31"/>
  <c r="U441" i="31"/>
  <c r="U344" i="31"/>
  <c r="U318" i="31"/>
  <c r="U300" i="31"/>
  <c r="O276" i="31"/>
  <c r="O259" i="31"/>
  <c r="Q239" i="31"/>
  <c r="U215" i="31"/>
  <c r="P197" i="31"/>
  <c r="Q175" i="31"/>
  <c r="N166" i="31"/>
  <c r="O134" i="31"/>
  <c r="O111" i="31"/>
  <c r="U91" i="31"/>
  <c r="P67" i="31"/>
  <c r="S39" i="31"/>
  <c r="O15" i="31"/>
  <c r="S373" i="31"/>
  <c r="N397" i="31"/>
  <c r="S417" i="31"/>
  <c r="T443" i="31"/>
  <c r="O473" i="31"/>
  <c r="N502" i="31"/>
  <c r="T526" i="31"/>
  <c r="U555" i="31"/>
  <c r="T111" i="31"/>
  <c r="S454" i="31"/>
  <c r="S441" i="31"/>
  <c r="S568" i="31"/>
  <c r="S573" i="31"/>
  <c r="R552" i="31"/>
  <c r="R511" i="31"/>
  <c r="R495" i="31"/>
  <c r="R482" i="31"/>
  <c r="Q459" i="31"/>
  <c r="Q449" i="31"/>
  <c r="Q428" i="31"/>
  <c r="Q415" i="31"/>
  <c r="P398" i="31"/>
  <c r="P384" i="31"/>
  <c r="S581" i="31"/>
  <c r="R556" i="31"/>
  <c r="R530" i="31"/>
  <c r="R531" i="31"/>
  <c r="R581" i="31"/>
  <c r="Q566" i="31"/>
  <c r="Q561" i="31"/>
  <c r="P552" i="31"/>
  <c r="Q540" i="31"/>
  <c r="Q527" i="31"/>
  <c r="Q517" i="31"/>
  <c r="P509" i="31"/>
  <c r="O495" i="31"/>
  <c r="P485" i="31"/>
  <c r="O459" i="31"/>
  <c r="O447" i="31"/>
  <c r="N439" i="31"/>
  <c r="O425" i="31"/>
  <c r="N393" i="31"/>
  <c r="P568" i="31"/>
  <c r="P559" i="31"/>
  <c r="P528" i="31"/>
  <c r="O509" i="31"/>
  <c r="O496" i="31"/>
  <c r="N473" i="31"/>
  <c r="N463" i="31"/>
  <c r="N446" i="31"/>
  <c r="O552" i="31"/>
  <c r="U497" i="31"/>
  <c r="U429" i="31"/>
  <c r="T545" i="31"/>
  <c r="U514" i="31"/>
  <c r="P444" i="31"/>
  <c r="T429" i="31"/>
  <c r="U414" i="31"/>
  <c r="M387" i="31"/>
  <c r="M370" i="31"/>
  <c r="S332" i="31"/>
  <c r="S319" i="31"/>
  <c r="S301" i="31"/>
  <c r="T531" i="31"/>
  <c r="N486" i="31"/>
  <c r="T414" i="31"/>
  <c r="N552" i="31"/>
  <c r="S514" i="31"/>
  <c r="N499" i="31"/>
  <c r="U489" i="31"/>
  <c r="R435" i="31"/>
  <c r="M397" i="31"/>
  <c r="T370" i="31"/>
  <c r="Q343" i="31"/>
  <c r="Q329" i="31"/>
  <c r="Q318" i="31"/>
  <c r="Q293" i="31"/>
  <c r="Q295" i="31"/>
  <c r="P262" i="31"/>
  <c r="P251" i="31"/>
  <c r="O221" i="31"/>
  <c r="O194" i="31"/>
  <c r="O195" i="31"/>
  <c r="U502" i="31"/>
  <c r="N573" i="31"/>
  <c r="N411" i="31"/>
  <c r="Q402" i="31"/>
  <c r="N371" i="31"/>
  <c r="O359" i="31"/>
  <c r="R345" i="31"/>
  <c r="P328" i="31"/>
  <c r="Q250" i="31"/>
  <c r="U229" i="31"/>
  <c r="O179" i="31"/>
  <c r="N152" i="31"/>
  <c r="U117" i="31"/>
  <c r="O542" i="31"/>
  <c r="U455" i="31"/>
  <c r="M455" i="31"/>
  <c r="T439" i="31"/>
  <c r="O303" i="31"/>
  <c r="T230" i="31"/>
  <c r="O533" i="31"/>
  <c r="T470" i="31"/>
  <c r="U460" i="31"/>
  <c r="T458" i="31"/>
  <c r="U355" i="31"/>
  <c r="P341" i="31"/>
  <c r="S484" i="31"/>
  <c r="R444" i="31"/>
  <c r="N328" i="31"/>
  <c r="R473" i="31"/>
  <c r="R411" i="31"/>
  <c r="N357" i="31"/>
  <c r="P342" i="31"/>
  <c r="M328" i="31"/>
  <c r="P313" i="31"/>
  <c r="T303" i="31"/>
  <c r="R292" i="31"/>
  <c r="R273" i="31"/>
  <c r="M251" i="31"/>
  <c r="Q229" i="31"/>
  <c r="R160" i="31"/>
  <c r="R139" i="31"/>
  <c r="R141" i="31"/>
  <c r="Q488" i="31"/>
  <c r="R398" i="31"/>
  <c r="T295" i="31"/>
  <c r="N263" i="31"/>
  <c r="P218" i="31"/>
  <c r="R206" i="31"/>
  <c r="Q178" i="31"/>
  <c r="P162" i="31"/>
  <c r="M151" i="31"/>
  <c r="P136" i="31"/>
  <c r="M135" i="31"/>
  <c r="Q113" i="31"/>
  <c r="R57" i="31"/>
  <c r="Q48" i="31"/>
  <c r="Q36" i="31"/>
  <c r="Q26" i="31"/>
  <c r="S206" i="31"/>
  <c r="M43" i="31"/>
  <c r="P159" i="31"/>
  <c r="S19" i="31"/>
  <c r="R125" i="31"/>
  <c r="P371" i="31"/>
  <c r="Q358" i="31"/>
  <c r="U341" i="31"/>
  <c r="Q271" i="31"/>
  <c r="N262" i="31"/>
  <c r="O251" i="31"/>
  <c r="M223" i="31"/>
  <c r="M218" i="31"/>
  <c r="N205" i="31"/>
  <c r="P178" i="31"/>
  <c r="T165" i="31"/>
  <c r="O148" i="31"/>
  <c r="T127" i="31"/>
  <c r="N91" i="31"/>
  <c r="S76" i="31"/>
  <c r="S63" i="31"/>
  <c r="P39" i="31"/>
  <c r="O23" i="31"/>
  <c r="O295" i="31"/>
  <c r="M153" i="31"/>
  <c r="M53" i="31"/>
  <c r="R205" i="31"/>
  <c r="P91" i="31"/>
  <c r="T38" i="31"/>
  <c r="P416" i="31"/>
  <c r="O371" i="31"/>
  <c r="P363" i="31"/>
  <c r="N313" i="31"/>
  <c r="R300" i="31"/>
  <c r="T259" i="31"/>
  <c r="N234" i="31"/>
  <c r="T215" i="31"/>
  <c r="M183" i="31"/>
  <c r="Q183" i="31"/>
  <c r="S166" i="31"/>
  <c r="O145" i="31"/>
  <c r="S131" i="31"/>
  <c r="N104" i="31"/>
  <c r="P75" i="31"/>
  <c r="N61" i="31"/>
  <c r="O49" i="31"/>
  <c r="O39" i="31"/>
  <c r="P211" i="31"/>
  <c r="M41" i="31"/>
  <c r="T346" i="31"/>
  <c r="Q221" i="31"/>
  <c r="N175" i="31"/>
  <c r="R321" i="31"/>
  <c r="Q107" i="31"/>
  <c r="R69" i="31"/>
  <c r="N429" i="31"/>
  <c r="N320" i="31"/>
  <c r="P288" i="31"/>
  <c r="O253" i="31"/>
  <c r="Q219" i="31"/>
  <c r="S195" i="31"/>
  <c r="P180" i="31"/>
  <c r="Q138" i="31"/>
  <c r="U111" i="31"/>
  <c r="M108" i="31"/>
  <c r="R93" i="31"/>
  <c r="O77" i="31"/>
  <c r="N54" i="31"/>
  <c r="N48" i="31"/>
  <c r="M36" i="31"/>
  <c r="M22" i="31"/>
  <c r="N253" i="31"/>
  <c r="M40" i="31"/>
  <c r="M279" i="31"/>
  <c r="R193" i="31"/>
  <c r="T179" i="31"/>
  <c r="O570" i="31"/>
  <c r="S495" i="31"/>
  <c r="O390" i="31"/>
  <c r="O393" i="31"/>
  <c r="M341" i="31"/>
  <c r="O285" i="31"/>
  <c r="Q94" i="31"/>
  <c r="T285" i="31"/>
  <c r="R51" i="31"/>
  <c r="T398" i="31"/>
  <c r="N309" i="31"/>
  <c r="T281" i="31"/>
  <c r="P223" i="31"/>
  <c r="S193" i="31"/>
  <c r="U178" i="31"/>
  <c r="O165" i="31"/>
  <c r="S153" i="31"/>
  <c r="T117" i="31"/>
  <c r="P90" i="31"/>
  <c r="R68" i="31"/>
  <c r="T53" i="31"/>
  <c r="T41" i="31"/>
  <c r="S22" i="31"/>
  <c r="P673" i="31"/>
  <c r="S657" i="31"/>
  <c r="P599" i="31"/>
  <c r="P597" i="31"/>
  <c r="S400" i="31"/>
  <c r="S251" i="31"/>
  <c r="Q21" i="31"/>
  <c r="S530" i="31"/>
  <c r="M623" i="31"/>
  <c r="O515" i="31"/>
  <c r="R656" i="31"/>
  <c r="T454" i="31"/>
  <c r="Q617" i="31"/>
  <c r="P467" i="31"/>
  <c r="U642" i="31"/>
  <c r="O527" i="31"/>
  <c r="S666" i="31"/>
  <c r="U528" i="31"/>
  <c r="T362" i="31"/>
  <c r="N567" i="31"/>
  <c r="Q442" i="31"/>
  <c r="T487" i="31"/>
  <c r="R370" i="31"/>
  <c r="P330" i="31"/>
  <c r="M320" i="31"/>
  <c r="S290" i="31"/>
  <c r="R272" i="31"/>
  <c r="Q264" i="31"/>
  <c r="O235" i="31"/>
  <c r="S221" i="31"/>
  <c r="M194" i="31"/>
  <c r="U173" i="31"/>
  <c r="P150" i="31"/>
  <c r="U124" i="31"/>
  <c r="O105" i="31"/>
  <c r="R79" i="31"/>
  <c r="T68" i="31"/>
  <c r="T27" i="31"/>
  <c r="O610" i="31"/>
  <c r="M418" i="31"/>
  <c r="M349" i="31"/>
  <c r="O316" i="31"/>
  <c r="M299" i="31"/>
  <c r="Q274" i="31"/>
  <c r="S257" i="31"/>
  <c r="U236" i="31"/>
  <c r="R222" i="31"/>
  <c r="P193" i="31"/>
  <c r="S173" i="31"/>
  <c r="S175" i="31"/>
  <c r="O153" i="31"/>
  <c r="P132" i="31"/>
  <c r="O109" i="31"/>
  <c r="R90" i="31"/>
  <c r="U65" i="31"/>
  <c r="U38" i="31"/>
  <c r="O356" i="31"/>
  <c r="S375" i="31"/>
  <c r="U399" i="31"/>
  <c r="M421" i="31"/>
  <c r="M447" i="31"/>
  <c r="M475" i="31"/>
  <c r="P505" i="31"/>
  <c r="S529" i="31"/>
  <c r="T558" i="31"/>
  <c r="Q610" i="31"/>
  <c r="R598" i="31"/>
  <c r="N653" i="31"/>
  <c r="O358" i="31"/>
  <c r="U377" i="31"/>
  <c r="U401" i="31"/>
  <c r="T426" i="31"/>
  <c r="O454" i="31"/>
  <c r="U484" i="31"/>
  <c r="R515" i="31"/>
  <c r="U544" i="31"/>
  <c r="P580" i="31"/>
  <c r="O622" i="31"/>
  <c r="U665" i="31"/>
  <c r="S390" i="31"/>
  <c r="R416" i="31"/>
  <c r="M442" i="31"/>
  <c r="M472" i="31"/>
  <c r="Q503" i="31"/>
  <c r="T527" i="31"/>
  <c r="U556" i="31"/>
  <c r="R608" i="31"/>
  <c r="N654" i="31"/>
  <c r="N361" i="31"/>
  <c r="Q384" i="31"/>
  <c r="U404" i="31"/>
  <c r="P430" i="31"/>
  <c r="R461" i="31"/>
  <c r="T485" i="31"/>
  <c r="T517" i="31"/>
  <c r="S545" i="31"/>
  <c r="P581" i="31"/>
  <c r="O623" i="31"/>
  <c r="U666" i="31"/>
  <c r="Q371" i="31"/>
  <c r="Q391" i="31"/>
  <c r="R414" i="31"/>
  <c r="U440" i="31"/>
  <c r="O470" i="31"/>
  <c r="M496" i="31"/>
  <c r="S523" i="31"/>
  <c r="N551" i="31"/>
  <c r="T585" i="31"/>
  <c r="R627" i="31"/>
  <c r="O673" i="31"/>
  <c r="T359" i="31"/>
  <c r="S384" i="31"/>
  <c r="P405" i="31"/>
  <c r="P431" i="31"/>
  <c r="Q463" i="31"/>
  <c r="M486" i="31"/>
  <c r="R516" i="31"/>
  <c r="U543" i="31"/>
  <c r="O582" i="31"/>
  <c r="S627" i="31"/>
  <c r="M5" i="31"/>
  <c r="N383" i="31"/>
  <c r="M407" i="31"/>
  <c r="S431" i="31"/>
  <c r="P459" i="31"/>
  <c r="U483" i="31"/>
  <c r="N515" i="31"/>
  <c r="P542" i="31"/>
  <c r="Q579" i="31"/>
  <c r="P621" i="31"/>
  <c r="M665" i="31"/>
  <c r="O63" i="31"/>
  <c r="U482" i="31"/>
  <c r="N351" i="31"/>
  <c r="U321" i="31"/>
  <c r="T300" i="31"/>
  <c r="R278" i="31"/>
  <c r="M259" i="31"/>
  <c r="O239" i="31"/>
  <c r="N220" i="31"/>
  <c r="S201" i="31"/>
  <c r="Q177" i="31"/>
  <c r="U152" i="31"/>
  <c r="N132" i="31"/>
  <c r="T106" i="31"/>
  <c r="Q85" i="31"/>
  <c r="M64" i="31"/>
  <c r="S38" i="31"/>
  <c r="P8" i="31"/>
  <c r="O104" i="31"/>
  <c r="P306" i="31"/>
  <c r="N489" i="31"/>
  <c r="N343" i="31"/>
  <c r="M321" i="31"/>
  <c r="P302" i="31"/>
  <c r="P278" i="31"/>
  <c r="M261" i="31"/>
  <c r="T243" i="31"/>
  <c r="M222" i="31"/>
  <c r="O201" i="31"/>
  <c r="S179" i="31"/>
  <c r="M162" i="31"/>
  <c r="U135" i="31"/>
  <c r="U108" i="31"/>
  <c r="R91" i="31"/>
  <c r="M69" i="31"/>
  <c r="T50" i="31"/>
  <c r="T21" i="31"/>
  <c r="O118" i="31"/>
  <c r="P631" i="31"/>
  <c r="S435" i="31"/>
  <c r="O345" i="31"/>
  <c r="P320" i="31"/>
  <c r="O302" i="31"/>
  <c r="O292" i="31"/>
  <c r="S264" i="31"/>
  <c r="P243" i="31"/>
  <c r="U221" i="31"/>
  <c r="U202" i="31"/>
  <c r="M179" i="31"/>
  <c r="O160" i="31"/>
  <c r="T135" i="31"/>
  <c r="T119" i="31"/>
  <c r="O97" i="31"/>
  <c r="M77" i="31"/>
  <c r="P51" i="31"/>
  <c r="N21" i="31"/>
  <c r="R83" i="31"/>
  <c r="U595" i="31"/>
  <c r="S372" i="31"/>
  <c r="R333" i="31"/>
  <c r="S313" i="31"/>
  <c r="R289" i="31"/>
  <c r="N271" i="31"/>
  <c r="R250" i="31"/>
  <c r="O234" i="31"/>
  <c r="M215" i="31"/>
  <c r="Q192" i="31"/>
  <c r="T177" i="31"/>
  <c r="P155" i="31"/>
  <c r="N133" i="31"/>
  <c r="T113" i="31"/>
  <c r="R92" i="31"/>
  <c r="U71" i="31"/>
  <c r="U41" i="31"/>
  <c r="T166" i="31"/>
  <c r="N29" i="31"/>
  <c r="O541" i="31"/>
  <c r="O355" i="31"/>
  <c r="R331" i="31"/>
  <c r="O323" i="31"/>
  <c r="N291" i="31"/>
  <c r="N273" i="31"/>
  <c r="S262" i="31"/>
  <c r="Q237" i="31"/>
  <c r="T218" i="31"/>
  <c r="P192" i="31"/>
  <c r="M160" i="31"/>
  <c r="U64" i="31"/>
  <c r="Q150" i="31"/>
  <c r="M89" i="31"/>
  <c r="S272" i="31"/>
  <c r="T276" i="31"/>
  <c r="N275" i="31"/>
  <c r="M264" i="31"/>
  <c r="S231" i="31"/>
  <c r="U267" i="31"/>
  <c r="S265" i="31"/>
  <c r="U122" i="31"/>
  <c r="O202" i="31"/>
  <c r="N80" i="31"/>
  <c r="O174" i="31"/>
  <c r="Q139" i="31"/>
  <c r="T109" i="31"/>
  <c r="R657" i="31"/>
  <c r="S360" i="31"/>
  <c r="S383" i="31"/>
  <c r="M404" i="31"/>
  <c r="P429" i="31"/>
  <c r="U456" i="31"/>
  <c r="N487" i="31"/>
  <c r="O517" i="31"/>
  <c r="S547" i="31"/>
  <c r="U583" i="31"/>
  <c r="T625" i="31"/>
  <c r="Q669" i="31"/>
  <c r="Q393" i="31"/>
  <c r="N418" i="31"/>
  <c r="U444" i="31"/>
  <c r="U473" i="31"/>
  <c r="T505" i="31"/>
  <c r="S531" i="31"/>
  <c r="O559" i="31"/>
  <c r="N612" i="31"/>
  <c r="T666" i="31"/>
  <c r="T363" i="31"/>
  <c r="U385" i="31"/>
  <c r="M411" i="31"/>
  <c r="P433" i="31"/>
  <c r="U467" i="31"/>
  <c r="N488" i="31"/>
  <c r="Q523" i="31"/>
  <c r="M551" i="31"/>
  <c r="U584" i="31"/>
  <c r="T626" i="31"/>
  <c r="N673" i="31"/>
  <c r="U372" i="31"/>
  <c r="T393" i="31"/>
  <c r="T416" i="31"/>
  <c r="U442" i="31"/>
  <c r="S472" i="31"/>
  <c r="T500" i="31"/>
  <c r="T525" i="31"/>
  <c r="M553" i="31"/>
  <c r="M594" i="31"/>
  <c r="U635" i="31"/>
  <c r="U337" i="31"/>
  <c r="R361" i="31"/>
  <c r="Q386" i="31"/>
  <c r="Q411" i="31"/>
  <c r="S433" i="31"/>
  <c r="P468" i="31"/>
  <c r="T489" i="31"/>
  <c r="O519" i="31"/>
  <c r="O547" i="31"/>
  <c r="S586" i="31"/>
  <c r="M636" i="31"/>
  <c r="S361" i="31"/>
  <c r="T384" i="31"/>
  <c r="S411" i="31"/>
  <c r="O435" i="31"/>
  <c r="R463" i="31"/>
  <c r="T486" i="31"/>
  <c r="T516" i="31"/>
  <c r="Q544" i="31"/>
  <c r="M583" i="31"/>
  <c r="U624" i="31"/>
  <c r="R668" i="31"/>
  <c r="S41" i="31"/>
  <c r="M440" i="31"/>
  <c r="O346" i="31"/>
  <c r="P318" i="31"/>
  <c r="U301" i="31"/>
  <c r="N276" i="31"/>
  <c r="R257" i="31"/>
  <c r="T236" i="31"/>
  <c r="R217" i="31"/>
  <c r="P209" i="31"/>
  <c r="O175" i="31"/>
  <c r="U149" i="31"/>
  <c r="O127" i="31"/>
  <c r="U104" i="31"/>
  <c r="T82" i="31"/>
  <c r="Q62" i="31"/>
  <c r="T39" i="31"/>
  <c r="U66" i="31"/>
  <c r="M91" i="31"/>
  <c r="M666" i="31"/>
  <c r="S460" i="31"/>
  <c r="S344" i="31"/>
  <c r="N318" i="31"/>
  <c r="P300" i="31"/>
  <c r="T275" i="31"/>
  <c r="S258" i="31"/>
  <c r="P246" i="31"/>
  <c r="S219" i="31"/>
  <c r="O206" i="31"/>
  <c r="S176" i="31"/>
  <c r="Q160" i="31"/>
  <c r="U133" i="31"/>
  <c r="P106" i="31"/>
  <c r="U89" i="31"/>
  <c r="M67" i="31"/>
  <c r="U43" i="31"/>
  <c r="R22" i="31"/>
  <c r="Q103" i="31"/>
  <c r="O600" i="31"/>
  <c r="O412" i="31"/>
  <c r="R342" i="31"/>
  <c r="M318" i="31"/>
  <c r="O300" i="31"/>
  <c r="S279" i="31"/>
  <c r="R262" i="31"/>
  <c r="U237" i="31"/>
  <c r="R219" i="31"/>
  <c r="M201" i="31"/>
  <c r="R176" i="31"/>
  <c r="Q155" i="31"/>
  <c r="T133" i="31"/>
  <c r="U113" i="31"/>
  <c r="S94" i="31"/>
  <c r="U85" i="31"/>
  <c r="S51" i="31"/>
  <c r="Q23" i="31"/>
  <c r="T71" i="31"/>
  <c r="N543" i="31"/>
  <c r="U360" i="31"/>
  <c r="T331" i="31"/>
  <c r="U307" i="31"/>
  <c r="N287" i="31"/>
  <c r="N278" i="31"/>
  <c r="Q248" i="31"/>
  <c r="O232" i="31"/>
  <c r="N209" i="31"/>
  <c r="U190" i="31"/>
  <c r="U169" i="31"/>
  <c r="P151" i="31"/>
  <c r="R131" i="31"/>
  <c r="N110" i="31"/>
  <c r="O91" i="31"/>
  <c r="P68" i="31"/>
  <c r="O29" i="31"/>
  <c r="U139" i="31"/>
  <c r="T12" i="31"/>
  <c r="P517" i="31"/>
  <c r="N363" i="31"/>
  <c r="U328" i="31"/>
  <c r="S307" i="31"/>
  <c r="U288" i="31"/>
  <c r="U276" i="31"/>
  <c r="T253" i="31"/>
  <c r="T235" i="31"/>
  <c r="R216" i="31"/>
  <c r="S190" i="31"/>
  <c r="Q163" i="31"/>
  <c r="Q53" i="31"/>
  <c r="U137" i="31"/>
  <c r="M206" i="31"/>
  <c r="N96" i="31"/>
  <c r="S288" i="31"/>
  <c r="M291" i="31"/>
  <c r="S293" i="31"/>
  <c r="O279" i="31"/>
  <c r="M248" i="31"/>
  <c r="U286" i="31"/>
  <c r="O301" i="31"/>
  <c r="U103" i="31"/>
  <c r="S181" i="31"/>
  <c r="M63" i="31"/>
  <c r="N135" i="31"/>
  <c r="M96" i="31"/>
  <c r="O92" i="31"/>
  <c r="P481" i="31"/>
  <c r="N514" i="31"/>
  <c r="U540" i="31"/>
  <c r="P570" i="31"/>
  <c r="N623" i="31"/>
  <c r="Q347" i="31"/>
  <c r="U370" i="31"/>
  <c r="U390" i="31"/>
  <c r="M414" i="31"/>
  <c r="O442" i="31"/>
  <c r="O472" i="31"/>
  <c r="Q500" i="31"/>
  <c r="S528" i="31"/>
  <c r="U554" i="31"/>
  <c r="T596" i="31"/>
  <c r="S638" i="31"/>
  <c r="R357" i="31"/>
  <c r="U376" i="31"/>
  <c r="M401" i="31"/>
  <c r="R425" i="31"/>
  <c r="U449" i="31"/>
  <c r="N477" i="31"/>
  <c r="N509" i="31"/>
  <c r="N533" i="31"/>
  <c r="O557" i="31"/>
  <c r="M603" i="31"/>
  <c r="M645" i="31"/>
  <c r="S345" i="31"/>
  <c r="S369" i="31"/>
  <c r="R391" i="31"/>
  <c r="S414" i="31"/>
  <c r="M441" i="31"/>
  <c r="U472" i="31"/>
  <c r="Q501" i="31"/>
  <c r="M526" i="31"/>
  <c r="N553" i="31"/>
  <c r="S597" i="31"/>
  <c r="T645" i="31"/>
  <c r="U369" i="31"/>
  <c r="Q389" i="31"/>
  <c r="M415" i="31"/>
  <c r="O441" i="31"/>
  <c r="M471" i="31"/>
  <c r="Q497" i="31"/>
  <c r="M524" i="31"/>
  <c r="S551" i="31"/>
  <c r="U594" i="31"/>
  <c r="T636" i="31"/>
  <c r="Q135" i="31"/>
  <c r="U359" i="31"/>
  <c r="M398" i="31"/>
  <c r="S337" i="31"/>
  <c r="N314" i="31"/>
  <c r="N292" i="31"/>
  <c r="N272" i="31"/>
  <c r="U248" i="31"/>
  <c r="U232" i="31"/>
  <c r="Q225" i="31"/>
  <c r="M193" i="31"/>
  <c r="R167" i="31"/>
  <c r="T149" i="31"/>
  <c r="N122" i="31"/>
  <c r="M95" i="31"/>
  <c r="P77" i="31"/>
  <c r="Q57" i="31"/>
  <c r="P27" i="31"/>
  <c r="U50" i="31"/>
  <c r="M61" i="31"/>
  <c r="T568" i="31"/>
  <c r="Q376" i="31"/>
  <c r="O334" i="31"/>
  <c r="M314" i="31"/>
  <c r="S291" i="31"/>
  <c r="S271" i="31"/>
  <c r="N265" i="31"/>
  <c r="R236" i="31"/>
  <c r="R215" i="31"/>
  <c r="U192" i="31"/>
  <c r="M173" i="31"/>
  <c r="R152" i="31"/>
  <c r="U125" i="31"/>
  <c r="T108" i="31"/>
  <c r="R81" i="31"/>
  <c r="U63" i="31"/>
  <c r="S40" i="31"/>
  <c r="S68" i="31"/>
  <c r="Q76" i="31"/>
  <c r="P545" i="31"/>
  <c r="U373" i="31"/>
  <c r="U333" i="31"/>
  <c r="U313" i="31"/>
  <c r="N295" i="31"/>
  <c r="S275" i="31"/>
  <c r="R258" i="31"/>
  <c r="S234" i="31"/>
  <c r="O215" i="31"/>
  <c r="S192" i="31"/>
  <c r="M178" i="31"/>
  <c r="P149" i="31"/>
  <c r="P134" i="31"/>
  <c r="R108" i="31"/>
  <c r="Q91" i="31"/>
  <c r="N65" i="31"/>
  <c r="S36" i="31"/>
  <c r="R169" i="31"/>
  <c r="T26" i="31"/>
  <c r="Q475" i="31"/>
  <c r="S348" i="31"/>
  <c r="M327" i="31"/>
  <c r="O304" i="31"/>
  <c r="N289" i="31"/>
  <c r="R264" i="31"/>
  <c r="M245" i="31"/>
  <c r="Q234" i="31"/>
  <c r="U204" i="31"/>
  <c r="T191" i="31"/>
  <c r="U164" i="31"/>
  <c r="N146" i="31"/>
  <c r="Q125" i="31"/>
  <c r="M106" i="31"/>
  <c r="P94" i="31"/>
  <c r="M65" i="31"/>
  <c r="P25" i="31"/>
  <c r="U109" i="31"/>
  <c r="O651" i="31"/>
  <c r="R429" i="31"/>
  <c r="R344" i="31"/>
  <c r="M331" i="31"/>
  <c r="M304" i="31"/>
  <c r="U290" i="31"/>
  <c r="U265" i="31"/>
  <c r="O248" i="31"/>
  <c r="U231" i="31"/>
  <c r="Q206" i="31"/>
  <c r="S183" i="31"/>
  <c r="O137" i="31"/>
  <c r="M356" i="31"/>
  <c r="P113" i="31"/>
  <c r="R166" i="31"/>
  <c r="N19" i="31"/>
  <c r="U323" i="31"/>
  <c r="N333" i="31"/>
  <c r="S335" i="31"/>
  <c r="M317" i="31"/>
  <c r="U281" i="31"/>
  <c r="T328" i="31"/>
  <c r="R341" i="31"/>
  <c r="N66" i="31"/>
  <c r="P164" i="31"/>
  <c r="U177" i="31"/>
  <c r="T93" i="31"/>
  <c r="O236" i="31"/>
  <c r="U24" i="31"/>
  <c r="R579" i="31"/>
  <c r="M625" i="31"/>
  <c r="S346" i="31"/>
  <c r="Q370" i="31"/>
  <c r="U389" i="31"/>
  <c r="S413" i="31"/>
  <c r="U439" i="31"/>
  <c r="P471" i="31"/>
  <c r="R502" i="31"/>
  <c r="U529" i="31"/>
  <c r="M556" i="31"/>
  <c r="Q599" i="31"/>
  <c r="O641" i="31"/>
  <c r="Q379" i="31"/>
  <c r="N402" i="31"/>
  <c r="M430" i="31"/>
  <c r="R457" i="31"/>
  <c r="M483" i="31"/>
  <c r="M516" i="31"/>
  <c r="O543" i="31"/>
  <c r="O581" i="31"/>
  <c r="S626" i="31"/>
  <c r="S349" i="31"/>
  <c r="T372" i="31"/>
  <c r="S393" i="31"/>
  <c r="S416" i="31"/>
  <c r="M445" i="31"/>
  <c r="M474" i="31"/>
  <c r="R503" i="31"/>
  <c r="U531" i="31"/>
  <c r="M557" i="31"/>
  <c r="O601" i="31"/>
  <c r="U643" i="31"/>
  <c r="S359" i="31"/>
  <c r="U379" i="31"/>
  <c r="U402" i="31"/>
  <c r="P428" i="31"/>
  <c r="R455" i="31"/>
  <c r="T481" i="31"/>
  <c r="N512" i="31"/>
  <c r="P538" i="31"/>
  <c r="M561" i="31"/>
  <c r="Q609" i="31"/>
  <c r="Q651" i="31"/>
  <c r="N348" i="31"/>
  <c r="R371" i="31"/>
  <c r="U393" i="31"/>
  <c r="M417" i="31"/>
  <c r="M443" i="31"/>
  <c r="S474" i="31"/>
  <c r="M505" i="31"/>
  <c r="N529" i="31"/>
  <c r="N555" i="31"/>
  <c r="N603" i="31"/>
  <c r="O652" i="31"/>
  <c r="S371" i="31"/>
  <c r="S391" i="31"/>
  <c r="N417" i="31"/>
  <c r="O443" i="31"/>
  <c r="M473" i="31"/>
  <c r="T501" i="31"/>
  <c r="S526" i="31"/>
  <c r="Q553" i="31"/>
  <c r="Q598" i="31"/>
  <c r="P640" i="31"/>
  <c r="U120" i="31"/>
  <c r="R263" i="31"/>
  <c r="M379" i="31"/>
  <c r="P334" i="31"/>
  <c r="Q309" i="31"/>
  <c r="N290" i="31"/>
  <c r="Q267" i="31"/>
  <c r="Q247" i="31"/>
  <c r="S230" i="31"/>
  <c r="U209" i="31"/>
  <c r="P191" i="31"/>
  <c r="R165" i="31"/>
  <c r="U141" i="31"/>
  <c r="P119" i="31"/>
  <c r="M93" i="31"/>
  <c r="R75" i="31"/>
  <c r="S54" i="31"/>
  <c r="U25" i="31"/>
  <c r="S180" i="31"/>
  <c r="P35" i="31"/>
  <c r="U547" i="31"/>
  <c r="O363" i="31"/>
  <c r="O332" i="31"/>
  <c r="R318" i="31"/>
  <c r="U289" i="31"/>
  <c r="P276" i="31"/>
  <c r="Q251" i="31"/>
  <c r="T234" i="31"/>
  <c r="S209" i="31"/>
  <c r="N191" i="31"/>
  <c r="N179" i="31"/>
  <c r="Q149" i="31"/>
  <c r="S123" i="31"/>
  <c r="T99" i="31"/>
  <c r="N79" i="31"/>
  <c r="P62" i="31"/>
  <c r="R29" i="31"/>
  <c r="R52" i="31"/>
  <c r="S53" i="31"/>
  <c r="M523" i="31"/>
  <c r="U362" i="31"/>
  <c r="M332" i="31"/>
  <c r="Q316" i="31"/>
  <c r="R291" i="31"/>
  <c r="Q273" i="31"/>
  <c r="U250" i="31"/>
  <c r="R232" i="31"/>
  <c r="O217" i="31"/>
  <c r="M191" i="31"/>
  <c r="N167" i="31"/>
  <c r="P146" i="31"/>
  <c r="T125" i="31"/>
  <c r="O106" i="31"/>
  <c r="T89" i="31"/>
  <c r="Q63" i="31"/>
  <c r="P29" i="31"/>
  <c r="T145" i="31"/>
  <c r="T250" i="31"/>
  <c r="R454" i="31"/>
  <c r="M345" i="31"/>
  <c r="N330" i="31"/>
  <c r="T301" i="31"/>
  <c r="R279" i="31"/>
  <c r="Q262" i="31"/>
  <c r="M243" i="31"/>
  <c r="M225" i="31"/>
  <c r="T202" i="31"/>
  <c r="U183" i="31"/>
  <c r="N163" i="31"/>
  <c r="Q152" i="31"/>
  <c r="O123" i="31"/>
  <c r="P104" i="31"/>
  <c r="M85" i="31"/>
  <c r="P63" i="31"/>
  <c r="R23" i="31"/>
  <c r="T96" i="31"/>
  <c r="P622" i="31"/>
  <c r="U407" i="31"/>
  <c r="N342" i="31"/>
  <c r="T319" i="31"/>
  <c r="P301" i="31"/>
  <c r="M290" i="31"/>
  <c r="O264" i="31"/>
  <c r="T246" i="31"/>
  <c r="R229" i="31"/>
  <c r="O204" i="31"/>
  <c r="R178" i="31"/>
  <c r="N123" i="31"/>
  <c r="O229" i="31"/>
  <c r="T90" i="31"/>
  <c r="S147" i="31"/>
  <c r="N26" i="31"/>
  <c r="S385" i="31"/>
  <c r="O360" i="31"/>
  <c r="O344" i="31"/>
  <c r="R330" i="31"/>
  <c r="U314" i="31"/>
  <c r="U447" i="31"/>
  <c r="U40" i="31"/>
  <c r="P120" i="31"/>
  <c r="N161" i="31"/>
  <c r="O76" i="31"/>
  <c r="U211" i="31"/>
  <c r="S132" i="31"/>
  <c r="P629" i="31"/>
  <c r="U348" i="31"/>
  <c r="Q372" i="31"/>
  <c r="M393" i="31"/>
  <c r="S415" i="31"/>
  <c r="T441" i="31"/>
  <c r="Q473" i="31"/>
  <c r="Q505" i="31"/>
  <c r="M537" i="31"/>
  <c r="M559" i="31"/>
  <c r="S607" i="31"/>
  <c r="R649" i="31"/>
  <c r="N384" i="31"/>
  <c r="R404" i="31"/>
  <c r="S432" i="31"/>
  <c r="P461" i="31"/>
  <c r="Q485" i="31"/>
  <c r="R517" i="31"/>
  <c r="Q545" i="31"/>
  <c r="T584" i="31"/>
  <c r="R638" i="31"/>
  <c r="P355" i="31"/>
  <c r="R374" i="31"/>
  <c r="O398" i="31"/>
  <c r="R418" i="31"/>
  <c r="P449" i="31"/>
  <c r="U475" i="31"/>
  <c r="M512" i="31"/>
  <c r="M538" i="31"/>
  <c r="U559" i="31"/>
  <c r="S608" i="31"/>
  <c r="P651" i="31"/>
  <c r="Q361" i="31"/>
  <c r="R384" i="31"/>
  <c r="N405" i="31"/>
  <c r="S430" i="31"/>
  <c r="R458" i="31"/>
  <c r="S483" i="31"/>
  <c r="T514" i="31"/>
  <c r="P541" i="31"/>
  <c r="T566" i="31"/>
  <c r="M613" i="31"/>
  <c r="M655" i="31"/>
  <c r="O351" i="31"/>
  <c r="N373" i="31"/>
  <c r="M399" i="31"/>
  <c r="S419" i="31"/>
  <c r="U445" i="31"/>
  <c r="O477" i="31"/>
  <c r="S509" i="31"/>
  <c r="S533" i="31"/>
  <c r="T557" i="31"/>
  <c r="R609" i="31"/>
  <c r="U655" i="31"/>
  <c r="Q373" i="31"/>
  <c r="N399" i="31"/>
  <c r="U419" i="31"/>
  <c r="P446" i="31"/>
  <c r="U474" i="31"/>
  <c r="N505" i="31"/>
  <c r="O529" i="31"/>
  <c r="T555" i="31"/>
  <c r="U603" i="31"/>
  <c r="U645" i="31"/>
  <c r="T105" i="31"/>
  <c r="T637" i="31"/>
  <c r="U375" i="31"/>
  <c r="P332" i="31"/>
  <c r="S306" i="31"/>
  <c r="M288" i="31"/>
  <c r="M265" i="31"/>
  <c r="T245" i="31"/>
  <c r="T231" i="31"/>
  <c r="Q207" i="31"/>
  <c r="Q189" i="31"/>
  <c r="U163" i="31"/>
  <c r="U138" i="31"/>
  <c r="M117" i="31"/>
  <c r="S91" i="31"/>
  <c r="U69" i="31"/>
  <c r="P52" i="31"/>
  <c r="N24" i="31"/>
  <c r="O151" i="31"/>
  <c r="N20" i="31"/>
  <c r="M525" i="31"/>
  <c r="M357" i="31"/>
  <c r="R329" i="31"/>
  <c r="P309" i="31"/>
  <c r="S287" i="31"/>
  <c r="P267" i="31"/>
  <c r="T248" i="31"/>
  <c r="T232" i="31"/>
  <c r="M207" i="31"/>
  <c r="P189" i="31"/>
  <c r="Q167" i="31"/>
  <c r="Q146" i="31"/>
  <c r="U121" i="31"/>
  <c r="Q97" i="31"/>
  <c r="N77" i="31"/>
  <c r="P57" i="31"/>
  <c r="O27" i="31"/>
  <c r="P174" i="31"/>
  <c r="S34" i="31"/>
  <c r="N527" i="31"/>
  <c r="T356" i="31"/>
  <c r="N329" i="31"/>
  <c r="M309" i="31"/>
  <c r="S289" i="31"/>
  <c r="R271" i="31"/>
  <c r="R248" i="31"/>
  <c r="O230" i="31"/>
  <c r="Q209" i="31"/>
  <c r="U188" i="31"/>
  <c r="M165" i="31"/>
  <c r="R151" i="31"/>
  <c r="Q123" i="31"/>
  <c r="S104" i="31"/>
  <c r="N85" i="31"/>
  <c r="M62" i="31"/>
  <c r="N27" i="31"/>
  <c r="P125" i="31"/>
  <c r="T665" i="31"/>
  <c r="Q432" i="31"/>
  <c r="O342" i="31"/>
  <c r="U319" i="31"/>
  <c r="U299" i="31"/>
  <c r="P277" i="31"/>
  <c r="Q260" i="31"/>
  <c r="N244" i="31"/>
  <c r="R221" i="31"/>
  <c r="U208" i="31"/>
  <c r="S178" i="31"/>
  <c r="T161" i="31"/>
  <c r="M141" i="31"/>
  <c r="O121" i="31"/>
  <c r="R99" i="31"/>
  <c r="R80" i="31"/>
  <c r="U61" i="31"/>
  <c r="U20" i="31"/>
  <c r="O96" i="31"/>
  <c r="Q586" i="31"/>
  <c r="Q388" i="31"/>
  <c r="P347" i="31"/>
  <c r="T317" i="31"/>
  <c r="T299" i="31"/>
  <c r="P279" i="31"/>
  <c r="O262" i="31"/>
  <c r="U244" i="31"/>
  <c r="P231" i="31"/>
  <c r="Q202" i="31"/>
  <c r="P176" i="31"/>
  <c r="T107" i="31"/>
  <c r="T208" i="31"/>
  <c r="Q71" i="31"/>
  <c r="O125" i="31"/>
  <c r="U13" i="31"/>
  <c r="Q650" i="31"/>
  <c r="P404" i="31"/>
  <c r="T491" i="31"/>
  <c r="S347" i="31"/>
  <c r="S370" i="31"/>
  <c r="T556" i="31"/>
  <c r="M204" i="31"/>
  <c r="O36" i="31"/>
  <c r="P83" i="31"/>
  <c r="T139" i="31"/>
  <c r="U68" i="31"/>
  <c r="Q55" i="31"/>
  <c r="M192" i="31"/>
  <c r="S351" i="31"/>
  <c r="T373" i="31"/>
  <c r="Q397" i="31"/>
  <c r="U417" i="31"/>
  <c r="U443" i="31"/>
  <c r="O475" i="31"/>
  <c r="S510" i="31"/>
  <c r="T539" i="31"/>
  <c r="N565" i="31"/>
  <c r="O611" i="31"/>
  <c r="O653" i="31"/>
  <c r="T385" i="31"/>
  <c r="R412" i="31"/>
  <c r="U435" i="31"/>
  <c r="T467" i="31"/>
  <c r="M488" i="31"/>
  <c r="N523" i="31"/>
  <c r="T552" i="31"/>
  <c r="S596" i="31"/>
  <c r="M643" i="31"/>
  <c r="O357" i="31"/>
  <c r="S376" i="31"/>
  <c r="U400" i="31"/>
  <c r="P425" i="31"/>
  <c r="P455" i="31"/>
  <c r="R481" i="31"/>
  <c r="R514" i="31"/>
  <c r="N541" i="31"/>
  <c r="R566" i="31"/>
  <c r="O612" i="31"/>
  <c r="U654" i="31"/>
  <c r="N365" i="31"/>
  <c r="O386" i="31"/>
  <c r="O411" i="31"/>
  <c r="Q433" i="31"/>
  <c r="S461" i="31"/>
  <c r="U485" i="31"/>
  <c r="P516" i="31"/>
  <c r="S543" i="31"/>
  <c r="U573" i="31"/>
  <c r="S617" i="31"/>
  <c r="N664" i="31"/>
  <c r="T355" i="31"/>
  <c r="Q375" i="31"/>
  <c r="N401" i="31"/>
  <c r="T425" i="31"/>
  <c r="P456" i="31"/>
  <c r="U481" i="31"/>
  <c r="T512" i="31"/>
  <c r="T538" i="31"/>
  <c r="U561" i="31"/>
  <c r="N613" i="31"/>
  <c r="O664" i="31"/>
  <c r="R375" i="31"/>
  <c r="O401" i="31"/>
  <c r="P426" i="31"/>
  <c r="O453" i="31"/>
  <c r="Q477" i="31"/>
  <c r="M510" i="31"/>
  <c r="U533" i="31"/>
  <c r="U557" i="31"/>
  <c r="P610" i="31"/>
  <c r="P652" i="31"/>
  <c r="U93" i="31"/>
  <c r="T607" i="31"/>
  <c r="M376" i="31"/>
  <c r="T329" i="31"/>
  <c r="M305" i="31"/>
  <c r="U285" i="31"/>
  <c r="U262" i="31"/>
  <c r="U243" i="31"/>
  <c r="S225" i="31"/>
  <c r="Q205" i="31"/>
  <c r="P187" i="31"/>
  <c r="N162" i="31"/>
  <c r="Q136" i="31"/>
  <c r="T110" i="31"/>
  <c r="O90" i="31"/>
  <c r="O67" i="31"/>
  <c r="U49" i="31"/>
  <c r="U21" i="31"/>
  <c r="U132" i="31"/>
  <c r="T603" i="31"/>
  <c r="R505" i="31"/>
  <c r="Q349" i="31"/>
  <c r="T327" i="31"/>
  <c r="Q306" i="31"/>
  <c r="S285" i="31"/>
  <c r="U264" i="31"/>
  <c r="N247" i="31"/>
  <c r="P230" i="31"/>
  <c r="O205" i="31"/>
  <c r="M187" i="31"/>
  <c r="N165" i="31"/>
  <c r="T141" i="31"/>
  <c r="O119" i="31"/>
  <c r="T94" i="31"/>
  <c r="N75" i="31"/>
  <c r="Q54" i="31"/>
  <c r="T25" i="31"/>
  <c r="Q148" i="31"/>
  <c r="O25" i="31"/>
  <c r="T502" i="31"/>
  <c r="P362" i="31"/>
  <c r="R327" i="31"/>
  <c r="O306" i="31"/>
  <c r="R287" i="31"/>
  <c r="O277" i="31"/>
  <c r="M247" i="31"/>
  <c r="R237" i="31"/>
  <c r="U206" i="31"/>
  <c r="U189" i="31"/>
  <c r="R163" i="31"/>
  <c r="Q141" i="31"/>
  <c r="T121" i="31"/>
  <c r="S111" i="31"/>
  <c r="N81" i="31"/>
  <c r="O57" i="31"/>
  <c r="R25" i="31"/>
  <c r="S113" i="31"/>
  <c r="R659" i="31"/>
  <c r="M390" i="31"/>
  <c r="Q346" i="31"/>
  <c r="U317" i="31"/>
  <c r="M295" i="31"/>
  <c r="R275" i="31"/>
  <c r="Q258" i="31"/>
  <c r="S237" i="31"/>
  <c r="U218" i="31"/>
  <c r="M208" i="31"/>
  <c r="Q176" i="31"/>
  <c r="N160" i="31"/>
  <c r="T137" i="31"/>
  <c r="P118" i="31"/>
  <c r="U96" i="31"/>
  <c r="Q78" i="31"/>
  <c r="U55" i="31"/>
  <c r="P24" i="31"/>
  <c r="U67" i="31"/>
  <c r="N559" i="31"/>
  <c r="R372" i="31"/>
  <c r="U335" i="31"/>
  <c r="M315" i="31"/>
  <c r="Q305" i="31"/>
  <c r="N277" i="31"/>
  <c r="O260" i="31"/>
  <c r="U249" i="31"/>
  <c r="S223" i="31"/>
  <c r="U197" i="31"/>
  <c r="R164" i="31"/>
  <c r="Q92" i="31"/>
  <c r="P190" i="31"/>
  <c r="Q122" i="31"/>
  <c r="O237" i="31"/>
  <c r="T244" i="31"/>
  <c r="Q589" i="31"/>
  <c r="T515" i="31"/>
  <c r="S471" i="31"/>
  <c r="U426" i="31"/>
  <c r="Q235" i="31"/>
  <c r="O164" i="31"/>
  <c r="P64" i="31"/>
  <c r="N118" i="31"/>
  <c r="S203" i="31"/>
  <c r="P54" i="31"/>
  <c r="R153" i="31"/>
  <c r="R223" i="31"/>
  <c r="Q640" i="31"/>
  <c r="Q356" i="31"/>
  <c r="T375" i="31"/>
  <c r="M400" i="31"/>
  <c r="S421" i="31"/>
  <c r="P447" i="31"/>
  <c r="T482" i="31"/>
  <c r="R513" i="31"/>
  <c r="U542" i="31"/>
  <c r="R568" i="31"/>
  <c r="U614" i="31"/>
  <c r="Q659" i="31"/>
  <c r="R388" i="31"/>
  <c r="U413" i="31"/>
  <c r="O440" i="31"/>
  <c r="U469" i="31"/>
  <c r="N500" i="31"/>
  <c r="N525" i="31"/>
  <c r="T554" i="31"/>
  <c r="N601" i="31"/>
  <c r="R650" i="31"/>
  <c r="R359" i="31"/>
  <c r="S379" i="31"/>
  <c r="O402" i="31"/>
  <c r="T427" i="31"/>
  <c r="P458" i="31"/>
  <c r="P483" i="31"/>
  <c r="O516" i="31"/>
  <c r="P543" i="31"/>
  <c r="U572" i="31"/>
  <c r="R617" i="31"/>
  <c r="O663" i="31"/>
  <c r="Q369" i="31"/>
  <c r="U388" i="31"/>
  <c r="T412" i="31"/>
  <c r="M439" i="31"/>
  <c r="O468" i="31"/>
  <c r="M489" i="31"/>
  <c r="N519" i="31"/>
  <c r="U545" i="31"/>
  <c r="N582" i="31"/>
  <c r="M624" i="31"/>
  <c r="S667" i="31"/>
  <c r="T357" i="31"/>
  <c r="M377" i="31"/>
  <c r="M403" i="31"/>
  <c r="R428" i="31"/>
  <c r="M459" i="31"/>
  <c r="T483" i="31"/>
  <c r="M515" i="31"/>
  <c r="U541" i="31"/>
  <c r="M567" i="31"/>
  <c r="N624" i="31"/>
  <c r="T667" i="31"/>
  <c r="O377" i="31"/>
  <c r="N403" i="31"/>
  <c r="U428" i="31"/>
  <c r="R456" i="31"/>
  <c r="M482" i="31"/>
  <c r="M513" i="31"/>
  <c r="O539" i="31"/>
  <c r="R567" i="31"/>
  <c r="U613" i="31"/>
  <c r="T656" i="31"/>
  <c r="P78" i="31"/>
  <c r="S527" i="31"/>
  <c r="U357" i="31"/>
  <c r="U327" i="31"/>
  <c r="R302" i="31"/>
  <c r="O281" i="31"/>
  <c r="O261" i="31"/>
  <c r="Q245" i="31"/>
  <c r="P222" i="31"/>
  <c r="O203" i="31"/>
  <c r="M180" i="31"/>
  <c r="S160" i="31"/>
  <c r="N134" i="31"/>
  <c r="N109" i="31"/>
  <c r="S96" i="31"/>
  <c r="Q65" i="31"/>
  <c r="M49" i="31"/>
  <c r="S21" i="31"/>
  <c r="R118" i="31"/>
  <c r="O348" i="31"/>
  <c r="M481" i="31"/>
  <c r="N346" i="31"/>
  <c r="P333" i="31"/>
  <c r="S304" i="31"/>
  <c r="N281" i="31"/>
  <c r="T262" i="31"/>
  <c r="R245" i="31"/>
  <c r="R225" i="31"/>
  <c r="M203" i="31"/>
  <c r="N195" i="31"/>
  <c r="T163" i="31"/>
  <c r="O138" i="31"/>
  <c r="P110" i="31"/>
  <c r="U92" i="31"/>
  <c r="N82" i="31"/>
  <c r="U51" i="31"/>
  <c r="U23" i="31"/>
  <c r="N131" i="31"/>
  <c r="T643" i="31"/>
  <c r="P457" i="31"/>
  <c r="O349" i="31"/>
  <c r="O329" i="31"/>
  <c r="P304" i="31"/>
  <c r="Q285" i="31"/>
  <c r="N267" i="31"/>
  <c r="P245" i="31"/>
  <c r="N225" i="31"/>
  <c r="M205" i="31"/>
  <c r="M189" i="31"/>
  <c r="U161" i="31"/>
  <c r="M138" i="31"/>
  <c r="N119" i="31"/>
  <c r="S99" i="31"/>
  <c r="R78" i="31"/>
  <c r="O54" i="31"/>
  <c r="T23" i="31"/>
  <c r="P99" i="31"/>
  <c r="U625" i="31"/>
  <c r="Q390" i="31"/>
  <c r="O337" i="31"/>
  <c r="Q315" i="31"/>
  <c r="O291" i="31"/>
  <c r="O273" i="31"/>
  <c r="U253" i="31"/>
  <c r="U235" i="31"/>
  <c r="S216" i="31"/>
  <c r="P195" i="31"/>
  <c r="R174" i="31"/>
  <c r="R162" i="31"/>
  <c r="S135" i="31"/>
  <c r="S120" i="31"/>
  <c r="O94" i="31"/>
  <c r="R76" i="31"/>
  <c r="U53" i="31"/>
  <c r="S11" i="31"/>
  <c r="S55" i="31"/>
  <c r="P540" i="31"/>
  <c r="T360" i="31"/>
  <c r="O333" i="31"/>
  <c r="Q313" i="31"/>
  <c r="U293" i="31"/>
  <c r="O275" i="31"/>
  <c r="N258" i="31"/>
  <c r="M249" i="31"/>
  <c r="N221" i="31"/>
  <c r="U194" i="31"/>
  <c r="P161" i="31"/>
  <c r="Q80" i="31"/>
  <c r="N169" i="31"/>
  <c r="U97" i="31"/>
  <c r="P105" i="31"/>
  <c r="Q253" i="31"/>
  <c r="S259" i="31"/>
  <c r="M258" i="31"/>
  <c r="R246" i="31"/>
  <c r="P537" i="31"/>
  <c r="T239" i="31"/>
  <c r="M250" i="31"/>
  <c r="Q145" i="31"/>
  <c r="U220" i="31"/>
  <c r="S33" i="31"/>
  <c r="O99" i="31"/>
  <c r="Q194" i="31"/>
  <c r="R26" i="31"/>
  <c r="T132" i="31"/>
  <c r="L260" i="25"/>
  <c r="M260" i="25" s="1"/>
  <c r="L111" i="25"/>
  <c r="M111" i="25" s="1"/>
  <c r="AA7" i="26"/>
  <c r="D11" i="26"/>
  <c r="L86" i="25"/>
  <c r="M86" i="25" s="1"/>
  <c r="L242" i="25"/>
  <c r="M242" i="25" s="1"/>
  <c r="L108" i="25"/>
  <c r="M108" i="25" s="1"/>
  <c r="L40" i="25"/>
  <c r="M40" i="25" s="1"/>
  <c r="L11" i="25"/>
  <c r="M11" i="25" s="1"/>
  <c r="L142" i="25"/>
  <c r="M142" i="25" s="1"/>
  <c r="L298" i="25"/>
  <c r="M298" i="25" s="1"/>
  <c r="L64" i="25"/>
  <c r="M64" i="25" s="1"/>
  <c r="L220" i="25"/>
  <c r="M220" i="25" s="1"/>
  <c r="L61" i="25"/>
  <c r="M61" i="25" s="1"/>
  <c r="L161" i="25"/>
  <c r="M161" i="25" s="1"/>
  <c r="L217" i="25"/>
  <c r="M217" i="25" s="1"/>
  <c r="L18" i="25"/>
  <c r="M18" i="25" s="1"/>
  <c r="L79" i="25"/>
  <c r="M79" i="25" s="1"/>
  <c r="L3" i="25"/>
  <c r="M3" i="25" s="1"/>
  <c r="L215" i="25"/>
  <c r="M215" i="25" s="1"/>
  <c r="L9" i="25"/>
  <c r="M9" i="25" s="1"/>
  <c r="L115" i="25"/>
  <c r="M115" i="25" s="1"/>
  <c r="L90" i="25"/>
  <c r="M90" i="25" s="1"/>
  <c r="L146" i="25"/>
  <c r="M146" i="25" s="1"/>
  <c r="L202" i="25"/>
  <c r="M202" i="25" s="1"/>
  <c r="L246" i="25"/>
  <c r="M246" i="25" s="1"/>
  <c r="L302" i="25"/>
  <c r="M302" i="25" s="1"/>
  <c r="L33" i="25"/>
  <c r="M33" i="25" s="1"/>
  <c r="L68" i="25"/>
  <c r="M68" i="25" s="1"/>
  <c r="L124" i="25"/>
  <c r="M124" i="25" s="1"/>
  <c r="L168" i="25"/>
  <c r="M168" i="25" s="1"/>
  <c r="L224" i="25"/>
  <c r="M224" i="25" s="1"/>
  <c r="L268" i="25"/>
  <c r="M268" i="25" s="1"/>
  <c r="L65" i="25"/>
  <c r="M65" i="25" s="1"/>
  <c r="L121" i="25"/>
  <c r="M121" i="25" s="1"/>
  <c r="L165" i="25"/>
  <c r="M165" i="25" s="1"/>
  <c r="L221" i="25"/>
  <c r="M221" i="25" s="1"/>
  <c r="L265" i="25"/>
  <c r="M265" i="25" s="1"/>
  <c r="L20" i="25"/>
  <c r="M20" i="25" s="1"/>
  <c r="L48" i="25"/>
  <c r="M48" i="25" s="1"/>
  <c r="L299" i="25"/>
  <c r="M299" i="25" s="1"/>
  <c r="L103" i="25"/>
  <c r="M103" i="25" s="1"/>
  <c r="L283" i="25"/>
  <c r="M283" i="25" s="1"/>
  <c r="K7" i="26"/>
  <c r="Y7" i="26"/>
  <c r="L247" i="25"/>
  <c r="M247" i="25" s="1"/>
  <c r="L147" i="25"/>
  <c r="M147" i="25" s="1"/>
  <c r="L186" i="25"/>
  <c r="M186" i="25" s="1"/>
  <c r="L31" i="25"/>
  <c r="M31" i="25" s="1"/>
  <c r="L164" i="25"/>
  <c r="M164" i="25" s="1"/>
  <c r="L264" i="25"/>
  <c r="M264" i="25" s="1"/>
  <c r="L105" i="25"/>
  <c r="M105" i="25" s="1"/>
  <c r="L261" i="25"/>
  <c r="M261" i="25" s="1"/>
  <c r="L135" i="25"/>
  <c r="M135" i="25" s="1"/>
  <c r="L183" i="25"/>
  <c r="M183" i="25" s="1"/>
  <c r="L7" i="25"/>
  <c r="M7" i="25" s="1"/>
  <c r="L83" i="25"/>
  <c r="M83" i="25" s="1"/>
  <c r="L106" i="25"/>
  <c r="M106" i="25" s="1"/>
  <c r="L150" i="25"/>
  <c r="M150" i="25" s="1"/>
  <c r="L206" i="25"/>
  <c r="M206" i="25" s="1"/>
  <c r="L250" i="25"/>
  <c r="M250" i="25" s="1"/>
  <c r="L306" i="25"/>
  <c r="M306" i="25" s="1"/>
  <c r="L41" i="25"/>
  <c r="M41" i="25" s="1"/>
  <c r="L72" i="25"/>
  <c r="M72" i="25" s="1"/>
  <c r="L128" i="25"/>
  <c r="M128" i="25" s="1"/>
  <c r="L172" i="25"/>
  <c r="M172" i="25" s="1"/>
  <c r="L228" i="25"/>
  <c r="M228" i="25" s="1"/>
  <c r="L284" i="25"/>
  <c r="M284" i="25" s="1"/>
  <c r="L69" i="25"/>
  <c r="M69" i="25" s="1"/>
  <c r="L125" i="25"/>
  <c r="M125" i="25" s="1"/>
  <c r="L169" i="25"/>
  <c r="M169" i="25" s="1"/>
  <c r="L225" i="25"/>
  <c r="M225" i="25" s="1"/>
  <c r="L281" i="25"/>
  <c r="M281" i="25" s="1"/>
  <c r="L22" i="25"/>
  <c r="M22" i="25" s="1"/>
  <c r="L50" i="25"/>
  <c r="M50" i="25" s="1"/>
  <c r="L267" i="25"/>
  <c r="M267" i="25" s="1"/>
  <c r="L71" i="25"/>
  <c r="M71" i="25" s="1"/>
  <c r="L155" i="25"/>
  <c r="M155" i="25" s="1"/>
  <c r="O7" i="26"/>
  <c r="N7" i="26"/>
  <c r="AE11" i="26"/>
  <c r="C7" i="26"/>
  <c r="Q7" i="26"/>
  <c r="P7" i="26"/>
  <c r="L151" i="25"/>
  <c r="M151" i="25" s="1"/>
  <c r="L5" i="25"/>
  <c r="M5" i="25" s="1"/>
  <c r="L15" i="25"/>
  <c r="M15" i="25" s="1"/>
  <c r="L110" i="25"/>
  <c r="M110" i="25" s="1"/>
  <c r="L154" i="25"/>
  <c r="M154" i="25" s="1"/>
  <c r="L210" i="25"/>
  <c r="M210" i="25" s="1"/>
  <c r="L266" i="25"/>
  <c r="M266" i="25" s="1"/>
  <c r="L310" i="25"/>
  <c r="M310" i="25" s="1"/>
  <c r="L43" i="25"/>
  <c r="M43" i="25" s="1"/>
  <c r="L76" i="25"/>
  <c r="M76" i="25" s="1"/>
  <c r="L132" i="25"/>
  <c r="M132" i="25" s="1"/>
  <c r="L188" i="25"/>
  <c r="M188" i="25" s="1"/>
  <c r="L232" i="25"/>
  <c r="M232" i="25" s="1"/>
  <c r="L288" i="25"/>
  <c r="M288" i="25" s="1"/>
  <c r="L73" i="25"/>
  <c r="M73" i="25" s="1"/>
  <c r="L129" i="25"/>
  <c r="M129" i="25" s="1"/>
  <c r="L185" i="25"/>
  <c r="M185" i="25" s="1"/>
  <c r="L229" i="25"/>
  <c r="M229" i="25" s="1"/>
  <c r="L285" i="25"/>
  <c r="M285" i="25" s="1"/>
  <c r="L24" i="25"/>
  <c r="M24" i="25" s="1"/>
  <c r="L52" i="25"/>
  <c r="M52" i="25" s="1"/>
  <c r="L139" i="25"/>
  <c r="M139" i="25" s="1"/>
  <c r="L287" i="25"/>
  <c r="M287" i="25" s="1"/>
  <c r="L123" i="25"/>
  <c r="M123" i="25" s="1"/>
  <c r="G7" i="26"/>
  <c r="F7" i="26"/>
  <c r="U7" i="26"/>
  <c r="W11" i="26"/>
  <c r="W14" i="26" s="1"/>
  <c r="I7" i="26"/>
  <c r="H7" i="26"/>
  <c r="L119" i="25"/>
  <c r="M119" i="25" s="1"/>
  <c r="L114" i="25"/>
  <c r="M114" i="25" s="1"/>
  <c r="L214" i="25"/>
  <c r="M214" i="25" s="1"/>
  <c r="L45" i="25"/>
  <c r="M45" i="25" s="1"/>
  <c r="L192" i="25"/>
  <c r="M192" i="25" s="1"/>
  <c r="L189" i="25"/>
  <c r="M189" i="25" s="1"/>
  <c r="L255" i="25"/>
  <c r="M255" i="25" s="1"/>
  <c r="L2" i="25"/>
  <c r="M2" i="25" s="1"/>
  <c r="L58" i="25"/>
  <c r="M58" i="25" s="1"/>
  <c r="L170" i="25"/>
  <c r="M170" i="25" s="1"/>
  <c r="L270" i="25"/>
  <c r="M270" i="25" s="1"/>
  <c r="L17" i="25"/>
  <c r="M17" i="25" s="1"/>
  <c r="L92" i="25"/>
  <c r="M92" i="25" s="1"/>
  <c r="L136" i="25"/>
  <c r="M136" i="25" s="1"/>
  <c r="L236" i="25"/>
  <c r="M236" i="25" s="1"/>
  <c r="L292" i="25"/>
  <c r="M292" i="25" s="1"/>
  <c r="L89" i="25"/>
  <c r="M89" i="25" s="1"/>
  <c r="L133" i="25"/>
  <c r="M133" i="25" s="1"/>
  <c r="L233" i="25"/>
  <c r="M233" i="25" s="1"/>
  <c r="L289" i="25"/>
  <c r="M289" i="25" s="1"/>
  <c r="L32" i="25"/>
  <c r="M32" i="25" s="1"/>
  <c r="L54" i="25"/>
  <c r="M54" i="25" s="1"/>
  <c r="L107" i="25"/>
  <c r="M107" i="25" s="1"/>
  <c r="L91" i="25"/>
  <c r="M91" i="25" s="1"/>
  <c r="L87" i="25"/>
  <c r="M87" i="25" s="1"/>
  <c r="L307" i="25"/>
  <c r="M307" i="25" s="1"/>
  <c r="L74" i="25"/>
  <c r="M74" i="25" s="1"/>
  <c r="L118" i="25"/>
  <c r="M118" i="25" s="1"/>
  <c r="L174" i="25"/>
  <c r="M174" i="25" s="1"/>
  <c r="L218" i="25"/>
  <c r="M218" i="25" s="1"/>
  <c r="L274" i="25"/>
  <c r="M274" i="25" s="1"/>
  <c r="L25" i="25"/>
  <c r="M25" i="25" s="1"/>
  <c r="L47" i="25"/>
  <c r="M47" i="25" s="1"/>
  <c r="L96" i="25"/>
  <c r="M96" i="25" s="1"/>
  <c r="L140" i="25"/>
  <c r="M140" i="25" s="1"/>
  <c r="L196" i="25"/>
  <c r="M196" i="25" s="1"/>
  <c r="L252" i="25"/>
  <c r="M252" i="25" s="1"/>
  <c r="L296" i="25"/>
  <c r="M296" i="25" s="1"/>
  <c r="L93" i="25"/>
  <c r="M93" i="25" s="1"/>
  <c r="L137" i="25"/>
  <c r="M137" i="25" s="1"/>
  <c r="L193" i="25"/>
  <c r="M193" i="25" s="1"/>
  <c r="L249" i="25"/>
  <c r="M249" i="25" s="1"/>
  <c r="L293" i="25"/>
  <c r="M293" i="25" s="1"/>
  <c r="L34" i="25"/>
  <c r="M34" i="25" s="1"/>
  <c r="L271" i="25"/>
  <c r="M271" i="25" s="1"/>
  <c r="L75" i="25"/>
  <c r="M75" i="25" s="1"/>
  <c r="L127" i="25"/>
  <c r="M127" i="25" s="1"/>
  <c r="L59" i="25"/>
  <c r="M59" i="25" s="1"/>
  <c r="Z11" i="26"/>
  <c r="E7" i="26"/>
  <c r="L7" i="26"/>
  <c r="G11" i="26"/>
  <c r="U11" i="26"/>
  <c r="AB11" i="26"/>
  <c r="L311" i="25"/>
  <c r="M311" i="25" s="1"/>
  <c r="L55" i="25"/>
  <c r="M55" i="25" s="1"/>
  <c r="L275" i="25"/>
  <c r="M275" i="25" s="1"/>
  <c r="L78" i="25"/>
  <c r="M78" i="25" s="1"/>
  <c r="L122" i="25"/>
  <c r="M122" i="25" s="1"/>
  <c r="L178" i="25"/>
  <c r="M178" i="25" s="1"/>
  <c r="L234" i="25"/>
  <c r="M234" i="25" s="1"/>
  <c r="L278" i="25"/>
  <c r="M278" i="25" s="1"/>
  <c r="L27" i="25"/>
  <c r="M27" i="25" s="1"/>
  <c r="L49" i="25"/>
  <c r="M49" i="25" s="1"/>
  <c r="L100" i="25"/>
  <c r="M100" i="25" s="1"/>
  <c r="L156" i="25"/>
  <c r="M156" i="25" s="1"/>
  <c r="L200" i="25"/>
  <c r="M200" i="25" s="1"/>
  <c r="L256" i="25"/>
  <c r="M256" i="25" s="1"/>
  <c r="L300" i="25"/>
  <c r="M300" i="25" s="1"/>
  <c r="L97" i="25"/>
  <c r="M97" i="25" s="1"/>
  <c r="L153" i="25"/>
  <c r="M153" i="25" s="1"/>
  <c r="L197" i="25"/>
  <c r="M197" i="25" s="1"/>
  <c r="L253" i="25"/>
  <c r="M253" i="25" s="1"/>
  <c r="L297" i="25"/>
  <c r="M297" i="25" s="1"/>
  <c r="L36" i="25"/>
  <c r="M36" i="25" s="1"/>
  <c r="L143" i="25"/>
  <c r="M143" i="25" s="1"/>
  <c r="L295" i="25"/>
  <c r="M295" i="25" s="1"/>
  <c r="L95" i="25"/>
  <c r="M95" i="25" s="1"/>
  <c r="D7" i="26"/>
  <c r="M11" i="26"/>
  <c r="T11" i="26"/>
  <c r="W6" i="26"/>
  <c r="AD6" i="26"/>
  <c r="L243" i="25"/>
  <c r="M243" i="25" s="1"/>
  <c r="L62" i="25"/>
  <c r="M62" i="25" s="1"/>
  <c r="L94" i="25"/>
  <c r="M94" i="25" s="1"/>
  <c r="L126" i="25"/>
  <c r="M126" i="25" s="1"/>
  <c r="L158" i="25"/>
  <c r="M158" i="25" s="1"/>
  <c r="L190" i="25"/>
  <c r="M190" i="25" s="1"/>
  <c r="L222" i="25"/>
  <c r="M222" i="25" s="1"/>
  <c r="L254" i="25"/>
  <c r="M254" i="25" s="1"/>
  <c r="L286" i="25"/>
  <c r="M286" i="25" s="1"/>
  <c r="L19" i="25"/>
  <c r="M19" i="25" s="1"/>
  <c r="L35" i="25"/>
  <c r="M35" i="25" s="1"/>
  <c r="L51" i="25"/>
  <c r="M51" i="25" s="1"/>
  <c r="L80" i="25"/>
  <c r="M80" i="25" s="1"/>
  <c r="L112" i="25"/>
  <c r="M112" i="25" s="1"/>
  <c r="L144" i="25"/>
  <c r="M144" i="25" s="1"/>
  <c r="L176" i="25"/>
  <c r="M176" i="25" s="1"/>
  <c r="L208" i="25"/>
  <c r="M208" i="25" s="1"/>
  <c r="L240" i="25"/>
  <c r="M240" i="25" s="1"/>
  <c r="L272" i="25"/>
  <c r="M272" i="25" s="1"/>
  <c r="L304" i="25"/>
  <c r="M304" i="25" s="1"/>
  <c r="L77" i="25"/>
  <c r="M77" i="25" s="1"/>
  <c r="L109" i="25"/>
  <c r="M109" i="25" s="1"/>
  <c r="L141" i="25"/>
  <c r="M141" i="25" s="1"/>
  <c r="L173" i="25"/>
  <c r="M173" i="25" s="1"/>
  <c r="L205" i="25"/>
  <c r="M205" i="25" s="1"/>
  <c r="L237" i="25"/>
  <c r="M237" i="25" s="1"/>
  <c r="L269" i="25"/>
  <c r="M269" i="25" s="1"/>
  <c r="L301" i="25"/>
  <c r="M301" i="25" s="1"/>
  <c r="L26" i="25"/>
  <c r="M26" i="25" s="1"/>
  <c r="L42" i="25"/>
  <c r="M42" i="25" s="1"/>
  <c r="L239" i="25"/>
  <c r="M239" i="25" s="1"/>
  <c r="L235" i="25"/>
  <c r="M235" i="25" s="1"/>
  <c r="L231" i="25"/>
  <c r="M231" i="25" s="1"/>
  <c r="L223" i="25"/>
  <c r="M223" i="25" s="1"/>
  <c r="L251" i="25"/>
  <c r="M251" i="25" s="1"/>
  <c r="K11" i="26"/>
  <c r="AC6" i="26"/>
  <c r="P10" i="26"/>
  <c r="P14" i="26" s="1"/>
  <c r="L6" i="26"/>
  <c r="O10" i="26"/>
  <c r="K6" i="26"/>
  <c r="F10" i="26"/>
  <c r="N11" i="26"/>
  <c r="N14" i="26" s="1"/>
  <c r="U10" i="26"/>
  <c r="U14" i="26" s="1"/>
  <c r="Q6" i="26"/>
  <c r="S10" i="26"/>
  <c r="O6" i="26"/>
  <c r="R10" i="26"/>
  <c r="F6" i="26"/>
  <c r="L66" i="25"/>
  <c r="M66" i="25" s="1"/>
  <c r="L98" i="25"/>
  <c r="M98" i="25" s="1"/>
  <c r="L130" i="25"/>
  <c r="M130" i="25" s="1"/>
  <c r="L162" i="25"/>
  <c r="M162" i="25" s="1"/>
  <c r="L194" i="25"/>
  <c r="M194" i="25" s="1"/>
  <c r="L226" i="25"/>
  <c r="M226" i="25" s="1"/>
  <c r="L258" i="25"/>
  <c r="M258" i="25" s="1"/>
  <c r="L290" i="25"/>
  <c r="M290" i="25" s="1"/>
  <c r="L21" i="25"/>
  <c r="M21" i="25" s="1"/>
  <c r="L37" i="25"/>
  <c r="M37" i="25" s="1"/>
  <c r="L53" i="25"/>
  <c r="M53" i="25" s="1"/>
  <c r="L84" i="25"/>
  <c r="M84" i="25" s="1"/>
  <c r="L116" i="25"/>
  <c r="M116" i="25" s="1"/>
  <c r="L148" i="25"/>
  <c r="M148" i="25" s="1"/>
  <c r="L180" i="25"/>
  <c r="M180" i="25" s="1"/>
  <c r="L212" i="25"/>
  <c r="M212" i="25" s="1"/>
  <c r="L244" i="25"/>
  <c r="M244" i="25" s="1"/>
  <c r="L276" i="25"/>
  <c r="M276" i="25" s="1"/>
  <c r="L308" i="25"/>
  <c r="M308" i="25" s="1"/>
  <c r="L81" i="25"/>
  <c r="M81" i="25" s="1"/>
  <c r="L113" i="25"/>
  <c r="M113" i="25" s="1"/>
  <c r="L145" i="25"/>
  <c r="M145" i="25" s="1"/>
  <c r="L177" i="25"/>
  <c r="M177" i="25" s="1"/>
  <c r="L209" i="25"/>
  <c r="M209" i="25" s="1"/>
  <c r="L241" i="25"/>
  <c r="M241" i="25" s="1"/>
  <c r="L273" i="25"/>
  <c r="M273" i="25" s="1"/>
  <c r="L305" i="25"/>
  <c r="M305" i="25" s="1"/>
  <c r="L28" i="25"/>
  <c r="M28" i="25" s="1"/>
  <c r="L44" i="25"/>
  <c r="M44" i="25" s="1"/>
  <c r="L207" i="25"/>
  <c r="M207" i="25" s="1"/>
  <c r="L203" i="25"/>
  <c r="M203" i="25" s="1"/>
  <c r="L199" i="25"/>
  <c r="M199" i="25" s="1"/>
  <c r="L191" i="25"/>
  <c r="M191" i="25" s="1"/>
  <c r="L219" i="25"/>
  <c r="M219" i="25" s="1"/>
  <c r="C11" i="26"/>
  <c r="C14" i="26" s="1"/>
  <c r="U6" i="26"/>
  <c r="H10" i="26"/>
  <c r="D6" i="26"/>
  <c r="G10" i="26"/>
  <c r="C6" i="26"/>
  <c r="AB7" i="26"/>
  <c r="R7" i="26"/>
  <c r="M10" i="26"/>
  <c r="M14" i="26" s="1"/>
  <c r="I6" i="26"/>
  <c r="K10" i="26"/>
  <c r="G6" i="26"/>
  <c r="J10" i="26"/>
  <c r="J15" i="26" s="1"/>
  <c r="F11" i="26"/>
  <c r="L179" i="25"/>
  <c r="M179" i="25" s="1"/>
  <c r="L70" i="25"/>
  <c r="M70" i="25" s="1"/>
  <c r="L102" i="25"/>
  <c r="M102" i="25" s="1"/>
  <c r="L134" i="25"/>
  <c r="M134" i="25" s="1"/>
  <c r="L166" i="25"/>
  <c r="M166" i="25" s="1"/>
  <c r="L198" i="25"/>
  <c r="M198" i="25" s="1"/>
  <c r="L230" i="25"/>
  <c r="M230" i="25" s="1"/>
  <c r="L262" i="25"/>
  <c r="M262" i="25" s="1"/>
  <c r="L294" i="25"/>
  <c r="M294" i="25" s="1"/>
  <c r="L23" i="25"/>
  <c r="M23" i="25" s="1"/>
  <c r="L39" i="25"/>
  <c r="M39" i="25" s="1"/>
  <c r="L56" i="25"/>
  <c r="M56" i="25" s="1"/>
  <c r="L88" i="25"/>
  <c r="M88" i="25" s="1"/>
  <c r="L120" i="25"/>
  <c r="M120" i="25" s="1"/>
  <c r="L152" i="25"/>
  <c r="M152" i="25" s="1"/>
  <c r="L184" i="25"/>
  <c r="M184" i="25" s="1"/>
  <c r="L216" i="25"/>
  <c r="M216" i="25" s="1"/>
  <c r="L248" i="25"/>
  <c r="M248" i="25" s="1"/>
  <c r="L280" i="25"/>
  <c r="M280" i="25" s="1"/>
  <c r="L312" i="25"/>
  <c r="M312" i="25" s="1"/>
  <c r="L85" i="25"/>
  <c r="M85" i="25" s="1"/>
  <c r="L117" i="25"/>
  <c r="M117" i="25" s="1"/>
  <c r="L149" i="25"/>
  <c r="M149" i="25" s="1"/>
  <c r="L181" i="25"/>
  <c r="M181" i="25" s="1"/>
  <c r="L213" i="25"/>
  <c r="M213" i="25" s="1"/>
  <c r="L245" i="25"/>
  <c r="M245" i="25" s="1"/>
  <c r="L277" i="25"/>
  <c r="M277" i="25" s="1"/>
  <c r="L309" i="25"/>
  <c r="M309" i="25" s="1"/>
  <c r="L30" i="25"/>
  <c r="M30" i="25" s="1"/>
  <c r="L46" i="25"/>
  <c r="M46" i="25" s="1"/>
  <c r="L175" i="25"/>
  <c r="M175" i="25" s="1"/>
  <c r="L171" i="25"/>
  <c r="M171" i="25" s="1"/>
  <c r="L167" i="25"/>
  <c r="M167" i="25" s="1"/>
  <c r="L159" i="25"/>
  <c r="M159" i="25" s="1"/>
  <c r="Q10" i="26"/>
  <c r="M6" i="26"/>
  <c r="AD7" i="26"/>
  <c r="Z7" i="26"/>
  <c r="AC7" i="26"/>
  <c r="X11" i="26"/>
  <c r="X15" i="26" s="1"/>
  <c r="T7" i="26"/>
  <c r="J7" i="26"/>
  <c r="E10" i="26"/>
  <c r="E14" i="26" s="1"/>
  <c r="V11" i="26"/>
  <c r="AD11" i="26"/>
  <c r="X7" i="26"/>
  <c r="L227" i="25"/>
  <c r="M227" i="25" s="1"/>
  <c r="L10" i="25"/>
  <c r="M10" i="25" s="1"/>
  <c r="L195" i="25"/>
  <c r="M195" i="25" s="1"/>
  <c r="L14" i="25"/>
  <c r="M14" i="25" s="1"/>
  <c r="L12" i="25"/>
  <c r="M12" i="25" s="1"/>
  <c r="L8" i="25"/>
  <c r="M8" i="25" s="1"/>
  <c r="L303" i="25"/>
  <c r="M303" i="25" s="1"/>
  <c r="L163" i="25"/>
  <c r="M163" i="25" s="1"/>
  <c r="L6" i="25"/>
  <c r="M6" i="25" s="1"/>
  <c r="L99" i="25"/>
  <c r="M99" i="25" s="1"/>
  <c r="L131" i="25"/>
  <c r="M131" i="25" s="1"/>
  <c r="L4" i="25"/>
  <c r="M4" i="25" s="1"/>
  <c r="L291" i="25"/>
  <c r="M291" i="25" s="1"/>
  <c r="L67" i="25"/>
  <c r="M67" i="25" s="1"/>
  <c r="L259" i="25"/>
  <c r="M259" i="25" s="1"/>
  <c r="D10" i="26"/>
  <c r="X6" i="26"/>
  <c r="Y10" i="26"/>
  <c r="P6" i="26"/>
  <c r="T10" i="26"/>
  <c r="AB10" i="26"/>
  <c r="H6" i="26"/>
  <c r="L10" i="26"/>
  <c r="J14" i="26"/>
  <c r="G15" i="26"/>
  <c r="Y96" i="23"/>
  <c r="Z82" i="23"/>
  <c r="Z95" i="23"/>
  <c r="AA94" i="23"/>
  <c r="AB85" i="23"/>
  <c r="AA95" i="23"/>
  <c r="AB81" i="23"/>
  <c r="X92" i="23"/>
  <c r="Y93" i="23"/>
  <c r="Z87" i="23"/>
  <c r="Y100" i="23"/>
  <c r="Y99" i="23"/>
  <c r="Z83" i="23"/>
  <c r="X101" i="23"/>
  <c r="Z94" i="23"/>
  <c r="X96" i="23"/>
  <c r="X95" i="23"/>
  <c r="Y97" i="23"/>
  <c r="Y94" i="23"/>
  <c r="Y101" i="23"/>
  <c r="Z88" i="23"/>
  <c r="Y92" i="23"/>
  <c r="Z86" i="23"/>
  <c r="AA84" i="23"/>
  <c r="Z97" i="23"/>
  <c r="W15" i="26" l="1"/>
  <c r="G14" i="26"/>
  <c r="AC14" i="26"/>
  <c r="AB15" i="26"/>
  <c r="Q14" i="26"/>
  <c r="AE14" i="26"/>
  <c r="H14" i="26"/>
  <c r="V15" i="26"/>
  <c r="AC15" i="26"/>
  <c r="AA15" i="26"/>
  <c r="D5" i="28"/>
  <c r="E5" i="28" s="1"/>
  <c r="E24" i="28" s="1"/>
  <c r="E16" i="3" s="1"/>
  <c r="E2" i="20"/>
  <c r="F2" i="20" s="1"/>
  <c r="I14" i="26"/>
  <c r="R15" i="26"/>
  <c r="Z15" i="26"/>
  <c r="AE15" i="26"/>
  <c r="N15" i="26"/>
  <c r="F15" i="26"/>
  <c r="Z14" i="26"/>
  <c r="D14" i="26"/>
  <c r="T14" i="26"/>
  <c r="L15" i="26"/>
  <c r="AD15" i="26"/>
  <c r="S15" i="26"/>
  <c r="Y15" i="26"/>
  <c r="O14" i="26"/>
  <c r="C15" i="26"/>
  <c r="K14" i="26"/>
  <c r="Z129" i="28"/>
  <c r="AA115" i="28"/>
  <c r="AA130" i="28"/>
  <c r="AB117" i="28"/>
  <c r="AA126" i="28"/>
  <c r="AB120" i="28"/>
  <c r="Z125" i="28"/>
  <c r="AA119" i="28"/>
  <c r="AB116" i="28"/>
  <c r="AA133" i="28"/>
  <c r="AA132" i="28"/>
  <c r="Z134" i="28"/>
  <c r="AA121" i="28"/>
  <c r="AC118" i="28"/>
  <c r="AB127" i="28"/>
  <c r="AC114" i="28"/>
  <c r="AB128" i="28"/>
  <c r="L14" i="26"/>
  <c r="T15" i="26"/>
  <c r="M15" i="26"/>
  <c r="Q4" i="25"/>
  <c r="U15" i="26"/>
  <c r="AF7" i="26"/>
  <c r="AG7" i="26" s="1"/>
  <c r="AH7" i="26" s="1"/>
  <c r="AI7" i="26" s="1"/>
  <c r="AJ7" i="26" s="1"/>
  <c r="AK7" i="26" s="1"/>
  <c r="AL7" i="26" s="1"/>
  <c r="AM7" i="26" s="1"/>
  <c r="AN7" i="26" s="1"/>
  <c r="AO7" i="26" s="1"/>
  <c r="AP7" i="26" s="1"/>
  <c r="AQ7" i="26" s="1"/>
  <c r="AR7" i="26" s="1"/>
  <c r="AS7" i="26" s="1"/>
  <c r="AT7" i="26" s="1"/>
  <c r="AU7" i="26" s="1"/>
  <c r="AV7" i="26" s="1"/>
  <c r="AW7" i="26" s="1"/>
  <c r="AX7" i="26" s="1"/>
  <c r="AY7" i="26" s="1"/>
  <c r="AZ7" i="26" s="1"/>
  <c r="BA7" i="26" s="1"/>
  <c r="BB7" i="26" s="1"/>
  <c r="BC7" i="26" s="1"/>
  <c r="BD7" i="26" s="1"/>
  <c r="BE7" i="26" s="1"/>
  <c r="BF7" i="26" s="1"/>
  <c r="BG7" i="26" s="1"/>
  <c r="BH7" i="26" s="1"/>
  <c r="BI7" i="26" s="1"/>
  <c r="BJ7" i="26" s="1"/>
  <c r="BK7" i="26" s="1"/>
  <c r="Y14" i="26"/>
  <c r="X14" i="26"/>
  <c r="S14" i="26"/>
  <c r="E15" i="26"/>
  <c r="AB14" i="26"/>
  <c r="P15" i="26"/>
  <c r="K15" i="26"/>
  <c r="V14" i="26"/>
  <c r="H15" i="26"/>
  <c r="Q15" i="26"/>
  <c r="D15" i="26"/>
  <c r="R14" i="26"/>
  <c r="AF11" i="26"/>
  <c r="AF15" i="26" s="1"/>
  <c r="L313" i="25"/>
  <c r="M313" i="25" s="1"/>
  <c r="O15" i="26"/>
  <c r="F14" i="26"/>
  <c r="AD14" i="26"/>
  <c r="AG10" i="26"/>
  <c r="Q53" i="25"/>
  <c r="Q52" i="25"/>
  <c r="Q47" i="25"/>
  <c r="Q42" i="25"/>
  <c r="Q31" i="25"/>
  <c r="Q26" i="25"/>
  <c r="Q15" i="25"/>
  <c r="Q41" i="25"/>
  <c r="Q36" i="25"/>
  <c r="Q25" i="25"/>
  <c r="Q20" i="25"/>
  <c r="Q51" i="25"/>
  <c r="Q46" i="25"/>
  <c r="Q35" i="25"/>
  <c r="Q30" i="25"/>
  <c r="Q19" i="25"/>
  <c r="Q12" i="25"/>
  <c r="Q10" i="25"/>
  <c r="Q8" i="25"/>
  <c r="Q6" i="25"/>
  <c r="Q45" i="25"/>
  <c r="Q40" i="25"/>
  <c r="Q29" i="25"/>
  <c r="Q24" i="25"/>
  <c r="Q14" i="25"/>
  <c r="Q50" i="25"/>
  <c r="Q39" i="25"/>
  <c r="Q34" i="25"/>
  <c r="Q23" i="25"/>
  <c r="Q18" i="25"/>
  <c r="Q49" i="25"/>
  <c r="Q44" i="25"/>
  <c r="Q33" i="25"/>
  <c r="Q28" i="25"/>
  <c r="Q17" i="25"/>
  <c r="Q43" i="25"/>
  <c r="Q38" i="25"/>
  <c r="Q27" i="25"/>
  <c r="Q22" i="25"/>
  <c r="Q13" i="25"/>
  <c r="Q11" i="25"/>
  <c r="Q9" i="25"/>
  <c r="Q7" i="25"/>
  <c r="Q5" i="25"/>
  <c r="Q48" i="25"/>
  <c r="Q37" i="25"/>
  <c r="Q32" i="25"/>
  <c r="Q21" i="25"/>
  <c r="Q16" i="25"/>
  <c r="Z101" i="23"/>
  <c r="AA88" i="23"/>
  <c r="AB95" i="23"/>
  <c r="AC81" i="23"/>
  <c r="Z100" i="23"/>
  <c r="Z99" i="23"/>
  <c r="AA83" i="23"/>
  <c r="AB94" i="23"/>
  <c r="AC85" i="23"/>
  <c r="AA97" i="23"/>
  <c r="AB84" i="23"/>
  <c r="Z92" i="23"/>
  <c r="AA86" i="23"/>
  <c r="Z93" i="23"/>
  <c r="AA87" i="23"/>
  <c r="Z96" i="23"/>
  <c r="AA82" i="23"/>
  <c r="D17" i="28" l="1"/>
  <c r="B17" i="28" s="1"/>
  <c r="B9" i="3" s="1"/>
  <c r="D12" i="28"/>
  <c r="B12" i="28" s="1"/>
  <c r="B4" i="3" s="1"/>
  <c r="D29" i="28"/>
  <c r="D21" i="3" s="1"/>
  <c r="D31" i="28"/>
  <c r="D23" i="3" s="1"/>
  <c r="D21" i="28"/>
  <c r="D13" i="3" s="1"/>
  <c r="D22" i="28"/>
  <c r="D14" i="3" s="1"/>
  <c r="D28" i="28"/>
  <c r="C28" i="28" s="1"/>
  <c r="D25" i="28"/>
  <c r="C25" i="28" s="1"/>
  <c r="D32" i="28"/>
  <c r="B32" i="28" s="1"/>
  <c r="B24" i="3" s="1"/>
  <c r="D26" i="28"/>
  <c r="D18" i="3" s="1"/>
  <c r="D33" i="28"/>
  <c r="C33" i="28" s="1"/>
  <c r="C25" i="3" s="1"/>
  <c r="D30" i="28"/>
  <c r="D22" i="3" s="1"/>
  <c r="D24" i="28"/>
  <c r="D16" i="3" s="1"/>
  <c r="D27" i="28"/>
  <c r="D19" i="3" s="1"/>
  <c r="C2" i="5"/>
  <c r="E22" i="28"/>
  <c r="E14" i="3" s="1"/>
  <c r="E29" i="28"/>
  <c r="E21" i="3" s="1"/>
  <c r="E12" i="28"/>
  <c r="E4" i="3" s="1"/>
  <c r="F5" i="28"/>
  <c r="F21" i="28" s="1"/>
  <c r="F13" i="3" s="1"/>
  <c r="E33" i="28"/>
  <c r="E25" i="3" s="1"/>
  <c r="E31" i="28"/>
  <c r="E23" i="3" s="1"/>
  <c r="E25" i="28"/>
  <c r="E17" i="3" s="1"/>
  <c r="E27" i="28"/>
  <c r="E19" i="3" s="1"/>
  <c r="E21" i="28"/>
  <c r="E13" i="3" s="1"/>
  <c r="E17" i="28"/>
  <c r="E9" i="3" s="1"/>
  <c r="E32" i="28"/>
  <c r="E24" i="3" s="1"/>
  <c r="E30" i="28"/>
  <c r="E22" i="3" s="1"/>
  <c r="E28" i="28"/>
  <c r="E20" i="3" s="1"/>
  <c r="E26" i="28"/>
  <c r="E18" i="3" s="1"/>
  <c r="G2" i="20"/>
  <c r="D2" i="5"/>
  <c r="AF14" i="26"/>
  <c r="AG11" i="26"/>
  <c r="AG15" i="26" s="1"/>
  <c r="AA125" i="28"/>
  <c r="AB119" i="28"/>
  <c r="AA134" i="28"/>
  <c r="AB121" i="28"/>
  <c r="AC116" i="28"/>
  <c r="AB133" i="28"/>
  <c r="AB132" i="28"/>
  <c r="AB130" i="28"/>
  <c r="AC117" i="28"/>
  <c r="AC120" i="28"/>
  <c r="AB126" i="28"/>
  <c r="AD114" i="28"/>
  <c r="AC128" i="28"/>
  <c r="AD118" i="28"/>
  <c r="AC127" i="28"/>
  <c r="AA129" i="28"/>
  <c r="AB115" i="28"/>
  <c r="AH10" i="26"/>
  <c r="Q54" i="25"/>
  <c r="R32" i="25" s="1"/>
  <c r="AA93" i="23"/>
  <c r="AB87" i="23"/>
  <c r="AA99" i="23"/>
  <c r="AB83" i="23"/>
  <c r="AA100" i="23"/>
  <c r="AA92" i="23"/>
  <c r="AB86" i="23"/>
  <c r="AD81" i="23"/>
  <c r="AC95" i="23"/>
  <c r="AB97" i="23"/>
  <c r="AC84" i="23"/>
  <c r="AA101" i="23"/>
  <c r="AB88" i="23"/>
  <c r="AA96" i="23"/>
  <c r="AB82" i="23"/>
  <c r="AD85" i="23"/>
  <c r="AC94" i="23"/>
  <c r="B28" i="28" l="1"/>
  <c r="D24" i="3"/>
  <c r="D9" i="3"/>
  <c r="C17" i="28"/>
  <c r="C9" i="3" s="1"/>
  <c r="B29" i="28"/>
  <c r="B21" i="3" s="1"/>
  <c r="B33" i="28"/>
  <c r="B25" i="3" s="1"/>
  <c r="C31" i="28"/>
  <c r="D20" i="3"/>
  <c r="D4" i="3"/>
  <c r="C12" i="28"/>
  <c r="C4" i="3" s="1"/>
  <c r="C26" i="28"/>
  <c r="C18" i="3" s="1"/>
  <c r="C27" i="28"/>
  <c r="C19" i="3" s="1"/>
  <c r="B22" i="28"/>
  <c r="AG14" i="26"/>
  <c r="AH11" i="26"/>
  <c r="AH14" i="26" s="1"/>
  <c r="B24" i="28"/>
  <c r="B16" i="3" s="1"/>
  <c r="B31" i="28"/>
  <c r="C32" i="28"/>
  <c r="C24" i="3" s="1"/>
  <c r="B26" i="28"/>
  <c r="B18" i="3" s="1"/>
  <c r="C29" i="28"/>
  <c r="C21" i="3" s="1"/>
  <c r="D17" i="3"/>
  <c r="B25" i="28"/>
  <c r="C22" i="28"/>
  <c r="C24" i="28"/>
  <c r="C16" i="3" s="1"/>
  <c r="B27" i="28"/>
  <c r="B19" i="3" s="1"/>
  <c r="C30" i="28"/>
  <c r="C22" i="3" s="1"/>
  <c r="B21" i="28"/>
  <c r="B13" i="3" s="1"/>
  <c r="B30" i="28"/>
  <c r="B22" i="3" s="1"/>
  <c r="D25" i="3"/>
  <c r="C21" i="28"/>
  <c r="C13" i="3" s="1"/>
  <c r="F12" i="28"/>
  <c r="F4" i="3" s="1"/>
  <c r="F24" i="28"/>
  <c r="F16" i="3" s="1"/>
  <c r="G5" i="28"/>
  <c r="G27" i="28" s="1"/>
  <c r="G19" i="3" s="1"/>
  <c r="F27" i="28"/>
  <c r="F19" i="3" s="1"/>
  <c r="F30" i="28"/>
  <c r="F22" i="3" s="1"/>
  <c r="F33" i="28"/>
  <c r="F25" i="3" s="1"/>
  <c r="F25" i="28"/>
  <c r="F17" i="3" s="1"/>
  <c r="F32" i="28"/>
  <c r="F24" i="3" s="1"/>
  <c r="F28" i="28"/>
  <c r="F20" i="3" s="1"/>
  <c r="F26" i="28"/>
  <c r="F18" i="3" s="1"/>
  <c r="F22" i="28"/>
  <c r="F14" i="3" s="1"/>
  <c r="F31" i="28"/>
  <c r="F23" i="3" s="1"/>
  <c r="F29" i="28"/>
  <c r="F21" i="3" s="1"/>
  <c r="F17" i="28"/>
  <c r="F9" i="3" s="1"/>
  <c r="H2" i="20"/>
  <c r="E2" i="5"/>
  <c r="C33" i="23"/>
  <c r="D33" i="23" s="1"/>
  <c r="B85" i="28"/>
  <c r="AB134" i="28"/>
  <c r="AC121" i="28"/>
  <c r="AE114" i="28"/>
  <c r="AD128" i="28"/>
  <c r="AE118" i="28"/>
  <c r="AD127" i="28"/>
  <c r="AD120" i="28"/>
  <c r="AC126" i="28"/>
  <c r="AB125" i="28"/>
  <c r="AC119" i="28"/>
  <c r="AC133" i="28"/>
  <c r="AC132" i="28"/>
  <c r="AD116" i="28"/>
  <c r="AC115" i="28"/>
  <c r="AB129" i="28"/>
  <c r="AD117" i="28"/>
  <c r="AC130" i="28"/>
  <c r="AI10" i="26"/>
  <c r="R24" i="25"/>
  <c r="R33" i="25"/>
  <c r="R9" i="25"/>
  <c r="R46" i="25"/>
  <c r="R45" i="25"/>
  <c r="R27" i="25"/>
  <c r="R44" i="25"/>
  <c r="R11" i="25"/>
  <c r="R42" i="25"/>
  <c r="R4" i="25"/>
  <c r="B57" i="28" s="1"/>
  <c r="R23" i="25"/>
  <c r="R37" i="25"/>
  <c r="R13" i="25"/>
  <c r="R41" i="25"/>
  <c r="R38" i="25"/>
  <c r="R21" i="25"/>
  <c r="R47" i="25"/>
  <c r="R6" i="25"/>
  <c r="R34" i="25"/>
  <c r="R48" i="25"/>
  <c r="R19" i="25"/>
  <c r="R52" i="25"/>
  <c r="R20" i="25"/>
  <c r="R39" i="25"/>
  <c r="R43" i="25"/>
  <c r="R15" i="25"/>
  <c r="R29" i="25"/>
  <c r="R51" i="25"/>
  <c r="R53" i="25"/>
  <c r="R25" i="25"/>
  <c r="R8" i="25"/>
  <c r="R17" i="25"/>
  <c r="R5" i="25"/>
  <c r="R30" i="25"/>
  <c r="R49" i="25"/>
  <c r="R36" i="25"/>
  <c r="R10" i="25"/>
  <c r="R50" i="25"/>
  <c r="R7" i="25"/>
  <c r="R26" i="25"/>
  <c r="R40" i="25"/>
  <c r="R22" i="25"/>
  <c r="R16" i="25"/>
  <c r="R12" i="25"/>
  <c r="R14" i="25"/>
  <c r="R28" i="25"/>
  <c r="R31" i="25"/>
  <c r="R35" i="25"/>
  <c r="R18" i="25"/>
  <c r="AE81" i="23"/>
  <c r="AD95" i="23"/>
  <c r="AC82" i="23"/>
  <c r="AB96" i="23"/>
  <c r="AB92" i="23"/>
  <c r="AC86" i="23"/>
  <c r="AE85" i="23"/>
  <c r="AD94" i="23"/>
  <c r="AB101" i="23"/>
  <c r="AC88" i="23"/>
  <c r="AC83" i="23"/>
  <c r="AB100" i="23"/>
  <c r="AB99" i="23"/>
  <c r="AD84" i="23"/>
  <c r="AC97" i="23"/>
  <c r="AC87" i="23"/>
  <c r="AB93" i="23"/>
  <c r="AH15" i="26" l="1"/>
  <c r="AI11" i="26"/>
  <c r="G17" i="28"/>
  <c r="G9" i="3" s="1"/>
  <c r="H5" i="28"/>
  <c r="H22" i="28" s="1"/>
  <c r="H14" i="3" s="1"/>
  <c r="G25" i="28"/>
  <c r="G17" i="3" s="1"/>
  <c r="G29" i="28"/>
  <c r="G21" i="3" s="1"/>
  <c r="G21" i="28"/>
  <c r="G13" i="3" s="1"/>
  <c r="G26" i="28"/>
  <c r="G18" i="3" s="1"/>
  <c r="G28" i="28"/>
  <c r="G20" i="3" s="1"/>
  <c r="G22" i="28"/>
  <c r="G14" i="3" s="1"/>
  <c r="G24" i="28"/>
  <c r="G16" i="3" s="1"/>
  <c r="G30" i="28"/>
  <c r="G22" i="3" s="1"/>
  <c r="G32" i="28"/>
  <c r="G24" i="3" s="1"/>
  <c r="G12" i="28"/>
  <c r="G4" i="3" s="1"/>
  <c r="G31" i="28"/>
  <c r="G23" i="3" s="1"/>
  <c r="G33" i="28"/>
  <c r="G25" i="3" s="1"/>
  <c r="I2" i="20"/>
  <c r="F2" i="5"/>
  <c r="C30" i="23"/>
  <c r="D30" i="23" s="1"/>
  <c r="B89" i="28"/>
  <c r="C24" i="23"/>
  <c r="D24" i="23" s="1"/>
  <c r="B75" i="28"/>
  <c r="C16" i="23"/>
  <c r="D16" i="23" s="1"/>
  <c r="B68" i="28"/>
  <c r="C34" i="23"/>
  <c r="D34" i="23" s="1"/>
  <c r="B86" i="28"/>
  <c r="C52" i="23"/>
  <c r="D52" i="23" s="1"/>
  <c r="B104" i="28"/>
  <c r="C49" i="23"/>
  <c r="D49" i="23" s="1"/>
  <c r="B101" i="28"/>
  <c r="C31" i="23"/>
  <c r="D31" i="23" s="1"/>
  <c r="B90" i="28"/>
  <c r="C46" i="23"/>
  <c r="D46" i="23" s="1"/>
  <c r="B99" i="28"/>
  <c r="C23" i="23"/>
  <c r="D23" i="23" s="1"/>
  <c r="B76" i="28"/>
  <c r="C15" i="23"/>
  <c r="D15" i="23" s="1"/>
  <c r="B71" i="28"/>
  <c r="C40" i="23"/>
  <c r="D40" i="23" s="1"/>
  <c r="B93" i="28"/>
  <c r="C3" i="23"/>
  <c r="D3" i="23" s="1"/>
  <c r="B58" i="28"/>
  <c r="C43" i="23"/>
  <c r="D43" i="23" s="1"/>
  <c r="B96" i="28"/>
  <c r="C47" i="23"/>
  <c r="D47" i="23" s="1"/>
  <c r="B100" i="28"/>
  <c r="C42" i="23"/>
  <c r="D42" i="23" s="1"/>
  <c r="B95" i="28"/>
  <c r="C22" i="23"/>
  <c r="D22" i="23" s="1"/>
  <c r="B77" i="28"/>
  <c r="C39" i="23"/>
  <c r="D39" i="23" s="1"/>
  <c r="B92" i="28"/>
  <c r="C37" i="23"/>
  <c r="D37" i="23" s="1"/>
  <c r="B88" i="28"/>
  <c r="C26" i="23"/>
  <c r="D26" i="23" s="1"/>
  <c r="B79" i="28"/>
  <c r="C18" i="23"/>
  <c r="D18" i="23" s="1"/>
  <c r="B70" i="28"/>
  <c r="C21" i="23"/>
  <c r="D21" i="23" s="1"/>
  <c r="B74" i="28"/>
  <c r="C11" i="23"/>
  <c r="D11" i="23" s="1"/>
  <c r="B64" i="28"/>
  <c r="C38" i="23"/>
  <c r="D38" i="23" s="1"/>
  <c r="B91" i="28"/>
  <c r="C12" i="23"/>
  <c r="D12" i="23" s="1"/>
  <c r="B65" i="28"/>
  <c r="C35" i="23"/>
  <c r="D35" i="23" s="1"/>
  <c r="B87" i="28"/>
  <c r="C6" i="23"/>
  <c r="D6" i="23" s="1"/>
  <c r="B59" i="28"/>
  <c r="C7" i="23"/>
  <c r="D7" i="23" s="1"/>
  <c r="B61" i="28"/>
  <c r="C27" i="23"/>
  <c r="D27" i="23" s="1"/>
  <c r="B81" i="28"/>
  <c r="C50" i="23"/>
  <c r="D50" i="23" s="1"/>
  <c r="B103" i="28"/>
  <c r="C25" i="23"/>
  <c r="D25" i="23" s="1"/>
  <c r="B78" i="28"/>
  <c r="C51" i="23"/>
  <c r="D51" i="23" s="1"/>
  <c r="B105" i="28"/>
  <c r="C41" i="23"/>
  <c r="D41" i="23" s="1"/>
  <c r="B94" i="28"/>
  <c r="C28" i="23"/>
  <c r="D28" i="23" s="1"/>
  <c r="B80" i="28"/>
  <c r="C17" i="23"/>
  <c r="D17" i="23" s="1"/>
  <c r="B69" i="28"/>
  <c r="C48" i="23"/>
  <c r="D48" i="23" s="1"/>
  <c r="B102" i="28"/>
  <c r="C29" i="23"/>
  <c r="D29" i="23" s="1"/>
  <c r="B82" i="28"/>
  <c r="C8" i="23"/>
  <c r="D8" i="23" s="1"/>
  <c r="B62" i="28"/>
  <c r="C32" i="23"/>
  <c r="D32" i="23" s="1"/>
  <c r="B83" i="28"/>
  <c r="C36" i="23"/>
  <c r="D36" i="23" s="1"/>
  <c r="B84" i="28"/>
  <c r="C5" i="23"/>
  <c r="D5" i="23" s="1"/>
  <c r="B60" i="28"/>
  <c r="C20" i="23"/>
  <c r="D20" i="23" s="1"/>
  <c r="B73" i="28"/>
  <c r="C44" i="23"/>
  <c r="D44" i="23" s="1"/>
  <c r="B97" i="28"/>
  <c r="C14" i="23"/>
  <c r="D14" i="23" s="1"/>
  <c r="B67" i="28"/>
  <c r="C9" i="23"/>
  <c r="D9" i="23" s="1"/>
  <c r="B63" i="28"/>
  <c r="C53" i="23"/>
  <c r="D53" i="23" s="1"/>
  <c r="B106" i="28"/>
  <c r="C19" i="23"/>
  <c r="D19" i="23" s="1"/>
  <c r="B72" i="28"/>
  <c r="C13" i="23"/>
  <c r="D13" i="23" s="1"/>
  <c r="B66" i="28"/>
  <c r="C45" i="23"/>
  <c r="D45" i="23" s="1"/>
  <c r="B98" i="28"/>
  <c r="AD126" i="28"/>
  <c r="AE120" i="28"/>
  <c r="AF118" i="28"/>
  <c r="AE127" i="28"/>
  <c r="AD115" i="28"/>
  <c r="AC129" i="28"/>
  <c r="AD133" i="28"/>
  <c r="AD132" i="28"/>
  <c r="AE116" i="28"/>
  <c r="AE117" i="28"/>
  <c r="AD130" i="28"/>
  <c r="AF114" i="28"/>
  <c r="AE128" i="28"/>
  <c r="AD119" i="28"/>
  <c r="AC125" i="28"/>
  <c r="AC134" i="28"/>
  <c r="AD121" i="28"/>
  <c r="C4" i="23"/>
  <c r="D4" i="23" s="1"/>
  <c r="R54" i="25"/>
  <c r="AI15" i="26"/>
  <c r="AJ11" i="26"/>
  <c r="AI14" i="26"/>
  <c r="AJ10" i="26"/>
  <c r="AD87" i="23"/>
  <c r="AC93" i="23"/>
  <c r="AF85" i="23"/>
  <c r="AE94" i="23"/>
  <c r="AF81" i="23"/>
  <c r="AE95" i="23"/>
  <c r="AE84" i="23"/>
  <c r="AD97" i="23"/>
  <c r="AD86" i="23"/>
  <c r="AC92" i="23"/>
  <c r="AC101" i="23"/>
  <c r="AD88" i="23"/>
  <c r="AC100" i="23"/>
  <c r="AC99" i="23"/>
  <c r="AD83" i="23"/>
  <c r="AD82" i="23"/>
  <c r="AC96" i="23"/>
  <c r="H17" i="28" l="1"/>
  <c r="H9" i="3" s="1"/>
  <c r="H12" i="28"/>
  <c r="H4" i="3" s="1"/>
  <c r="H29" i="28"/>
  <c r="H21" i="3" s="1"/>
  <c r="H25" i="28"/>
  <c r="H17" i="3" s="1"/>
  <c r="H30" i="28"/>
  <c r="H22" i="3" s="1"/>
  <c r="H21" i="28"/>
  <c r="H13" i="3" s="1"/>
  <c r="H32" i="28"/>
  <c r="H24" i="3" s="1"/>
  <c r="H28" i="28"/>
  <c r="H20" i="3" s="1"/>
  <c r="H24" i="28"/>
  <c r="H16" i="3" s="1"/>
  <c r="I5" i="28"/>
  <c r="H26" i="28"/>
  <c r="H18" i="3" s="1"/>
  <c r="H31" i="28"/>
  <c r="H23" i="3" s="1"/>
  <c r="H33" i="28"/>
  <c r="H25" i="3" s="1"/>
  <c r="H27" i="28"/>
  <c r="H19" i="3" s="1"/>
  <c r="J2" i="20"/>
  <c r="G2" i="5"/>
  <c r="C41" i="28"/>
  <c r="D19" i="28" s="1"/>
  <c r="D11" i="3" s="1"/>
  <c r="E40" i="28"/>
  <c r="F10" i="28" s="1"/>
  <c r="J42" i="28"/>
  <c r="H39" i="28"/>
  <c r="C46" i="28"/>
  <c r="D20" i="28" s="1"/>
  <c r="C45" i="28"/>
  <c r="D23" i="28" s="1"/>
  <c r="I47" i="28"/>
  <c r="H43" i="28"/>
  <c r="G47" i="28"/>
  <c r="H15" i="28" s="1"/>
  <c r="H7" i="3" s="1"/>
  <c r="C39" i="28"/>
  <c r="I43" i="28"/>
  <c r="C47" i="28"/>
  <c r="D15" i="28" s="1"/>
  <c r="J47" i="28"/>
  <c r="D43" i="28"/>
  <c r="E11" i="28" s="1"/>
  <c r="E3" i="3" s="1"/>
  <c r="J41" i="28"/>
  <c r="D42" i="28"/>
  <c r="E14" i="28" s="1"/>
  <c r="E6" i="3" s="1"/>
  <c r="I40" i="28"/>
  <c r="I41" i="28"/>
  <c r="K46" i="28"/>
  <c r="L46" i="28" s="1"/>
  <c r="M46" i="28" s="1"/>
  <c r="N46" i="28" s="1"/>
  <c r="O46" i="28" s="1"/>
  <c r="P46" i="28" s="1"/>
  <c r="Q46" i="28" s="1"/>
  <c r="R46" i="28" s="1"/>
  <c r="S46" i="28" s="1"/>
  <c r="T46" i="28" s="1"/>
  <c r="U46" i="28" s="1"/>
  <c r="V46" i="28" s="1"/>
  <c r="W46" i="28" s="1"/>
  <c r="X46" i="28" s="1"/>
  <c r="Y46" i="28" s="1"/>
  <c r="Z46" i="28" s="1"/>
  <c r="AA46" i="28" s="1"/>
  <c r="AB46" i="28" s="1"/>
  <c r="AC46" i="28" s="1"/>
  <c r="AD46" i="28" s="1"/>
  <c r="AE46" i="28" s="1"/>
  <c r="E46" i="28"/>
  <c r="F20" i="28" s="1"/>
  <c r="F12" i="3" s="1"/>
  <c r="D48" i="28"/>
  <c r="E16" i="28" s="1"/>
  <c r="E8" i="3" s="1"/>
  <c r="E39" i="28"/>
  <c r="F43" i="28"/>
  <c r="G11" i="28" s="1"/>
  <c r="G3" i="3" s="1"/>
  <c r="D46" i="28"/>
  <c r="E20" i="28" s="1"/>
  <c r="E12" i="3" s="1"/>
  <c r="H44" i="28"/>
  <c r="I48" i="28"/>
  <c r="G44" i="28"/>
  <c r="H13" i="28" s="1"/>
  <c r="H5" i="3" s="1"/>
  <c r="J48" i="28"/>
  <c r="C43" i="28"/>
  <c r="D11" i="28" s="1"/>
  <c r="G39" i="28"/>
  <c r="C42" i="28"/>
  <c r="D14" i="28" s="1"/>
  <c r="C48" i="28"/>
  <c r="D16" i="28" s="1"/>
  <c r="E47" i="28"/>
  <c r="F15" i="28" s="1"/>
  <c r="F7" i="3" s="1"/>
  <c r="K45" i="28"/>
  <c r="L45" i="28" s="1"/>
  <c r="M45" i="28" s="1"/>
  <c r="N45" i="28" s="1"/>
  <c r="O45" i="28" s="1"/>
  <c r="P45" i="28" s="1"/>
  <c r="Q45" i="28" s="1"/>
  <c r="R45" i="28" s="1"/>
  <c r="S45" i="28" s="1"/>
  <c r="T45" i="28" s="1"/>
  <c r="U45" i="28" s="1"/>
  <c r="V45" i="28" s="1"/>
  <c r="W45" i="28" s="1"/>
  <c r="X45" i="28" s="1"/>
  <c r="Y45" i="28" s="1"/>
  <c r="Z45" i="28" s="1"/>
  <c r="AA45" i="28" s="1"/>
  <c r="AB45" i="28" s="1"/>
  <c r="AC45" i="28" s="1"/>
  <c r="AD45" i="28" s="1"/>
  <c r="AE45" i="28" s="1"/>
  <c r="D41" i="28"/>
  <c r="E19" i="28" s="1"/>
  <c r="E11" i="3" s="1"/>
  <c r="F41" i="28"/>
  <c r="G19" i="28" s="1"/>
  <c r="G11" i="3" s="1"/>
  <c r="K40" i="28"/>
  <c r="L40" i="28" s="1"/>
  <c r="M40" i="28" s="1"/>
  <c r="N40" i="28" s="1"/>
  <c r="O40" i="28" s="1"/>
  <c r="P40" i="28" s="1"/>
  <c r="Q40" i="28" s="1"/>
  <c r="R40" i="28" s="1"/>
  <c r="S40" i="28" s="1"/>
  <c r="T40" i="28" s="1"/>
  <c r="U40" i="28" s="1"/>
  <c r="V40" i="28" s="1"/>
  <c r="W40" i="28" s="1"/>
  <c r="X40" i="28" s="1"/>
  <c r="Y40" i="28" s="1"/>
  <c r="Z40" i="28" s="1"/>
  <c r="AA40" i="28" s="1"/>
  <c r="AB40" i="28" s="1"/>
  <c r="AC40" i="28" s="1"/>
  <c r="AD40" i="28" s="1"/>
  <c r="AE40" i="28" s="1"/>
  <c r="H47" i="28"/>
  <c r="G42" i="28"/>
  <c r="H14" i="28" s="1"/>
  <c r="H6" i="3" s="1"/>
  <c r="K39" i="28"/>
  <c r="C40" i="28"/>
  <c r="D10" i="28" s="1"/>
  <c r="G41" i="28"/>
  <c r="H19" i="28" s="1"/>
  <c r="H11" i="3" s="1"/>
  <c r="G46" i="28"/>
  <c r="H20" i="28" s="1"/>
  <c r="H12" i="3" s="1"/>
  <c r="J39" i="28"/>
  <c r="C44" i="28"/>
  <c r="D13" i="28" s="1"/>
  <c r="I44" i="28"/>
  <c r="K47" i="28"/>
  <c r="L47" i="28" s="1"/>
  <c r="M47" i="28" s="1"/>
  <c r="N47" i="28" s="1"/>
  <c r="O47" i="28" s="1"/>
  <c r="P47" i="28" s="1"/>
  <c r="Q47" i="28" s="1"/>
  <c r="R47" i="28" s="1"/>
  <c r="S47" i="28" s="1"/>
  <c r="T47" i="28" s="1"/>
  <c r="U47" i="28" s="1"/>
  <c r="V47" i="28" s="1"/>
  <c r="W47" i="28" s="1"/>
  <c r="X47" i="28" s="1"/>
  <c r="Y47" i="28" s="1"/>
  <c r="Z47" i="28" s="1"/>
  <c r="AA47" i="28" s="1"/>
  <c r="AB47" i="28" s="1"/>
  <c r="AC47" i="28" s="1"/>
  <c r="AD47" i="28" s="1"/>
  <c r="AE47" i="28" s="1"/>
  <c r="J43" i="28"/>
  <c r="H48" i="28"/>
  <c r="I45" i="28"/>
  <c r="K42" i="28"/>
  <c r="L42" i="28" s="1"/>
  <c r="M42" i="28" s="1"/>
  <c r="N42" i="28" s="1"/>
  <c r="O42" i="28" s="1"/>
  <c r="P42" i="28" s="1"/>
  <c r="Q42" i="28" s="1"/>
  <c r="R42" i="28" s="1"/>
  <c r="S42" i="28" s="1"/>
  <c r="T42" i="28" s="1"/>
  <c r="U42" i="28" s="1"/>
  <c r="V42" i="28" s="1"/>
  <c r="W42" i="28" s="1"/>
  <c r="X42" i="28" s="1"/>
  <c r="Y42" i="28" s="1"/>
  <c r="Z42" i="28" s="1"/>
  <c r="AA42" i="28" s="1"/>
  <c r="AB42" i="28" s="1"/>
  <c r="AC42" i="28" s="1"/>
  <c r="AD42" i="28" s="1"/>
  <c r="AE42" i="28" s="1"/>
  <c r="F44" i="28"/>
  <c r="G13" i="28" s="1"/>
  <c r="G5" i="3" s="1"/>
  <c r="F45" i="28"/>
  <c r="G23" i="28" s="1"/>
  <c r="G15" i="3" s="1"/>
  <c r="E41" i="28"/>
  <c r="F19" i="28" s="1"/>
  <c r="F11" i="3" s="1"/>
  <c r="E44" i="28"/>
  <c r="F13" i="28" s="1"/>
  <c r="F5" i="3" s="1"/>
  <c r="H45" i="28"/>
  <c r="I23" i="28" s="1"/>
  <c r="I15" i="3" s="1"/>
  <c r="D44" i="28"/>
  <c r="E13" i="28" s="1"/>
  <c r="E5" i="3" s="1"/>
  <c r="D40" i="28"/>
  <c r="E10" i="28" s="1"/>
  <c r="H42" i="28"/>
  <c r="E42" i="28"/>
  <c r="F14" i="28" s="1"/>
  <c r="F6" i="3" s="1"/>
  <c r="I46" i="28"/>
  <c r="I42" i="28"/>
  <c r="H40" i="28"/>
  <c r="G43" i="28"/>
  <c r="H11" i="28" s="1"/>
  <c r="H3" i="3" s="1"/>
  <c r="F47" i="28"/>
  <c r="G15" i="28" s="1"/>
  <c r="G7" i="3" s="1"/>
  <c r="K44" i="28"/>
  <c r="L44" i="28" s="1"/>
  <c r="M44" i="28" s="1"/>
  <c r="N44" i="28" s="1"/>
  <c r="O44" i="28" s="1"/>
  <c r="P44" i="28" s="1"/>
  <c r="Q44" i="28" s="1"/>
  <c r="R44" i="28" s="1"/>
  <c r="S44" i="28" s="1"/>
  <c r="T44" i="28" s="1"/>
  <c r="U44" i="28" s="1"/>
  <c r="V44" i="28" s="1"/>
  <c r="W44" i="28" s="1"/>
  <c r="X44" i="28" s="1"/>
  <c r="Y44" i="28" s="1"/>
  <c r="Z44" i="28" s="1"/>
  <c r="AA44" i="28" s="1"/>
  <c r="AB44" i="28" s="1"/>
  <c r="AC44" i="28" s="1"/>
  <c r="AD44" i="28" s="1"/>
  <c r="AE44" i="28" s="1"/>
  <c r="F40" i="28"/>
  <c r="G10" i="28" s="1"/>
  <c r="J45" i="28"/>
  <c r="D47" i="28"/>
  <c r="E15" i="28" s="1"/>
  <c r="E7" i="3" s="1"/>
  <c r="H46" i="28"/>
  <c r="F42" i="28"/>
  <c r="G14" i="28" s="1"/>
  <c r="G6" i="3" s="1"/>
  <c r="F48" i="28"/>
  <c r="G16" i="28" s="1"/>
  <c r="G8" i="3" s="1"/>
  <c r="K48" i="28"/>
  <c r="L48" i="28" s="1"/>
  <c r="M48" i="28" s="1"/>
  <c r="N48" i="28" s="1"/>
  <c r="O48" i="28" s="1"/>
  <c r="P48" i="28" s="1"/>
  <c r="Q48" i="28" s="1"/>
  <c r="R48" i="28" s="1"/>
  <c r="S48" i="28" s="1"/>
  <c r="T48" i="28" s="1"/>
  <c r="U48" i="28" s="1"/>
  <c r="V48" i="28" s="1"/>
  <c r="W48" i="28" s="1"/>
  <c r="X48" i="28" s="1"/>
  <c r="Y48" i="28" s="1"/>
  <c r="Z48" i="28" s="1"/>
  <c r="AA48" i="28" s="1"/>
  <c r="AB48" i="28" s="1"/>
  <c r="AC48" i="28" s="1"/>
  <c r="AD48" i="28" s="1"/>
  <c r="AE48" i="28" s="1"/>
  <c r="H41" i="28"/>
  <c r="G40" i="28"/>
  <c r="H10" i="28" s="1"/>
  <c r="H2" i="3" s="1"/>
  <c r="F46" i="28"/>
  <c r="G20" i="28" s="1"/>
  <c r="G12" i="3" s="1"/>
  <c r="G45" i="28"/>
  <c r="H23" i="28" s="1"/>
  <c r="H15" i="3" s="1"/>
  <c r="I39" i="28"/>
  <c r="D39" i="28"/>
  <c r="D45" i="28"/>
  <c r="E23" i="28" s="1"/>
  <c r="E15" i="3" s="1"/>
  <c r="G48" i="28"/>
  <c r="H16" i="28" s="1"/>
  <c r="H8" i="3" s="1"/>
  <c r="K43" i="28"/>
  <c r="L43" i="28" s="1"/>
  <c r="M43" i="28" s="1"/>
  <c r="N43" i="28" s="1"/>
  <c r="O43" i="28" s="1"/>
  <c r="P43" i="28" s="1"/>
  <c r="Q43" i="28" s="1"/>
  <c r="R43" i="28" s="1"/>
  <c r="S43" i="28" s="1"/>
  <c r="T43" i="28" s="1"/>
  <c r="U43" i="28" s="1"/>
  <c r="V43" i="28" s="1"/>
  <c r="W43" i="28" s="1"/>
  <c r="X43" i="28" s="1"/>
  <c r="Y43" i="28" s="1"/>
  <c r="Z43" i="28" s="1"/>
  <c r="AA43" i="28" s="1"/>
  <c r="AB43" i="28" s="1"/>
  <c r="AC43" i="28" s="1"/>
  <c r="AD43" i="28" s="1"/>
  <c r="AE43" i="28" s="1"/>
  <c r="K41" i="28"/>
  <c r="L41" i="28" s="1"/>
  <c r="M41" i="28" s="1"/>
  <c r="N41" i="28" s="1"/>
  <c r="O41" i="28" s="1"/>
  <c r="P41" i="28" s="1"/>
  <c r="Q41" i="28" s="1"/>
  <c r="R41" i="28" s="1"/>
  <c r="S41" i="28" s="1"/>
  <c r="T41" i="28" s="1"/>
  <c r="U41" i="28" s="1"/>
  <c r="V41" i="28" s="1"/>
  <c r="W41" i="28" s="1"/>
  <c r="X41" i="28" s="1"/>
  <c r="Y41" i="28" s="1"/>
  <c r="Z41" i="28" s="1"/>
  <c r="AA41" i="28" s="1"/>
  <c r="AB41" i="28" s="1"/>
  <c r="AC41" i="28" s="1"/>
  <c r="AD41" i="28" s="1"/>
  <c r="AE41" i="28" s="1"/>
  <c r="F39" i="28"/>
  <c r="J44" i="28"/>
  <c r="J40" i="28"/>
  <c r="E48" i="28"/>
  <c r="F16" i="28" s="1"/>
  <c r="F8" i="3" s="1"/>
  <c r="E45" i="28"/>
  <c r="F23" i="28" s="1"/>
  <c r="F15" i="3" s="1"/>
  <c r="E43" i="28"/>
  <c r="F11" i="28" s="1"/>
  <c r="F3" i="3" s="1"/>
  <c r="J46" i="28"/>
  <c r="I30" i="28"/>
  <c r="I22" i="3" s="1"/>
  <c r="I32" i="28"/>
  <c r="I25" i="28"/>
  <c r="I17" i="3" s="1"/>
  <c r="J5" i="28"/>
  <c r="AD134" i="28"/>
  <c r="AE121" i="28"/>
  <c r="AE115" i="28"/>
  <c r="AD129" i="28"/>
  <c r="AE133" i="28"/>
  <c r="AE132" i="28"/>
  <c r="AF116" i="28"/>
  <c r="AE119" i="28"/>
  <c r="AD125" i="28"/>
  <c r="AG114" i="28"/>
  <c r="AG128" i="28" s="1"/>
  <c r="AF128" i="28"/>
  <c r="AG118" i="28"/>
  <c r="AG127" i="28" s="1"/>
  <c r="AF127" i="28"/>
  <c r="AF117" i="28"/>
  <c r="AE130" i="28"/>
  <c r="AE126" i="28"/>
  <c r="AF120" i="28"/>
  <c r="D54" i="23"/>
  <c r="E51" i="23" s="1"/>
  <c r="C54" i="23"/>
  <c r="AJ14" i="26"/>
  <c r="AK10" i="26"/>
  <c r="AJ15" i="26"/>
  <c r="AK11" i="26"/>
  <c r="AE86" i="23"/>
  <c r="AD92" i="23"/>
  <c r="AD100" i="23"/>
  <c r="AD99" i="23"/>
  <c r="AE83" i="23"/>
  <c r="AF84" i="23"/>
  <c r="AE97" i="23"/>
  <c r="AD93" i="23"/>
  <c r="AE87" i="23"/>
  <c r="AE82" i="23"/>
  <c r="AD96" i="23"/>
  <c r="AG81" i="23"/>
  <c r="AG95" i="23" s="1"/>
  <c r="AF95" i="23"/>
  <c r="AD101" i="23"/>
  <c r="AE88" i="23"/>
  <c r="AG85" i="23"/>
  <c r="AG94" i="23" s="1"/>
  <c r="AF94" i="23"/>
  <c r="I19" i="28" l="1"/>
  <c r="I11" i="3" s="1"/>
  <c r="I28" i="28"/>
  <c r="I20" i="3" s="1"/>
  <c r="I26" i="28"/>
  <c r="I18" i="3" s="1"/>
  <c r="I11" i="28"/>
  <c r="I3" i="3" s="1"/>
  <c r="I10" i="28"/>
  <c r="I2" i="3" s="1"/>
  <c r="I24" i="28"/>
  <c r="I16" i="3" s="1"/>
  <c r="I22" i="28"/>
  <c r="I14" i="3" s="1"/>
  <c r="I20" i="28"/>
  <c r="I12" i="3" s="1"/>
  <c r="I15" i="28"/>
  <c r="I7" i="3" s="1"/>
  <c r="I18" i="28"/>
  <c r="I10" i="3" s="1"/>
  <c r="I33" i="28"/>
  <c r="I25" i="3" s="1"/>
  <c r="I31" i="28"/>
  <c r="I23" i="3" s="1"/>
  <c r="I17" i="28"/>
  <c r="I9" i="3" s="1"/>
  <c r="I29" i="28"/>
  <c r="I21" i="3" s="1"/>
  <c r="I27" i="28"/>
  <c r="I19" i="3" s="1"/>
  <c r="I12" i="28"/>
  <c r="I4" i="3" s="1"/>
  <c r="I14" i="28"/>
  <c r="I6" i="3" s="1"/>
  <c r="I21" i="28"/>
  <c r="I13" i="3" s="1"/>
  <c r="I16" i="28"/>
  <c r="I8" i="3" s="1"/>
  <c r="I13" i="28"/>
  <c r="I5" i="3" s="1"/>
  <c r="B10" i="28"/>
  <c r="B2" i="3" s="1"/>
  <c r="I50" i="28"/>
  <c r="K2" i="20"/>
  <c r="H2" i="5"/>
  <c r="C19" i="28"/>
  <c r="C11" i="3" s="1"/>
  <c r="B19" i="28"/>
  <c r="B11" i="3" s="1"/>
  <c r="E16" i="23"/>
  <c r="G50" i="28"/>
  <c r="H18" i="28"/>
  <c r="E50" i="28"/>
  <c r="F18" i="28"/>
  <c r="F10" i="3" s="1"/>
  <c r="D15" i="3"/>
  <c r="B23" i="28"/>
  <c r="B15" i="3" s="1"/>
  <c r="C23" i="28"/>
  <c r="C15" i="3" s="1"/>
  <c r="D5" i="3"/>
  <c r="B13" i="28"/>
  <c r="B5" i="3" s="1"/>
  <c r="C13" i="28"/>
  <c r="C5" i="3" s="1"/>
  <c r="D3" i="3"/>
  <c r="B11" i="28"/>
  <c r="B3" i="3" s="1"/>
  <c r="C11" i="28"/>
  <c r="C3" i="3" s="1"/>
  <c r="D12" i="3"/>
  <c r="B20" i="28"/>
  <c r="B12" i="3" s="1"/>
  <c r="C20" i="28"/>
  <c r="C12" i="3" s="1"/>
  <c r="F50" i="28"/>
  <c r="G18" i="28"/>
  <c r="G10" i="3" s="1"/>
  <c r="J50" i="28"/>
  <c r="D7" i="3"/>
  <c r="B15" i="28"/>
  <c r="B7" i="3" s="1"/>
  <c r="C15" i="28"/>
  <c r="C7" i="3" s="1"/>
  <c r="H50" i="28"/>
  <c r="E18" i="23"/>
  <c r="E13" i="23"/>
  <c r="E47" i="23"/>
  <c r="H1357" i="22" s="1"/>
  <c r="E9" i="23"/>
  <c r="G2" i="3"/>
  <c r="E40" i="23"/>
  <c r="E2" i="3"/>
  <c r="C50" i="28"/>
  <c r="D18" i="28"/>
  <c r="F2" i="3"/>
  <c r="C10" i="28"/>
  <c r="C2" i="3" s="1"/>
  <c r="L39" i="28"/>
  <c r="M39" i="28" s="1"/>
  <c r="N39" i="28" s="1"/>
  <c r="O39" i="28" s="1"/>
  <c r="P39" i="28" s="1"/>
  <c r="Q39" i="28" s="1"/>
  <c r="R39" i="28" s="1"/>
  <c r="S39" i="28" s="1"/>
  <c r="T39" i="28" s="1"/>
  <c r="U39" i="28" s="1"/>
  <c r="V39" i="28" s="1"/>
  <c r="W39" i="28" s="1"/>
  <c r="X39" i="28" s="1"/>
  <c r="Y39" i="28" s="1"/>
  <c r="Z39" i="28" s="1"/>
  <c r="AA39" i="28" s="1"/>
  <c r="AB39" i="28" s="1"/>
  <c r="AC39" i="28" s="1"/>
  <c r="AD39" i="28" s="1"/>
  <c r="AE39" i="28" s="1"/>
  <c r="K50" i="28"/>
  <c r="L50" i="28" s="1"/>
  <c r="M50" i="28" s="1"/>
  <c r="N50" i="28" s="1"/>
  <c r="O50" i="28" s="1"/>
  <c r="P50" i="28" s="1"/>
  <c r="Q50" i="28" s="1"/>
  <c r="R50" i="28" s="1"/>
  <c r="S50" i="28" s="1"/>
  <c r="T50" i="28" s="1"/>
  <c r="U50" i="28" s="1"/>
  <c r="V50" i="28" s="1"/>
  <c r="W50" i="28" s="1"/>
  <c r="X50" i="28" s="1"/>
  <c r="Y50" i="28" s="1"/>
  <c r="Z50" i="28" s="1"/>
  <c r="AA50" i="28" s="1"/>
  <c r="AB50" i="28" s="1"/>
  <c r="AC50" i="28" s="1"/>
  <c r="AD50" i="28" s="1"/>
  <c r="AE50" i="28" s="1"/>
  <c r="D8" i="3"/>
  <c r="B16" i="28"/>
  <c r="B8" i="3" s="1"/>
  <c r="C16" i="28"/>
  <c r="C8" i="3" s="1"/>
  <c r="E6" i="23"/>
  <c r="E22" i="23"/>
  <c r="D50" i="28"/>
  <c r="E18" i="28"/>
  <c r="E10" i="3" s="1"/>
  <c r="D6" i="3"/>
  <c r="B14" i="28"/>
  <c r="B6" i="3" s="1"/>
  <c r="C14" i="28"/>
  <c r="C6" i="3" s="1"/>
  <c r="B14" i="3"/>
  <c r="C14" i="3"/>
  <c r="I24" i="3"/>
  <c r="J10" i="28"/>
  <c r="J2" i="3" s="1"/>
  <c r="J14" i="28"/>
  <c r="J6" i="3" s="1"/>
  <c r="J11" i="28"/>
  <c r="J3" i="3" s="1"/>
  <c r="J15" i="28"/>
  <c r="J12" i="28"/>
  <c r="J4" i="3" s="1"/>
  <c r="J16" i="28"/>
  <c r="J8" i="3" s="1"/>
  <c r="J21" i="28"/>
  <c r="J13" i="3" s="1"/>
  <c r="J25" i="28"/>
  <c r="J17" i="3" s="1"/>
  <c r="J29" i="28"/>
  <c r="J21" i="3" s="1"/>
  <c r="J33" i="28"/>
  <c r="J25" i="3" s="1"/>
  <c r="J17" i="28"/>
  <c r="J9" i="3" s="1"/>
  <c r="J18" i="28"/>
  <c r="J10" i="3" s="1"/>
  <c r="J22" i="28"/>
  <c r="J14" i="3" s="1"/>
  <c r="J26" i="28"/>
  <c r="J18" i="3" s="1"/>
  <c r="J30" i="28"/>
  <c r="J22" i="3" s="1"/>
  <c r="J19" i="28"/>
  <c r="J11" i="3" s="1"/>
  <c r="J23" i="28"/>
  <c r="J15" i="3" s="1"/>
  <c r="J27" i="28"/>
  <c r="J19" i="3" s="1"/>
  <c r="J31" i="28"/>
  <c r="J23" i="3" s="1"/>
  <c r="J13" i="28"/>
  <c r="J5" i="3" s="1"/>
  <c r="J20" i="28"/>
  <c r="J12" i="3" s="1"/>
  <c r="J24" i="28"/>
  <c r="J16" i="3" s="1"/>
  <c r="J28" i="28"/>
  <c r="J20" i="3" s="1"/>
  <c r="J32" i="28"/>
  <c r="J24" i="3" s="1"/>
  <c r="K5" i="28"/>
  <c r="AF133" i="28"/>
  <c r="AF132" i="28"/>
  <c r="AG116" i="28"/>
  <c r="AF126" i="28"/>
  <c r="AG120" i="28"/>
  <c r="AG126" i="28" s="1"/>
  <c r="AE125" i="28"/>
  <c r="AF119" i="28"/>
  <c r="AF115" i="28"/>
  <c r="AE129" i="28"/>
  <c r="AG117" i="28"/>
  <c r="AG130" i="28" s="1"/>
  <c r="AF130" i="28"/>
  <c r="AE134" i="28"/>
  <c r="AF121" i="28"/>
  <c r="E24" i="23"/>
  <c r="E5" i="23"/>
  <c r="E7" i="23"/>
  <c r="E27" i="23"/>
  <c r="E12" i="23"/>
  <c r="E10" i="23"/>
  <c r="E26" i="23"/>
  <c r="H1039" i="22" s="1"/>
  <c r="E4" i="23"/>
  <c r="E29" i="23"/>
  <c r="E8" i="23"/>
  <c r="E28" i="23"/>
  <c r="E21" i="23"/>
  <c r="E23" i="23"/>
  <c r="E43" i="23"/>
  <c r="E48" i="23"/>
  <c r="P1371" i="22" s="1"/>
  <c r="E52" i="23"/>
  <c r="E3" i="23"/>
  <c r="E42" i="23"/>
  <c r="E14" i="23"/>
  <c r="E11" i="23"/>
  <c r="E45" i="23"/>
  <c r="E44" i="23"/>
  <c r="E34" i="23"/>
  <c r="L1156" i="22" s="1"/>
  <c r="E37" i="23"/>
  <c r="E39" i="23"/>
  <c r="E30" i="23"/>
  <c r="E36" i="23"/>
  <c r="E17" i="23"/>
  <c r="E19" i="23"/>
  <c r="E38" i="23"/>
  <c r="E53" i="23"/>
  <c r="Q1443" i="22" s="1"/>
  <c r="E46" i="23"/>
  <c r="E32" i="23"/>
  <c r="E15" i="23"/>
  <c r="E33" i="23"/>
  <c r="E35" i="23"/>
  <c r="E25" i="23"/>
  <c r="E41" i="23"/>
  <c r="E50" i="23"/>
  <c r="M1403" i="22" s="1"/>
  <c r="E20" i="23"/>
  <c r="E31" i="23"/>
  <c r="E49" i="23"/>
  <c r="F1247" i="22"/>
  <c r="L1252" i="22"/>
  <c r="J1252" i="22"/>
  <c r="L1242" i="22"/>
  <c r="J1242" i="22"/>
  <c r="O1244" i="22"/>
  <c r="R923" i="22"/>
  <c r="J923" i="22"/>
  <c r="O922" i="22"/>
  <c r="G922" i="22"/>
  <c r="L921" i="22"/>
  <c r="Q920" i="22"/>
  <c r="I920" i="22"/>
  <c r="N919" i="22"/>
  <c r="F919" i="22"/>
  <c r="K918" i="22"/>
  <c r="P917" i="22"/>
  <c r="H917" i="22"/>
  <c r="M916" i="22"/>
  <c r="R915" i="22"/>
  <c r="J915" i="22"/>
  <c r="O914" i="22"/>
  <c r="G914" i="22"/>
  <c r="L913" i="22"/>
  <c r="Q912" i="22"/>
  <c r="I912" i="22"/>
  <c r="N911" i="22"/>
  <c r="F911" i="22"/>
  <c r="K910" i="22"/>
  <c r="P909" i="22"/>
  <c r="H909" i="22"/>
  <c r="Q923" i="22"/>
  <c r="I923" i="22"/>
  <c r="N922" i="22"/>
  <c r="F922" i="22"/>
  <c r="K921" i="22"/>
  <c r="P920" i="22"/>
  <c r="H920" i="22"/>
  <c r="M919" i="22"/>
  <c r="R918" i="22"/>
  <c r="J918" i="22"/>
  <c r="O917" i="22"/>
  <c r="G917" i="22"/>
  <c r="L916" i="22"/>
  <c r="Q915" i="22"/>
  <c r="I915" i="22"/>
  <c r="N914" i="22"/>
  <c r="F914" i="22"/>
  <c r="K913" i="22"/>
  <c r="P912" i="22"/>
  <c r="H912" i="22"/>
  <c r="M911" i="22"/>
  <c r="R910" i="22"/>
  <c r="J910" i="22"/>
  <c r="O909" i="22"/>
  <c r="G909" i="22"/>
  <c r="P923" i="22"/>
  <c r="H923" i="22"/>
  <c r="M922" i="22"/>
  <c r="R921" i="22"/>
  <c r="J921" i="22"/>
  <c r="O920" i="22"/>
  <c r="G920" i="22"/>
  <c r="L919" i="22"/>
  <c r="Q918" i="22"/>
  <c r="I918" i="22"/>
  <c r="N917" i="22"/>
  <c r="F917" i="22"/>
  <c r="K916" i="22"/>
  <c r="P915" i="22"/>
  <c r="H915" i="22"/>
  <c r="M914" i="22"/>
  <c r="R913" i="22"/>
  <c r="J913" i="22"/>
  <c r="O912" i="22"/>
  <c r="G912" i="22"/>
  <c r="L911" i="22"/>
  <c r="Q910" i="22"/>
  <c r="I910" i="22"/>
  <c r="N909" i="22"/>
  <c r="F909" i="22"/>
  <c r="O923" i="22"/>
  <c r="G923" i="22"/>
  <c r="L922" i="22"/>
  <c r="Q921" i="22"/>
  <c r="I921" i="22"/>
  <c r="N920" i="22"/>
  <c r="F920" i="22"/>
  <c r="K919" i="22"/>
  <c r="P918" i="22"/>
  <c r="H918" i="22"/>
  <c r="M917" i="22"/>
  <c r="R916" i="22"/>
  <c r="J916" i="22"/>
  <c r="O915" i="22"/>
  <c r="G915" i="22"/>
  <c r="L914" i="22"/>
  <c r="Q913" i="22"/>
  <c r="I913" i="22"/>
  <c r="N912" i="22"/>
  <c r="F912" i="22"/>
  <c r="K911" i="22"/>
  <c r="P910" i="22"/>
  <c r="H910" i="22"/>
  <c r="M909" i="22"/>
  <c r="N923" i="22"/>
  <c r="F923" i="22"/>
  <c r="K922" i="22"/>
  <c r="P921" i="22"/>
  <c r="H921" i="22"/>
  <c r="M920" i="22"/>
  <c r="R919" i="22"/>
  <c r="J919" i="22"/>
  <c r="O918" i="22"/>
  <c r="G918" i="22"/>
  <c r="L917" i="22"/>
  <c r="Q916" i="22"/>
  <c r="I916" i="22"/>
  <c r="N915" i="22"/>
  <c r="F915" i="22"/>
  <c r="K914" i="22"/>
  <c r="P913" i="22"/>
  <c r="H913" i="22"/>
  <c r="M912" i="22"/>
  <c r="R911" i="22"/>
  <c r="J911" i="22"/>
  <c r="O910" i="22"/>
  <c r="G910" i="22"/>
  <c r="L909" i="22"/>
  <c r="M923" i="22"/>
  <c r="R922" i="22"/>
  <c r="J922" i="22"/>
  <c r="O921" i="22"/>
  <c r="G921" i="22"/>
  <c r="L920" i="22"/>
  <c r="Q919" i="22"/>
  <c r="I919" i="22"/>
  <c r="N918" i="22"/>
  <c r="F918" i="22"/>
  <c r="K917" i="22"/>
  <c r="P916" i="22"/>
  <c r="H916" i="22"/>
  <c r="M915" i="22"/>
  <c r="R914" i="22"/>
  <c r="J914" i="22"/>
  <c r="O913" i="22"/>
  <c r="G913" i="22"/>
  <c r="L912" i="22"/>
  <c r="Q911" i="22"/>
  <c r="I911" i="22"/>
  <c r="N910" i="22"/>
  <c r="F910" i="22"/>
  <c r="K909" i="22"/>
  <c r="L923" i="22"/>
  <c r="Q922" i="22"/>
  <c r="I922" i="22"/>
  <c r="N921" i="22"/>
  <c r="F921" i="22"/>
  <c r="K920" i="22"/>
  <c r="P919" i="22"/>
  <c r="H919" i="22"/>
  <c r="M918" i="22"/>
  <c r="R917" i="22"/>
  <c r="J917" i="22"/>
  <c r="O916" i="22"/>
  <c r="G916" i="22"/>
  <c r="L915" i="22"/>
  <c r="Q914" i="22"/>
  <c r="I914" i="22"/>
  <c r="N913" i="22"/>
  <c r="F913" i="22"/>
  <c r="K912" i="22"/>
  <c r="P911" i="22"/>
  <c r="H911" i="22"/>
  <c r="M910" i="22"/>
  <c r="R909" i="22"/>
  <c r="J909" i="22"/>
  <c r="K923" i="22"/>
  <c r="P922" i="22"/>
  <c r="H922" i="22"/>
  <c r="M921" i="22"/>
  <c r="R920" i="22"/>
  <c r="J920" i="22"/>
  <c r="O919" i="22"/>
  <c r="G919" i="22"/>
  <c r="L918" i="22"/>
  <c r="Q917" i="22"/>
  <c r="I917" i="22"/>
  <c r="N916" i="22"/>
  <c r="F916" i="22"/>
  <c r="K915" i="22"/>
  <c r="P914" i="22"/>
  <c r="H914" i="22"/>
  <c r="M913" i="22"/>
  <c r="R912" i="22"/>
  <c r="J912" i="22"/>
  <c r="O911" i="22"/>
  <c r="G911" i="22"/>
  <c r="L910" i="22"/>
  <c r="Q909" i="22"/>
  <c r="I909" i="22"/>
  <c r="P893" i="22"/>
  <c r="H893" i="22"/>
  <c r="M892" i="22"/>
  <c r="R891" i="22"/>
  <c r="J891" i="22"/>
  <c r="O890" i="22"/>
  <c r="G890" i="22"/>
  <c r="L889" i="22"/>
  <c r="Q888" i="22"/>
  <c r="I888" i="22"/>
  <c r="N887" i="22"/>
  <c r="F887" i="22"/>
  <c r="K886" i="22"/>
  <c r="P885" i="22"/>
  <c r="H885" i="22"/>
  <c r="M884" i="22"/>
  <c r="R883" i="22"/>
  <c r="J883" i="22"/>
  <c r="O882" i="22"/>
  <c r="G882" i="22"/>
  <c r="L881" i="22"/>
  <c r="Q880" i="22"/>
  <c r="I880" i="22"/>
  <c r="N879" i="22"/>
  <c r="F879" i="22"/>
  <c r="O893" i="22"/>
  <c r="G893" i="22"/>
  <c r="L892" i="22"/>
  <c r="Q891" i="22"/>
  <c r="I891" i="22"/>
  <c r="N890" i="22"/>
  <c r="F890" i="22"/>
  <c r="K889" i="22"/>
  <c r="P888" i="22"/>
  <c r="H888" i="22"/>
  <c r="M887" i="22"/>
  <c r="R886" i="22"/>
  <c r="J886" i="22"/>
  <c r="O885" i="22"/>
  <c r="G885" i="22"/>
  <c r="L884" i="22"/>
  <c r="Q883" i="22"/>
  <c r="I883" i="22"/>
  <c r="N882" i="22"/>
  <c r="F882" i="22"/>
  <c r="K881" i="22"/>
  <c r="P880" i="22"/>
  <c r="H880" i="22"/>
  <c r="M879" i="22"/>
  <c r="N893" i="22"/>
  <c r="F893" i="22"/>
  <c r="K892" i="22"/>
  <c r="P891" i="22"/>
  <c r="H891" i="22"/>
  <c r="M890" i="22"/>
  <c r="R889" i="22"/>
  <c r="J889" i="22"/>
  <c r="O888" i="22"/>
  <c r="G888" i="22"/>
  <c r="L887" i="22"/>
  <c r="Q886" i="22"/>
  <c r="I886" i="22"/>
  <c r="N885" i="22"/>
  <c r="F885" i="22"/>
  <c r="K884" i="22"/>
  <c r="P883" i="22"/>
  <c r="H883" i="22"/>
  <c r="M882" i="22"/>
  <c r="R881" i="22"/>
  <c r="J881" i="22"/>
  <c r="O880" i="22"/>
  <c r="G880" i="22"/>
  <c r="L879" i="22"/>
  <c r="M893" i="22"/>
  <c r="R892" i="22"/>
  <c r="J892" i="22"/>
  <c r="O891" i="22"/>
  <c r="G891" i="22"/>
  <c r="L890" i="22"/>
  <c r="Q889" i="22"/>
  <c r="I889" i="22"/>
  <c r="N888" i="22"/>
  <c r="F888" i="22"/>
  <c r="K887" i="22"/>
  <c r="P886" i="22"/>
  <c r="H886" i="22"/>
  <c r="M885" i="22"/>
  <c r="R884" i="22"/>
  <c r="J884" i="22"/>
  <c r="O883" i="22"/>
  <c r="G883" i="22"/>
  <c r="L882" i="22"/>
  <c r="Q881" i="22"/>
  <c r="I881" i="22"/>
  <c r="N880" i="22"/>
  <c r="F880" i="22"/>
  <c r="K879" i="22"/>
  <c r="L893" i="22"/>
  <c r="Q892" i="22"/>
  <c r="I892" i="22"/>
  <c r="N891" i="22"/>
  <c r="F891" i="22"/>
  <c r="K890" i="22"/>
  <c r="P889" i="22"/>
  <c r="H889" i="22"/>
  <c r="M888" i="22"/>
  <c r="R887" i="22"/>
  <c r="J887" i="22"/>
  <c r="O886" i="22"/>
  <c r="G886" i="22"/>
  <c r="L885" i="22"/>
  <c r="Q884" i="22"/>
  <c r="I884" i="22"/>
  <c r="N883" i="22"/>
  <c r="F883" i="22"/>
  <c r="K882" i="22"/>
  <c r="P881" i="22"/>
  <c r="H881" i="22"/>
  <c r="M880" i="22"/>
  <c r="R879" i="22"/>
  <c r="J879" i="22"/>
  <c r="K893" i="22"/>
  <c r="P892" i="22"/>
  <c r="H892" i="22"/>
  <c r="M891" i="22"/>
  <c r="R890" i="22"/>
  <c r="J890" i="22"/>
  <c r="O889" i="22"/>
  <c r="G889" i="22"/>
  <c r="L888" i="22"/>
  <c r="Q887" i="22"/>
  <c r="I887" i="22"/>
  <c r="N886" i="22"/>
  <c r="F886" i="22"/>
  <c r="K885" i="22"/>
  <c r="P884" i="22"/>
  <c r="H884" i="22"/>
  <c r="M883" i="22"/>
  <c r="R882" i="22"/>
  <c r="J882" i="22"/>
  <c r="O881" i="22"/>
  <c r="G881" i="22"/>
  <c r="L880" i="22"/>
  <c r="Q879" i="22"/>
  <c r="I879" i="22"/>
  <c r="R893" i="22"/>
  <c r="J893" i="22"/>
  <c r="O892" i="22"/>
  <c r="G892" i="22"/>
  <c r="L891" i="22"/>
  <c r="Q890" i="22"/>
  <c r="I890" i="22"/>
  <c r="N889" i="22"/>
  <c r="F889" i="22"/>
  <c r="K888" i="22"/>
  <c r="P887" i="22"/>
  <c r="H887" i="22"/>
  <c r="M886" i="22"/>
  <c r="R885" i="22"/>
  <c r="J885" i="22"/>
  <c r="O884" i="22"/>
  <c r="G884" i="22"/>
  <c r="L883" i="22"/>
  <c r="Q882" i="22"/>
  <c r="I882" i="22"/>
  <c r="N881" i="22"/>
  <c r="F881" i="22"/>
  <c r="K880" i="22"/>
  <c r="P879" i="22"/>
  <c r="H879" i="22"/>
  <c r="Q893" i="22"/>
  <c r="I893" i="22"/>
  <c r="N892" i="22"/>
  <c r="F892" i="22"/>
  <c r="K891" i="22"/>
  <c r="P890" i="22"/>
  <c r="H890" i="22"/>
  <c r="M889" i="22"/>
  <c r="R888" i="22"/>
  <c r="J888" i="22"/>
  <c r="O887" i="22"/>
  <c r="G887" i="22"/>
  <c r="L886" i="22"/>
  <c r="Q885" i="22"/>
  <c r="I885" i="22"/>
  <c r="N884" i="22"/>
  <c r="F884" i="22"/>
  <c r="K883" i="22"/>
  <c r="P882" i="22"/>
  <c r="H882" i="22"/>
  <c r="M881" i="22"/>
  <c r="R880" i="22"/>
  <c r="J880" i="22"/>
  <c r="O879" i="22"/>
  <c r="G879" i="22"/>
  <c r="G857" i="22"/>
  <c r="F863" i="22"/>
  <c r="F853" i="22"/>
  <c r="P1357" i="22"/>
  <c r="Q1352" i="22"/>
  <c r="R1347" i="22"/>
  <c r="J1358" i="22"/>
  <c r="K1353" i="22"/>
  <c r="L1348" i="22"/>
  <c r="Q1358" i="22"/>
  <c r="R1353" i="22"/>
  <c r="F1349" i="22"/>
  <c r="G1344" i="22"/>
  <c r="L1354" i="22"/>
  <c r="M1349" i="22"/>
  <c r="N1344" i="22"/>
  <c r="F1355" i="22"/>
  <c r="G1350" i="22"/>
  <c r="H1345" i="22"/>
  <c r="Q1354" i="22"/>
  <c r="R1349" i="22"/>
  <c r="F1345" i="22"/>
  <c r="P1354" i="22"/>
  <c r="Q1349" i="22"/>
  <c r="R1344" i="22"/>
  <c r="J1354" i="22"/>
  <c r="H1348" i="22"/>
  <c r="M1347" i="22"/>
  <c r="K818" i="22"/>
  <c r="P817" i="22"/>
  <c r="H817" i="22"/>
  <c r="M816" i="22"/>
  <c r="R815" i="22"/>
  <c r="J815" i="22"/>
  <c r="O814" i="22"/>
  <c r="G814" i="22"/>
  <c r="L813" i="22"/>
  <c r="Q812" i="22"/>
  <c r="I812" i="22"/>
  <c r="N811" i="22"/>
  <c r="F811" i="22"/>
  <c r="K810" i="22"/>
  <c r="P809" i="22"/>
  <c r="H809" i="22"/>
  <c r="M808" i="22"/>
  <c r="R807" i="22"/>
  <c r="J807" i="22"/>
  <c r="O806" i="22"/>
  <c r="G806" i="22"/>
  <c r="L805" i="22"/>
  <c r="Q804" i="22"/>
  <c r="I804" i="22"/>
  <c r="R818" i="22"/>
  <c r="J818" i="22"/>
  <c r="O817" i="22"/>
  <c r="G817" i="22"/>
  <c r="L816" i="22"/>
  <c r="Q815" i="22"/>
  <c r="I815" i="22"/>
  <c r="N814" i="22"/>
  <c r="F814" i="22"/>
  <c r="K813" i="22"/>
  <c r="P812" i="22"/>
  <c r="H812" i="22"/>
  <c r="M811" i="22"/>
  <c r="R810" i="22"/>
  <c r="J810" i="22"/>
  <c r="O809" i="22"/>
  <c r="G809" i="22"/>
  <c r="L808" i="22"/>
  <c r="Q807" i="22"/>
  <c r="I807" i="22"/>
  <c r="N806" i="22"/>
  <c r="F806" i="22"/>
  <c r="K805" i="22"/>
  <c r="P804" i="22"/>
  <c r="H804" i="22"/>
  <c r="Q818" i="22"/>
  <c r="I818" i="22"/>
  <c r="N817" i="22"/>
  <c r="F817" i="22"/>
  <c r="K816" i="22"/>
  <c r="P815" i="22"/>
  <c r="H815" i="22"/>
  <c r="M814" i="22"/>
  <c r="R813" i="22"/>
  <c r="J813" i="22"/>
  <c r="O812" i="22"/>
  <c r="G812" i="22"/>
  <c r="L811" i="22"/>
  <c r="Q810" i="22"/>
  <c r="I810" i="22"/>
  <c r="N809" i="22"/>
  <c r="F809" i="22"/>
  <c r="K808" i="22"/>
  <c r="P807" i="22"/>
  <c r="H807" i="22"/>
  <c r="M806" i="22"/>
  <c r="R805" i="22"/>
  <c r="J805" i="22"/>
  <c r="O804" i="22"/>
  <c r="G804" i="22"/>
  <c r="P818" i="22"/>
  <c r="H818" i="22"/>
  <c r="M817" i="22"/>
  <c r="R816" i="22"/>
  <c r="J816" i="22"/>
  <c r="O815" i="22"/>
  <c r="G815" i="22"/>
  <c r="L814" i="22"/>
  <c r="Q813" i="22"/>
  <c r="I813" i="22"/>
  <c r="N812" i="22"/>
  <c r="F812" i="22"/>
  <c r="K811" i="22"/>
  <c r="P810" i="22"/>
  <c r="H810" i="22"/>
  <c r="M809" i="22"/>
  <c r="R808" i="22"/>
  <c r="J808" i="22"/>
  <c r="O807" i="22"/>
  <c r="G807" i="22"/>
  <c r="L806" i="22"/>
  <c r="Q805" i="22"/>
  <c r="I805" i="22"/>
  <c r="N804" i="22"/>
  <c r="F804" i="22"/>
  <c r="O818" i="22"/>
  <c r="G818" i="22"/>
  <c r="L817" i="22"/>
  <c r="Q816" i="22"/>
  <c r="I816" i="22"/>
  <c r="N815" i="22"/>
  <c r="F815" i="22"/>
  <c r="K814" i="22"/>
  <c r="P813" i="22"/>
  <c r="H813" i="22"/>
  <c r="M812" i="22"/>
  <c r="R811" i="22"/>
  <c r="J811" i="22"/>
  <c r="O810" i="22"/>
  <c r="G810" i="22"/>
  <c r="L809" i="22"/>
  <c r="Q808" i="22"/>
  <c r="I808" i="22"/>
  <c r="N807" i="22"/>
  <c r="F807" i="22"/>
  <c r="K806" i="22"/>
  <c r="P805" i="22"/>
  <c r="H805" i="22"/>
  <c r="M804" i="22"/>
  <c r="M818" i="22"/>
  <c r="R817" i="22"/>
  <c r="J817" i="22"/>
  <c r="O816" i="22"/>
  <c r="G816" i="22"/>
  <c r="L815" i="22"/>
  <c r="Q814" i="22"/>
  <c r="I814" i="22"/>
  <c r="N813" i="22"/>
  <c r="F813" i="22"/>
  <c r="K812" i="22"/>
  <c r="P811" i="22"/>
  <c r="H811" i="22"/>
  <c r="M810" i="22"/>
  <c r="R809" i="22"/>
  <c r="J809" i="22"/>
  <c r="O808" i="22"/>
  <c r="G808" i="22"/>
  <c r="L807" i="22"/>
  <c r="Q806" i="22"/>
  <c r="I806" i="22"/>
  <c r="N805" i="22"/>
  <c r="F805" i="22"/>
  <c r="K804" i="22"/>
  <c r="L818" i="22"/>
  <c r="Q817" i="22"/>
  <c r="I817" i="22"/>
  <c r="N816" i="22"/>
  <c r="F816" i="22"/>
  <c r="K815" i="22"/>
  <c r="P814" i="22"/>
  <c r="H814" i="22"/>
  <c r="M813" i="22"/>
  <c r="R812" i="22"/>
  <c r="J812" i="22"/>
  <c r="O811" i="22"/>
  <c r="G811" i="22"/>
  <c r="L810" i="22"/>
  <c r="Q809" i="22"/>
  <c r="I809" i="22"/>
  <c r="N808" i="22"/>
  <c r="F808" i="22"/>
  <c r="K807" i="22"/>
  <c r="P806" i="22"/>
  <c r="H806" i="22"/>
  <c r="M805" i="22"/>
  <c r="R804" i="22"/>
  <c r="J804" i="22"/>
  <c r="N818" i="22"/>
  <c r="O813" i="22"/>
  <c r="P808" i="22"/>
  <c r="F818" i="22"/>
  <c r="G813" i="22"/>
  <c r="H808" i="22"/>
  <c r="K817" i="22"/>
  <c r="L812" i="22"/>
  <c r="M807" i="22"/>
  <c r="P816" i="22"/>
  <c r="Q811" i="22"/>
  <c r="R806" i="22"/>
  <c r="N810" i="22"/>
  <c r="H816" i="22"/>
  <c r="I811" i="22"/>
  <c r="J806" i="22"/>
  <c r="M815" i="22"/>
  <c r="O805" i="22"/>
  <c r="R814" i="22"/>
  <c r="F810" i="22"/>
  <c r="G805" i="22"/>
  <c r="J814" i="22"/>
  <c r="K809" i="22"/>
  <c r="L804" i="22"/>
  <c r="G772" i="22"/>
  <c r="R983" i="22"/>
  <c r="J983" i="22"/>
  <c r="O982" i="22"/>
  <c r="G982" i="22"/>
  <c r="L981" i="22"/>
  <c r="Q980" i="22"/>
  <c r="I980" i="22"/>
  <c r="N979" i="22"/>
  <c r="F979" i="22"/>
  <c r="K978" i="22"/>
  <c r="P977" i="22"/>
  <c r="H977" i="22"/>
  <c r="M976" i="22"/>
  <c r="R975" i="22"/>
  <c r="J975" i="22"/>
  <c r="O974" i="22"/>
  <c r="G974" i="22"/>
  <c r="Q983" i="22"/>
  <c r="I983" i="22"/>
  <c r="N982" i="22"/>
  <c r="F982" i="22"/>
  <c r="K981" i="22"/>
  <c r="P980" i="22"/>
  <c r="H980" i="22"/>
  <c r="M979" i="22"/>
  <c r="R978" i="22"/>
  <c r="J978" i="22"/>
  <c r="O977" i="22"/>
  <c r="G977" i="22"/>
  <c r="L976" i="22"/>
  <c r="Q975" i="22"/>
  <c r="I975" i="22"/>
  <c r="N974" i="22"/>
  <c r="F974" i="22"/>
  <c r="P983" i="22"/>
  <c r="H983" i="22"/>
  <c r="M982" i="22"/>
  <c r="R981" i="22"/>
  <c r="J981" i="22"/>
  <c r="O980" i="22"/>
  <c r="G980" i="22"/>
  <c r="L979" i="22"/>
  <c r="Q978" i="22"/>
  <c r="I978" i="22"/>
  <c r="N977" i="22"/>
  <c r="F977" i="22"/>
  <c r="K976" i="22"/>
  <c r="P975" i="22"/>
  <c r="H975" i="22"/>
  <c r="O983" i="22"/>
  <c r="G983" i="22"/>
  <c r="L982" i="22"/>
  <c r="Q981" i="22"/>
  <c r="I981" i="22"/>
  <c r="N980" i="22"/>
  <c r="F980" i="22"/>
  <c r="K979" i="22"/>
  <c r="P978" i="22"/>
  <c r="H978" i="22"/>
  <c r="M977" i="22"/>
  <c r="R976" i="22"/>
  <c r="J976" i="22"/>
  <c r="O975" i="22"/>
  <c r="G975" i="22"/>
  <c r="L974" i="22"/>
  <c r="N983" i="22"/>
  <c r="F983" i="22"/>
  <c r="K982" i="22"/>
  <c r="P981" i="22"/>
  <c r="H981" i="22"/>
  <c r="M980" i="22"/>
  <c r="R979" i="22"/>
  <c r="J979" i="22"/>
  <c r="O978" i="22"/>
  <c r="G978" i="22"/>
  <c r="L977" i="22"/>
  <c r="Q976" i="22"/>
  <c r="I976" i="22"/>
  <c r="N975" i="22"/>
  <c r="F975" i="22"/>
  <c r="K974" i="22"/>
  <c r="P973" i="22"/>
  <c r="M983" i="22"/>
  <c r="R982" i="22"/>
  <c r="J982" i="22"/>
  <c r="O981" i="22"/>
  <c r="G981" i="22"/>
  <c r="L980" i="22"/>
  <c r="Q979" i="22"/>
  <c r="I979" i="22"/>
  <c r="N978" i="22"/>
  <c r="F978" i="22"/>
  <c r="K977" i="22"/>
  <c r="P976" i="22"/>
  <c r="H976" i="22"/>
  <c r="M975" i="22"/>
  <c r="R974" i="22"/>
  <c r="J974" i="22"/>
  <c r="L983" i="22"/>
  <c r="Q982" i="22"/>
  <c r="I982" i="22"/>
  <c r="N981" i="22"/>
  <c r="F981" i="22"/>
  <c r="K980" i="22"/>
  <c r="P979" i="22"/>
  <c r="H979" i="22"/>
  <c r="M978" i="22"/>
  <c r="R977" i="22"/>
  <c r="J977" i="22"/>
  <c r="O976" i="22"/>
  <c r="G976" i="22"/>
  <c r="L975" i="22"/>
  <c r="Q974" i="22"/>
  <c r="K983" i="22"/>
  <c r="P982" i="22"/>
  <c r="H982" i="22"/>
  <c r="M981" i="22"/>
  <c r="R980" i="22"/>
  <c r="J980" i="22"/>
  <c r="O979" i="22"/>
  <c r="G979" i="22"/>
  <c r="L978" i="22"/>
  <c r="Q977" i="22"/>
  <c r="I977" i="22"/>
  <c r="N976" i="22"/>
  <c r="F976" i="22"/>
  <c r="K975" i="22"/>
  <c r="P974" i="22"/>
  <c r="Q973" i="22"/>
  <c r="H973" i="22"/>
  <c r="M972" i="22"/>
  <c r="R971" i="22"/>
  <c r="J971" i="22"/>
  <c r="O970" i="22"/>
  <c r="G970" i="22"/>
  <c r="L969" i="22"/>
  <c r="O973" i="22"/>
  <c r="G973" i="22"/>
  <c r="L972" i="22"/>
  <c r="Q971" i="22"/>
  <c r="I971" i="22"/>
  <c r="N970" i="22"/>
  <c r="F970" i="22"/>
  <c r="K969" i="22"/>
  <c r="N973" i="22"/>
  <c r="F973" i="22"/>
  <c r="K972" i="22"/>
  <c r="P971" i="22"/>
  <c r="H971" i="22"/>
  <c r="M970" i="22"/>
  <c r="R969" i="22"/>
  <c r="J969" i="22"/>
  <c r="M973" i="22"/>
  <c r="R972" i="22"/>
  <c r="J972" i="22"/>
  <c r="O971" i="22"/>
  <c r="G971" i="22"/>
  <c r="L970" i="22"/>
  <c r="Q969" i="22"/>
  <c r="I969" i="22"/>
  <c r="M974" i="22"/>
  <c r="L973" i="22"/>
  <c r="Q972" i="22"/>
  <c r="I972" i="22"/>
  <c r="N971" i="22"/>
  <c r="F971" i="22"/>
  <c r="K970" i="22"/>
  <c r="P969" i="22"/>
  <c r="H969" i="22"/>
  <c r="I974" i="22"/>
  <c r="K973" i="22"/>
  <c r="P972" i="22"/>
  <c r="H972" i="22"/>
  <c r="M971" i="22"/>
  <c r="R970" i="22"/>
  <c r="J970" i="22"/>
  <c r="O969" i="22"/>
  <c r="G969" i="22"/>
  <c r="H974" i="22"/>
  <c r="J973" i="22"/>
  <c r="O972" i="22"/>
  <c r="G972" i="22"/>
  <c r="L971" i="22"/>
  <c r="Q970" i="22"/>
  <c r="I970" i="22"/>
  <c r="N969" i="22"/>
  <c r="F969" i="22"/>
  <c r="R973" i="22"/>
  <c r="I973" i="22"/>
  <c r="N972" i="22"/>
  <c r="F972" i="22"/>
  <c r="K971" i="22"/>
  <c r="P970" i="22"/>
  <c r="H970" i="22"/>
  <c r="M969" i="22"/>
  <c r="R1088" i="22"/>
  <c r="J1088" i="22"/>
  <c r="O1087" i="22"/>
  <c r="G1087" i="22"/>
  <c r="L1086" i="22"/>
  <c r="Q1085" i="22"/>
  <c r="I1085" i="22"/>
  <c r="N1084" i="22"/>
  <c r="F1084" i="22"/>
  <c r="K1083" i="22"/>
  <c r="P1082" i="22"/>
  <c r="Q1088" i="22"/>
  <c r="I1088" i="22"/>
  <c r="N1087" i="22"/>
  <c r="F1087" i="22"/>
  <c r="K1086" i="22"/>
  <c r="P1085" i="22"/>
  <c r="H1085" i="22"/>
  <c r="M1084" i="22"/>
  <c r="R1083" i="22"/>
  <c r="J1083" i="22"/>
  <c r="O1082" i="22"/>
  <c r="G1082" i="22"/>
  <c r="L1081" i="22"/>
  <c r="Q1080" i="22"/>
  <c r="I1080" i="22"/>
  <c r="N1079" i="22"/>
  <c r="F1079" i="22"/>
  <c r="K1078" i="22"/>
  <c r="P1077" i="22"/>
  <c r="P1088" i="22"/>
  <c r="H1088" i="22"/>
  <c r="M1087" i="22"/>
  <c r="R1086" i="22"/>
  <c r="J1086" i="22"/>
  <c r="O1085" i="22"/>
  <c r="G1085" i="22"/>
  <c r="L1084" i="22"/>
  <c r="Q1083" i="22"/>
  <c r="I1083" i="22"/>
  <c r="N1082" i="22"/>
  <c r="F1082" i="22"/>
  <c r="K1081" i="22"/>
  <c r="P1080" i="22"/>
  <c r="H1080" i="22"/>
  <c r="M1079" i="22"/>
  <c r="R1078" i="22"/>
  <c r="O1088" i="22"/>
  <c r="G1088" i="22"/>
  <c r="L1087" i="22"/>
  <c r="Q1086" i="22"/>
  <c r="I1086" i="22"/>
  <c r="N1085" i="22"/>
  <c r="F1085" i="22"/>
  <c r="K1084" i="22"/>
  <c r="P1083" i="22"/>
  <c r="H1083" i="22"/>
  <c r="M1082" i="22"/>
  <c r="R1081" i="22"/>
  <c r="J1081" i="22"/>
  <c r="O1080" i="22"/>
  <c r="G1080" i="22"/>
  <c r="L1079" i="22"/>
  <c r="Q1078" i="22"/>
  <c r="N1088" i="22"/>
  <c r="F1088" i="22"/>
  <c r="K1087" i="22"/>
  <c r="P1086" i="22"/>
  <c r="H1086" i="22"/>
  <c r="M1085" i="22"/>
  <c r="R1084" i="22"/>
  <c r="J1084" i="22"/>
  <c r="O1083" i="22"/>
  <c r="G1083" i="22"/>
  <c r="L1082" i="22"/>
  <c r="Q1081" i="22"/>
  <c r="I1081" i="22"/>
  <c r="N1080" i="22"/>
  <c r="F1080" i="22"/>
  <c r="K1079" i="22"/>
  <c r="P1078" i="22"/>
  <c r="H1078" i="22"/>
  <c r="M1077" i="22"/>
  <c r="R1076" i="22"/>
  <c r="J1076" i="22"/>
  <c r="M1088" i="22"/>
  <c r="R1087" i="22"/>
  <c r="J1087" i="22"/>
  <c r="O1086" i="22"/>
  <c r="G1086" i="22"/>
  <c r="L1085" i="22"/>
  <c r="Q1084" i="22"/>
  <c r="I1084" i="22"/>
  <c r="N1083" i="22"/>
  <c r="F1083" i="22"/>
  <c r="K1082" i="22"/>
  <c r="P1081" i="22"/>
  <c r="H1081" i="22"/>
  <c r="M1080" i="22"/>
  <c r="R1079" i="22"/>
  <c r="J1079" i="22"/>
  <c r="O1078" i="22"/>
  <c r="G1078" i="22"/>
  <c r="L1088" i="22"/>
  <c r="Q1087" i="22"/>
  <c r="I1087" i="22"/>
  <c r="N1086" i="22"/>
  <c r="F1086" i="22"/>
  <c r="K1085" i="22"/>
  <c r="P1084" i="22"/>
  <c r="H1084" i="22"/>
  <c r="M1083" i="22"/>
  <c r="R1082" i="22"/>
  <c r="J1082" i="22"/>
  <c r="O1081" i="22"/>
  <c r="G1081" i="22"/>
  <c r="L1080" i="22"/>
  <c r="Q1079" i="22"/>
  <c r="I1079" i="22"/>
  <c r="N1078" i="22"/>
  <c r="K1088" i="22"/>
  <c r="P1087" i="22"/>
  <c r="H1087" i="22"/>
  <c r="M1086" i="22"/>
  <c r="R1085" i="22"/>
  <c r="J1085" i="22"/>
  <c r="O1084" i="22"/>
  <c r="G1084" i="22"/>
  <c r="L1083" i="22"/>
  <c r="Q1082" i="22"/>
  <c r="I1082" i="22"/>
  <c r="N1081" i="22"/>
  <c r="F1081" i="22"/>
  <c r="K1080" i="22"/>
  <c r="P1079" i="22"/>
  <c r="H1079" i="22"/>
  <c r="M1078" i="22"/>
  <c r="O1079" i="22"/>
  <c r="O1077" i="22"/>
  <c r="F1077" i="22"/>
  <c r="I1076" i="22"/>
  <c r="N1075" i="22"/>
  <c r="F1075" i="22"/>
  <c r="K1074" i="22"/>
  <c r="G1079" i="22"/>
  <c r="N1077" i="22"/>
  <c r="Q1076" i="22"/>
  <c r="H1076" i="22"/>
  <c r="M1075" i="22"/>
  <c r="R1074" i="22"/>
  <c r="J1074" i="22"/>
  <c r="L1078" i="22"/>
  <c r="L1077" i="22"/>
  <c r="P1076" i="22"/>
  <c r="G1076" i="22"/>
  <c r="L1075" i="22"/>
  <c r="Q1074" i="22"/>
  <c r="I1074" i="22"/>
  <c r="J1078" i="22"/>
  <c r="K1077" i="22"/>
  <c r="O1076" i="22"/>
  <c r="F1076" i="22"/>
  <c r="K1075" i="22"/>
  <c r="P1074" i="22"/>
  <c r="H1074" i="22"/>
  <c r="H1082" i="22"/>
  <c r="I1078" i="22"/>
  <c r="J1077" i="22"/>
  <c r="N1076" i="22"/>
  <c r="R1075" i="22"/>
  <c r="J1075" i="22"/>
  <c r="O1074" i="22"/>
  <c r="G1074" i="22"/>
  <c r="M1081" i="22"/>
  <c r="F1078" i="22"/>
  <c r="I1077" i="22"/>
  <c r="M1076" i="22"/>
  <c r="Q1075" i="22"/>
  <c r="I1075" i="22"/>
  <c r="N1074" i="22"/>
  <c r="F1074" i="22"/>
  <c r="R1080" i="22"/>
  <c r="R1077" i="22"/>
  <c r="H1077" i="22"/>
  <c r="L1076" i="22"/>
  <c r="P1075" i="22"/>
  <c r="H1075" i="22"/>
  <c r="M1074" i="22"/>
  <c r="J1080" i="22"/>
  <c r="Q1077" i="22"/>
  <c r="G1077" i="22"/>
  <c r="K1076" i="22"/>
  <c r="O1075" i="22"/>
  <c r="G1075" i="22"/>
  <c r="L1074" i="22"/>
  <c r="N803" i="22"/>
  <c r="F803" i="22"/>
  <c r="K802" i="22"/>
  <c r="P801" i="22"/>
  <c r="H801" i="22"/>
  <c r="M800" i="22"/>
  <c r="R799" i="22"/>
  <c r="J799" i="22"/>
  <c r="O798" i="22"/>
  <c r="G798" i="22"/>
  <c r="L797" i="22"/>
  <c r="Q796" i="22"/>
  <c r="I796" i="22"/>
  <c r="N795" i="22"/>
  <c r="F795" i="22"/>
  <c r="K794" i="22"/>
  <c r="P793" i="22"/>
  <c r="H793" i="22"/>
  <c r="M792" i="22"/>
  <c r="R791" i="22"/>
  <c r="J791" i="22"/>
  <c r="O790" i="22"/>
  <c r="G790" i="22"/>
  <c r="L789" i="22"/>
  <c r="M803" i="22"/>
  <c r="R802" i="22"/>
  <c r="J802" i="22"/>
  <c r="O801" i="22"/>
  <c r="G801" i="22"/>
  <c r="L800" i="22"/>
  <c r="Q799" i="22"/>
  <c r="I799" i="22"/>
  <c r="N798" i="22"/>
  <c r="F798" i="22"/>
  <c r="K797" i="22"/>
  <c r="P796" i="22"/>
  <c r="H796" i="22"/>
  <c r="M795" i="22"/>
  <c r="R794" i="22"/>
  <c r="J794" i="22"/>
  <c r="O793" i="22"/>
  <c r="G793" i="22"/>
  <c r="L792" i="22"/>
  <c r="Q791" i="22"/>
  <c r="I791" i="22"/>
  <c r="N790" i="22"/>
  <c r="F790" i="22"/>
  <c r="K789" i="22"/>
  <c r="L803" i="22"/>
  <c r="Q802" i="22"/>
  <c r="I802" i="22"/>
  <c r="N801" i="22"/>
  <c r="F801" i="22"/>
  <c r="K800" i="22"/>
  <c r="P799" i="22"/>
  <c r="H799" i="22"/>
  <c r="M798" i="22"/>
  <c r="R797" i="22"/>
  <c r="J797" i="22"/>
  <c r="O796" i="22"/>
  <c r="G796" i="22"/>
  <c r="L795" i="22"/>
  <c r="Q794" i="22"/>
  <c r="I794" i="22"/>
  <c r="N793" i="22"/>
  <c r="F793" i="22"/>
  <c r="K792" i="22"/>
  <c r="P791" i="22"/>
  <c r="H791" i="22"/>
  <c r="M790" i="22"/>
  <c r="R789" i="22"/>
  <c r="J789" i="22"/>
  <c r="K803" i="22"/>
  <c r="P802" i="22"/>
  <c r="H802" i="22"/>
  <c r="M801" i="22"/>
  <c r="R800" i="22"/>
  <c r="J800" i="22"/>
  <c r="O799" i="22"/>
  <c r="G799" i="22"/>
  <c r="L798" i="22"/>
  <c r="Q797" i="22"/>
  <c r="I797" i="22"/>
  <c r="N796" i="22"/>
  <c r="F796" i="22"/>
  <c r="K795" i="22"/>
  <c r="P794" i="22"/>
  <c r="H794" i="22"/>
  <c r="M793" i="22"/>
  <c r="R792" i="22"/>
  <c r="J792" i="22"/>
  <c r="O791" i="22"/>
  <c r="G791" i="22"/>
  <c r="L790" i="22"/>
  <c r="Q789" i="22"/>
  <c r="I789" i="22"/>
  <c r="R803" i="22"/>
  <c r="J803" i="22"/>
  <c r="O802" i="22"/>
  <c r="G802" i="22"/>
  <c r="L801" i="22"/>
  <c r="Q800" i="22"/>
  <c r="I800" i="22"/>
  <c r="N799" i="22"/>
  <c r="F799" i="22"/>
  <c r="K798" i="22"/>
  <c r="P797" i="22"/>
  <c r="H797" i="22"/>
  <c r="M796" i="22"/>
  <c r="R795" i="22"/>
  <c r="J795" i="22"/>
  <c r="O794" i="22"/>
  <c r="G794" i="22"/>
  <c r="L793" i="22"/>
  <c r="Q792" i="22"/>
  <c r="I792" i="22"/>
  <c r="N791" i="22"/>
  <c r="F791" i="22"/>
  <c r="K790" i="22"/>
  <c r="P789" i="22"/>
  <c r="H789" i="22"/>
  <c r="P803" i="22"/>
  <c r="H803" i="22"/>
  <c r="M802" i="22"/>
  <c r="R801" i="22"/>
  <c r="J801" i="22"/>
  <c r="O800" i="22"/>
  <c r="G800" i="22"/>
  <c r="L799" i="22"/>
  <c r="Q798" i="22"/>
  <c r="I798" i="22"/>
  <c r="N797" i="22"/>
  <c r="F797" i="22"/>
  <c r="K796" i="22"/>
  <c r="P795" i="22"/>
  <c r="H795" i="22"/>
  <c r="M794" i="22"/>
  <c r="R793" i="22"/>
  <c r="J793" i="22"/>
  <c r="O792" i="22"/>
  <c r="G792" i="22"/>
  <c r="L791" i="22"/>
  <c r="Q790" i="22"/>
  <c r="I790" i="22"/>
  <c r="N789" i="22"/>
  <c r="F789" i="22"/>
  <c r="O803" i="22"/>
  <c r="G803" i="22"/>
  <c r="L802" i="22"/>
  <c r="Q801" i="22"/>
  <c r="I801" i="22"/>
  <c r="N800" i="22"/>
  <c r="F800" i="22"/>
  <c r="K799" i="22"/>
  <c r="P798" i="22"/>
  <c r="H798" i="22"/>
  <c r="M797" i="22"/>
  <c r="R796" i="22"/>
  <c r="J796" i="22"/>
  <c r="O795" i="22"/>
  <c r="G795" i="22"/>
  <c r="L794" i="22"/>
  <c r="Q793" i="22"/>
  <c r="I793" i="22"/>
  <c r="N792" i="22"/>
  <c r="F792" i="22"/>
  <c r="K791" i="22"/>
  <c r="P790" i="22"/>
  <c r="H790" i="22"/>
  <c r="M789" i="22"/>
  <c r="Q803" i="22"/>
  <c r="R798" i="22"/>
  <c r="F794" i="22"/>
  <c r="G789" i="22"/>
  <c r="I803" i="22"/>
  <c r="J798" i="22"/>
  <c r="K793" i="22"/>
  <c r="N802" i="22"/>
  <c r="O797" i="22"/>
  <c r="P792" i="22"/>
  <c r="R790" i="22"/>
  <c r="F802" i="22"/>
  <c r="G797" i="22"/>
  <c r="H792" i="22"/>
  <c r="P800" i="22"/>
  <c r="K801" i="22"/>
  <c r="L796" i="22"/>
  <c r="M791" i="22"/>
  <c r="Q795" i="22"/>
  <c r="H800" i="22"/>
  <c r="I795" i="22"/>
  <c r="J790" i="22"/>
  <c r="M799" i="22"/>
  <c r="N794" i="22"/>
  <c r="O789" i="22"/>
  <c r="L1013" i="22"/>
  <c r="Q1012" i="22"/>
  <c r="I1012" i="22"/>
  <c r="N1011" i="22"/>
  <c r="F1011" i="22"/>
  <c r="K1010" i="22"/>
  <c r="P1009" i="22"/>
  <c r="H1009" i="22"/>
  <c r="M1008" i="22"/>
  <c r="R1007" i="22"/>
  <c r="J1007" i="22"/>
  <c r="O1006" i="22"/>
  <c r="G1006" i="22"/>
  <c r="L1005" i="22"/>
  <c r="Q1004" i="22"/>
  <c r="I1004" i="22"/>
  <c r="N1003" i="22"/>
  <c r="F1003" i="22"/>
  <c r="K1002" i="22"/>
  <c r="P1001" i="22"/>
  <c r="H1001" i="22"/>
  <c r="M1000" i="22"/>
  <c r="R999" i="22"/>
  <c r="J999" i="22"/>
  <c r="K1013" i="22"/>
  <c r="P1012" i="22"/>
  <c r="H1012" i="22"/>
  <c r="M1011" i="22"/>
  <c r="R1010" i="22"/>
  <c r="J1010" i="22"/>
  <c r="O1009" i="22"/>
  <c r="G1009" i="22"/>
  <c r="L1008" i="22"/>
  <c r="Q1007" i="22"/>
  <c r="I1007" i="22"/>
  <c r="N1006" i="22"/>
  <c r="F1006" i="22"/>
  <c r="K1005" i="22"/>
  <c r="P1004" i="22"/>
  <c r="H1004" i="22"/>
  <c r="M1003" i="22"/>
  <c r="R1002" i="22"/>
  <c r="J1002" i="22"/>
  <c r="O1001" i="22"/>
  <c r="G1001" i="22"/>
  <c r="L1000" i="22"/>
  <c r="Q999" i="22"/>
  <c r="I999" i="22"/>
  <c r="R1013" i="22"/>
  <c r="J1013" i="22"/>
  <c r="O1012" i="22"/>
  <c r="G1012" i="22"/>
  <c r="L1011" i="22"/>
  <c r="Q1010" i="22"/>
  <c r="I1010" i="22"/>
  <c r="N1009" i="22"/>
  <c r="F1009" i="22"/>
  <c r="K1008" i="22"/>
  <c r="P1007" i="22"/>
  <c r="H1007" i="22"/>
  <c r="M1006" i="22"/>
  <c r="R1005" i="22"/>
  <c r="J1005" i="22"/>
  <c r="O1004" i="22"/>
  <c r="G1004" i="22"/>
  <c r="L1003" i="22"/>
  <c r="Q1002" i="22"/>
  <c r="I1002" i="22"/>
  <c r="N1001" i="22"/>
  <c r="F1001" i="22"/>
  <c r="K1000" i="22"/>
  <c r="P999" i="22"/>
  <c r="H999" i="22"/>
  <c r="Q1013" i="22"/>
  <c r="I1013" i="22"/>
  <c r="N1012" i="22"/>
  <c r="F1012" i="22"/>
  <c r="K1011" i="22"/>
  <c r="P1010" i="22"/>
  <c r="H1010" i="22"/>
  <c r="M1009" i="22"/>
  <c r="R1008" i="22"/>
  <c r="J1008" i="22"/>
  <c r="O1007" i="22"/>
  <c r="G1007" i="22"/>
  <c r="L1006" i="22"/>
  <c r="Q1005" i="22"/>
  <c r="I1005" i="22"/>
  <c r="N1004" i="22"/>
  <c r="F1004" i="22"/>
  <c r="K1003" i="22"/>
  <c r="P1002" i="22"/>
  <c r="H1002" i="22"/>
  <c r="M1001" i="22"/>
  <c r="R1000" i="22"/>
  <c r="J1000" i="22"/>
  <c r="O999" i="22"/>
  <c r="G999" i="22"/>
  <c r="P1013" i="22"/>
  <c r="H1013" i="22"/>
  <c r="M1012" i="22"/>
  <c r="R1011" i="22"/>
  <c r="J1011" i="22"/>
  <c r="O1010" i="22"/>
  <c r="G1010" i="22"/>
  <c r="L1009" i="22"/>
  <c r="Q1008" i="22"/>
  <c r="I1008" i="22"/>
  <c r="N1007" i="22"/>
  <c r="F1007" i="22"/>
  <c r="K1006" i="22"/>
  <c r="P1005" i="22"/>
  <c r="H1005" i="22"/>
  <c r="M1004" i="22"/>
  <c r="R1003" i="22"/>
  <c r="J1003" i="22"/>
  <c r="O1002" i="22"/>
  <c r="G1002" i="22"/>
  <c r="L1001" i="22"/>
  <c r="Q1000" i="22"/>
  <c r="I1000" i="22"/>
  <c r="N999" i="22"/>
  <c r="F999" i="22"/>
  <c r="O1013" i="22"/>
  <c r="G1013" i="22"/>
  <c r="L1012" i="22"/>
  <c r="Q1011" i="22"/>
  <c r="I1011" i="22"/>
  <c r="N1010" i="22"/>
  <c r="F1010" i="22"/>
  <c r="K1009" i="22"/>
  <c r="P1008" i="22"/>
  <c r="H1008" i="22"/>
  <c r="M1007" i="22"/>
  <c r="R1006" i="22"/>
  <c r="J1006" i="22"/>
  <c r="O1005" i="22"/>
  <c r="G1005" i="22"/>
  <c r="L1004" i="22"/>
  <c r="Q1003" i="22"/>
  <c r="I1003" i="22"/>
  <c r="N1002" i="22"/>
  <c r="F1002" i="22"/>
  <c r="K1001" i="22"/>
  <c r="P1000" i="22"/>
  <c r="H1000" i="22"/>
  <c r="M999" i="22"/>
  <c r="N1013" i="22"/>
  <c r="F1013" i="22"/>
  <c r="K1012" i="22"/>
  <c r="P1011" i="22"/>
  <c r="H1011" i="22"/>
  <c r="M1010" i="22"/>
  <c r="R1009" i="22"/>
  <c r="J1009" i="22"/>
  <c r="O1008" i="22"/>
  <c r="G1008" i="22"/>
  <c r="L1007" i="22"/>
  <c r="Q1006" i="22"/>
  <c r="I1006" i="22"/>
  <c r="N1005" i="22"/>
  <c r="F1005" i="22"/>
  <c r="K1004" i="22"/>
  <c r="P1003" i="22"/>
  <c r="H1003" i="22"/>
  <c r="M1002" i="22"/>
  <c r="R1001" i="22"/>
  <c r="J1001" i="22"/>
  <c r="O1000" i="22"/>
  <c r="G1000" i="22"/>
  <c r="L999" i="22"/>
  <c r="M1013" i="22"/>
  <c r="R1012" i="22"/>
  <c r="J1012" i="22"/>
  <c r="O1011" i="22"/>
  <c r="G1011" i="22"/>
  <c r="L1010" i="22"/>
  <c r="Q1009" i="22"/>
  <c r="I1009" i="22"/>
  <c r="N1008" i="22"/>
  <c r="F1008" i="22"/>
  <c r="K1007" i="22"/>
  <c r="P1006" i="22"/>
  <c r="H1006" i="22"/>
  <c r="M1005" i="22"/>
  <c r="R1004" i="22"/>
  <c r="J1004" i="22"/>
  <c r="O1003" i="22"/>
  <c r="G1003" i="22"/>
  <c r="L1002" i="22"/>
  <c r="Q1001" i="22"/>
  <c r="I1001" i="22"/>
  <c r="N1000" i="22"/>
  <c r="F1000" i="22"/>
  <c r="K999" i="22"/>
  <c r="J1055" i="22"/>
  <c r="K1050" i="22"/>
  <c r="L1045" i="22"/>
  <c r="Q1055" i="22"/>
  <c r="R1050" i="22"/>
  <c r="F1046" i="22"/>
  <c r="K1056" i="22"/>
  <c r="L1051" i="22"/>
  <c r="M1046" i="22"/>
  <c r="R1056" i="22"/>
  <c r="F1052" i="22"/>
  <c r="G1047" i="22"/>
  <c r="L1057" i="22"/>
  <c r="M1052" i="22"/>
  <c r="N1047" i="22"/>
  <c r="K1057" i="22"/>
  <c r="L1052" i="22"/>
  <c r="M1047" i="22"/>
  <c r="J1057" i="22"/>
  <c r="K1052" i="22"/>
  <c r="L1047" i="22"/>
  <c r="I1057" i="22"/>
  <c r="J1052" i="22"/>
  <c r="K1047" i="22"/>
  <c r="I1034" i="22"/>
  <c r="H1040" i="22"/>
  <c r="K1031" i="22"/>
  <c r="P1073" i="22"/>
  <c r="H1073" i="22"/>
  <c r="M1072" i="22"/>
  <c r="R1071" i="22"/>
  <c r="J1071" i="22"/>
  <c r="O1070" i="22"/>
  <c r="G1070" i="22"/>
  <c r="L1069" i="22"/>
  <c r="Q1068" i="22"/>
  <c r="I1068" i="22"/>
  <c r="N1067" i="22"/>
  <c r="F1067" i="22"/>
  <c r="K1066" i="22"/>
  <c r="P1065" i="22"/>
  <c r="H1065" i="22"/>
  <c r="M1064" i="22"/>
  <c r="R1063" i="22"/>
  <c r="J1063" i="22"/>
  <c r="O1062" i="22"/>
  <c r="G1062" i="22"/>
  <c r="L1061" i="22"/>
  <c r="Q1060" i="22"/>
  <c r="I1060" i="22"/>
  <c r="N1059" i="22"/>
  <c r="F1059" i="22"/>
  <c r="O1073" i="22"/>
  <c r="G1073" i="22"/>
  <c r="L1072" i="22"/>
  <c r="Q1071" i="22"/>
  <c r="I1071" i="22"/>
  <c r="N1070" i="22"/>
  <c r="F1070" i="22"/>
  <c r="K1069" i="22"/>
  <c r="P1068" i="22"/>
  <c r="H1068" i="22"/>
  <c r="M1067" i="22"/>
  <c r="R1066" i="22"/>
  <c r="J1066" i="22"/>
  <c r="O1065" i="22"/>
  <c r="G1065" i="22"/>
  <c r="L1064" i="22"/>
  <c r="Q1063" i="22"/>
  <c r="I1063" i="22"/>
  <c r="N1062" i="22"/>
  <c r="F1062" i="22"/>
  <c r="K1061" i="22"/>
  <c r="P1060" i="22"/>
  <c r="H1060" i="22"/>
  <c r="M1059" i="22"/>
  <c r="N1073" i="22"/>
  <c r="F1073" i="22"/>
  <c r="K1072" i="22"/>
  <c r="P1071" i="22"/>
  <c r="H1071" i="22"/>
  <c r="M1070" i="22"/>
  <c r="R1069" i="22"/>
  <c r="J1069" i="22"/>
  <c r="O1068" i="22"/>
  <c r="G1068" i="22"/>
  <c r="L1067" i="22"/>
  <c r="Q1066" i="22"/>
  <c r="I1066" i="22"/>
  <c r="N1065" i="22"/>
  <c r="F1065" i="22"/>
  <c r="K1064" i="22"/>
  <c r="P1063" i="22"/>
  <c r="H1063" i="22"/>
  <c r="M1062" i="22"/>
  <c r="R1061" i="22"/>
  <c r="J1061" i="22"/>
  <c r="O1060" i="22"/>
  <c r="G1060" i="22"/>
  <c r="L1059" i="22"/>
  <c r="M1073" i="22"/>
  <c r="R1072" i="22"/>
  <c r="J1072" i="22"/>
  <c r="O1071" i="22"/>
  <c r="G1071" i="22"/>
  <c r="L1070" i="22"/>
  <c r="Q1069" i="22"/>
  <c r="I1069" i="22"/>
  <c r="N1068" i="22"/>
  <c r="F1068" i="22"/>
  <c r="K1067" i="22"/>
  <c r="P1066" i="22"/>
  <c r="H1066" i="22"/>
  <c r="M1065" i="22"/>
  <c r="R1064" i="22"/>
  <c r="J1064" i="22"/>
  <c r="O1063" i="22"/>
  <c r="G1063" i="22"/>
  <c r="L1062" i="22"/>
  <c r="Q1061" i="22"/>
  <c r="I1061" i="22"/>
  <c r="N1060" i="22"/>
  <c r="F1060" i="22"/>
  <c r="K1059" i="22"/>
  <c r="L1073" i="22"/>
  <c r="Q1072" i="22"/>
  <c r="I1072" i="22"/>
  <c r="N1071" i="22"/>
  <c r="F1071" i="22"/>
  <c r="K1070" i="22"/>
  <c r="P1069" i="22"/>
  <c r="H1069" i="22"/>
  <c r="M1068" i="22"/>
  <c r="R1067" i="22"/>
  <c r="J1067" i="22"/>
  <c r="O1066" i="22"/>
  <c r="G1066" i="22"/>
  <c r="L1065" i="22"/>
  <c r="Q1064" i="22"/>
  <c r="I1064" i="22"/>
  <c r="N1063" i="22"/>
  <c r="F1063" i="22"/>
  <c r="K1062" i="22"/>
  <c r="P1061" i="22"/>
  <c r="H1061" i="22"/>
  <c r="M1060" i="22"/>
  <c r="R1059" i="22"/>
  <c r="J1059" i="22"/>
  <c r="K1073" i="22"/>
  <c r="P1072" i="22"/>
  <c r="H1072" i="22"/>
  <c r="M1071" i="22"/>
  <c r="R1070" i="22"/>
  <c r="J1070" i="22"/>
  <c r="O1069" i="22"/>
  <c r="G1069" i="22"/>
  <c r="L1068" i="22"/>
  <c r="Q1067" i="22"/>
  <c r="I1067" i="22"/>
  <c r="N1066" i="22"/>
  <c r="F1066" i="22"/>
  <c r="K1065" i="22"/>
  <c r="P1064" i="22"/>
  <c r="H1064" i="22"/>
  <c r="M1063" i="22"/>
  <c r="R1062" i="22"/>
  <c r="J1062" i="22"/>
  <c r="O1061" i="22"/>
  <c r="G1061" i="22"/>
  <c r="L1060" i="22"/>
  <c r="Q1059" i="22"/>
  <c r="I1059" i="22"/>
  <c r="R1073" i="22"/>
  <c r="J1073" i="22"/>
  <c r="O1072" i="22"/>
  <c r="G1072" i="22"/>
  <c r="L1071" i="22"/>
  <c r="Q1070" i="22"/>
  <c r="I1070" i="22"/>
  <c r="N1069" i="22"/>
  <c r="F1069" i="22"/>
  <c r="K1068" i="22"/>
  <c r="P1067" i="22"/>
  <c r="H1067" i="22"/>
  <c r="M1066" i="22"/>
  <c r="R1065" i="22"/>
  <c r="J1065" i="22"/>
  <c r="O1064" i="22"/>
  <c r="G1064" i="22"/>
  <c r="L1063" i="22"/>
  <c r="Q1062" i="22"/>
  <c r="I1062" i="22"/>
  <c r="N1061" i="22"/>
  <c r="F1061" i="22"/>
  <c r="K1060" i="22"/>
  <c r="P1059" i="22"/>
  <c r="H1059" i="22"/>
  <c r="Q1073" i="22"/>
  <c r="I1073" i="22"/>
  <c r="N1072" i="22"/>
  <c r="F1072" i="22"/>
  <c r="K1071" i="22"/>
  <c r="P1070" i="22"/>
  <c r="H1070" i="22"/>
  <c r="M1069" i="22"/>
  <c r="R1068" i="22"/>
  <c r="J1068" i="22"/>
  <c r="O1067" i="22"/>
  <c r="G1067" i="22"/>
  <c r="L1066" i="22"/>
  <c r="Q1065" i="22"/>
  <c r="I1065" i="22"/>
  <c r="N1064" i="22"/>
  <c r="F1064" i="22"/>
  <c r="K1063" i="22"/>
  <c r="P1062" i="22"/>
  <c r="H1062" i="22"/>
  <c r="M1061" i="22"/>
  <c r="R1060" i="22"/>
  <c r="J1060" i="22"/>
  <c r="O1059" i="22"/>
  <c r="G1059" i="22"/>
  <c r="O998" i="22"/>
  <c r="G998" i="22"/>
  <c r="L997" i="22"/>
  <c r="Q996" i="22"/>
  <c r="I996" i="22"/>
  <c r="N995" i="22"/>
  <c r="F995" i="22"/>
  <c r="K994" i="22"/>
  <c r="P993" i="22"/>
  <c r="H993" i="22"/>
  <c r="M992" i="22"/>
  <c r="R991" i="22"/>
  <c r="J991" i="22"/>
  <c r="O990" i="22"/>
  <c r="G990" i="22"/>
  <c r="L989" i="22"/>
  <c r="Q988" i="22"/>
  <c r="I988" i="22"/>
  <c r="N987" i="22"/>
  <c r="F987" i="22"/>
  <c r="K986" i="22"/>
  <c r="P985" i="22"/>
  <c r="H985" i="22"/>
  <c r="M984" i="22"/>
  <c r="N998" i="22"/>
  <c r="F998" i="22"/>
  <c r="K997" i="22"/>
  <c r="P996" i="22"/>
  <c r="H996" i="22"/>
  <c r="M995" i="22"/>
  <c r="R994" i="22"/>
  <c r="J994" i="22"/>
  <c r="O993" i="22"/>
  <c r="G993" i="22"/>
  <c r="L992" i="22"/>
  <c r="Q991" i="22"/>
  <c r="I991" i="22"/>
  <c r="N990" i="22"/>
  <c r="F990" i="22"/>
  <c r="K989" i="22"/>
  <c r="P988" i="22"/>
  <c r="H988" i="22"/>
  <c r="M987" i="22"/>
  <c r="R986" i="22"/>
  <c r="J986" i="22"/>
  <c r="O985" i="22"/>
  <c r="G985" i="22"/>
  <c r="L984" i="22"/>
  <c r="M998" i="22"/>
  <c r="R997" i="22"/>
  <c r="J997" i="22"/>
  <c r="O996" i="22"/>
  <c r="G996" i="22"/>
  <c r="L995" i="22"/>
  <c r="Q994" i="22"/>
  <c r="I994" i="22"/>
  <c r="N993" i="22"/>
  <c r="F993" i="22"/>
  <c r="K992" i="22"/>
  <c r="P991" i="22"/>
  <c r="H991" i="22"/>
  <c r="M990" i="22"/>
  <c r="R989" i="22"/>
  <c r="J989" i="22"/>
  <c r="O988" i="22"/>
  <c r="G988" i="22"/>
  <c r="L987" i="22"/>
  <c r="Q986" i="22"/>
  <c r="I986" i="22"/>
  <c r="N985" i="22"/>
  <c r="F985" i="22"/>
  <c r="K984" i="22"/>
  <c r="L998" i="22"/>
  <c r="Q997" i="22"/>
  <c r="I997" i="22"/>
  <c r="N996" i="22"/>
  <c r="F996" i="22"/>
  <c r="K995" i="22"/>
  <c r="P994" i="22"/>
  <c r="H994" i="22"/>
  <c r="M993" i="22"/>
  <c r="R992" i="22"/>
  <c r="J992" i="22"/>
  <c r="O991" i="22"/>
  <c r="G991" i="22"/>
  <c r="L990" i="22"/>
  <c r="Q989" i="22"/>
  <c r="I989" i="22"/>
  <c r="N988" i="22"/>
  <c r="F988" i="22"/>
  <c r="K987" i="22"/>
  <c r="P986" i="22"/>
  <c r="H986" i="22"/>
  <c r="M985" i="22"/>
  <c r="R984" i="22"/>
  <c r="J984" i="22"/>
  <c r="K998" i="22"/>
  <c r="P997" i="22"/>
  <c r="H997" i="22"/>
  <c r="M996" i="22"/>
  <c r="R995" i="22"/>
  <c r="J995" i="22"/>
  <c r="O994" i="22"/>
  <c r="G994" i="22"/>
  <c r="L993" i="22"/>
  <c r="Q992" i="22"/>
  <c r="I992" i="22"/>
  <c r="N991" i="22"/>
  <c r="F991" i="22"/>
  <c r="K990" i="22"/>
  <c r="P989" i="22"/>
  <c r="H989" i="22"/>
  <c r="M988" i="22"/>
  <c r="R987" i="22"/>
  <c r="J987" i="22"/>
  <c r="O986" i="22"/>
  <c r="G986" i="22"/>
  <c r="L985" i="22"/>
  <c r="Q984" i="22"/>
  <c r="I984" i="22"/>
  <c r="R998" i="22"/>
  <c r="J998" i="22"/>
  <c r="O997" i="22"/>
  <c r="G997" i="22"/>
  <c r="L996" i="22"/>
  <c r="Q995" i="22"/>
  <c r="I995" i="22"/>
  <c r="N994" i="22"/>
  <c r="F994" i="22"/>
  <c r="K993" i="22"/>
  <c r="P992" i="22"/>
  <c r="H992" i="22"/>
  <c r="M991" i="22"/>
  <c r="R990" i="22"/>
  <c r="J990" i="22"/>
  <c r="O989" i="22"/>
  <c r="G989" i="22"/>
  <c r="L988" i="22"/>
  <c r="Q987" i="22"/>
  <c r="I987" i="22"/>
  <c r="N986" i="22"/>
  <c r="F986" i="22"/>
  <c r="K985" i="22"/>
  <c r="P984" i="22"/>
  <c r="H984" i="22"/>
  <c r="Q998" i="22"/>
  <c r="I998" i="22"/>
  <c r="N997" i="22"/>
  <c r="F997" i="22"/>
  <c r="K996" i="22"/>
  <c r="P995" i="22"/>
  <c r="H995" i="22"/>
  <c r="M994" i="22"/>
  <c r="R993" i="22"/>
  <c r="J993" i="22"/>
  <c r="O992" i="22"/>
  <c r="G992" i="22"/>
  <c r="L991" i="22"/>
  <c r="Q990" i="22"/>
  <c r="I990" i="22"/>
  <c r="N989" i="22"/>
  <c r="F989" i="22"/>
  <c r="K988" i="22"/>
  <c r="P987" i="22"/>
  <c r="H987" i="22"/>
  <c r="M986" i="22"/>
  <c r="R985" i="22"/>
  <c r="J985" i="22"/>
  <c r="O984" i="22"/>
  <c r="G984" i="22"/>
  <c r="P998" i="22"/>
  <c r="H998" i="22"/>
  <c r="M997" i="22"/>
  <c r="R996" i="22"/>
  <c r="J996" i="22"/>
  <c r="O995" i="22"/>
  <c r="G995" i="22"/>
  <c r="L994" i="22"/>
  <c r="Q993" i="22"/>
  <c r="I993" i="22"/>
  <c r="N992" i="22"/>
  <c r="F992" i="22"/>
  <c r="K991" i="22"/>
  <c r="P990" i="22"/>
  <c r="H990" i="22"/>
  <c r="M989" i="22"/>
  <c r="R988" i="22"/>
  <c r="J988" i="22"/>
  <c r="O987" i="22"/>
  <c r="G987" i="22"/>
  <c r="L986" i="22"/>
  <c r="Q985" i="22"/>
  <c r="I985" i="22"/>
  <c r="N984" i="22"/>
  <c r="F984" i="22"/>
  <c r="G1424" i="22"/>
  <c r="N1430" i="22"/>
  <c r="M1420" i="22"/>
  <c r="O830" i="22"/>
  <c r="P825" i="22"/>
  <c r="Q820" i="22"/>
  <c r="I831" i="22"/>
  <c r="J826" i="22"/>
  <c r="K821" i="22"/>
  <c r="H831" i="22"/>
  <c r="I826" i="22"/>
  <c r="J821" i="22"/>
  <c r="G831" i="22"/>
  <c r="H826" i="22"/>
  <c r="I821" i="22"/>
  <c r="F831" i="22"/>
  <c r="G826" i="22"/>
  <c r="H821" i="22"/>
  <c r="L831" i="22"/>
  <c r="M826" i="22"/>
  <c r="N821" i="22"/>
  <c r="F832" i="22"/>
  <c r="G827" i="22"/>
  <c r="H822" i="22"/>
  <c r="M823" i="22"/>
  <c r="M831" i="22"/>
  <c r="O829" i="22"/>
  <c r="Q1328" i="22"/>
  <c r="I1328" i="22"/>
  <c r="N1327" i="22"/>
  <c r="F1327" i="22"/>
  <c r="K1326" i="22"/>
  <c r="P1325" i="22"/>
  <c r="H1325" i="22"/>
  <c r="M1324" i="22"/>
  <c r="R1323" i="22"/>
  <c r="J1323" i="22"/>
  <c r="O1322" i="22"/>
  <c r="G1322" i="22"/>
  <c r="L1321" i="22"/>
  <c r="Q1320" i="22"/>
  <c r="P1328" i="22"/>
  <c r="H1328" i="22"/>
  <c r="M1327" i="22"/>
  <c r="R1326" i="22"/>
  <c r="J1326" i="22"/>
  <c r="O1325" i="22"/>
  <c r="G1325" i="22"/>
  <c r="L1324" i="22"/>
  <c r="Q1323" i="22"/>
  <c r="I1323" i="22"/>
  <c r="N1322" i="22"/>
  <c r="F1322" i="22"/>
  <c r="K1321" i="22"/>
  <c r="P1320" i="22"/>
  <c r="O1328" i="22"/>
  <c r="G1328" i="22"/>
  <c r="L1327" i="22"/>
  <c r="Q1326" i="22"/>
  <c r="I1326" i="22"/>
  <c r="N1325" i="22"/>
  <c r="F1325" i="22"/>
  <c r="K1324" i="22"/>
  <c r="P1323" i="22"/>
  <c r="H1323" i="22"/>
  <c r="M1322" i="22"/>
  <c r="R1321" i="22"/>
  <c r="J1321" i="22"/>
  <c r="N1328" i="22"/>
  <c r="F1328" i="22"/>
  <c r="K1327" i="22"/>
  <c r="P1326" i="22"/>
  <c r="H1326" i="22"/>
  <c r="M1325" i="22"/>
  <c r="R1324" i="22"/>
  <c r="J1324" i="22"/>
  <c r="O1323" i="22"/>
  <c r="G1323" i="22"/>
  <c r="L1322" i="22"/>
  <c r="Q1321" i="22"/>
  <c r="M1328" i="22"/>
  <c r="R1327" i="22"/>
  <c r="J1327" i="22"/>
  <c r="O1326" i="22"/>
  <c r="G1326" i="22"/>
  <c r="L1325" i="22"/>
  <c r="Q1324" i="22"/>
  <c r="I1324" i="22"/>
  <c r="N1323" i="22"/>
  <c r="F1323" i="22"/>
  <c r="K1322" i="22"/>
  <c r="P1321" i="22"/>
  <c r="H1321" i="22"/>
  <c r="K1328" i="22"/>
  <c r="P1327" i="22"/>
  <c r="H1327" i="22"/>
  <c r="M1326" i="22"/>
  <c r="R1325" i="22"/>
  <c r="J1325" i="22"/>
  <c r="O1324" i="22"/>
  <c r="G1324" i="22"/>
  <c r="L1323" i="22"/>
  <c r="Q1322" i="22"/>
  <c r="I1322" i="22"/>
  <c r="R1328" i="22"/>
  <c r="J1328" i="22"/>
  <c r="O1327" i="22"/>
  <c r="G1327" i="22"/>
  <c r="L1326" i="22"/>
  <c r="Q1325" i="22"/>
  <c r="I1325" i="22"/>
  <c r="N1324" i="22"/>
  <c r="F1324" i="22"/>
  <c r="K1323" i="22"/>
  <c r="P1322" i="22"/>
  <c r="H1322" i="22"/>
  <c r="M1321" i="22"/>
  <c r="R1320" i="22"/>
  <c r="F1326" i="22"/>
  <c r="N1321" i="22"/>
  <c r="K1320" i="22"/>
  <c r="P1319" i="22"/>
  <c r="H1319" i="22"/>
  <c r="M1318" i="22"/>
  <c r="R1317" i="22"/>
  <c r="J1317" i="22"/>
  <c r="O1316" i="22"/>
  <c r="G1316" i="22"/>
  <c r="L1315" i="22"/>
  <c r="Q1314" i="22"/>
  <c r="I1314" i="22"/>
  <c r="K1325" i="22"/>
  <c r="I1321" i="22"/>
  <c r="J1320" i="22"/>
  <c r="O1319" i="22"/>
  <c r="G1319" i="22"/>
  <c r="L1318" i="22"/>
  <c r="Q1317" i="22"/>
  <c r="I1317" i="22"/>
  <c r="N1316" i="22"/>
  <c r="F1316" i="22"/>
  <c r="K1315" i="22"/>
  <c r="P1314" i="22"/>
  <c r="H1314" i="22"/>
  <c r="P1324" i="22"/>
  <c r="G1321" i="22"/>
  <c r="I1320" i="22"/>
  <c r="N1319" i="22"/>
  <c r="F1319" i="22"/>
  <c r="K1318" i="22"/>
  <c r="P1317" i="22"/>
  <c r="H1317" i="22"/>
  <c r="M1316" i="22"/>
  <c r="R1315" i="22"/>
  <c r="J1315" i="22"/>
  <c r="O1314" i="22"/>
  <c r="G1314" i="22"/>
  <c r="H1324" i="22"/>
  <c r="F1321" i="22"/>
  <c r="H1320" i="22"/>
  <c r="M1319" i="22"/>
  <c r="R1318" i="22"/>
  <c r="J1318" i="22"/>
  <c r="O1317" i="22"/>
  <c r="G1317" i="22"/>
  <c r="L1316" i="22"/>
  <c r="Q1315" i="22"/>
  <c r="I1315" i="22"/>
  <c r="N1314" i="22"/>
  <c r="F1314" i="22"/>
  <c r="L1328" i="22"/>
  <c r="M1323" i="22"/>
  <c r="O1320" i="22"/>
  <c r="G1320" i="22"/>
  <c r="L1319" i="22"/>
  <c r="Q1318" i="22"/>
  <c r="I1318" i="22"/>
  <c r="N1317" i="22"/>
  <c r="F1317" i="22"/>
  <c r="K1316" i="22"/>
  <c r="P1315" i="22"/>
  <c r="H1315" i="22"/>
  <c r="M1314" i="22"/>
  <c r="I1327" i="22"/>
  <c r="J1322" i="22"/>
  <c r="M1320" i="22"/>
  <c r="R1319" i="22"/>
  <c r="J1319" i="22"/>
  <c r="O1318" i="22"/>
  <c r="G1318" i="22"/>
  <c r="L1317" i="22"/>
  <c r="Q1316" i="22"/>
  <c r="I1316" i="22"/>
  <c r="N1315" i="22"/>
  <c r="F1315" i="22"/>
  <c r="K1314" i="22"/>
  <c r="N1326" i="22"/>
  <c r="O1321" i="22"/>
  <c r="L1320" i="22"/>
  <c r="Q1319" i="22"/>
  <c r="I1319" i="22"/>
  <c r="N1318" i="22"/>
  <c r="F1318" i="22"/>
  <c r="K1317" i="22"/>
  <c r="P1316" i="22"/>
  <c r="H1316" i="22"/>
  <c r="M1315" i="22"/>
  <c r="R1314" i="22"/>
  <c r="J1314" i="22"/>
  <c r="F1320" i="22"/>
  <c r="G1315" i="22"/>
  <c r="K1319" i="22"/>
  <c r="L1314" i="22"/>
  <c r="P1318" i="22"/>
  <c r="H1318" i="22"/>
  <c r="M1317" i="22"/>
  <c r="Q1327" i="22"/>
  <c r="R1316" i="22"/>
  <c r="R1322" i="22"/>
  <c r="J1316" i="22"/>
  <c r="N1320" i="22"/>
  <c r="O1315" i="22"/>
  <c r="Q788" i="22"/>
  <c r="I788" i="22"/>
  <c r="N787" i="22"/>
  <c r="F787" i="22"/>
  <c r="K786" i="22"/>
  <c r="P785" i="22"/>
  <c r="H785" i="22"/>
  <c r="M784" i="22"/>
  <c r="R783" i="22"/>
  <c r="J783" i="22"/>
  <c r="O782" i="22"/>
  <c r="G782" i="22"/>
  <c r="L781" i="22"/>
  <c r="Q780" i="22"/>
  <c r="I780" i="22"/>
  <c r="N779" i="22"/>
  <c r="F779" i="22"/>
  <c r="K778" i="22"/>
  <c r="P777" i="22"/>
  <c r="H777" i="22"/>
  <c r="M776" i="22"/>
  <c r="R775" i="22"/>
  <c r="J775" i="22"/>
  <c r="O774" i="22"/>
  <c r="G774" i="22"/>
  <c r="P788" i="22"/>
  <c r="H788" i="22"/>
  <c r="M787" i="22"/>
  <c r="R786" i="22"/>
  <c r="J786" i="22"/>
  <c r="O785" i="22"/>
  <c r="G785" i="22"/>
  <c r="L784" i="22"/>
  <c r="Q783" i="22"/>
  <c r="I783" i="22"/>
  <c r="N782" i="22"/>
  <c r="F782" i="22"/>
  <c r="K781" i="22"/>
  <c r="P780" i="22"/>
  <c r="H780" i="22"/>
  <c r="M779" i="22"/>
  <c r="R778" i="22"/>
  <c r="J778" i="22"/>
  <c r="O777" i="22"/>
  <c r="G777" i="22"/>
  <c r="L776" i="22"/>
  <c r="Q775" i="22"/>
  <c r="I775" i="22"/>
  <c r="N774" i="22"/>
  <c r="F774" i="22"/>
  <c r="O788" i="22"/>
  <c r="G788" i="22"/>
  <c r="L787" i="22"/>
  <c r="Q786" i="22"/>
  <c r="I786" i="22"/>
  <c r="N785" i="22"/>
  <c r="F785" i="22"/>
  <c r="K784" i="22"/>
  <c r="P783" i="22"/>
  <c r="H783" i="22"/>
  <c r="M782" i="22"/>
  <c r="R781" i="22"/>
  <c r="J781" i="22"/>
  <c r="O780" i="22"/>
  <c r="G780" i="22"/>
  <c r="L779" i="22"/>
  <c r="Q778" i="22"/>
  <c r="I778" i="22"/>
  <c r="N777" i="22"/>
  <c r="F777" i="22"/>
  <c r="K776" i="22"/>
  <c r="P775" i="22"/>
  <c r="H775" i="22"/>
  <c r="M774" i="22"/>
  <c r="N788" i="22"/>
  <c r="F788" i="22"/>
  <c r="K787" i="22"/>
  <c r="P786" i="22"/>
  <c r="H786" i="22"/>
  <c r="M785" i="22"/>
  <c r="R784" i="22"/>
  <c r="J784" i="22"/>
  <c r="O783" i="22"/>
  <c r="G783" i="22"/>
  <c r="L782" i="22"/>
  <c r="Q781" i="22"/>
  <c r="I781" i="22"/>
  <c r="N780" i="22"/>
  <c r="F780" i="22"/>
  <c r="K779" i="22"/>
  <c r="P778" i="22"/>
  <c r="H778" i="22"/>
  <c r="M777" i="22"/>
  <c r="R776" i="22"/>
  <c r="J776" i="22"/>
  <c r="O775" i="22"/>
  <c r="G775" i="22"/>
  <c r="L774" i="22"/>
  <c r="M788" i="22"/>
  <c r="R787" i="22"/>
  <c r="J787" i="22"/>
  <c r="O786" i="22"/>
  <c r="G786" i="22"/>
  <c r="L785" i="22"/>
  <c r="Q784" i="22"/>
  <c r="I784" i="22"/>
  <c r="N783" i="22"/>
  <c r="F783" i="22"/>
  <c r="K782" i="22"/>
  <c r="P781" i="22"/>
  <c r="H781" i="22"/>
  <c r="M780" i="22"/>
  <c r="R779" i="22"/>
  <c r="J779" i="22"/>
  <c r="O778" i="22"/>
  <c r="G778" i="22"/>
  <c r="L777" i="22"/>
  <c r="Q776" i="22"/>
  <c r="I776" i="22"/>
  <c r="N775" i="22"/>
  <c r="F775" i="22"/>
  <c r="K774" i="22"/>
  <c r="K788" i="22"/>
  <c r="P787" i="22"/>
  <c r="H787" i="22"/>
  <c r="M786" i="22"/>
  <c r="R785" i="22"/>
  <c r="J785" i="22"/>
  <c r="O784" i="22"/>
  <c r="G784" i="22"/>
  <c r="L783" i="22"/>
  <c r="Q782" i="22"/>
  <c r="I782" i="22"/>
  <c r="N781" i="22"/>
  <c r="F781" i="22"/>
  <c r="K780" i="22"/>
  <c r="P779" i="22"/>
  <c r="H779" i="22"/>
  <c r="M778" i="22"/>
  <c r="R777" i="22"/>
  <c r="J777" i="22"/>
  <c r="O776" i="22"/>
  <c r="G776" i="22"/>
  <c r="L775" i="22"/>
  <c r="Q774" i="22"/>
  <c r="I774" i="22"/>
  <c r="R788" i="22"/>
  <c r="J788" i="22"/>
  <c r="O787" i="22"/>
  <c r="G787" i="22"/>
  <c r="L786" i="22"/>
  <c r="Q785" i="22"/>
  <c r="I785" i="22"/>
  <c r="N784" i="22"/>
  <c r="F784" i="22"/>
  <c r="K783" i="22"/>
  <c r="P782" i="22"/>
  <c r="H782" i="22"/>
  <c r="M781" i="22"/>
  <c r="R780" i="22"/>
  <c r="J780" i="22"/>
  <c r="O779" i="22"/>
  <c r="G779" i="22"/>
  <c r="L778" i="22"/>
  <c r="Q777" i="22"/>
  <c r="I777" i="22"/>
  <c r="N776" i="22"/>
  <c r="F776" i="22"/>
  <c r="K775" i="22"/>
  <c r="P774" i="22"/>
  <c r="H774" i="22"/>
  <c r="H784" i="22"/>
  <c r="I779" i="22"/>
  <c r="J774" i="22"/>
  <c r="L788" i="22"/>
  <c r="M783" i="22"/>
  <c r="N778" i="22"/>
  <c r="Q787" i="22"/>
  <c r="R782" i="22"/>
  <c r="F778" i="22"/>
  <c r="H776" i="22"/>
  <c r="I787" i="22"/>
  <c r="J782" i="22"/>
  <c r="K777" i="22"/>
  <c r="F786" i="22"/>
  <c r="N786" i="22"/>
  <c r="O781" i="22"/>
  <c r="P776" i="22"/>
  <c r="G781" i="22"/>
  <c r="K785" i="22"/>
  <c r="L780" i="22"/>
  <c r="M775" i="22"/>
  <c r="P784" i="22"/>
  <c r="Q779" i="22"/>
  <c r="R774" i="22"/>
  <c r="J1160" i="22"/>
  <c r="M1151" i="22"/>
  <c r="L1157" i="22"/>
  <c r="O1103" i="22"/>
  <c r="G1103" i="22"/>
  <c r="L1102" i="22"/>
  <c r="Q1101" i="22"/>
  <c r="I1101" i="22"/>
  <c r="N1100" i="22"/>
  <c r="F1100" i="22"/>
  <c r="K1099" i="22"/>
  <c r="P1098" i="22"/>
  <c r="H1098" i="22"/>
  <c r="M1097" i="22"/>
  <c r="R1096" i="22"/>
  <c r="J1096" i="22"/>
  <c r="O1095" i="22"/>
  <c r="G1095" i="22"/>
  <c r="L1094" i="22"/>
  <c r="Q1093" i="22"/>
  <c r="I1093" i="22"/>
  <c r="N1092" i="22"/>
  <c r="F1092" i="22"/>
  <c r="K1091" i="22"/>
  <c r="P1090" i="22"/>
  <c r="H1090" i="22"/>
  <c r="M1089" i="22"/>
  <c r="N1103" i="22"/>
  <c r="F1103" i="22"/>
  <c r="K1102" i="22"/>
  <c r="P1101" i="22"/>
  <c r="H1101" i="22"/>
  <c r="M1100" i="22"/>
  <c r="R1099" i="22"/>
  <c r="J1099" i="22"/>
  <c r="O1098" i="22"/>
  <c r="G1098" i="22"/>
  <c r="L1097" i="22"/>
  <c r="Q1096" i="22"/>
  <c r="I1096" i="22"/>
  <c r="N1095" i="22"/>
  <c r="F1095" i="22"/>
  <c r="K1094" i="22"/>
  <c r="P1093" i="22"/>
  <c r="H1093" i="22"/>
  <c r="M1092" i="22"/>
  <c r="R1091" i="22"/>
  <c r="J1091" i="22"/>
  <c r="O1090" i="22"/>
  <c r="G1090" i="22"/>
  <c r="L1089" i="22"/>
  <c r="M1103" i="22"/>
  <c r="R1102" i="22"/>
  <c r="J1102" i="22"/>
  <c r="O1101" i="22"/>
  <c r="G1101" i="22"/>
  <c r="L1100" i="22"/>
  <c r="Q1099" i="22"/>
  <c r="I1099" i="22"/>
  <c r="N1098" i="22"/>
  <c r="F1098" i="22"/>
  <c r="K1097" i="22"/>
  <c r="P1096" i="22"/>
  <c r="H1096" i="22"/>
  <c r="M1095" i="22"/>
  <c r="R1094" i="22"/>
  <c r="J1094" i="22"/>
  <c r="O1093" i="22"/>
  <c r="G1093" i="22"/>
  <c r="L1092" i="22"/>
  <c r="Q1091" i="22"/>
  <c r="I1091" i="22"/>
  <c r="N1090" i="22"/>
  <c r="F1090" i="22"/>
  <c r="K1089" i="22"/>
  <c r="L1103" i="22"/>
  <c r="Q1102" i="22"/>
  <c r="I1102" i="22"/>
  <c r="N1101" i="22"/>
  <c r="F1101" i="22"/>
  <c r="K1100" i="22"/>
  <c r="P1099" i="22"/>
  <c r="H1099" i="22"/>
  <c r="M1098" i="22"/>
  <c r="R1097" i="22"/>
  <c r="J1097" i="22"/>
  <c r="O1096" i="22"/>
  <c r="G1096" i="22"/>
  <c r="L1095" i="22"/>
  <c r="Q1094" i="22"/>
  <c r="I1094" i="22"/>
  <c r="N1093" i="22"/>
  <c r="F1093" i="22"/>
  <c r="K1092" i="22"/>
  <c r="P1091" i="22"/>
  <c r="H1091" i="22"/>
  <c r="M1090" i="22"/>
  <c r="R1089" i="22"/>
  <c r="J1089" i="22"/>
  <c r="K1103" i="22"/>
  <c r="P1102" i="22"/>
  <c r="H1102" i="22"/>
  <c r="M1101" i="22"/>
  <c r="R1100" i="22"/>
  <c r="J1100" i="22"/>
  <c r="O1099" i="22"/>
  <c r="G1099" i="22"/>
  <c r="L1098" i="22"/>
  <c r="Q1097" i="22"/>
  <c r="I1097" i="22"/>
  <c r="N1096" i="22"/>
  <c r="F1096" i="22"/>
  <c r="K1095" i="22"/>
  <c r="P1094" i="22"/>
  <c r="H1094" i="22"/>
  <c r="M1093" i="22"/>
  <c r="R1092" i="22"/>
  <c r="J1092" i="22"/>
  <c r="O1091" i="22"/>
  <c r="G1091" i="22"/>
  <c r="L1090" i="22"/>
  <c r="Q1089" i="22"/>
  <c r="I1089" i="22"/>
  <c r="R1103" i="22"/>
  <c r="J1103" i="22"/>
  <c r="O1102" i="22"/>
  <c r="G1102" i="22"/>
  <c r="L1101" i="22"/>
  <c r="Q1100" i="22"/>
  <c r="I1100" i="22"/>
  <c r="N1099" i="22"/>
  <c r="F1099" i="22"/>
  <c r="K1098" i="22"/>
  <c r="P1097" i="22"/>
  <c r="H1097" i="22"/>
  <c r="M1096" i="22"/>
  <c r="R1095" i="22"/>
  <c r="J1095" i="22"/>
  <c r="O1094" i="22"/>
  <c r="G1094" i="22"/>
  <c r="L1093" i="22"/>
  <c r="Q1092" i="22"/>
  <c r="I1092" i="22"/>
  <c r="N1091" i="22"/>
  <c r="F1091" i="22"/>
  <c r="K1090" i="22"/>
  <c r="P1089" i="22"/>
  <c r="H1089" i="22"/>
  <c r="Q1103" i="22"/>
  <c r="I1103" i="22"/>
  <c r="N1102" i="22"/>
  <c r="F1102" i="22"/>
  <c r="K1101" i="22"/>
  <c r="P1100" i="22"/>
  <c r="H1100" i="22"/>
  <c r="M1099" i="22"/>
  <c r="R1098" i="22"/>
  <c r="J1098" i="22"/>
  <c r="O1097" i="22"/>
  <c r="G1097" i="22"/>
  <c r="L1096" i="22"/>
  <c r="Q1095" i="22"/>
  <c r="I1095" i="22"/>
  <c r="N1094" i="22"/>
  <c r="F1094" i="22"/>
  <c r="K1093" i="22"/>
  <c r="P1092" i="22"/>
  <c r="H1092" i="22"/>
  <c r="M1091" i="22"/>
  <c r="R1090" i="22"/>
  <c r="J1090" i="22"/>
  <c r="O1089" i="22"/>
  <c r="G1089" i="22"/>
  <c r="P1103" i="22"/>
  <c r="H1103" i="22"/>
  <c r="M1102" i="22"/>
  <c r="R1101" i="22"/>
  <c r="J1101" i="22"/>
  <c r="O1100" i="22"/>
  <c r="G1100" i="22"/>
  <c r="L1099" i="22"/>
  <c r="Q1098" i="22"/>
  <c r="I1098" i="22"/>
  <c r="N1097" i="22"/>
  <c r="F1097" i="22"/>
  <c r="K1096" i="22"/>
  <c r="P1095" i="22"/>
  <c r="H1095" i="22"/>
  <c r="M1094" i="22"/>
  <c r="R1093" i="22"/>
  <c r="J1093" i="22"/>
  <c r="O1092" i="22"/>
  <c r="G1092" i="22"/>
  <c r="L1091" i="22"/>
  <c r="Q1090" i="22"/>
  <c r="I1090" i="22"/>
  <c r="N1089" i="22"/>
  <c r="F1089" i="22"/>
  <c r="R1193" i="22"/>
  <c r="J1193" i="22"/>
  <c r="O1192" i="22"/>
  <c r="G1192" i="22"/>
  <c r="L1191" i="22"/>
  <c r="Q1190" i="22"/>
  <c r="I1190" i="22"/>
  <c r="N1189" i="22"/>
  <c r="F1189" i="22"/>
  <c r="K1188" i="22"/>
  <c r="P1187" i="22"/>
  <c r="H1187" i="22"/>
  <c r="M1186" i="22"/>
  <c r="R1185" i="22"/>
  <c r="J1185" i="22"/>
  <c r="O1184" i="22"/>
  <c r="G1184" i="22"/>
  <c r="L1183" i="22"/>
  <c r="Q1182" i="22"/>
  <c r="I1182" i="22"/>
  <c r="N1181" i="22"/>
  <c r="F1181" i="22"/>
  <c r="K1180" i="22"/>
  <c r="Q1193" i="22"/>
  <c r="I1193" i="22"/>
  <c r="N1192" i="22"/>
  <c r="F1192" i="22"/>
  <c r="K1191" i="22"/>
  <c r="P1190" i="22"/>
  <c r="H1190" i="22"/>
  <c r="M1189" i="22"/>
  <c r="R1188" i="22"/>
  <c r="J1188" i="22"/>
  <c r="O1187" i="22"/>
  <c r="G1187" i="22"/>
  <c r="L1186" i="22"/>
  <c r="Q1185" i="22"/>
  <c r="I1185" i="22"/>
  <c r="N1184" i="22"/>
  <c r="F1184" i="22"/>
  <c r="K1183" i="22"/>
  <c r="P1182" i="22"/>
  <c r="H1182" i="22"/>
  <c r="M1181" i="22"/>
  <c r="R1180" i="22"/>
  <c r="J1180" i="22"/>
  <c r="P1193" i="22"/>
  <c r="H1193" i="22"/>
  <c r="M1192" i="22"/>
  <c r="R1191" i="22"/>
  <c r="J1191" i="22"/>
  <c r="O1190" i="22"/>
  <c r="G1190" i="22"/>
  <c r="L1189" i="22"/>
  <c r="Q1188" i="22"/>
  <c r="I1188" i="22"/>
  <c r="N1187" i="22"/>
  <c r="F1187" i="22"/>
  <c r="K1186" i="22"/>
  <c r="P1185" i="22"/>
  <c r="H1185" i="22"/>
  <c r="M1184" i="22"/>
  <c r="R1183" i="22"/>
  <c r="J1183" i="22"/>
  <c r="O1182" i="22"/>
  <c r="G1182" i="22"/>
  <c r="L1181" i="22"/>
  <c r="Q1180" i="22"/>
  <c r="I1180" i="22"/>
  <c r="O1193" i="22"/>
  <c r="G1193" i="22"/>
  <c r="L1192" i="22"/>
  <c r="Q1191" i="22"/>
  <c r="I1191" i="22"/>
  <c r="N1190" i="22"/>
  <c r="F1190" i="22"/>
  <c r="K1189" i="22"/>
  <c r="P1188" i="22"/>
  <c r="H1188" i="22"/>
  <c r="M1187" i="22"/>
  <c r="R1186" i="22"/>
  <c r="J1186" i="22"/>
  <c r="O1185" i="22"/>
  <c r="G1185" i="22"/>
  <c r="L1184" i="22"/>
  <c r="Q1183" i="22"/>
  <c r="I1183" i="22"/>
  <c r="N1182" i="22"/>
  <c r="F1182" i="22"/>
  <c r="K1181" i="22"/>
  <c r="P1180" i="22"/>
  <c r="N1193" i="22"/>
  <c r="F1193" i="22"/>
  <c r="K1192" i="22"/>
  <c r="P1191" i="22"/>
  <c r="H1191" i="22"/>
  <c r="M1190" i="22"/>
  <c r="R1189" i="22"/>
  <c r="J1189" i="22"/>
  <c r="O1188" i="22"/>
  <c r="G1188" i="22"/>
  <c r="L1187" i="22"/>
  <c r="Q1186" i="22"/>
  <c r="I1186" i="22"/>
  <c r="N1185" i="22"/>
  <c r="F1185" i="22"/>
  <c r="K1184" i="22"/>
  <c r="P1183" i="22"/>
  <c r="H1183" i="22"/>
  <c r="M1182" i="22"/>
  <c r="R1181" i="22"/>
  <c r="J1181" i="22"/>
  <c r="O1180" i="22"/>
  <c r="M1193" i="22"/>
  <c r="R1192" i="22"/>
  <c r="J1192" i="22"/>
  <c r="O1191" i="22"/>
  <c r="G1191" i="22"/>
  <c r="L1190" i="22"/>
  <c r="Q1189" i="22"/>
  <c r="I1189" i="22"/>
  <c r="N1188" i="22"/>
  <c r="F1188" i="22"/>
  <c r="K1187" i="22"/>
  <c r="P1186" i="22"/>
  <c r="H1186" i="22"/>
  <c r="M1185" i="22"/>
  <c r="R1184" i="22"/>
  <c r="J1184" i="22"/>
  <c r="O1183" i="22"/>
  <c r="G1183" i="22"/>
  <c r="L1182" i="22"/>
  <c r="Q1181" i="22"/>
  <c r="I1181" i="22"/>
  <c r="L1193" i="22"/>
  <c r="Q1192" i="22"/>
  <c r="I1192" i="22"/>
  <c r="N1191" i="22"/>
  <c r="F1191" i="22"/>
  <c r="K1190" i="22"/>
  <c r="P1189" i="22"/>
  <c r="H1189" i="22"/>
  <c r="M1188" i="22"/>
  <c r="R1187" i="22"/>
  <c r="J1187" i="22"/>
  <c r="O1186" i="22"/>
  <c r="G1186" i="22"/>
  <c r="L1185" i="22"/>
  <c r="Q1184" i="22"/>
  <c r="I1184" i="22"/>
  <c r="N1183" i="22"/>
  <c r="F1183" i="22"/>
  <c r="K1182" i="22"/>
  <c r="P1181" i="22"/>
  <c r="H1181" i="22"/>
  <c r="M1180" i="22"/>
  <c r="K1193" i="22"/>
  <c r="P1192" i="22"/>
  <c r="H1192" i="22"/>
  <c r="M1191" i="22"/>
  <c r="R1190" i="22"/>
  <c r="J1190" i="22"/>
  <c r="O1189" i="22"/>
  <c r="G1189" i="22"/>
  <c r="L1188" i="22"/>
  <c r="Q1187" i="22"/>
  <c r="I1187" i="22"/>
  <c r="N1186" i="22"/>
  <c r="F1186" i="22"/>
  <c r="K1185" i="22"/>
  <c r="P1184" i="22"/>
  <c r="H1184" i="22"/>
  <c r="M1183" i="22"/>
  <c r="R1182" i="22"/>
  <c r="J1182" i="22"/>
  <c r="O1181" i="22"/>
  <c r="G1181" i="22"/>
  <c r="F1180" i="22"/>
  <c r="K1179" i="22"/>
  <c r="R1179" i="22"/>
  <c r="J1179" i="22"/>
  <c r="Q1179" i="22"/>
  <c r="I1179" i="22"/>
  <c r="P1179" i="22"/>
  <c r="H1179" i="22"/>
  <c r="N1180" i="22"/>
  <c r="O1179" i="22"/>
  <c r="G1179" i="22"/>
  <c r="L1180" i="22"/>
  <c r="N1179" i="22"/>
  <c r="F1179" i="22"/>
  <c r="H1180" i="22"/>
  <c r="M1179" i="22"/>
  <c r="G1180" i="22"/>
  <c r="L1179" i="22"/>
  <c r="O906" i="22"/>
  <c r="P901" i="22"/>
  <c r="Q896" i="22"/>
  <c r="N906" i="22"/>
  <c r="O901" i="22"/>
  <c r="P896" i="22"/>
  <c r="M906" i="22"/>
  <c r="N901" i="22"/>
  <c r="O896" i="22"/>
  <c r="G907" i="22"/>
  <c r="H902" i="22"/>
  <c r="I897" i="22"/>
  <c r="N907" i="22"/>
  <c r="O902" i="22"/>
  <c r="P897" i="22"/>
  <c r="H908" i="22"/>
  <c r="I903" i="22"/>
  <c r="J898" i="22"/>
  <c r="O908" i="22"/>
  <c r="P903" i="22"/>
  <c r="Q898" i="22"/>
  <c r="N908" i="22"/>
  <c r="O903" i="22"/>
  <c r="P898" i="22"/>
  <c r="O938" i="22"/>
  <c r="G938" i="22"/>
  <c r="L937" i="22"/>
  <c r="Q936" i="22"/>
  <c r="I936" i="22"/>
  <c r="N935" i="22"/>
  <c r="F935" i="22"/>
  <c r="K934" i="22"/>
  <c r="P933" i="22"/>
  <c r="H933" i="22"/>
  <c r="M932" i="22"/>
  <c r="R931" i="22"/>
  <c r="J931" i="22"/>
  <c r="O930" i="22"/>
  <c r="G930" i="22"/>
  <c r="L929" i="22"/>
  <c r="Q928" i="22"/>
  <c r="I928" i="22"/>
  <c r="N927" i="22"/>
  <c r="F927" i="22"/>
  <c r="K926" i="22"/>
  <c r="P925" i="22"/>
  <c r="H925" i="22"/>
  <c r="M924" i="22"/>
  <c r="N938" i="22"/>
  <c r="F938" i="22"/>
  <c r="K937" i="22"/>
  <c r="P936" i="22"/>
  <c r="H936" i="22"/>
  <c r="M935" i="22"/>
  <c r="R934" i="22"/>
  <c r="J934" i="22"/>
  <c r="O933" i="22"/>
  <c r="G933" i="22"/>
  <c r="L932" i="22"/>
  <c r="Q931" i="22"/>
  <c r="I931" i="22"/>
  <c r="N930" i="22"/>
  <c r="F930" i="22"/>
  <c r="K929" i="22"/>
  <c r="P928" i="22"/>
  <c r="H928" i="22"/>
  <c r="M927" i="22"/>
  <c r="R926" i="22"/>
  <c r="J926" i="22"/>
  <c r="O925" i="22"/>
  <c r="G925" i="22"/>
  <c r="L924" i="22"/>
  <c r="M938" i="22"/>
  <c r="R937" i="22"/>
  <c r="J937" i="22"/>
  <c r="O936" i="22"/>
  <c r="G936" i="22"/>
  <c r="L935" i="22"/>
  <c r="Q934" i="22"/>
  <c r="I934" i="22"/>
  <c r="N933" i="22"/>
  <c r="F933" i="22"/>
  <c r="K932" i="22"/>
  <c r="P931" i="22"/>
  <c r="H931" i="22"/>
  <c r="M930" i="22"/>
  <c r="R929" i="22"/>
  <c r="J929" i="22"/>
  <c r="O928" i="22"/>
  <c r="G928" i="22"/>
  <c r="L927" i="22"/>
  <c r="Q926" i="22"/>
  <c r="I926" i="22"/>
  <c r="N925" i="22"/>
  <c r="F925" i="22"/>
  <c r="K924" i="22"/>
  <c r="L938" i="22"/>
  <c r="Q937" i="22"/>
  <c r="I937" i="22"/>
  <c r="N936" i="22"/>
  <c r="F936" i="22"/>
  <c r="K935" i="22"/>
  <c r="P934" i="22"/>
  <c r="H934" i="22"/>
  <c r="M933" i="22"/>
  <c r="R932" i="22"/>
  <c r="J932" i="22"/>
  <c r="O931" i="22"/>
  <c r="G931" i="22"/>
  <c r="L930" i="22"/>
  <c r="Q929" i="22"/>
  <c r="I929" i="22"/>
  <c r="N928" i="22"/>
  <c r="F928" i="22"/>
  <c r="K927" i="22"/>
  <c r="P926" i="22"/>
  <c r="H926" i="22"/>
  <c r="M925" i="22"/>
  <c r="R924" i="22"/>
  <c r="J924" i="22"/>
  <c r="K938" i="22"/>
  <c r="P937" i="22"/>
  <c r="H937" i="22"/>
  <c r="M936" i="22"/>
  <c r="R935" i="22"/>
  <c r="J935" i="22"/>
  <c r="O934" i="22"/>
  <c r="G934" i="22"/>
  <c r="L933" i="22"/>
  <c r="Q932" i="22"/>
  <c r="I932" i="22"/>
  <c r="N931" i="22"/>
  <c r="F931" i="22"/>
  <c r="K930" i="22"/>
  <c r="P929" i="22"/>
  <c r="H929" i="22"/>
  <c r="M928" i="22"/>
  <c r="R927" i="22"/>
  <c r="J927" i="22"/>
  <c r="O926" i="22"/>
  <c r="G926" i="22"/>
  <c r="L925" i="22"/>
  <c r="Q924" i="22"/>
  <c r="I924" i="22"/>
  <c r="R938" i="22"/>
  <c r="J938" i="22"/>
  <c r="O937" i="22"/>
  <c r="G937" i="22"/>
  <c r="L936" i="22"/>
  <c r="Q935" i="22"/>
  <c r="I935" i="22"/>
  <c r="N934" i="22"/>
  <c r="F934" i="22"/>
  <c r="K933" i="22"/>
  <c r="P932" i="22"/>
  <c r="H932" i="22"/>
  <c r="M931" i="22"/>
  <c r="R930" i="22"/>
  <c r="J930" i="22"/>
  <c r="O929" i="22"/>
  <c r="G929" i="22"/>
  <c r="L928" i="22"/>
  <c r="Q927" i="22"/>
  <c r="I927" i="22"/>
  <c r="N926" i="22"/>
  <c r="F926" i="22"/>
  <c r="K925" i="22"/>
  <c r="P924" i="22"/>
  <c r="H924" i="22"/>
  <c r="Q938" i="22"/>
  <c r="I938" i="22"/>
  <c r="N937" i="22"/>
  <c r="F937" i="22"/>
  <c r="K936" i="22"/>
  <c r="P935" i="22"/>
  <c r="H935" i="22"/>
  <c r="M934" i="22"/>
  <c r="R933" i="22"/>
  <c r="J933" i="22"/>
  <c r="O932" i="22"/>
  <c r="G932" i="22"/>
  <c r="L931" i="22"/>
  <c r="Q930" i="22"/>
  <c r="I930" i="22"/>
  <c r="N929" i="22"/>
  <c r="F929" i="22"/>
  <c r="K928" i="22"/>
  <c r="P927" i="22"/>
  <c r="H927" i="22"/>
  <c r="M926" i="22"/>
  <c r="R925" i="22"/>
  <c r="J925" i="22"/>
  <c r="O924" i="22"/>
  <c r="G924" i="22"/>
  <c r="P938" i="22"/>
  <c r="H938" i="22"/>
  <c r="M937" i="22"/>
  <c r="R936" i="22"/>
  <c r="J936" i="22"/>
  <c r="O935" i="22"/>
  <c r="G935" i="22"/>
  <c r="L934" i="22"/>
  <c r="Q933" i="22"/>
  <c r="I933" i="22"/>
  <c r="N932" i="22"/>
  <c r="F932" i="22"/>
  <c r="K931" i="22"/>
  <c r="P930" i="22"/>
  <c r="H930" i="22"/>
  <c r="M929" i="22"/>
  <c r="R928" i="22"/>
  <c r="J928" i="22"/>
  <c r="O927" i="22"/>
  <c r="G927" i="22"/>
  <c r="L926" i="22"/>
  <c r="Q925" i="22"/>
  <c r="I925" i="22"/>
  <c r="N924" i="22"/>
  <c r="F924" i="22"/>
  <c r="N1313" i="22"/>
  <c r="O1308" i="22"/>
  <c r="M1313" i="22"/>
  <c r="N1303" i="22"/>
  <c r="K1313" i="22"/>
  <c r="M1303" i="22"/>
  <c r="L1309" i="22"/>
  <c r="M1304" i="22"/>
  <c r="F1310" i="22"/>
  <c r="P1310" i="22"/>
  <c r="N758" i="22"/>
  <c r="F758" i="22"/>
  <c r="K757" i="22"/>
  <c r="P756" i="22"/>
  <c r="H756" i="22"/>
  <c r="M755" i="22"/>
  <c r="R754" i="22"/>
  <c r="J754" i="22"/>
  <c r="O753" i="22"/>
  <c r="O758" i="22"/>
  <c r="R757" i="22"/>
  <c r="I757" i="22"/>
  <c r="M756" i="22"/>
  <c r="Q755" i="22"/>
  <c r="H755" i="22"/>
  <c r="L754" i="22"/>
  <c r="P753" i="22"/>
  <c r="G753" i="22"/>
  <c r="L752" i="22"/>
  <c r="Q751" i="22"/>
  <c r="I751" i="22"/>
  <c r="N750" i="22"/>
  <c r="F750" i="22"/>
  <c r="K749" i="22"/>
  <c r="P748" i="22"/>
  <c r="H748" i="22"/>
  <c r="M747" i="22"/>
  <c r="R746" i="22"/>
  <c r="J746" i="22"/>
  <c r="O745" i="22"/>
  <c r="G745" i="22"/>
  <c r="L744" i="22"/>
  <c r="K748" i="22"/>
  <c r="M758" i="22"/>
  <c r="Q757" i="22"/>
  <c r="H757" i="22"/>
  <c r="L756" i="22"/>
  <c r="P755" i="22"/>
  <c r="G755" i="22"/>
  <c r="K754" i="22"/>
  <c r="N753" i="22"/>
  <c r="F753" i="22"/>
  <c r="K752" i="22"/>
  <c r="P751" i="22"/>
  <c r="H751" i="22"/>
  <c r="M750" i="22"/>
  <c r="R749" i="22"/>
  <c r="J749" i="22"/>
  <c r="O748" i="22"/>
  <c r="G748" i="22"/>
  <c r="L747" i="22"/>
  <c r="Q746" i="22"/>
  <c r="I746" i="22"/>
  <c r="N745" i="22"/>
  <c r="F745" i="22"/>
  <c r="K744" i="22"/>
  <c r="L758" i="22"/>
  <c r="P757" i="22"/>
  <c r="G757" i="22"/>
  <c r="K756" i="22"/>
  <c r="O755" i="22"/>
  <c r="F755" i="22"/>
  <c r="I754" i="22"/>
  <c r="M753" i="22"/>
  <c r="R752" i="22"/>
  <c r="J752" i="22"/>
  <c r="O751" i="22"/>
  <c r="G751" i="22"/>
  <c r="L750" i="22"/>
  <c r="Q749" i="22"/>
  <c r="I749" i="22"/>
  <c r="N748" i="22"/>
  <c r="F748" i="22"/>
  <c r="K747" i="22"/>
  <c r="P746" i="22"/>
  <c r="H746" i="22"/>
  <c r="M745" i="22"/>
  <c r="R744" i="22"/>
  <c r="J744" i="22"/>
  <c r="M757" i="22"/>
  <c r="K755" i="22"/>
  <c r="J753" i="22"/>
  <c r="L751" i="22"/>
  <c r="F749" i="22"/>
  <c r="J745" i="22"/>
  <c r="K758" i="22"/>
  <c r="O757" i="22"/>
  <c r="F757" i="22"/>
  <c r="J756" i="22"/>
  <c r="N755" i="22"/>
  <c r="Q754" i="22"/>
  <c r="H754" i="22"/>
  <c r="L753" i="22"/>
  <c r="Q752" i="22"/>
  <c r="I752" i="22"/>
  <c r="N751" i="22"/>
  <c r="F751" i="22"/>
  <c r="K750" i="22"/>
  <c r="P749" i="22"/>
  <c r="H749" i="22"/>
  <c r="M748" i="22"/>
  <c r="R747" i="22"/>
  <c r="J747" i="22"/>
  <c r="O746" i="22"/>
  <c r="G746" i="22"/>
  <c r="L745" i="22"/>
  <c r="Q744" i="22"/>
  <c r="I744" i="22"/>
  <c r="R758" i="22"/>
  <c r="Q756" i="22"/>
  <c r="F754" i="22"/>
  <c r="G752" i="22"/>
  <c r="I750" i="22"/>
  <c r="M746" i="22"/>
  <c r="O744" i="22"/>
  <c r="J758" i="22"/>
  <c r="N757" i="22"/>
  <c r="R756" i="22"/>
  <c r="I756" i="22"/>
  <c r="L755" i="22"/>
  <c r="P754" i="22"/>
  <c r="G754" i="22"/>
  <c r="K753" i="22"/>
  <c r="P752" i="22"/>
  <c r="H752" i="22"/>
  <c r="M751" i="22"/>
  <c r="R750" i="22"/>
  <c r="J750" i="22"/>
  <c r="O749" i="22"/>
  <c r="G749" i="22"/>
  <c r="L748" i="22"/>
  <c r="Q747" i="22"/>
  <c r="I747" i="22"/>
  <c r="N746" i="22"/>
  <c r="F746" i="22"/>
  <c r="K745" i="22"/>
  <c r="P744" i="22"/>
  <c r="H744" i="22"/>
  <c r="I758" i="22"/>
  <c r="G756" i="22"/>
  <c r="O754" i="22"/>
  <c r="O752" i="22"/>
  <c r="Q750" i="22"/>
  <c r="N749" i="22"/>
  <c r="R745" i="22"/>
  <c r="G744" i="22"/>
  <c r="Q758" i="22"/>
  <c r="H758" i="22"/>
  <c r="L757" i="22"/>
  <c r="O756" i="22"/>
  <c r="F756" i="22"/>
  <c r="J755" i="22"/>
  <c r="N754" i="22"/>
  <c r="R753" i="22"/>
  <c r="I753" i="22"/>
  <c r="N752" i="22"/>
  <c r="F752" i="22"/>
  <c r="K751" i="22"/>
  <c r="P750" i="22"/>
  <c r="H750" i="22"/>
  <c r="M749" i="22"/>
  <c r="R748" i="22"/>
  <c r="J748" i="22"/>
  <c r="O747" i="22"/>
  <c r="G747" i="22"/>
  <c r="L746" i="22"/>
  <c r="Q745" i="22"/>
  <c r="I745" i="22"/>
  <c r="N744" i="22"/>
  <c r="F744" i="22"/>
  <c r="P747" i="22"/>
  <c r="P758" i="22"/>
  <c r="G758" i="22"/>
  <c r="J757" i="22"/>
  <c r="N756" i="22"/>
  <c r="R755" i="22"/>
  <c r="I755" i="22"/>
  <c r="M754" i="22"/>
  <c r="Q753" i="22"/>
  <c r="H753" i="22"/>
  <c r="M752" i="22"/>
  <c r="R751" i="22"/>
  <c r="J751" i="22"/>
  <c r="O750" i="22"/>
  <c r="G750" i="22"/>
  <c r="L749" i="22"/>
  <c r="Q748" i="22"/>
  <c r="I748" i="22"/>
  <c r="N747" i="22"/>
  <c r="F747" i="22"/>
  <c r="K746" i="22"/>
  <c r="P745" i="22"/>
  <c r="H745" i="22"/>
  <c r="M744" i="22"/>
  <c r="H747" i="22"/>
  <c r="Q1366" i="22"/>
  <c r="F1363" i="22"/>
  <c r="R1365" i="22"/>
  <c r="Q1362" i="22"/>
  <c r="G1360" i="22"/>
  <c r="O1360" i="22"/>
  <c r="G1208" i="22"/>
  <c r="R1201" i="22"/>
  <c r="P1195" i="22"/>
  <c r="G1203" i="22"/>
  <c r="R1196" i="22"/>
  <c r="L1205" i="22"/>
  <c r="G1198" i="22"/>
  <c r="N1206" i="22"/>
  <c r="L1200" i="22"/>
  <c r="P1207" i="22"/>
  <c r="N1201" i="22"/>
  <c r="L1195" i="22"/>
  <c r="K1203" i="22"/>
  <c r="I1197" i="22"/>
  <c r="K1206" i="22"/>
  <c r="F1199" i="22"/>
  <c r="H1208" i="22"/>
  <c r="F1202" i="22"/>
  <c r="N1194" i="22"/>
  <c r="P1222" i="22"/>
  <c r="Q1217" i="22"/>
  <c r="J1223" i="22"/>
  <c r="F1214" i="22"/>
  <c r="G1209" i="22"/>
  <c r="M1214" i="22"/>
  <c r="R1219" i="22"/>
  <c r="F1215" i="22"/>
  <c r="Q1219" i="22"/>
  <c r="I1443" i="22"/>
  <c r="O1437" i="22"/>
  <c r="L1447" i="22"/>
  <c r="R1441" i="22"/>
  <c r="P1435" i="22"/>
  <c r="R1444" i="22"/>
  <c r="K1439" i="22"/>
  <c r="M1448" i="22"/>
  <c r="F1443" i="22"/>
  <c r="L1437" i="22"/>
  <c r="I1447" i="22"/>
  <c r="J1442" i="22"/>
  <c r="K1437" i="22"/>
  <c r="O1447" i="22"/>
  <c r="P1442" i="22"/>
  <c r="Q1437" i="22"/>
  <c r="I1448" i="22"/>
  <c r="J1443" i="22"/>
  <c r="K1438" i="22"/>
  <c r="H1447" i="22"/>
  <c r="G1436" i="22"/>
  <c r="L1443" i="22"/>
  <c r="N1343" i="22"/>
  <c r="G1338" i="22"/>
  <c r="M1332" i="22"/>
  <c r="O1341" i="22"/>
  <c r="H1336" i="22"/>
  <c r="N1330" i="22"/>
  <c r="P1339" i="22"/>
  <c r="Q1334" i="22"/>
  <c r="R1329" i="22"/>
  <c r="O1339" i="22"/>
  <c r="P1334" i="22"/>
  <c r="Q1329" i="22"/>
  <c r="I1340" i="22"/>
  <c r="J1335" i="22"/>
  <c r="K1330" i="22"/>
  <c r="O1340" i="22"/>
  <c r="P1335" i="22"/>
  <c r="Q1330" i="22"/>
  <c r="I1341" i="22"/>
  <c r="J1336" i="22"/>
  <c r="K1331" i="22"/>
  <c r="I1335" i="22"/>
  <c r="G1329" i="22"/>
  <c r="L1336" i="22"/>
  <c r="Q1133" i="22"/>
  <c r="I1133" i="22"/>
  <c r="N1132" i="22"/>
  <c r="F1132" i="22"/>
  <c r="K1131" i="22"/>
  <c r="P1130" i="22"/>
  <c r="H1130" i="22"/>
  <c r="M1129" i="22"/>
  <c r="R1128" i="22"/>
  <c r="J1128" i="22"/>
  <c r="O1127" i="22"/>
  <c r="G1127" i="22"/>
  <c r="L1126" i="22"/>
  <c r="Q1125" i="22"/>
  <c r="I1125" i="22"/>
  <c r="N1124" i="22"/>
  <c r="F1124" i="22"/>
  <c r="K1123" i="22"/>
  <c r="P1122" i="22"/>
  <c r="H1122" i="22"/>
  <c r="M1121" i="22"/>
  <c r="R1120" i="22"/>
  <c r="J1120" i="22"/>
  <c r="O1119" i="22"/>
  <c r="G1119" i="22"/>
  <c r="P1133" i="22"/>
  <c r="H1133" i="22"/>
  <c r="M1132" i="22"/>
  <c r="R1131" i="22"/>
  <c r="J1131" i="22"/>
  <c r="O1130" i="22"/>
  <c r="G1130" i="22"/>
  <c r="L1129" i="22"/>
  <c r="Q1128" i="22"/>
  <c r="I1128" i="22"/>
  <c r="N1127" i="22"/>
  <c r="F1127" i="22"/>
  <c r="K1126" i="22"/>
  <c r="P1125" i="22"/>
  <c r="H1125" i="22"/>
  <c r="M1124" i="22"/>
  <c r="R1123" i="22"/>
  <c r="J1123" i="22"/>
  <c r="O1122" i="22"/>
  <c r="G1122" i="22"/>
  <c r="L1121" i="22"/>
  <c r="Q1120" i="22"/>
  <c r="I1120" i="22"/>
  <c r="N1119" i="22"/>
  <c r="F1119" i="22"/>
  <c r="O1133" i="22"/>
  <c r="G1133" i="22"/>
  <c r="L1132" i="22"/>
  <c r="Q1131" i="22"/>
  <c r="I1131" i="22"/>
  <c r="N1130" i="22"/>
  <c r="F1130" i="22"/>
  <c r="K1129" i="22"/>
  <c r="P1128" i="22"/>
  <c r="H1128" i="22"/>
  <c r="M1127" i="22"/>
  <c r="R1126" i="22"/>
  <c r="J1126" i="22"/>
  <c r="O1125" i="22"/>
  <c r="G1125" i="22"/>
  <c r="L1124" i="22"/>
  <c r="Q1123" i="22"/>
  <c r="I1123" i="22"/>
  <c r="N1122" i="22"/>
  <c r="F1122" i="22"/>
  <c r="K1121" i="22"/>
  <c r="P1120" i="22"/>
  <c r="H1120" i="22"/>
  <c r="M1119" i="22"/>
  <c r="N1133" i="22"/>
  <c r="F1133" i="22"/>
  <c r="K1132" i="22"/>
  <c r="P1131" i="22"/>
  <c r="H1131" i="22"/>
  <c r="M1130" i="22"/>
  <c r="R1129" i="22"/>
  <c r="J1129" i="22"/>
  <c r="O1128" i="22"/>
  <c r="G1128" i="22"/>
  <c r="L1127" i="22"/>
  <c r="Q1126" i="22"/>
  <c r="I1126" i="22"/>
  <c r="N1125" i="22"/>
  <c r="F1125" i="22"/>
  <c r="K1124" i="22"/>
  <c r="P1123" i="22"/>
  <c r="H1123" i="22"/>
  <c r="M1122" i="22"/>
  <c r="R1121" i="22"/>
  <c r="J1121" i="22"/>
  <c r="O1120" i="22"/>
  <c r="G1120" i="22"/>
  <c r="L1119" i="22"/>
  <c r="M1133" i="22"/>
  <c r="R1132" i="22"/>
  <c r="J1132" i="22"/>
  <c r="O1131" i="22"/>
  <c r="G1131" i="22"/>
  <c r="L1130" i="22"/>
  <c r="Q1129" i="22"/>
  <c r="I1129" i="22"/>
  <c r="N1128" i="22"/>
  <c r="F1128" i="22"/>
  <c r="K1127" i="22"/>
  <c r="P1126" i="22"/>
  <c r="H1126" i="22"/>
  <c r="M1125" i="22"/>
  <c r="R1124" i="22"/>
  <c r="J1124" i="22"/>
  <c r="O1123" i="22"/>
  <c r="G1123" i="22"/>
  <c r="L1122" i="22"/>
  <c r="Q1121" i="22"/>
  <c r="I1121" i="22"/>
  <c r="N1120" i="22"/>
  <c r="F1120" i="22"/>
  <c r="K1119" i="22"/>
  <c r="L1133" i="22"/>
  <c r="Q1132" i="22"/>
  <c r="I1132" i="22"/>
  <c r="N1131" i="22"/>
  <c r="F1131" i="22"/>
  <c r="K1130" i="22"/>
  <c r="P1129" i="22"/>
  <c r="H1129" i="22"/>
  <c r="M1128" i="22"/>
  <c r="R1127" i="22"/>
  <c r="J1127" i="22"/>
  <c r="O1126" i="22"/>
  <c r="G1126" i="22"/>
  <c r="L1125" i="22"/>
  <c r="Q1124" i="22"/>
  <c r="I1124" i="22"/>
  <c r="N1123" i="22"/>
  <c r="F1123" i="22"/>
  <c r="K1122" i="22"/>
  <c r="P1121" i="22"/>
  <c r="H1121" i="22"/>
  <c r="M1120" i="22"/>
  <c r="R1119" i="22"/>
  <c r="J1119" i="22"/>
  <c r="K1133" i="22"/>
  <c r="P1132" i="22"/>
  <c r="H1132" i="22"/>
  <c r="M1131" i="22"/>
  <c r="R1130" i="22"/>
  <c r="J1130" i="22"/>
  <c r="O1129" i="22"/>
  <c r="G1129" i="22"/>
  <c r="L1128" i="22"/>
  <c r="Q1127" i="22"/>
  <c r="I1127" i="22"/>
  <c r="N1126" i="22"/>
  <c r="F1126" i="22"/>
  <c r="K1125" i="22"/>
  <c r="P1124" i="22"/>
  <c r="H1124" i="22"/>
  <c r="M1123" i="22"/>
  <c r="R1122" i="22"/>
  <c r="J1122" i="22"/>
  <c r="O1121" i="22"/>
  <c r="G1121" i="22"/>
  <c r="L1120" i="22"/>
  <c r="Q1119" i="22"/>
  <c r="I1119" i="22"/>
  <c r="R1133" i="22"/>
  <c r="J1133" i="22"/>
  <c r="O1132" i="22"/>
  <c r="G1132" i="22"/>
  <c r="L1131" i="22"/>
  <c r="Q1130" i="22"/>
  <c r="I1130" i="22"/>
  <c r="N1129" i="22"/>
  <c r="F1129" i="22"/>
  <c r="K1128" i="22"/>
  <c r="P1127" i="22"/>
  <c r="H1127" i="22"/>
  <c r="M1126" i="22"/>
  <c r="R1125" i="22"/>
  <c r="J1125" i="22"/>
  <c r="O1124" i="22"/>
  <c r="G1124" i="22"/>
  <c r="L1123" i="22"/>
  <c r="Q1122" i="22"/>
  <c r="I1122" i="22"/>
  <c r="N1121" i="22"/>
  <c r="F1121" i="22"/>
  <c r="K1120" i="22"/>
  <c r="P1119" i="22"/>
  <c r="H1119" i="22"/>
  <c r="K878" i="22"/>
  <c r="P877" i="22"/>
  <c r="H877" i="22"/>
  <c r="M876" i="22"/>
  <c r="R875" i="22"/>
  <c r="J875" i="22"/>
  <c r="O874" i="22"/>
  <c r="G874" i="22"/>
  <c r="L873" i="22"/>
  <c r="Q872" i="22"/>
  <c r="I872" i="22"/>
  <c r="N871" i="22"/>
  <c r="F871" i="22"/>
  <c r="K870" i="22"/>
  <c r="P869" i="22"/>
  <c r="H869" i="22"/>
  <c r="M868" i="22"/>
  <c r="R878" i="22"/>
  <c r="J878" i="22"/>
  <c r="O877" i="22"/>
  <c r="G877" i="22"/>
  <c r="L876" i="22"/>
  <c r="Q875" i="22"/>
  <c r="I875" i="22"/>
  <c r="N874" i="22"/>
  <c r="Q878" i="22"/>
  <c r="I878" i="22"/>
  <c r="N877" i="22"/>
  <c r="F877" i="22"/>
  <c r="K876" i="22"/>
  <c r="P875" i="22"/>
  <c r="H875" i="22"/>
  <c r="M874" i="22"/>
  <c r="R873" i="22"/>
  <c r="J873" i="22"/>
  <c r="O872" i="22"/>
  <c r="G872" i="22"/>
  <c r="L871" i="22"/>
  <c r="Q870" i="22"/>
  <c r="I870" i="22"/>
  <c r="N869" i="22"/>
  <c r="P878" i="22"/>
  <c r="H878" i="22"/>
  <c r="M877" i="22"/>
  <c r="R876" i="22"/>
  <c r="J876" i="22"/>
  <c r="O875" i="22"/>
  <c r="G875" i="22"/>
  <c r="L874" i="22"/>
  <c r="Q873" i="22"/>
  <c r="I873" i="22"/>
  <c r="N872" i="22"/>
  <c r="F872" i="22"/>
  <c r="K871" i="22"/>
  <c r="P870" i="22"/>
  <c r="H870" i="22"/>
  <c r="M869" i="22"/>
  <c r="O878" i="22"/>
  <c r="G878" i="22"/>
  <c r="L877" i="22"/>
  <c r="Q876" i="22"/>
  <c r="I876" i="22"/>
  <c r="N875" i="22"/>
  <c r="F875" i="22"/>
  <c r="K874" i="22"/>
  <c r="P873" i="22"/>
  <c r="H873" i="22"/>
  <c r="M872" i="22"/>
  <c r="R871" i="22"/>
  <c r="J871" i="22"/>
  <c r="O870" i="22"/>
  <c r="G870" i="22"/>
  <c r="L869" i="22"/>
  <c r="Q868" i="22"/>
  <c r="I868" i="22"/>
  <c r="N867" i="22"/>
  <c r="F867" i="22"/>
  <c r="K866" i="22"/>
  <c r="N878" i="22"/>
  <c r="F878" i="22"/>
  <c r="K877" i="22"/>
  <c r="P876" i="22"/>
  <c r="H876" i="22"/>
  <c r="M875" i="22"/>
  <c r="R874" i="22"/>
  <c r="J874" i="22"/>
  <c r="O873" i="22"/>
  <c r="G873" i="22"/>
  <c r="L872" i="22"/>
  <c r="Q871" i="22"/>
  <c r="I871" i="22"/>
  <c r="N870" i="22"/>
  <c r="F870" i="22"/>
  <c r="K869" i="22"/>
  <c r="P868" i="22"/>
  <c r="H868" i="22"/>
  <c r="M867" i="22"/>
  <c r="R866" i="22"/>
  <c r="M878" i="22"/>
  <c r="R877" i="22"/>
  <c r="J877" i="22"/>
  <c r="O876" i="22"/>
  <c r="G876" i="22"/>
  <c r="L875" i="22"/>
  <c r="Q874" i="22"/>
  <c r="I874" i="22"/>
  <c r="N873" i="22"/>
  <c r="F873" i="22"/>
  <c r="K872" i="22"/>
  <c r="P871" i="22"/>
  <c r="H871" i="22"/>
  <c r="M870" i="22"/>
  <c r="L878" i="22"/>
  <c r="Q877" i="22"/>
  <c r="I877" i="22"/>
  <c r="N876" i="22"/>
  <c r="F876" i="22"/>
  <c r="K875" i="22"/>
  <c r="P874" i="22"/>
  <c r="H874" i="22"/>
  <c r="M873" i="22"/>
  <c r="R872" i="22"/>
  <c r="J872" i="22"/>
  <c r="O871" i="22"/>
  <c r="G871" i="22"/>
  <c r="L870" i="22"/>
  <c r="Q869" i="22"/>
  <c r="M871" i="22"/>
  <c r="F869" i="22"/>
  <c r="F868" i="22"/>
  <c r="I867" i="22"/>
  <c r="L866" i="22"/>
  <c r="P865" i="22"/>
  <c r="H865" i="22"/>
  <c r="M864" i="22"/>
  <c r="R870" i="22"/>
  <c r="R868" i="22"/>
  <c r="R867" i="22"/>
  <c r="H867" i="22"/>
  <c r="J866" i="22"/>
  <c r="O865" i="22"/>
  <c r="G865" i="22"/>
  <c r="L864" i="22"/>
  <c r="J870" i="22"/>
  <c r="O868" i="22"/>
  <c r="Q867" i="22"/>
  <c r="G867" i="22"/>
  <c r="I866" i="22"/>
  <c r="N865" i="22"/>
  <c r="F865" i="22"/>
  <c r="K864" i="22"/>
  <c r="R869" i="22"/>
  <c r="N868" i="22"/>
  <c r="P867" i="22"/>
  <c r="Q866" i="22"/>
  <c r="H866" i="22"/>
  <c r="M865" i="22"/>
  <c r="R864" i="22"/>
  <c r="J864" i="22"/>
  <c r="F874" i="22"/>
  <c r="O869" i="22"/>
  <c r="L868" i="22"/>
  <c r="O867" i="22"/>
  <c r="P866" i="22"/>
  <c r="G866" i="22"/>
  <c r="L865" i="22"/>
  <c r="Q864" i="22"/>
  <c r="I864" i="22"/>
  <c r="K873" i="22"/>
  <c r="J869" i="22"/>
  <c r="K868" i="22"/>
  <c r="L867" i="22"/>
  <c r="O866" i="22"/>
  <c r="F866" i="22"/>
  <c r="K865" i="22"/>
  <c r="P864" i="22"/>
  <c r="H864" i="22"/>
  <c r="P872" i="22"/>
  <c r="I869" i="22"/>
  <c r="J868" i="22"/>
  <c r="K867" i="22"/>
  <c r="N866" i="22"/>
  <c r="R865" i="22"/>
  <c r="J865" i="22"/>
  <c r="O864" i="22"/>
  <c r="G864" i="22"/>
  <c r="H872" i="22"/>
  <c r="G869" i="22"/>
  <c r="G868" i="22"/>
  <c r="J867" i="22"/>
  <c r="M866" i="22"/>
  <c r="Q865" i="22"/>
  <c r="I865" i="22"/>
  <c r="N864" i="22"/>
  <c r="F864" i="22"/>
  <c r="N1148" i="22"/>
  <c r="F1148" i="22"/>
  <c r="K1147" i="22"/>
  <c r="P1146" i="22"/>
  <c r="H1146" i="22"/>
  <c r="M1145" i="22"/>
  <c r="R1144" i="22"/>
  <c r="J1144" i="22"/>
  <c r="O1143" i="22"/>
  <c r="G1143" i="22"/>
  <c r="L1142" i="22"/>
  <c r="Q1141" i="22"/>
  <c r="I1141" i="22"/>
  <c r="N1140" i="22"/>
  <c r="F1140" i="22"/>
  <c r="K1139" i="22"/>
  <c r="P1138" i="22"/>
  <c r="H1138" i="22"/>
  <c r="M1137" i="22"/>
  <c r="R1136" i="22"/>
  <c r="J1136" i="22"/>
  <c r="O1135" i="22"/>
  <c r="G1135" i="22"/>
  <c r="L1134" i="22"/>
  <c r="M1148" i="22"/>
  <c r="R1147" i="22"/>
  <c r="J1147" i="22"/>
  <c r="O1146" i="22"/>
  <c r="G1146" i="22"/>
  <c r="L1145" i="22"/>
  <c r="Q1144" i="22"/>
  <c r="I1144" i="22"/>
  <c r="N1143" i="22"/>
  <c r="F1143" i="22"/>
  <c r="K1142" i="22"/>
  <c r="P1141" i="22"/>
  <c r="H1141" i="22"/>
  <c r="M1140" i="22"/>
  <c r="R1139" i="22"/>
  <c r="J1139" i="22"/>
  <c r="O1138" i="22"/>
  <c r="G1138" i="22"/>
  <c r="L1137" i="22"/>
  <c r="Q1136" i="22"/>
  <c r="I1136" i="22"/>
  <c r="N1135" i="22"/>
  <c r="F1135" i="22"/>
  <c r="K1134" i="22"/>
  <c r="L1148" i="22"/>
  <c r="Q1147" i="22"/>
  <c r="I1147" i="22"/>
  <c r="N1146" i="22"/>
  <c r="F1146" i="22"/>
  <c r="K1145" i="22"/>
  <c r="P1144" i="22"/>
  <c r="H1144" i="22"/>
  <c r="M1143" i="22"/>
  <c r="R1142" i="22"/>
  <c r="J1142" i="22"/>
  <c r="O1141" i="22"/>
  <c r="G1141" i="22"/>
  <c r="L1140" i="22"/>
  <c r="Q1139" i="22"/>
  <c r="I1139" i="22"/>
  <c r="N1138" i="22"/>
  <c r="F1138" i="22"/>
  <c r="K1137" i="22"/>
  <c r="P1136" i="22"/>
  <c r="H1136" i="22"/>
  <c r="M1135" i="22"/>
  <c r="R1134" i="22"/>
  <c r="J1134" i="22"/>
  <c r="K1148" i="22"/>
  <c r="P1147" i="22"/>
  <c r="H1147" i="22"/>
  <c r="M1146" i="22"/>
  <c r="R1145" i="22"/>
  <c r="J1145" i="22"/>
  <c r="O1144" i="22"/>
  <c r="G1144" i="22"/>
  <c r="L1143" i="22"/>
  <c r="Q1142" i="22"/>
  <c r="I1142" i="22"/>
  <c r="N1141" i="22"/>
  <c r="F1141" i="22"/>
  <c r="K1140" i="22"/>
  <c r="P1139" i="22"/>
  <c r="H1139" i="22"/>
  <c r="M1138" i="22"/>
  <c r="R1137" i="22"/>
  <c r="J1137" i="22"/>
  <c r="O1136" i="22"/>
  <c r="G1136" i="22"/>
  <c r="L1135" i="22"/>
  <c r="Q1134" i="22"/>
  <c r="I1134" i="22"/>
  <c r="R1148" i="22"/>
  <c r="J1148" i="22"/>
  <c r="O1147" i="22"/>
  <c r="G1147" i="22"/>
  <c r="L1146" i="22"/>
  <c r="Q1145" i="22"/>
  <c r="I1145" i="22"/>
  <c r="N1144" i="22"/>
  <c r="F1144" i="22"/>
  <c r="K1143" i="22"/>
  <c r="P1142" i="22"/>
  <c r="H1142" i="22"/>
  <c r="M1141" i="22"/>
  <c r="R1140" i="22"/>
  <c r="J1140" i="22"/>
  <c r="O1139" i="22"/>
  <c r="G1139" i="22"/>
  <c r="L1138" i="22"/>
  <c r="Q1137" i="22"/>
  <c r="I1137" i="22"/>
  <c r="N1136" i="22"/>
  <c r="F1136" i="22"/>
  <c r="K1135" i="22"/>
  <c r="P1134" i="22"/>
  <c r="H1134" i="22"/>
  <c r="Q1148" i="22"/>
  <c r="I1148" i="22"/>
  <c r="N1147" i="22"/>
  <c r="F1147" i="22"/>
  <c r="K1146" i="22"/>
  <c r="P1145" i="22"/>
  <c r="H1145" i="22"/>
  <c r="M1144" i="22"/>
  <c r="R1143" i="22"/>
  <c r="J1143" i="22"/>
  <c r="O1142" i="22"/>
  <c r="G1142" i="22"/>
  <c r="L1141" i="22"/>
  <c r="Q1140" i="22"/>
  <c r="I1140" i="22"/>
  <c r="N1139" i="22"/>
  <c r="F1139" i="22"/>
  <c r="K1138" i="22"/>
  <c r="P1137" i="22"/>
  <c r="H1137" i="22"/>
  <c r="M1136" i="22"/>
  <c r="R1135" i="22"/>
  <c r="J1135" i="22"/>
  <c r="O1134" i="22"/>
  <c r="G1134" i="22"/>
  <c r="P1148" i="22"/>
  <c r="H1148" i="22"/>
  <c r="M1147" i="22"/>
  <c r="R1146" i="22"/>
  <c r="J1146" i="22"/>
  <c r="O1145" i="22"/>
  <c r="G1145" i="22"/>
  <c r="L1144" i="22"/>
  <c r="Q1143" i="22"/>
  <c r="I1143" i="22"/>
  <c r="N1142" i="22"/>
  <c r="F1142" i="22"/>
  <c r="K1141" i="22"/>
  <c r="P1140" i="22"/>
  <c r="H1140" i="22"/>
  <c r="M1139" i="22"/>
  <c r="R1138" i="22"/>
  <c r="J1138" i="22"/>
  <c r="O1137" i="22"/>
  <c r="G1137" i="22"/>
  <c r="L1136" i="22"/>
  <c r="Q1135" i="22"/>
  <c r="I1135" i="22"/>
  <c r="N1134" i="22"/>
  <c r="F1134" i="22"/>
  <c r="O1148" i="22"/>
  <c r="G1148" i="22"/>
  <c r="L1147" i="22"/>
  <c r="Q1146" i="22"/>
  <c r="I1146" i="22"/>
  <c r="N1145" i="22"/>
  <c r="F1145" i="22"/>
  <c r="K1144" i="22"/>
  <c r="P1143" i="22"/>
  <c r="H1143" i="22"/>
  <c r="M1142" i="22"/>
  <c r="R1141" i="22"/>
  <c r="J1141" i="22"/>
  <c r="O1140" i="22"/>
  <c r="G1140" i="22"/>
  <c r="L1139" i="22"/>
  <c r="Q1138" i="22"/>
  <c r="I1138" i="22"/>
  <c r="N1137" i="22"/>
  <c r="F1137" i="22"/>
  <c r="K1136" i="22"/>
  <c r="P1135" i="22"/>
  <c r="H1135" i="22"/>
  <c r="M1134" i="22"/>
  <c r="R1176" i="22"/>
  <c r="J1176" i="22"/>
  <c r="O1175" i="22"/>
  <c r="G1175" i="22"/>
  <c r="L1174" i="22"/>
  <c r="F1172" i="22"/>
  <c r="K1171" i="22"/>
  <c r="P1170" i="22"/>
  <c r="H1170" i="22"/>
  <c r="M1169" i="22"/>
  <c r="R1168" i="22"/>
  <c r="J1168" i="22"/>
  <c r="G1167" i="22"/>
  <c r="L1166" i="22"/>
  <c r="Q1165" i="22"/>
  <c r="I1165" i="22"/>
  <c r="N1164" i="22"/>
  <c r="F1164" i="22"/>
  <c r="O1178" i="22"/>
  <c r="L1177" i="22"/>
  <c r="Q1176" i="22"/>
  <c r="I1176" i="22"/>
  <c r="N1175" i="22"/>
  <c r="F1175" i="22"/>
  <c r="K1174" i="22"/>
  <c r="P1173" i="22"/>
  <c r="M1172" i="22"/>
  <c r="R1171" i="22"/>
  <c r="J1171" i="22"/>
  <c r="O1170" i="22"/>
  <c r="G1170" i="22"/>
  <c r="L1169" i="22"/>
  <c r="Q1168" i="22"/>
  <c r="N1167" i="22"/>
  <c r="F1167" i="22"/>
  <c r="K1166" i="22"/>
  <c r="P1165" i="22"/>
  <c r="H1165" i="22"/>
  <c r="M1164" i="22"/>
  <c r="N1178" i="22"/>
  <c r="K1177" i="22"/>
  <c r="P1176" i="22"/>
  <c r="H1176" i="22"/>
  <c r="M1175" i="22"/>
  <c r="R1174" i="22"/>
  <c r="J1174" i="22"/>
  <c r="O1173" i="22"/>
  <c r="L1172" i="22"/>
  <c r="Q1171" i="22"/>
  <c r="I1171" i="22"/>
  <c r="N1170" i="22"/>
  <c r="F1170" i="22"/>
  <c r="K1169" i="22"/>
  <c r="P1168" i="22"/>
  <c r="M1167" i="22"/>
  <c r="R1166" i="22"/>
  <c r="J1166" i="22"/>
  <c r="O1165" i="22"/>
  <c r="G1165" i="22"/>
  <c r="L1164" i="22"/>
  <c r="M1178" i="22"/>
  <c r="J1177" i="22"/>
  <c r="O1176" i="22"/>
  <c r="G1176" i="22"/>
  <c r="L1175" i="22"/>
  <c r="Q1174" i="22"/>
  <c r="I1174" i="22"/>
  <c r="N1173" i="22"/>
  <c r="F1173" i="22"/>
  <c r="K1172" i="22"/>
  <c r="P1171" i="22"/>
  <c r="H1171" i="22"/>
  <c r="M1170" i="22"/>
  <c r="R1169" i="22"/>
  <c r="J1169" i="22"/>
  <c r="O1168" i="22"/>
  <c r="G1168" i="22"/>
  <c r="L1167" i="22"/>
  <c r="Q1166" i="22"/>
  <c r="I1166" i="22"/>
  <c r="N1165" i="22"/>
  <c r="F1165" i="22"/>
  <c r="K1164" i="22"/>
  <c r="L1178" i="22"/>
  <c r="Q1177" i="22"/>
  <c r="I1177" i="22"/>
  <c r="N1176" i="22"/>
  <c r="F1176" i="22"/>
  <c r="K1175" i="22"/>
  <c r="P1174" i="22"/>
  <c r="H1174" i="22"/>
  <c r="M1173" i="22"/>
  <c r="R1172" i="22"/>
  <c r="J1172" i="22"/>
  <c r="O1171" i="22"/>
  <c r="G1171" i="22"/>
  <c r="L1170" i="22"/>
  <c r="Q1169" i="22"/>
  <c r="I1169" i="22"/>
  <c r="N1168" i="22"/>
  <c r="F1168" i="22"/>
  <c r="K1167" i="22"/>
  <c r="P1166" i="22"/>
  <c r="H1166" i="22"/>
  <c r="M1165" i="22"/>
  <c r="R1164" i="22"/>
  <c r="J1164" i="22"/>
  <c r="K1178" i="22"/>
  <c r="P1177" i="22"/>
  <c r="H1177" i="22"/>
  <c r="M1176" i="22"/>
  <c r="R1175" i="22"/>
  <c r="J1175" i="22"/>
  <c r="O1174" i="22"/>
  <c r="G1174" i="22"/>
  <c r="L1173" i="22"/>
  <c r="Q1172" i="22"/>
  <c r="I1172" i="22"/>
  <c r="N1171" i="22"/>
  <c r="F1171" i="22"/>
  <c r="K1170" i="22"/>
  <c r="P1169" i="22"/>
  <c r="H1169" i="22"/>
  <c r="M1168" i="22"/>
  <c r="R1167" i="22"/>
  <c r="J1167" i="22"/>
  <c r="O1166" i="22"/>
  <c r="G1166" i="22"/>
  <c r="L1165" i="22"/>
  <c r="Q1164" i="22"/>
  <c r="I1164" i="22"/>
  <c r="R1178" i="22"/>
  <c r="J1178" i="22"/>
  <c r="O1177" i="22"/>
  <c r="G1177" i="22"/>
  <c r="L1176" i="22"/>
  <c r="Q1175" i="22"/>
  <c r="I1175" i="22"/>
  <c r="N1174" i="22"/>
  <c r="F1174" i="22"/>
  <c r="K1173" i="22"/>
  <c r="P1172" i="22"/>
  <c r="H1172" i="22"/>
  <c r="M1171" i="22"/>
  <c r="R1170" i="22"/>
  <c r="J1170" i="22"/>
  <c r="O1169" i="22"/>
  <c r="G1169" i="22"/>
  <c r="L1168" i="22"/>
  <c r="Q1167" i="22"/>
  <c r="I1167" i="22"/>
  <c r="N1166" i="22"/>
  <c r="F1166" i="22"/>
  <c r="K1165" i="22"/>
  <c r="P1164" i="22"/>
  <c r="H1164" i="22"/>
  <c r="Q1178" i="22"/>
  <c r="I1178" i="22"/>
  <c r="N1177" i="22"/>
  <c r="F1177" i="22"/>
  <c r="K1176" i="22"/>
  <c r="P1175" i="22"/>
  <c r="H1175" i="22"/>
  <c r="M1174" i="22"/>
  <c r="R1173" i="22"/>
  <c r="J1173" i="22"/>
  <c r="O1172" i="22"/>
  <c r="G1172" i="22"/>
  <c r="L1171" i="22"/>
  <c r="Q1170" i="22"/>
  <c r="I1170" i="22"/>
  <c r="N1169" i="22"/>
  <c r="F1169" i="22"/>
  <c r="K1168" i="22"/>
  <c r="P1167" i="22"/>
  <c r="H1167" i="22"/>
  <c r="M1166" i="22"/>
  <c r="R1165" i="22"/>
  <c r="J1165" i="22"/>
  <c r="O1164" i="22"/>
  <c r="G1164" i="22"/>
  <c r="L1283" i="22"/>
  <c r="Q1282" i="22"/>
  <c r="I1282" i="22"/>
  <c r="N1281" i="22"/>
  <c r="F1281" i="22"/>
  <c r="K1280" i="22"/>
  <c r="P1279" i="22"/>
  <c r="H1279" i="22"/>
  <c r="M1278" i="22"/>
  <c r="R1277" i="22"/>
  <c r="J1277" i="22"/>
  <c r="O1276" i="22"/>
  <c r="G1276" i="22"/>
  <c r="L1275" i="22"/>
  <c r="Q1274" i="22"/>
  <c r="I1274" i="22"/>
  <c r="N1273" i="22"/>
  <c r="K1283" i="22"/>
  <c r="P1282" i="22"/>
  <c r="H1282" i="22"/>
  <c r="M1281" i="22"/>
  <c r="R1280" i="22"/>
  <c r="J1280" i="22"/>
  <c r="O1279" i="22"/>
  <c r="G1279" i="22"/>
  <c r="L1278" i="22"/>
  <c r="Q1277" i="22"/>
  <c r="I1277" i="22"/>
  <c r="N1276" i="22"/>
  <c r="F1276" i="22"/>
  <c r="K1275" i="22"/>
  <c r="R1283" i="22"/>
  <c r="J1283" i="22"/>
  <c r="O1282" i="22"/>
  <c r="G1282" i="22"/>
  <c r="L1281" i="22"/>
  <c r="Q1280" i="22"/>
  <c r="Q1283" i="22"/>
  <c r="I1283" i="22"/>
  <c r="N1282" i="22"/>
  <c r="F1282" i="22"/>
  <c r="K1281" i="22"/>
  <c r="P1280" i="22"/>
  <c r="H1280" i="22"/>
  <c r="M1279" i="22"/>
  <c r="R1278" i="22"/>
  <c r="J1278" i="22"/>
  <c r="O1277" i="22"/>
  <c r="G1277" i="22"/>
  <c r="L1276" i="22"/>
  <c r="Q1275" i="22"/>
  <c r="I1275" i="22"/>
  <c r="P1283" i="22"/>
  <c r="H1283" i="22"/>
  <c r="M1282" i="22"/>
  <c r="R1281" i="22"/>
  <c r="J1281" i="22"/>
  <c r="O1280" i="22"/>
  <c r="G1280" i="22"/>
  <c r="L1279" i="22"/>
  <c r="Q1278" i="22"/>
  <c r="I1278" i="22"/>
  <c r="N1277" i="22"/>
  <c r="F1277" i="22"/>
  <c r="K1276" i="22"/>
  <c r="P1275" i="22"/>
  <c r="H1275" i="22"/>
  <c r="N1283" i="22"/>
  <c r="F1283" i="22"/>
  <c r="K1282" i="22"/>
  <c r="P1281" i="22"/>
  <c r="H1281" i="22"/>
  <c r="M1280" i="22"/>
  <c r="R1279" i="22"/>
  <c r="J1279" i="22"/>
  <c r="O1278" i="22"/>
  <c r="G1278" i="22"/>
  <c r="L1277" i="22"/>
  <c r="Q1276" i="22"/>
  <c r="M1283" i="22"/>
  <c r="R1282" i="22"/>
  <c r="J1282" i="22"/>
  <c r="O1281" i="22"/>
  <c r="G1281" i="22"/>
  <c r="L1280" i="22"/>
  <c r="Q1279" i="22"/>
  <c r="I1279" i="22"/>
  <c r="N1278" i="22"/>
  <c r="F1278" i="22"/>
  <c r="K1277" i="22"/>
  <c r="P1276" i="22"/>
  <c r="N1280" i="22"/>
  <c r="H1278" i="22"/>
  <c r="H1276" i="22"/>
  <c r="R1274" i="22"/>
  <c r="H1274" i="22"/>
  <c r="L1273" i="22"/>
  <c r="Q1272" i="22"/>
  <c r="I1272" i="22"/>
  <c r="N1271" i="22"/>
  <c r="F1271" i="22"/>
  <c r="K1270" i="22"/>
  <c r="P1269" i="22"/>
  <c r="H1269" i="22"/>
  <c r="I1280" i="22"/>
  <c r="P1277" i="22"/>
  <c r="R1275" i="22"/>
  <c r="P1274" i="22"/>
  <c r="G1274" i="22"/>
  <c r="K1273" i="22"/>
  <c r="P1272" i="22"/>
  <c r="H1272" i="22"/>
  <c r="M1271" i="22"/>
  <c r="R1270" i="22"/>
  <c r="J1270" i="22"/>
  <c r="O1269" i="22"/>
  <c r="G1269" i="22"/>
  <c r="F1280" i="22"/>
  <c r="M1277" i="22"/>
  <c r="O1275" i="22"/>
  <c r="O1274" i="22"/>
  <c r="F1274" i="22"/>
  <c r="J1273" i="22"/>
  <c r="O1272" i="22"/>
  <c r="G1272" i="22"/>
  <c r="L1271" i="22"/>
  <c r="Q1270" i="22"/>
  <c r="I1270" i="22"/>
  <c r="N1269" i="22"/>
  <c r="F1269" i="22"/>
  <c r="O1283" i="22"/>
  <c r="N1279" i="22"/>
  <c r="H1277" i="22"/>
  <c r="N1275" i="22"/>
  <c r="N1274" i="22"/>
  <c r="R1273" i="22"/>
  <c r="I1273" i="22"/>
  <c r="N1272" i="22"/>
  <c r="F1272" i="22"/>
  <c r="K1271" i="22"/>
  <c r="P1270" i="22"/>
  <c r="H1270" i="22"/>
  <c r="M1269" i="22"/>
  <c r="G1283" i="22"/>
  <c r="K1279" i="22"/>
  <c r="R1276" i="22"/>
  <c r="M1275" i="22"/>
  <c r="M1274" i="22"/>
  <c r="Q1273" i="22"/>
  <c r="H1273" i="22"/>
  <c r="M1272" i="22"/>
  <c r="R1271" i="22"/>
  <c r="J1271" i="22"/>
  <c r="O1270" i="22"/>
  <c r="G1270" i="22"/>
  <c r="L1269" i="22"/>
  <c r="L1282" i="22"/>
  <c r="F1279" i="22"/>
  <c r="M1276" i="22"/>
  <c r="J1275" i="22"/>
  <c r="L1274" i="22"/>
  <c r="P1273" i="22"/>
  <c r="G1273" i="22"/>
  <c r="L1272" i="22"/>
  <c r="Q1271" i="22"/>
  <c r="I1271" i="22"/>
  <c r="N1270" i="22"/>
  <c r="F1270" i="22"/>
  <c r="K1269" i="22"/>
  <c r="Q1281" i="22"/>
  <c r="P1278" i="22"/>
  <c r="J1276" i="22"/>
  <c r="G1275" i="22"/>
  <c r="K1274" i="22"/>
  <c r="O1273" i="22"/>
  <c r="F1273" i="22"/>
  <c r="K1272" i="22"/>
  <c r="P1271" i="22"/>
  <c r="H1271" i="22"/>
  <c r="M1270" i="22"/>
  <c r="R1269" i="22"/>
  <c r="J1269" i="22"/>
  <c r="I1281" i="22"/>
  <c r="K1278" i="22"/>
  <c r="I1276" i="22"/>
  <c r="F1275" i="22"/>
  <c r="J1274" i="22"/>
  <c r="M1273" i="22"/>
  <c r="R1272" i="22"/>
  <c r="J1272" i="22"/>
  <c r="O1271" i="22"/>
  <c r="G1271" i="22"/>
  <c r="L1270" i="22"/>
  <c r="Q1269" i="22"/>
  <c r="I1269" i="22"/>
  <c r="M848" i="22"/>
  <c r="R847" i="22"/>
  <c r="J847" i="22"/>
  <c r="O846" i="22"/>
  <c r="G846" i="22"/>
  <c r="L845" i="22"/>
  <c r="Q844" i="22"/>
  <c r="I844" i="22"/>
  <c r="N843" i="22"/>
  <c r="F843" i="22"/>
  <c r="K842" i="22"/>
  <c r="P841" i="22"/>
  <c r="H841" i="22"/>
  <c r="M840" i="22"/>
  <c r="R839" i="22"/>
  <c r="J839" i="22"/>
  <c r="O838" i="22"/>
  <c r="G838" i="22"/>
  <c r="L837" i="22"/>
  <c r="Q836" i="22"/>
  <c r="I836" i="22"/>
  <c r="N835" i="22"/>
  <c r="F835" i="22"/>
  <c r="K834" i="22"/>
  <c r="L848" i="22"/>
  <c r="Q847" i="22"/>
  <c r="I847" i="22"/>
  <c r="N846" i="22"/>
  <c r="F846" i="22"/>
  <c r="K845" i="22"/>
  <c r="P844" i="22"/>
  <c r="H844" i="22"/>
  <c r="M843" i="22"/>
  <c r="R842" i="22"/>
  <c r="J842" i="22"/>
  <c r="O841" i="22"/>
  <c r="G841" i="22"/>
  <c r="L840" i="22"/>
  <c r="Q839" i="22"/>
  <c r="I839" i="22"/>
  <c r="N838" i="22"/>
  <c r="F838" i="22"/>
  <c r="K837" i="22"/>
  <c r="P836" i="22"/>
  <c r="H836" i="22"/>
  <c r="M835" i="22"/>
  <c r="R834" i="22"/>
  <c r="J834" i="22"/>
  <c r="K848" i="22"/>
  <c r="P847" i="22"/>
  <c r="H847" i="22"/>
  <c r="M846" i="22"/>
  <c r="R845" i="22"/>
  <c r="J845" i="22"/>
  <c r="O844" i="22"/>
  <c r="G844" i="22"/>
  <c r="L843" i="22"/>
  <c r="Q842" i="22"/>
  <c r="I842" i="22"/>
  <c r="N841" i="22"/>
  <c r="F841" i="22"/>
  <c r="K840" i="22"/>
  <c r="P839" i="22"/>
  <c r="H839" i="22"/>
  <c r="M838" i="22"/>
  <c r="R837" i="22"/>
  <c r="J837" i="22"/>
  <c r="O836" i="22"/>
  <c r="G836" i="22"/>
  <c r="L835" i="22"/>
  <c r="Q834" i="22"/>
  <c r="I834" i="22"/>
  <c r="R848" i="22"/>
  <c r="J848" i="22"/>
  <c r="O847" i="22"/>
  <c r="G847" i="22"/>
  <c r="L846" i="22"/>
  <c r="Q845" i="22"/>
  <c r="I845" i="22"/>
  <c r="N844" i="22"/>
  <c r="F844" i="22"/>
  <c r="K843" i="22"/>
  <c r="P842" i="22"/>
  <c r="H842" i="22"/>
  <c r="M841" i="22"/>
  <c r="R840" i="22"/>
  <c r="J840" i="22"/>
  <c r="O839" i="22"/>
  <c r="G839" i="22"/>
  <c r="L838" i="22"/>
  <c r="Q837" i="22"/>
  <c r="I837" i="22"/>
  <c r="N836" i="22"/>
  <c r="F836" i="22"/>
  <c r="K835" i="22"/>
  <c r="P834" i="22"/>
  <c r="H834" i="22"/>
  <c r="Q848" i="22"/>
  <c r="I848" i="22"/>
  <c r="N847" i="22"/>
  <c r="F847" i="22"/>
  <c r="K846" i="22"/>
  <c r="P845" i="22"/>
  <c r="H845" i="22"/>
  <c r="M844" i="22"/>
  <c r="R843" i="22"/>
  <c r="J843" i="22"/>
  <c r="O842" i="22"/>
  <c r="G842" i="22"/>
  <c r="L841" i="22"/>
  <c r="Q840" i="22"/>
  <c r="I840" i="22"/>
  <c r="N839" i="22"/>
  <c r="F839" i="22"/>
  <c r="K838" i="22"/>
  <c r="P837" i="22"/>
  <c r="H837" i="22"/>
  <c r="M836" i="22"/>
  <c r="R835" i="22"/>
  <c r="J835" i="22"/>
  <c r="O834" i="22"/>
  <c r="G834" i="22"/>
  <c r="P848" i="22"/>
  <c r="H848" i="22"/>
  <c r="M847" i="22"/>
  <c r="R846" i="22"/>
  <c r="J846" i="22"/>
  <c r="O845" i="22"/>
  <c r="G845" i="22"/>
  <c r="L844" i="22"/>
  <c r="Q843" i="22"/>
  <c r="I843" i="22"/>
  <c r="N842" i="22"/>
  <c r="F842" i="22"/>
  <c r="K841" i="22"/>
  <c r="P840" i="22"/>
  <c r="H840" i="22"/>
  <c r="M839" i="22"/>
  <c r="R838" i="22"/>
  <c r="J838" i="22"/>
  <c r="O837" i="22"/>
  <c r="G837" i="22"/>
  <c r="L836" i="22"/>
  <c r="O848" i="22"/>
  <c r="G848" i="22"/>
  <c r="L847" i="22"/>
  <c r="Q846" i="22"/>
  <c r="I846" i="22"/>
  <c r="N845" i="22"/>
  <c r="F845" i="22"/>
  <c r="K844" i="22"/>
  <c r="P843" i="22"/>
  <c r="H843" i="22"/>
  <c r="M842" i="22"/>
  <c r="R841" i="22"/>
  <c r="J841" i="22"/>
  <c r="O840" i="22"/>
  <c r="G840" i="22"/>
  <c r="L839" i="22"/>
  <c r="Q838" i="22"/>
  <c r="I838" i="22"/>
  <c r="N837" i="22"/>
  <c r="F837" i="22"/>
  <c r="K836" i="22"/>
  <c r="P835" i="22"/>
  <c r="H835" i="22"/>
  <c r="M834" i="22"/>
  <c r="N848" i="22"/>
  <c r="F848" i="22"/>
  <c r="K847" i="22"/>
  <c r="P846" i="22"/>
  <c r="H846" i="22"/>
  <c r="M845" i="22"/>
  <c r="R844" i="22"/>
  <c r="J844" i="22"/>
  <c r="O843" i="22"/>
  <c r="G843" i="22"/>
  <c r="L842" i="22"/>
  <c r="Q841" i="22"/>
  <c r="I841" i="22"/>
  <c r="N840" i="22"/>
  <c r="F840" i="22"/>
  <c r="K839" i="22"/>
  <c r="P838" i="22"/>
  <c r="H838" i="22"/>
  <c r="M837" i="22"/>
  <c r="R836" i="22"/>
  <c r="J836" i="22"/>
  <c r="O835" i="22"/>
  <c r="G835" i="22"/>
  <c r="L834" i="22"/>
  <c r="Q835" i="22"/>
  <c r="I835" i="22"/>
  <c r="N834" i="22"/>
  <c r="F834" i="22"/>
  <c r="Q968" i="22"/>
  <c r="I968" i="22"/>
  <c r="N967" i="22"/>
  <c r="F967" i="22"/>
  <c r="K966" i="22"/>
  <c r="P965" i="22"/>
  <c r="H965" i="22"/>
  <c r="M964" i="22"/>
  <c r="R963" i="22"/>
  <c r="J963" i="22"/>
  <c r="O962" i="22"/>
  <c r="G962" i="22"/>
  <c r="L961" i="22"/>
  <c r="Q960" i="22"/>
  <c r="I960" i="22"/>
  <c r="N959" i="22"/>
  <c r="F959" i="22"/>
  <c r="K958" i="22"/>
  <c r="P957" i="22"/>
  <c r="H957" i="22"/>
  <c r="M956" i="22"/>
  <c r="R955" i="22"/>
  <c r="J955" i="22"/>
  <c r="O954" i="22"/>
  <c r="G954" i="22"/>
  <c r="P968" i="22"/>
  <c r="H968" i="22"/>
  <c r="M967" i="22"/>
  <c r="R966" i="22"/>
  <c r="J966" i="22"/>
  <c r="O965" i="22"/>
  <c r="G965" i="22"/>
  <c r="L964" i="22"/>
  <c r="Q963" i="22"/>
  <c r="I963" i="22"/>
  <c r="N962" i="22"/>
  <c r="F962" i="22"/>
  <c r="K961" i="22"/>
  <c r="P960" i="22"/>
  <c r="H960" i="22"/>
  <c r="M959" i="22"/>
  <c r="R958" i="22"/>
  <c r="J958" i="22"/>
  <c r="O957" i="22"/>
  <c r="G957" i="22"/>
  <c r="L956" i="22"/>
  <c r="Q955" i="22"/>
  <c r="I955" i="22"/>
  <c r="N954" i="22"/>
  <c r="F954" i="22"/>
  <c r="O968" i="22"/>
  <c r="G968" i="22"/>
  <c r="L967" i="22"/>
  <c r="Q966" i="22"/>
  <c r="I966" i="22"/>
  <c r="N965" i="22"/>
  <c r="F965" i="22"/>
  <c r="K964" i="22"/>
  <c r="P963" i="22"/>
  <c r="H963" i="22"/>
  <c r="M962" i="22"/>
  <c r="R961" i="22"/>
  <c r="J961" i="22"/>
  <c r="O960" i="22"/>
  <c r="G960" i="22"/>
  <c r="L959" i="22"/>
  <c r="Q958" i="22"/>
  <c r="I958" i="22"/>
  <c r="N957" i="22"/>
  <c r="F957" i="22"/>
  <c r="K956" i="22"/>
  <c r="P955" i="22"/>
  <c r="H955" i="22"/>
  <c r="M954" i="22"/>
  <c r="N968" i="22"/>
  <c r="F968" i="22"/>
  <c r="K967" i="22"/>
  <c r="P966" i="22"/>
  <c r="H966" i="22"/>
  <c r="M965" i="22"/>
  <c r="R964" i="22"/>
  <c r="J964" i="22"/>
  <c r="O963" i="22"/>
  <c r="G963" i="22"/>
  <c r="L962" i="22"/>
  <c r="Q961" i="22"/>
  <c r="I961" i="22"/>
  <c r="N960" i="22"/>
  <c r="F960" i="22"/>
  <c r="K959" i="22"/>
  <c r="P958" i="22"/>
  <c r="H958" i="22"/>
  <c r="M957" i="22"/>
  <c r="R956" i="22"/>
  <c r="J956" i="22"/>
  <c r="O955" i="22"/>
  <c r="G955" i="22"/>
  <c r="L954" i="22"/>
  <c r="M968" i="22"/>
  <c r="R967" i="22"/>
  <c r="J967" i="22"/>
  <c r="O966" i="22"/>
  <c r="G966" i="22"/>
  <c r="L965" i="22"/>
  <c r="Q964" i="22"/>
  <c r="I964" i="22"/>
  <c r="N963" i="22"/>
  <c r="F963" i="22"/>
  <c r="K962" i="22"/>
  <c r="P961" i="22"/>
  <c r="H961" i="22"/>
  <c r="M960" i="22"/>
  <c r="R959" i="22"/>
  <c r="J959" i="22"/>
  <c r="O958" i="22"/>
  <c r="G958" i="22"/>
  <c r="L957" i="22"/>
  <c r="Q956" i="22"/>
  <c r="I956" i="22"/>
  <c r="N955" i="22"/>
  <c r="F955" i="22"/>
  <c r="K954" i="22"/>
  <c r="L968" i="22"/>
  <c r="Q967" i="22"/>
  <c r="I967" i="22"/>
  <c r="N966" i="22"/>
  <c r="F966" i="22"/>
  <c r="K965" i="22"/>
  <c r="P964" i="22"/>
  <c r="H964" i="22"/>
  <c r="M963" i="22"/>
  <c r="R962" i="22"/>
  <c r="J962" i="22"/>
  <c r="O961" i="22"/>
  <c r="G961" i="22"/>
  <c r="L960" i="22"/>
  <c r="Q959" i="22"/>
  <c r="I959" i="22"/>
  <c r="N958" i="22"/>
  <c r="F958" i="22"/>
  <c r="K957" i="22"/>
  <c r="P956" i="22"/>
  <c r="H956" i="22"/>
  <c r="M955" i="22"/>
  <c r="R954" i="22"/>
  <c r="J954" i="22"/>
  <c r="K968" i="22"/>
  <c r="P967" i="22"/>
  <c r="H967" i="22"/>
  <c r="M966" i="22"/>
  <c r="R965" i="22"/>
  <c r="J965" i="22"/>
  <c r="O964" i="22"/>
  <c r="G964" i="22"/>
  <c r="L963" i="22"/>
  <c r="Q962" i="22"/>
  <c r="I962" i="22"/>
  <c r="N961" i="22"/>
  <c r="F961" i="22"/>
  <c r="K960" i="22"/>
  <c r="P959" i="22"/>
  <c r="H959" i="22"/>
  <c r="M958" i="22"/>
  <c r="R957" i="22"/>
  <c r="J957" i="22"/>
  <c r="O956" i="22"/>
  <c r="G956" i="22"/>
  <c r="L955" i="22"/>
  <c r="Q954" i="22"/>
  <c r="I954" i="22"/>
  <c r="R968" i="22"/>
  <c r="J968" i="22"/>
  <c r="O967" i="22"/>
  <c r="G967" i="22"/>
  <c r="L966" i="22"/>
  <c r="Q965" i="22"/>
  <c r="I965" i="22"/>
  <c r="N964" i="22"/>
  <c r="F964" i="22"/>
  <c r="K963" i="22"/>
  <c r="P962" i="22"/>
  <c r="H962" i="22"/>
  <c r="M961" i="22"/>
  <c r="R960" i="22"/>
  <c r="J960" i="22"/>
  <c r="O959" i="22"/>
  <c r="G959" i="22"/>
  <c r="L958" i="22"/>
  <c r="Q957" i="22"/>
  <c r="I957" i="22"/>
  <c r="N956" i="22"/>
  <c r="F956" i="22"/>
  <c r="K955" i="22"/>
  <c r="P954" i="22"/>
  <c r="H954" i="22"/>
  <c r="Q1298" i="22"/>
  <c r="I1298" i="22"/>
  <c r="H1295" i="22"/>
  <c r="R1293" i="22"/>
  <c r="G1292" i="22"/>
  <c r="L1291" i="22"/>
  <c r="K1288" i="22"/>
  <c r="H1287" i="22"/>
  <c r="R1285" i="22"/>
  <c r="J1285" i="22"/>
  <c r="R1296" i="22"/>
  <c r="J1296" i="22"/>
  <c r="L1294" i="22"/>
  <c r="Q1293" i="22"/>
  <c r="P1290" i="22"/>
  <c r="H1290" i="22"/>
  <c r="R1288" i="22"/>
  <c r="O1287" i="22"/>
  <c r="I1285" i="22"/>
  <c r="N1284" i="22"/>
  <c r="G1298" i="22"/>
  <c r="L1297" i="22"/>
  <c r="F1295" i="22"/>
  <c r="K1294" i="22"/>
  <c r="M1292" i="22"/>
  <c r="R1291" i="22"/>
  <c r="L1289" i="22"/>
  <c r="I1288" i="22"/>
  <c r="F1287" i="22"/>
  <c r="K1286" i="22"/>
  <c r="F1298" i="22"/>
  <c r="K1297" i="22"/>
  <c r="H1296" i="22"/>
  <c r="M1295" i="22"/>
  <c r="L1292" i="22"/>
  <c r="Q1291" i="22"/>
  <c r="N1290" i="22"/>
  <c r="F1290" i="22"/>
  <c r="M1287" i="22"/>
  <c r="R1286" i="22"/>
  <c r="O1285" i="22"/>
  <c r="G1285" i="22"/>
  <c r="M1298" i="22"/>
  <c r="J1297" i="22"/>
  <c r="O1296" i="22"/>
  <c r="L1295" i="22"/>
  <c r="Q1294" i="22"/>
  <c r="N1293" i="22"/>
  <c r="K1292" i="22"/>
  <c r="P1291" i="22"/>
  <c r="M1290" i="22"/>
  <c r="R1289" i="22"/>
  <c r="O1288" i="22"/>
  <c r="L1287" i="22"/>
  <c r="Q1286" i="22"/>
  <c r="N1285" i="22"/>
  <c r="F1285" i="22"/>
  <c r="K1298" i="22"/>
  <c r="H1297" i="22"/>
  <c r="M1296" i="22"/>
  <c r="J1295" i="22"/>
  <c r="O1294" i="22"/>
  <c r="L1293" i="22"/>
  <c r="I1292" i="22"/>
  <c r="N1291" i="22"/>
  <c r="K1290" i="22"/>
  <c r="P1289" i="22"/>
  <c r="M1288" i="22"/>
  <c r="J1287" i="22"/>
  <c r="O1286" i="22"/>
  <c r="L1285" i="22"/>
  <c r="Q1284" i="22"/>
  <c r="R1298" i="22"/>
  <c r="O1297" i="22"/>
  <c r="G1297" i="22"/>
  <c r="Q1295" i="22"/>
  <c r="I1295" i="22"/>
  <c r="F1294" i="22"/>
  <c r="P1292" i="22"/>
  <c r="H1292" i="22"/>
  <c r="R1290" i="22"/>
  <c r="J1290" i="22"/>
  <c r="G1289" i="22"/>
  <c r="Q1287" i="22"/>
  <c r="I1287" i="22"/>
  <c r="F1286" i="22"/>
  <c r="K1285" i="22"/>
  <c r="H1284" i="22"/>
  <c r="L1290" i="22"/>
  <c r="M1285" i="22"/>
  <c r="Q1289" i="22"/>
  <c r="R1284" i="22"/>
  <c r="I1289" i="22"/>
  <c r="L1298" i="22"/>
  <c r="M1293" i="22"/>
  <c r="Q1297" i="22"/>
  <c r="R1292" i="22"/>
  <c r="I1297" i="22"/>
  <c r="K1287" i="22"/>
  <c r="N1296" i="22"/>
  <c r="P1286" i="22"/>
  <c r="F1296" i="22"/>
  <c r="H1286" i="22"/>
  <c r="K1238" i="22"/>
  <c r="P1237" i="22"/>
  <c r="H1237" i="22"/>
  <c r="M1236" i="22"/>
  <c r="R1235" i="22"/>
  <c r="J1235" i="22"/>
  <c r="O1234" i="22"/>
  <c r="R1238" i="22"/>
  <c r="J1238" i="22"/>
  <c r="O1237" i="22"/>
  <c r="G1237" i="22"/>
  <c r="L1236" i="22"/>
  <c r="Q1235" i="22"/>
  <c r="I1235" i="22"/>
  <c r="N1234" i="22"/>
  <c r="F1234" i="22"/>
  <c r="K1233" i="22"/>
  <c r="P1232" i="22"/>
  <c r="H1232" i="22"/>
  <c r="M1231" i="22"/>
  <c r="R1230" i="22"/>
  <c r="J1230" i="22"/>
  <c r="Q1238" i="22"/>
  <c r="I1238" i="22"/>
  <c r="N1237" i="22"/>
  <c r="F1237" i="22"/>
  <c r="K1236" i="22"/>
  <c r="P1235" i="22"/>
  <c r="H1235" i="22"/>
  <c r="M1234" i="22"/>
  <c r="R1233" i="22"/>
  <c r="J1233" i="22"/>
  <c r="O1232" i="22"/>
  <c r="G1232" i="22"/>
  <c r="L1231" i="22"/>
  <c r="Q1230" i="22"/>
  <c r="I1230" i="22"/>
  <c r="P1238" i="22"/>
  <c r="H1238" i="22"/>
  <c r="M1237" i="22"/>
  <c r="R1236" i="22"/>
  <c r="J1236" i="22"/>
  <c r="O1235" i="22"/>
  <c r="G1235" i="22"/>
  <c r="L1234" i="22"/>
  <c r="Q1233" i="22"/>
  <c r="I1233" i="22"/>
  <c r="N1232" i="22"/>
  <c r="F1232" i="22"/>
  <c r="K1231" i="22"/>
  <c r="P1230" i="22"/>
  <c r="H1230" i="22"/>
  <c r="M1229" i="22"/>
  <c r="O1238" i="22"/>
  <c r="G1238" i="22"/>
  <c r="L1237" i="22"/>
  <c r="Q1236" i="22"/>
  <c r="I1236" i="22"/>
  <c r="N1235" i="22"/>
  <c r="F1235" i="22"/>
  <c r="M1238" i="22"/>
  <c r="R1237" i="22"/>
  <c r="J1237" i="22"/>
  <c r="O1236" i="22"/>
  <c r="G1236" i="22"/>
  <c r="L1235" i="22"/>
  <c r="Q1234" i="22"/>
  <c r="I1234" i="22"/>
  <c r="N1233" i="22"/>
  <c r="F1233" i="22"/>
  <c r="K1232" i="22"/>
  <c r="L1238" i="22"/>
  <c r="Q1237" i="22"/>
  <c r="I1237" i="22"/>
  <c r="N1236" i="22"/>
  <c r="F1236" i="22"/>
  <c r="K1235" i="22"/>
  <c r="P1234" i="22"/>
  <c r="H1234" i="22"/>
  <c r="M1233" i="22"/>
  <c r="R1232" i="22"/>
  <c r="J1232" i="22"/>
  <c r="K1234" i="22"/>
  <c r="Q1232" i="22"/>
  <c r="N1231" i="22"/>
  <c r="M1230" i="22"/>
  <c r="O1229" i="22"/>
  <c r="F1229" i="22"/>
  <c r="K1228" i="22"/>
  <c r="P1227" i="22"/>
  <c r="H1227" i="22"/>
  <c r="M1226" i="22"/>
  <c r="R1225" i="22"/>
  <c r="J1225" i="22"/>
  <c r="O1224" i="22"/>
  <c r="G1224" i="22"/>
  <c r="N1238" i="22"/>
  <c r="J1234" i="22"/>
  <c r="M1232" i="22"/>
  <c r="J1231" i="22"/>
  <c r="L1230" i="22"/>
  <c r="N1229" i="22"/>
  <c r="R1228" i="22"/>
  <c r="J1228" i="22"/>
  <c r="O1227" i="22"/>
  <c r="G1227" i="22"/>
  <c r="L1226" i="22"/>
  <c r="Q1225" i="22"/>
  <c r="I1225" i="22"/>
  <c r="N1224" i="22"/>
  <c r="F1224" i="22"/>
  <c r="F1238" i="22"/>
  <c r="G1234" i="22"/>
  <c r="L1232" i="22"/>
  <c r="I1231" i="22"/>
  <c r="K1230" i="22"/>
  <c r="L1229" i="22"/>
  <c r="Q1228" i="22"/>
  <c r="I1228" i="22"/>
  <c r="N1227" i="22"/>
  <c r="F1227" i="22"/>
  <c r="K1226" i="22"/>
  <c r="P1225" i="22"/>
  <c r="H1225" i="22"/>
  <c r="M1224" i="22"/>
  <c r="K1237" i="22"/>
  <c r="P1233" i="22"/>
  <c r="I1232" i="22"/>
  <c r="H1231" i="22"/>
  <c r="G1230" i="22"/>
  <c r="K1229" i="22"/>
  <c r="P1228" i="22"/>
  <c r="H1228" i="22"/>
  <c r="M1227" i="22"/>
  <c r="R1226" i="22"/>
  <c r="J1226" i="22"/>
  <c r="O1225" i="22"/>
  <c r="G1225" i="22"/>
  <c r="L1224" i="22"/>
  <c r="P1236" i="22"/>
  <c r="O1233" i="22"/>
  <c r="R1231" i="22"/>
  <c r="G1231" i="22"/>
  <c r="F1230" i="22"/>
  <c r="J1229" i="22"/>
  <c r="O1228" i="22"/>
  <c r="G1228" i="22"/>
  <c r="L1227" i="22"/>
  <c r="Q1226" i="22"/>
  <c r="I1226" i="22"/>
  <c r="N1225" i="22"/>
  <c r="F1225" i="22"/>
  <c r="K1224" i="22"/>
  <c r="H1236" i="22"/>
  <c r="L1233" i="22"/>
  <c r="Q1231" i="22"/>
  <c r="F1231" i="22"/>
  <c r="R1229" i="22"/>
  <c r="I1229" i="22"/>
  <c r="N1228" i="22"/>
  <c r="F1228" i="22"/>
  <c r="K1227" i="22"/>
  <c r="P1226" i="22"/>
  <c r="H1226" i="22"/>
  <c r="M1225" i="22"/>
  <c r="R1224" i="22"/>
  <c r="J1224" i="22"/>
  <c r="M1235" i="22"/>
  <c r="H1233" i="22"/>
  <c r="P1231" i="22"/>
  <c r="O1230" i="22"/>
  <c r="Q1229" i="22"/>
  <c r="H1229" i="22"/>
  <c r="M1228" i="22"/>
  <c r="R1227" i="22"/>
  <c r="J1227" i="22"/>
  <c r="O1226" i="22"/>
  <c r="G1226" i="22"/>
  <c r="L1225" i="22"/>
  <c r="Q1224" i="22"/>
  <c r="I1224" i="22"/>
  <c r="R1234" i="22"/>
  <c r="G1233" i="22"/>
  <c r="O1231" i="22"/>
  <c r="N1230" i="22"/>
  <c r="P1229" i="22"/>
  <c r="G1229" i="22"/>
  <c r="L1228" i="22"/>
  <c r="Q1227" i="22"/>
  <c r="I1227" i="22"/>
  <c r="N1226" i="22"/>
  <c r="F1226" i="22"/>
  <c r="K1225" i="22"/>
  <c r="P1224" i="22"/>
  <c r="H1224" i="22"/>
  <c r="Q1028" i="22"/>
  <c r="I1028" i="22"/>
  <c r="N1027" i="22"/>
  <c r="F1027" i="22"/>
  <c r="K1026" i="22"/>
  <c r="P1025" i="22"/>
  <c r="H1025" i="22"/>
  <c r="M1024" i="22"/>
  <c r="R1023" i="22"/>
  <c r="J1023" i="22"/>
  <c r="O1022" i="22"/>
  <c r="G1022" i="22"/>
  <c r="L1021" i="22"/>
  <c r="Q1020" i="22"/>
  <c r="I1020" i="22"/>
  <c r="N1019" i="22"/>
  <c r="F1019" i="22"/>
  <c r="K1018" i="22"/>
  <c r="P1017" i="22"/>
  <c r="H1017" i="22"/>
  <c r="M1016" i="22"/>
  <c r="R1015" i="22"/>
  <c r="J1015" i="22"/>
  <c r="O1014" i="22"/>
  <c r="G1014" i="22"/>
  <c r="P1028" i="22"/>
  <c r="H1028" i="22"/>
  <c r="M1027" i="22"/>
  <c r="R1026" i="22"/>
  <c r="J1026" i="22"/>
  <c r="O1025" i="22"/>
  <c r="G1025" i="22"/>
  <c r="L1024" i="22"/>
  <c r="Q1023" i="22"/>
  <c r="I1023" i="22"/>
  <c r="N1022" i="22"/>
  <c r="F1022" i="22"/>
  <c r="K1021" i="22"/>
  <c r="P1020" i="22"/>
  <c r="H1020" i="22"/>
  <c r="M1019" i="22"/>
  <c r="R1018" i="22"/>
  <c r="J1018" i="22"/>
  <c r="O1017" i="22"/>
  <c r="G1017" i="22"/>
  <c r="L1016" i="22"/>
  <c r="Q1015" i="22"/>
  <c r="I1015" i="22"/>
  <c r="N1014" i="22"/>
  <c r="F1014" i="22"/>
  <c r="O1028" i="22"/>
  <c r="G1028" i="22"/>
  <c r="L1027" i="22"/>
  <c r="Q1026" i="22"/>
  <c r="I1026" i="22"/>
  <c r="N1025" i="22"/>
  <c r="F1025" i="22"/>
  <c r="K1024" i="22"/>
  <c r="P1023" i="22"/>
  <c r="H1023" i="22"/>
  <c r="M1022" i="22"/>
  <c r="R1021" i="22"/>
  <c r="J1021" i="22"/>
  <c r="O1020" i="22"/>
  <c r="G1020" i="22"/>
  <c r="L1019" i="22"/>
  <c r="Q1018" i="22"/>
  <c r="I1018" i="22"/>
  <c r="N1017" i="22"/>
  <c r="F1017" i="22"/>
  <c r="K1016" i="22"/>
  <c r="P1015" i="22"/>
  <c r="H1015" i="22"/>
  <c r="M1014" i="22"/>
  <c r="N1028" i="22"/>
  <c r="F1028" i="22"/>
  <c r="K1027" i="22"/>
  <c r="P1026" i="22"/>
  <c r="H1026" i="22"/>
  <c r="M1025" i="22"/>
  <c r="R1024" i="22"/>
  <c r="J1024" i="22"/>
  <c r="O1023" i="22"/>
  <c r="G1023" i="22"/>
  <c r="L1022" i="22"/>
  <c r="Q1021" i="22"/>
  <c r="I1021" i="22"/>
  <c r="N1020" i="22"/>
  <c r="F1020" i="22"/>
  <c r="K1019" i="22"/>
  <c r="P1018" i="22"/>
  <c r="H1018" i="22"/>
  <c r="M1017" i="22"/>
  <c r="R1016" i="22"/>
  <c r="J1016" i="22"/>
  <c r="O1015" i="22"/>
  <c r="G1015" i="22"/>
  <c r="L1014" i="22"/>
  <c r="M1028" i="22"/>
  <c r="R1027" i="22"/>
  <c r="J1027" i="22"/>
  <c r="O1026" i="22"/>
  <c r="G1026" i="22"/>
  <c r="L1025" i="22"/>
  <c r="Q1024" i="22"/>
  <c r="I1024" i="22"/>
  <c r="N1023" i="22"/>
  <c r="F1023" i="22"/>
  <c r="K1022" i="22"/>
  <c r="P1021" i="22"/>
  <c r="H1021" i="22"/>
  <c r="M1020" i="22"/>
  <c r="R1019" i="22"/>
  <c r="J1019" i="22"/>
  <c r="O1018" i="22"/>
  <c r="G1018" i="22"/>
  <c r="L1017" i="22"/>
  <c r="Q1016" i="22"/>
  <c r="I1016" i="22"/>
  <c r="N1015" i="22"/>
  <c r="F1015" i="22"/>
  <c r="K1014" i="22"/>
  <c r="L1028" i="22"/>
  <c r="Q1027" i="22"/>
  <c r="I1027" i="22"/>
  <c r="N1026" i="22"/>
  <c r="F1026" i="22"/>
  <c r="K1025" i="22"/>
  <c r="P1024" i="22"/>
  <c r="H1024" i="22"/>
  <c r="M1023" i="22"/>
  <c r="R1022" i="22"/>
  <c r="J1022" i="22"/>
  <c r="O1021" i="22"/>
  <c r="G1021" i="22"/>
  <c r="L1020" i="22"/>
  <c r="Q1019" i="22"/>
  <c r="I1019" i="22"/>
  <c r="N1018" i="22"/>
  <c r="F1018" i="22"/>
  <c r="K1017" i="22"/>
  <c r="P1016" i="22"/>
  <c r="H1016" i="22"/>
  <c r="M1015" i="22"/>
  <c r="R1014" i="22"/>
  <c r="J1014" i="22"/>
  <c r="K1028" i="22"/>
  <c r="P1027" i="22"/>
  <c r="H1027" i="22"/>
  <c r="M1026" i="22"/>
  <c r="R1025" i="22"/>
  <c r="J1025" i="22"/>
  <c r="O1024" i="22"/>
  <c r="G1024" i="22"/>
  <c r="L1023" i="22"/>
  <c r="Q1022" i="22"/>
  <c r="I1022" i="22"/>
  <c r="N1021" i="22"/>
  <c r="F1021" i="22"/>
  <c r="K1020" i="22"/>
  <c r="P1019" i="22"/>
  <c r="H1019" i="22"/>
  <c r="M1018" i="22"/>
  <c r="R1017" i="22"/>
  <c r="J1017" i="22"/>
  <c r="O1016" i="22"/>
  <c r="G1016" i="22"/>
  <c r="L1015" i="22"/>
  <c r="Q1014" i="22"/>
  <c r="I1014" i="22"/>
  <c r="R1028" i="22"/>
  <c r="J1028" i="22"/>
  <c r="O1027" i="22"/>
  <c r="G1027" i="22"/>
  <c r="L1026" i="22"/>
  <c r="Q1025" i="22"/>
  <c r="I1025" i="22"/>
  <c r="N1024" i="22"/>
  <c r="F1024" i="22"/>
  <c r="K1023" i="22"/>
  <c r="P1022" i="22"/>
  <c r="H1022" i="22"/>
  <c r="M1021" i="22"/>
  <c r="R1020" i="22"/>
  <c r="J1020" i="22"/>
  <c r="O1019" i="22"/>
  <c r="G1019" i="22"/>
  <c r="L1018" i="22"/>
  <c r="Q1017" i="22"/>
  <c r="I1017" i="22"/>
  <c r="N1016" i="22"/>
  <c r="F1016" i="22"/>
  <c r="K1015" i="22"/>
  <c r="P1014" i="22"/>
  <c r="H1014" i="22"/>
  <c r="M1268" i="22"/>
  <c r="R1267" i="22"/>
  <c r="J1267" i="22"/>
  <c r="O1266" i="22"/>
  <c r="G1266" i="22"/>
  <c r="L1265" i="22"/>
  <c r="Q1264" i="22"/>
  <c r="I1264" i="22"/>
  <c r="N1263" i="22"/>
  <c r="F1263" i="22"/>
  <c r="K1262" i="22"/>
  <c r="P1261" i="22"/>
  <c r="H1261" i="22"/>
  <c r="M1260" i="22"/>
  <c r="R1259" i="22"/>
  <c r="J1259" i="22"/>
  <c r="O1258" i="22"/>
  <c r="G1258" i="22"/>
  <c r="L1257" i="22"/>
  <c r="Q1256" i="22"/>
  <c r="I1256" i="22"/>
  <c r="N1255" i="22"/>
  <c r="F1255" i="22"/>
  <c r="K1254" i="22"/>
  <c r="L1268" i="22"/>
  <c r="Q1267" i="22"/>
  <c r="I1267" i="22"/>
  <c r="N1266" i="22"/>
  <c r="F1266" i="22"/>
  <c r="K1265" i="22"/>
  <c r="P1264" i="22"/>
  <c r="H1264" i="22"/>
  <c r="M1263" i="22"/>
  <c r="R1262" i="22"/>
  <c r="J1262" i="22"/>
  <c r="O1261" i="22"/>
  <c r="G1261" i="22"/>
  <c r="L1260" i="22"/>
  <c r="Q1259" i="22"/>
  <c r="I1259" i="22"/>
  <c r="N1258" i="22"/>
  <c r="F1258" i="22"/>
  <c r="K1257" i="22"/>
  <c r="P1256" i="22"/>
  <c r="H1256" i="22"/>
  <c r="M1255" i="22"/>
  <c r="R1254" i="22"/>
  <c r="J1254" i="22"/>
  <c r="K1268" i="22"/>
  <c r="P1267" i="22"/>
  <c r="H1267" i="22"/>
  <c r="M1266" i="22"/>
  <c r="R1265" i="22"/>
  <c r="J1265" i="22"/>
  <c r="O1264" i="22"/>
  <c r="G1264" i="22"/>
  <c r="L1263" i="22"/>
  <c r="Q1262" i="22"/>
  <c r="I1262" i="22"/>
  <c r="N1261" i="22"/>
  <c r="F1261" i="22"/>
  <c r="K1260" i="22"/>
  <c r="P1259" i="22"/>
  <c r="H1259" i="22"/>
  <c r="M1258" i="22"/>
  <c r="R1257" i="22"/>
  <c r="J1257" i="22"/>
  <c r="O1256" i="22"/>
  <c r="G1256" i="22"/>
  <c r="L1255" i="22"/>
  <c r="Q1254" i="22"/>
  <c r="I1254" i="22"/>
  <c r="R1268" i="22"/>
  <c r="J1268" i="22"/>
  <c r="O1267" i="22"/>
  <c r="G1267" i="22"/>
  <c r="L1266" i="22"/>
  <c r="Q1265" i="22"/>
  <c r="I1265" i="22"/>
  <c r="N1264" i="22"/>
  <c r="F1264" i="22"/>
  <c r="K1263" i="22"/>
  <c r="P1262" i="22"/>
  <c r="H1262" i="22"/>
  <c r="M1261" i="22"/>
  <c r="R1260" i="22"/>
  <c r="J1260" i="22"/>
  <c r="O1259" i="22"/>
  <c r="G1259" i="22"/>
  <c r="L1258" i="22"/>
  <c r="Q1257" i="22"/>
  <c r="I1257" i="22"/>
  <c r="N1256" i="22"/>
  <c r="F1256" i="22"/>
  <c r="K1255" i="22"/>
  <c r="P1254" i="22"/>
  <c r="H1254" i="22"/>
  <c r="Q1268" i="22"/>
  <c r="I1268" i="22"/>
  <c r="N1267" i="22"/>
  <c r="F1267" i="22"/>
  <c r="K1266" i="22"/>
  <c r="P1265" i="22"/>
  <c r="H1265" i="22"/>
  <c r="M1264" i="22"/>
  <c r="R1263" i="22"/>
  <c r="J1263" i="22"/>
  <c r="O1262" i="22"/>
  <c r="G1262" i="22"/>
  <c r="L1261" i="22"/>
  <c r="Q1260" i="22"/>
  <c r="I1260" i="22"/>
  <c r="N1259" i="22"/>
  <c r="F1259" i="22"/>
  <c r="K1258" i="22"/>
  <c r="P1257" i="22"/>
  <c r="H1257" i="22"/>
  <c r="M1256" i="22"/>
  <c r="R1255" i="22"/>
  <c r="J1255" i="22"/>
  <c r="O1254" i="22"/>
  <c r="G1254" i="22"/>
  <c r="P1268" i="22"/>
  <c r="H1268" i="22"/>
  <c r="M1267" i="22"/>
  <c r="R1266" i="22"/>
  <c r="J1266" i="22"/>
  <c r="O1265" i="22"/>
  <c r="G1265" i="22"/>
  <c r="L1264" i="22"/>
  <c r="Q1263" i="22"/>
  <c r="I1263" i="22"/>
  <c r="N1262" i="22"/>
  <c r="F1262" i="22"/>
  <c r="K1261" i="22"/>
  <c r="P1260" i="22"/>
  <c r="H1260" i="22"/>
  <c r="M1259" i="22"/>
  <c r="R1258" i="22"/>
  <c r="J1258" i="22"/>
  <c r="O1257" i="22"/>
  <c r="G1257" i="22"/>
  <c r="L1256" i="22"/>
  <c r="Q1255" i="22"/>
  <c r="I1255" i="22"/>
  <c r="N1254" i="22"/>
  <c r="F1254" i="22"/>
  <c r="O1268" i="22"/>
  <c r="G1268" i="22"/>
  <c r="L1267" i="22"/>
  <c r="Q1266" i="22"/>
  <c r="I1266" i="22"/>
  <c r="N1265" i="22"/>
  <c r="F1265" i="22"/>
  <c r="K1264" i="22"/>
  <c r="P1263" i="22"/>
  <c r="H1263" i="22"/>
  <c r="M1262" i="22"/>
  <c r="R1261" i="22"/>
  <c r="J1261" i="22"/>
  <c r="O1260" i="22"/>
  <c r="G1260" i="22"/>
  <c r="L1259" i="22"/>
  <c r="Q1258" i="22"/>
  <c r="I1258" i="22"/>
  <c r="N1257" i="22"/>
  <c r="F1257" i="22"/>
  <c r="K1256" i="22"/>
  <c r="P1255" i="22"/>
  <c r="H1255" i="22"/>
  <c r="M1254" i="22"/>
  <c r="N1268" i="22"/>
  <c r="F1268" i="22"/>
  <c r="K1267" i="22"/>
  <c r="P1266" i="22"/>
  <c r="H1266" i="22"/>
  <c r="M1265" i="22"/>
  <c r="R1264" i="22"/>
  <c r="J1264" i="22"/>
  <c r="O1263" i="22"/>
  <c r="G1263" i="22"/>
  <c r="L1262" i="22"/>
  <c r="Q1261" i="22"/>
  <c r="I1261" i="22"/>
  <c r="N1260" i="22"/>
  <c r="F1260" i="22"/>
  <c r="K1259" i="22"/>
  <c r="P1258" i="22"/>
  <c r="H1258" i="22"/>
  <c r="M1257" i="22"/>
  <c r="R1256" i="22"/>
  <c r="J1256" i="22"/>
  <c r="O1255" i="22"/>
  <c r="G1255" i="22"/>
  <c r="L1254" i="22"/>
  <c r="L1400" i="22"/>
  <c r="I1399" i="22"/>
  <c r="Q1401" i="22"/>
  <c r="K1400" i="22"/>
  <c r="K1396" i="22"/>
  <c r="H1395" i="22"/>
  <c r="L1391" i="22"/>
  <c r="I1390" i="22"/>
  <c r="P1401" i="22"/>
  <c r="J1400" i="22"/>
  <c r="J1396" i="22"/>
  <c r="G1395" i="22"/>
  <c r="K1391" i="22"/>
  <c r="H1390" i="22"/>
  <c r="R1400" i="22"/>
  <c r="M1399" i="22"/>
  <c r="N1395" i="22"/>
  <c r="K1394" i="22"/>
  <c r="O1390" i="22"/>
  <c r="L1389" i="22"/>
  <c r="H1400" i="22"/>
  <c r="P1398" i="22"/>
  <c r="R1394" i="22"/>
  <c r="O1393" i="22"/>
  <c r="F1390" i="22"/>
  <c r="N1403" i="22"/>
  <c r="K1399" i="22"/>
  <c r="R1397" i="22"/>
  <c r="I1394" i="22"/>
  <c r="F1393" i="22"/>
  <c r="J1389" i="22"/>
  <c r="O1402" i="22"/>
  <c r="L1398" i="22"/>
  <c r="H1397" i="22"/>
  <c r="L1393" i="22"/>
  <c r="I1392" i="22"/>
  <c r="J1403" i="22"/>
  <c r="R1401" i="22"/>
  <c r="O1389" i="22"/>
  <c r="J1399" i="22"/>
  <c r="G1399" i="22"/>
  <c r="F1394" i="22"/>
  <c r="M1393" i="22"/>
  <c r="K1401" i="22"/>
  <c r="O1397" i="22"/>
  <c r="P1392" i="22"/>
  <c r="Q1389" i="22"/>
  <c r="R1392" i="22"/>
  <c r="K950" i="22"/>
  <c r="P949" i="22"/>
  <c r="L945" i="22"/>
  <c r="Q944" i="22"/>
  <c r="M940" i="22"/>
  <c r="R939" i="22"/>
  <c r="J950" i="22"/>
  <c r="O949" i="22"/>
  <c r="K945" i="22"/>
  <c r="P944" i="22"/>
  <c r="L940" i="22"/>
  <c r="Q939" i="22"/>
  <c r="Q950" i="22"/>
  <c r="I950" i="22"/>
  <c r="R945" i="22"/>
  <c r="J945" i="22"/>
  <c r="F941" i="22"/>
  <c r="K940" i="22"/>
  <c r="K951" i="22"/>
  <c r="P950" i="22"/>
  <c r="L946" i="22"/>
  <c r="Q945" i="22"/>
  <c r="M941" i="22"/>
  <c r="R940" i="22"/>
  <c r="R951" i="22"/>
  <c r="J951" i="22"/>
  <c r="F947" i="22"/>
  <c r="K946" i="22"/>
  <c r="G942" i="22"/>
  <c r="L941" i="22"/>
  <c r="L952" i="22"/>
  <c r="Q951" i="22"/>
  <c r="M947" i="22"/>
  <c r="R946" i="22"/>
  <c r="N942" i="22"/>
  <c r="F942" i="22"/>
  <c r="K952" i="22"/>
  <c r="P951" i="22"/>
  <c r="L947" i="22"/>
  <c r="Q946" i="22"/>
  <c r="M942" i="22"/>
  <c r="R941" i="22"/>
  <c r="J952" i="22"/>
  <c r="O951" i="22"/>
  <c r="K947" i="22"/>
  <c r="P946" i="22"/>
  <c r="L942" i="22"/>
  <c r="Q941" i="22"/>
  <c r="N940" i="22"/>
  <c r="L1118" i="22"/>
  <c r="Q1117" i="22"/>
  <c r="I1117" i="22"/>
  <c r="N1116" i="22"/>
  <c r="F1116" i="22"/>
  <c r="K1115" i="22"/>
  <c r="P1114" i="22"/>
  <c r="H1114" i="22"/>
  <c r="M1113" i="22"/>
  <c r="R1112" i="22"/>
  <c r="J1112" i="22"/>
  <c r="O1111" i="22"/>
  <c r="G1111" i="22"/>
  <c r="L1110" i="22"/>
  <c r="Q1109" i="22"/>
  <c r="I1109" i="22"/>
  <c r="N1108" i="22"/>
  <c r="F1108" i="22"/>
  <c r="K1107" i="22"/>
  <c r="P1106" i="22"/>
  <c r="H1106" i="22"/>
  <c r="M1105" i="22"/>
  <c r="R1104" i="22"/>
  <c r="J1104" i="22"/>
  <c r="K1118" i="22"/>
  <c r="P1117" i="22"/>
  <c r="H1117" i="22"/>
  <c r="M1116" i="22"/>
  <c r="R1115" i="22"/>
  <c r="J1115" i="22"/>
  <c r="O1114" i="22"/>
  <c r="G1114" i="22"/>
  <c r="L1113" i="22"/>
  <c r="Q1112" i="22"/>
  <c r="I1112" i="22"/>
  <c r="N1111" i="22"/>
  <c r="F1111" i="22"/>
  <c r="K1110" i="22"/>
  <c r="P1109" i="22"/>
  <c r="H1109" i="22"/>
  <c r="M1108" i="22"/>
  <c r="R1107" i="22"/>
  <c r="J1107" i="22"/>
  <c r="O1106" i="22"/>
  <c r="G1106" i="22"/>
  <c r="L1105" i="22"/>
  <c r="Q1104" i="22"/>
  <c r="I1104" i="22"/>
  <c r="R1118" i="22"/>
  <c r="J1118" i="22"/>
  <c r="O1117" i="22"/>
  <c r="G1117" i="22"/>
  <c r="L1116" i="22"/>
  <c r="Q1115" i="22"/>
  <c r="I1115" i="22"/>
  <c r="N1114" i="22"/>
  <c r="F1114" i="22"/>
  <c r="K1113" i="22"/>
  <c r="P1112" i="22"/>
  <c r="H1112" i="22"/>
  <c r="M1111" i="22"/>
  <c r="R1110" i="22"/>
  <c r="J1110" i="22"/>
  <c r="O1109" i="22"/>
  <c r="G1109" i="22"/>
  <c r="L1108" i="22"/>
  <c r="Q1107" i="22"/>
  <c r="I1107" i="22"/>
  <c r="N1106" i="22"/>
  <c r="F1106" i="22"/>
  <c r="K1105" i="22"/>
  <c r="P1104" i="22"/>
  <c r="H1104" i="22"/>
  <c r="Q1118" i="22"/>
  <c r="I1118" i="22"/>
  <c r="N1117" i="22"/>
  <c r="F1117" i="22"/>
  <c r="K1116" i="22"/>
  <c r="P1115" i="22"/>
  <c r="H1115" i="22"/>
  <c r="M1114" i="22"/>
  <c r="R1113" i="22"/>
  <c r="J1113" i="22"/>
  <c r="O1112" i="22"/>
  <c r="G1112" i="22"/>
  <c r="L1111" i="22"/>
  <c r="Q1110" i="22"/>
  <c r="I1110" i="22"/>
  <c r="N1109" i="22"/>
  <c r="F1109" i="22"/>
  <c r="K1108" i="22"/>
  <c r="P1107" i="22"/>
  <c r="H1107" i="22"/>
  <c r="M1106" i="22"/>
  <c r="R1105" i="22"/>
  <c r="J1105" i="22"/>
  <c r="O1104" i="22"/>
  <c r="G1104" i="22"/>
  <c r="P1118" i="22"/>
  <c r="H1118" i="22"/>
  <c r="M1117" i="22"/>
  <c r="R1116" i="22"/>
  <c r="J1116" i="22"/>
  <c r="O1115" i="22"/>
  <c r="G1115" i="22"/>
  <c r="L1114" i="22"/>
  <c r="Q1113" i="22"/>
  <c r="I1113" i="22"/>
  <c r="N1112" i="22"/>
  <c r="F1112" i="22"/>
  <c r="K1111" i="22"/>
  <c r="P1110" i="22"/>
  <c r="H1110" i="22"/>
  <c r="M1109" i="22"/>
  <c r="R1108" i="22"/>
  <c r="J1108" i="22"/>
  <c r="O1107" i="22"/>
  <c r="G1107" i="22"/>
  <c r="L1106" i="22"/>
  <c r="Q1105" i="22"/>
  <c r="I1105" i="22"/>
  <c r="N1104" i="22"/>
  <c r="F1104" i="22"/>
  <c r="O1118" i="22"/>
  <c r="G1118" i="22"/>
  <c r="L1117" i="22"/>
  <c r="Q1116" i="22"/>
  <c r="I1116" i="22"/>
  <c r="N1115" i="22"/>
  <c r="F1115" i="22"/>
  <c r="K1114" i="22"/>
  <c r="P1113" i="22"/>
  <c r="H1113" i="22"/>
  <c r="M1112" i="22"/>
  <c r="R1111" i="22"/>
  <c r="J1111" i="22"/>
  <c r="O1110" i="22"/>
  <c r="G1110" i="22"/>
  <c r="L1109" i="22"/>
  <c r="Q1108" i="22"/>
  <c r="I1108" i="22"/>
  <c r="N1107" i="22"/>
  <c r="F1107" i="22"/>
  <c r="K1106" i="22"/>
  <c r="P1105" i="22"/>
  <c r="H1105" i="22"/>
  <c r="M1104" i="22"/>
  <c r="N1118" i="22"/>
  <c r="F1118" i="22"/>
  <c r="K1117" i="22"/>
  <c r="P1116" i="22"/>
  <c r="H1116" i="22"/>
  <c r="M1115" i="22"/>
  <c r="R1114" i="22"/>
  <c r="J1114" i="22"/>
  <c r="O1113" i="22"/>
  <c r="G1113" i="22"/>
  <c r="L1112" i="22"/>
  <c r="Q1111" i="22"/>
  <c r="I1111" i="22"/>
  <c r="N1110" i="22"/>
  <c r="F1110" i="22"/>
  <c r="K1109" i="22"/>
  <c r="P1108" i="22"/>
  <c r="H1108" i="22"/>
  <c r="M1107" i="22"/>
  <c r="R1106" i="22"/>
  <c r="J1106" i="22"/>
  <c r="O1105" i="22"/>
  <c r="G1105" i="22"/>
  <c r="L1104" i="22"/>
  <c r="M1118" i="22"/>
  <c r="R1117" i="22"/>
  <c r="J1117" i="22"/>
  <c r="O1116" i="22"/>
  <c r="G1116" i="22"/>
  <c r="L1115" i="22"/>
  <c r="Q1114" i="22"/>
  <c r="I1114" i="22"/>
  <c r="N1113" i="22"/>
  <c r="F1113" i="22"/>
  <c r="K1112" i="22"/>
  <c r="P1111" i="22"/>
  <c r="H1111" i="22"/>
  <c r="M1110" i="22"/>
  <c r="R1109" i="22"/>
  <c r="J1109" i="22"/>
  <c r="O1108" i="22"/>
  <c r="G1108" i="22"/>
  <c r="L1107" i="22"/>
  <c r="Q1106" i="22"/>
  <c r="I1106" i="22"/>
  <c r="N1105" i="22"/>
  <c r="F1105" i="22"/>
  <c r="K1104" i="22"/>
  <c r="K1388" i="22"/>
  <c r="P1387" i="22"/>
  <c r="H1387" i="22"/>
  <c r="M1386" i="22"/>
  <c r="R1385" i="22"/>
  <c r="J1385" i="22"/>
  <c r="O1384" i="22"/>
  <c r="G1384" i="22"/>
  <c r="L1383" i="22"/>
  <c r="Q1382" i="22"/>
  <c r="I1382" i="22"/>
  <c r="N1381" i="22"/>
  <c r="F1381" i="22"/>
  <c r="K1380" i="22"/>
  <c r="P1379" i="22"/>
  <c r="H1379" i="22"/>
  <c r="M1378" i="22"/>
  <c r="R1377" i="22"/>
  <c r="J1377" i="22"/>
  <c r="O1376" i="22"/>
  <c r="G1376" i="22"/>
  <c r="L1375" i="22"/>
  <c r="Q1374" i="22"/>
  <c r="I1374" i="22"/>
  <c r="R1388" i="22"/>
  <c r="J1388" i="22"/>
  <c r="O1387" i="22"/>
  <c r="G1387" i="22"/>
  <c r="L1386" i="22"/>
  <c r="Q1385" i="22"/>
  <c r="I1385" i="22"/>
  <c r="N1384" i="22"/>
  <c r="F1384" i="22"/>
  <c r="K1383" i="22"/>
  <c r="P1382" i="22"/>
  <c r="H1382" i="22"/>
  <c r="M1381" i="22"/>
  <c r="R1380" i="22"/>
  <c r="J1380" i="22"/>
  <c r="O1379" i="22"/>
  <c r="G1379" i="22"/>
  <c r="L1378" i="22"/>
  <c r="Q1377" i="22"/>
  <c r="I1377" i="22"/>
  <c r="N1376" i="22"/>
  <c r="F1376" i="22"/>
  <c r="K1375" i="22"/>
  <c r="P1374" i="22"/>
  <c r="H1374" i="22"/>
  <c r="Q1388" i="22"/>
  <c r="I1388" i="22"/>
  <c r="N1387" i="22"/>
  <c r="F1387" i="22"/>
  <c r="K1386" i="22"/>
  <c r="P1385" i="22"/>
  <c r="H1385" i="22"/>
  <c r="M1384" i="22"/>
  <c r="R1383" i="22"/>
  <c r="J1383" i="22"/>
  <c r="O1382" i="22"/>
  <c r="G1382" i="22"/>
  <c r="L1381" i="22"/>
  <c r="Q1380" i="22"/>
  <c r="I1380" i="22"/>
  <c r="N1379" i="22"/>
  <c r="F1379" i="22"/>
  <c r="K1378" i="22"/>
  <c r="P1377" i="22"/>
  <c r="H1377" i="22"/>
  <c r="M1376" i="22"/>
  <c r="R1375" i="22"/>
  <c r="J1375" i="22"/>
  <c r="O1374" i="22"/>
  <c r="G1374" i="22"/>
  <c r="P1388" i="22"/>
  <c r="H1388" i="22"/>
  <c r="M1387" i="22"/>
  <c r="R1386" i="22"/>
  <c r="J1386" i="22"/>
  <c r="O1385" i="22"/>
  <c r="G1385" i="22"/>
  <c r="L1384" i="22"/>
  <c r="Q1383" i="22"/>
  <c r="I1383" i="22"/>
  <c r="N1382" i="22"/>
  <c r="F1382" i="22"/>
  <c r="K1381" i="22"/>
  <c r="P1380" i="22"/>
  <c r="H1380" i="22"/>
  <c r="M1379" i="22"/>
  <c r="R1378" i="22"/>
  <c r="J1378" i="22"/>
  <c r="O1377" i="22"/>
  <c r="G1377" i="22"/>
  <c r="L1376" i="22"/>
  <c r="Q1375" i="22"/>
  <c r="I1375" i="22"/>
  <c r="N1374" i="22"/>
  <c r="F1374" i="22"/>
  <c r="O1388" i="22"/>
  <c r="G1388" i="22"/>
  <c r="L1387" i="22"/>
  <c r="Q1386" i="22"/>
  <c r="I1386" i="22"/>
  <c r="N1385" i="22"/>
  <c r="F1385" i="22"/>
  <c r="K1384" i="22"/>
  <c r="P1383" i="22"/>
  <c r="H1383" i="22"/>
  <c r="M1382" i="22"/>
  <c r="R1381" i="22"/>
  <c r="J1381" i="22"/>
  <c r="O1380" i="22"/>
  <c r="G1380" i="22"/>
  <c r="L1379" i="22"/>
  <c r="Q1378" i="22"/>
  <c r="I1378" i="22"/>
  <c r="N1377" i="22"/>
  <c r="F1377" i="22"/>
  <c r="K1376" i="22"/>
  <c r="P1375" i="22"/>
  <c r="H1375" i="22"/>
  <c r="M1374" i="22"/>
  <c r="M1388" i="22"/>
  <c r="R1387" i="22"/>
  <c r="J1387" i="22"/>
  <c r="O1386" i="22"/>
  <c r="G1386" i="22"/>
  <c r="L1385" i="22"/>
  <c r="Q1384" i="22"/>
  <c r="I1384" i="22"/>
  <c r="N1383" i="22"/>
  <c r="F1383" i="22"/>
  <c r="K1382" i="22"/>
  <c r="P1381" i="22"/>
  <c r="H1381" i="22"/>
  <c r="M1380" i="22"/>
  <c r="R1379" i="22"/>
  <c r="J1379" i="22"/>
  <c r="O1378" i="22"/>
  <c r="G1378" i="22"/>
  <c r="L1377" i="22"/>
  <c r="Q1376" i="22"/>
  <c r="I1376" i="22"/>
  <c r="N1375" i="22"/>
  <c r="F1375" i="22"/>
  <c r="K1374" i="22"/>
  <c r="I1387" i="22"/>
  <c r="P1384" i="22"/>
  <c r="J1382" i="22"/>
  <c r="Q1379" i="22"/>
  <c r="K1377" i="22"/>
  <c r="R1374" i="22"/>
  <c r="P1386" i="22"/>
  <c r="J1384" i="22"/>
  <c r="Q1381" i="22"/>
  <c r="K1379" i="22"/>
  <c r="R1376" i="22"/>
  <c r="L1374" i="22"/>
  <c r="N1386" i="22"/>
  <c r="H1384" i="22"/>
  <c r="O1381" i="22"/>
  <c r="I1379" i="22"/>
  <c r="P1376" i="22"/>
  <c r="J1374" i="22"/>
  <c r="N1388" i="22"/>
  <c r="H1386" i="22"/>
  <c r="O1383" i="22"/>
  <c r="I1381" i="22"/>
  <c r="P1378" i="22"/>
  <c r="J1376" i="22"/>
  <c r="L1388" i="22"/>
  <c r="F1386" i="22"/>
  <c r="M1383" i="22"/>
  <c r="G1381" i="22"/>
  <c r="N1378" i="22"/>
  <c r="H1376" i="22"/>
  <c r="Q1387" i="22"/>
  <c r="K1385" i="22"/>
  <c r="R1382" i="22"/>
  <c r="L1380" i="22"/>
  <c r="F1378" i="22"/>
  <c r="M1375" i="22"/>
  <c r="K1387" i="22"/>
  <c r="R1384" i="22"/>
  <c r="L1382" i="22"/>
  <c r="F1380" i="22"/>
  <c r="M1377" i="22"/>
  <c r="G1375" i="22"/>
  <c r="O1375" i="22"/>
  <c r="F1388" i="22"/>
  <c r="M1385" i="22"/>
  <c r="N1380" i="22"/>
  <c r="H1378" i="22"/>
  <c r="G1383" i="22"/>
  <c r="N1418" i="22"/>
  <c r="F1418" i="22"/>
  <c r="K1417" i="22"/>
  <c r="P1416" i="22"/>
  <c r="H1416" i="22"/>
  <c r="M1415" i="22"/>
  <c r="R1414" i="22"/>
  <c r="J1414" i="22"/>
  <c r="O1413" i="22"/>
  <c r="G1413" i="22"/>
  <c r="L1412" i="22"/>
  <c r="Q1411" i="22"/>
  <c r="I1411" i="22"/>
  <c r="N1410" i="22"/>
  <c r="F1410" i="22"/>
  <c r="K1409" i="22"/>
  <c r="P1408" i="22"/>
  <c r="H1408" i="22"/>
  <c r="M1407" i="22"/>
  <c r="R1406" i="22"/>
  <c r="J1406" i="22"/>
  <c r="O1405" i="22"/>
  <c r="G1405" i="22"/>
  <c r="M1418" i="22"/>
  <c r="R1417" i="22"/>
  <c r="J1417" i="22"/>
  <c r="O1416" i="22"/>
  <c r="G1416" i="22"/>
  <c r="L1415" i="22"/>
  <c r="Q1414" i="22"/>
  <c r="I1414" i="22"/>
  <c r="N1413" i="22"/>
  <c r="F1413" i="22"/>
  <c r="K1412" i="22"/>
  <c r="P1411" i="22"/>
  <c r="H1411" i="22"/>
  <c r="M1410" i="22"/>
  <c r="R1409" i="22"/>
  <c r="J1409" i="22"/>
  <c r="O1408" i="22"/>
  <c r="G1408" i="22"/>
  <c r="L1407" i="22"/>
  <c r="Q1406" i="22"/>
  <c r="I1406" i="22"/>
  <c r="N1405" i="22"/>
  <c r="F1405" i="22"/>
  <c r="L1418" i="22"/>
  <c r="Q1417" i="22"/>
  <c r="I1417" i="22"/>
  <c r="N1416" i="22"/>
  <c r="F1416" i="22"/>
  <c r="K1415" i="22"/>
  <c r="P1414" i="22"/>
  <c r="H1414" i="22"/>
  <c r="M1413" i="22"/>
  <c r="R1412" i="22"/>
  <c r="J1412" i="22"/>
  <c r="O1411" i="22"/>
  <c r="G1411" i="22"/>
  <c r="L1410" i="22"/>
  <c r="Q1409" i="22"/>
  <c r="K1418" i="22"/>
  <c r="P1417" i="22"/>
  <c r="H1417" i="22"/>
  <c r="M1416" i="22"/>
  <c r="R1415" i="22"/>
  <c r="J1415" i="22"/>
  <c r="O1414" i="22"/>
  <c r="G1414" i="22"/>
  <c r="L1413" i="22"/>
  <c r="Q1412" i="22"/>
  <c r="I1412" i="22"/>
  <c r="N1411" i="22"/>
  <c r="F1411" i="22"/>
  <c r="K1410" i="22"/>
  <c r="P1409" i="22"/>
  <c r="R1418" i="22"/>
  <c r="J1418" i="22"/>
  <c r="O1417" i="22"/>
  <c r="G1417" i="22"/>
  <c r="L1416" i="22"/>
  <c r="Q1415" i="22"/>
  <c r="I1415" i="22"/>
  <c r="N1414" i="22"/>
  <c r="F1414" i="22"/>
  <c r="K1413" i="22"/>
  <c r="P1412" i="22"/>
  <c r="H1412" i="22"/>
  <c r="M1411" i="22"/>
  <c r="R1410" i="22"/>
  <c r="J1410" i="22"/>
  <c r="O1409" i="22"/>
  <c r="G1409" i="22"/>
  <c r="L1408" i="22"/>
  <c r="Q1407" i="22"/>
  <c r="I1407" i="22"/>
  <c r="N1406" i="22"/>
  <c r="F1406" i="22"/>
  <c r="K1405" i="22"/>
  <c r="P1404" i="22"/>
  <c r="H1404" i="22"/>
  <c r="P1418" i="22"/>
  <c r="H1418" i="22"/>
  <c r="M1417" i="22"/>
  <c r="R1416" i="22"/>
  <c r="J1416" i="22"/>
  <c r="O1415" i="22"/>
  <c r="G1415" i="22"/>
  <c r="L1414" i="22"/>
  <c r="Q1413" i="22"/>
  <c r="I1413" i="22"/>
  <c r="N1412" i="22"/>
  <c r="F1412" i="22"/>
  <c r="K1411" i="22"/>
  <c r="P1410" i="22"/>
  <c r="H1410" i="22"/>
  <c r="M1409" i="22"/>
  <c r="R1408" i="22"/>
  <c r="J1408" i="22"/>
  <c r="O1407" i="22"/>
  <c r="G1407" i="22"/>
  <c r="L1406" i="22"/>
  <c r="Q1405" i="22"/>
  <c r="I1405" i="22"/>
  <c r="O1418" i="22"/>
  <c r="G1418" i="22"/>
  <c r="L1417" i="22"/>
  <c r="Q1416" i="22"/>
  <c r="I1416" i="22"/>
  <c r="N1415" i="22"/>
  <c r="F1415" i="22"/>
  <c r="K1414" i="22"/>
  <c r="P1413" i="22"/>
  <c r="H1413" i="22"/>
  <c r="M1412" i="22"/>
  <c r="R1411" i="22"/>
  <c r="J1411" i="22"/>
  <c r="N1417" i="22"/>
  <c r="O1412" i="22"/>
  <c r="L1409" i="22"/>
  <c r="I1408" i="22"/>
  <c r="F1407" i="22"/>
  <c r="P1405" i="22"/>
  <c r="N1404" i="22"/>
  <c r="F1417" i="22"/>
  <c r="G1412" i="22"/>
  <c r="I1409" i="22"/>
  <c r="F1408" i="22"/>
  <c r="P1406" i="22"/>
  <c r="M1405" i="22"/>
  <c r="M1404" i="22"/>
  <c r="K1416" i="22"/>
  <c r="L1411" i="22"/>
  <c r="H1409" i="22"/>
  <c r="R1407" i="22"/>
  <c r="O1406" i="22"/>
  <c r="L1405" i="22"/>
  <c r="L1404" i="22"/>
  <c r="P1415" i="22"/>
  <c r="Q1410" i="22"/>
  <c r="F1409" i="22"/>
  <c r="P1407" i="22"/>
  <c r="M1406" i="22"/>
  <c r="J1405" i="22"/>
  <c r="K1404" i="22"/>
  <c r="H1415" i="22"/>
  <c r="O1410" i="22"/>
  <c r="Q1408" i="22"/>
  <c r="N1407" i="22"/>
  <c r="K1406" i="22"/>
  <c r="H1405" i="22"/>
  <c r="J1404" i="22"/>
  <c r="Q1418" i="22"/>
  <c r="R1413" i="22"/>
  <c r="G1410" i="22"/>
  <c r="M1408" i="22"/>
  <c r="J1407" i="22"/>
  <c r="G1406" i="22"/>
  <c r="Q1404" i="22"/>
  <c r="G1404" i="22"/>
  <c r="I1418" i="22"/>
  <c r="J1413" i="22"/>
  <c r="N1409" i="22"/>
  <c r="K1408" i="22"/>
  <c r="H1407" i="22"/>
  <c r="R1405" i="22"/>
  <c r="O1404" i="22"/>
  <c r="F1404" i="22"/>
  <c r="I1404" i="22"/>
  <c r="M1414" i="22"/>
  <c r="I1410" i="22"/>
  <c r="N1408" i="22"/>
  <c r="H1406" i="22"/>
  <c r="R1404" i="22"/>
  <c r="K1407" i="22"/>
  <c r="AK15" i="26"/>
  <c r="AL11" i="26"/>
  <c r="AK14" i="26"/>
  <c r="AL10" i="26"/>
  <c r="AE101" i="23"/>
  <c r="AF88" i="23"/>
  <c r="AG84" i="23"/>
  <c r="AG97" i="23" s="1"/>
  <c r="AF97" i="23"/>
  <c r="AE100" i="23"/>
  <c r="AE99" i="23"/>
  <c r="AF83" i="23"/>
  <c r="AE96" i="23"/>
  <c r="AF82" i="23"/>
  <c r="AE93" i="23"/>
  <c r="AF87" i="23"/>
  <c r="AF86" i="23"/>
  <c r="AE92" i="23"/>
  <c r="I1222" i="22" l="1"/>
  <c r="J1217" i="22"/>
  <c r="K1212" i="22"/>
  <c r="H1222" i="22"/>
  <c r="I1217" i="22"/>
  <c r="J1212" i="22"/>
  <c r="O1222" i="22"/>
  <c r="P1217" i="22"/>
  <c r="Q1212" i="22"/>
  <c r="I1223" i="22"/>
  <c r="J1218" i="22"/>
  <c r="K1213" i="22"/>
  <c r="P1223" i="22"/>
  <c r="Q1218" i="22"/>
  <c r="R1213" i="22"/>
  <c r="F1209" i="22"/>
  <c r="K1219" i="22"/>
  <c r="L1214" i="22"/>
  <c r="M1209" i="22"/>
  <c r="J1219" i="22"/>
  <c r="K1214" i="22"/>
  <c r="L1209" i="22"/>
  <c r="I1219" i="22"/>
  <c r="J1214" i="22"/>
  <c r="K1209" i="22"/>
  <c r="N1221" i="22"/>
  <c r="O1216" i="22"/>
  <c r="P1211" i="22"/>
  <c r="M1221" i="22"/>
  <c r="N1216" i="22"/>
  <c r="O1211" i="22"/>
  <c r="G1222" i="22"/>
  <c r="H1217" i="22"/>
  <c r="I1212" i="22"/>
  <c r="N1222" i="22"/>
  <c r="O1217" i="22"/>
  <c r="P1212" i="22"/>
  <c r="H1223" i="22"/>
  <c r="I1218" i="22"/>
  <c r="J1213" i="22"/>
  <c r="O1223" i="22"/>
  <c r="P1218" i="22"/>
  <c r="Q1213" i="22"/>
  <c r="N1223" i="22"/>
  <c r="O1218" i="22"/>
  <c r="P1213" i="22"/>
  <c r="M1223" i="22"/>
  <c r="N1218" i="22"/>
  <c r="O1213" i="22"/>
  <c r="F1221" i="22"/>
  <c r="G1216" i="22"/>
  <c r="H1211" i="22"/>
  <c r="R1220" i="22"/>
  <c r="F1216" i="22"/>
  <c r="G1211" i="22"/>
  <c r="L1221" i="22"/>
  <c r="M1216" i="22"/>
  <c r="N1211" i="22"/>
  <c r="F1222" i="22"/>
  <c r="G1217" i="22"/>
  <c r="H1212" i="22"/>
  <c r="M1222" i="22"/>
  <c r="N1217" i="22"/>
  <c r="O1212" i="22"/>
  <c r="G1223" i="22"/>
  <c r="H1218" i="22"/>
  <c r="I1213" i="22"/>
  <c r="F1223" i="22"/>
  <c r="G1218" i="22"/>
  <c r="H1213" i="22"/>
  <c r="R1222" i="22"/>
  <c r="F1218" i="22"/>
  <c r="G1213" i="22"/>
  <c r="K1220" i="22"/>
  <c r="L1215" i="22"/>
  <c r="M1210" i="22"/>
  <c r="J1220" i="22"/>
  <c r="K1215" i="22"/>
  <c r="L1210" i="22"/>
  <c r="Q1220" i="22"/>
  <c r="R1215" i="22"/>
  <c r="F1211" i="22"/>
  <c r="K1221" i="22"/>
  <c r="L1216" i="22"/>
  <c r="M1211" i="22"/>
  <c r="R1221" i="22"/>
  <c r="F1217" i="22"/>
  <c r="G1212" i="22"/>
  <c r="L1222" i="22"/>
  <c r="M1217" i="22"/>
  <c r="N1212" i="22"/>
  <c r="K1222" i="22"/>
  <c r="L1217" i="22"/>
  <c r="M1212" i="22"/>
  <c r="J1222" i="22"/>
  <c r="K1217" i="22"/>
  <c r="L1212" i="22"/>
  <c r="P1219" i="22"/>
  <c r="Q1214" i="22"/>
  <c r="R1209" i="22"/>
  <c r="O1219" i="22"/>
  <c r="P1214" i="22"/>
  <c r="Q1209" i="22"/>
  <c r="I1220" i="22"/>
  <c r="J1215" i="22"/>
  <c r="K1210" i="22"/>
  <c r="P1220" i="22"/>
  <c r="Q1215" i="22"/>
  <c r="R1210" i="22"/>
  <c r="J1221" i="22"/>
  <c r="K1216" i="22"/>
  <c r="L1211" i="22"/>
  <c r="Q1221" i="22"/>
  <c r="R1216" i="22"/>
  <c r="F1212" i="22"/>
  <c r="P1221" i="22"/>
  <c r="Q1216" i="22"/>
  <c r="R1211" i="22"/>
  <c r="O1221" i="22"/>
  <c r="P1216" i="22"/>
  <c r="Q1211" i="22"/>
  <c r="H1219" i="22"/>
  <c r="I1214" i="22"/>
  <c r="J1209" i="22"/>
  <c r="G1219" i="22"/>
  <c r="H1214" i="22"/>
  <c r="I1209" i="22"/>
  <c r="N1219" i="22"/>
  <c r="O1214" i="22"/>
  <c r="P1209" i="22"/>
  <c r="H1220" i="22"/>
  <c r="I1215" i="22"/>
  <c r="J1210" i="22"/>
  <c r="O1220" i="22"/>
  <c r="P1215" i="22"/>
  <c r="Q1210" i="22"/>
  <c r="I1221" i="22"/>
  <c r="J1216" i="22"/>
  <c r="K1211" i="22"/>
  <c r="H1221" i="22"/>
  <c r="I1216" i="22"/>
  <c r="J1211" i="22"/>
  <c r="G1221" i="22"/>
  <c r="H1216" i="22"/>
  <c r="I1211" i="22"/>
  <c r="L1223" i="22"/>
  <c r="M1218" i="22"/>
  <c r="N1213" i="22"/>
  <c r="K1223" i="22"/>
  <c r="L1218" i="22"/>
  <c r="M1213" i="22"/>
  <c r="R1223" i="22"/>
  <c r="F1219" i="22"/>
  <c r="G1214" i="22"/>
  <c r="H1209" i="22"/>
  <c r="M1219" i="22"/>
  <c r="N1214" i="22"/>
  <c r="O1209" i="22"/>
  <c r="G1220" i="22"/>
  <c r="H1215" i="22"/>
  <c r="I1210" i="22"/>
  <c r="N1220" i="22"/>
  <c r="O1215" i="22"/>
  <c r="P1210" i="22"/>
  <c r="M1220" i="22"/>
  <c r="N1215" i="22"/>
  <c r="O1210" i="22"/>
  <c r="L1220" i="22"/>
  <c r="M1215" i="22"/>
  <c r="N1210" i="22"/>
  <c r="F1313" i="22"/>
  <c r="G1308" i="22"/>
  <c r="H1303" i="22"/>
  <c r="R1312" i="22"/>
  <c r="F1308" i="22"/>
  <c r="G1303" i="22"/>
  <c r="Q1312" i="22"/>
  <c r="R1307" i="22"/>
  <c r="F1303" i="22"/>
  <c r="P1312" i="22"/>
  <c r="Q1307" i="22"/>
  <c r="R1302" i="22"/>
  <c r="J1313" i="22"/>
  <c r="K1308" i="22"/>
  <c r="L1303" i="22"/>
  <c r="P1313" i="22"/>
  <c r="Q1308" i="22"/>
  <c r="R1303" i="22"/>
  <c r="F1299" i="22"/>
  <c r="K1309" i="22"/>
  <c r="L1304" i="22"/>
  <c r="M1299" i="22"/>
  <c r="R1308" i="22"/>
  <c r="P1302" i="22"/>
  <c r="Q1305" i="22"/>
  <c r="K1312" i="22"/>
  <c r="L1307" i="22"/>
  <c r="M1302" i="22"/>
  <c r="J1312" i="22"/>
  <c r="K1307" i="22"/>
  <c r="L1302" i="22"/>
  <c r="I1312" i="22"/>
  <c r="J1307" i="22"/>
  <c r="K1302" i="22"/>
  <c r="H1312" i="22"/>
  <c r="I1307" i="22"/>
  <c r="J1302" i="22"/>
  <c r="O1312" i="22"/>
  <c r="P1307" i="22"/>
  <c r="Q1302" i="22"/>
  <c r="H1313" i="22"/>
  <c r="I1308" i="22"/>
  <c r="J1303" i="22"/>
  <c r="O1313" i="22"/>
  <c r="P1308" i="22"/>
  <c r="Q1303" i="22"/>
  <c r="H1310" i="22"/>
  <c r="F1304" i="22"/>
  <c r="F1312" i="22"/>
  <c r="R1300" i="22"/>
  <c r="P1311" i="22"/>
  <c r="Q1306" i="22"/>
  <c r="R1301" i="22"/>
  <c r="O1311" i="22"/>
  <c r="P1306" i="22"/>
  <c r="Q1301" i="22"/>
  <c r="N1311" i="22"/>
  <c r="O1306" i="22"/>
  <c r="P1301" i="22"/>
  <c r="M1311" i="22"/>
  <c r="N1306" i="22"/>
  <c r="O1301" i="22"/>
  <c r="G1312" i="22"/>
  <c r="H1307" i="22"/>
  <c r="I1302" i="22"/>
  <c r="M1312" i="22"/>
  <c r="N1307" i="22"/>
  <c r="O1302" i="22"/>
  <c r="G1313" i="22"/>
  <c r="H1308" i="22"/>
  <c r="I1303" i="22"/>
  <c r="I1305" i="22"/>
  <c r="G1299" i="22"/>
  <c r="G1307" i="22"/>
  <c r="H1311" i="22"/>
  <c r="I1306" i="22"/>
  <c r="J1301" i="22"/>
  <c r="G1311" i="22"/>
  <c r="H1306" i="22"/>
  <c r="I1301" i="22"/>
  <c r="F1311" i="22"/>
  <c r="G1306" i="22"/>
  <c r="H1301" i="22"/>
  <c r="R1310" i="22"/>
  <c r="F1306" i="22"/>
  <c r="G1301" i="22"/>
  <c r="L1311" i="22"/>
  <c r="M1306" i="22"/>
  <c r="N1301" i="22"/>
  <c r="R1311" i="22"/>
  <c r="F1307" i="22"/>
  <c r="G1302" i="22"/>
  <c r="L1312" i="22"/>
  <c r="M1307" i="22"/>
  <c r="N1302" i="22"/>
  <c r="J1300" i="22"/>
  <c r="I1313" i="22"/>
  <c r="H1302" i="22"/>
  <c r="M1310" i="22"/>
  <c r="N1305" i="22"/>
  <c r="O1300" i="22"/>
  <c r="L1310" i="22"/>
  <c r="M1305" i="22"/>
  <c r="N1300" i="22"/>
  <c r="K1310" i="22"/>
  <c r="L1305" i="22"/>
  <c r="M1300" i="22"/>
  <c r="J1310" i="22"/>
  <c r="K1305" i="22"/>
  <c r="L1300" i="22"/>
  <c r="Q1310" i="22"/>
  <c r="R1305" i="22"/>
  <c r="F1301" i="22"/>
  <c r="J1311" i="22"/>
  <c r="K1306" i="22"/>
  <c r="L1301" i="22"/>
  <c r="Q1311" i="22"/>
  <c r="R1306" i="22"/>
  <c r="F1302" i="22"/>
  <c r="M1309" i="22"/>
  <c r="J1308" i="22"/>
  <c r="K1311" i="22"/>
  <c r="R1309" i="22"/>
  <c r="F1305" i="22"/>
  <c r="G1300" i="22"/>
  <c r="Q1309" i="22"/>
  <c r="R1304" i="22"/>
  <c r="F1300" i="22"/>
  <c r="P1309" i="22"/>
  <c r="Q1304" i="22"/>
  <c r="R1299" i="22"/>
  <c r="O1309" i="22"/>
  <c r="P1304" i="22"/>
  <c r="Q1299" i="22"/>
  <c r="I1310" i="22"/>
  <c r="J1305" i="22"/>
  <c r="K1300" i="22"/>
  <c r="O1310" i="22"/>
  <c r="P1305" i="22"/>
  <c r="Q1300" i="22"/>
  <c r="I1311" i="22"/>
  <c r="J1306" i="22"/>
  <c r="K1301" i="22"/>
  <c r="N1304" i="22"/>
  <c r="K1303" i="22"/>
  <c r="L1306" i="22"/>
  <c r="J1309" i="22"/>
  <c r="K1304" i="22"/>
  <c r="L1299" i="22"/>
  <c r="I1309" i="22"/>
  <c r="J1304" i="22"/>
  <c r="K1299" i="22"/>
  <c r="H1309" i="22"/>
  <c r="I1304" i="22"/>
  <c r="J1299" i="22"/>
  <c r="G1309" i="22"/>
  <c r="H1304" i="22"/>
  <c r="I1299" i="22"/>
  <c r="N1309" i="22"/>
  <c r="O1304" i="22"/>
  <c r="P1299" i="22"/>
  <c r="G1310" i="22"/>
  <c r="H1305" i="22"/>
  <c r="I1300" i="22"/>
  <c r="N1310" i="22"/>
  <c r="O1305" i="22"/>
  <c r="P1300" i="22"/>
  <c r="O1299" i="22"/>
  <c r="N1312" i="22"/>
  <c r="M1301" i="22"/>
  <c r="N1297" i="22"/>
  <c r="O1292" i="22"/>
  <c r="P1287" i="22"/>
  <c r="H1298" i="22"/>
  <c r="I1293" i="22"/>
  <c r="J1288" i="22"/>
  <c r="O1298" i="22"/>
  <c r="P1293" i="22"/>
  <c r="Q1288" i="22"/>
  <c r="N1298" i="22"/>
  <c r="O1293" i="22"/>
  <c r="M1294" i="22"/>
  <c r="N1289" i="22"/>
  <c r="O1284" i="22"/>
  <c r="G1295" i="22"/>
  <c r="J1251" i="22"/>
  <c r="K1246" i="22"/>
  <c r="L1241" i="22"/>
  <c r="Q1251" i="22"/>
  <c r="R1246" i="22"/>
  <c r="F1242" i="22"/>
  <c r="P1251" i="22"/>
  <c r="Q1246" i="22"/>
  <c r="R1241" i="22"/>
  <c r="O1251" i="22"/>
  <c r="P1246" i="22"/>
  <c r="Q1241" i="22"/>
  <c r="N1251" i="22"/>
  <c r="O1246" i="22"/>
  <c r="P1241" i="22"/>
  <c r="M1251" i="22"/>
  <c r="N1246" i="22"/>
  <c r="R1253" i="22"/>
  <c r="F1249" i="22"/>
  <c r="G1244" i="22"/>
  <c r="H1239" i="22"/>
  <c r="M1249" i="22"/>
  <c r="N1244" i="22"/>
  <c r="O1239" i="22"/>
  <c r="O1250" i="22"/>
  <c r="P1245" i="22"/>
  <c r="Q1240" i="22"/>
  <c r="I1251" i="22"/>
  <c r="J1246" i="22"/>
  <c r="K1241" i="22"/>
  <c r="H1251" i="22"/>
  <c r="I1246" i="22"/>
  <c r="J1241" i="22"/>
  <c r="G1251" i="22"/>
  <c r="H1246" i="22"/>
  <c r="I1241" i="22"/>
  <c r="F1251" i="22"/>
  <c r="G1246" i="22"/>
  <c r="H1241" i="22"/>
  <c r="R1250" i="22"/>
  <c r="F1246" i="22"/>
  <c r="J1253" i="22"/>
  <c r="K1248" i="22"/>
  <c r="L1243" i="22"/>
  <c r="Q1253" i="22"/>
  <c r="R1248" i="22"/>
  <c r="F1244" i="22"/>
  <c r="G1239" i="22"/>
  <c r="G1250" i="22"/>
  <c r="H1245" i="22"/>
  <c r="I1240" i="22"/>
  <c r="N1250" i="22"/>
  <c r="O1245" i="22"/>
  <c r="P1240" i="22"/>
  <c r="M1250" i="22"/>
  <c r="N1245" i="22"/>
  <c r="O1240" i="22"/>
  <c r="L1250" i="22"/>
  <c r="M1245" i="22"/>
  <c r="N1240" i="22"/>
  <c r="K1250" i="22"/>
  <c r="L1245" i="22"/>
  <c r="M1240" i="22"/>
  <c r="J1250" i="22"/>
  <c r="K1245" i="22"/>
  <c r="O1252" i="22"/>
  <c r="P1247" i="22"/>
  <c r="Q1242" i="22"/>
  <c r="I1253" i="22"/>
  <c r="J1248" i="22"/>
  <c r="K1243" i="22"/>
  <c r="I1239" i="22"/>
  <c r="L1249" i="22"/>
  <c r="M1244" i="22"/>
  <c r="N1239" i="22"/>
  <c r="F1250" i="22"/>
  <c r="G1245" i="22"/>
  <c r="H1240" i="22"/>
  <c r="R1249" i="22"/>
  <c r="F1245" i="22"/>
  <c r="G1240" i="22"/>
  <c r="Q1249" i="22"/>
  <c r="R1244" i="22"/>
  <c r="F1240" i="22"/>
  <c r="P1249" i="22"/>
  <c r="Q1244" i="22"/>
  <c r="R1239" i="22"/>
  <c r="O1249" i="22"/>
  <c r="P1244" i="22"/>
  <c r="G1252" i="22"/>
  <c r="H1247" i="22"/>
  <c r="I1242" i="22"/>
  <c r="N1252" i="22"/>
  <c r="O1247" i="22"/>
  <c r="P1242" i="22"/>
  <c r="O1241" i="22"/>
  <c r="P1253" i="22"/>
  <c r="Q1248" i="22"/>
  <c r="R1243" i="22"/>
  <c r="F1239" i="22"/>
  <c r="K1249" i="22"/>
  <c r="L1244" i="22"/>
  <c r="M1239" i="22"/>
  <c r="J1249" i="22"/>
  <c r="K1244" i="22"/>
  <c r="L1239" i="22"/>
  <c r="I1249" i="22"/>
  <c r="J1244" i="22"/>
  <c r="K1239" i="22"/>
  <c r="H1249" i="22"/>
  <c r="I1244" i="22"/>
  <c r="J1239" i="22"/>
  <c r="G1249" i="22"/>
  <c r="H1244" i="22"/>
  <c r="L1251" i="22"/>
  <c r="M1246" i="22"/>
  <c r="N1241" i="22"/>
  <c r="F1252" i="22"/>
  <c r="G1247" i="22"/>
  <c r="H1242" i="22"/>
  <c r="G1241" i="22"/>
  <c r="H1253" i="22"/>
  <c r="I1248" i="22"/>
  <c r="J1243" i="22"/>
  <c r="O1253" i="22"/>
  <c r="P1248" i="22"/>
  <c r="Q1243" i="22"/>
  <c r="N1253" i="22"/>
  <c r="O1248" i="22"/>
  <c r="P1243" i="22"/>
  <c r="M1253" i="22"/>
  <c r="N1248" i="22"/>
  <c r="O1243" i="22"/>
  <c r="L1253" i="22"/>
  <c r="M1248" i="22"/>
  <c r="N1243" i="22"/>
  <c r="K1253" i="22"/>
  <c r="L1248" i="22"/>
  <c r="M1243" i="22"/>
  <c r="Q1250" i="22"/>
  <c r="R1245" i="22"/>
  <c r="F1241" i="22"/>
  <c r="K1251" i="22"/>
  <c r="L1246" i="22"/>
  <c r="M1241" i="22"/>
  <c r="L1240" i="22"/>
  <c r="M1252" i="22"/>
  <c r="N1247" i="22"/>
  <c r="O1242" i="22"/>
  <c r="G1253" i="22"/>
  <c r="H1248" i="22"/>
  <c r="I1243" i="22"/>
  <c r="F1253" i="22"/>
  <c r="G1248" i="22"/>
  <c r="H1243" i="22"/>
  <c r="R1252" i="22"/>
  <c r="F1248" i="22"/>
  <c r="G1243" i="22"/>
  <c r="Q1252" i="22"/>
  <c r="R1247" i="22"/>
  <c r="F1243" i="22"/>
  <c r="P1252" i="22"/>
  <c r="Q1247" i="22"/>
  <c r="R1242" i="22"/>
  <c r="I1250" i="22"/>
  <c r="J1245" i="22"/>
  <c r="K1240" i="22"/>
  <c r="P1250" i="22"/>
  <c r="Q1245" i="22"/>
  <c r="R1240" i="22"/>
  <c r="Q1239" i="22"/>
  <c r="O1291" i="22"/>
  <c r="N1288" i="22"/>
  <c r="P1294" i="22"/>
  <c r="N1286" i="22"/>
  <c r="M1291" i="22"/>
  <c r="L1296" i="22"/>
  <c r="G1286" i="22"/>
  <c r="F1291" i="22"/>
  <c r="R1295" i="22"/>
  <c r="I1286" i="22"/>
  <c r="H1291" i="22"/>
  <c r="G1296" i="22"/>
  <c r="J1286" i="22"/>
  <c r="I1291" i="22"/>
  <c r="P1296" i="22"/>
  <c r="N1287" i="22"/>
  <c r="H1293" i="22"/>
  <c r="F1284" i="22"/>
  <c r="M1289" i="22"/>
  <c r="O1295" i="22"/>
  <c r="M1286" i="22"/>
  <c r="J1293" i="22"/>
  <c r="G1210" i="22"/>
  <c r="L1219" i="22"/>
  <c r="R1212" i="22"/>
  <c r="N1299" i="22"/>
  <c r="L1308" i="22"/>
  <c r="P1303" i="22"/>
  <c r="N1249" i="22"/>
  <c r="K1247" i="22"/>
  <c r="G1242" i="22"/>
  <c r="I1247" i="22"/>
  <c r="M1242" i="22"/>
  <c r="R1251" i="22"/>
  <c r="J1292" i="22"/>
  <c r="J1284" i="22"/>
  <c r="K1295" i="22"/>
  <c r="L1288" i="22"/>
  <c r="K1293" i="22"/>
  <c r="J1298" i="22"/>
  <c r="R1287" i="22"/>
  <c r="Q1292" i="22"/>
  <c r="P1297" i="22"/>
  <c r="G1288" i="22"/>
  <c r="F1293" i="22"/>
  <c r="R1297" i="22"/>
  <c r="H1288" i="22"/>
  <c r="G1293" i="22"/>
  <c r="M1284" i="22"/>
  <c r="G1290" i="22"/>
  <c r="N1295" i="22"/>
  <c r="Q1285" i="22"/>
  <c r="K1291" i="22"/>
  <c r="M1297" i="22"/>
  <c r="F1289" i="22"/>
  <c r="P1295" i="22"/>
  <c r="H1210" i="22"/>
  <c r="R1218" i="22"/>
  <c r="F1213" i="22"/>
  <c r="O1307" i="22"/>
  <c r="H1299" i="22"/>
  <c r="M1308" i="22"/>
  <c r="J1240" i="22"/>
  <c r="H1252" i="22"/>
  <c r="L1247" i="22"/>
  <c r="P1288" i="22"/>
  <c r="J1294" i="22"/>
  <c r="H1285" i="22"/>
  <c r="O1290" i="22"/>
  <c r="I1296" i="22"/>
  <c r="L1286" i="22"/>
  <c r="F1292" i="22"/>
  <c r="P1298" i="22"/>
  <c r="I1290" i="22"/>
  <c r="K1296" i="22"/>
  <c r="G1215" i="22"/>
  <c r="Q1223" i="22"/>
  <c r="R1217" i="22"/>
  <c r="Q1313" i="22"/>
  <c r="G1304" i="22"/>
  <c r="L1313" i="22"/>
  <c r="I1245" i="22"/>
  <c r="K1242" i="22"/>
  <c r="K1252" i="22"/>
  <c r="G1291" i="22"/>
  <c r="F1288" i="22"/>
  <c r="H1294" i="22"/>
  <c r="P1284" i="22"/>
  <c r="O1289" i="22"/>
  <c r="N1294" i="22"/>
  <c r="I1284" i="22"/>
  <c r="H1289" i="22"/>
  <c r="G1294" i="22"/>
  <c r="K1284" i="22"/>
  <c r="J1289" i="22"/>
  <c r="I1294" i="22"/>
  <c r="L1284" i="22"/>
  <c r="K1289" i="22"/>
  <c r="R1294" i="22"/>
  <c r="P1285" i="22"/>
  <c r="J1291" i="22"/>
  <c r="Q1296" i="22"/>
  <c r="G1287" i="22"/>
  <c r="N1292" i="22"/>
  <c r="G1284" i="22"/>
  <c r="Q1290" i="22"/>
  <c r="F1297" i="22"/>
  <c r="F1210" i="22"/>
  <c r="F1220" i="22"/>
  <c r="L1213" i="22"/>
  <c r="Q1222" i="22"/>
  <c r="H1300" i="22"/>
  <c r="F1309" i="22"/>
  <c r="O1303" i="22"/>
  <c r="H1250" i="22"/>
  <c r="J1247" i="22"/>
  <c r="N1242" i="22"/>
  <c r="R1214" i="22"/>
  <c r="N1209" i="22"/>
  <c r="K1218" i="22"/>
  <c r="G1305" i="22"/>
  <c r="R1313" i="22"/>
  <c r="N1308" i="22"/>
  <c r="P1239" i="22"/>
  <c r="I1252" i="22"/>
  <c r="M1247" i="22"/>
  <c r="I35" i="28"/>
  <c r="P1447" i="22"/>
  <c r="K1440" i="22"/>
  <c r="J1437" i="22"/>
  <c r="H1437" i="22"/>
  <c r="G1442" i="22"/>
  <c r="F1447" i="22"/>
  <c r="N1436" i="22"/>
  <c r="M1441" i="22"/>
  <c r="L1446" i="22"/>
  <c r="H1436" i="22"/>
  <c r="G1441" i="22"/>
  <c r="F1446" i="22"/>
  <c r="I1436" i="22"/>
  <c r="P1441" i="22"/>
  <c r="J1447" i="22"/>
  <c r="H1438" i="22"/>
  <c r="O1443" i="22"/>
  <c r="M1434" i="22"/>
  <c r="G1440" i="22"/>
  <c r="N1445" i="22"/>
  <c r="L1436" i="22"/>
  <c r="F1442" i="22"/>
  <c r="H1448" i="22"/>
  <c r="M1361" i="22"/>
  <c r="N1361" i="22"/>
  <c r="G1367" i="22"/>
  <c r="J1371" i="22"/>
  <c r="G1369" i="22"/>
  <c r="F1368" i="22"/>
  <c r="J1162" i="22"/>
  <c r="F1157" i="22"/>
  <c r="L1150" i="22"/>
  <c r="J1030" i="22"/>
  <c r="G1039" i="22"/>
  <c r="K1034" i="22"/>
  <c r="K1395" i="22"/>
  <c r="I1395" i="22"/>
  <c r="G1391" i="22"/>
  <c r="L1396" i="22"/>
  <c r="L1403" i="22"/>
  <c r="N1402" i="22"/>
  <c r="Q1392" i="22"/>
  <c r="P1397" i="22"/>
  <c r="K1403" i="22"/>
  <c r="N1393" i="22"/>
  <c r="O1398" i="22"/>
  <c r="K1389" i="22"/>
  <c r="J1394" i="22"/>
  <c r="L1399" i="22"/>
  <c r="G1390" i="22"/>
  <c r="F1395" i="22"/>
  <c r="I1400" i="22"/>
  <c r="P1390" i="22"/>
  <c r="O1395" i="22"/>
  <c r="F1401" i="22"/>
  <c r="Q1390" i="22"/>
  <c r="P1395" i="22"/>
  <c r="H1401" i="22"/>
  <c r="Q1399" i="22"/>
  <c r="M1438" i="22"/>
  <c r="J1445" i="22"/>
  <c r="I1442" i="22"/>
  <c r="P1437" i="22"/>
  <c r="O1442" i="22"/>
  <c r="N1447" i="22"/>
  <c r="I1437" i="22"/>
  <c r="H1442" i="22"/>
  <c r="G1447" i="22"/>
  <c r="P1436" i="22"/>
  <c r="O1441" i="22"/>
  <c r="N1446" i="22"/>
  <c r="Q1436" i="22"/>
  <c r="K1442" i="22"/>
  <c r="R1447" i="22"/>
  <c r="P1438" i="22"/>
  <c r="J1444" i="22"/>
  <c r="H1435" i="22"/>
  <c r="O1440" i="22"/>
  <c r="Q1446" i="22"/>
  <c r="G1437" i="22"/>
  <c r="N1442" i="22"/>
  <c r="P1448" i="22"/>
  <c r="R1359" i="22"/>
  <c r="O1373" i="22"/>
  <c r="H1361" i="22"/>
  <c r="O1364" i="22"/>
  <c r="P1372" i="22"/>
  <c r="R1372" i="22"/>
  <c r="M1152" i="22"/>
  <c r="R1161" i="22"/>
  <c r="K1155" i="22"/>
  <c r="I1035" i="22"/>
  <c r="J1029" i="22"/>
  <c r="J1039" i="22"/>
  <c r="J1392" i="22"/>
  <c r="M1400" i="22"/>
  <c r="F1396" i="22"/>
  <c r="P1402" i="22"/>
  <c r="H1392" i="22"/>
  <c r="H1389" i="22"/>
  <c r="G1394" i="22"/>
  <c r="H1399" i="22"/>
  <c r="R1389" i="22"/>
  <c r="Q1394" i="22"/>
  <c r="G1400" i="22"/>
  <c r="N1390" i="22"/>
  <c r="M1395" i="22"/>
  <c r="Q1400" i="22"/>
  <c r="J1391" i="22"/>
  <c r="I1396" i="22"/>
  <c r="N1401" i="22"/>
  <c r="F1392" i="22"/>
  <c r="R1396" i="22"/>
  <c r="L1402" i="22"/>
  <c r="G1392" i="22"/>
  <c r="F1397" i="22"/>
  <c r="M1402" i="22"/>
  <c r="G1401" i="22"/>
  <c r="H1439" i="22"/>
  <c r="K1448" i="22"/>
  <c r="F1441" i="22"/>
  <c r="G1434" i="22"/>
  <c r="F1439" i="22"/>
  <c r="R1443" i="22"/>
  <c r="Q1448" i="22"/>
  <c r="L1438" i="22"/>
  <c r="K1443" i="22"/>
  <c r="J1448" i="22"/>
  <c r="F1438" i="22"/>
  <c r="R1442" i="22"/>
  <c r="Q1447" i="22"/>
  <c r="G1438" i="22"/>
  <c r="N1443" i="22"/>
  <c r="L1434" i="22"/>
  <c r="F1440" i="22"/>
  <c r="M1445" i="22"/>
  <c r="F1437" i="22"/>
  <c r="M1442" i="22"/>
  <c r="G1448" i="22"/>
  <c r="J1438" i="22"/>
  <c r="I1363" i="22"/>
  <c r="R1368" i="22"/>
  <c r="I1360" i="22"/>
  <c r="N1369" i="22"/>
  <c r="O1366" i="22"/>
  <c r="K1152" i="22"/>
  <c r="K1162" i="22"/>
  <c r="J1036" i="22"/>
  <c r="P1029" i="22"/>
  <c r="O1445" i="22"/>
  <c r="P1440" i="22"/>
  <c r="Q1435" i="22"/>
  <c r="I1446" i="22"/>
  <c r="J1441" i="22"/>
  <c r="K1436" i="22"/>
  <c r="H1446" i="22"/>
  <c r="I1441" i="22"/>
  <c r="J1436" i="22"/>
  <c r="G1446" i="22"/>
  <c r="H1441" i="22"/>
  <c r="G1445" i="22"/>
  <c r="K1163" i="22"/>
  <c r="L1158" i="22"/>
  <c r="M1153" i="22"/>
  <c r="R1163" i="22"/>
  <c r="F1159" i="22"/>
  <c r="G1154" i="22"/>
  <c r="H1149" i="22"/>
  <c r="M1159" i="22"/>
  <c r="N1154" i="22"/>
  <c r="O1149" i="22"/>
  <c r="G1160" i="22"/>
  <c r="H1155" i="22"/>
  <c r="I1150" i="22"/>
  <c r="N1160" i="22"/>
  <c r="O1155" i="22"/>
  <c r="P1150" i="22"/>
  <c r="M1160" i="22"/>
  <c r="N1155" i="22"/>
  <c r="O1150" i="22"/>
  <c r="L1160" i="22"/>
  <c r="M1155" i="22"/>
  <c r="N1150" i="22"/>
  <c r="K1160" i="22"/>
  <c r="L1155" i="22"/>
  <c r="M1150" i="22"/>
  <c r="P1162" i="22"/>
  <c r="Q1157" i="22"/>
  <c r="R1152" i="22"/>
  <c r="J1163" i="22"/>
  <c r="K1158" i="22"/>
  <c r="L1153" i="22"/>
  <c r="Q1163" i="22"/>
  <c r="R1158" i="22"/>
  <c r="F1154" i="22"/>
  <c r="G1149" i="22"/>
  <c r="L1159" i="22"/>
  <c r="M1154" i="22"/>
  <c r="N1149" i="22"/>
  <c r="F1160" i="22"/>
  <c r="G1155" i="22"/>
  <c r="H1150" i="22"/>
  <c r="R1159" i="22"/>
  <c r="F1155" i="22"/>
  <c r="G1150" i="22"/>
  <c r="Q1159" i="22"/>
  <c r="R1154" i="22"/>
  <c r="F1150" i="22"/>
  <c r="P1159" i="22"/>
  <c r="Q1154" i="22"/>
  <c r="R1149" i="22"/>
  <c r="H1162" i="22"/>
  <c r="I1157" i="22"/>
  <c r="J1152" i="22"/>
  <c r="O1162" i="22"/>
  <c r="P1157" i="22"/>
  <c r="Q1152" i="22"/>
  <c r="I1163" i="22"/>
  <c r="J1158" i="22"/>
  <c r="K1153" i="22"/>
  <c r="P1163" i="22"/>
  <c r="Q1158" i="22"/>
  <c r="R1153" i="22"/>
  <c r="F1149" i="22"/>
  <c r="K1159" i="22"/>
  <c r="L1154" i="22"/>
  <c r="M1149" i="22"/>
  <c r="J1159" i="22"/>
  <c r="K1154" i="22"/>
  <c r="L1149" i="22"/>
  <c r="I1159" i="22"/>
  <c r="J1154" i="22"/>
  <c r="K1149" i="22"/>
  <c r="H1159" i="22"/>
  <c r="I1154" i="22"/>
  <c r="J1149" i="22"/>
  <c r="M1161" i="22"/>
  <c r="N1156" i="22"/>
  <c r="O1151" i="22"/>
  <c r="G1162" i="22"/>
  <c r="H1157" i="22"/>
  <c r="I1152" i="22"/>
  <c r="N1162" i="22"/>
  <c r="O1157" i="22"/>
  <c r="P1152" i="22"/>
  <c r="H1163" i="22"/>
  <c r="I1158" i="22"/>
  <c r="J1153" i="22"/>
  <c r="O1163" i="22"/>
  <c r="P1158" i="22"/>
  <c r="Q1153" i="22"/>
  <c r="N1163" i="22"/>
  <c r="O1158" i="22"/>
  <c r="P1153" i="22"/>
  <c r="M1163" i="22"/>
  <c r="N1158" i="22"/>
  <c r="O1153" i="22"/>
  <c r="L1163" i="22"/>
  <c r="M1158" i="22"/>
  <c r="N1153" i="22"/>
  <c r="R1160" i="22"/>
  <c r="F1156" i="22"/>
  <c r="G1151" i="22"/>
  <c r="L1161" i="22"/>
  <c r="M1156" i="22"/>
  <c r="N1151" i="22"/>
  <c r="F1162" i="22"/>
  <c r="G1157" i="22"/>
  <c r="H1152" i="22"/>
  <c r="M1162" i="22"/>
  <c r="N1157" i="22"/>
  <c r="O1152" i="22"/>
  <c r="G1163" i="22"/>
  <c r="H1158" i="22"/>
  <c r="I1153" i="22"/>
  <c r="F1163" i="22"/>
  <c r="G1158" i="22"/>
  <c r="H1153" i="22"/>
  <c r="R1162" i="22"/>
  <c r="F1158" i="22"/>
  <c r="G1153" i="22"/>
  <c r="Q1162" i="22"/>
  <c r="R1157" i="22"/>
  <c r="F1153" i="22"/>
  <c r="O1159" i="22"/>
  <c r="P1154" i="22"/>
  <c r="Q1149" i="22"/>
  <c r="I1160" i="22"/>
  <c r="J1155" i="22"/>
  <c r="K1150" i="22"/>
  <c r="P1160" i="22"/>
  <c r="Q1155" i="22"/>
  <c r="R1150" i="22"/>
  <c r="J1161" i="22"/>
  <c r="K1156" i="22"/>
  <c r="L1151" i="22"/>
  <c r="Q1161" i="22"/>
  <c r="R1156" i="22"/>
  <c r="F1152" i="22"/>
  <c r="P1161" i="22"/>
  <c r="Q1156" i="22"/>
  <c r="R1151" i="22"/>
  <c r="O1161" i="22"/>
  <c r="P1156" i="22"/>
  <c r="Q1151" i="22"/>
  <c r="N1161" i="22"/>
  <c r="O1156" i="22"/>
  <c r="P1151" i="22"/>
  <c r="G1159" i="22"/>
  <c r="H1154" i="22"/>
  <c r="I1149" i="22"/>
  <c r="N1159" i="22"/>
  <c r="O1154" i="22"/>
  <c r="P1149" i="22"/>
  <c r="H1160" i="22"/>
  <c r="I1155" i="22"/>
  <c r="J1150" i="22"/>
  <c r="O1160" i="22"/>
  <c r="P1155" i="22"/>
  <c r="Q1150" i="22"/>
  <c r="I1161" i="22"/>
  <c r="J1156" i="22"/>
  <c r="K1151" i="22"/>
  <c r="H1161" i="22"/>
  <c r="I1156" i="22"/>
  <c r="J1151" i="22"/>
  <c r="G1161" i="22"/>
  <c r="H1156" i="22"/>
  <c r="I1151" i="22"/>
  <c r="F1161" i="22"/>
  <c r="G1156" i="22"/>
  <c r="H1151" i="22"/>
  <c r="R1369" i="22"/>
  <c r="F1365" i="22"/>
  <c r="G1371" i="22"/>
  <c r="H1366" i="22"/>
  <c r="I1361" i="22"/>
  <c r="P1369" i="22"/>
  <c r="Q1364" i="22"/>
  <c r="R1370" i="22"/>
  <c r="F1366" i="22"/>
  <c r="O1372" i="22"/>
  <c r="P1367" i="22"/>
  <c r="H1373" i="22"/>
  <c r="I1368" i="22"/>
  <c r="J1363" i="22"/>
  <c r="F1370" i="22"/>
  <c r="F1359" i="22"/>
  <c r="J1360" i="22"/>
  <c r="F1361" i="22"/>
  <c r="M1362" i="22"/>
  <c r="J1366" i="22"/>
  <c r="N1370" i="22"/>
  <c r="H1359" i="22"/>
  <c r="L1360" i="22"/>
  <c r="J1368" i="22"/>
  <c r="J1369" i="22"/>
  <c r="K1364" i="22"/>
  <c r="L1370" i="22"/>
  <c r="M1365" i="22"/>
  <c r="N1360" i="22"/>
  <c r="H1369" i="22"/>
  <c r="I1364" i="22"/>
  <c r="J1370" i="22"/>
  <c r="K1365" i="22"/>
  <c r="G1372" i="22"/>
  <c r="H1367" i="22"/>
  <c r="M1372" i="22"/>
  <c r="N1367" i="22"/>
  <c r="O1362" i="22"/>
  <c r="M1367" i="22"/>
  <c r="F1372" i="22"/>
  <c r="M1359" i="22"/>
  <c r="H1360" i="22"/>
  <c r="O1361" i="22"/>
  <c r="Q1363" i="22"/>
  <c r="H1368" i="22"/>
  <c r="N1372" i="22"/>
  <c r="P1359" i="22"/>
  <c r="Q1365" i="22"/>
  <c r="N1373" i="22"/>
  <c r="O1368" i="22"/>
  <c r="P1363" i="22"/>
  <c r="Q1369" i="22"/>
  <c r="R1364" i="22"/>
  <c r="L1373" i="22"/>
  <c r="M1368" i="22"/>
  <c r="N1363" i="22"/>
  <c r="O1369" i="22"/>
  <c r="P1364" i="22"/>
  <c r="L1371" i="22"/>
  <c r="M1366" i="22"/>
  <c r="R1371" i="22"/>
  <c r="F1367" i="22"/>
  <c r="G1362" i="22"/>
  <c r="G1365" i="22"/>
  <c r="M1369" i="22"/>
  <c r="Q1371" i="22"/>
  <c r="L1359" i="22"/>
  <c r="R1360" i="22"/>
  <c r="K1362" i="22"/>
  <c r="O1365" i="22"/>
  <c r="H1370" i="22"/>
  <c r="G1359" i="22"/>
  <c r="J1362" i="22"/>
  <c r="F1373" i="22"/>
  <c r="G1368" i="22"/>
  <c r="H1363" i="22"/>
  <c r="I1369" i="22"/>
  <c r="J1364" i="22"/>
  <c r="K1372" i="22"/>
  <c r="L1367" i="22"/>
  <c r="M1373" i="22"/>
  <c r="N1368" i="22"/>
  <c r="O1363" i="22"/>
  <c r="I1372" i="22"/>
  <c r="J1367" i="22"/>
  <c r="K1373" i="22"/>
  <c r="L1368" i="22"/>
  <c r="M1363" i="22"/>
  <c r="I1370" i="22"/>
  <c r="J1365" i="22"/>
  <c r="O1370" i="22"/>
  <c r="P1365" i="22"/>
  <c r="Q1360" i="22"/>
  <c r="F1362" i="22"/>
  <c r="N1364" i="22"/>
  <c r="R1366" i="22"/>
  <c r="K1371" i="22"/>
  <c r="K1359" i="22"/>
  <c r="P1360" i="22"/>
  <c r="I1362" i="22"/>
  <c r="I1365" i="22"/>
  <c r="I1373" i="22"/>
  <c r="L1363" i="22"/>
  <c r="H1371" i="22"/>
  <c r="I1366" i="22"/>
  <c r="J1372" i="22"/>
  <c r="K1367" i="22"/>
  <c r="L1362" i="22"/>
  <c r="F1371" i="22"/>
  <c r="G1366" i="22"/>
  <c r="H1372" i="22"/>
  <c r="I1367" i="22"/>
  <c r="R1373" i="22"/>
  <c r="F1369" i="22"/>
  <c r="G1364" i="22"/>
  <c r="L1369" i="22"/>
  <c r="M1364" i="22"/>
  <c r="N1359" i="22"/>
  <c r="K1360" i="22"/>
  <c r="R1361" i="22"/>
  <c r="N1362" i="22"/>
  <c r="L1366" i="22"/>
  <c r="I1371" i="22"/>
  <c r="J1359" i="22"/>
  <c r="M1360" i="22"/>
  <c r="H1362" i="22"/>
  <c r="P1370" i="22"/>
  <c r="M1370" i="22"/>
  <c r="N1365" i="22"/>
  <c r="O1371" i="22"/>
  <c r="P1366" i="22"/>
  <c r="Q1361" i="22"/>
  <c r="K1370" i="22"/>
  <c r="L1365" i="22"/>
  <c r="M1371" i="22"/>
  <c r="N1366" i="22"/>
  <c r="J1373" i="22"/>
  <c r="K1368" i="22"/>
  <c r="P1373" i="22"/>
  <c r="Q1368" i="22"/>
  <c r="R1363" i="22"/>
  <c r="L1372" i="22"/>
  <c r="O1359" i="22"/>
  <c r="G1361" i="22"/>
  <c r="P1361" i="22"/>
  <c r="F1364" i="22"/>
  <c r="P1368" i="22"/>
  <c r="G1373" i="22"/>
  <c r="Q1359" i="22"/>
  <c r="J1361" i="22"/>
  <c r="I1359" i="22"/>
  <c r="K1042" i="22"/>
  <c r="L1037" i="22"/>
  <c r="M1032" i="22"/>
  <c r="J1042" i="22"/>
  <c r="K1037" i="22"/>
  <c r="L1032" i="22"/>
  <c r="I1042" i="22"/>
  <c r="J1037" i="22"/>
  <c r="K1032" i="22"/>
  <c r="H1042" i="22"/>
  <c r="I1037" i="22"/>
  <c r="J1032" i="22"/>
  <c r="O1042" i="22"/>
  <c r="P1037" i="22"/>
  <c r="Q1032" i="22"/>
  <c r="I1043" i="22"/>
  <c r="J1038" i="22"/>
  <c r="K1033" i="22"/>
  <c r="P1043" i="22"/>
  <c r="Q1038" i="22"/>
  <c r="R1033" i="22"/>
  <c r="F1029" i="22"/>
  <c r="K1039" i="22"/>
  <c r="L1034" i="22"/>
  <c r="M1029" i="22"/>
  <c r="P1041" i="22"/>
  <c r="Q1036" i="22"/>
  <c r="R1031" i="22"/>
  <c r="O1041" i="22"/>
  <c r="P1036" i="22"/>
  <c r="Q1031" i="22"/>
  <c r="N1041" i="22"/>
  <c r="O1036" i="22"/>
  <c r="P1031" i="22"/>
  <c r="M1041" i="22"/>
  <c r="N1036" i="22"/>
  <c r="O1031" i="22"/>
  <c r="G1042" i="22"/>
  <c r="H1037" i="22"/>
  <c r="I1032" i="22"/>
  <c r="N1042" i="22"/>
  <c r="O1037" i="22"/>
  <c r="P1032" i="22"/>
  <c r="H1043" i="22"/>
  <c r="I1038" i="22"/>
  <c r="J1033" i="22"/>
  <c r="O1043" i="22"/>
  <c r="P1038" i="22"/>
  <c r="Q1033" i="22"/>
  <c r="H1041" i="22"/>
  <c r="I1036" i="22"/>
  <c r="J1031" i="22"/>
  <c r="G1041" i="22"/>
  <c r="H1036" i="22"/>
  <c r="I1031" i="22"/>
  <c r="F1041" i="22"/>
  <c r="G1036" i="22"/>
  <c r="H1031" i="22"/>
  <c r="R1040" i="22"/>
  <c r="F1036" i="22"/>
  <c r="G1031" i="22"/>
  <c r="L1041" i="22"/>
  <c r="M1036" i="22"/>
  <c r="N1031" i="22"/>
  <c r="F1042" i="22"/>
  <c r="G1037" i="22"/>
  <c r="H1032" i="22"/>
  <c r="M1042" i="22"/>
  <c r="N1037" i="22"/>
  <c r="O1032" i="22"/>
  <c r="G1043" i="22"/>
  <c r="H1038" i="22"/>
  <c r="I1033" i="22"/>
  <c r="M1040" i="22"/>
  <c r="N1035" i="22"/>
  <c r="O1030" i="22"/>
  <c r="L1040" i="22"/>
  <c r="M1035" i="22"/>
  <c r="N1030" i="22"/>
  <c r="K1040" i="22"/>
  <c r="L1035" i="22"/>
  <c r="M1030" i="22"/>
  <c r="J1040" i="22"/>
  <c r="K1035" i="22"/>
  <c r="L1030" i="22"/>
  <c r="Q1040" i="22"/>
  <c r="R1035" i="22"/>
  <c r="F1031" i="22"/>
  <c r="K1041" i="22"/>
  <c r="L1036" i="22"/>
  <c r="M1031" i="22"/>
  <c r="R1041" i="22"/>
  <c r="F1037" i="22"/>
  <c r="G1032" i="22"/>
  <c r="L1042" i="22"/>
  <c r="M1037" i="22"/>
  <c r="N1032" i="22"/>
  <c r="R1039" i="22"/>
  <c r="F1035" i="22"/>
  <c r="G1030" i="22"/>
  <c r="Q1039" i="22"/>
  <c r="R1034" i="22"/>
  <c r="F1030" i="22"/>
  <c r="P1039" i="22"/>
  <c r="Q1034" i="22"/>
  <c r="R1029" i="22"/>
  <c r="O1039" i="22"/>
  <c r="P1034" i="22"/>
  <c r="Q1029" i="22"/>
  <c r="I1040" i="22"/>
  <c r="J1035" i="22"/>
  <c r="K1030" i="22"/>
  <c r="P1040" i="22"/>
  <c r="Q1035" i="22"/>
  <c r="R1030" i="22"/>
  <c r="J1041" i="22"/>
  <c r="K1036" i="22"/>
  <c r="L1031" i="22"/>
  <c r="Q1041" i="22"/>
  <c r="R1036" i="22"/>
  <c r="F1032" i="22"/>
  <c r="N1043" i="22"/>
  <c r="O1038" i="22"/>
  <c r="P1033" i="22"/>
  <c r="M1043" i="22"/>
  <c r="N1038" i="22"/>
  <c r="O1033" i="22"/>
  <c r="L1043" i="22"/>
  <c r="M1038" i="22"/>
  <c r="N1033" i="22"/>
  <c r="K1043" i="22"/>
  <c r="L1038" i="22"/>
  <c r="M1033" i="22"/>
  <c r="R1043" i="22"/>
  <c r="F1039" i="22"/>
  <c r="G1034" i="22"/>
  <c r="H1029" i="22"/>
  <c r="M1039" i="22"/>
  <c r="N1034" i="22"/>
  <c r="O1029" i="22"/>
  <c r="G1040" i="22"/>
  <c r="H1035" i="22"/>
  <c r="I1030" i="22"/>
  <c r="N1040" i="22"/>
  <c r="O1035" i="22"/>
  <c r="P1030" i="22"/>
  <c r="F1043" i="22"/>
  <c r="G1038" i="22"/>
  <c r="H1033" i="22"/>
  <c r="R1042" i="22"/>
  <c r="F1038" i="22"/>
  <c r="G1033" i="22"/>
  <c r="Q1042" i="22"/>
  <c r="R1037" i="22"/>
  <c r="F1033" i="22"/>
  <c r="P1042" i="22"/>
  <c r="Q1037" i="22"/>
  <c r="R1032" i="22"/>
  <c r="J1043" i="22"/>
  <c r="K1038" i="22"/>
  <c r="L1033" i="22"/>
  <c r="Q1043" i="22"/>
  <c r="R1038" i="22"/>
  <c r="F1034" i="22"/>
  <c r="G1029" i="22"/>
  <c r="L1039" i="22"/>
  <c r="M1034" i="22"/>
  <c r="N1029" i="22"/>
  <c r="F1040" i="22"/>
  <c r="G1035" i="22"/>
  <c r="H1030" i="22"/>
  <c r="P1394" i="22"/>
  <c r="R1390" i="22"/>
  <c r="M1398" i="22"/>
  <c r="I1389" i="22"/>
  <c r="N1394" i="22"/>
  <c r="P1389" i="22"/>
  <c r="O1394" i="22"/>
  <c r="R1399" i="22"/>
  <c r="M1390" i="22"/>
  <c r="L1395" i="22"/>
  <c r="P1400" i="22"/>
  <c r="I1391" i="22"/>
  <c r="H1396" i="22"/>
  <c r="M1401" i="22"/>
  <c r="R1391" i="22"/>
  <c r="Q1396" i="22"/>
  <c r="K1402" i="22"/>
  <c r="N1392" i="22"/>
  <c r="M1397" i="22"/>
  <c r="H1403" i="22"/>
  <c r="O1392" i="22"/>
  <c r="N1397" i="22"/>
  <c r="I1403" i="22"/>
  <c r="O1401" i="22"/>
  <c r="I1434" i="22"/>
  <c r="Q1434" i="22"/>
  <c r="R1445" i="22"/>
  <c r="O1434" i="22"/>
  <c r="N1439" i="22"/>
  <c r="M1444" i="22"/>
  <c r="H1434" i="22"/>
  <c r="G1439" i="22"/>
  <c r="F1444" i="22"/>
  <c r="R1448" i="22"/>
  <c r="N1438" i="22"/>
  <c r="M1443" i="22"/>
  <c r="L1448" i="22"/>
  <c r="O1438" i="22"/>
  <c r="I1444" i="22"/>
  <c r="G1435" i="22"/>
  <c r="N1440" i="22"/>
  <c r="P1446" i="22"/>
  <c r="N1437" i="22"/>
  <c r="H1443" i="22"/>
  <c r="O1448" i="22"/>
  <c r="R1438" i="22"/>
  <c r="L1444" i="22"/>
  <c r="O1367" i="22"/>
  <c r="Q1373" i="22"/>
  <c r="L1361" i="22"/>
  <c r="Q1370" i="22"/>
  <c r="R1367" i="22"/>
  <c r="J1157" i="22"/>
  <c r="N1152" i="22"/>
  <c r="K1161" i="22"/>
  <c r="I1041" i="22"/>
  <c r="O1034" i="22"/>
  <c r="K1029" i="22"/>
  <c r="Q1397" i="22"/>
  <c r="O1391" i="22"/>
  <c r="J1395" i="22"/>
  <c r="G1396" i="22"/>
  <c r="P1396" i="22"/>
  <c r="I1402" i="22"/>
  <c r="G1403" i="22"/>
  <c r="I1393" i="22"/>
  <c r="I1398" i="22"/>
  <c r="Q1403" i="22"/>
  <c r="J1393" i="22"/>
  <c r="J1398" i="22"/>
  <c r="R1403" i="22"/>
  <c r="J1402" i="22"/>
  <c r="G1444" i="22"/>
  <c r="P1439" i="22"/>
  <c r="O1436" i="22"/>
  <c r="J1435" i="22"/>
  <c r="I1440" i="22"/>
  <c r="H1445" i="22"/>
  <c r="P1434" i="22"/>
  <c r="O1439" i="22"/>
  <c r="N1444" i="22"/>
  <c r="J1434" i="22"/>
  <c r="I1439" i="22"/>
  <c r="H1444" i="22"/>
  <c r="K1434" i="22"/>
  <c r="J1439" i="22"/>
  <c r="Q1444" i="22"/>
  <c r="O1435" i="22"/>
  <c r="Q1441" i="22"/>
  <c r="K1447" i="22"/>
  <c r="I1438" i="22"/>
  <c r="P1443" i="22"/>
  <c r="F1434" i="22"/>
  <c r="M1439" i="22"/>
  <c r="J1446" i="22"/>
  <c r="K1361" i="22"/>
  <c r="L1364" i="22"/>
  <c r="H1365" i="22"/>
  <c r="R1362" i="22"/>
  <c r="N1371" i="22"/>
  <c r="I1162" i="22"/>
  <c r="M1157" i="22"/>
  <c r="F1151" i="22"/>
  <c r="Q1030" i="22"/>
  <c r="N1039" i="22"/>
  <c r="J1034" i="22"/>
  <c r="K1393" i="22"/>
  <c r="K1390" i="22"/>
  <c r="H1391" i="22"/>
  <c r="Q1391" i="22"/>
  <c r="L1397" i="22"/>
  <c r="O1400" i="22"/>
  <c r="F1400" i="22"/>
  <c r="Q1395" i="22"/>
  <c r="G1389" i="22"/>
  <c r="H1394" i="22"/>
  <c r="P1399" i="22"/>
  <c r="F1391" i="22"/>
  <c r="R1395" i="22"/>
  <c r="J1401" i="22"/>
  <c r="P1391" i="22"/>
  <c r="O1396" i="22"/>
  <c r="H1402" i="22"/>
  <c r="L1392" i="22"/>
  <c r="K1397" i="22"/>
  <c r="F1403" i="22"/>
  <c r="H1393" i="22"/>
  <c r="H1398" i="22"/>
  <c r="P1403" i="22"/>
  <c r="Q1393" i="22"/>
  <c r="R1398" i="22"/>
  <c r="F1389" i="22"/>
  <c r="R1393" i="22"/>
  <c r="F1399" i="22"/>
  <c r="F1398" i="22"/>
  <c r="R1402" i="22"/>
  <c r="R1437" i="22"/>
  <c r="O1444" i="22"/>
  <c r="N1441" i="22"/>
  <c r="R1435" i="22"/>
  <c r="Q1440" i="22"/>
  <c r="P1445" i="22"/>
  <c r="K1435" i="22"/>
  <c r="J1440" i="22"/>
  <c r="I1445" i="22"/>
  <c r="R1434" i="22"/>
  <c r="Q1439" i="22"/>
  <c r="P1444" i="22"/>
  <c r="F1435" i="22"/>
  <c r="R1439" i="22"/>
  <c r="L1445" i="22"/>
  <c r="R1436" i="22"/>
  <c r="L1442" i="22"/>
  <c r="F1448" i="22"/>
  <c r="Q1438" i="22"/>
  <c r="K1444" i="22"/>
  <c r="N1434" i="22"/>
  <c r="H1440" i="22"/>
  <c r="R1446" i="22"/>
  <c r="K1363" i="22"/>
  <c r="K1369" i="22"/>
  <c r="K1366" i="22"/>
  <c r="H1364" i="22"/>
  <c r="Q1372" i="22"/>
  <c r="L1152" i="22"/>
  <c r="L1162" i="22"/>
  <c r="R1155" i="22"/>
  <c r="P1035" i="22"/>
  <c r="I1029" i="22"/>
  <c r="I1039" i="22"/>
  <c r="I1397" i="22"/>
  <c r="G1402" i="22"/>
  <c r="G1397" i="22"/>
  <c r="N1400" i="22"/>
  <c r="L1401" i="22"/>
  <c r="M1392" i="22"/>
  <c r="L1390" i="22"/>
  <c r="J1390" i="22"/>
  <c r="K1398" i="22"/>
  <c r="M1391" i="22"/>
  <c r="N1396" i="22"/>
  <c r="I1401" i="22"/>
  <c r="N1391" i="22"/>
  <c r="M1396" i="22"/>
  <c r="F1402" i="22"/>
  <c r="K1392" i="22"/>
  <c r="J1397" i="22"/>
  <c r="Q1402" i="22"/>
  <c r="G1393" i="22"/>
  <c r="G1398" i="22"/>
  <c r="O1403" i="22"/>
  <c r="P1393" i="22"/>
  <c r="Q1398" i="22"/>
  <c r="M1389" i="22"/>
  <c r="L1394" i="22"/>
  <c r="N1399" i="22"/>
  <c r="N1389" i="22"/>
  <c r="M1394" i="22"/>
  <c r="O1399" i="22"/>
  <c r="N1398" i="22"/>
  <c r="Q1442" i="22"/>
  <c r="L1435" i="22"/>
  <c r="M1446" i="22"/>
  <c r="M1436" i="22"/>
  <c r="L1441" i="22"/>
  <c r="K1446" i="22"/>
  <c r="F1436" i="22"/>
  <c r="R1440" i="22"/>
  <c r="Q1445" i="22"/>
  <c r="M1435" i="22"/>
  <c r="L1440" i="22"/>
  <c r="K1445" i="22"/>
  <c r="N1435" i="22"/>
  <c r="M1440" i="22"/>
  <c r="O1446" i="22"/>
  <c r="M1437" i="22"/>
  <c r="G1443" i="22"/>
  <c r="N1448" i="22"/>
  <c r="L1439" i="22"/>
  <c r="F1445" i="22"/>
  <c r="I1435" i="22"/>
  <c r="K1441" i="22"/>
  <c r="M1447" i="22"/>
  <c r="F1360" i="22"/>
  <c r="P1362" i="22"/>
  <c r="G1370" i="22"/>
  <c r="Q1367" i="22"/>
  <c r="G1363" i="22"/>
  <c r="K1157" i="22"/>
  <c r="G1152" i="22"/>
  <c r="Q1160" i="22"/>
  <c r="O1040" i="22"/>
  <c r="H1034" i="22"/>
  <c r="L1029" i="22"/>
  <c r="D2" i="3"/>
  <c r="H949" i="22"/>
  <c r="I944" i="22"/>
  <c r="J939" i="22"/>
  <c r="G949" i="22"/>
  <c r="H944" i="22"/>
  <c r="I939" i="22"/>
  <c r="N949" i="22"/>
  <c r="O944" i="22"/>
  <c r="P939" i="22"/>
  <c r="H950" i="22"/>
  <c r="I945" i="22"/>
  <c r="J940" i="22"/>
  <c r="O950" i="22"/>
  <c r="P945" i="22"/>
  <c r="Q940" i="22"/>
  <c r="I951" i="22"/>
  <c r="J946" i="22"/>
  <c r="K941" i="22"/>
  <c r="H951" i="22"/>
  <c r="I946" i="22"/>
  <c r="J941" i="22"/>
  <c r="G951" i="22"/>
  <c r="H946" i="22"/>
  <c r="I941" i="22"/>
  <c r="L953" i="22"/>
  <c r="N943" i="22"/>
  <c r="L948" i="22"/>
  <c r="R953" i="22"/>
  <c r="G944" i="22"/>
  <c r="M949" i="22"/>
  <c r="O939" i="22"/>
  <c r="H945" i="22"/>
  <c r="N950" i="22"/>
  <c r="P940" i="22"/>
  <c r="N945" i="22"/>
  <c r="L950" i="22"/>
  <c r="M948" i="22"/>
  <c r="K953" i="22"/>
  <c r="M943" i="22"/>
  <c r="F949" i="22"/>
  <c r="H939" i="22"/>
  <c r="N944" i="22"/>
  <c r="G950" i="22"/>
  <c r="I940" i="22"/>
  <c r="O945" i="22"/>
  <c r="M950" i="22"/>
  <c r="O940" i="22"/>
  <c r="M945" i="22"/>
  <c r="Q952" i="22"/>
  <c r="R947" i="22"/>
  <c r="F943" i="22"/>
  <c r="P952" i="22"/>
  <c r="Q947" i="22"/>
  <c r="R942" i="22"/>
  <c r="J953" i="22"/>
  <c r="K948" i="22"/>
  <c r="L943" i="22"/>
  <c r="Q953" i="22"/>
  <c r="R948" i="22"/>
  <c r="F944" i="22"/>
  <c r="G939" i="22"/>
  <c r="L949" i="22"/>
  <c r="M944" i="22"/>
  <c r="N939" i="22"/>
  <c r="F950" i="22"/>
  <c r="G945" i="22"/>
  <c r="H940" i="22"/>
  <c r="R949" i="22"/>
  <c r="F945" i="22"/>
  <c r="G940" i="22"/>
  <c r="Q949" i="22"/>
  <c r="R944" i="22"/>
  <c r="F940" i="22"/>
  <c r="O946" i="22"/>
  <c r="N946" i="22"/>
  <c r="G952" i="22"/>
  <c r="N952" i="22"/>
  <c r="H953" i="22"/>
  <c r="O953" i="22"/>
  <c r="N953" i="22"/>
  <c r="M953" i="22"/>
  <c r="I952" i="22"/>
  <c r="J947" i="22"/>
  <c r="K942" i="22"/>
  <c r="H952" i="22"/>
  <c r="I947" i="22"/>
  <c r="J942" i="22"/>
  <c r="O952" i="22"/>
  <c r="P947" i="22"/>
  <c r="Q942" i="22"/>
  <c r="I953" i="22"/>
  <c r="J948" i="22"/>
  <c r="K943" i="22"/>
  <c r="P953" i="22"/>
  <c r="Q948" i="22"/>
  <c r="R943" i="22"/>
  <c r="F939" i="22"/>
  <c r="K949" i="22"/>
  <c r="L944" i="22"/>
  <c r="M939" i="22"/>
  <c r="J949" i="22"/>
  <c r="K944" i="22"/>
  <c r="L939" i="22"/>
  <c r="I949" i="22"/>
  <c r="J944" i="22"/>
  <c r="K939" i="22"/>
  <c r="N951" i="22"/>
  <c r="M951" i="22"/>
  <c r="H947" i="22"/>
  <c r="O947" i="22"/>
  <c r="I948" i="22"/>
  <c r="P948" i="22"/>
  <c r="O948" i="22"/>
  <c r="N948" i="22"/>
  <c r="P941" i="22"/>
  <c r="O941" i="22"/>
  <c r="I942" i="22"/>
  <c r="P942" i="22"/>
  <c r="J943" i="22"/>
  <c r="Q943" i="22"/>
  <c r="P943" i="22"/>
  <c r="O943" i="22"/>
  <c r="F951" i="22"/>
  <c r="G946" i="22"/>
  <c r="H941" i="22"/>
  <c r="R950" i="22"/>
  <c r="F946" i="22"/>
  <c r="G941" i="22"/>
  <c r="L951" i="22"/>
  <c r="M946" i="22"/>
  <c r="N941" i="22"/>
  <c r="F952" i="22"/>
  <c r="G947" i="22"/>
  <c r="H942" i="22"/>
  <c r="M952" i="22"/>
  <c r="N947" i="22"/>
  <c r="O942" i="22"/>
  <c r="G953" i="22"/>
  <c r="H948" i="22"/>
  <c r="I943" i="22"/>
  <c r="F953" i="22"/>
  <c r="G948" i="22"/>
  <c r="H943" i="22"/>
  <c r="R952" i="22"/>
  <c r="F948" i="22"/>
  <c r="G943" i="22"/>
  <c r="R1339" i="22"/>
  <c r="F1335" i="22"/>
  <c r="G1330" i="22"/>
  <c r="Q1339" i="22"/>
  <c r="R1334" i="22"/>
  <c r="F1330" i="22"/>
  <c r="F1343" i="22"/>
  <c r="L1337" i="22"/>
  <c r="R1331" i="22"/>
  <c r="G1341" i="22"/>
  <c r="M1335" i="22"/>
  <c r="K1329" i="22"/>
  <c r="H1339" i="22"/>
  <c r="I1334" i="22"/>
  <c r="J1329" i="22"/>
  <c r="G1339" i="22"/>
  <c r="H1334" i="22"/>
  <c r="I1329" i="22"/>
  <c r="N1339" i="22"/>
  <c r="O1334" i="22"/>
  <c r="P1329" i="22"/>
  <c r="G1340" i="22"/>
  <c r="H1335" i="22"/>
  <c r="I1330" i="22"/>
  <c r="N1340" i="22"/>
  <c r="O1335" i="22"/>
  <c r="P1330" i="22"/>
  <c r="J1330" i="22"/>
  <c r="I1343" i="22"/>
  <c r="M1331" i="22"/>
  <c r="K1342" i="22"/>
  <c r="Q1336" i="22"/>
  <c r="J1331" i="22"/>
  <c r="L1340" i="22"/>
  <c r="J1334" i="22"/>
  <c r="L1343" i="22"/>
  <c r="M1338" i="22"/>
  <c r="N1333" i="22"/>
  <c r="K1343" i="22"/>
  <c r="L1338" i="22"/>
  <c r="M1333" i="22"/>
  <c r="R1343" i="22"/>
  <c r="F1339" i="22"/>
  <c r="G1334" i="22"/>
  <c r="H1329" i="22"/>
  <c r="L1339" i="22"/>
  <c r="M1334" i="22"/>
  <c r="N1329" i="22"/>
  <c r="F1340" i="22"/>
  <c r="G1335" i="22"/>
  <c r="H1330" i="22"/>
  <c r="M1339" i="22"/>
  <c r="J1338" i="22"/>
  <c r="N1342" i="22"/>
  <c r="P1341" i="22"/>
  <c r="I1336" i="22"/>
  <c r="O1330" i="22"/>
  <c r="I1339" i="22"/>
  <c r="O1333" i="22"/>
  <c r="Q1342" i="22"/>
  <c r="R1337" i="22"/>
  <c r="F1333" i="22"/>
  <c r="P1342" i="22"/>
  <c r="Q1337" i="22"/>
  <c r="R1332" i="22"/>
  <c r="J1343" i="22"/>
  <c r="K1338" i="22"/>
  <c r="L1333" i="22"/>
  <c r="P1343" i="22"/>
  <c r="Q1338" i="22"/>
  <c r="R1333" i="22"/>
  <c r="F1329" i="22"/>
  <c r="K1339" i="22"/>
  <c r="L1334" i="22"/>
  <c r="M1329" i="22"/>
  <c r="N1334" i="22"/>
  <c r="K1333" i="22"/>
  <c r="O1337" i="22"/>
  <c r="H1341" i="22"/>
  <c r="N1335" i="22"/>
  <c r="L1329" i="22"/>
  <c r="N1338" i="22"/>
  <c r="G1333" i="22"/>
  <c r="I1342" i="22"/>
  <c r="J1337" i="22"/>
  <c r="K1332" i="22"/>
  <c r="H1342" i="22"/>
  <c r="I1337" i="22"/>
  <c r="J1332" i="22"/>
  <c r="O1342" i="22"/>
  <c r="P1337" i="22"/>
  <c r="Q1332" i="22"/>
  <c r="H1343" i="22"/>
  <c r="I1338" i="22"/>
  <c r="J1333" i="22"/>
  <c r="O1343" i="22"/>
  <c r="P1338" i="22"/>
  <c r="Q1333" i="22"/>
  <c r="P1340" i="22"/>
  <c r="O1329" i="22"/>
  <c r="F1342" i="22"/>
  <c r="P1332" i="22"/>
  <c r="M1340" i="22"/>
  <c r="K1334" i="22"/>
  <c r="M1343" i="22"/>
  <c r="F1338" i="22"/>
  <c r="L1332" i="22"/>
  <c r="N1341" i="22"/>
  <c r="O1336" i="22"/>
  <c r="P1331" i="22"/>
  <c r="M1341" i="22"/>
  <c r="N1336" i="22"/>
  <c r="O1331" i="22"/>
  <c r="G1342" i="22"/>
  <c r="H1337" i="22"/>
  <c r="I1332" i="22"/>
  <c r="M1342" i="22"/>
  <c r="N1337" i="22"/>
  <c r="O1332" i="22"/>
  <c r="G1343" i="22"/>
  <c r="H1338" i="22"/>
  <c r="I1333" i="22"/>
  <c r="Q1335" i="22"/>
  <c r="Q1343" i="22"/>
  <c r="G1337" i="22"/>
  <c r="J1339" i="22"/>
  <c r="P1333" i="22"/>
  <c r="R1342" i="22"/>
  <c r="K1337" i="22"/>
  <c r="Q1331" i="22"/>
  <c r="F1341" i="22"/>
  <c r="G1336" i="22"/>
  <c r="H1331" i="22"/>
  <c r="R1340" i="22"/>
  <c r="F1336" i="22"/>
  <c r="G1331" i="22"/>
  <c r="L1341" i="22"/>
  <c r="M1336" i="22"/>
  <c r="N1331" i="22"/>
  <c r="R1341" i="22"/>
  <c r="F1337" i="22"/>
  <c r="G1332" i="22"/>
  <c r="L1342" i="22"/>
  <c r="M1337" i="22"/>
  <c r="N1332" i="22"/>
  <c r="R1330" i="22"/>
  <c r="R1338" i="22"/>
  <c r="H1332" i="22"/>
  <c r="O1338" i="22"/>
  <c r="H1333" i="22"/>
  <c r="J1342" i="22"/>
  <c r="P1336" i="22"/>
  <c r="I1331" i="22"/>
  <c r="K1340" i="22"/>
  <c r="L1335" i="22"/>
  <c r="M1330" i="22"/>
  <c r="J1340" i="22"/>
  <c r="K1335" i="22"/>
  <c r="L1330" i="22"/>
  <c r="Q1340" i="22"/>
  <c r="R1335" i="22"/>
  <c r="F1331" i="22"/>
  <c r="J1341" i="22"/>
  <c r="K1336" i="22"/>
  <c r="L1331" i="22"/>
  <c r="Q1341" i="22"/>
  <c r="R1336" i="22"/>
  <c r="F1332" i="22"/>
  <c r="H1340" i="22"/>
  <c r="F1334" i="22"/>
  <c r="K1341" i="22"/>
  <c r="F1205" i="22"/>
  <c r="G1200" i="22"/>
  <c r="H1195" i="22"/>
  <c r="R1204" i="22"/>
  <c r="F1200" i="22"/>
  <c r="G1195" i="22"/>
  <c r="Q1204" i="22"/>
  <c r="R1199" i="22"/>
  <c r="F1195" i="22"/>
  <c r="P1204" i="22"/>
  <c r="Q1199" i="22"/>
  <c r="R1194" i="22"/>
  <c r="O1204" i="22"/>
  <c r="P1199" i="22"/>
  <c r="Q1194" i="22"/>
  <c r="I1205" i="22"/>
  <c r="J1200" i="22"/>
  <c r="K1195" i="22"/>
  <c r="P1205" i="22"/>
  <c r="Q1200" i="22"/>
  <c r="R1195" i="22"/>
  <c r="J1206" i="22"/>
  <c r="K1201" i="22"/>
  <c r="L1196" i="22"/>
  <c r="K1204" i="22"/>
  <c r="L1199" i="22"/>
  <c r="M1194" i="22"/>
  <c r="J1204" i="22"/>
  <c r="K1199" i="22"/>
  <c r="L1194" i="22"/>
  <c r="I1204" i="22"/>
  <c r="J1199" i="22"/>
  <c r="K1194" i="22"/>
  <c r="H1204" i="22"/>
  <c r="I1199" i="22"/>
  <c r="J1194" i="22"/>
  <c r="G1204" i="22"/>
  <c r="H1199" i="22"/>
  <c r="I1194" i="22"/>
  <c r="N1204" i="22"/>
  <c r="O1199" i="22"/>
  <c r="P1194" i="22"/>
  <c r="H1205" i="22"/>
  <c r="I1200" i="22"/>
  <c r="J1195" i="22"/>
  <c r="O1205" i="22"/>
  <c r="P1200" i="22"/>
  <c r="Q1195" i="22"/>
  <c r="L1207" i="22"/>
  <c r="J1201" i="22"/>
  <c r="N1208" i="22"/>
  <c r="L1202" i="22"/>
  <c r="J1196" i="22"/>
  <c r="N1203" i="22"/>
  <c r="L1197" i="22"/>
  <c r="F1206" i="22"/>
  <c r="N1198" i="22"/>
  <c r="H1207" i="22"/>
  <c r="F1201" i="22"/>
  <c r="R1208" i="22"/>
  <c r="P1202" i="22"/>
  <c r="N1196" i="22"/>
  <c r="M1204" i="22"/>
  <c r="K1198" i="22"/>
  <c r="M1207" i="22"/>
  <c r="H1200" i="22"/>
  <c r="F1194" i="22"/>
  <c r="Q1206" i="22"/>
  <c r="O1200" i="22"/>
  <c r="F1208" i="22"/>
  <c r="Q1201" i="22"/>
  <c r="O1195" i="22"/>
  <c r="F1203" i="22"/>
  <c r="Q1196" i="22"/>
  <c r="K1205" i="22"/>
  <c r="F1198" i="22"/>
  <c r="M1206" i="22"/>
  <c r="K1200" i="22"/>
  <c r="J1208" i="22"/>
  <c r="H1202" i="22"/>
  <c r="F1196" i="22"/>
  <c r="R1203" i="22"/>
  <c r="P1197" i="22"/>
  <c r="R1206" i="22"/>
  <c r="M1199" i="22"/>
  <c r="I1206" i="22"/>
  <c r="Q1198" i="22"/>
  <c r="K1207" i="22"/>
  <c r="I1201" i="22"/>
  <c r="M1208" i="22"/>
  <c r="K1202" i="22"/>
  <c r="I1196" i="22"/>
  <c r="M1203" i="22"/>
  <c r="K1197" i="22"/>
  <c r="R1205" i="22"/>
  <c r="M1198" i="22"/>
  <c r="O1207" i="22"/>
  <c r="M1201" i="22"/>
  <c r="H1194" i="22"/>
  <c r="J1203" i="22"/>
  <c r="H1197" i="22"/>
  <c r="G1205" i="22"/>
  <c r="R1198" i="22"/>
  <c r="N1205" i="22"/>
  <c r="I1198" i="22"/>
  <c r="P1206" i="22"/>
  <c r="N1200" i="22"/>
  <c r="R1207" i="22"/>
  <c r="P1201" i="22"/>
  <c r="N1195" i="22"/>
  <c r="R1202" i="22"/>
  <c r="P1196" i="22"/>
  <c r="J1205" i="22"/>
  <c r="R1197" i="22"/>
  <c r="G1207" i="22"/>
  <c r="R1200" i="22"/>
  <c r="Q1208" i="22"/>
  <c r="O1202" i="22"/>
  <c r="M1196" i="22"/>
  <c r="L1204" i="22"/>
  <c r="J1198" i="22"/>
  <c r="P1203" i="22"/>
  <c r="N1197" i="22"/>
  <c r="H1206" i="22"/>
  <c r="P1198" i="22"/>
  <c r="J1207" i="22"/>
  <c r="H1201" i="22"/>
  <c r="L1208" i="22"/>
  <c r="J1202" i="22"/>
  <c r="H1196" i="22"/>
  <c r="L1203" i="22"/>
  <c r="J1197" i="22"/>
  <c r="L1206" i="22"/>
  <c r="G1199" i="22"/>
  <c r="I1208" i="22"/>
  <c r="G1202" i="22"/>
  <c r="O1194" i="22"/>
  <c r="Q1203" i="22"/>
  <c r="O1197" i="22"/>
  <c r="H1203" i="22"/>
  <c r="F1197" i="22"/>
  <c r="M1205" i="22"/>
  <c r="H1198" i="22"/>
  <c r="O1206" i="22"/>
  <c r="M1200" i="22"/>
  <c r="Q1207" i="22"/>
  <c r="O1201" i="22"/>
  <c r="M1195" i="22"/>
  <c r="Q1202" i="22"/>
  <c r="O1196" i="22"/>
  <c r="Q1205" i="22"/>
  <c r="L1198" i="22"/>
  <c r="N1207" i="22"/>
  <c r="L1201" i="22"/>
  <c r="G1194" i="22"/>
  <c r="I1203" i="22"/>
  <c r="G1197" i="22"/>
  <c r="O1208" i="22"/>
  <c r="M1202" i="22"/>
  <c r="K1196" i="22"/>
  <c r="O1203" i="22"/>
  <c r="M1197" i="22"/>
  <c r="G1206" i="22"/>
  <c r="O1198" i="22"/>
  <c r="I1207" i="22"/>
  <c r="G1201" i="22"/>
  <c r="K1208" i="22"/>
  <c r="I1202" i="22"/>
  <c r="G1196" i="22"/>
  <c r="F1204" i="22"/>
  <c r="Q1197" i="22"/>
  <c r="F1207" i="22"/>
  <c r="N1199" i="22"/>
  <c r="P1208" i="22"/>
  <c r="N1202" i="22"/>
  <c r="I1195" i="22"/>
  <c r="P1432" i="22"/>
  <c r="Q1427" i="22"/>
  <c r="R1422" i="22"/>
  <c r="J1433" i="22"/>
  <c r="K1428" i="22"/>
  <c r="L1423" i="22"/>
  <c r="Q1433" i="22"/>
  <c r="R1428" i="22"/>
  <c r="F1424" i="22"/>
  <c r="G1419" i="22"/>
  <c r="L1429" i="22"/>
  <c r="M1424" i="22"/>
  <c r="N1419" i="22"/>
  <c r="F1430" i="22"/>
  <c r="G1425" i="22"/>
  <c r="H1420" i="22"/>
  <c r="Q1429" i="22"/>
  <c r="R1424" i="22"/>
  <c r="F1420" i="22"/>
  <c r="P1429" i="22"/>
  <c r="Q1424" i="22"/>
  <c r="R1419" i="22"/>
  <c r="H1431" i="22"/>
  <c r="G1420" i="22"/>
  <c r="L1419" i="22"/>
  <c r="H1432" i="22"/>
  <c r="I1427" i="22"/>
  <c r="J1422" i="22"/>
  <c r="O1432" i="22"/>
  <c r="P1427" i="22"/>
  <c r="Q1422" i="22"/>
  <c r="I1433" i="22"/>
  <c r="J1428" i="22"/>
  <c r="K1423" i="22"/>
  <c r="P1433" i="22"/>
  <c r="Q1428" i="22"/>
  <c r="R1423" i="22"/>
  <c r="F1419" i="22"/>
  <c r="K1429" i="22"/>
  <c r="L1424" i="22"/>
  <c r="M1419" i="22"/>
  <c r="I1429" i="22"/>
  <c r="J1424" i="22"/>
  <c r="K1419" i="22"/>
  <c r="H1429" i="22"/>
  <c r="I1424" i="22"/>
  <c r="J1419" i="22"/>
  <c r="I1426" i="22"/>
  <c r="N1433" i="22"/>
  <c r="J1429" i="22"/>
  <c r="M1431" i="22"/>
  <c r="N1426" i="22"/>
  <c r="O1421" i="22"/>
  <c r="G1432" i="22"/>
  <c r="H1427" i="22"/>
  <c r="I1422" i="22"/>
  <c r="N1432" i="22"/>
  <c r="O1427" i="22"/>
  <c r="P1422" i="22"/>
  <c r="H1433" i="22"/>
  <c r="I1428" i="22"/>
  <c r="J1423" i="22"/>
  <c r="O1433" i="22"/>
  <c r="P1428" i="22"/>
  <c r="Q1423" i="22"/>
  <c r="M1433" i="22"/>
  <c r="N1428" i="22"/>
  <c r="O1423" i="22"/>
  <c r="L1433" i="22"/>
  <c r="M1428" i="22"/>
  <c r="N1423" i="22"/>
  <c r="K1432" i="22"/>
  <c r="J1421" i="22"/>
  <c r="O1428" i="22"/>
  <c r="R1430" i="22"/>
  <c r="F1426" i="22"/>
  <c r="G1421" i="22"/>
  <c r="L1431" i="22"/>
  <c r="M1426" i="22"/>
  <c r="N1421" i="22"/>
  <c r="F1432" i="22"/>
  <c r="G1427" i="22"/>
  <c r="H1422" i="22"/>
  <c r="M1432" i="22"/>
  <c r="N1427" i="22"/>
  <c r="O1422" i="22"/>
  <c r="G1433" i="22"/>
  <c r="H1428" i="22"/>
  <c r="I1423" i="22"/>
  <c r="R1432" i="22"/>
  <c r="F1428" i="22"/>
  <c r="G1423" i="22"/>
  <c r="Q1432" i="22"/>
  <c r="R1427" i="22"/>
  <c r="F1423" i="22"/>
  <c r="L1427" i="22"/>
  <c r="M1430" i="22"/>
  <c r="P1423" i="22"/>
  <c r="J1430" i="22"/>
  <c r="K1425" i="22"/>
  <c r="L1420" i="22"/>
  <c r="Q1430" i="22"/>
  <c r="R1425" i="22"/>
  <c r="F1421" i="22"/>
  <c r="K1431" i="22"/>
  <c r="L1426" i="22"/>
  <c r="M1421" i="22"/>
  <c r="R1431" i="22"/>
  <c r="F1427" i="22"/>
  <c r="G1422" i="22"/>
  <c r="L1432" i="22"/>
  <c r="M1427" i="22"/>
  <c r="N1422" i="22"/>
  <c r="J1432" i="22"/>
  <c r="K1427" i="22"/>
  <c r="L1422" i="22"/>
  <c r="I1432" i="22"/>
  <c r="J1427" i="22"/>
  <c r="K1422" i="22"/>
  <c r="M1422" i="22"/>
  <c r="N1425" i="22"/>
  <c r="F1433" i="22"/>
  <c r="O1429" i="22"/>
  <c r="P1424" i="22"/>
  <c r="Q1419" i="22"/>
  <c r="I1430" i="22"/>
  <c r="J1425" i="22"/>
  <c r="K1420" i="22"/>
  <c r="P1430" i="22"/>
  <c r="Q1425" i="22"/>
  <c r="R1420" i="22"/>
  <c r="J1431" i="22"/>
  <c r="K1426" i="22"/>
  <c r="L1421" i="22"/>
  <c r="Q1431" i="22"/>
  <c r="R1426" i="22"/>
  <c r="F1422" i="22"/>
  <c r="O1431" i="22"/>
  <c r="P1426" i="22"/>
  <c r="Q1421" i="22"/>
  <c r="N1431" i="22"/>
  <c r="O1426" i="22"/>
  <c r="P1421" i="22"/>
  <c r="P1431" i="22"/>
  <c r="O1420" i="22"/>
  <c r="G1428" i="22"/>
  <c r="G1429" i="22"/>
  <c r="H1424" i="22"/>
  <c r="I1419" i="22"/>
  <c r="N1429" i="22"/>
  <c r="O1424" i="22"/>
  <c r="P1419" i="22"/>
  <c r="H1430" i="22"/>
  <c r="I1425" i="22"/>
  <c r="J1420" i="22"/>
  <c r="O1430" i="22"/>
  <c r="P1425" i="22"/>
  <c r="Q1420" i="22"/>
  <c r="I1431" i="22"/>
  <c r="J1426" i="22"/>
  <c r="K1421" i="22"/>
  <c r="G1431" i="22"/>
  <c r="H1426" i="22"/>
  <c r="I1421" i="22"/>
  <c r="F1431" i="22"/>
  <c r="G1426" i="22"/>
  <c r="H1421" i="22"/>
  <c r="Q1426" i="22"/>
  <c r="R1429" i="22"/>
  <c r="H1423" i="22"/>
  <c r="H1419" i="22"/>
  <c r="O1425" i="22"/>
  <c r="R1421" i="22"/>
  <c r="M1429" i="22"/>
  <c r="P1420" i="22"/>
  <c r="F1425" i="22"/>
  <c r="K1433" i="22"/>
  <c r="N1424" i="22"/>
  <c r="L1430" i="22"/>
  <c r="K1424" i="22"/>
  <c r="L1428" i="22"/>
  <c r="O1419" i="22"/>
  <c r="M1425" i="22"/>
  <c r="M1423" i="22"/>
  <c r="G1430" i="22"/>
  <c r="N1420" i="22"/>
  <c r="R1433" i="22"/>
  <c r="H1425" i="22"/>
  <c r="K1430" i="22"/>
  <c r="F1429" i="22"/>
  <c r="I1420" i="22"/>
  <c r="L1425" i="22"/>
  <c r="H740" i="22"/>
  <c r="H743" i="22"/>
  <c r="L737" i="22"/>
  <c r="R732" i="22"/>
  <c r="I738" i="22"/>
  <c r="M732" i="22"/>
  <c r="L735" i="22"/>
  <c r="J733" i="22"/>
  <c r="G736" i="22"/>
  <c r="I740" i="22"/>
  <c r="J737" i="22"/>
  <c r="L740" i="22"/>
  <c r="J735" i="22"/>
  <c r="K739" i="22"/>
  <c r="M735" i="22"/>
  <c r="K730" i="22"/>
  <c r="P740" i="22"/>
  <c r="L734" i="22"/>
  <c r="N730" i="22"/>
  <c r="Q735" i="22"/>
  <c r="M729" i="22"/>
  <c r="P742" i="22"/>
  <c r="R730" i="22"/>
  <c r="K742" i="22"/>
  <c r="F771" i="22"/>
  <c r="H767" i="22"/>
  <c r="P766" i="22"/>
  <c r="P763" i="22"/>
  <c r="N772" i="22"/>
  <c r="H762" i="22"/>
  <c r="G765" i="22"/>
  <c r="N771" i="22"/>
  <c r="O767" i="22"/>
  <c r="L763" i="22"/>
  <c r="O766" i="22"/>
  <c r="M772" i="22"/>
  <c r="H768" i="22"/>
  <c r="M771" i="22"/>
  <c r="N767" i="22"/>
  <c r="H759" i="22"/>
  <c r="N766" i="22"/>
  <c r="K772" i="22"/>
  <c r="N762" i="22"/>
  <c r="O761" i="22"/>
  <c r="L767" i="22"/>
  <c r="F761" i="22"/>
  <c r="O771" i="22"/>
  <c r="K760" i="22"/>
  <c r="Q860" i="22"/>
  <c r="R855" i="22"/>
  <c r="F851" i="22"/>
  <c r="K861" i="22"/>
  <c r="L856" i="22"/>
  <c r="M851" i="22"/>
  <c r="R861" i="22"/>
  <c r="F857" i="22"/>
  <c r="G852" i="22"/>
  <c r="L862" i="22"/>
  <c r="M857" i="22"/>
  <c r="N852" i="22"/>
  <c r="K862" i="22"/>
  <c r="L857" i="22"/>
  <c r="M852" i="22"/>
  <c r="J862" i="22"/>
  <c r="K857" i="22"/>
  <c r="L852" i="22"/>
  <c r="I862" i="22"/>
  <c r="J857" i="22"/>
  <c r="K852" i="22"/>
  <c r="H862" i="22"/>
  <c r="I857" i="22"/>
  <c r="J852" i="22"/>
  <c r="I860" i="22"/>
  <c r="J855" i="22"/>
  <c r="K850" i="22"/>
  <c r="P860" i="22"/>
  <c r="Q855" i="22"/>
  <c r="R850" i="22"/>
  <c r="J861" i="22"/>
  <c r="K856" i="22"/>
  <c r="L851" i="22"/>
  <c r="Q861" i="22"/>
  <c r="R856" i="22"/>
  <c r="F852" i="22"/>
  <c r="P861" i="22"/>
  <c r="Q856" i="22"/>
  <c r="R851" i="22"/>
  <c r="O861" i="22"/>
  <c r="P856" i="22"/>
  <c r="Q851" i="22"/>
  <c r="N861" i="22"/>
  <c r="O856" i="22"/>
  <c r="P851" i="22"/>
  <c r="M861" i="22"/>
  <c r="N856" i="22"/>
  <c r="O851" i="22"/>
  <c r="N859" i="22"/>
  <c r="O854" i="22"/>
  <c r="P849" i="22"/>
  <c r="H860" i="22"/>
  <c r="I855" i="22"/>
  <c r="J850" i="22"/>
  <c r="O860" i="22"/>
  <c r="P855" i="22"/>
  <c r="Q850" i="22"/>
  <c r="I861" i="22"/>
  <c r="J856" i="22"/>
  <c r="K851" i="22"/>
  <c r="H861" i="22"/>
  <c r="I856" i="22"/>
  <c r="J851" i="22"/>
  <c r="G861" i="22"/>
  <c r="H856" i="22"/>
  <c r="I851" i="22"/>
  <c r="F861" i="22"/>
  <c r="G856" i="22"/>
  <c r="H851" i="22"/>
  <c r="R860" i="22"/>
  <c r="F856" i="22"/>
  <c r="G851" i="22"/>
  <c r="R863" i="22"/>
  <c r="F859" i="22"/>
  <c r="G854" i="22"/>
  <c r="H849" i="22"/>
  <c r="M859" i="22"/>
  <c r="N854" i="22"/>
  <c r="O849" i="22"/>
  <c r="G860" i="22"/>
  <c r="H855" i="22"/>
  <c r="I850" i="22"/>
  <c r="N860" i="22"/>
  <c r="O855" i="22"/>
  <c r="P850" i="22"/>
  <c r="M860" i="22"/>
  <c r="N855" i="22"/>
  <c r="O850" i="22"/>
  <c r="L860" i="22"/>
  <c r="M855" i="22"/>
  <c r="N850" i="22"/>
  <c r="K860" i="22"/>
  <c r="L855" i="22"/>
  <c r="M850" i="22"/>
  <c r="J860" i="22"/>
  <c r="K855" i="22"/>
  <c r="L850" i="22"/>
  <c r="J863" i="22"/>
  <c r="K858" i="22"/>
  <c r="L853" i="22"/>
  <c r="Q863" i="22"/>
  <c r="R858" i="22"/>
  <c r="F854" i="22"/>
  <c r="G849" i="22"/>
  <c r="L859" i="22"/>
  <c r="M854" i="22"/>
  <c r="N849" i="22"/>
  <c r="F860" i="22"/>
  <c r="G855" i="22"/>
  <c r="H850" i="22"/>
  <c r="R859" i="22"/>
  <c r="F855" i="22"/>
  <c r="G850" i="22"/>
  <c r="Q859" i="22"/>
  <c r="R854" i="22"/>
  <c r="F850" i="22"/>
  <c r="P859" i="22"/>
  <c r="Q854" i="22"/>
  <c r="R849" i="22"/>
  <c r="O859" i="22"/>
  <c r="P854" i="22"/>
  <c r="Q849" i="22"/>
  <c r="O862" i="22"/>
  <c r="P857" i="22"/>
  <c r="Q852" i="22"/>
  <c r="I863" i="22"/>
  <c r="J858" i="22"/>
  <c r="K853" i="22"/>
  <c r="P863" i="22"/>
  <c r="Q858" i="22"/>
  <c r="R853" i="22"/>
  <c r="F849" i="22"/>
  <c r="K859" i="22"/>
  <c r="L854" i="22"/>
  <c r="M849" i="22"/>
  <c r="J859" i="22"/>
  <c r="K854" i="22"/>
  <c r="L849" i="22"/>
  <c r="I859" i="22"/>
  <c r="J854" i="22"/>
  <c r="K849" i="22"/>
  <c r="H859" i="22"/>
  <c r="I854" i="22"/>
  <c r="J849" i="22"/>
  <c r="G859" i="22"/>
  <c r="H854" i="22"/>
  <c r="I849" i="22"/>
  <c r="G862" i="22"/>
  <c r="H857" i="22"/>
  <c r="I852" i="22"/>
  <c r="N862" i="22"/>
  <c r="O857" i="22"/>
  <c r="P852" i="22"/>
  <c r="H863" i="22"/>
  <c r="I858" i="22"/>
  <c r="J853" i="22"/>
  <c r="O863" i="22"/>
  <c r="P858" i="22"/>
  <c r="Q853" i="22"/>
  <c r="N863" i="22"/>
  <c r="O858" i="22"/>
  <c r="P853" i="22"/>
  <c r="M863" i="22"/>
  <c r="N858" i="22"/>
  <c r="O853" i="22"/>
  <c r="L863" i="22"/>
  <c r="M858" i="22"/>
  <c r="N853" i="22"/>
  <c r="K863" i="22"/>
  <c r="L858" i="22"/>
  <c r="M853" i="22"/>
  <c r="H852" i="22"/>
  <c r="G858" i="22"/>
  <c r="P862" i="22"/>
  <c r="M862" i="22"/>
  <c r="H853" i="22"/>
  <c r="Q857" i="22"/>
  <c r="N857" i="22"/>
  <c r="R862" i="22"/>
  <c r="R852" i="22"/>
  <c r="L861" i="22"/>
  <c r="O852" i="22"/>
  <c r="F858" i="22"/>
  <c r="M856" i="22"/>
  <c r="G863" i="22"/>
  <c r="G853" i="22"/>
  <c r="N851" i="22"/>
  <c r="H858" i="22"/>
  <c r="Q862" i="22"/>
  <c r="F862" i="22"/>
  <c r="I853" i="22"/>
  <c r="R857" i="22"/>
  <c r="Q737" i="22"/>
  <c r="M1177" i="22"/>
  <c r="N1172" i="22"/>
  <c r="O1167" i="22"/>
  <c r="G1178" i="22"/>
  <c r="H1173" i="22"/>
  <c r="I1168" i="22"/>
  <c r="F1178" i="22"/>
  <c r="G1173" i="22"/>
  <c r="H1168" i="22"/>
  <c r="R1177" i="22"/>
  <c r="P1178" i="22"/>
  <c r="Q1173" i="22"/>
  <c r="H1178" i="22"/>
  <c r="I1173" i="22"/>
  <c r="Q904" i="22"/>
  <c r="R899" i="22"/>
  <c r="F895" i="22"/>
  <c r="P904" i="22"/>
  <c r="Q899" i="22"/>
  <c r="R894" i="22"/>
  <c r="O904" i="22"/>
  <c r="P899" i="22"/>
  <c r="Q894" i="22"/>
  <c r="I905" i="22"/>
  <c r="J900" i="22"/>
  <c r="K895" i="22"/>
  <c r="P905" i="22"/>
  <c r="Q900" i="22"/>
  <c r="R895" i="22"/>
  <c r="J906" i="22"/>
  <c r="K901" i="22"/>
  <c r="L896" i="22"/>
  <c r="Q906" i="22"/>
  <c r="R901" i="22"/>
  <c r="F897" i="22"/>
  <c r="P906" i="22"/>
  <c r="Q901" i="22"/>
  <c r="R896" i="22"/>
  <c r="I904" i="22"/>
  <c r="J899" i="22"/>
  <c r="K894" i="22"/>
  <c r="H904" i="22"/>
  <c r="I899" i="22"/>
  <c r="J894" i="22"/>
  <c r="G904" i="22"/>
  <c r="H899" i="22"/>
  <c r="I894" i="22"/>
  <c r="N904" i="22"/>
  <c r="O899" i="22"/>
  <c r="P894" i="22"/>
  <c r="H905" i="22"/>
  <c r="I900" i="22"/>
  <c r="J895" i="22"/>
  <c r="O905" i="22"/>
  <c r="P900" i="22"/>
  <c r="Q895" i="22"/>
  <c r="I906" i="22"/>
  <c r="J901" i="22"/>
  <c r="K896" i="22"/>
  <c r="H906" i="22"/>
  <c r="I901" i="22"/>
  <c r="J896" i="22"/>
  <c r="M908" i="22"/>
  <c r="N903" i="22"/>
  <c r="O898" i="22"/>
  <c r="L908" i="22"/>
  <c r="M903" i="22"/>
  <c r="N898" i="22"/>
  <c r="K908" i="22"/>
  <c r="L903" i="22"/>
  <c r="M898" i="22"/>
  <c r="R908" i="22"/>
  <c r="F904" i="22"/>
  <c r="G899" i="22"/>
  <c r="H894" i="22"/>
  <c r="M904" i="22"/>
  <c r="N899" i="22"/>
  <c r="O894" i="22"/>
  <c r="G905" i="22"/>
  <c r="H900" i="22"/>
  <c r="I895" i="22"/>
  <c r="N905" i="22"/>
  <c r="O900" i="22"/>
  <c r="P895" i="22"/>
  <c r="M905" i="22"/>
  <c r="N900" i="22"/>
  <c r="O895" i="22"/>
  <c r="R907" i="22"/>
  <c r="F903" i="22"/>
  <c r="G898" i="22"/>
  <c r="Q907" i="22"/>
  <c r="R902" i="22"/>
  <c r="F898" i="22"/>
  <c r="P907" i="22"/>
  <c r="Q902" i="22"/>
  <c r="R897" i="22"/>
  <c r="J908" i="22"/>
  <c r="K903" i="22"/>
  <c r="L898" i="22"/>
  <c r="Q908" i="22"/>
  <c r="R903" i="22"/>
  <c r="F899" i="22"/>
  <c r="G894" i="22"/>
  <c r="L904" i="22"/>
  <c r="M899" i="22"/>
  <c r="N894" i="22"/>
  <c r="F905" i="22"/>
  <c r="G900" i="22"/>
  <c r="H895" i="22"/>
  <c r="R904" i="22"/>
  <c r="F900" i="22"/>
  <c r="G895" i="22"/>
  <c r="J907" i="22"/>
  <c r="K902" i="22"/>
  <c r="L897" i="22"/>
  <c r="I907" i="22"/>
  <c r="J902" i="22"/>
  <c r="K897" i="22"/>
  <c r="H907" i="22"/>
  <c r="I902" i="22"/>
  <c r="J897" i="22"/>
  <c r="O907" i="22"/>
  <c r="P902" i="22"/>
  <c r="Q897" i="22"/>
  <c r="I908" i="22"/>
  <c r="J903" i="22"/>
  <c r="K898" i="22"/>
  <c r="P908" i="22"/>
  <c r="Q903" i="22"/>
  <c r="R898" i="22"/>
  <c r="F894" i="22"/>
  <c r="K904" i="22"/>
  <c r="L899" i="22"/>
  <c r="M894" i="22"/>
  <c r="J904" i="22"/>
  <c r="K899" i="22"/>
  <c r="L894" i="22"/>
  <c r="G906" i="22"/>
  <c r="H901" i="22"/>
  <c r="I896" i="22"/>
  <c r="F906" i="22"/>
  <c r="G901" i="22"/>
  <c r="H896" i="22"/>
  <c r="R905" i="22"/>
  <c r="F901" i="22"/>
  <c r="G896" i="22"/>
  <c r="L906" i="22"/>
  <c r="M901" i="22"/>
  <c r="N896" i="22"/>
  <c r="F907" i="22"/>
  <c r="G902" i="22"/>
  <c r="H897" i="22"/>
  <c r="M907" i="22"/>
  <c r="N902" i="22"/>
  <c r="O897" i="22"/>
  <c r="G908" i="22"/>
  <c r="H903" i="22"/>
  <c r="I898" i="22"/>
  <c r="F908" i="22"/>
  <c r="G903" i="22"/>
  <c r="H898" i="22"/>
  <c r="L905" i="22"/>
  <c r="M900" i="22"/>
  <c r="N895" i="22"/>
  <c r="K905" i="22"/>
  <c r="L900" i="22"/>
  <c r="M895" i="22"/>
  <c r="J905" i="22"/>
  <c r="K900" i="22"/>
  <c r="L895" i="22"/>
  <c r="Q905" i="22"/>
  <c r="R900" i="22"/>
  <c r="F896" i="22"/>
  <c r="K906" i="22"/>
  <c r="L901" i="22"/>
  <c r="M896" i="22"/>
  <c r="R906" i="22"/>
  <c r="F902" i="22"/>
  <c r="G897" i="22"/>
  <c r="L907" i="22"/>
  <c r="M902" i="22"/>
  <c r="N897" i="22"/>
  <c r="K907" i="22"/>
  <c r="L902" i="22"/>
  <c r="M897" i="22"/>
  <c r="P833" i="22"/>
  <c r="Q828" i="22"/>
  <c r="R823" i="22"/>
  <c r="F819" i="22"/>
  <c r="K829" i="22"/>
  <c r="L824" i="22"/>
  <c r="M819" i="22"/>
  <c r="J829" i="22"/>
  <c r="K824" i="22"/>
  <c r="L819" i="22"/>
  <c r="I829" i="22"/>
  <c r="J824" i="22"/>
  <c r="K819" i="22"/>
  <c r="H829" i="22"/>
  <c r="I824" i="22"/>
  <c r="J819" i="22"/>
  <c r="N829" i="22"/>
  <c r="O824" i="22"/>
  <c r="P819" i="22"/>
  <c r="H830" i="22"/>
  <c r="I825" i="22"/>
  <c r="J820" i="22"/>
  <c r="R822" i="22"/>
  <c r="J830" i="22"/>
  <c r="G829" i="22"/>
  <c r="H833" i="22"/>
  <c r="I828" i="22"/>
  <c r="J823" i="22"/>
  <c r="O833" i="22"/>
  <c r="P828" i="22"/>
  <c r="Q823" i="22"/>
  <c r="N833" i="22"/>
  <c r="O828" i="22"/>
  <c r="P823" i="22"/>
  <c r="M833" i="22"/>
  <c r="N828" i="22"/>
  <c r="O823" i="22"/>
  <c r="L833" i="22"/>
  <c r="M828" i="22"/>
  <c r="N823" i="22"/>
  <c r="R833" i="22"/>
  <c r="F829" i="22"/>
  <c r="G824" i="22"/>
  <c r="H819" i="22"/>
  <c r="M829" i="22"/>
  <c r="N824" i="22"/>
  <c r="O819" i="22"/>
  <c r="H832" i="22"/>
  <c r="R830" i="22"/>
  <c r="H824" i="22"/>
  <c r="M832" i="22"/>
  <c r="N827" i="22"/>
  <c r="O822" i="22"/>
  <c r="G833" i="22"/>
  <c r="H828" i="22"/>
  <c r="I823" i="22"/>
  <c r="F833" i="22"/>
  <c r="G828" i="22"/>
  <c r="H823" i="22"/>
  <c r="R832" i="22"/>
  <c r="F828" i="22"/>
  <c r="G823" i="22"/>
  <c r="Q832" i="22"/>
  <c r="R827" i="22"/>
  <c r="F823" i="22"/>
  <c r="J833" i="22"/>
  <c r="K828" i="22"/>
  <c r="L823" i="22"/>
  <c r="Q833" i="22"/>
  <c r="R828" i="22"/>
  <c r="F824" i="22"/>
  <c r="G819" i="22"/>
  <c r="I827" i="22"/>
  <c r="F826" i="22"/>
  <c r="I819" i="22"/>
  <c r="R831" i="22"/>
  <c r="F827" i="22"/>
  <c r="G822" i="22"/>
  <c r="L832" i="22"/>
  <c r="M827" i="22"/>
  <c r="N822" i="22"/>
  <c r="K832" i="22"/>
  <c r="L827" i="22"/>
  <c r="M822" i="22"/>
  <c r="J832" i="22"/>
  <c r="K827" i="22"/>
  <c r="L822" i="22"/>
  <c r="I832" i="22"/>
  <c r="J827" i="22"/>
  <c r="K822" i="22"/>
  <c r="O832" i="22"/>
  <c r="P827" i="22"/>
  <c r="Q822" i="22"/>
  <c r="I833" i="22"/>
  <c r="J828" i="22"/>
  <c r="K823" i="22"/>
  <c r="K833" i="22"/>
  <c r="J822" i="22"/>
  <c r="G821" i="22"/>
  <c r="J831" i="22"/>
  <c r="K826" i="22"/>
  <c r="L821" i="22"/>
  <c r="Q831" i="22"/>
  <c r="R826" i="22"/>
  <c r="F822" i="22"/>
  <c r="P831" i="22"/>
  <c r="Q826" i="22"/>
  <c r="R821" i="22"/>
  <c r="O831" i="22"/>
  <c r="P826" i="22"/>
  <c r="Q821" i="22"/>
  <c r="N831" i="22"/>
  <c r="O826" i="22"/>
  <c r="P821" i="22"/>
  <c r="G832" i="22"/>
  <c r="H827" i="22"/>
  <c r="I822" i="22"/>
  <c r="N832" i="22"/>
  <c r="O827" i="22"/>
  <c r="P822" i="22"/>
  <c r="L828" i="22"/>
  <c r="K825" i="22"/>
  <c r="L820" i="22"/>
  <c r="G830" i="22"/>
  <c r="H825" i="22"/>
  <c r="I820" i="22"/>
  <c r="N830" i="22"/>
  <c r="O825" i="22"/>
  <c r="P820" i="22"/>
  <c r="M830" i="22"/>
  <c r="N825" i="22"/>
  <c r="O820" i="22"/>
  <c r="L830" i="22"/>
  <c r="M825" i="22"/>
  <c r="N820" i="22"/>
  <c r="K830" i="22"/>
  <c r="L825" i="22"/>
  <c r="M820" i="22"/>
  <c r="Q830" i="22"/>
  <c r="R825" i="22"/>
  <c r="F821" i="22"/>
  <c r="K831" i="22"/>
  <c r="L826" i="22"/>
  <c r="M821" i="22"/>
  <c r="P832" i="22"/>
  <c r="N826" i="22"/>
  <c r="P824" i="22"/>
  <c r="E54" i="23"/>
  <c r="L829" i="22"/>
  <c r="M824" i="22"/>
  <c r="N819" i="22"/>
  <c r="F830" i="22"/>
  <c r="G825" i="22"/>
  <c r="H820" i="22"/>
  <c r="R829" i="22"/>
  <c r="F825" i="22"/>
  <c r="G820" i="22"/>
  <c r="Q829" i="22"/>
  <c r="R824" i="22"/>
  <c r="F820" i="22"/>
  <c r="P829" i="22"/>
  <c r="Q824" i="22"/>
  <c r="R819" i="22"/>
  <c r="I830" i="22"/>
  <c r="J825" i="22"/>
  <c r="K820" i="22"/>
  <c r="P830" i="22"/>
  <c r="Q825" i="22"/>
  <c r="R820" i="22"/>
  <c r="Q827" i="22"/>
  <c r="O821" i="22"/>
  <c r="Q819" i="22"/>
  <c r="K1058" i="22"/>
  <c r="L1053" i="22"/>
  <c r="M1048" i="22"/>
  <c r="R1058" i="22"/>
  <c r="F1054" i="22"/>
  <c r="G1049" i="22"/>
  <c r="H1044" i="22"/>
  <c r="M1054" i="22"/>
  <c r="N1049" i="22"/>
  <c r="O1044" i="22"/>
  <c r="G1055" i="22"/>
  <c r="H1050" i="22"/>
  <c r="I1045" i="22"/>
  <c r="N1055" i="22"/>
  <c r="O1050" i="22"/>
  <c r="P1045" i="22"/>
  <c r="M1055" i="22"/>
  <c r="N1050" i="22"/>
  <c r="O1045" i="22"/>
  <c r="L1055" i="22"/>
  <c r="M1050" i="22"/>
  <c r="N1045" i="22"/>
  <c r="K1055" i="22"/>
  <c r="L1050" i="22"/>
  <c r="M1045" i="22"/>
  <c r="P1057" i="22"/>
  <c r="Q1052" i="22"/>
  <c r="R1047" i="22"/>
  <c r="J1058" i="22"/>
  <c r="K1053" i="22"/>
  <c r="L1048" i="22"/>
  <c r="Q1058" i="22"/>
  <c r="R1053" i="22"/>
  <c r="F1049" i="22"/>
  <c r="G1044" i="22"/>
  <c r="L1054" i="22"/>
  <c r="M1049" i="22"/>
  <c r="N1044" i="22"/>
  <c r="F1055" i="22"/>
  <c r="G1050" i="22"/>
  <c r="B64" i="23" s="1"/>
  <c r="H1045" i="22"/>
  <c r="R1054" i="22"/>
  <c r="F1050" i="22"/>
  <c r="G1045" i="22"/>
  <c r="Q1054" i="22"/>
  <c r="R1049" i="22"/>
  <c r="F1045" i="22"/>
  <c r="P1054" i="22"/>
  <c r="Q1049" i="22"/>
  <c r="R1044" i="22"/>
  <c r="H1057" i="22"/>
  <c r="I1052" i="22"/>
  <c r="J1047" i="22"/>
  <c r="O1057" i="22"/>
  <c r="P1052" i="22"/>
  <c r="Q1047" i="22"/>
  <c r="I1058" i="22"/>
  <c r="J1053" i="22"/>
  <c r="K1048" i="22"/>
  <c r="P1058" i="22"/>
  <c r="Q1053" i="22"/>
  <c r="R1048" i="22"/>
  <c r="F1044" i="22"/>
  <c r="K1054" i="22"/>
  <c r="L1049" i="22"/>
  <c r="M1044" i="22"/>
  <c r="J1054" i="22"/>
  <c r="K1049" i="22"/>
  <c r="L1044" i="22"/>
  <c r="I1054" i="22"/>
  <c r="J1049" i="22"/>
  <c r="K1044" i="22"/>
  <c r="H1054" i="22"/>
  <c r="I1049" i="22"/>
  <c r="J1044" i="22"/>
  <c r="M1056" i="22"/>
  <c r="N1051" i="22"/>
  <c r="O1046" i="22"/>
  <c r="G1057" i="22"/>
  <c r="H1052" i="22"/>
  <c r="I1047" i="22"/>
  <c r="N1057" i="22"/>
  <c r="O1052" i="22"/>
  <c r="P1047" i="22"/>
  <c r="H1058" i="22"/>
  <c r="I1053" i="22"/>
  <c r="J1048" i="22"/>
  <c r="O1058" i="22"/>
  <c r="P1053" i="22"/>
  <c r="Q1048" i="22"/>
  <c r="N1058" i="22"/>
  <c r="O1053" i="22"/>
  <c r="P1048" i="22"/>
  <c r="M1058" i="22"/>
  <c r="N1053" i="22"/>
  <c r="O1048" i="22"/>
  <c r="L1058" i="22"/>
  <c r="M1053" i="22"/>
  <c r="N1048" i="22"/>
  <c r="R1055" i="22"/>
  <c r="F1051" i="22"/>
  <c r="G1046" i="22"/>
  <c r="L1056" i="22"/>
  <c r="M1051" i="22"/>
  <c r="N1046" i="22"/>
  <c r="F1057" i="22"/>
  <c r="G1052" i="22"/>
  <c r="H1047" i="22"/>
  <c r="M1057" i="22"/>
  <c r="N1052" i="22"/>
  <c r="O1047" i="22"/>
  <c r="G1058" i="22"/>
  <c r="H1053" i="22"/>
  <c r="I1048" i="22"/>
  <c r="F1058" i="22"/>
  <c r="G1053" i="22"/>
  <c r="H1048" i="22"/>
  <c r="R1057" i="22"/>
  <c r="F1053" i="22"/>
  <c r="G1048" i="22"/>
  <c r="Q1057" i="22"/>
  <c r="R1052" i="22"/>
  <c r="F1048" i="22"/>
  <c r="O1054" i="22"/>
  <c r="P1049" i="22"/>
  <c r="Q1044" i="22"/>
  <c r="I1055" i="22"/>
  <c r="J1050" i="22"/>
  <c r="K1045" i="22"/>
  <c r="P1055" i="22"/>
  <c r="Q1050" i="22"/>
  <c r="R1045" i="22"/>
  <c r="J1056" i="22"/>
  <c r="K1051" i="22"/>
  <c r="L1046" i="22"/>
  <c r="Q1056" i="22"/>
  <c r="R1051" i="22"/>
  <c r="F1047" i="22"/>
  <c r="P1056" i="22"/>
  <c r="Q1051" i="22"/>
  <c r="R1046" i="22"/>
  <c r="O1056" i="22"/>
  <c r="P1051" i="22"/>
  <c r="Q1046" i="22"/>
  <c r="N1056" i="22"/>
  <c r="O1051" i="22"/>
  <c r="P1046" i="22"/>
  <c r="G1054" i="22"/>
  <c r="H1049" i="22"/>
  <c r="I1044" i="22"/>
  <c r="N1054" i="22"/>
  <c r="O1049" i="22"/>
  <c r="P1044" i="22"/>
  <c r="H1055" i="22"/>
  <c r="I1050" i="22"/>
  <c r="J1045" i="22"/>
  <c r="O1055" i="22"/>
  <c r="P1050" i="22"/>
  <c r="Q1045" i="22"/>
  <c r="I1056" i="22"/>
  <c r="J1051" i="22"/>
  <c r="K1046" i="22"/>
  <c r="H1056" i="22"/>
  <c r="I1051" i="22"/>
  <c r="J1046" i="22"/>
  <c r="G1056" i="22"/>
  <c r="H1051" i="22"/>
  <c r="I1046" i="22"/>
  <c r="D66" i="23" s="1"/>
  <c r="F1056" i="22"/>
  <c r="G1051" i="22"/>
  <c r="H1046" i="22"/>
  <c r="F731" i="22"/>
  <c r="R735" i="22"/>
  <c r="Q740" i="22"/>
  <c r="P739" i="22"/>
  <c r="M733" i="22"/>
  <c r="L738" i="22"/>
  <c r="K743" i="22"/>
  <c r="I731" i="22"/>
  <c r="H736" i="22"/>
  <c r="G741" i="22"/>
  <c r="K740" i="22"/>
  <c r="H733" i="22"/>
  <c r="G738" i="22"/>
  <c r="B62" i="23" s="1"/>
  <c r="F743" i="22"/>
  <c r="H730" i="22"/>
  <c r="G735" i="22"/>
  <c r="F740" i="22"/>
  <c r="F729" i="22"/>
  <c r="R733" i="22"/>
  <c r="Q738" i="22"/>
  <c r="P743" i="22"/>
  <c r="M731" i="22"/>
  <c r="L736" i="22"/>
  <c r="K741" i="22"/>
  <c r="L759" i="22"/>
  <c r="F770" i="22"/>
  <c r="O765" i="22"/>
  <c r="H761" i="22"/>
  <c r="H763" i="22"/>
  <c r="J763" i="22"/>
  <c r="R759" i="22"/>
  <c r="G773" i="22"/>
  <c r="K764" i="22"/>
  <c r="Q762" i="22"/>
  <c r="K767" i="22"/>
  <c r="J772" i="22"/>
  <c r="G768" i="22"/>
  <c r="F773" i="22"/>
  <c r="I768" i="22"/>
  <c r="H773" i="22"/>
  <c r="J768" i="22"/>
  <c r="I773" i="22"/>
  <c r="P767" i="22"/>
  <c r="O772" i="22"/>
  <c r="J762" i="22"/>
  <c r="I767" i="22"/>
  <c r="H772" i="22"/>
  <c r="J767" i="22"/>
  <c r="I772" i="22"/>
  <c r="L1352" i="22"/>
  <c r="G1353" i="22"/>
  <c r="G1345" i="22"/>
  <c r="M1345" i="22"/>
  <c r="L1350" i="22"/>
  <c r="K1355" i="22"/>
  <c r="N1345" i="22"/>
  <c r="M1350" i="22"/>
  <c r="L1355" i="22"/>
  <c r="P1345" i="22"/>
  <c r="O1350" i="22"/>
  <c r="N1355" i="22"/>
  <c r="I1345" i="22"/>
  <c r="H1350" i="22"/>
  <c r="G1355" i="22"/>
  <c r="O1344" i="22"/>
  <c r="N1349" i="22"/>
  <c r="M1354" i="22"/>
  <c r="H1344" i="22"/>
  <c r="G1349" i="22"/>
  <c r="F1354" i="22"/>
  <c r="R1358" i="22"/>
  <c r="M1348" i="22"/>
  <c r="L1353" i="22"/>
  <c r="K1358" i="22"/>
  <c r="N731" i="22"/>
  <c r="M736" i="22"/>
  <c r="L741" i="22"/>
  <c r="I729" i="22"/>
  <c r="H734" i="22"/>
  <c r="G739" i="22"/>
  <c r="F733" i="22"/>
  <c r="Q731" i="22"/>
  <c r="P736" i="22"/>
  <c r="O741" i="22"/>
  <c r="I742" i="22"/>
  <c r="P733" i="22"/>
  <c r="O738" i="22"/>
  <c r="N743" i="22"/>
  <c r="P730" i="22"/>
  <c r="O735" i="22"/>
  <c r="N740" i="22"/>
  <c r="N729" i="22"/>
  <c r="M734" i="22"/>
  <c r="L739" i="22"/>
  <c r="R729" i="22"/>
  <c r="M67" i="23" s="1"/>
  <c r="H732" i="22"/>
  <c r="G737" i="22"/>
  <c r="F742" i="22"/>
  <c r="H760" i="22"/>
  <c r="M759" i="22"/>
  <c r="N770" i="22"/>
  <c r="Q761" i="22"/>
  <c r="I771" i="22"/>
  <c r="F764" i="22"/>
  <c r="N760" i="22"/>
  <c r="J759" i="22"/>
  <c r="P768" i="22"/>
  <c r="N763" i="22"/>
  <c r="F768" i="22"/>
  <c r="R772" i="22"/>
  <c r="O768" i="22"/>
  <c r="N773" i="22"/>
  <c r="Q768" i="22"/>
  <c r="P773" i="22"/>
  <c r="R768" i="22"/>
  <c r="Q773" i="22"/>
  <c r="K768" i="22"/>
  <c r="J773" i="22"/>
  <c r="R762" i="22"/>
  <c r="M68" i="23" s="1"/>
  <c r="Q767" i="22"/>
  <c r="P772" i="22"/>
  <c r="R767" i="22"/>
  <c r="Q772" i="22"/>
  <c r="J1346" i="22"/>
  <c r="F1358" i="22"/>
  <c r="F1350" i="22"/>
  <c r="H1346" i="22"/>
  <c r="G1351" i="22"/>
  <c r="F1356" i="22"/>
  <c r="I1346" i="22"/>
  <c r="H1351" i="22"/>
  <c r="G1356" i="22"/>
  <c r="K1346" i="22"/>
  <c r="J1351" i="22"/>
  <c r="I1356" i="22"/>
  <c r="Q1345" i="22"/>
  <c r="P1350" i="22"/>
  <c r="O1355" i="22"/>
  <c r="J1345" i="22"/>
  <c r="I1350" i="22"/>
  <c r="H1355" i="22"/>
  <c r="P1344" i="22"/>
  <c r="O1349" i="22"/>
  <c r="N1354" i="22"/>
  <c r="I1344" i="22"/>
  <c r="H1349" i="22"/>
  <c r="G1354" i="22"/>
  <c r="M730" i="22"/>
  <c r="I732" i="22"/>
  <c r="H737" i="22"/>
  <c r="G742" i="22"/>
  <c r="Q729" i="22"/>
  <c r="P734" i="22"/>
  <c r="O739" i="22"/>
  <c r="O736" i="22"/>
  <c r="L732" i="22"/>
  <c r="K737" i="22"/>
  <c r="J742" i="22"/>
  <c r="L729" i="22"/>
  <c r="K734" i="22"/>
  <c r="J739" i="22"/>
  <c r="H731" i="22"/>
  <c r="K731" i="22"/>
  <c r="J736" i="22"/>
  <c r="I741" i="22"/>
  <c r="I730" i="22"/>
  <c r="H735" i="22"/>
  <c r="G740" i="22"/>
  <c r="N733" i="22"/>
  <c r="P732" i="22"/>
  <c r="O737" i="22"/>
  <c r="N742" i="22"/>
  <c r="Q760" i="22"/>
  <c r="I760" i="22"/>
  <c r="J760" i="22"/>
  <c r="M762" i="22"/>
  <c r="G759" i="22"/>
  <c r="M767" i="22"/>
  <c r="J761" i="22"/>
  <c r="F760" i="22"/>
  <c r="O773" i="22"/>
  <c r="L764" i="22"/>
  <c r="N768" i="22"/>
  <c r="M773" i="22"/>
  <c r="J769" i="22"/>
  <c r="M764" i="22"/>
  <c r="L769" i="22"/>
  <c r="N764" i="22"/>
  <c r="M769" i="22"/>
  <c r="G764" i="22"/>
  <c r="F769" i="22"/>
  <c r="R773" i="22"/>
  <c r="M763" i="22"/>
  <c r="L768" i="22"/>
  <c r="K773" i="22"/>
  <c r="M768" i="22"/>
  <c r="L773" i="22"/>
  <c r="I1351" i="22"/>
  <c r="P1348" i="22"/>
  <c r="R1354" i="22"/>
  <c r="P1346" i="22"/>
  <c r="O1351" i="22"/>
  <c r="N1356" i="22"/>
  <c r="Q1346" i="22"/>
  <c r="P1351" i="22"/>
  <c r="O1356" i="22"/>
  <c r="F1347" i="22"/>
  <c r="R1351" i="22"/>
  <c r="Q1356" i="22"/>
  <c r="L1346" i="22"/>
  <c r="K1351" i="22"/>
  <c r="J1356" i="22"/>
  <c r="R1345" i="22"/>
  <c r="Q1350" i="22"/>
  <c r="P1355" i="22"/>
  <c r="K1345" i="22"/>
  <c r="J1350" i="22"/>
  <c r="I1355" i="22"/>
  <c r="Q1344" i="22"/>
  <c r="P1349" i="22"/>
  <c r="O1354" i="22"/>
  <c r="Q734" i="22"/>
  <c r="Q732" i="22"/>
  <c r="P737" i="22"/>
  <c r="O742" i="22"/>
  <c r="L730" i="22"/>
  <c r="K735" i="22"/>
  <c r="J740" i="22"/>
  <c r="F741" i="22"/>
  <c r="G733" i="22"/>
  <c r="F738" i="22"/>
  <c r="R742" i="22"/>
  <c r="G730" i="22"/>
  <c r="F735" i="22"/>
  <c r="R739" i="22"/>
  <c r="I734" i="22"/>
  <c r="F732" i="22"/>
  <c r="R736" i="22"/>
  <c r="Q741" i="22"/>
  <c r="Q730" i="22"/>
  <c r="P735" i="22"/>
  <c r="O740" i="22"/>
  <c r="H739" i="22"/>
  <c r="K733" i="22"/>
  <c r="J738" i="22"/>
  <c r="I743" i="22"/>
  <c r="M761" i="22"/>
  <c r="R760" i="22"/>
  <c r="L762" i="22"/>
  <c r="I763" i="22"/>
  <c r="P759" i="22"/>
  <c r="L772" i="22"/>
  <c r="F762" i="22"/>
  <c r="O760" i="22"/>
  <c r="K759" i="22"/>
  <c r="K769" i="22"/>
  <c r="I769" i="22"/>
  <c r="F765" i="22"/>
  <c r="R769" i="22"/>
  <c r="H765" i="22"/>
  <c r="G770" i="22"/>
  <c r="I765" i="22"/>
  <c r="H770" i="22"/>
  <c r="O764" i="22"/>
  <c r="N769" i="22"/>
  <c r="I759" i="22"/>
  <c r="H764" i="22"/>
  <c r="G769" i="22"/>
  <c r="I764" i="22"/>
  <c r="H769" i="22"/>
  <c r="H1356" i="22"/>
  <c r="O1353" i="22"/>
  <c r="O1345" i="22"/>
  <c r="K1347" i="22"/>
  <c r="J1352" i="22"/>
  <c r="I1357" i="22"/>
  <c r="L1347" i="22"/>
  <c r="K1352" i="22"/>
  <c r="J1357" i="22"/>
  <c r="N1347" i="22"/>
  <c r="M1352" i="22"/>
  <c r="L1357" i="22"/>
  <c r="G1347" i="22"/>
  <c r="F1352" i="22"/>
  <c r="R1356" i="22"/>
  <c r="M1346" i="22"/>
  <c r="L1351" i="22"/>
  <c r="K1356" i="22"/>
  <c r="F1346" i="22"/>
  <c r="R1350" i="22"/>
  <c r="Q1355" i="22"/>
  <c r="L1345" i="22"/>
  <c r="K1350" i="22"/>
  <c r="J1355" i="22"/>
  <c r="M738" i="22"/>
  <c r="H62" i="23" s="1"/>
  <c r="L733" i="22"/>
  <c r="K738" i="22"/>
  <c r="J743" i="22"/>
  <c r="G731" i="22"/>
  <c r="F736" i="22"/>
  <c r="R740" i="22"/>
  <c r="Q742" i="22"/>
  <c r="O733" i="22"/>
  <c r="N738" i="22"/>
  <c r="M743" i="22"/>
  <c r="O730" i="22"/>
  <c r="N735" i="22"/>
  <c r="M740" i="22"/>
  <c r="R737" i="22"/>
  <c r="M70" i="23" s="1"/>
  <c r="N732" i="22"/>
  <c r="M737" i="22"/>
  <c r="L742" i="22"/>
  <c r="L731" i="22"/>
  <c r="K736" i="22"/>
  <c r="J741" i="22"/>
  <c r="G729" i="22"/>
  <c r="F734" i="22"/>
  <c r="R738" i="22"/>
  <c r="Q743" i="22"/>
  <c r="I762" i="22"/>
  <c r="N761" i="22"/>
  <c r="J766" i="22"/>
  <c r="R763" i="22"/>
  <c r="M760" i="22"/>
  <c r="N759" i="22"/>
  <c r="O762" i="22"/>
  <c r="K761" i="22"/>
  <c r="G760" i="22"/>
  <c r="R764" i="22"/>
  <c r="Q769" i="22"/>
  <c r="N765" i="22"/>
  <c r="M770" i="22"/>
  <c r="P765" i="22"/>
  <c r="O770" i="22"/>
  <c r="Q765" i="22"/>
  <c r="P770" i="22"/>
  <c r="J765" i="22"/>
  <c r="I770" i="22"/>
  <c r="Q759" i="22"/>
  <c r="P764" i="22"/>
  <c r="O769" i="22"/>
  <c r="Q764" i="22"/>
  <c r="P769" i="22"/>
  <c r="K72" i="23" s="1"/>
  <c r="R1346" i="22"/>
  <c r="N1358" i="22"/>
  <c r="N1350" i="22"/>
  <c r="F1348" i="22"/>
  <c r="R1352" i="22"/>
  <c r="Q1357" i="22"/>
  <c r="G1348" i="22"/>
  <c r="F1353" i="22"/>
  <c r="R1357" i="22"/>
  <c r="I1348" i="22"/>
  <c r="H1353" i="22"/>
  <c r="G1358" i="22"/>
  <c r="O1347" i="22"/>
  <c r="N1352" i="22"/>
  <c r="M1357" i="22"/>
  <c r="H1347" i="22"/>
  <c r="G1352" i="22"/>
  <c r="F1357" i="22"/>
  <c r="N1346" i="22"/>
  <c r="M1351" i="22"/>
  <c r="L1356" i="22"/>
  <c r="G1346" i="22"/>
  <c r="F1351" i="22"/>
  <c r="R1355" i="22"/>
  <c r="H729" i="22"/>
  <c r="G734" i="22"/>
  <c r="F739" i="22"/>
  <c r="R743" i="22"/>
  <c r="O731" i="22"/>
  <c r="N736" i="22"/>
  <c r="M741" i="22"/>
  <c r="K729" i="22"/>
  <c r="J734" i="22"/>
  <c r="I739" i="22"/>
  <c r="J729" i="22"/>
  <c r="J731" i="22"/>
  <c r="I736" i="22"/>
  <c r="H741" i="22"/>
  <c r="N741" i="22"/>
  <c r="I733" i="22"/>
  <c r="H738" i="22"/>
  <c r="G743" i="22"/>
  <c r="G732" i="22"/>
  <c r="F737" i="22"/>
  <c r="R741" i="22"/>
  <c r="O729" i="22"/>
  <c r="N734" i="22"/>
  <c r="M739" i="22"/>
  <c r="F763" i="22"/>
  <c r="K762" i="22"/>
  <c r="F759" i="22"/>
  <c r="R766" i="22"/>
  <c r="I761" i="22"/>
  <c r="P761" i="22"/>
  <c r="K763" i="22"/>
  <c r="G762" i="22"/>
  <c r="P760" i="22"/>
  <c r="M765" i="22"/>
  <c r="L770" i="22"/>
  <c r="I766" i="22"/>
  <c r="H771" i="22"/>
  <c r="K766" i="22"/>
  <c r="J771" i="22"/>
  <c r="L766" i="22"/>
  <c r="K771" i="22"/>
  <c r="R765" i="22"/>
  <c r="Q770" i="22"/>
  <c r="L760" i="22"/>
  <c r="G60" i="23" s="1"/>
  <c r="K765" i="22"/>
  <c r="J770" i="22"/>
  <c r="L765" i="22"/>
  <c r="K770" i="22"/>
  <c r="Q1351" i="22"/>
  <c r="L1344" i="22"/>
  <c r="M1355" i="22"/>
  <c r="N1348" i="22"/>
  <c r="M1353" i="22"/>
  <c r="L1358" i="22"/>
  <c r="O1348" i="22"/>
  <c r="N1353" i="22"/>
  <c r="M1358" i="22"/>
  <c r="Q1348" i="22"/>
  <c r="P1353" i="22"/>
  <c r="O1358" i="22"/>
  <c r="J1348" i="22"/>
  <c r="I1353" i="22"/>
  <c r="H1358" i="22"/>
  <c r="P1347" i="22"/>
  <c r="O1352" i="22"/>
  <c r="N1357" i="22"/>
  <c r="I1347" i="22"/>
  <c r="H1352" i="22"/>
  <c r="G1357" i="22"/>
  <c r="O1346" i="22"/>
  <c r="N1351" i="22"/>
  <c r="M1356" i="22"/>
  <c r="L2" i="20"/>
  <c r="I2" i="5"/>
  <c r="P729" i="22"/>
  <c r="O734" i="22"/>
  <c r="N739" i="22"/>
  <c r="K732" i="22"/>
  <c r="F68" i="23" s="1"/>
  <c r="J732" i="22"/>
  <c r="I737" i="22"/>
  <c r="H742" i="22"/>
  <c r="F730" i="22"/>
  <c r="R734" i="22"/>
  <c r="Q739" i="22"/>
  <c r="P731" i="22"/>
  <c r="R731" i="22"/>
  <c r="Q736" i="22"/>
  <c r="P741" i="22"/>
  <c r="K65" i="23" s="1"/>
  <c r="L743" i="22"/>
  <c r="Q733" i="22"/>
  <c r="P738" i="22"/>
  <c r="O743" i="22"/>
  <c r="O732" i="22"/>
  <c r="N737" i="22"/>
  <c r="M742" i="22"/>
  <c r="J730" i="22"/>
  <c r="I735" i="22"/>
  <c r="O763" i="22"/>
  <c r="G763" i="22"/>
  <c r="O759" i="22"/>
  <c r="Q771" i="22"/>
  <c r="R761" i="22"/>
  <c r="Q763" i="22"/>
  <c r="J764" i="22"/>
  <c r="P762" i="22"/>
  <c r="L761" i="22"/>
  <c r="H766" i="22"/>
  <c r="G771" i="22"/>
  <c r="Q766" i="22"/>
  <c r="P771" i="22"/>
  <c r="F767" i="22"/>
  <c r="R771" i="22"/>
  <c r="G767" i="22"/>
  <c r="F772" i="22"/>
  <c r="M766" i="22"/>
  <c r="L771" i="22"/>
  <c r="G761" i="22"/>
  <c r="F766" i="22"/>
  <c r="R770" i="22"/>
  <c r="G766" i="22"/>
  <c r="B61" i="23" s="1"/>
  <c r="K1357" i="22"/>
  <c r="P1356" i="22"/>
  <c r="K1349" i="22"/>
  <c r="J1344" i="22"/>
  <c r="I1349" i="22"/>
  <c r="H1354" i="22"/>
  <c r="K1344" i="22"/>
  <c r="J1349" i="22"/>
  <c r="I1354" i="22"/>
  <c r="M1344" i="22"/>
  <c r="L1349" i="22"/>
  <c r="K1354" i="22"/>
  <c r="F1344" i="22"/>
  <c r="R1348" i="22"/>
  <c r="Q1353" i="22"/>
  <c r="P1358" i="22"/>
  <c r="K1348" i="22"/>
  <c r="J1353" i="22"/>
  <c r="I1358" i="22"/>
  <c r="Q1347" i="22"/>
  <c r="P1352" i="22"/>
  <c r="O1357" i="22"/>
  <c r="J1347" i="22"/>
  <c r="I1352" i="22"/>
  <c r="G35" i="28"/>
  <c r="F35" i="28"/>
  <c r="D10" i="3"/>
  <c r="B18" i="28"/>
  <c r="B10" i="3" s="1"/>
  <c r="C18" i="28"/>
  <c r="C10" i="3" s="1"/>
  <c r="H10" i="3"/>
  <c r="H35" i="28"/>
  <c r="E35" i="28"/>
  <c r="K11" i="28"/>
  <c r="K3" i="3" s="1"/>
  <c r="K15" i="28"/>
  <c r="K7" i="3" s="1"/>
  <c r="K12" i="28"/>
  <c r="K4" i="3" s="1"/>
  <c r="K10" i="28"/>
  <c r="K21" i="28"/>
  <c r="K13" i="3" s="1"/>
  <c r="K25" i="28"/>
  <c r="K17" i="3" s="1"/>
  <c r="K29" i="28"/>
  <c r="K21" i="3" s="1"/>
  <c r="K33" i="28"/>
  <c r="K25" i="3" s="1"/>
  <c r="K14" i="28"/>
  <c r="K6" i="3" s="1"/>
  <c r="K17" i="28"/>
  <c r="K9" i="3" s="1"/>
  <c r="K18" i="28"/>
  <c r="K10" i="3" s="1"/>
  <c r="K22" i="28"/>
  <c r="K14" i="3" s="1"/>
  <c r="K26" i="28"/>
  <c r="K18" i="3" s="1"/>
  <c r="K30" i="28"/>
  <c r="K22" i="3" s="1"/>
  <c r="K16" i="28"/>
  <c r="K8" i="3" s="1"/>
  <c r="K19" i="28"/>
  <c r="K11" i="3" s="1"/>
  <c r="K23" i="28"/>
  <c r="K15" i="3" s="1"/>
  <c r="K27" i="28"/>
  <c r="K19" i="3" s="1"/>
  <c r="K31" i="28"/>
  <c r="K23" i="3" s="1"/>
  <c r="K13" i="28"/>
  <c r="K5" i="3" s="1"/>
  <c r="K20" i="28"/>
  <c r="K12" i="3" s="1"/>
  <c r="K24" i="28"/>
  <c r="K16" i="3" s="1"/>
  <c r="K28" i="28"/>
  <c r="K20" i="3" s="1"/>
  <c r="K32" i="28"/>
  <c r="K24" i="3" s="1"/>
  <c r="B17" i="3"/>
  <c r="C17" i="3"/>
  <c r="J35" i="28"/>
  <c r="J7" i="3"/>
  <c r="D35" i="28"/>
  <c r="L5" i="28"/>
  <c r="AF129" i="28"/>
  <c r="AG115" i="28"/>
  <c r="AG129" i="28" s="1"/>
  <c r="AF125" i="28"/>
  <c r="AG119" i="28"/>
  <c r="AG125" i="28" s="1"/>
  <c r="AF134" i="28"/>
  <c r="AG121" i="28"/>
  <c r="AG134" i="28" s="1"/>
  <c r="AG133" i="28"/>
  <c r="AG132" i="28"/>
  <c r="G73" i="23"/>
  <c r="C64" i="23"/>
  <c r="K70" i="23"/>
  <c r="H73" i="23"/>
  <c r="AM10" i="26"/>
  <c r="AL14" i="26"/>
  <c r="AL15" i="26"/>
  <c r="AM11" i="26"/>
  <c r="AF93" i="23"/>
  <c r="AG87" i="23"/>
  <c r="AG93" i="23" s="1"/>
  <c r="AF101" i="23"/>
  <c r="AG88" i="23"/>
  <c r="AG101" i="23" s="1"/>
  <c r="AF96" i="23"/>
  <c r="AG82" i="23"/>
  <c r="AG96" i="23" s="1"/>
  <c r="AF100" i="23"/>
  <c r="AF99" i="23"/>
  <c r="AG83" i="23"/>
  <c r="AF92" i="23"/>
  <c r="AG86" i="23"/>
  <c r="AG92" i="23" s="1"/>
  <c r="E70" i="23" l="1"/>
  <c r="I62" i="23"/>
  <c r="D62" i="23"/>
  <c r="G61" i="23"/>
  <c r="H60" i="23"/>
  <c r="C66" i="23"/>
  <c r="L70" i="23"/>
  <c r="B73" i="23"/>
  <c r="G70" i="23"/>
  <c r="L60" i="23"/>
  <c r="C73" i="23"/>
  <c r="H67" i="23"/>
  <c r="B63" i="23"/>
  <c r="D63" i="23"/>
  <c r="H70" i="23"/>
  <c r="K64" i="23"/>
  <c r="K66" i="23"/>
  <c r="B67" i="23"/>
  <c r="G62" i="23"/>
  <c r="E62" i="23"/>
  <c r="G67" i="23"/>
  <c r="J72" i="23"/>
  <c r="C68" i="23"/>
  <c r="J62" i="23"/>
  <c r="G72" i="23"/>
  <c r="H64" i="23"/>
  <c r="B65" i="23"/>
  <c r="E64" i="23"/>
  <c r="G66" i="23"/>
  <c r="I72" i="23"/>
  <c r="G68" i="23"/>
  <c r="L65" i="23"/>
  <c r="H63" i="23"/>
  <c r="E72" i="23"/>
  <c r="K73" i="23"/>
  <c r="F60" i="23"/>
  <c r="F67" i="23"/>
  <c r="I61" i="23"/>
  <c r="C65" i="23"/>
  <c r="G64" i="23"/>
  <c r="J73" i="23"/>
  <c r="I68" i="23"/>
  <c r="L68" i="23"/>
  <c r="J67" i="23"/>
  <c r="L72" i="23"/>
  <c r="E66" i="23"/>
  <c r="H61" i="23"/>
  <c r="L67" i="23"/>
  <c r="B66" i="23"/>
  <c r="B68" i="23"/>
  <c r="C63" i="23"/>
  <c r="F64" i="23"/>
  <c r="F61" i="23"/>
  <c r="F66" i="23"/>
  <c r="J61" i="23"/>
  <c r="C60" i="23"/>
  <c r="I73" i="23"/>
  <c r="K61" i="23"/>
  <c r="J65" i="23"/>
  <c r="M61" i="23"/>
  <c r="K62" i="23"/>
  <c r="D73" i="23"/>
  <c r="B70" i="23"/>
  <c r="K68" i="23"/>
  <c r="B60" i="23"/>
  <c r="M60" i="23"/>
  <c r="H68" i="23"/>
  <c r="L62" i="23"/>
  <c r="M73" i="23"/>
  <c r="L63" i="23"/>
  <c r="L61" i="23"/>
  <c r="I63" i="23"/>
  <c r="J68" i="23"/>
  <c r="E73" i="23"/>
  <c r="I64" i="23"/>
  <c r="M72" i="23"/>
  <c r="B72" i="23"/>
  <c r="E60" i="23"/>
  <c r="C61" i="23"/>
  <c r="I66" i="23"/>
  <c r="H72" i="23"/>
  <c r="J64" i="23"/>
  <c r="M63" i="23"/>
  <c r="F73" i="23"/>
  <c r="L73" i="23"/>
  <c r="I70" i="23"/>
  <c r="J66" i="23"/>
  <c r="I67" i="23"/>
  <c r="F62" i="23"/>
  <c r="I60" i="23"/>
  <c r="E67" i="23"/>
  <c r="M64" i="23"/>
  <c r="D72" i="23"/>
  <c r="D64" i="23"/>
  <c r="G65" i="23"/>
  <c r="J70" i="23"/>
  <c r="F65" i="23"/>
  <c r="K60" i="23"/>
  <c r="F1449" i="22"/>
  <c r="C62" i="23"/>
  <c r="E63" i="23"/>
  <c r="M66" i="23"/>
  <c r="D68" i="23"/>
  <c r="F63" i="23"/>
  <c r="J63" i="23"/>
  <c r="I65" i="23"/>
  <c r="F70" i="23"/>
  <c r="P1449" i="22"/>
  <c r="K1449" i="22"/>
  <c r="M62" i="23"/>
  <c r="E65" i="23"/>
  <c r="H1449" i="22"/>
  <c r="G63" i="23"/>
  <c r="F72" i="23"/>
  <c r="M65" i="23"/>
  <c r="C67" i="23"/>
  <c r="H65" i="23"/>
  <c r="C72" i="23"/>
  <c r="O1449" i="22"/>
  <c r="D65" i="23"/>
  <c r="G1449" i="22"/>
  <c r="Q1449" i="22"/>
  <c r="L64" i="23"/>
  <c r="D61" i="23"/>
  <c r="D60" i="23"/>
  <c r="C70" i="23"/>
  <c r="K67" i="23"/>
  <c r="E61" i="23"/>
  <c r="L66" i="23"/>
  <c r="K63" i="23"/>
  <c r="D67" i="23"/>
  <c r="D70" i="23"/>
  <c r="H66" i="23"/>
  <c r="J1449" i="22"/>
  <c r="R1449" i="22"/>
  <c r="M2" i="20"/>
  <c r="J2" i="5"/>
  <c r="J60" i="23"/>
  <c r="L1449" i="22"/>
  <c r="N1449" i="22"/>
  <c r="M1449" i="22"/>
  <c r="I1449" i="22"/>
  <c r="E68" i="23"/>
  <c r="K2" i="3"/>
  <c r="K35" i="28"/>
  <c r="L13" i="28"/>
  <c r="L5" i="3" s="1"/>
  <c r="L17" i="28"/>
  <c r="L9" i="3" s="1"/>
  <c r="L10" i="28"/>
  <c r="L14" i="28"/>
  <c r="L6" i="3" s="1"/>
  <c r="L11" i="28"/>
  <c r="L3" i="3" s="1"/>
  <c r="L15" i="28"/>
  <c r="L7" i="3" s="1"/>
  <c r="L20" i="28"/>
  <c r="L12" i="3" s="1"/>
  <c r="L24" i="28"/>
  <c r="L16" i="3" s="1"/>
  <c r="L28" i="28"/>
  <c r="L20" i="3" s="1"/>
  <c r="L32" i="28"/>
  <c r="L24" i="3" s="1"/>
  <c r="L12" i="28"/>
  <c r="L4" i="3" s="1"/>
  <c r="L21" i="28"/>
  <c r="L13" i="3" s="1"/>
  <c r="L25" i="28"/>
  <c r="L17" i="3" s="1"/>
  <c r="L29" i="28"/>
  <c r="L21" i="3" s="1"/>
  <c r="L33" i="28"/>
  <c r="L25" i="3" s="1"/>
  <c r="L18" i="28"/>
  <c r="L10" i="3" s="1"/>
  <c r="L22" i="28"/>
  <c r="L14" i="3" s="1"/>
  <c r="L26" i="28"/>
  <c r="L18" i="3" s="1"/>
  <c r="L30" i="28"/>
  <c r="L22" i="3" s="1"/>
  <c r="L16" i="28"/>
  <c r="L8" i="3" s="1"/>
  <c r="L19" i="28"/>
  <c r="L11" i="3" s="1"/>
  <c r="L23" i="28"/>
  <c r="L15" i="3" s="1"/>
  <c r="L27" i="28"/>
  <c r="L19" i="3" s="1"/>
  <c r="L31" i="28"/>
  <c r="L23" i="3" s="1"/>
  <c r="B20" i="3"/>
  <c r="C20" i="3"/>
  <c r="M5" i="28"/>
  <c r="AM15" i="26"/>
  <c r="AN11" i="26"/>
  <c r="AN10" i="26"/>
  <c r="AM14" i="26"/>
  <c r="AG100" i="23"/>
  <c r="AG99" i="23"/>
  <c r="N2" i="20" l="1"/>
  <c r="K2" i="5"/>
  <c r="M10" i="28"/>
  <c r="M14" i="28"/>
  <c r="M6" i="3" s="1"/>
  <c r="M15" i="28"/>
  <c r="M7" i="3" s="1"/>
  <c r="M20" i="28"/>
  <c r="M12" i="3" s="1"/>
  <c r="M24" i="28"/>
  <c r="M16" i="3" s="1"/>
  <c r="M28" i="28"/>
  <c r="M20" i="3" s="1"/>
  <c r="M32" i="28"/>
  <c r="M24" i="3" s="1"/>
  <c r="M12" i="28"/>
  <c r="M4" i="3" s="1"/>
  <c r="M21" i="28"/>
  <c r="M13" i="3" s="1"/>
  <c r="M25" i="28"/>
  <c r="M17" i="3" s="1"/>
  <c r="M29" i="28"/>
  <c r="M21" i="3" s="1"/>
  <c r="M33" i="28"/>
  <c r="M25" i="3" s="1"/>
  <c r="M17" i="28"/>
  <c r="M9" i="3" s="1"/>
  <c r="M11" i="28"/>
  <c r="M3" i="3" s="1"/>
  <c r="M18" i="28"/>
  <c r="M10" i="3" s="1"/>
  <c r="M22" i="28"/>
  <c r="M14" i="3" s="1"/>
  <c r="M26" i="28"/>
  <c r="M18" i="3" s="1"/>
  <c r="M30" i="28"/>
  <c r="M22" i="3" s="1"/>
  <c r="M16" i="28"/>
  <c r="M8" i="3" s="1"/>
  <c r="M13" i="28"/>
  <c r="M5" i="3" s="1"/>
  <c r="M19" i="28"/>
  <c r="M11" i="3" s="1"/>
  <c r="M23" i="28"/>
  <c r="M15" i="3" s="1"/>
  <c r="M27" i="28"/>
  <c r="M19" i="3" s="1"/>
  <c r="M31" i="28"/>
  <c r="M23" i="3" s="1"/>
  <c r="B23" i="3"/>
  <c r="C23" i="3"/>
  <c r="L2" i="3"/>
  <c r="L35" i="28"/>
  <c r="N5" i="28"/>
  <c r="AO10" i="26"/>
  <c r="AN14" i="26"/>
  <c r="AO11" i="26"/>
  <c r="AN15" i="26"/>
  <c r="O2" i="20" l="1"/>
  <c r="L2" i="5"/>
  <c r="N12" i="28"/>
  <c r="N16" i="28"/>
  <c r="N8" i="3" s="1"/>
  <c r="N13" i="28"/>
  <c r="N5" i="3" s="1"/>
  <c r="N10" i="28"/>
  <c r="N2" i="3" s="1"/>
  <c r="N14" i="28"/>
  <c r="N6" i="3" s="1"/>
  <c r="N19" i="28"/>
  <c r="N11" i="3" s="1"/>
  <c r="N23" i="28"/>
  <c r="N15" i="3" s="1"/>
  <c r="N27" i="28"/>
  <c r="N19" i="3" s="1"/>
  <c r="N31" i="28"/>
  <c r="N23" i="3" s="1"/>
  <c r="N15" i="28"/>
  <c r="N7" i="3" s="1"/>
  <c r="N20" i="28"/>
  <c r="N12" i="3" s="1"/>
  <c r="N24" i="28"/>
  <c r="N16" i="3" s="1"/>
  <c r="N28" i="28"/>
  <c r="N20" i="3" s="1"/>
  <c r="N32" i="28"/>
  <c r="N24" i="3" s="1"/>
  <c r="N21" i="28"/>
  <c r="N13" i="3" s="1"/>
  <c r="N25" i="28"/>
  <c r="N17" i="3" s="1"/>
  <c r="N29" i="28"/>
  <c r="N21" i="3" s="1"/>
  <c r="N33" i="28"/>
  <c r="N25" i="3" s="1"/>
  <c r="N17" i="28"/>
  <c r="N9" i="3" s="1"/>
  <c r="N11" i="28"/>
  <c r="N3" i="3" s="1"/>
  <c r="N18" i="28"/>
  <c r="N10" i="3" s="1"/>
  <c r="N22" i="28"/>
  <c r="N14" i="3" s="1"/>
  <c r="N26" i="28"/>
  <c r="N18" i="3" s="1"/>
  <c r="N30" i="28"/>
  <c r="N22" i="3" s="1"/>
  <c r="M2" i="3"/>
  <c r="M35" i="28"/>
  <c r="O5" i="28"/>
  <c r="AP11" i="26"/>
  <c r="AO15" i="26"/>
  <c r="AO14" i="26"/>
  <c r="AP10" i="26"/>
  <c r="P2" i="20" l="1"/>
  <c r="M2" i="5"/>
  <c r="P5" i="28"/>
  <c r="O12" i="28"/>
  <c r="O4" i="3" s="1"/>
  <c r="O16" i="28"/>
  <c r="O8" i="3" s="1"/>
  <c r="O20" i="28"/>
  <c r="O12" i="3" s="1"/>
  <c r="O24" i="28"/>
  <c r="O16" i="3" s="1"/>
  <c r="O28" i="28"/>
  <c r="O20" i="3" s="1"/>
  <c r="O32" i="28"/>
  <c r="O24" i="3" s="1"/>
  <c r="O13" i="28"/>
  <c r="O5" i="3" s="1"/>
  <c r="O17" i="28"/>
  <c r="O9" i="3" s="1"/>
  <c r="O10" i="28"/>
  <c r="O2" i="3" s="1"/>
  <c r="O14" i="28"/>
  <c r="O6" i="3" s="1"/>
  <c r="O18" i="28"/>
  <c r="O10" i="3" s="1"/>
  <c r="O22" i="28"/>
  <c r="O14" i="3" s="1"/>
  <c r="O26" i="28"/>
  <c r="O18" i="3" s="1"/>
  <c r="O30" i="28"/>
  <c r="O22" i="3" s="1"/>
  <c r="O33" i="28"/>
  <c r="O25" i="3" s="1"/>
  <c r="O19" i="28"/>
  <c r="O11" i="3" s="1"/>
  <c r="O25" i="28"/>
  <c r="O17" i="3" s="1"/>
  <c r="O31" i="28"/>
  <c r="O23" i="3" s="1"/>
  <c r="O23" i="28"/>
  <c r="O15" i="3" s="1"/>
  <c r="O29" i="28"/>
  <c r="O21" i="3" s="1"/>
  <c r="O11" i="28"/>
  <c r="O3" i="3" s="1"/>
  <c r="O15" i="28"/>
  <c r="O7" i="3" s="1"/>
  <c r="O21" i="28"/>
  <c r="O13" i="3" s="1"/>
  <c r="O27" i="28"/>
  <c r="O19" i="3" s="1"/>
  <c r="N35" i="28"/>
  <c r="N4" i="3"/>
  <c r="AP14" i="26"/>
  <c r="AQ10" i="26"/>
  <c r="AQ11" i="26"/>
  <c r="AP15" i="26"/>
  <c r="Q2" i="20" l="1"/>
  <c r="N2" i="5"/>
  <c r="Q5" i="28"/>
  <c r="P11" i="28"/>
  <c r="P3" i="3" s="1"/>
  <c r="P15" i="28"/>
  <c r="P7" i="3" s="1"/>
  <c r="P12" i="28"/>
  <c r="P4" i="3" s="1"/>
  <c r="P16" i="28"/>
  <c r="P8" i="3" s="1"/>
  <c r="P20" i="28"/>
  <c r="P12" i="3" s="1"/>
  <c r="P24" i="28"/>
  <c r="P16" i="3" s="1"/>
  <c r="P28" i="28"/>
  <c r="P20" i="3" s="1"/>
  <c r="P32" i="28"/>
  <c r="P24" i="3" s="1"/>
  <c r="P13" i="28"/>
  <c r="P5" i="3" s="1"/>
  <c r="P17" i="28"/>
  <c r="P9" i="3" s="1"/>
  <c r="P21" i="28"/>
  <c r="P13" i="3" s="1"/>
  <c r="P25" i="28"/>
  <c r="P17" i="3" s="1"/>
  <c r="P29" i="28"/>
  <c r="P21" i="3" s="1"/>
  <c r="P33" i="28"/>
  <c r="P25" i="3" s="1"/>
  <c r="P10" i="28"/>
  <c r="P2" i="3" s="1"/>
  <c r="P14" i="28"/>
  <c r="P6" i="3" s="1"/>
  <c r="P18" i="28"/>
  <c r="P10" i="3" s="1"/>
  <c r="P22" i="28"/>
  <c r="P14" i="3" s="1"/>
  <c r="P26" i="28"/>
  <c r="P18" i="3" s="1"/>
  <c r="P30" i="28"/>
  <c r="P22" i="3" s="1"/>
  <c r="P27" i="28"/>
  <c r="P19" i="3" s="1"/>
  <c r="P19" i="28"/>
  <c r="P11" i="3" s="1"/>
  <c r="P31" i="28"/>
  <c r="P23" i="3" s="1"/>
  <c r="P23" i="28"/>
  <c r="P15" i="3" s="1"/>
  <c r="AQ14" i="26"/>
  <c r="AR10" i="26"/>
  <c r="AQ15" i="26"/>
  <c r="AR11" i="26"/>
  <c r="R2" i="20" l="1"/>
  <c r="O2" i="5"/>
  <c r="R5" i="28"/>
  <c r="Q11" i="28"/>
  <c r="Q3" i="3" s="1"/>
  <c r="Q15" i="28"/>
  <c r="Q7" i="3" s="1"/>
  <c r="Q19" i="28"/>
  <c r="Q11" i="3" s="1"/>
  <c r="Q23" i="28"/>
  <c r="Q15" i="3" s="1"/>
  <c r="Q27" i="28"/>
  <c r="Q19" i="3" s="1"/>
  <c r="Q31" i="28"/>
  <c r="Q23" i="3" s="1"/>
  <c r="Q12" i="28"/>
  <c r="Q4" i="3" s="1"/>
  <c r="Q16" i="28"/>
  <c r="Q8" i="3" s="1"/>
  <c r="Q13" i="28"/>
  <c r="Q5" i="3" s="1"/>
  <c r="Q17" i="28"/>
  <c r="Q9" i="3" s="1"/>
  <c r="Q21" i="28"/>
  <c r="Q13" i="3" s="1"/>
  <c r="Q25" i="28"/>
  <c r="Q17" i="3" s="1"/>
  <c r="Q29" i="28"/>
  <c r="Q21" i="3" s="1"/>
  <c r="Q33" i="28"/>
  <c r="Q25" i="3" s="1"/>
  <c r="Q20" i="28"/>
  <c r="Q12" i="3" s="1"/>
  <c r="Q26" i="28"/>
  <c r="Q18" i="3" s="1"/>
  <c r="Q32" i="28"/>
  <c r="Q24" i="3" s="1"/>
  <c r="Q10" i="28"/>
  <c r="Q2" i="3" s="1"/>
  <c r="Q24" i="28"/>
  <c r="Q16" i="3" s="1"/>
  <c r="Q30" i="28"/>
  <c r="Q22" i="3" s="1"/>
  <c r="Q14" i="28"/>
  <c r="Q6" i="3" s="1"/>
  <c r="Q18" i="28"/>
  <c r="Q10" i="3" s="1"/>
  <c r="Q22" i="28"/>
  <c r="Q14" i="3" s="1"/>
  <c r="Q28" i="28"/>
  <c r="Q20" i="3" s="1"/>
  <c r="AR15" i="26"/>
  <c r="AS11" i="26"/>
  <c r="AR14" i="26"/>
  <c r="AS10" i="26"/>
  <c r="S2" i="20" l="1"/>
  <c r="P2" i="5"/>
  <c r="S5" i="28"/>
  <c r="R10" i="28"/>
  <c r="R2" i="3" s="1"/>
  <c r="R14" i="28"/>
  <c r="R6" i="3" s="1"/>
  <c r="R18" i="28"/>
  <c r="R10" i="3" s="1"/>
  <c r="R11" i="28"/>
  <c r="R3" i="3" s="1"/>
  <c r="R15" i="28"/>
  <c r="R7" i="3" s="1"/>
  <c r="R19" i="28"/>
  <c r="R11" i="3" s="1"/>
  <c r="R23" i="28"/>
  <c r="R15" i="3" s="1"/>
  <c r="R27" i="28"/>
  <c r="R19" i="3" s="1"/>
  <c r="R31" i="28"/>
  <c r="R23" i="3" s="1"/>
  <c r="R12" i="28"/>
  <c r="R4" i="3" s="1"/>
  <c r="R16" i="28"/>
  <c r="R8" i="3" s="1"/>
  <c r="R20" i="28"/>
  <c r="R12" i="3" s="1"/>
  <c r="R24" i="28"/>
  <c r="R16" i="3" s="1"/>
  <c r="R28" i="28"/>
  <c r="R20" i="3" s="1"/>
  <c r="R32" i="28"/>
  <c r="R24" i="3" s="1"/>
  <c r="R13" i="28"/>
  <c r="R5" i="3" s="1"/>
  <c r="R17" i="28"/>
  <c r="R9" i="3" s="1"/>
  <c r="R21" i="28"/>
  <c r="R13" i="3" s="1"/>
  <c r="R25" i="28"/>
  <c r="R17" i="3" s="1"/>
  <c r="R29" i="28"/>
  <c r="R21" i="3" s="1"/>
  <c r="R33" i="28"/>
  <c r="R25" i="3" s="1"/>
  <c r="R26" i="28"/>
  <c r="R18" i="3" s="1"/>
  <c r="R30" i="28"/>
  <c r="R22" i="3" s="1"/>
  <c r="R22" i="28"/>
  <c r="R14" i="3" s="1"/>
  <c r="AT11" i="26"/>
  <c r="AS15" i="26"/>
  <c r="AS14" i="26"/>
  <c r="AT10" i="26"/>
  <c r="T2" i="20" l="1"/>
  <c r="Q2" i="5"/>
  <c r="T5" i="28"/>
  <c r="S10" i="28"/>
  <c r="S2" i="3" s="1"/>
  <c r="S14" i="28"/>
  <c r="S6" i="3" s="1"/>
  <c r="S18" i="28"/>
  <c r="S10" i="3" s="1"/>
  <c r="S22" i="28"/>
  <c r="S14" i="3" s="1"/>
  <c r="S26" i="28"/>
  <c r="S18" i="3" s="1"/>
  <c r="S30" i="28"/>
  <c r="S22" i="3" s="1"/>
  <c r="S11" i="28"/>
  <c r="S3" i="3" s="1"/>
  <c r="S15" i="28"/>
  <c r="S7" i="3" s="1"/>
  <c r="S12" i="28"/>
  <c r="S4" i="3" s="1"/>
  <c r="S16" i="28"/>
  <c r="S8" i="3" s="1"/>
  <c r="S20" i="28"/>
  <c r="S12" i="3" s="1"/>
  <c r="S24" i="28"/>
  <c r="S16" i="3" s="1"/>
  <c r="S28" i="28"/>
  <c r="S20" i="3" s="1"/>
  <c r="S32" i="28"/>
  <c r="S24" i="3" s="1"/>
  <c r="S21" i="28"/>
  <c r="S13" i="3" s="1"/>
  <c r="S27" i="28"/>
  <c r="S19" i="3" s="1"/>
  <c r="S33" i="28"/>
  <c r="S25" i="3" s="1"/>
  <c r="S13" i="28"/>
  <c r="S5" i="3" s="1"/>
  <c r="S19" i="28"/>
  <c r="S11" i="3" s="1"/>
  <c r="S25" i="28"/>
  <c r="S17" i="3" s="1"/>
  <c r="S17" i="28"/>
  <c r="S9" i="3" s="1"/>
  <c r="S31" i="28"/>
  <c r="S23" i="3" s="1"/>
  <c r="S23" i="28"/>
  <c r="S15" i="3" s="1"/>
  <c r="S29" i="28"/>
  <c r="S21" i="3" s="1"/>
  <c r="AU10" i="26"/>
  <c r="AT14" i="26"/>
  <c r="AT15" i="26"/>
  <c r="AU11" i="26"/>
  <c r="U2" i="20" l="1"/>
  <c r="R2" i="5"/>
  <c r="U5" i="28"/>
  <c r="T13" i="28"/>
  <c r="T5" i="3" s="1"/>
  <c r="T17" i="28"/>
  <c r="T9" i="3" s="1"/>
  <c r="T10" i="28"/>
  <c r="T2" i="3" s="1"/>
  <c r="T14" i="28"/>
  <c r="T6" i="3" s="1"/>
  <c r="T18" i="28"/>
  <c r="T10" i="3" s="1"/>
  <c r="T22" i="28"/>
  <c r="T14" i="3" s="1"/>
  <c r="T26" i="28"/>
  <c r="T18" i="3" s="1"/>
  <c r="T30" i="28"/>
  <c r="T22" i="3" s="1"/>
  <c r="T11" i="28"/>
  <c r="T3" i="3" s="1"/>
  <c r="T15" i="28"/>
  <c r="T7" i="3" s="1"/>
  <c r="T19" i="28"/>
  <c r="T11" i="3" s="1"/>
  <c r="T23" i="28"/>
  <c r="T15" i="3" s="1"/>
  <c r="T27" i="28"/>
  <c r="T19" i="3" s="1"/>
  <c r="T31" i="28"/>
  <c r="T23" i="3" s="1"/>
  <c r="T12" i="28"/>
  <c r="T4" i="3" s="1"/>
  <c r="T16" i="28"/>
  <c r="T8" i="3" s="1"/>
  <c r="T20" i="28"/>
  <c r="T12" i="3" s="1"/>
  <c r="T24" i="28"/>
  <c r="T16" i="3" s="1"/>
  <c r="T28" i="28"/>
  <c r="T20" i="3" s="1"/>
  <c r="T32" i="28"/>
  <c r="T24" i="3" s="1"/>
  <c r="T21" i="28"/>
  <c r="T13" i="3" s="1"/>
  <c r="T33" i="28"/>
  <c r="T25" i="3" s="1"/>
  <c r="T25" i="28"/>
  <c r="T17" i="3" s="1"/>
  <c r="T29" i="28"/>
  <c r="T21" i="3" s="1"/>
  <c r="AU15" i="26"/>
  <c r="AV11" i="26"/>
  <c r="AV10" i="26"/>
  <c r="AU14" i="26"/>
  <c r="V2" i="20" l="1"/>
  <c r="S2" i="5"/>
  <c r="V5" i="28"/>
  <c r="U13" i="28"/>
  <c r="U5" i="3" s="1"/>
  <c r="U17" i="28"/>
  <c r="U9" i="3" s="1"/>
  <c r="U21" i="28"/>
  <c r="U13" i="3" s="1"/>
  <c r="U25" i="28"/>
  <c r="U17" i="3" s="1"/>
  <c r="U29" i="28"/>
  <c r="U21" i="3" s="1"/>
  <c r="U33" i="28"/>
  <c r="U25" i="3" s="1"/>
  <c r="U10" i="28"/>
  <c r="U2" i="3" s="1"/>
  <c r="U14" i="28"/>
  <c r="U6" i="3" s="1"/>
  <c r="U18" i="28"/>
  <c r="U10" i="3" s="1"/>
  <c r="U11" i="28"/>
  <c r="U3" i="3" s="1"/>
  <c r="U15" i="28"/>
  <c r="U7" i="3" s="1"/>
  <c r="U19" i="28"/>
  <c r="U11" i="3" s="1"/>
  <c r="U23" i="28"/>
  <c r="U15" i="3" s="1"/>
  <c r="U27" i="28"/>
  <c r="U19" i="3" s="1"/>
  <c r="U31" i="28"/>
  <c r="U23" i="3" s="1"/>
  <c r="U22" i="28"/>
  <c r="U14" i="3" s="1"/>
  <c r="U28" i="28"/>
  <c r="U20" i="3" s="1"/>
  <c r="U12" i="28"/>
  <c r="U4" i="3" s="1"/>
  <c r="U16" i="28"/>
  <c r="U8" i="3" s="1"/>
  <c r="U20" i="28"/>
  <c r="U12" i="3" s="1"/>
  <c r="U26" i="28"/>
  <c r="U18" i="3" s="1"/>
  <c r="U32" i="28"/>
  <c r="U24" i="3" s="1"/>
  <c r="U24" i="28"/>
  <c r="U16" i="3" s="1"/>
  <c r="U30" i="28"/>
  <c r="U22" i="3" s="1"/>
  <c r="AW10" i="26"/>
  <c r="AV14" i="26"/>
  <c r="AW11" i="26"/>
  <c r="AV15" i="26"/>
  <c r="W2" i="20" l="1"/>
  <c r="T2" i="5"/>
  <c r="W5" i="28"/>
  <c r="V12" i="28"/>
  <c r="V4" i="3" s="1"/>
  <c r="V16" i="28"/>
  <c r="V8" i="3" s="1"/>
  <c r="V13" i="28"/>
  <c r="V5" i="3" s="1"/>
  <c r="V17" i="28"/>
  <c r="V9" i="3" s="1"/>
  <c r="V21" i="28"/>
  <c r="V13" i="3" s="1"/>
  <c r="V25" i="28"/>
  <c r="V17" i="3" s="1"/>
  <c r="V29" i="28"/>
  <c r="V21" i="3" s="1"/>
  <c r="V33" i="28"/>
  <c r="V25" i="3" s="1"/>
  <c r="V10" i="28"/>
  <c r="V2" i="3" s="1"/>
  <c r="V14" i="28"/>
  <c r="V6" i="3" s="1"/>
  <c r="V18" i="28"/>
  <c r="V10" i="3" s="1"/>
  <c r="V22" i="28"/>
  <c r="V14" i="3" s="1"/>
  <c r="V26" i="28"/>
  <c r="V18" i="3" s="1"/>
  <c r="V30" i="28"/>
  <c r="V22" i="3" s="1"/>
  <c r="V11" i="28"/>
  <c r="V3" i="3" s="1"/>
  <c r="V15" i="28"/>
  <c r="V7" i="3" s="1"/>
  <c r="V19" i="28"/>
  <c r="V11" i="3" s="1"/>
  <c r="V23" i="28"/>
  <c r="V15" i="3" s="1"/>
  <c r="V27" i="28"/>
  <c r="V19" i="3" s="1"/>
  <c r="V31" i="28"/>
  <c r="V23" i="3" s="1"/>
  <c r="V28" i="28"/>
  <c r="V20" i="3" s="1"/>
  <c r="V20" i="28"/>
  <c r="V12" i="3" s="1"/>
  <c r="V32" i="28"/>
  <c r="V24" i="3" s="1"/>
  <c r="V24" i="28"/>
  <c r="V16" i="3" s="1"/>
  <c r="AX11" i="26"/>
  <c r="AW15" i="26"/>
  <c r="AW14" i="26"/>
  <c r="AX10" i="26"/>
  <c r="X2" i="20" l="1"/>
  <c r="U2" i="5"/>
  <c r="X5" i="28"/>
  <c r="W12" i="28"/>
  <c r="W4" i="3" s="1"/>
  <c r="W16" i="28"/>
  <c r="W8" i="3" s="1"/>
  <c r="W20" i="28"/>
  <c r="W12" i="3" s="1"/>
  <c r="W24" i="28"/>
  <c r="W16" i="3" s="1"/>
  <c r="W28" i="28"/>
  <c r="W20" i="3" s="1"/>
  <c r="W32" i="28"/>
  <c r="W24" i="3" s="1"/>
  <c r="W13" i="28"/>
  <c r="W5" i="3" s="1"/>
  <c r="W17" i="28"/>
  <c r="W9" i="3" s="1"/>
  <c r="W10" i="28"/>
  <c r="W2" i="3" s="1"/>
  <c r="W14" i="28"/>
  <c r="W6" i="3" s="1"/>
  <c r="W18" i="28"/>
  <c r="W10" i="3" s="1"/>
  <c r="W22" i="28"/>
  <c r="W14" i="3" s="1"/>
  <c r="W26" i="28"/>
  <c r="W18" i="3" s="1"/>
  <c r="W30" i="28"/>
  <c r="W22" i="3" s="1"/>
  <c r="W15" i="28"/>
  <c r="W7" i="3" s="1"/>
  <c r="W29" i="28"/>
  <c r="W21" i="3" s="1"/>
  <c r="W21" i="28"/>
  <c r="W13" i="3" s="1"/>
  <c r="W27" i="28"/>
  <c r="W19" i="3" s="1"/>
  <c r="W33" i="28"/>
  <c r="W25" i="3" s="1"/>
  <c r="W19" i="28"/>
  <c r="W11" i="3" s="1"/>
  <c r="W25" i="28"/>
  <c r="W17" i="3" s="1"/>
  <c r="W31" i="28"/>
  <c r="W23" i="3" s="1"/>
  <c r="W11" i="28"/>
  <c r="W3" i="3" s="1"/>
  <c r="W23" i="28"/>
  <c r="W15" i="3" s="1"/>
  <c r="AX14" i="26"/>
  <c r="AY10" i="26"/>
  <c r="AY11" i="26"/>
  <c r="AX15" i="26"/>
  <c r="Y2" i="20" l="1"/>
  <c r="V2" i="5"/>
  <c r="Y5" i="28"/>
  <c r="X11" i="28"/>
  <c r="X3" i="3" s="1"/>
  <c r="X15" i="28"/>
  <c r="X7" i="3" s="1"/>
  <c r="X12" i="28"/>
  <c r="X4" i="3" s="1"/>
  <c r="X16" i="28"/>
  <c r="X8" i="3" s="1"/>
  <c r="X20" i="28"/>
  <c r="X12" i="3" s="1"/>
  <c r="X24" i="28"/>
  <c r="X16" i="3" s="1"/>
  <c r="X28" i="28"/>
  <c r="X20" i="3" s="1"/>
  <c r="X32" i="28"/>
  <c r="X24" i="3" s="1"/>
  <c r="X13" i="28"/>
  <c r="X5" i="3" s="1"/>
  <c r="X17" i="28"/>
  <c r="X9" i="3" s="1"/>
  <c r="X21" i="28"/>
  <c r="X13" i="3" s="1"/>
  <c r="X25" i="28"/>
  <c r="X17" i="3" s="1"/>
  <c r="X29" i="28"/>
  <c r="X21" i="3" s="1"/>
  <c r="X33" i="28"/>
  <c r="X25" i="3" s="1"/>
  <c r="X10" i="28"/>
  <c r="X2" i="3" s="1"/>
  <c r="X14" i="28"/>
  <c r="X6" i="3" s="1"/>
  <c r="X18" i="28"/>
  <c r="X10" i="3" s="1"/>
  <c r="X22" i="28"/>
  <c r="X14" i="3" s="1"/>
  <c r="X26" i="28"/>
  <c r="X18" i="3" s="1"/>
  <c r="X30" i="28"/>
  <c r="X22" i="3" s="1"/>
  <c r="X23" i="28"/>
  <c r="X15" i="3" s="1"/>
  <c r="X27" i="28"/>
  <c r="X19" i="3" s="1"/>
  <c r="X19" i="28"/>
  <c r="X11" i="3" s="1"/>
  <c r="X31" i="28"/>
  <c r="X23" i="3" s="1"/>
  <c r="AY15" i="26"/>
  <c r="AZ11" i="26"/>
  <c r="AY14" i="26"/>
  <c r="AZ10" i="26"/>
  <c r="Z2" i="20" l="1"/>
  <c r="W2" i="5"/>
  <c r="Z5" i="28"/>
  <c r="Y11" i="28"/>
  <c r="Y3" i="3" s="1"/>
  <c r="Y15" i="28"/>
  <c r="Y7" i="3" s="1"/>
  <c r="Y19" i="28"/>
  <c r="Y11" i="3" s="1"/>
  <c r="Y23" i="28"/>
  <c r="Y15" i="3" s="1"/>
  <c r="Y27" i="28"/>
  <c r="Y19" i="3" s="1"/>
  <c r="Y31" i="28"/>
  <c r="Y23" i="3" s="1"/>
  <c r="Y12" i="28"/>
  <c r="Y4" i="3" s="1"/>
  <c r="Y16" i="28"/>
  <c r="Y8" i="3" s="1"/>
  <c r="Y13" i="28"/>
  <c r="Y5" i="3" s="1"/>
  <c r="Y17" i="28"/>
  <c r="Y9" i="3" s="1"/>
  <c r="Y21" i="28"/>
  <c r="Y13" i="3" s="1"/>
  <c r="Y25" i="28"/>
  <c r="Y17" i="3" s="1"/>
  <c r="Y29" i="28"/>
  <c r="Y21" i="3" s="1"/>
  <c r="Y33" i="28"/>
  <c r="Y25" i="3" s="1"/>
  <c r="Y22" i="28"/>
  <c r="Y14" i="3" s="1"/>
  <c r="Y28" i="28"/>
  <c r="Y20" i="3" s="1"/>
  <c r="Y20" i="28"/>
  <c r="Y12" i="3" s="1"/>
  <c r="Y26" i="28"/>
  <c r="Y18" i="3" s="1"/>
  <c r="Y10" i="28"/>
  <c r="Y2" i="3" s="1"/>
  <c r="Y32" i="28"/>
  <c r="Y24" i="3" s="1"/>
  <c r="Y14" i="28"/>
  <c r="Y6" i="3" s="1"/>
  <c r="Y18" i="28"/>
  <c r="Y10" i="3" s="1"/>
  <c r="Y24" i="28"/>
  <c r="Y16" i="3" s="1"/>
  <c r="Y30" i="28"/>
  <c r="Y22" i="3" s="1"/>
  <c r="AZ14" i="26"/>
  <c r="BA10" i="26"/>
  <c r="AZ15" i="26"/>
  <c r="BA11" i="26"/>
  <c r="AA2" i="20" l="1"/>
  <c r="X2" i="5"/>
  <c r="AA5" i="28"/>
  <c r="Z10" i="28"/>
  <c r="Z2" i="3" s="1"/>
  <c r="Z14" i="28"/>
  <c r="Z6" i="3" s="1"/>
  <c r="Z18" i="28"/>
  <c r="Z10" i="3" s="1"/>
  <c r="Z11" i="28"/>
  <c r="Z3" i="3" s="1"/>
  <c r="Z15" i="28"/>
  <c r="Z7" i="3" s="1"/>
  <c r="Z19" i="28"/>
  <c r="Z11" i="3" s="1"/>
  <c r="Z23" i="28"/>
  <c r="Z15" i="3" s="1"/>
  <c r="Z27" i="28"/>
  <c r="Z19" i="3" s="1"/>
  <c r="Z31" i="28"/>
  <c r="Z23" i="3" s="1"/>
  <c r="Z12" i="28"/>
  <c r="Z4" i="3" s="1"/>
  <c r="Z16" i="28"/>
  <c r="Z8" i="3" s="1"/>
  <c r="Z20" i="28"/>
  <c r="Z12" i="3" s="1"/>
  <c r="Z24" i="28"/>
  <c r="Z16" i="3" s="1"/>
  <c r="Z28" i="28"/>
  <c r="Z20" i="3" s="1"/>
  <c r="Z32" i="28"/>
  <c r="Z24" i="3" s="1"/>
  <c r="Z13" i="28"/>
  <c r="Z5" i="3" s="1"/>
  <c r="Z17" i="28"/>
  <c r="Z9" i="3" s="1"/>
  <c r="Z21" i="28"/>
  <c r="Z13" i="3" s="1"/>
  <c r="Z25" i="28"/>
  <c r="Z17" i="3" s="1"/>
  <c r="Z29" i="28"/>
  <c r="Z21" i="3" s="1"/>
  <c r="Z33" i="28"/>
  <c r="Z25" i="3" s="1"/>
  <c r="Z30" i="28"/>
  <c r="Z22" i="3" s="1"/>
  <c r="Z22" i="28"/>
  <c r="Z14" i="3" s="1"/>
  <c r="Z26" i="28"/>
  <c r="Z18" i="3" s="1"/>
  <c r="BA15" i="26"/>
  <c r="BB11" i="26"/>
  <c r="BA14" i="26"/>
  <c r="BB10" i="26"/>
  <c r="AB2" i="20" l="1"/>
  <c r="Y2" i="5"/>
  <c r="AB5" i="28"/>
  <c r="AA10" i="28"/>
  <c r="AA2" i="3" s="1"/>
  <c r="AA14" i="28"/>
  <c r="AA6" i="3" s="1"/>
  <c r="AA18" i="28"/>
  <c r="AA10" i="3" s="1"/>
  <c r="AA22" i="28"/>
  <c r="AA14" i="3" s="1"/>
  <c r="AA26" i="28"/>
  <c r="AA18" i="3" s="1"/>
  <c r="AA30" i="28"/>
  <c r="AA22" i="3" s="1"/>
  <c r="AA11" i="28"/>
  <c r="AA3" i="3" s="1"/>
  <c r="AA15" i="28"/>
  <c r="AA7" i="3" s="1"/>
  <c r="AA12" i="28"/>
  <c r="AA4" i="3" s="1"/>
  <c r="AA16" i="28"/>
  <c r="AA8" i="3" s="1"/>
  <c r="AA20" i="28"/>
  <c r="AA12" i="3" s="1"/>
  <c r="AA24" i="28"/>
  <c r="AA16" i="3" s="1"/>
  <c r="AA28" i="28"/>
  <c r="AA20" i="3" s="1"/>
  <c r="AA32" i="28"/>
  <c r="AA24" i="3" s="1"/>
  <c r="AA23" i="28"/>
  <c r="AA15" i="3" s="1"/>
  <c r="AA29" i="28"/>
  <c r="AA21" i="3" s="1"/>
  <c r="AA21" i="28"/>
  <c r="AA13" i="3" s="1"/>
  <c r="AA13" i="28"/>
  <c r="AA5" i="3" s="1"/>
  <c r="AA27" i="28"/>
  <c r="AA19" i="3" s="1"/>
  <c r="AA33" i="28"/>
  <c r="AA25" i="3" s="1"/>
  <c r="AA17" i="28"/>
  <c r="AA9" i="3" s="1"/>
  <c r="AA19" i="28"/>
  <c r="AA11" i="3" s="1"/>
  <c r="AA25" i="28"/>
  <c r="AA17" i="3" s="1"/>
  <c r="AA31" i="28"/>
  <c r="AA23" i="3" s="1"/>
  <c r="BC10" i="26"/>
  <c r="BB14" i="26"/>
  <c r="BB15" i="26"/>
  <c r="BC11" i="26"/>
  <c r="AC2" i="20" l="1"/>
  <c r="Z2" i="5"/>
  <c r="AC5" i="28"/>
  <c r="AB13" i="28"/>
  <c r="AB5" i="3" s="1"/>
  <c r="AB17" i="28"/>
  <c r="AB9" i="3" s="1"/>
  <c r="AB10" i="28"/>
  <c r="AB2" i="3" s="1"/>
  <c r="AB14" i="28"/>
  <c r="AB6" i="3" s="1"/>
  <c r="AB18" i="28"/>
  <c r="AB10" i="3" s="1"/>
  <c r="AB22" i="28"/>
  <c r="AB14" i="3" s="1"/>
  <c r="AB26" i="28"/>
  <c r="AB18" i="3" s="1"/>
  <c r="AB30" i="28"/>
  <c r="AB22" i="3" s="1"/>
  <c r="AB11" i="28"/>
  <c r="AB3" i="3" s="1"/>
  <c r="AB15" i="28"/>
  <c r="AB7" i="3" s="1"/>
  <c r="AB19" i="28"/>
  <c r="AB11" i="3" s="1"/>
  <c r="AB23" i="28"/>
  <c r="AB15" i="3" s="1"/>
  <c r="AB27" i="28"/>
  <c r="AB19" i="3" s="1"/>
  <c r="AB31" i="28"/>
  <c r="AB23" i="3" s="1"/>
  <c r="AB12" i="28"/>
  <c r="AB4" i="3" s="1"/>
  <c r="AB16" i="28"/>
  <c r="AB8" i="3" s="1"/>
  <c r="AB20" i="28"/>
  <c r="AB12" i="3" s="1"/>
  <c r="AB24" i="28"/>
  <c r="AB16" i="3" s="1"/>
  <c r="AB28" i="28"/>
  <c r="AB20" i="3" s="1"/>
  <c r="AB32" i="28"/>
  <c r="AB24" i="3" s="1"/>
  <c r="AB29" i="28"/>
  <c r="AB21" i="3" s="1"/>
  <c r="AB21" i="28"/>
  <c r="AB13" i="3" s="1"/>
  <c r="AB33" i="28"/>
  <c r="AB25" i="3" s="1"/>
  <c r="AB25" i="28"/>
  <c r="AB17" i="3" s="1"/>
  <c r="BC15" i="26"/>
  <c r="BD11" i="26"/>
  <c r="BD10" i="26"/>
  <c r="BC14" i="26"/>
  <c r="AD2" i="20" l="1"/>
  <c r="AA2" i="5"/>
  <c r="AD5" i="28"/>
  <c r="AC13" i="28"/>
  <c r="AC5" i="3" s="1"/>
  <c r="AC17" i="28"/>
  <c r="AC9" i="3" s="1"/>
  <c r="AC21" i="28"/>
  <c r="AC13" i="3" s="1"/>
  <c r="AC25" i="28"/>
  <c r="AC17" i="3" s="1"/>
  <c r="AC29" i="28"/>
  <c r="AC21" i="3" s="1"/>
  <c r="AC33" i="28"/>
  <c r="AC25" i="3" s="1"/>
  <c r="AC10" i="28"/>
  <c r="AC2" i="3" s="1"/>
  <c r="AC14" i="28"/>
  <c r="AC6" i="3" s="1"/>
  <c r="AC11" i="28"/>
  <c r="AC3" i="3" s="1"/>
  <c r="AC15" i="28"/>
  <c r="AC7" i="3" s="1"/>
  <c r="AC19" i="28"/>
  <c r="AC11" i="3" s="1"/>
  <c r="AC23" i="28"/>
  <c r="AC15" i="3" s="1"/>
  <c r="AC27" i="28"/>
  <c r="AC19" i="3" s="1"/>
  <c r="AC31" i="28"/>
  <c r="AC23" i="3" s="1"/>
  <c r="AC18" i="28"/>
  <c r="AC10" i="3" s="1"/>
  <c r="AC24" i="28"/>
  <c r="AC16" i="3" s="1"/>
  <c r="AC30" i="28"/>
  <c r="AC22" i="3" s="1"/>
  <c r="AC12" i="28"/>
  <c r="AC4" i="3" s="1"/>
  <c r="AC16" i="28"/>
  <c r="AC8" i="3" s="1"/>
  <c r="AC22" i="28"/>
  <c r="AC14" i="3" s="1"/>
  <c r="AC28" i="28"/>
  <c r="AC20" i="3" s="1"/>
  <c r="AC20" i="28"/>
  <c r="AC12" i="3" s="1"/>
  <c r="AC26" i="28"/>
  <c r="AC18" i="3" s="1"/>
  <c r="AC32" i="28"/>
  <c r="AC24" i="3" s="1"/>
  <c r="BE10" i="26"/>
  <c r="BD14" i="26"/>
  <c r="BE11" i="26"/>
  <c r="BD15" i="26"/>
  <c r="AE2" i="20" l="1"/>
  <c r="AB2" i="5"/>
  <c r="AE5" i="28"/>
  <c r="AD12" i="28"/>
  <c r="AD4" i="3" s="1"/>
  <c r="AD16" i="28"/>
  <c r="AD8" i="3" s="1"/>
  <c r="AD13" i="28"/>
  <c r="AD5" i="3" s="1"/>
  <c r="AD17" i="28"/>
  <c r="AD9" i="3" s="1"/>
  <c r="AD21" i="28"/>
  <c r="AD13" i="3" s="1"/>
  <c r="AD25" i="28"/>
  <c r="AD17" i="3" s="1"/>
  <c r="AD29" i="28"/>
  <c r="AD21" i="3" s="1"/>
  <c r="AD33" i="28"/>
  <c r="AD25" i="3" s="1"/>
  <c r="AD10" i="28"/>
  <c r="AD2" i="3" s="1"/>
  <c r="AD14" i="28"/>
  <c r="AD6" i="3" s="1"/>
  <c r="AD18" i="28"/>
  <c r="AD10" i="3" s="1"/>
  <c r="AD22" i="28"/>
  <c r="AD14" i="3" s="1"/>
  <c r="AD26" i="28"/>
  <c r="AD18" i="3" s="1"/>
  <c r="AD30" i="28"/>
  <c r="AD22" i="3" s="1"/>
  <c r="AD11" i="28"/>
  <c r="AD3" i="3" s="1"/>
  <c r="AD15" i="28"/>
  <c r="AD7" i="3" s="1"/>
  <c r="AD19" i="28"/>
  <c r="AD11" i="3" s="1"/>
  <c r="AD23" i="28"/>
  <c r="AD15" i="3" s="1"/>
  <c r="AD27" i="28"/>
  <c r="AD19" i="3" s="1"/>
  <c r="AD31" i="28"/>
  <c r="AD23" i="3" s="1"/>
  <c r="AD24" i="28"/>
  <c r="AD16" i="3" s="1"/>
  <c r="AD28" i="28"/>
  <c r="AD20" i="3" s="1"/>
  <c r="AD20" i="28"/>
  <c r="AD12" i="3" s="1"/>
  <c r="AD32" i="28"/>
  <c r="AD24" i="3" s="1"/>
  <c r="BF11" i="26"/>
  <c r="BE15" i="26"/>
  <c r="BE14" i="26"/>
  <c r="BF10" i="26"/>
  <c r="AF2" i="20" l="1"/>
  <c r="AC2" i="5"/>
  <c r="AF5" i="28"/>
  <c r="AF10" i="28" s="1"/>
  <c r="AE12" i="28"/>
  <c r="AE4" i="3" s="1"/>
  <c r="AE16" i="28"/>
  <c r="AE8" i="3" s="1"/>
  <c r="AE20" i="28"/>
  <c r="AE12" i="3" s="1"/>
  <c r="AE24" i="28"/>
  <c r="AE16" i="3" s="1"/>
  <c r="AE28" i="28"/>
  <c r="AE20" i="3" s="1"/>
  <c r="AE32" i="28"/>
  <c r="AE24" i="3" s="1"/>
  <c r="AE13" i="28"/>
  <c r="AE5" i="3" s="1"/>
  <c r="AE17" i="28"/>
  <c r="AE9" i="3" s="1"/>
  <c r="AE10" i="28"/>
  <c r="AE2" i="3" s="1"/>
  <c r="AE14" i="28"/>
  <c r="AE6" i="3" s="1"/>
  <c r="AE18" i="28"/>
  <c r="AE10" i="3" s="1"/>
  <c r="AE22" i="28"/>
  <c r="AE14" i="3" s="1"/>
  <c r="AE26" i="28"/>
  <c r="AE18" i="3" s="1"/>
  <c r="AE30" i="28"/>
  <c r="AE22" i="3" s="1"/>
  <c r="AE11" i="28"/>
  <c r="AE3" i="3" s="1"/>
  <c r="AE25" i="28"/>
  <c r="AE17" i="3" s="1"/>
  <c r="AE31" i="28"/>
  <c r="AE23" i="3" s="1"/>
  <c r="AE15" i="28"/>
  <c r="AE7" i="3" s="1"/>
  <c r="AE23" i="28"/>
  <c r="AE15" i="3" s="1"/>
  <c r="AE29" i="28"/>
  <c r="AE21" i="3" s="1"/>
  <c r="AE21" i="28"/>
  <c r="AE13" i="3" s="1"/>
  <c r="AE27" i="28"/>
  <c r="AE19" i="3" s="1"/>
  <c r="AE33" i="28"/>
  <c r="AE25" i="3" s="1"/>
  <c r="AE19" i="28"/>
  <c r="AE11" i="3" s="1"/>
  <c r="BF14" i="26"/>
  <c r="BG10" i="26"/>
  <c r="BG11" i="26"/>
  <c r="BF15" i="26"/>
  <c r="AG2" i="20" l="1"/>
  <c r="AD2" i="5"/>
  <c r="AF11" i="28"/>
  <c r="AF3" i="3" s="1"/>
  <c r="AF15" i="28"/>
  <c r="AF7" i="3" s="1"/>
  <c r="AF12" i="28"/>
  <c r="AF4" i="3" s="1"/>
  <c r="AF16" i="28"/>
  <c r="AF8" i="3" s="1"/>
  <c r="AF20" i="28"/>
  <c r="AF12" i="3" s="1"/>
  <c r="AF24" i="28"/>
  <c r="AF16" i="3" s="1"/>
  <c r="AF28" i="28"/>
  <c r="AF20" i="3" s="1"/>
  <c r="AF32" i="28"/>
  <c r="AF24" i="3" s="1"/>
  <c r="AF13" i="28"/>
  <c r="AF5" i="3" s="1"/>
  <c r="AF17" i="28"/>
  <c r="AF9" i="3" s="1"/>
  <c r="AF21" i="28"/>
  <c r="AF13" i="3" s="1"/>
  <c r="AF25" i="28"/>
  <c r="AF17" i="3" s="1"/>
  <c r="AF29" i="28"/>
  <c r="AF21" i="3" s="1"/>
  <c r="AF33" i="28"/>
  <c r="AF25" i="3" s="1"/>
  <c r="AF2" i="3"/>
  <c r="AF14" i="28"/>
  <c r="AF6" i="3" s="1"/>
  <c r="AF18" i="28"/>
  <c r="AF10" i="3" s="1"/>
  <c r="AF22" i="28"/>
  <c r="AF14" i="3" s="1"/>
  <c r="AF26" i="28"/>
  <c r="AF18" i="3" s="1"/>
  <c r="AF30" i="28"/>
  <c r="AF22" i="3" s="1"/>
  <c r="AF19" i="28"/>
  <c r="AF11" i="3" s="1"/>
  <c r="AF31" i="28"/>
  <c r="AF23" i="3" s="1"/>
  <c r="AF23" i="28"/>
  <c r="AF15" i="3" s="1"/>
  <c r="AF27" i="28"/>
  <c r="AF19" i="3" s="1"/>
  <c r="BH10" i="26"/>
  <c r="BG14" i="26"/>
  <c r="BG15" i="26"/>
  <c r="BH11" i="26"/>
  <c r="AH2" i="20" l="1"/>
  <c r="AF2" i="5" s="1"/>
  <c r="AE2" i="5"/>
  <c r="BH15" i="26"/>
  <c r="BI11" i="26"/>
  <c r="BH14" i="26"/>
  <c r="BI10" i="26"/>
  <c r="BI15" i="26" l="1"/>
  <c r="BJ11" i="26"/>
  <c r="BI14" i="26"/>
  <c r="BJ10" i="26"/>
  <c r="BK10" i="26" l="1"/>
  <c r="BJ14" i="26"/>
  <c r="BJ15" i="26"/>
  <c r="BK11" i="26"/>
  <c r="BK15" i="26" l="1"/>
  <c r="BK14" i="26"/>
  <c r="A3" i="17" l="1"/>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4" i="17"/>
  <c r="A35" i="17"/>
  <c r="A36" i="17" s="1"/>
  <c r="A37" i="17" s="1"/>
  <c r="A38" i="17" s="1"/>
  <c r="A39" i="17" s="1"/>
  <c r="A40" i="17" s="1"/>
  <c r="A41" i="17" s="1"/>
  <c r="A42" i="17" s="1"/>
  <c r="A43" i="17" s="1"/>
  <c r="A44" i="17" s="1"/>
  <c r="A45" i="17" s="1"/>
  <c r="A46" i="17" s="1"/>
  <c r="A47" i="17" s="1"/>
  <c r="A48" i="17" s="1"/>
  <c r="A49" i="17" s="1"/>
  <c r="A50" i="17" s="1"/>
  <c r="A51" i="17"/>
  <c r="A52" i="17" s="1"/>
  <c r="A53" i="17" s="1"/>
  <c r="A54" i="17" s="1"/>
  <c r="A55" i="17" s="1"/>
  <c r="A56" i="17" s="1"/>
  <c r="A57" i="17" s="1"/>
  <c r="A58" i="17" s="1"/>
  <c r="A59" i="17" s="1"/>
  <c r="A60" i="17" s="1"/>
  <c r="A61" i="17" s="1"/>
  <c r="A62" i="17" s="1"/>
  <c r="A63" i="17" s="1"/>
  <c r="A65" i="17"/>
  <c r="A66" i="17"/>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6" i="17"/>
  <c r="A97" i="17"/>
  <c r="A98" i="17" s="1"/>
  <c r="A99" i="17" s="1"/>
  <c r="A100" i="17" s="1"/>
  <c r="A101" i="17" s="1"/>
  <c r="A102" i="17" s="1"/>
  <c r="A103" i="17" s="1"/>
  <c r="A104" i="17" s="1"/>
  <c r="A105" i="17" s="1"/>
  <c r="A106" i="17" s="1"/>
  <c r="A107" i="17"/>
  <c r="A108" i="17" s="1"/>
  <c r="A109" i="17" s="1"/>
  <c r="A110" i="17" s="1"/>
  <c r="A111" i="17" s="1"/>
  <c r="A112" i="17" s="1"/>
  <c r="A113" i="17" s="1"/>
  <c r="A114" i="17" s="1"/>
  <c r="A115" i="17" s="1"/>
  <c r="A116" i="17" s="1"/>
  <c r="A117" i="17" s="1"/>
  <c r="A118" i="17" s="1"/>
  <c r="A119" i="17" s="1"/>
  <c r="A120" i="17" s="1"/>
  <c r="A121" i="17" s="1"/>
  <c r="A122" i="17" s="1"/>
  <c r="A123" i="17" s="1"/>
  <c r="A124" i="17" s="1"/>
  <c r="A125" i="17" s="1"/>
  <c r="A127" i="17"/>
  <c r="A128" i="17" s="1"/>
  <c r="A129" i="17" s="1"/>
  <c r="A130" i="17" s="1"/>
  <c r="A131" i="17" s="1"/>
  <c r="A132" i="17"/>
  <c r="A133" i="17" s="1"/>
  <c r="A134" i="17"/>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8" i="17"/>
  <c r="A159" i="17"/>
  <c r="A160" i="17" s="1"/>
  <c r="A161" i="17" s="1"/>
  <c r="A162" i="17" s="1"/>
  <c r="A163" i="17" s="1"/>
  <c r="A164" i="17" s="1"/>
  <c r="A165" i="17"/>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9" i="17"/>
  <c r="A190" i="17"/>
  <c r="A191" i="17" s="1"/>
  <c r="A192" i="17"/>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20" i="17"/>
  <c r="A221" i="17"/>
  <c r="A222" i="17" s="1"/>
  <c r="A223" i="17" s="1"/>
  <c r="A224" i="17" s="1"/>
  <c r="A225" i="17"/>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1" i="17"/>
  <c r="A252" i="17" s="1"/>
  <c r="A253" i="17" s="1"/>
  <c r="A254" i="17" s="1"/>
  <c r="A255" i="17" s="1"/>
  <c r="A256" i="17"/>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2" i="17"/>
  <c r="A283" i="17"/>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06" i="17" s="1"/>
  <c r="A307" i="17"/>
  <c r="A308" i="17" s="1"/>
  <c r="A309" i="17" s="1"/>
  <c r="A310" i="17" s="1"/>
  <c r="A311" i="17" s="1"/>
  <c r="A313" i="17"/>
  <c r="A314" i="17"/>
  <c r="A315" i="17" s="1"/>
  <c r="A316" i="17" s="1"/>
  <c r="A317" i="17" s="1"/>
  <c r="A318" i="17" s="1"/>
  <c r="A319" i="17" s="1"/>
  <c r="A320" i="17" s="1"/>
  <c r="A321" i="17" s="1"/>
  <c r="A322" i="17" s="1"/>
  <c r="A323" i="17" s="1"/>
  <c r="A324" i="17" s="1"/>
  <c r="A325" i="17" s="1"/>
  <c r="A326" i="17" s="1"/>
  <c r="A327" i="17" s="1"/>
  <c r="A328" i="17" s="1"/>
  <c r="A329" i="17" s="1"/>
  <c r="A330" i="17" s="1"/>
  <c r="A331" i="17" s="1"/>
  <c r="A332" i="17" s="1"/>
  <c r="A333" i="17" s="1"/>
  <c r="A334" i="17" s="1"/>
  <c r="A335" i="17" s="1"/>
  <c r="A336" i="17" s="1"/>
  <c r="A337" i="17" s="1"/>
  <c r="A338" i="17"/>
  <c r="A339" i="17" s="1"/>
  <c r="A340" i="17" s="1"/>
  <c r="A341" i="17" s="1"/>
  <c r="A342" i="17" s="1"/>
  <c r="A344" i="17"/>
  <c r="A345" i="17"/>
  <c r="A346" i="17" s="1"/>
  <c r="A347" i="17" s="1"/>
  <c r="A348" i="17" s="1"/>
  <c r="A349" i="17" s="1"/>
  <c r="A350" i="17" s="1"/>
  <c r="A351" i="17" s="1"/>
  <c r="A352" i="17" s="1"/>
  <c r="A353" i="17" s="1"/>
  <c r="A354" i="17" s="1"/>
  <c r="A355" i="17" s="1"/>
  <c r="A356" i="17" s="1"/>
  <c r="A357" i="17" s="1"/>
  <c r="A358" i="17" s="1"/>
  <c r="A359" i="17" s="1"/>
  <c r="A360" i="17" s="1"/>
  <c r="A361" i="17" s="1"/>
  <c r="A362" i="17" s="1"/>
  <c r="A363" i="17" s="1"/>
  <c r="A364" i="17" s="1"/>
  <c r="A365" i="17" s="1"/>
  <c r="A366" i="17" s="1"/>
  <c r="A367" i="17" s="1"/>
  <c r="A368" i="17" s="1"/>
  <c r="A369" i="17" s="1"/>
  <c r="A370" i="17" s="1"/>
  <c r="A371" i="17" s="1"/>
  <c r="A372" i="17" s="1"/>
  <c r="A373" i="17" s="1"/>
  <c r="A375" i="17"/>
  <c r="A376" i="17" s="1"/>
  <c r="A377" i="17" s="1"/>
  <c r="A378" i="17" s="1"/>
  <c r="A379" i="17" s="1"/>
  <c r="A380" i="17" s="1"/>
  <c r="A381" i="17" s="1"/>
  <c r="A382" i="17" s="1"/>
  <c r="A383" i="17" s="1"/>
  <c r="A384" i="17" s="1"/>
  <c r="A385" i="17" s="1"/>
  <c r="A386" i="17" s="1"/>
  <c r="A387" i="17" s="1"/>
  <c r="A388" i="17" s="1"/>
  <c r="A389" i="17" s="1"/>
  <c r="A390" i="17"/>
  <c r="A391" i="17" s="1"/>
  <c r="A392" i="17" s="1"/>
  <c r="A393" i="17" s="1"/>
  <c r="A394" i="17" s="1"/>
  <c r="A395" i="17" s="1"/>
  <c r="A396" i="17" s="1"/>
  <c r="A397" i="17" s="1"/>
  <c r="A398" i="17" s="1"/>
  <c r="A399" i="17" s="1"/>
  <c r="A400" i="17" s="1"/>
  <c r="A401" i="17" s="1"/>
  <c r="A402" i="17" s="1"/>
  <c r="A403" i="17" s="1"/>
  <c r="A404" i="17" s="1"/>
  <c r="A406" i="17"/>
  <c r="A407" i="17"/>
  <c r="A408" i="17" s="1"/>
  <c r="A409" i="17" s="1"/>
  <c r="A410" i="17" s="1"/>
  <c r="A411" i="17" s="1"/>
  <c r="A412" i="17" s="1"/>
  <c r="A413" i="17" s="1"/>
  <c r="A414" i="17" s="1"/>
  <c r="A415" i="17" s="1"/>
  <c r="A416" i="17" s="1"/>
  <c r="A417" i="17" s="1"/>
  <c r="A418" i="17" s="1"/>
  <c r="A419" i="17" s="1"/>
  <c r="A420" i="17" s="1"/>
  <c r="A421" i="17" s="1"/>
  <c r="A422" i="17" s="1"/>
  <c r="A423" i="17" s="1"/>
  <c r="A424" i="17" s="1"/>
  <c r="A425" i="17" s="1"/>
  <c r="A426" i="17" s="1"/>
  <c r="A427" i="17" s="1"/>
  <c r="A428" i="17" s="1"/>
  <c r="A429" i="17" s="1"/>
  <c r="A430" i="17" s="1"/>
  <c r="A431" i="17" s="1"/>
  <c r="A432" i="17" s="1"/>
  <c r="A433" i="17" s="1"/>
  <c r="A434" i="17" s="1"/>
  <c r="A435" i="17" s="1"/>
  <c r="A437" i="17"/>
  <c r="A438" i="17"/>
  <c r="A439" i="17" s="1"/>
  <c r="A440" i="17" s="1"/>
  <c r="A441" i="17" s="1"/>
  <c r="A442" i="17" s="1"/>
  <c r="A443" i="17" s="1"/>
  <c r="A444" i="17" s="1"/>
  <c r="A445" i="17" s="1"/>
  <c r="A446" i="17" s="1"/>
  <c r="A447" i="17" s="1"/>
  <c r="A448" i="17"/>
  <c r="A449" i="17" s="1"/>
  <c r="A450" i="17" s="1"/>
  <c r="A451" i="17" s="1"/>
  <c r="A452" i="17" s="1"/>
  <c r="A453" i="17" s="1"/>
  <c r="A454" i="17" s="1"/>
  <c r="A455" i="17" s="1"/>
  <c r="A456" i="17" s="1"/>
  <c r="A457" i="17" s="1"/>
  <c r="A458" i="17" s="1"/>
  <c r="A459" i="17" s="1"/>
  <c r="A460" i="17" s="1"/>
  <c r="A461" i="17" s="1"/>
  <c r="A462" i="17" s="1"/>
  <c r="A463" i="17" s="1"/>
  <c r="A464" i="17" s="1"/>
  <c r="A465" i="17" s="1"/>
  <c r="A466" i="17" s="1"/>
  <c r="A468" i="17"/>
  <c r="A469" i="17"/>
  <c r="A470" i="17" s="1"/>
  <c r="A471" i="17" s="1"/>
  <c r="A472" i="17" s="1"/>
  <c r="A473" i="17" s="1"/>
  <c r="A474" i="17" s="1"/>
  <c r="A475" i="17" s="1"/>
  <c r="A476" i="17" s="1"/>
  <c r="A477" i="17" s="1"/>
  <c r="A478" i="17" s="1"/>
  <c r="A479" i="17" s="1"/>
  <c r="A480" i="17" s="1"/>
  <c r="A481" i="17" s="1"/>
  <c r="A482" i="17" s="1"/>
  <c r="A483" i="17" s="1"/>
  <c r="A484" i="17" s="1"/>
  <c r="A485" i="17" s="1"/>
  <c r="A486" i="17" s="1"/>
  <c r="A487" i="17" s="1"/>
  <c r="A488" i="17" s="1"/>
  <c r="A489" i="17" s="1"/>
  <c r="A490" i="17" s="1"/>
  <c r="A491" i="17" s="1"/>
  <c r="A492" i="17" s="1"/>
  <c r="A493" i="17" s="1"/>
  <c r="A494" i="17" s="1"/>
  <c r="A495" i="17" s="1"/>
  <c r="A496" i="17" s="1"/>
  <c r="A497" i="17" s="1"/>
  <c r="A499" i="17"/>
  <c r="A500" i="17" s="1"/>
  <c r="A501" i="17" s="1"/>
  <c r="A502" i="17"/>
  <c r="A503" i="17" s="1"/>
  <c r="A504" i="17" s="1"/>
  <c r="A505" i="17" s="1"/>
  <c r="A506" i="17" s="1"/>
  <c r="A507" i="17" s="1"/>
  <c r="A508" i="17" s="1"/>
  <c r="A509" i="17" s="1"/>
  <c r="A510" i="17" s="1"/>
  <c r="A511" i="17" s="1"/>
  <c r="A512" i="17" s="1"/>
  <c r="A513" i="17" s="1"/>
  <c r="A514" i="17" s="1"/>
  <c r="A515" i="17" s="1"/>
  <c r="A516" i="17" s="1"/>
  <c r="A517" i="17" s="1"/>
  <c r="A518" i="17" s="1"/>
  <c r="A519" i="17" s="1"/>
  <c r="A520" i="17" s="1"/>
  <c r="A521" i="17" s="1"/>
  <c r="A522" i="17" s="1"/>
  <c r="A523" i="17" s="1"/>
  <c r="A524" i="17" s="1"/>
  <c r="A525" i="17" s="1"/>
  <c r="A526" i="17" s="1"/>
  <c r="A527" i="17" s="1"/>
  <c r="A528" i="17" s="1"/>
  <c r="A530" i="17"/>
  <c r="A531" i="17"/>
  <c r="A532" i="17" s="1"/>
  <c r="A533" i="17" s="1"/>
  <c r="A534" i="17" s="1"/>
  <c r="A535" i="17"/>
  <c r="A536" i="17" s="1"/>
  <c r="A537" i="17" s="1"/>
  <c r="A538" i="17" s="1"/>
  <c r="A539" i="17" s="1"/>
  <c r="A540" i="17" s="1"/>
  <c r="A541" i="17" s="1"/>
  <c r="A542" i="17" s="1"/>
  <c r="A543" i="17" s="1"/>
  <c r="A544" i="17" s="1"/>
  <c r="A545" i="17" s="1"/>
  <c r="A546" i="17" s="1"/>
  <c r="A547" i="17" s="1"/>
  <c r="A548" i="17" s="1"/>
  <c r="A549" i="17" s="1"/>
  <c r="A550" i="17" s="1"/>
  <c r="A551" i="17"/>
  <c r="A552" i="17" s="1"/>
  <c r="A553" i="17" s="1"/>
  <c r="A554" i="17" s="1"/>
  <c r="A555" i="17"/>
  <c r="A556" i="17" s="1"/>
  <c r="A557" i="17" s="1"/>
  <c r="A558" i="17" s="1"/>
  <c r="A559" i="17" s="1"/>
  <c r="A561" i="17"/>
  <c r="A562" i="17"/>
  <c r="A563" i="17" s="1"/>
  <c r="A564" i="17" s="1"/>
  <c r="A565" i="17" s="1"/>
  <c r="A566" i="17" s="1"/>
  <c r="A567" i="17" s="1"/>
  <c r="A568" i="17" s="1"/>
  <c r="A569" i="17" s="1"/>
  <c r="A570" i="17"/>
  <c r="A571" i="17" s="1"/>
  <c r="A572" i="17" s="1"/>
  <c r="A573" i="17" s="1"/>
  <c r="A574" i="17" s="1"/>
  <c r="A575" i="17" s="1"/>
  <c r="A576" i="17" s="1"/>
  <c r="A577" i="17" s="1"/>
  <c r="A578" i="17" s="1"/>
  <c r="A579" i="17" s="1"/>
  <c r="A580" i="17" s="1"/>
  <c r="A581" i="17" s="1"/>
  <c r="A582" i="17" s="1"/>
  <c r="A583" i="17" s="1"/>
  <c r="A584" i="17" s="1"/>
  <c r="A585" i="17" s="1"/>
  <c r="A586" i="17" s="1"/>
  <c r="A587" i="17" s="1"/>
  <c r="A588" i="17" s="1"/>
  <c r="A589" i="17" s="1"/>
  <c r="A590" i="17" s="1"/>
  <c r="A592" i="17"/>
  <c r="A593" i="17"/>
  <c r="A594" i="17" s="1"/>
  <c r="A595" i="17"/>
  <c r="A596" i="17" s="1"/>
  <c r="A597" i="17" s="1"/>
  <c r="A598" i="17" s="1"/>
  <c r="A599" i="17" s="1"/>
  <c r="A600" i="17" s="1"/>
  <c r="A601" i="17" s="1"/>
  <c r="A602" i="17" s="1"/>
  <c r="A603" i="17" s="1"/>
  <c r="A604" i="17" s="1"/>
  <c r="A605" i="17" s="1"/>
  <c r="A606" i="17" s="1"/>
  <c r="A607" i="17" s="1"/>
  <c r="A608" i="17" s="1"/>
  <c r="A609" i="17" s="1"/>
  <c r="A610" i="17" s="1"/>
  <c r="A611" i="17"/>
  <c r="A612" i="17" s="1"/>
  <c r="A613" i="17" s="1"/>
  <c r="A614" i="17" s="1"/>
  <c r="A615" i="17" s="1"/>
  <c r="A616" i="17" s="1"/>
  <c r="A617" i="17"/>
  <c r="A618" i="17" s="1"/>
  <c r="A619" i="17" s="1"/>
  <c r="A620" i="17" s="1"/>
  <c r="A621" i="17" s="1"/>
  <c r="A623" i="17"/>
  <c r="A624" i="17" s="1"/>
  <c r="A625" i="17" s="1"/>
  <c r="A626" i="17" s="1"/>
  <c r="A627" i="17" s="1"/>
  <c r="A628" i="17"/>
  <c r="A629" i="17" s="1"/>
  <c r="A630" i="17" s="1"/>
  <c r="A631" i="17" s="1"/>
  <c r="A632" i="17" s="1"/>
  <c r="A633" i="17" s="1"/>
  <c r="A634" i="17" s="1"/>
  <c r="A635" i="17" s="1"/>
  <c r="A636" i="17" s="1"/>
  <c r="A637" i="17" s="1"/>
  <c r="A638" i="17" s="1"/>
  <c r="A639" i="17" s="1"/>
  <c r="A640" i="17" s="1"/>
  <c r="A641" i="17" s="1"/>
  <c r="A642" i="17" s="1"/>
  <c r="A643" i="17" s="1"/>
  <c r="A644" i="17" s="1"/>
  <c r="A645" i="17" s="1"/>
  <c r="A646" i="17" s="1"/>
  <c r="A647" i="17" s="1"/>
  <c r="A648" i="17" s="1"/>
  <c r="A649" i="17" s="1"/>
  <c r="A650" i="17" s="1"/>
  <c r="A651" i="17" s="1"/>
  <c r="A652" i="17" s="1"/>
  <c r="A654" i="17"/>
  <c r="A655" i="17" s="1"/>
  <c r="A656" i="17" s="1"/>
  <c r="A657" i="17" s="1"/>
  <c r="A658" i="17" s="1"/>
  <c r="A659" i="17" s="1"/>
  <c r="A660" i="17" s="1"/>
  <c r="A661" i="17" s="1"/>
  <c r="A662" i="17" s="1"/>
  <c r="A663" i="17" s="1"/>
  <c r="A664" i="17" s="1"/>
  <c r="A665" i="17" s="1"/>
  <c r="A666" i="17" s="1"/>
  <c r="A667" i="17" s="1"/>
  <c r="A668" i="17" s="1"/>
  <c r="A669" i="17" s="1"/>
  <c r="A670" i="17" s="1"/>
  <c r="A671" i="17" s="1"/>
  <c r="A672" i="17" s="1"/>
  <c r="A673" i="17" s="1"/>
  <c r="A674" i="17" s="1"/>
  <c r="A675" i="17" s="1"/>
  <c r="A676" i="17" s="1"/>
  <c r="A677" i="17" s="1"/>
  <c r="A678" i="17" s="1"/>
  <c r="A679" i="17" s="1"/>
  <c r="A680" i="17" s="1"/>
  <c r="A681" i="17" s="1"/>
  <c r="A682" i="17" s="1"/>
  <c r="A683" i="17" s="1"/>
  <c r="A685" i="17"/>
  <c r="A686" i="17"/>
  <c r="A687" i="17" s="1"/>
  <c r="A688" i="17" s="1"/>
  <c r="A689" i="17" s="1"/>
  <c r="A690" i="17" s="1"/>
  <c r="A691" i="17" s="1"/>
  <c r="A692" i="17" s="1"/>
  <c r="A693" i="17" s="1"/>
  <c r="A694" i="17" s="1"/>
  <c r="A695" i="17" s="1"/>
  <c r="A696" i="17" s="1"/>
  <c r="A697" i="17" s="1"/>
  <c r="A698" i="17" s="1"/>
  <c r="A699" i="17" s="1"/>
  <c r="A700" i="17" s="1"/>
  <c r="A701" i="17" s="1"/>
  <c r="A702" i="17" s="1"/>
  <c r="A703" i="17" s="1"/>
  <c r="A704" i="17" s="1"/>
  <c r="A705" i="17" s="1"/>
  <c r="A706" i="17" s="1"/>
  <c r="A707" i="17" s="1"/>
  <c r="A708" i="17" s="1"/>
  <c r="A709" i="17" s="1"/>
  <c r="A710" i="17" s="1"/>
  <c r="A711" i="17" s="1"/>
  <c r="A712" i="17" s="1"/>
  <c r="A713" i="17" s="1"/>
  <c r="A714" i="17" s="1"/>
  <c r="A716" i="17"/>
  <c r="A717" i="17" s="1"/>
  <c r="A718" i="17" s="1"/>
  <c r="A719" i="17" s="1"/>
  <c r="A720" i="17" s="1"/>
  <c r="A721" i="17" s="1"/>
  <c r="A722" i="17" s="1"/>
  <c r="A723" i="17" s="1"/>
  <c r="A724" i="17" s="1"/>
  <c r="A725" i="17" s="1"/>
  <c r="A726" i="17" s="1"/>
  <c r="A727" i="17" s="1"/>
  <c r="A728" i="17" s="1"/>
  <c r="A729" i="17" s="1"/>
  <c r="A730" i="17" s="1"/>
  <c r="A731" i="17" s="1"/>
  <c r="A732" i="17" s="1"/>
  <c r="A733" i="17" s="1"/>
  <c r="A734" i="17" s="1"/>
  <c r="A735" i="17" s="1"/>
  <c r="A736" i="17" s="1"/>
  <c r="A737" i="17" s="1"/>
  <c r="A738" i="17" s="1"/>
  <c r="A739" i="17" s="1"/>
  <c r="A740" i="17" s="1"/>
  <c r="A741" i="17" s="1"/>
  <c r="A742" i="17" s="1"/>
  <c r="A743" i="17" s="1"/>
  <c r="A744" i="17" s="1"/>
  <c r="A745" i="17" s="1"/>
  <c r="A747" i="17"/>
  <c r="A748" i="17"/>
  <c r="A749" i="17" s="1"/>
  <c r="A750" i="17" s="1"/>
  <c r="A751" i="17" s="1"/>
  <c r="A752" i="17" s="1"/>
  <c r="A753" i="17" s="1"/>
  <c r="A754" i="17"/>
  <c r="A755" i="17" s="1"/>
  <c r="A756" i="17" s="1"/>
  <c r="A757" i="17" s="1"/>
  <c r="A758" i="17" s="1"/>
  <c r="A759" i="17" s="1"/>
  <c r="A760" i="17" s="1"/>
  <c r="A761" i="17" s="1"/>
  <c r="A762" i="17" s="1"/>
  <c r="A763" i="17" s="1"/>
  <c r="A764" i="17" s="1"/>
  <c r="A765" i="17" s="1"/>
  <c r="A766" i="17" s="1"/>
  <c r="A767" i="17" s="1"/>
  <c r="A768" i="17" s="1"/>
  <c r="A769" i="17" s="1"/>
  <c r="A770" i="17" s="1"/>
  <c r="A771" i="17" s="1"/>
  <c r="A772" i="17" s="1"/>
  <c r="A773" i="17" s="1"/>
  <c r="A774" i="17" s="1"/>
  <c r="A775" i="17" s="1"/>
  <c r="A776" i="17" s="1"/>
  <c r="A778" i="17"/>
  <c r="A779" i="17"/>
  <c r="A780" i="17" s="1"/>
  <c r="A781" i="17"/>
  <c r="A782" i="17" s="1"/>
  <c r="A783" i="17" s="1"/>
  <c r="A784" i="17" s="1"/>
  <c r="A785" i="17" s="1"/>
  <c r="A786" i="17" s="1"/>
  <c r="A787" i="17" s="1"/>
  <c r="A788" i="17" s="1"/>
  <c r="A789" i="17" s="1"/>
  <c r="A790" i="17" s="1"/>
  <c r="A791" i="17" s="1"/>
  <c r="A792" i="17" s="1"/>
  <c r="A793" i="17" s="1"/>
  <c r="A794" i="17" s="1"/>
  <c r="A795" i="17" s="1"/>
  <c r="A796" i="17" s="1"/>
  <c r="A797" i="17" s="1"/>
  <c r="A798" i="17" s="1"/>
  <c r="A799" i="17" s="1"/>
  <c r="A800" i="17" s="1"/>
  <c r="A801" i="17" s="1"/>
  <c r="A802" i="17" s="1"/>
  <c r="A803" i="17" s="1"/>
  <c r="A804" i="17" s="1"/>
  <c r="A805" i="17" s="1"/>
  <c r="A806" i="17" s="1"/>
  <c r="A807" i="17" s="1"/>
  <c r="A809" i="17"/>
  <c r="A810" i="17" s="1"/>
  <c r="A811" i="17" s="1"/>
  <c r="A812" i="17"/>
  <c r="A813" i="17" s="1"/>
  <c r="A814" i="17" s="1"/>
  <c r="A815" i="17" s="1"/>
  <c r="A816" i="17" s="1"/>
  <c r="A817" i="17" s="1"/>
  <c r="A818" i="17" s="1"/>
  <c r="A819" i="17" s="1"/>
  <c r="A820" i="17" s="1"/>
  <c r="A821" i="17" s="1"/>
  <c r="A822" i="17" s="1"/>
  <c r="A823" i="17" s="1"/>
  <c r="A824" i="17" s="1"/>
  <c r="A825" i="17" s="1"/>
  <c r="A826" i="17" s="1"/>
  <c r="A827" i="17" s="1"/>
  <c r="A828" i="17" s="1"/>
  <c r="A829" i="17" s="1"/>
  <c r="A830" i="17" s="1"/>
  <c r="A831" i="17" s="1"/>
  <c r="A832" i="17" s="1"/>
  <c r="A833" i="17" s="1"/>
  <c r="A834" i="17" s="1"/>
  <c r="A835" i="17" s="1"/>
  <c r="A836" i="17" s="1"/>
  <c r="A837" i="17" s="1"/>
  <c r="A838" i="17" s="1"/>
  <c r="A840" i="17"/>
  <c r="A841" i="17" s="1"/>
  <c r="A842" i="17" s="1"/>
  <c r="A843" i="17" s="1"/>
  <c r="A844" i="17" s="1"/>
  <c r="A845" i="17" s="1"/>
  <c r="A846" i="17" s="1"/>
  <c r="A847" i="17" s="1"/>
  <c r="A848" i="17" s="1"/>
  <c r="A849" i="17" s="1"/>
  <c r="A850" i="17" s="1"/>
  <c r="A851" i="17" s="1"/>
  <c r="A852" i="17" s="1"/>
  <c r="A853" i="17" s="1"/>
  <c r="A854" i="17" s="1"/>
  <c r="A855" i="17" s="1"/>
  <c r="A856" i="17" s="1"/>
  <c r="A857" i="17" s="1"/>
  <c r="A858" i="17" s="1"/>
  <c r="A859" i="17" s="1"/>
  <c r="A860" i="17" s="1"/>
  <c r="A861" i="17" s="1"/>
  <c r="A862" i="17" s="1"/>
  <c r="A863" i="17" s="1"/>
  <c r="A864" i="17" s="1"/>
  <c r="A865" i="17" s="1"/>
  <c r="A866" i="17" s="1"/>
  <c r="A867" i="17" s="1"/>
  <c r="A868" i="17" s="1"/>
  <c r="A869" i="17" s="1"/>
  <c r="A871" i="17"/>
  <c r="A872" i="17"/>
  <c r="A873" i="17" s="1"/>
  <c r="A874" i="17" s="1"/>
  <c r="A875" i="17" s="1"/>
  <c r="A876" i="17" s="1"/>
  <c r="A877" i="17" s="1"/>
  <c r="A878" i="17" s="1"/>
  <c r="A879" i="17" s="1"/>
  <c r="A880" i="17" s="1"/>
  <c r="A881" i="17" s="1"/>
  <c r="A882" i="17" s="1"/>
  <c r="A883" i="17" s="1"/>
  <c r="A884" i="17" s="1"/>
  <c r="A885" i="17" s="1"/>
  <c r="A886" i="17" s="1"/>
  <c r="A887" i="17" s="1"/>
  <c r="A888" i="17" s="1"/>
  <c r="A889" i="17" s="1"/>
  <c r="A890" i="17" s="1"/>
  <c r="A891" i="17" s="1"/>
  <c r="A892" i="17" s="1"/>
  <c r="A893" i="17" s="1"/>
  <c r="A894" i="17" s="1"/>
  <c r="A895" i="17" s="1"/>
  <c r="A896" i="17" s="1"/>
  <c r="A897" i="17" s="1"/>
  <c r="A898" i="17" s="1"/>
  <c r="A899" i="17" s="1"/>
  <c r="A900" i="17" s="1"/>
  <c r="A902" i="17"/>
  <c r="A903" i="17"/>
  <c r="A904" i="17" s="1"/>
  <c r="A905" i="17" s="1"/>
  <c r="A906" i="17" s="1"/>
  <c r="A907" i="17" s="1"/>
  <c r="A908" i="17" s="1"/>
  <c r="A909" i="17" s="1"/>
  <c r="A910" i="17" s="1"/>
  <c r="A911" i="17" s="1"/>
  <c r="A912" i="17" s="1"/>
  <c r="A913" i="17" s="1"/>
  <c r="A914" i="17" s="1"/>
  <c r="A915" i="17" s="1"/>
  <c r="A916" i="17" s="1"/>
  <c r="A917" i="17" s="1"/>
  <c r="A918" i="17" s="1"/>
  <c r="A919" i="17" s="1"/>
  <c r="A920" i="17" s="1"/>
  <c r="A921" i="17" s="1"/>
  <c r="A922" i="17" s="1"/>
  <c r="A923" i="17" s="1"/>
  <c r="A924" i="17" s="1"/>
  <c r="A925" i="17" s="1"/>
  <c r="A926" i="17" s="1"/>
  <c r="A927" i="17" s="1"/>
  <c r="A928" i="17" s="1"/>
  <c r="A929" i="17" s="1"/>
  <c r="A930" i="17" s="1"/>
  <c r="A931" i="17" s="1"/>
  <c r="A933" i="17"/>
  <c r="A934" i="17" s="1"/>
  <c r="A935" i="17" s="1"/>
  <c r="A936" i="17" s="1"/>
  <c r="A937" i="17" s="1"/>
  <c r="A938" i="17" s="1"/>
  <c r="A939" i="17" s="1"/>
  <c r="A940" i="17" s="1"/>
  <c r="A941" i="17" s="1"/>
  <c r="A942" i="17" s="1"/>
  <c r="A943" i="17" s="1"/>
  <c r="A944" i="17" s="1"/>
  <c r="A945" i="17" s="1"/>
  <c r="A946" i="17" s="1"/>
  <c r="A947" i="17" s="1"/>
  <c r="A948" i="17" s="1"/>
  <c r="A949" i="17" s="1"/>
  <c r="A950" i="17" s="1"/>
  <c r="A951" i="17" s="1"/>
  <c r="A952" i="17" s="1"/>
  <c r="A953" i="17" s="1"/>
  <c r="A954" i="17" s="1"/>
  <c r="A955" i="17" s="1"/>
  <c r="A956" i="17" s="1"/>
  <c r="A957" i="17" s="1"/>
  <c r="A958" i="17" s="1"/>
  <c r="A959" i="17" s="1"/>
  <c r="A960" i="17" s="1"/>
  <c r="A961" i="17" s="1"/>
  <c r="A962" i="17" s="1"/>
  <c r="A964" i="17"/>
  <c r="A965" i="17" s="1"/>
  <c r="A966" i="17" s="1"/>
  <c r="A967" i="17" s="1"/>
  <c r="A968" i="17" s="1"/>
  <c r="A969" i="17" s="1"/>
  <c r="A970" i="17" s="1"/>
  <c r="A971" i="17" s="1"/>
  <c r="A972" i="17" s="1"/>
  <c r="A973" i="17" s="1"/>
  <c r="A974" i="17" s="1"/>
  <c r="A975" i="17" s="1"/>
  <c r="A976" i="17" s="1"/>
  <c r="A977" i="17" s="1"/>
  <c r="A978" i="17" s="1"/>
  <c r="A979" i="17" s="1"/>
  <c r="A980" i="17" s="1"/>
  <c r="A981" i="17" s="1"/>
  <c r="A982" i="17" s="1"/>
  <c r="A983" i="17" s="1"/>
  <c r="A984" i="17" s="1"/>
  <c r="A985" i="17" s="1"/>
  <c r="A986" i="17" s="1"/>
  <c r="A987" i="17" s="1"/>
  <c r="A988" i="17" s="1"/>
  <c r="A989" i="17" s="1"/>
  <c r="A990" i="17" s="1"/>
  <c r="A991" i="17" s="1"/>
  <c r="A992" i="17" s="1"/>
  <c r="A993" i="17" s="1"/>
  <c r="A995" i="17"/>
  <c r="A996" i="17"/>
  <c r="A997" i="17" s="1"/>
  <c r="A998" i="17" s="1"/>
  <c r="A999" i="17" s="1"/>
  <c r="A1000" i="17" s="1"/>
  <c r="A1001" i="17" s="1"/>
  <c r="A1002" i="17"/>
  <c r="A1003" i="17" s="1"/>
  <c r="A1004" i="17"/>
  <c r="A1005" i="17" s="1"/>
  <c r="A1006" i="17" s="1"/>
  <c r="A1007" i="17" s="1"/>
  <c r="A1008" i="17" s="1"/>
  <c r="A1009" i="17" s="1"/>
  <c r="A1010" i="17"/>
  <c r="A1011" i="17" s="1"/>
  <c r="A1012" i="17" s="1"/>
  <c r="A1013" i="17" s="1"/>
  <c r="A1014" i="17" s="1"/>
  <c r="A1015" i="17" s="1"/>
  <c r="A1016" i="17" s="1"/>
  <c r="A1017" i="17" s="1"/>
  <c r="A1018" i="17" s="1"/>
  <c r="A1019" i="17" s="1"/>
  <c r="A1020" i="17" s="1"/>
  <c r="A1021" i="17" s="1"/>
  <c r="A1022" i="17" s="1"/>
  <c r="A1023" i="17" s="1"/>
  <c r="A1024" i="17" s="1"/>
  <c r="A1026" i="17"/>
  <c r="A1027" i="17"/>
  <c r="A1028" i="17" s="1"/>
  <c r="A1029" i="17"/>
  <c r="A1030" i="17" s="1"/>
  <c r="A1031" i="17" s="1"/>
  <c r="A1032" i="17" s="1"/>
  <c r="A1033" i="17" s="1"/>
  <c r="A1034" i="17" s="1"/>
  <c r="A1035" i="17"/>
  <c r="A1036" i="17" s="1"/>
  <c r="A1037" i="17"/>
  <c r="A1038" i="17" s="1"/>
  <c r="A1039" i="17" s="1"/>
  <c r="A1040" i="17" s="1"/>
  <c r="A1041" i="17" s="1"/>
  <c r="A1042" i="17" s="1"/>
  <c r="A1043" i="17" s="1"/>
  <c r="A1044" i="17" s="1"/>
  <c r="A1045" i="17" s="1"/>
  <c r="A1046" i="17" s="1"/>
  <c r="A1047" i="17" s="1"/>
  <c r="A1048" i="17" s="1"/>
  <c r="A1049" i="17" s="1"/>
  <c r="A1050" i="17" s="1"/>
  <c r="A1051" i="17" s="1"/>
  <c r="A1052" i="17" s="1"/>
  <c r="A1053" i="17" s="1"/>
  <c r="A1054" i="17" s="1"/>
  <c r="A1055" i="17" s="1"/>
  <c r="A1057" i="17"/>
  <c r="A1058" i="17" s="1"/>
  <c r="A1059" i="17" s="1"/>
  <c r="A1060" i="17"/>
  <c r="A1061" i="17" s="1"/>
  <c r="A1062" i="17"/>
  <c r="A1063" i="17" s="1"/>
  <c r="A1064" i="17" s="1"/>
  <c r="A1065" i="17" s="1"/>
  <c r="A1066" i="17" s="1"/>
  <c r="A1067" i="17" s="1"/>
  <c r="A1068" i="17"/>
  <c r="A1069" i="17" s="1"/>
  <c r="A1070" i="17" s="1"/>
  <c r="A1071" i="17" s="1"/>
  <c r="A1072" i="17" s="1"/>
  <c r="A1073" i="17" s="1"/>
  <c r="A1074" i="17" s="1"/>
  <c r="A1075" i="17" s="1"/>
  <c r="A1076" i="17" s="1"/>
  <c r="A1077" i="17" s="1"/>
  <c r="A1078" i="17" s="1"/>
  <c r="A1079" i="17" s="1"/>
  <c r="A1080" i="17" s="1"/>
  <c r="A1081" i="17" s="1"/>
  <c r="A1082" i="17" s="1"/>
  <c r="A1083" i="17" s="1"/>
  <c r="A1084" i="17" s="1"/>
  <c r="A1085" i="17" s="1"/>
  <c r="A1086" i="17" s="1"/>
  <c r="A1088" i="17"/>
  <c r="A1089" i="17" s="1"/>
  <c r="A1090" i="17" s="1"/>
  <c r="A1091" i="17" s="1"/>
  <c r="A1092" i="17"/>
  <c r="A1093" i="17"/>
  <c r="A1094" i="17" s="1"/>
  <c r="A1095" i="17" s="1"/>
  <c r="A1096" i="17" s="1"/>
  <c r="A1097" i="17" s="1"/>
  <c r="A1098" i="17" s="1"/>
  <c r="A1099" i="17" s="1"/>
  <c r="A1100" i="17" s="1"/>
  <c r="A1101" i="17" s="1"/>
  <c r="A1102" i="17" s="1"/>
  <c r="A1103" i="17" s="1"/>
  <c r="A1104" i="17" s="1"/>
  <c r="A1105" i="17" s="1"/>
  <c r="A1106" i="17" s="1"/>
  <c r="A1107" i="17" s="1"/>
  <c r="A1108" i="17" s="1"/>
  <c r="A1109" i="17" s="1"/>
  <c r="A1110" i="17" s="1"/>
  <c r="A1111" i="17" s="1"/>
  <c r="A1112" i="17" s="1"/>
  <c r="A1113" i="17" s="1"/>
  <c r="A1114" i="17" s="1"/>
  <c r="A1115" i="17" s="1"/>
  <c r="A1116" i="17" s="1"/>
  <c r="A1117" i="17" s="1"/>
  <c r="A1119" i="17"/>
  <c r="A1120" i="17"/>
  <c r="A1121" i="17" s="1"/>
  <c r="A1122" i="17" s="1"/>
  <c r="A1123" i="17" s="1"/>
  <c r="A1124" i="17" s="1"/>
  <c r="A1125" i="17" s="1"/>
  <c r="A1126" i="17" s="1"/>
  <c r="A1127" i="17" s="1"/>
  <c r="A1128" i="17" s="1"/>
  <c r="A1129" i="17" s="1"/>
  <c r="A1130" i="17" s="1"/>
  <c r="A1131" i="17" s="1"/>
  <c r="A1132" i="17" s="1"/>
  <c r="A1133" i="17"/>
  <c r="A1134" i="17" s="1"/>
  <c r="A1135" i="17" s="1"/>
  <c r="A1136" i="17" s="1"/>
  <c r="A1137" i="17" s="1"/>
  <c r="A1138" i="17" s="1"/>
  <c r="A1139" i="17" s="1"/>
  <c r="A1140" i="17" s="1"/>
  <c r="A1141" i="17" s="1"/>
  <c r="A1142" i="17" s="1"/>
  <c r="A1143" i="17" s="1"/>
  <c r="A1144" i="17" s="1"/>
  <c r="A1145" i="17" s="1"/>
  <c r="A1146" i="17" s="1"/>
  <c r="A1147" i="17" s="1"/>
  <c r="A1148" i="17" s="1"/>
  <c r="A1150" i="17"/>
  <c r="A1151" i="17" s="1"/>
  <c r="A1152" i="17" s="1"/>
  <c r="A1153" i="17" s="1"/>
  <c r="A1154" i="17" s="1"/>
  <c r="A1155" i="17" s="1"/>
  <c r="A1156" i="17" s="1"/>
  <c r="A1157" i="17" s="1"/>
  <c r="A1158" i="17" s="1"/>
  <c r="A1159" i="17" s="1"/>
  <c r="A1160" i="17" s="1"/>
  <c r="A1161" i="17" s="1"/>
  <c r="A1162" i="17" s="1"/>
  <c r="A1163" i="17" s="1"/>
  <c r="A1164" i="17" s="1"/>
  <c r="A1165" i="17" s="1"/>
  <c r="A1166" i="17" s="1"/>
  <c r="A1167" i="17" s="1"/>
  <c r="A1168" i="17" s="1"/>
  <c r="A1169" i="17" s="1"/>
  <c r="A1170" i="17" s="1"/>
  <c r="A1171" i="17" s="1"/>
  <c r="A1172" i="17" s="1"/>
  <c r="A1173" i="17" s="1"/>
  <c r="A1174" i="17" s="1"/>
  <c r="A1175" i="17" s="1"/>
  <c r="A1176" i="17" s="1"/>
  <c r="A1177" i="17" s="1"/>
  <c r="A1178" i="17" s="1"/>
  <c r="A1179" i="17" s="1"/>
  <c r="A1181" i="17"/>
  <c r="A1182" i="17"/>
  <c r="A1183" i="17"/>
  <c r="A1184" i="17"/>
  <c r="A1185" i="17" s="1"/>
  <c r="A1186" i="17" s="1"/>
  <c r="A1187" i="17" s="1"/>
  <c r="A1188" i="17" s="1"/>
  <c r="A1189" i="17" s="1"/>
  <c r="A1190" i="17" s="1"/>
  <c r="A1191" i="17" s="1"/>
  <c r="A1192" i="17" s="1"/>
  <c r="A1193" i="17" s="1"/>
  <c r="A1194" i="17" s="1"/>
  <c r="A1195" i="17" s="1"/>
  <c r="A1196" i="17" s="1"/>
  <c r="A1197" i="17" s="1"/>
  <c r="A1198" i="17" s="1"/>
  <c r="A1199" i="17" s="1"/>
  <c r="A1200" i="17" s="1"/>
  <c r="A1201" i="17" s="1"/>
  <c r="A1202" i="17" s="1"/>
  <c r="A1203" i="17" s="1"/>
  <c r="A1204" i="17" s="1"/>
  <c r="A1205" i="17" s="1"/>
  <c r="A1206" i="17" s="1"/>
  <c r="A1207" i="17" s="1"/>
  <c r="A1208" i="17"/>
  <c r="A1209" i="17" s="1"/>
  <c r="A1210" i="17" s="1"/>
  <c r="A1212" i="17"/>
  <c r="A1213" i="17" s="1"/>
  <c r="A1214" i="17" s="1"/>
  <c r="A1215" i="17" s="1"/>
  <c r="A1216" i="17" s="1"/>
  <c r="A1217" i="17" s="1"/>
  <c r="A1218" i="17" s="1"/>
  <c r="A1219" i="17" s="1"/>
  <c r="A1220" i="17" s="1"/>
  <c r="A1221" i="17" s="1"/>
  <c r="A1222" i="17" s="1"/>
  <c r="A1223" i="17" s="1"/>
  <c r="A1224" i="17" s="1"/>
  <c r="A1225" i="17" s="1"/>
  <c r="A1226" i="17" s="1"/>
  <c r="A1227" i="17" s="1"/>
  <c r="A1228" i="17" s="1"/>
  <c r="A1229" i="17" s="1"/>
  <c r="A1230" i="17" s="1"/>
  <c r="A1231" i="17" s="1"/>
  <c r="A1232" i="17" s="1"/>
  <c r="A1233" i="17" s="1"/>
  <c r="A1234" i="17" s="1"/>
  <c r="A1235" i="17" s="1"/>
  <c r="A1236" i="17" s="1"/>
  <c r="A1237" i="17" s="1"/>
  <c r="A1238" i="17" s="1"/>
  <c r="A1239" i="17" s="1"/>
  <c r="A1240" i="17" s="1"/>
  <c r="A1241" i="17" s="1"/>
  <c r="A1243" i="17"/>
  <c r="A1244" i="17"/>
  <c r="A1245" i="17" s="1"/>
  <c r="A1246" i="17" s="1"/>
  <c r="A1247" i="17" s="1"/>
  <c r="A1248" i="17" s="1"/>
  <c r="A1249" i="17" s="1"/>
  <c r="A1250" i="17"/>
  <c r="A1251" i="17" s="1"/>
  <c r="A1252" i="17" s="1"/>
  <c r="A1253" i="17" s="1"/>
  <c r="A1254" i="17" s="1"/>
  <c r="A1255" i="17" s="1"/>
  <c r="A1256" i="17" s="1"/>
  <c r="A1257" i="17" s="1"/>
  <c r="A1258" i="17" s="1"/>
  <c r="A1259" i="17" s="1"/>
  <c r="A1260" i="17" s="1"/>
  <c r="A1261" i="17" s="1"/>
  <c r="A1262" i="17" s="1"/>
  <c r="A1263" i="17" s="1"/>
  <c r="A1264" i="17" s="1"/>
  <c r="A1265" i="17" s="1"/>
  <c r="A1266" i="17" s="1"/>
  <c r="A1267" i="17" s="1"/>
  <c r="A1268" i="17" s="1"/>
  <c r="A1269" i="17" s="1"/>
  <c r="A1270" i="17" s="1"/>
  <c r="A1271" i="17" s="1"/>
  <c r="A1272" i="17" s="1"/>
  <c r="A1274" i="17"/>
  <c r="A1275" i="17"/>
  <c r="A1276" i="17" s="1"/>
  <c r="A1277" i="17"/>
  <c r="A1278" i="17" s="1"/>
  <c r="A1279" i="17" s="1"/>
  <c r="A1280" i="17" s="1"/>
  <c r="A1281" i="17" s="1"/>
  <c r="A1282" i="17" s="1"/>
  <c r="A1283" i="17" s="1"/>
  <c r="A1284" i="17" s="1"/>
  <c r="A1285" i="17" s="1"/>
  <c r="A1286" i="17" s="1"/>
  <c r="A1287" i="17" s="1"/>
  <c r="A1288" i="17" s="1"/>
  <c r="A1289" i="17" s="1"/>
  <c r="A1290" i="17" s="1"/>
  <c r="A1291" i="17" s="1"/>
  <c r="A1292" i="17" s="1"/>
  <c r="A1293" i="17" s="1"/>
  <c r="A1294" i="17" s="1"/>
  <c r="A1295" i="17" s="1"/>
  <c r="A1296" i="17" s="1"/>
  <c r="A1297" i="17" s="1"/>
  <c r="A1298" i="17" s="1"/>
  <c r="A1299" i="17" s="1"/>
  <c r="A1300" i="17" s="1"/>
  <c r="A1301" i="17" s="1"/>
  <c r="A1302" i="17" s="1"/>
  <c r="A1303" i="17" s="1"/>
  <c r="A1305" i="17"/>
  <c r="A1306" i="17"/>
  <c r="A1307" i="17"/>
  <c r="A1308" i="17"/>
  <c r="A1309" i="17" s="1"/>
  <c r="A1310" i="17"/>
  <c r="A1311" i="17" s="1"/>
  <c r="A1312" i="17" s="1"/>
  <c r="A1313" i="17" s="1"/>
  <c r="A1314" i="17" s="1"/>
  <c r="A1315" i="17" s="1"/>
  <c r="A1316" i="17"/>
  <c r="A1317" i="17" s="1"/>
  <c r="A1318" i="17" s="1"/>
  <c r="A1319" i="17" s="1"/>
  <c r="A1320" i="17" s="1"/>
  <c r="A1321" i="17" s="1"/>
  <c r="A1322" i="17" s="1"/>
  <c r="A1323" i="17" s="1"/>
  <c r="A1324" i="17" s="1"/>
  <c r="A1325" i="17" s="1"/>
  <c r="A1326" i="17" s="1"/>
  <c r="A1327" i="17" s="1"/>
  <c r="A1328" i="17" s="1"/>
  <c r="A1329" i="17" s="1"/>
  <c r="A1330" i="17" s="1"/>
  <c r="A1331" i="17" s="1"/>
  <c r="A1332" i="17" s="1"/>
  <c r="A1333" i="17" s="1"/>
  <c r="A1334" i="17" s="1"/>
  <c r="A1336" i="17"/>
  <c r="A1337" i="17" s="1"/>
  <c r="A1338" i="17" s="1"/>
  <c r="A1339" i="17" s="1"/>
  <c r="A1340" i="17" s="1"/>
  <c r="A1341" i="17"/>
  <c r="A1342" i="17" s="1"/>
  <c r="A1343" i="17"/>
  <c r="A1344" i="17" s="1"/>
  <c r="A1345" i="17" s="1"/>
  <c r="A1346" i="17" s="1"/>
  <c r="A1347" i="17" s="1"/>
  <c r="A1348" i="17" s="1"/>
  <c r="A1349" i="17" s="1"/>
  <c r="A1350" i="17" s="1"/>
  <c r="A1351" i="17" s="1"/>
  <c r="A1352" i="17" s="1"/>
  <c r="A1353" i="17" s="1"/>
  <c r="A1354" i="17" s="1"/>
  <c r="A1355" i="17" s="1"/>
  <c r="A1356" i="17" s="1"/>
  <c r="A1357" i="17" s="1"/>
  <c r="A1358" i="17" s="1"/>
  <c r="A1359" i="17" s="1"/>
  <c r="A1360" i="17" s="1"/>
  <c r="A1361" i="17" s="1"/>
  <c r="A1362" i="17" s="1"/>
  <c r="A1363" i="17" s="1"/>
  <c r="A1364" i="17" s="1"/>
  <c r="A1365" i="17" s="1"/>
  <c r="A1367" i="17"/>
  <c r="A1368" i="17"/>
  <c r="A1369" i="17" s="1"/>
  <c r="A1370" i="17" s="1"/>
  <c r="A1371" i="17" s="1"/>
  <c r="A1372" i="17" s="1"/>
  <c r="A1373" i="17" s="1"/>
  <c r="A1374" i="17"/>
  <c r="A1375" i="17" s="1"/>
  <c r="A1376" i="17" s="1"/>
  <c r="A1377" i="17" s="1"/>
  <c r="A1378" i="17" s="1"/>
  <c r="A1379" i="17" s="1"/>
  <c r="A1380" i="17" s="1"/>
  <c r="A1381" i="17" s="1"/>
  <c r="A1382" i="17" s="1"/>
  <c r="A1383" i="17" s="1"/>
  <c r="A1384" i="17" s="1"/>
  <c r="A1385" i="17" s="1"/>
  <c r="A1386" i="17" s="1"/>
  <c r="A1387" i="17" s="1"/>
  <c r="A1388" i="17" s="1"/>
  <c r="A1389" i="17" s="1"/>
  <c r="A1390" i="17" s="1"/>
  <c r="A1391" i="17" s="1"/>
  <c r="A1392" i="17" s="1"/>
  <c r="A1393" i="17" s="1"/>
  <c r="A1394" i="17" s="1"/>
  <c r="A1395" i="17" s="1"/>
  <c r="A1396" i="17" s="1"/>
  <c r="A1398" i="17"/>
  <c r="A1399" i="17"/>
  <c r="A1400" i="17" s="1"/>
  <c r="A1401" i="17"/>
  <c r="A1402" i="17" s="1"/>
  <c r="A1403" i="17" s="1"/>
  <c r="A1404" i="17" s="1"/>
  <c r="A1405" i="17" s="1"/>
  <c r="A1406" i="17" s="1"/>
  <c r="A1407" i="17" s="1"/>
  <c r="A1408" i="17" s="1"/>
  <c r="A1409" i="17" s="1"/>
  <c r="A1410" i="17" s="1"/>
  <c r="A1411" i="17" s="1"/>
  <c r="A1412" i="17" s="1"/>
  <c r="A1413" i="17" s="1"/>
  <c r="A1414" i="17" s="1"/>
  <c r="A1415" i="17" s="1"/>
  <c r="A1416" i="17" s="1"/>
  <c r="A1417" i="17" s="1"/>
  <c r="A1418" i="17" s="1"/>
  <c r="A1419" i="17" s="1"/>
  <c r="A1420" i="17" s="1"/>
  <c r="A1421" i="17" s="1"/>
  <c r="A1422" i="17" s="1"/>
  <c r="A1423" i="17" s="1"/>
  <c r="A1424" i="17" s="1"/>
  <c r="A1425" i="17" s="1"/>
  <c r="A1426" i="17" s="1"/>
  <c r="A1427" i="17" s="1"/>
  <c r="A1429" i="17"/>
  <c r="A1430" i="17"/>
  <c r="A1431" i="17"/>
  <c r="A1432" i="17"/>
  <c r="A1433" i="17" s="1"/>
  <c r="A1434" i="17" s="1"/>
  <c r="A1435" i="17" s="1"/>
  <c r="A1436" i="17" s="1"/>
  <c r="A1437" i="17" s="1"/>
  <c r="A1438" i="17" s="1"/>
  <c r="A1439" i="17" s="1"/>
  <c r="A1440" i="17" s="1"/>
  <c r="A1441" i="17" s="1"/>
  <c r="A1442" i="17" s="1"/>
  <c r="A1443" i="17" s="1"/>
  <c r="A1444" i="17" s="1"/>
  <c r="A1445" i="17" s="1"/>
  <c r="A1446" i="17" s="1"/>
  <c r="A1447" i="17" s="1"/>
  <c r="A1448" i="17" s="1"/>
  <c r="A1449" i="17" s="1"/>
  <c r="A1450" i="17" s="1"/>
  <c r="A1451" i="17" s="1"/>
  <c r="A1452" i="17" s="1"/>
  <c r="A1453" i="17" s="1"/>
  <c r="A1454" i="17" s="1"/>
  <c r="A1455" i="17" s="1"/>
  <c r="A1456" i="17" s="1"/>
  <c r="A1457" i="17" s="1"/>
  <c r="A1458" i="17" s="1"/>
  <c r="A1460" i="17"/>
  <c r="A1461" i="17" s="1"/>
  <c r="A1462" i="17" s="1"/>
  <c r="A1463" i="17" s="1"/>
  <c r="A1464" i="17" s="1"/>
  <c r="A1465" i="17" s="1"/>
  <c r="A1466" i="17" s="1"/>
  <c r="A1467" i="17" s="1"/>
  <c r="A1468" i="17" s="1"/>
  <c r="A1469" i="17" s="1"/>
  <c r="A1470" i="17" s="1"/>
  <c r="A1471" i="17" s="1"/>
  <c r="A1472" i="17" s="1"/>
  <c r="A1473" i="17" s="1"/>
  <c r="A1474" i="17" s="1"/>
  <c r="A1475" i="17" s="1"/>
  <c r="A1476" i="17" s="1"/>
  <c r="A1477" i="17" s="1"/>
  <c r="A1478" i="17" s="1"/>
  <c r="A1479" i="17" s="1"/>
  <c r="A1480" i="17" s="1"/>
  <c r="A1481" i="17" s="1"/>
  <c r="A1482" i="17" s="1"/>
  <c r="A1483" i="17" s="1"/>
  <c r="A1484" i="17" s="1"/>
  <c r="A1485" i="17" s="1"/>
  <c r="A1486" i="17" s="1"/>
  <c r="A1487" i="17" s="1"/>
  <c r="A1488" i="17" s="1"/>
  <c r="A1489" i="17" s="1"/>
  <c r="A1491" i="17"/>
  <c r="A1492" i="17"/>
  <c r="A1493" i="17" s="1"/>
  <c r="A1494" i="17" s="1"/>
  <c r="A1495" i="17" s="1"/>
  <c r="A1496" i="17" s="1"/>
  <c r="A1497" i="17" s="1"/>
  <c r="A1498" i="17"/>
  <c r="A1499" i="17" s="1"/>
  <c r="A1500" i="17" s="1"/>
  <c r="A1501" i="17" s="1"/>
  <c r="A1502" i="17" s="1"/>
  <c r="A1503" i="17" s="1"/>
  <c r="A1504" i="17" s="1"/>
  <c r="A1505" i="17" s="1"/>
  <c r="A1506" i="17" s="1"/>
  <c r="A1507" i="17" s="1"/>
  <c r="A1508" i="17" s="1"/>
  <c r="A1509" i="17" s="1"/>
  <c r="A1510" i="17" s="1"/>
  <c r="A1511" i="17" s="1"/>
  <c r="A1512" i="17" s="1"/>
  <c r="A1513" i="17" s="1"/>
  <c r="A1514" i="17" s="1"/>
  <c r="A1515" i="17" s="1"/>
  <c r="A1516" i="17" s="1"/>
  <c r="A1517" i="17" s="1"/>
  <c r="A1518" i="17" s="1"/>
  <c r="A1519" i="17" s="1"/>
  <c r="A1520" i="17" s="1"/>
  <c r="A1522" i="17"/>
  <c r="A1523" i="17"/>
  <c r="A1524" i="17" s="1"/>
  <c r="A1525" i="17"/>
  <c r="A1526" i="17" s="1"/>
  <c r="A1527" i="17" s="1"/>
  <c r="A1528" i="17" s="1"/>
  <c r="A1529" i="17" s="1"/>
  <c r="A1530" i="17" s="1"/>
  <c r="A1531" i="17" s="1"/>
  <c r="A1532" i="17" s="1"/>
  <c r="A1533" i="17" s="1"/>
  <c r="A1534" i="17" s="1"/>
  <c r="A1535" i="17" s="1"/>
  <c r="A1536" i="17" s="1"/>
  <c r="A1537" i="17" s="1"/>
  <c r="A1538" i="17" s="1"/>
  <c r="A1539" i="17" s="1"/>
  <c r="A1540" i="17" s="1"/>
  <c r="A1541" i="17" s="1"/>
  <c r="A1542" i="17" s="1"/>
  <c r="A1543" i="17" s="1"/>
  <c r="A1544" i="17" s="1"/>
  <c r="A1545" i="17" s="1"/>
  <c r="A1546" i="17" s="1"/>
  <c r="A1547" i="17" s="1"/>
  <c r="A1548" i="17" s="1"/>
  <c r="A1549" i="17" s="1"/>
  <c r="A1550" i="17" s="1"/>
  <c r="A1551" i="17" s="1"/>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8" l="1"/>
  <c r="F2" i="8"/>
  <c r="J2" i="8"/>
  <c r="L2" i="8"/>
  <c r="N2" i="8"/>
  <c r="R2" i="8"/>
  <c r="T2" i="8"/>
  <c r="V2" i="8"/>
  <c r="Z2" i="8"/>
  <c r="AB2" i="8"/>
  <c r="AD2" i="8"/>
  <c r="F5" i="8"/>
  <c r="H5" i="8"/>
  <c r="J5" i="8"/>
  <c r="N5" i="8"/>
  <c r="P5" i="8"/>
  <c r="R5" i="8"/>
  <c r="V5" i="8"/>
  <c r="X5" i="8"/>
  <c r="Z5" i="8"/>
  <c r="AD5" i="8"/>
  <c r="AF5" i="8"/>
  <c r="D6" i="8"/>
  <c r="H6" i="8"/>
  <c r="J6" i="8"/>
  <c r="L6" i="8"/>
  <c r="P6" i="8"/>
  <c r="R6" i="8"/>
  <c r="T6" i="8"/>
  <c r="X6" i="8"/>
  <c r="Z6" i="8"/>
  <c r="AB6" i="8"/>
  <c r="AF6" i="8"/>
  <c r="D7" i="8"/>
  <c r="F7" i="8"/>
  <c r="J7" i="8"/>
  <c r="L7" i="8"/>
  <c r="N7" i="8"/>
  <c r="R7" i="8"/>
  <c r="T7" i="8"/>
  <c r="V7" i="8"/>
  <c r="Z7" i="8"/>
  <c r="AB7" i="8"/>
  <c r="AD7" i="8"/>
  <c r="D10" i="8"/>
  <c r="F10" i="8"/>
  <c r="H10" i="8"/>
  <c r="L10" i="8"/>
  <c r="N10" i="8"/>
  <c r="P10" i="8"/>
  <c r="T10" i="8"/>
  <c r="V10" i="8"/>
  <c r="X10" i="8"/>
  <c r="AB10" i="8"/>
  <c r="AD10" i="8"/>
  <c r="AF10" i="8"/>
  <c r="F12" i="8"/>
  <c r="H12" i="8"/>
  <c r="J12" i="8"/>
  <c r="N12" i="8"/>
  <c r="P12" i="8"/>
  <c r="R12" i="8"/>
  <c r="V12" i="8"/>
  <c r="X12" i="8"/>
  <c r="Z12" i="8"/>
  <c r="AD12" i="8"/>
  <c r="AF12" i="8"/>
  <c r="B10" i="8"/>
  <c r="C20" i="8"/>
  <c r="C5" i="8" s="1"/>
  <c r="D20" i="8"/>
  <c r="D5" i="8" s="1"/>
  <c r="E20" i="8"/>
  <c r="E6" i="8" s="1"/>
  <c r="F20" i="8"/>
  <c r="F8" i="8" s="1"/>
  <c r="G20" i="8"/>
  <c r="G2" i="8" s="1"/>
  <c r="H20" i="8"/>
  <c r="H2" i="8" s="1"/>
  <c r="I20" i="8"/>
  <c r="J20" i="8"/>
  <c r="K20" i="8"/>
  <c r="K5" i="8" s="1"/>
  <c r="L20" i="8"/>
  <c r="L5" i="8" s="1"/>
  <c r="M20" i="8"/>
  <c r="M6" i="8" s="1"/>
  <c r="N20" i="8"/>
  <c r="N8" i="8" s="1"/>
  <c r="O20" i="8"/>
  <c r="O2" i="8" s="1"/>
  <c r="P20" i="8"/>
  <c r="P2" i="8" s="1"/>
  <c r="Q20" i="8"/>
  <c r="R20" i="8"/>
  <c r="S20" i="8"/>
  <c r="S5" i="8" s="1"/>
  <c r="T20" i="8"/>
  <c r="T5" i="8" s="1"/>
  <c r="U20" i="8"/>
  <c r="U6" i="8" s="1"/>
  <c r="V20" i="8"/>
  <c r="V8" i="8" s="1"/>
  <c r="W20" i="8"/>
  <c r="W2" i="8" s="1"/>
  <c r="X20" i="8"/>
  <c r="X2" i="8" s="1"/>
  <c r="Y20" i="8"/>
  <c r="Z20" i="8"/>
  <c r="AA20" i="8"/>
  <c r="AA5" i="8" s="1"/>
  <c r="AB20" i="8"/>
  <c r="AB5" i="8" s="1"/>
  <c r="AC20" i="8"/>
  <c r="AC6" i="8" s="1"/>
  <c r="AD20" i="8"/>
  <c r="AD8" i="8" s="1"/>
  <c r="AE20" i="8"/>
  <c r="AE2" i="8" s="1"/>
  <c r="AF20" i="8"/>
  <c r="AF2" i="8" s="1"/>
  <c r="B20" i="8"/>
  <c r="B7" i="8" s="1"/>
  <c r="B12" i="8" l="1"/>
  <c r="Y12" i="8"/>
  <c r="Q12" i="8"/>
  <c r="I12" i="8"/>
  <c r="AE10" i="8"/>
  <c r="W10" i="8"/>
  <c r="O10" i="8"/>
  <c r="G10" i="8"/>
  <c r="AC7" i="8"/>
  <c r="U7" i="8"/>
  <c r="M7" i="8"/>
  <c r="E7" i="8"/>
  <c r="AA6" i="8"/>
  <c r="S6" i="8"/>
  <c r="K6" i="8"/>
  <c r="C6" i="8"/>
  <c r="Y5" i="8"/>
  <c r="Q5" i="8"/>
  <c r="I5" i="8"/>
  <c r="AC2" i="8"/>
  <c r="U2" i="8"/>
  <c r="M2" i="8"/>
  <c r="E2" i="8"/>
  <c r="AB8" i="8"/>
  <c r="T8" i="8"/>
  <c r="L8" i="8"/>
  <c r="D8" i="8"/>
  <c r="B2" i="8"/>
  <c r="AE12" i="8"/>
  <c r="W12" i="8"/>
  <c r="O12" i="8"/>
  <c r="G12" i="8"/>
  <c r="AC10" i="8"/>
  <c r="U10" i="8"/>
  <c r="M10" i="8"/>
  <c r="E10" i="8"/>
  <c r="AA7" i="8"/>
  <c r="S7" i="8"/>
  <c r="K7" i="8"/>
  <c r="C7" i="8"/>
  <c r="Y6" i="8"/>
  <c r="Q6" i="8"/>
  <c r="I6" i="8"/>
  <c r="AE5" i="8"/>
  <c r="W5" i="8"/>
  <c r="O5" i="8"/>
  <c r="G5" i="8"/>
  <c r="AA2" i="8"/>
  <c r="S2" i="8"/>
  <c r="K2" i="8"/>
  <c r="C2" i="8"/>
  <c r="Z8" i="8"/>
  <c r="R8" i="8"/>
  <c r="J8" i="8"/>
  <c r="I8" i="8"/>
  <c r="B8" i="8"/>
  <c r="B5" i="8"/>
  <c r="AC12" i="8"/>
  <c r="U12" i="8"/>
  <c r="M12" i="8"/>
  <c r="E12" i="8"/>
  <c r="AA10" i="8"/>
  <c r="S10" i="8"/>
  <c r="K10" i="8"/>
  <c r="C10" i="8"/>
  <c r="Y7" i="8"/>
  <c r="Q7" i="8"/>
  <c r="I7" i="8"/>
  <c r="AE6" i="8"/>
  <c r="W6" i="8"/>
  <c r="O6" i="8"/>
  <c r="G6" i="8"/>
  <c r="AC5" i="8"/>
  <c r="U5" i="8"/>
  <c r="M5" i="8"/>
  <c r="E5" i="8"/>
  <c r="Y2" i="8"/>
  <c r="Q2" i="8"/>
  <c r="I2" i="8"/>
  <c r="AF8" i="8"/>
  <c r="X8" i="8"/>
  <c r="P8" i="8"/>
  <c r="H8" i="8"/>
  <c r="AC8" i="8"/>
  <c r="M8" i="8"/>
  <c r="K8" i="8"/>
  <c r="Q8" i="8"/>
  <c r="B6" i="8"/>
  <c r="AB12" i="8"/>
  <c r="T12" i="8"/>
  <c r="L12" i="8"/>
  <c r="D12" i="8"/>
  <c r="Z10" i="8"/>
  <c r="R10" i="8"/>
  <c r="J10" i="8"/>
  <c r="AF7" i="8"/>
  <c r="X7" i="8"/>
  <c r="P7" i="8"/>
  <c r="H7" i="8"/>
  <c r="AD6" i="8"/>
  <c r="V6" i="8"/>
  <c r="N6" i="8"/>
  <c r="F6" i="8"/>
  <c r="AE8" i="8"/>
  <c r="W8" i="8"/>
  <c r="O8" i="8"/>
  <c r="G8" i="8"/>
  <c r="U8" i="8"/>
  <c r="E8" i="8"/>
  <c r="AA8" i="8"/>
  <c r="S8" i="8"/>
  <c r="C8" i="8"/>
  <c r="Y8" i="8"/>
  <c r="AA12" i="8"/>
  <c r="S12" i="8"/>
  <c r="K12" i="8"/>
  <c r="C12" i="8"/>
  <c r="Y10" i="8"/>
  <c r="Q10" i="8"/>
  <c r="I10" i="8"/>
  <c r="AE7" i="8"/>
  <c r="W7" i="8"/>
  <c r="O7" i="8"/>
  <c r="G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Olivia Ashmoore</author>
  </authors>
  <commentList>
    <comment ref="O38" authorId="0" shapeId="0" xr:uid="{0196D0CF-B548-460A-AAAB-831544520451}">
      <text>
        <r>
          <rPr>
            <b/>
            <sz val="9"/>
            <color indexed="81"/>
            <rFont val="Tahoma"/>
            <family val="2"/>
          </rPr>
          <t>Olivia Ashmoore:</t>
        </r>
        <r>
          <rPr>
            <sz val="9"/>
            <color indexed="81"/>
            <rFont val="Tahoma"/>
            <family val="2"/>
          </rPr>
          <t xml:space="preserve">
hand adjusted to avoid breaking model</t>
        </r>
      </text>
    </comment>
  </commentList>
</comments>
</file>

<file path=xl/sharedStrings.xml><?xml version="1.0" encoding="utf-8"?>
<sst xmlns="http://schemas.openxmlformats.org/spreadsheetml/2006/main" count="15073" uniqueCount="1076">
  <si>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</si>
  <si>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</si>
  <si>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</si>
  <si>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</si>
  <si>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</si>
  <si>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</si>
  <si>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</si>
  <si>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</si>
  <si>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</si>
  <si>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</si>
  <si>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</si>
  <si>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</si>
  <si>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</si>
  <si>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</si>
  <si>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</si>
  <si>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</si>
  <si>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</si>
  <si>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</si>
  <si>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</si>
  <si>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</si>
  <si>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</si>
  <si>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</si>
  <si>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</si>
  <si>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</si>
  <si>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</si>
  <si>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</si>
  <si>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</si>
  <si>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</si>
  <si>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</si>
  <si>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</si>
  <si>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</si>
  <si>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</si>
  <si>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</si>
  <si>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</si>
  <si>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</si>
  <si>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</si>
  <si>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</si>
  <si>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</si>
  <si>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</si>
  <si>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</si>
  <si>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</si>
  <si>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</si>
  <si>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</si>
  <si>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</si>
  <si>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</si>
  <si>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</si>
  <si>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</si>
  <si>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</si>
  <si>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</si>
  <si>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</si>
  <si>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</si>
  <si>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</si>
  <si>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</si>
  <si>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</si>
  <si>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</si>
  <si>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</si>
  <si>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</si>
  <si>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</si>
  <si>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</si>
  <si>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</si>
  <si>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</si>
  <si>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</si>
  <si>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</si>
  <si>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</si>
  <si>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</si>
  <si>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</si>
  <si>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</si>
  <si>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</si>
  <si>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</si>
  <si>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</si>
  <si>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</si>
  <si>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</si>
  <si>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</si>
  <si>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</si>
  <si>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</si>
  <si>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</si>
  <si>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</si>
  <si>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</si>
  <si>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</si>
  <si>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</si>
  <si>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</si>
  <si>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</si>
  <si>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</si>
  <si>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</si>
  <si>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</si>
  <si>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</si>
  <si>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</si>
  <si>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</si>
  <si>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</si>
  <si>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</si>
  <si>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</si>
  <si>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</si>
  <si>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</si>
  <si>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</si>
  <si>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</si>
  <si>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</si>
  <si>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</si>
  <si>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</si>
  <si>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</si>
  <si>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</si>
  <si>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</si>
  <si>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</si>
  <si>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</si>
  <si>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</si>
  <si>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</si>
  <si>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</si>
  <si>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</si>
  <si>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</si>
  <si>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</si>
  <si>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</si>
  <si>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</si>
  <si>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</si>
  <si>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</si>
  <si>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</si>
  <si>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</si>
  <si>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</si>
  <si>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</si>
  <si>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</si>
  <si>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</si>
  <si>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</si>
  <si>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</si>
  <si>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</si>
  <si>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</si>
  <si>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</si>
  <si>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</si>
  <si>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</si>
  <si>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</si>
  <si>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</si>
  <si>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</si>
  <si>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</si>
  <si>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</si>
  <si>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</si>
  <si>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</si>
  <si>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</si>
  <si>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</si>
  <si>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</si>
  <si>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</si>
  <si>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</si>
  <si>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</si>
  <si>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</si>
  <si>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</si>
  <si>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</si>
  <si>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</si>
  <si>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</si>
  <si>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</si>
  <si>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</si>
  <si>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</si>
  <si>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</si>
  <si>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</si>
  <si>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</si>
  <si>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</si>
  <si>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</si>
  <si>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</si>
  <si>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</si>
  <si>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</si>
  <si>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</si>
  <si>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</si>
  <si>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</si>
  <si>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</si>
  <si>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</si>
  <si>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</si>
  <si>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</si>
  <si>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</si>
  <si>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</si>
  <si>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</si>
  <si>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</si>
  <si>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</si>
  <si>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</si>
  <si>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</si>
  <si>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</si>
  <si>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</si>
  <si>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</si>
  <si>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</si>
  <si>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</si>
  <si>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</si>
  <si>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</si>
  <si>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</si>
  <si>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</si>
  <si>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</si>
  <si>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</si>
  <si>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</si>
  <si>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</si>
  <si>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</si>
  <si>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</si>
  <si>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</si>
  <si>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</si>
  <si>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</si>
  <si>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</si>
  <si>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</si>
  <si>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</si>
  <si>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</si>
  <si>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</si>
  <si>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</si>
  <si>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</si>
  <si>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</si>
  <si>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</si>
  <si>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</si>
  <si>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</si>
  <si>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</si>
  <si>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</si>
  <si>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</si>
  <si>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</si>
  <si>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</si>
  <si>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</si>
  <si>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</si>
  <si>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</si>
  <si>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</si>
  <si>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</si>
  <si>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</si>
  <si>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</si>
  <si>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</si>
  <si>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</si>
  <si>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</si>
  <si>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</si>
  <si>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</si>
  <si>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</si>
  <si>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</si>
  <si>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</si>
  <si>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</si>
  <si>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</si>
  <si>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</si>
  <si>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</si>
  <si>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</si>
  <si>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</si>
  <si>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</si>
  <si>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</si>
  <si>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</si>
  <si>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</si>
  <si>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</si>
  <si>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</si>
  <si>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</si>
  <si>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</si>
  <si>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</si>
  <si>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</si>
  <si>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</si>
  <si>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</si>
  <si>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</si>
  <si>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</si>
  <si>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</si>
  <si>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</si>
  <si>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</si>
  <si>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</si>
  <si>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</si>
  <si>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</si>
  <si>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</si>
  <si>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</si>
  <si>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</si>
  <si>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</si>
  <si>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</si>
  <si>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</si>
  <si>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</si>
  <si>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</si>
  <si>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</si>
  <si>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</si>
  <si>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</si>
  <si>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</si>
  <si>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</si>
  <si>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</si>
  <si>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</si>
  <si>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</si>
  <si>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</si>
  <si>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</si>
  <si>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</si>
  <si>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</si>
  <si>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</si>
  <si>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</si>
  <si>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</si>
  <si>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</si>
  <si>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</si>
  <si>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</si>
  <si>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</si>
  <si>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</si>
  <si>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</si>
  <si>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</si>
  <si>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</si>
  <si>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</si>
  <si>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</si>
  <si>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</si>
  <si>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</si>
  <si>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</si>
  <si>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</si>
  <si>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</si>
  <si>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</si>
  <si>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</si>
  <si>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</si>
  <si>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</si>
  <si>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</si>
  <si>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</si>
  <si>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</si>
  <si>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</si>
  <si>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</si>
  <si>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</si>
  <si>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</si>
  <si>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</si>
  <si>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</si>
  <si>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</si>
  <si>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</si>
  <si>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</si>
  <si>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</si>
  <si>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</si>
  <si>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</si>
  <si>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</si>
  <si>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</si>
  <si>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</si>
  <si>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</si>
  <si>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</si>
  <si>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</si>
  <si>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</si>
  <si>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</si>
  <si>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</si>
  <si>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</si>
  <si>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</si>
  <si>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</si>
  <si>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</si>
  <si>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</si>
  <si>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</si>
  <si>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</si>
  <si>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</si>
  <si>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</si>
  <si>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</si>
  <si>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</si>
  <si>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</si>
  <si>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</si>
  <si>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</si>
  <si>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</si>
  <si>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</si>
  <si>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</si>
  <si>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</si>
  <si>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</si>
  <si>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</si>
  <si>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</si>
  <si>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</si>
  <si>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</si>
  <si>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</si>
  <si>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</si>
  <si>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</si>
  <si>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</si>
  <si>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</si>
  <si>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</si>
  <si>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</si>
  <si>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</si>
  <si>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</si>
  <si>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</si>
  <si>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</si>
  <si>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</si>
  <si>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</si>
  <si>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</si>
  <si>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</si>
  <si>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</si>
  <si>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</si>
  <si>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</si>
  <si>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</si>
  <si>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</si>
  <si>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</si>
  <si>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</si>
  <si>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</si>
  <si>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</si>
  <si>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</si>
  <si>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</si>
  <si>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</si>
  <si>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</si>
  <si>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</si>
  <si>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</si>
  <si>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</si>
  <si>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</si>
  <si>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</si>
  <si>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</si>
  <si>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</si>
  <si>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</si>
  <si>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</si>
  <si>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</si>
  <si>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</si>
  <si>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</si>
  <si>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</si>
  <si>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</si>
  <si>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</si>
  <si>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</si>
  <si>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</si>
  <si>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</si>
  <si>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</si>
  <si>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</si>
  <si>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</si>
  <si>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</si>
  <si>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</si>
  <si>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</si>
  <si>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</si>
  <si>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</si>
  <si>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</si>
  <si>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</si>
  <si>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</si>
  <si>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</si>
  <si>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</si>
  <si>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</si>
  <si>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</si>
  <si>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</si>
  <si>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</si>
  <si>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ref2023.d020623a</t>
  </si>
  <si>
    <t>Annual Energy Outlook 2023</t>
  </si>
  <si>
    <t>ref2023</t>
  </si>
  <si>
    <t>d020623a</t>
  </si>
  <si>
    <t xml:space="preserve"> March 2023</t>
  </si>
  <si>
    <t>2022–2050</t>
  </si>
  <si>
    <t xml:space="preserve">  Gross Domestic Sales (million 2022 dollars)</t>
  </si>
  <si>
    <t>Data source: 2022:  U.S. Energy Information Administration (EIA), Short-Term Energy Outlook, November 2022 and EIA, AEO2023</t>
  </si>
  <si>
    <t>National Energy Modeling System run ref2023.d020623a.  Projections:  EIA, AEO2023 National Energy</t>
  </si>
  <si>
    <t>Modeling System run ref2023.d020623a.</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</si>
  <si>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</si>
  <si>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</si>
  <si>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</si>
  <si>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</si>
  <si>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</si>
  <si>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</si>
  <si>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</si>
  <si>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</si>
  <si>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National Energy Modeling System run ref2023.d020623a.  Projections:  EIA, AEO2023 National Energy Modeling System run ref2023.d020623a.</t>
  </si>
  <si>
    <t>hard coal w CCS</t>
  </si>
  <si>
    <t>natural gas combined cycle w CCS</t>
  </si>
  <si>
    <t>biomass w CCS</t>
  </si>
  <si>
    <t>lignite w CCS</t>
  </si>
  <si>
    <t>small modular reactor</t>
  </si>
  <si>
    <t>hydrogen combustion turbine</t>
  </si>
  <si>
    <t>hydrogen combined cycle</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</si>
  <si>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</si>
  <si>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Net trade index (ratio)</t>
  </si>
  <si>
    <t>Net interstate trade</t>
  </si>
  <si>
    <t>Total disposition</t>
  </si>
  <si>
    <t>Net interstate exports</t>
  </si>
  <si>
    <t>Unaccounted</t>
  </si>
  <si>
    <t>Estimated losses</t>
  </si>
  <si>
    <t>Total international exports</t>
  </si>
  <si>
    <t>Direct use</t>
  </si>
  <si>
    <t>Total electric industry sales</t>
  </si>
  <si>
    <t>..Facility direct sales</t>
  </si>
  <si>
    <t>..Energy-only providers</t>
  </si>
  <si>
    <t>..Full service providers</t>
  </si>
  <si>
    <t>Sales to ultimate customers</t>
  </si>
  <si>
    <t>Disposition</t>
  </si>
  <si>
    <t>Total supply</t>
  </si>
  <si>
    <t>Net interstate imports</t>
  </si>
  <si>
    <t>Total international imports</t>
  </si>
  <si>
    <t>Total net generation</t>
  </si>
  <si>
    <t>Industrial and commercial generation subtotal</t>
  </si>
  <si>
    <t>..Combined heat and power, industrial</t>
  </si>
  <si>
    <t>..Combined heat and power, commercial</t>
  </si>
  <si>
    <t>Electric power sector generation subtotal</t>
  </si>
  <si>
    <t>..Combined heat and power, electric</t>
  </si>
  <si>
    <t>..Independent power producers</t>
  </si>
  <si>
    <t>..Electric utilities</t>
  </si>
  <si>
    <t>Generation</t>
  </si>
  <si>
    <t>Supply</t>
  </si>
  <si>
    <t>Year
1990</t>
  </si>
  <si>
    <t>Year
1991</t>
  </si>
  <si>
    <t>Year
1992</t>
  </si>
  <si>
    <t>Year
1993</t>
  </si>
  <si>
    <t>Year
1994</t>
  </si>
  <si>
    <t>Year
1995</t>
  </si>
  <si>
    <t>Year
1996</t>
  </si>
  <si>
    <t>Year
1997</t>
  </si>
  <si>
    <t>Year
1998</t>
  </si>
  <si>
    <t>Year
1999</t>
  </si>
  <si>
    <t>Year
2000</t>
  </si>
  <si>
    <t>Year
2001</t>
  </si>
  <si>
    <t>Year
2002</t>
  </si>
  <si>
    <t>Year
2003</t>
  </si>
  <si>
    <t>Year
2004</t>
  </si>
  <si>
    <t>Year
2005</t>
  </si>
  <si>
    <t>Year
2006</t>
  </si>
  <si>
    <t>Year
2007</t>
  </si>
  <si>
    <t>Year
2008</t>
  </si>
  <si>
    <t>Year
2009</t>
  </si>
  <si>
    <t>Year
2010</t>
  </si>
  <si>
    <t>Year
2011</t>
  </si>
  <si>
    <t>Year
2012</t>
  </si>
  <si>
    <t>Year
2013</t>
  </si>
  <si>
    <t>Year
2014</t>
  </si>
  <si>
    <t>Year
2015</t>
  </si>
  <si>
    <t>Year
2016</t>
  </si>
  <si>
    <t>Year
2017</t>
  </si>
  <si>
    <t>Year
2018</t>
  </si>
  <si>
    <t>Year
2019</t>
  </si>
  <si>
    <t>Year
2020</t>
  </si>
  <si>
    <t>Year
2021</t>
  </si>
  <si>
    <t>Category</t>
  </si>
  <si>
    <t>megawatthours</t>
  </si>
  <si>
    <t>Wyoming</t>
  </si>
  <si>
    <t>Wisconsin</t>
  </si>
  <si>
    <t>West Virginia</t>
  </si>
  <si>
    <t>Washington</t>
  </si>
  <si>
    <t>Virginia</t>
  </si>
  <si>
    <t>Vermont</t>
  </si>
  <si>
    <t>Utah</t>
  </si>
  <si>
    <t>Texas</t>
  </si>
  <si>
    <t>Tennessee</t>
  </si>
  <si>
    <t>South Dakota</t>
  </si>
  <si>
    <t>South Carolina</t>
  </si>
  <si>
    <t>Rhode Island</t>
  </si>
  <si>
    <t>Pennsylvania</t>
  </si>
  <si>
    <t>Missouri</t>
  </si>
  <si>
    <t>Mississippi</t>
  </si>
  <si>
    <t>Minnesota</t>
  </si>
  <si>
    <t>Michigan</t>
  </si>
  <si>
    <t>Massachusetts</t>
  </si>
  <si>
    <t>Maryland</t>
  </si>
  <si>
    <t>Oregon</t>
  </si>
  <si>
    <t>Oklahoma</t>
  </si>
  <si>
    <t>Ohio</t>
  </si>
  <si>
    <t>North Dakota</t>
  </si>
  <si>
    <t>North Carolina</t>
  </si>
  <si>
    <t>New York</t>
  </si>
  <si>
    <t>New Mexico</t>
  </si>
  <si>
    <t>New Jersey</t>
  </si>
  <si>
    <t>New Hampshire</t>
  </si>
  <si>
    <t>Nevada</t>
  </si>
  <si>
    <t>Nebraska</t>
  </si>
  <si>
    <t>Montana</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</si>
  <si>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</si>
  <si>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</si>
  <si>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</si>
  <si>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</si>
  <si>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</si>
  <si>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</si>
  <si>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</si>
  <si>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</si>
  <si>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</si>
  <si>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</si>
  <si>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</si>
  <si>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</si>
  <si>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</si>
  <si>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</si>
  <si>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</si>
  <si>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</si>
  <si>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</si>
  <si>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</si>
  <si>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</si>
  <si>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Table 10. Supply and disposition of electricity, 1990 through 2021</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</si>
  <si>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</si>
  <si>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</si>
  <si>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</si>
  <si>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</si>
  <si>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</si>
  <si>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</si>
  <si>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</si>
  <si>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</si>
  <si>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</si>
  <si>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</si>
  <si>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</si>
  <si>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</si>
  <si>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</si>
  <si>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</si>
  <si>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</si>
  <si>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</si>
  <si>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</si>
  <si>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</si>
  <si>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</si>
  <si>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</si>
  <si>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</si>
  <si>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</si>
  <si>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</si>
  <si>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</si>
  <si>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</si>
  <si>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</si>
  <si>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</si>
  <si>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</si>
  <si>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</si>
  <si>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</si>
  <si>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</si>
  <si>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</si>
  <si>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</si>
  <si>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</si>
  <si>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</si>
  <si>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</si>
  <si>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</si>
  <si>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</si>
  <si>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</si>
  <si>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</si>
  <si>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</si>
  <si>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</si>
  <si>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</si>
  <si>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</si>
  <si>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</si>
  <si>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</si>
  <si>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</si>
  <si>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</si>
  <si>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</si>
  <si>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</si>
  <si>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 Imports Weighted by Fuel Mix of External States</t>
  </si>
  <si>
    <t>From EPS Outputs from TCAMRB</t>
  </si>
  <si>
    <t>ReEDs generation by resource (Mid-case)</t>
  </si>
  <si>
    <t>Imports and Export EIA SEDS</t>
  </si>
  <si>
    <t>Example Link: https://www.eia.gov/electricity/state/virginia/state_tables.php</t>
  </si>
  <si>
    <t>Tab 10: Imports and Exports (lines 15,28)</t>
  </si>
  <si>
    <t>Mexican Electricity Generation by Type</t>
  </si>
  <si>
    <t>Energy Information Agency</t>
  </si>
  <si>
    <t>Mexico Analysis</t>
  </si>
  <si>
    <t>https://www.eia.gov/international/analysis/country/MEX</t>
  </si>
  <si>
    <t>Table 12, 14</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</si>
  <si>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</si>
  <si>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</si>
  <si>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</si>
  <si>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</si>
  <si>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</si>
  <si>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</si>
  <si>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</si>
  <si>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</si>
  <si>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</si>
  <si>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</si>
  <si>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</si>
  <si>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https://www.eia.gov/electricity/data/state/avgprice_annual.xlsx</t>
  </si>
  <si>
    <t>Average Price (Cents/kilowatthour) by State by Provider, 1990-2018</t>
  </si>
  <si>
    <t>Year</t>
  </si>
  <si>
    <t>State</t>
  </si>
  <si>
    <t>Industry Sector Category</t>
  </si>
  <si>
    <t>Residential</t>
  </si>
  <si>
    <t>Commercial</t>
  </si>
  <si>
    <t>Industrial</t>
  </si>
  <si>
    <t>Transportation</t>
  </si>
  <si>
    <t>Other</t>
  </si>
  <si>
    <t>Total</t>
  </si>
  <si>
    <t>Total Electric Industry</t>
  </si>
  <si>
    <t>NA</t>
  </si>
  <si>
    <t>DC</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</si>
  <si>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</si>
  <si>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</si>
  <si>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</si>
  <si>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</si>
  <si>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</si>
  <si>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</si>
  <si>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</si>
  <si>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</si>
  <si>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</si>
  <si>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</si>
  <si>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</si>
  <si>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</si>
  <si>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natural gas nonpeaker</t>
  </si>
  <si>
    <t>BAU: Generation MWh (NREL REEDs Database)</t>
  </si>
  <si>
    <t>Key</t>
  </si>
  <si>
    <t>Tech</t>
  </si>
  <si>
    <t>Tech grouped</t>
  </si>
  <si>
    <t>Biopower</t>
  </si>
  <si>
    <t>Coal</t>
  </si>
  <si>
    <t>CSP</t>
  </si>
  <si>
    <t>Geothermal</t>
  </si>
  <si>
    <t>Hydro</t>
  </si>
  <si>
    <t>Land-based Wind</t>
  </si>
  <si>
    <t>NG-CC</t>
  </si>
  <si>
    <t>NG-CT</t>
  </si>
  <si>
    <t>Nuclear</t>
  </si>
  <si>
    <t>Offshore Wind</t>
  </si>
  <si>
    <t>Oil-Gas-Steam</t>
  </si>
  <si>
    <t>Rooftop PV</t>
  </si>
  <si>
    <t>Storage</t>
  </si>
  <si>
    <t>storage</t>
  </si>
  <si>
    <t>Utility PV</t>
  </si>
  <si>
    <t>Converted to Fraction and weighed by transmission capacity (in Calculations tab)</t>
  </si>
  <si>
    <t>Export Energy Bool</t>
  </si>
  <si>
    <t>Is Net Exporter</t>
  </si>
  <si>
    <t xml:space="preserve">Fraction of Transmission </t>
  </si>
  <si>
    <t>Combined</t>
  </si>
  <si>
    <t>Recalculated Fraction of Transmission</t>
  </si>
  <si>
    <t>Weighted resource mix (fraction) of imports (from second table in ReEDs Generation Data tab starting on line 728)</t>
  </si>
  <si>
    <t>(interstate)</t>
  </si>
  <si>
    <t>Resource Mix Canada Future 2019</t>
  </si>
  <si>
    <t>https://apps.cer-rec.gc.ca/ftrppndc/dflt.aspx?GoCTemplateCulture=en-CA</t>
  </si>
  <si>
    <t>Hold 2040 values steady</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</si>
  <si>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</si>
  <si>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</si>
  <si>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</si>
  <si>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</si>
  <si>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</si>
  <si>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ref2020.d112119a</t>
  </si>
  <si>
    <t>Annual Energy Outlook 2020</t>
  </si>
  <si>
    <t>ref2020</t>
  </si>
  <si>
    <t>d112119a</t>
  </si>
  <si>
    <t xml:space="preserve"> January 2020</t>
  </si>
  <si>
    <t>(2019 dollars per million Btu, unless otherwise noted)</t>
  </si>
  <si>
    <t>2019-</t>
  </si>
  <si>
    <t>(billion 2019 dollars)</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</si>
  <si>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</si>
  <si>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</si>
  <si>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</si>
  <si>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</si>
  <si>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</si>
  <si>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</si>
  <si>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</si>
  <si>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</si>
  <si>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</si>
  <si>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</si>
  <si>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</si>
  <si>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</si>
  <si>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</si>
  <si>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rr</t>
  </si>
  <si>
    <t>AC</t>
  </si>
  <si>
    <t>DC Converted to AC</t>
  </si>
  <si>
    <t>rnum</t>
  </si>
  <si>
    <t>rrnum</t>
  </si>
  <si>
    <t>State1</t>
  </si>
  <si>
    <t>State2</t>
  </si>
  <si>
    <t>In-state vs out-of-state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</si>
  <si>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</si>
  <si>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</si>
  <si>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</si>
  <si>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</si>
  <si>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</si>
  <si>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</si>
  <si>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</si>
  <si>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</si>
  <si>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</si>
  <si>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</si>
  <si>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</si>
  <si>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</si>
  <si>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</si>
  <si>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</si>
  <si>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</si>
  <si>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</si>
  <si>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</si>
  <si>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</si>
  <si>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</si>
  <si>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</si>
  <si>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</si>
  <si>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</si>
  <si>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</si>
  <si>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</si>
  <si>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</si>
  <si>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</si>
  <si>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</si>
  <si>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</si>
  <si>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</si>
  <si>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</si>
  <si>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</si>
  <si>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</si>
  <si>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</si>
  <si>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</si>
  <si>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</si>
  <si>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</si>
  <si>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</si>
  <si>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</si>
  <si>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</si>
  <si>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</si>
  <si>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</si>
  <si>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</si>
  <si>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</si>
  <si>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</si>
  <si>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</si>
  <si>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</si>
  <si>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</si>
  <si>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</si>
  <si>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</si>
  <si>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</si>
  <si>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</si>
  <si>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</si>
  <si>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</si>
  <si>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</si>
  <si>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</si>
  <si>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</si>
  <si>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</si>
  <si>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</si>
  <si>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</si>
  <si>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</si>
  <si>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</si>
  <si>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</si>
  <si>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</si>
  <si>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</si>
  <si>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</si>
  <si>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</si>
  <si>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</si>
  <si>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</si>
  <si>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</si>
  <si>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</si>
  <si>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</si>
  <si>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</si>
  <si>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</si>
  <si>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</si>
  <si>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</si>
  <si>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</si>
  <si>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</si>
  <si>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</si>
  <si>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</si>
  <si>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</si>
  <si>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</si>
  <si>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</si>
  <si>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</si>
  <si>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</si>
  <si>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</si>
  <si>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</si>
  <si>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</si>
  <si>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</si>
  <si>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</si>
  <si>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</si>
  <si>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</si>
  <si>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</si>
  <si>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</si>
  <si>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</si>
  <si>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</si>
  <si>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</si>
  <si>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</si>
  <si>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</si>
  <si>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</si>
  <si>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</si>
  <si>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</si>
  <si>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</si>
  <si>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</si>
  <si>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</si>
  <si>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</si>
  <si>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</si>
  <si>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</si>
  <si>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</si>
  <si>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</si>
  <si>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</si>
  <si>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</si>
  <si>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</si>
  <si>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</si>
  <si>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</si>
  <si>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</si>
  <si>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</si>
  <si>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</si>
  <si>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</si>
  <si>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</si>
  <si>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</si>
  <si>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</si>
  <si>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</si>
  <si>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</si>
  <si>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</si>
  <si>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</si>
  <si>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</si>
  <si>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</si>
  <si>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</si>
  <si>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</si>
  <si>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</si>
  <si>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</si>
  <si>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</si>
  <si>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</si>
  <si>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</si>
  <si>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</si>
  <si>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</si>
  <si>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</si>
  <si>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</si>
  <si>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</si>
  <si>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</si>
  <si>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</si>
  <si>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</si>
  <si>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</si>
  <si>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</si>
  <si>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</si>
  <si>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</si>
  <si>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EIA SEDs: Collected data from each individual state worksheet</t>
  </si>
  <si>
    <t>Data represents imports and exports in MWh</t>
  </si>
  <si>
    <t>Keep steady exports for BAU following 2018</t>
  </si>
  <si>
    <t>imports</t>
  </si>
  <si>
    <t>exports</t>
  </si>
  <si>
    <t>International</t>
  </si>
  <si>
    <t>Net International</t>
  </si>
  <si>
    <t>co2_c_mmt</t>
  </si>
  <si>
    <t>generation</t>
  </si>
  <si>
    <t>wind_onshore_MWh</t>
  </si>
  <si>
    <t>wind_offshore_MWh</t>
  </si>
  <si>
    <t>upv_MWh</t>
  </si>
  <si>
    <t>re_ct_MWh</t>
  </si>
  <si>
    <t>pumped-hydro_MWh</t>
  </si>
  <si>
    <t>o-g-s_MWh</t>
  </si>
  <si>
    <t>nuclear_smr_MWh</t>
  </si>
  <si>
    <t>nuclear_MWh</t>
  </si>
  <si>
    <t>hydro_MWh</t>
  </si>
  <si>
    <t>geo_MWh</t>
  </si>
  <si>
    <t>gas_ct_MWh</t>
  </si>
  <si>
    <t>gas_cc_MWh</t>
  </si>
  <si>
    <t>gas_cc_ccs_MWh</t>
  </si>
  <si>
    <t>distpv_MWh</t>
  </si>
  <si>
    <t>csp_MWh</t>
  </si>
  <si>
    <t>coal_MWh</t>
  </si>
  <si>
    <t>coal_ccs_MWh</t>
  </si>
  <si>
    <t>canada_MWh</t>
  </si>
  <si>
    <t>bio_MWh</t>
  </si>
  <si>
    <t>battery_MWh</t>
  </si>
  <si>
    <t>wind_onshore_MW</t>
  </si>
  <si>
    <t>wind_offshore_MW</t>
  </si>
  <si>
    <t>upv_MW</t>
  </si>
  <si>
    <t>re_ct_MW</t>
  </si>
  <si>
    <t>pumped-hydro_MW</t>
  </si>
  <si>
    <t>o-g-s_MW</t>
  </si>
  <si>
    <t>nuclear_smr_MW</t>
  </si>
  <si>
    <t>nuclear_MW</t>
  </si>
  <si>
    <t>hydro_MW</t>
  </si>
  <si>
    <t>geo_MW</t>
  </si>
  <si>
    <t>gas_ct_MW</t>
  </si>
  <si>
    <t>gas_cc_MW</t>
  </si>
  <si>
    <t>gas_cc_ccs_MW</t>
  </si>
  <si>
    <t>distpv_MW</t>
  </si>
  <si>
    <t>csp_MW</t>
  </si>
  <si>
    <t>coal_MW</t>
  </si>
  <si>
    <t>coal_ccs_MW</t>
  </si>
  <si>
    <t>bio_MW</t>
  </si>
  <si>
    <t>battery_MW</t>
  </si>
  <si>
    <t>t</t>
  </si>
  <si>
    <t>state</t>
  </si>
  <si>
    <t>state year</t>
  </si>
  <si>
    <t>solar pv</t>
  </si>
  <si>
    <t>pumped hydro</t>
  </si>
  <si>
    <t>battery</t>
  </si>
  <si>
    <t>REEDS Data Summarized</t>
  </si>
  <si>
    <t>Percent of Total</t>
  </si>
  <si>
    <t>Weighted US Import Shares</t>
  </si>
  <si>
    <t>REEDS Fuel</t>
  </si>
  <si>
    <t>Fraction of Total Transmission Imports</t>
  </si>
  <si>
    <t>REEDS</t>
  </si>
  <si>
    <t>Hold constant</t>
  </si>
  <si>
    <t>Import Mexico?</t>
  </si>
  <si>
    <t>Import from Canada?</t>
  </si>
  <si>
    <t>REEDS Fuel Mix IRA-Mid</t>
  </si>
  <si>
    <t>Mexico</t>
  </si>
  <si>
    <t>FINAL SUMMARY</t>
  </si>
  <si>
    <t>co2_shadow_price</t>
  </si>
  <si>
    <t>ces_f</t>
  </si>
  <si>
    <t>ces_shadow_price</t>
  </si>
  <si>
    <t>rps_f</t>
  </si>
  <si>
    <t>rps_shadow_price</t>
  </si>
  <si>
    <t>csp_energy_cap_MWh</t>
  </si>
  <si>
    <t>phs_energy_cap_MWh</t>
  </si>
  <si>
    <t>battery_energy_cap_MWh</t>
  </si>
  <si>
    <t>wind-ons_MW</t>
  </si>
  <si>
    <t>wind-ofs_MW</t>
  </si>
  <si>
    <t>re-ct_MW</t>
  </si>
  <si>
    <t>phs_MW</t>
  </si>
  <si>
    <t>geothermal_MW</t>
  </si>
  <si>
    <t>gas-ct_MW</t>
  </si>
  <si>
    <t>gas-cc-ccs_MW</t>
  </si>
  <si>
    <t>gas-cc_MW</t>
  </si>
  <si>
    <t>coal-ccs_MW</t>
  </si>
  <si>
    <t>beccs_MW</t>
  </si>
  <si>
    <t>biomass_MW</t>
  </si>
  <si>
    <t>wind-ofs_MWh</t>
  </si>
  <si>
    <t>wind-ons_MWh</t>
  </si>
  <si>
    <t>re-ct_MWh</t>
  </si>
  <si>
    <t>phs_MWh</t>
  </si>
  <si>
    <t>geothermal_MWh</t>
  </si>
  <si>
    <t>gas-ct_MWh</t>
  </si>
  <si>
    <t>gas-cc-ccs_MWh</t>
  </si>
  <si>
    <t>gas-cc_MWh</t>
  </si>
  <si>
    <t>coal-ccs_MWh</t>
  </si>
  <si>
    <t>beccs_MWh</t>
  </si>
  <si>
    <t>biomass_MWh</t>
  </si>
  <si>
    <t>variable_generation</t>
  </si>
  <si>
    <t>total_cost_enduse</t>
  </si>
  <si>
    <t>portfolio_cost_enduse</t>
  </si>
  <si>
    <t>capacity_cost_enduse</t>
  </si>
  <si>
    <t>energy_cost_enduse</t>
  </si>
  <si>
    <t>total_cost_busbar</t>
  </si>
  <si>
    <t>portfolio_cost_busbar</t>
  </si>
  <si>
    <t>capacity_cost_busbar</t>
  </si>
  <si>
    <t>energy_cost_busbar</t>
  </si>
  <si>
    <t>co2_captured_ccs</t>
  </si>
  <si>
    <t>total_gen_co2e</t>
  </si>
  <si>
    <t>total_gen_co2e_p</t>
  </si>
  <si>
    <t>total_gen_co2e_c</t>
  </si>
  <si>
    <t>total_gen_n2o_p</t>
  </si>
  <si>
    <t>total_gen_ch4_p</t>
  </si>
  <si>
    <t>total_gen_co2_p</t>
  </si>
  <si>
    <t>total_gen_n2o_c</t>
  </si>
  <si>
    <t>total_gen_ch4_c</t>
  </si>
  <si>
    <t>total_gen_co2_c</t>
  </si>
  <si>
    <t>srmer_co2e</t>
  </si>
  <si>
    <t>srmer_co2e_p</t>
  </si>
  <si>
    <t>srmer_co2e_c</t>
  </si>
  <si>
    <t>srmer_n2o_p</t>
  </si>
  <si>
    <t>srmer_ch4_p</t>
  </si>
  <si>
    <t>srmer_co2_p</t>
  </si>
  <si>
    <t>srmer_n2o_c</t>
  </si>
  <si>
    <t>srmer_ch4_c</t>
  </si>
  <si>
    <t>srmer_co2_c</t>
  </si>
  <si>
    <t>lrmer_co2e</t>
  </si>
  <si>
    <t>lrmer_co2e_p</t>
  </si>
  <si>
    <t>lrmer_co2e_c</t>
  </si>
  <si>
    <t>lrmer_n2o_p</t>
  </si>
  <si>
    <t>lrmer_ch4_p</t>
  </si>
  <si>
    <t>lrmer_co2_p</t>
  </si>
  <si>
    <t>lrmer_n2o_c</t>
  </si>
  <si>
    <t>lrmer_ch4_c</t>
  </si>
  <si>
    <t>lrmer_co2_c</t>
  </si>
  <si>
    <t>aer_load_co2e</t>
  </si>
  <si>
    <t>aer_load_co2e_p</t>
  </si>
  <si>
    <t>aer_load_co2e_c</t>
  </si>
  <si>
    <t>aer_load_n2o_p</t>
  </si>
  <si>
    <t>aer_load_ch4_p</t>
  </si>
  <si>
    <t>aer_load_co2_p</t>
  </si>
  <si>
    <t>aer_load_n2o_c</t>
  </si>
  <si>
    <t>aer_load_ch4_c</t>
  </si>
  <si>
    <t>aer_load_co2_c</t>
  </si>
  <si>
    <t>aer_gen_co2e</t>
  </si>
  <si>
    <t>aer_gen_co2e_p</t>
  </si>
  <si>
    <t>aer_gen_co2e_c</t>
  </si>
  <si>
    <t>aer_gen_n2o_p</t>
  </si>
  <si>
    <t>aer_gen_ch4_p</t>
  </si>
  <si>
    <t>aer_gen_co2_p</t>
  </si>
  <si>
    <t>aer_gen_n2o_c</t>
  </si>
  <si>
    <t>aer_gen_ch4_c</t>
  </si>
  <si>
    <t>aer_gen_co2_c</t>
  </si>
  <si>
    <t>cef_load</t>
  </si>
  <si>
    <t>cef_gen</t>
  </si>
  <si>
    <t>planning_capacity_MW</t>
  </si>
  <si>
    <t>capacity_shadow_price</t>
  </si>
  <si>
    <t>prm</t>
  </si>
  <si>
    <t>distloss_rate_marg</t>
  </si>
  <si>
    <t>distloss_rate_avg</t>
  </si>
  <si>
    <t>net_load_busbar</t>
  </si>
  <si>
    <t>enduse_load</t>
  </si>
  <si>
    <t>busbar_load</t>
  </si>
  <si>
    <t>trans_losses</t>
  </si>
  <si>
    <t>phs_charging</t>
  </si>
  <si>
    <t>battery_charging</t>
  </si>
  <si>
    <t>busbar_load_for_enduse</t>
  </si>
  <si>
    <t>$/ton</t>
  </si>
  <si>
    <t>credit/sales</t>
  </si>
  <si>
    <t>$/credit</t>
  </si>
  <si>
    <t>MWh</t>
  </si>
  <si>
    <t>MW</t>
  </si>
  <si>
    <t>$/MWh</t>
  </si>
  <si>
    <t>metric tons</t>
  </si>
  <si>
    <t>kg/MWh</t>
  </si>
  <si>
    <t>g/MWh</t>
  </si>
  <si>
    <t>fraction</t>
  </si>
  <si>
    <t>$/MW</t>
  </si>
  <si>
    <t>MW/MW</t>
  </si>
  <si>
    <t>MWh/MWh</t>
  </si>
  <si>
    <t>unitless</t>
  </si>
  <si>
    <t>Policy</t>
  </si>
  <si>
    <t>Energy Capacity</t>
  </si>
  <si>
    <t>Capacity</t>
  </si>
  <si>
    <t>End use cost</t>
  </si>
  <si>
    <t>Busbar costs</t>
  </si>
  <si>
    <t>Emissions</t>
  </si>
  <si>
    <t>Clean Energy Fraction</t>
  </si>
  <si>
    <t>Operational</t>
  </si>
  <si>
    <t>Load</t>
  </si>
  <si>
    <t>Time</t>
  </si>
  <si>
    <t>Metric definitions and scenario descriptions: 2022 Cambium Documentation (https://www.nrel.gov/docs/fy23osti/84916.pdf)</t>
  </si>
  <si>
    <t>usa</t>
  </si>
  <si>
    <t>Sunday</t>
  </si>
  <si>
    <t>2021$</t>
  </si>
  <si>
    <t>MidCase</t>
  </si>
  <si>
    <t>Cambium_2022</t>
  </si>
  <si>
    <t>country</t>
  </si>
  <si>
    <t>Start_day</t>
  </si>
  <si>
    <t>Weather_year</t>
  </si>
  <si>
    <t>Dollar_year</t>
  </si>
  <si>
    <t>Project</t>
  </si>
  <si>
    <t>NREL REEDS Scenario Viewer</t>
  </si>
  <si>
    <t>NREL</t>
  </si>
  <si>
    <t>Cambium 2022 Mid-Case</t>
  </si>
  <si>
    <t>https://scenarioviewer.nrel.gov/?project=82460f06-548c-4954-b2d9-b84ba92d63e2&amp;mode=download&amp;layout=Default</t>
  </si>
  <si>
    <t>EIA net importer</t>
  </si>
  <si>
    <t>EIA net exporter</t>
  </si>
  <si>
    <t>IMPORT CALCS</t>
  </si>
  <si>
    <t>EXPORT CALCS</t>
  </si>
  <si>
    <t>CAMBIUM</t>
  </si>
  <si>
    <t>EIA</t>
  </si>
  <si>
    <t>net import/export</t>
  </si>
  <si>
    <t>CAMBIUM/EIA AGREE?</t>
  </si>
  <si>
    <t>CAMBIUM EIA CALCS</t>
  </si>
  <si>
    <t>IMPORT</t>
  </si>
  <si>
    <t>EXPORT</t>
  </si>
  <si>
    <t>FINAL</t>
  </si>
  <si>
    <t>USE EIA?</t>
  </si>
  <si>
    <t>CHP Adjustment</t>
  </si>
  <si>
    <r>
      <rPr>
        <b/>
        <sz val="6"/>
        <rFont val="Arial"/>
        <family val="2"/>
      </rPr>
      <t xml:space="preserve">Electricity Supply (billion kilowatthours)
</t>
    </r>
    <r>
      <rPr>
        <sz val="6"/>
        <rFont val="Arial"/>
        <family val="2"/>
      </rPr>
      <t xml:space="preserve">Electricity generation (a) ....................           </t>
    </r>
    <r>
      <rPr>
        <b/>
        <sz val="6"/>
        <rFont val="Arial"/>
        <family val="2"/>
      </rPr>
      <t xml:space="preserve">987          984       1,209
</t>
    </r>
    <r>
      <rPr>
        <sz val="6"/>
        <rFont val="Arial"/>
        <family val="2"/>
      </rPr>
      <t xml:space="preserve">Electric power sector .......................          </t>
    </r>
    <r>
      <rPr>
        <b/>
        <sz val="6"/>
        <rFont val="Arial"/>
        <family val="2"/>
      </rPr>
      <t xml:space="preserve">949          947       1,168
</t>
    </r>
    <r>
      <rPr>
        <sz val="6"/>
        <rFont val="Arial"/>
        <family val="2"/>
      </rPr>
      <t xml:space="preserve">Industrial sector ...............................             </t>
    </r>
    <r>
      <rPr>
        <b/>
        <sz val="6"/>
        <rFont val="Arial"/>
        <family val="2"/>
      </rPr>
      <t xml:space="preserve">35            33             36
</t>
    </r>
    <r>
      <rPr>
        <sz val="6"/>
        <rFont val="Arial"/>
        <family val="2"/>
      </rPr>
      <t xml:space="preserve">Commercial sector ..........................               </t>
    </r>
    <r>
      <rPr>
        <b/>
        <sz val="6"/>
        <rFont val="Arial"/>
        <family val="2"/>
      </rPr>
      <t xml:space="preserve">4               4               5
</t>
    </r>
    <r>
      <rPr>
        <sz val="6"/>
        <rFont val="Arial"/>
        <family val="2"/>
      </rPr>
      <t xml:space="preserve">Net imports   .......................................               </t>
    </r>
    <r>
      <rPr>
        <b/>
        <sz val="6"/>
        <rFont val="Arial"/>
        <family val="2"/>
      </rPr>
      <t xml:space="preserve">8               6               3
</t>
    </r>
    <r>
      <rPr>
        <sz val="6"/>
        <rFont val="Arial"/>
        <family val="2"/>
      </rPr>
      <t xml:space="preserve">Total utility-scale power supply ..........           </t>
    </r>
    <r>
      <rPr>
        <b/>
        <sz val="6"/>
        <rFont val="Arial"/>
        <family val="2"/>
      </rPr>
      <t xml:space="preserve">995          990       1,212
</t>
    </r>
    <r>
      <rPr>
        <sz val="6"/>
        <rFont val="Arial"/>
        <family val="2"/>
      </rPr>
      <t xml:space="preserve">Losses and Unaccounted for (b)  .......             </t>
    </r>
    <r>
      <rPr>
        <b/>
        <sz val="6"/>
        <rFont val="Arial"/>
        <family val="2"/>
      </rPr>
      <t xml:space="preserve">42            52             51
</t>
    </r>
    <r>
      <rPr>
        <sz val="6"/>
        <rFont val="Arial"/>
        <family val="2"/>
      </rPr>
      <t xml:space="preserve">Small-scale solar generation (c) ........             </t>
    </r>
    <r>
      <rPr>
        <b/>
        <sz val="6"/>
        <rFont val="Arial"/>
        <family val="2"/>
      </rPr>
      <t xml:space="preserve">14            22             22
</t>
    </r>
    <r>
      <rPr>
        <sz val="6"/>
        <rFont val="Arial"/>
        <family val="2"/>
      </rPr>
      <t xml:space="preserve">Residential sector  ...........................            </t>
    </r>
    <r>
      <rPr>
        <b/>
        <sz val="6"/>
        <rFont val="Arial"/>
        <family val="2"/>
      </rPr>
      <t xml:space="preserve">10            15             15
</t>
    </r>
    <r>
      <rPr>
        <sz val="6"/>
        <rFont val="Arial"/>
        <family val="2"/>
      </rPr>
      <t xml:space="preserve">Commercial sector  .........................               </t>
    </r>
    <r>
      <rPr>
        <b/>
        <sz val="6"/>
        <rFont val="Arial"/>
        <family val="2"/>
      </rPr>
      <t xml:space="preserve">4               6               6
</t>
    </r>
    <r>
      <rPr>
        <sz val="6"/>
        <rFont val="Arial"/>
        <family val="2"/>
      </rPr>
      <t xml:space="preserve">Industrial sector  ..............................               </t>
    </r>
    <r>
      <rPr>
        <b/>
        <sz val="6"/>
        <rFont val="Arial"/>
        <family val="2"/>
      </rPr>
      <t xml:space="preserve">1               1               1
</t>
    </r>
    <r>
      <rPr>
        <b/>
        <sz val="6"/>
        <rFont val="Arial"/>
        <family val="2"/>
      </rPr>
      <t xml:space="preserve">Electricity Consumption (billion kilowatthours unless noted)
</t>
    </r>
    <r>
      <rPr>
        <sz val="6"/>
        <rFont val="Arial"/>
        <family val="2"/>
      </rPr>
      <t xml:space="preserve">Sales to Ultimate Customers .............           </t>
    </r>
    <r>
      <rPr>
        <b/>
        <sz val="6"/>
        <rFont val="Arial"/>
        <family val="2"/>
      </rPr>
      <t xml:space="preserve">919          906       1,124
</t>
    </r>
    <r>
      <rPr>
        <sz val="6"/>
        <rFont val="Arial"/>
        <family val="2"/>
      </rPr>
      <t xml:space="preserve">Residential Sector ...........................           </t>
    </r>
    <r>
      <rPr>
        <b/>
        <sz val="6"/>
        <rFont val="Arial"/>
        <family val="2"/>
      </rPr>
      <t xml:space="preserve">355          319           455
</t>
    </r>
    <r>
      <rPr>
        <sz val="6"/>
        <rFont val="Arial"/>
        <family val="2"/>
      </rPr>
      <t xml:space="preserve">Commercial Sector .........................           </t>
    </r>
    <r>
      <rPr>
        <b/>
        <sz val="6"/>
        <rFont val="Arial"/>
        <family val="2"/>
      </rPr>
      <t xml:space="preserve">322          330           392
</t>
    </r>
    <r>
      <rPr>
        <sz val="6"/>
        <rFont val="Arial"/>
        <family val="2"/>
      </rPr>
      <t xml:space="preserve">Industrial Sector ..............................           </t>
    </r>
    <r>
      <rPr>
        <b/>
        <sz val="6"/>
        <rFont val="Arial"/>
        <family val="2"/>
      </rPr>
      <t xml:space="preserve">239          256           275
</t>
    </r>
    <r>
      <rPr>
        <sz val="6"/>
        <rFont val="Arial"/>
        <family val="2"/>
      </rPr>
      <t xml:space="preserve">Transportation Sector ......................              </t>
    </r>
    <r>
      <rPr>
        <b/>
        <sz val="6"/>
        <rFont val="Arial"/>
        <family val="2"/>
      </rPr>
      <t xml:space="preserve">2               2               2
</t>
    </r>
    <r>
      <rPr>
        <sz val="6"/>
        <rFont val="Arial"/>
        <family val="2"/>
      </rPr>
      <t xml:space="preserve">Direct Use (d) .....................................             </t>
    </r>
    <r>
      <rPr>
        <b/>
        <sz val="6"/>
        <rFont val="Arial"/>
        <family val="2"/>
      </rPr>
      <t xml:space="preserve">34            33             36
</t>
    </r>
    <r>
      <rPr>
        <sz val="6"/>
        <rFont val="Arial"/>
        <family val="2"/>
      </rPr>
      <t xml:space="preserve">Total Consumption  ............................           </t>
    </r>
    <r>
      <rPr>
        <b/>
        <sz val="6"/>
        <rFont val="Arial"/>
        <family val="2"/>
      </rPr>
      <t xml:space="preserve">953          939       1,161
</t>
    </r>
    <r>
      <rPr>
        <sz val="6"/>
        <rFont val="Arial"/>
        <family val="2"/>
      </rPr>
      <t xml:space="preserve">Average residential electricity
</t>
    </r>
    <r>
      <rPr>
        <sz val="6"/>
        <rFont val="Arial"/>
        <family val="2"/>
      </rPr>
      <t xml:space="preserve">usage per customer (kWh) .................       </t>
    </r>
    <r>
      <rPr>
        <b/>
        <sz val="6"/>
        <rFont val="Arial"/>
        <family val="2"/>
      </rPr>
      <t xml:space="preserve">2,530       2,268       3,243
</t>
    </r>
    <r>
      <rPr>
        <b/>
        <sz val="6"/>
        <rFont val="Arial"/>
        <family val="2"/>
      </rPr>
      <t xml:space="preserve">End-of-period Fuel Inventories Held by Electric Power Sector
</t>
    </r>
    <r>
      <rPr>
        <sz val="6"/>
        <rFont val="Arial"/>
        <family val="2"/>
      </rPr>
      <t xml:space="preserve">Coal (mmst) ........................................       </t>
    </r>
    <r>
      <rPr>
        <b/>
        <sz val="6"/>
        <rFont val="Arial"/>
        <family val="2"/>
      </rPr>
      <t xml:space="preserve">109.0       127.7       116.6
</t>
    </r>
    <r>
      <rPr>
        <sz val="6"/>
        <rFont val="Arial"/>
        <family val="2"/>
      </rPr>
      <t xml:space="preserve">Residual Fuel (mmb) ..........................            </t>
    </r>
    <r>
      <rPr>
        <b/>
        <sz val="6"/>
        <rFont val="Arial"/>
        <family val="2"/>
      </rPr>
      <t xml:space="preserve">6.1           6.2           6.4
</t>
    </r>
    <r>
      <rPr>
        <sz val="6"/>
        <rFont val="Arial"/>
        <family val="2"/>
      </rPr>
      <t xml:space="preserve">Distillate Fuel (mmb) ..........................          </t>
    </r>
    <r>
      <rPr>
        <b/>
        <sz val="6"/>
        <rFont val="Arial"/>
        <family val="2"/>
      </rPr>
      <t xml:space="preserve">17.0         16.9         16.1
</t>
    </r>
    <r>
      <rPr>
        <b/>
        <sz val="6"/>
        <rFont val="Arial"/>
        <family val="2"/>
      </rPr>
      <t xml:space="preserve">Prices
</t>
    </r>
    <r>
      <rPr>
        <b/>
        <sz val="6"/>
        <rFont val="Arial"/>
        <family val="2"/>
      </rPr>
      <t xml:space="preserve">Power Generation Fuel Costs (dollars per million Btu)
</t>
    </r>
    <r>
      <rPr>
        <sz val="6"/>
        <rFont val="Arial"/>
        <family val="2"/>
      </rPr>
      <t xml:space="preserve">Coal .................................................          </t>
    </r>
    <r>
      <rPr>
        <b/>
        <sz val="6"/>
        <rFont val="Arial"/>
        <family val="2"/>
      </rPr>
      <t xml:space="preserve">2.57         2.49         2.51
</t>
    </r>
    <r>
      <rPr>
        <sz val="6"/>
        <rFont val="Arial"/>
        <family val="2"/>
      </rPr>
      <t xml:space="preserve">Natural Gas .....................................          </t>
    </r>
    <r>
      <rPr>
        <b/>
        <sz val="6"/>
        <rFont val="Arial"/>
        <family val="2"/>
      </rPr>
      <t xml:space="preserve">4.98         2.60         2.92
</t>
    </r>
    <r>
      <rPr>
        <sz val="6"/>
        <rFont val="Arial"/>
        <family val="2"/>
      </rPr>
      <t xml:space="preserve">Residual Fuel Oil .............................        </t>
    </r>
    <r>
      <rPr>
        <b/>
        <sz val="6"/>
        <rFont val="Arial"/>
        <family val="2"/>
      </rPr>
      <t xml:space="preserve">19.23       17.88       19.17
</t>
    </r>
    <r>
      <rPr>
        <sz val="6"/>
        <rFont val="Arial"/>
        <family val="2"/>
      </rPr>
      <t xml:space="preserve">Distillate Fuel Oil .............................        </t>
    </r>
    <r>
      <rPr>
        <b/>
        <sz val="6"/>
        <rFont val="Arial"/>
        <family val="2"/>
      </rPr>
      <t xml:space="preserve">22.84       19.91       22.08
</t>
    </r>
    <r>
      <rPr>
        <b/>
        <sz val="6"/>
        <rFont val="Arial"/>
        <family val="2"/>
      </rPr>
      <t xml:space="preserve">Prices to Ultimate Customers (cents per kilowatthour)
</t>
    </r>
    <r>
      <rPr>
        <sz val="6"/>
        <rFont val="Arial"/>
        <family val="2"/>
      </rPr>
      <t xml:space="preserve">Residential Sector ...........................        </t>
    </r>
    <r>
      <rPr>
        <b/>
        <sz val="6"/>
        <rFont val="Arial"/>
        <family val="2"/>
      </rPr>
      <t xml:space="preserve">15.77       16.12       16.02
</t>
    </r>
    <r>
      <rPr>
        <sz val="6"/>
        <rFont val="Arial"/>
        <family val="2"/>
      </rPr>
      <t xml:space="preserve">Commercial Sector .........................        </t>
    </r>
    <r>
      <rPr>
        <b/>
        <sz val="6"/>
        <rFont val="Arial"/>
        <family val="2"/>
      </rPr>
      <t xml:space="preserve">12.64       12.45       13.18
</t>
    </r>
    <r>
      <rPr>
        <sz val="6"/>
        <rFont val="Arial"/>
        <family val="2"/>
      </rPr>
      <t xml:space="preserve">Industrial Sector ..............................          </t>
    </r>
    <r>
      <rPr>
        <b/>
        <sz val="6"/>
        <rFont val="Arial"/>
        <family val="2"/>
      </rPr>
      <t xml:space="preserve">8.06         7.74         8.55
</t>
    </r>
    <r>
      <rPr>
        <b/>
        <sz val="6"/>
        <rFont val="Arial"/>
        <family val="2"/>
      </rPr>
      <t xml:space="preserve">Wholesale Electricity Prices (dollars per megawatthour)
</t>
    </r>
    <r>
      <rPr>
        <sz val="6"/>
        <rFont val="Arial"/>
        <family val="2"/>
      </rPr>
      <t xml:space="preserve">ERCOT North hub ...........................        </t>
    </r>
    <r>
      <rPr>
        <b/>
        <sz val="6"/>
        <rFont val="Arial"/>
        <family val="2"/>
      </rPr>
      <t xml:space="preserve">28.05       57.27     188.81
</t>
    </r>
    <r>
      <rPr>
        <sz val="6"/>
        <rFont val="Arial"/>
        <family val="2"/>
      </rPr>
      <t xml:space="preserve">CAISO SP15 zone ..........................        </t>
    </r>
    <r>
      <rPr>
        <b/>
        <sz val="6"/>
        <rFont val="Arial"/>
        <family val="2"/>
      </rPr>
      <t xml:space="preserve">92.54       30.00       67.59
</t>
    </r>
    <r>
      <rPr>
        <sz val="6"/>
        <rFont val="Arial"/>
        <family val="2"/>
      </rPr>
      <t xml:space="preserve">ISO-NE Internal hub ........................        </t>
    </r>
    <r>
      <rPr>
        <b/>
        <sz val="6"/>
        <rFont val="Arial"/>
        <family val="2"/>
      </rPr>
      <t xml:space="preserve">52.63       32.55       40.41
</t>
    </r>
    <r>
      <rPr>
        <sz val="6"/>
        <rFont val="Arial"/>
        <family val="2"/>
      </rPr>
      <t xml:space="preserve">NYISO Hudson Valley zone ............        </t>
    </r>
    <r>
      <rPr>
        <b/>
        <sz val="6"/>
        <rFont val="Arial"/>
        <family val="2"/>
      </rPr>
      <t xml:space="preserve">44.65       31.38       39.45
</t>
    </r>
    <r>
      <rPr>
        <sz val="6"/>
        <rFont val="Arial"/>
        <family val="2"/>
      </rPr>
      <t xml:space="preserve">PJM Western hub ...........................        </t>
    </r>
    <r>
      <rPr>
        <b/>
        <sz val="6"/>
        <rFont val="Arial"/>
        <family val="2"/>
      </rPr>
      <t xml:space="preserve">36.49       35.41       43.27
</t>
    </r>
    <r>
      <rPr>
        <sz val="6"/>
        <rFont val="Arial"/>
        <family val="2"/>
      </rPr>
      <t xml:space="preserve">Midcontinent ISO Illinois hub ...........        </t>
    </r>
    <r>
      <rPr>
        <b/>
        <sz val="6"/>
        <rFont val="Arial"/>
        <family val="2"/>
      </rPr>
      <t xml:space="preserve">31.39       32.13       40.60
</t>
    </r>
    <r>
      <rPr>
        <sz val="6"/>
        <rFont val="Arial"/>
        <family val="2"/>
      </rPr>
      <t xml:space="preserve">SPP ISO South hub ........................        </t>
    </r>
    <r>
      <rPr>
        <b/>
        <sz val="6"/>
        <rFont val="Arial"/>
        <family val="2"/>
      </rPr>
      <t xml:space="preserve">28.96       34.56       46.96
</t>
    </r>
    <r>
      <rPr>
        <sz val="6"/>
        <rFont val="Arial"/>
        <family val="2"/>
      </rPr>
      <t xml:space="preserve">SERC index, Into Southern .............        </t>
    </r>
    <r>
      <rPr>
        <b/>
        <sz val="6"/>
        <rFont val="Arial"/>
        <family val="2"/>
      </rPr>
      <t xml:space="preserve">30.53       31.66       36.45
</t>
    </r>
    <r>
      <rPr>
        <sz val="6"/>
        <rFont val="Arial"/>
        <family val="2"/>
      </rPr>
      <t xml:space="preserve">FRCC index, Florida Reliability .......        </t>
    </r>
    <r>
      <rPr>
        <b/>
        <sz val="6"/>
        <rFont val="Arial"/>
        <family val="2"/>
      </rPr>
      <t xml:space="preserve">30.31       33.06       36.79
</t>
    </r>
    <r>
      <rPr>
        <sz val="6"/>
        <rFont val="Arial"/>
        <family val="2"/>
      </rPr>
      <t xml:space="preserve">Northwest index, Mid-Columbia ......      </t>
    </r>
    <r>
      <rPr>
        <b/>
        <sz val="6"/>
        <rFont val="Arial"/>
        <family val="2"/>
      </rPr>
      <t xml:space="preserve">105.99       58.61       82.36
</t>
    </r>
    <r>
      <rPr>
        <sz val="6"/>
        <rFont val="Arial"/>
        <family val="2"/>
      </rPr>
      <t xml:space="preserve">Southwest index, Palo Verde ..........        </t>
    </r>
    <r>
      <rPr>
        <b/>
        <sz val="6"/>
        <rFont val="Arial"/>
        <family val="2"/>
      </rPr>
      <t>84.19       31.60       71.95</t>
    </r>
  </si>
  <si>
    <r>
      <rPr>
        <b/>
        <sz val="6"/>
        <rFont val="Arial"/>
        <family val="2"/>
      </rPr>
      <t>Q4</t>
    </r>
  </si>
  <si>
    <r>
      <rPr>
        <b/>
        <sz val="6"/>
        <rFont val="Arial"/>
        <family val="2"/>
      </rPr>
      <t>Q3</t>
    </r>
  </si>
  <si>
    <r>
      <rPr>
        <b/>
        <sz val="6"/>
        <rFont val="Arial"/>
        <family val="2"/>
      </rPr>
      <t>Q2</t>
    </r>
  </si>
  <si>
    <r>
      <rPr>
        <b/>
        <sz val="6"/>
        <rFont val="Arial"/>
        <family val="2"/>
      </rPr>
      <t>Q1</t>
    </r>
  </si>
  <si>
    <r>
      <rPr>
        <b/>
        <sz val="6"/>
        <rFont val="Arial"/>
        <family val="2"/>
      </rPr>
      <t>Year</t>
    </r>
  </si>
  <si>
    <r>
      <rPr>
        <b/>
        <sz val="7.5"/>
        <rFont val="Arial"/>
        <family val="2"/>
      </rPr>
      <t xml:space="preserve">Table 7a.  U.S. Electricity Industry Overview
</t>
    </r>
    <r>
      <rPr>
        <sz val="7.5"/>
        <rFont val="Arial"/>
        <family val="2"/>
      </rPr>
      <t>U.S. Energy Information Administration  |  Short-Term Energy Outlook - March 2024</t>
    </r>
  </si>
  <si>
    <t>https://www.eia.gov/outlooks/steo/tables/pdf/7atab.pdf</t>
  </si>
  <si>
    <t>Short-Term Energy Outlook</t>
  </si>
  <si>
    <t>Table 7</t>
  </si>
  <si>
    <t>March 2024</t>
  </si>
  <si>
    <t>2024USD</t>
  </si>
  <si>
    <t>2012 USD/2023 USD</t>
  </si>
  <si>
    <t>2012USD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</si>
</sst>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
    <numFmt numFmtId="167" formatCode="_(* #,##0_);_(* \(#,##0\);_(* &quot;-&quot;??_);_(@_)"/>
    <numFmt numFmtId="168" formatCode="0.0"/>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amily val="2"/>
    </font>
    <font>
      <i/>
      <sz val="11"/>
      <color theme="1"/>
      <name val="Calibri"/>
      <family val="2"/>
      <scheme val="minor"/>
    </font>
    <font>
      <b/>
      <sz val="12"/>
      <name val="Calibri"/>
      <family val="2"/>
    </font>
    <font>
      <b/>
      <sz val="9"/>
      <name val="Calibri"/>
      <family val="2"/>
    </font>
    <font>
      <sz val="10"/>
      <name val="Calibri"/>
      <family val="2"/>
    </font>
    <font>
      <sz val="9"/>
      <name val="Calibri"/>
      <family val="2"/>
    </font>
    <font>
      <sz val="11"/>
      <color rgb="FF000000"/>
      <name val="Calibri"/>
      <family val="2"/>
      <scheme val="minor"/>
    </font>
    <font>
      <sz val="11"/>
      <color theme="1"/>
      <name val="Calibri"/>
      <family val="2"/>
    </font>
    <font>
      <b/>
      <sz val="11"/>
      <color theme="1"/>
      <name val="Calibri"/>
      <family val="2"/>
    </font>
    <font>
      <sz val="11"/>
      <color theme="1"/>
      <name val="Arial"/>
      <family val="2"/>
    </font>
    <font>
      <u/>
      <sz val="11"/>
      <color rgb="FF0000FF"/>
      <name val="Calibri"/>
      <family val="2"/>
    </font>
    <font>
      <b/>
      <sz val="12"/>
      <color rgb="FF0066CC"/>
      <name val="Calibri"/>
      <family val="2"/>
    </font>
    <font>
      <b/>
      <sz val="11"/>
      <color rgb="FF000000"/>
      <name val="Calibri"/>
      <family val="2"/>
    </font>
    <font>
      <sz val="11"/>
      <color theme="1"/>
      <name val="Arial"/>
      <family val="2"/>
    </font>
    <font>
      <b/>
      <sz val="10"/>
      <color indexed="8"/>
      <name val="Arial"/>
      <family val="2"/>
    </font>
    <font>
      <u/>
      <sz val="11"/>
      <color rgb="FF000000"/>
      <name val="Calibri"/>
      <family val="2"/>
    </font>
    <font>
      <u/>
      <sz val="11"/>
      <color rgb="FF0000FF"/>
      <name val="Arial"/>
      <family val="2"/>
    </font>
    <font>
      <b/>
      <sz val="11"/>
      <color rgb="FFFFFF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sz val="9"/>
      <color theme="1"/>
      <name val="Calibri"/>
      <family val="2"/>
    </font>
    <font>
      <sz val="12"/>
      <color rgb="FF24292E"/>
      <name val="Helvetica Neue"/>
      <family val="2"/>
    </font>
    <font>
      <b/>
      <sz val="12"/>
      <color rgb="FF24292E"/>
      <name val="Helvetica Neue"/>
      <family val="2"/>
    </font>
    <font>
      <sz val="12"/>
      <color theme="1"/>
      <name val="Calibri"/>
      <family val="2"/>
    </font>
    <font>
      <sz val="11"/>
      <color theme="1"/>
      <name val="Inconsolata"/>
    </font>
    <font>
      <b/>
      <sz val="12"/>
      <color rgb="FF000000"/>
      <name val="Calibri"/>
      <family val="2"/>
    </font>
    <font>
      <sz val="12"/>
      <color rgb="FF000000"/>
      <name val="Calibri"/>
      <family val="2"/>
    </font>
    <font>
      <b/>
      <sz val="11"/>
      <color theme="0"/>
      <name val="Calibri"/>
      <family val="2"/>
      <scheme val="minor"/>
    </font>
    <font>
      <sz val="11"/>
      <color theme="0"/>
      <name val="Calibri"/>
      <family val="2"/>
      <scheme val="minor"/>
    </font>
    <font>
      <b/>
      <sz val="11"/>
      <name val="Calibri"/>
      <family val="2"/>
      <scheme val="minor"/>
    </font>
    <font>
      <sz val="11"/>
      <name val="Calibri"/>
      <family val="2"/>
      <scheme val="minor"/>
    </font>
    <font>
      <sz val="9"/>
      <color indexed="81"/>
      <name val="Tahoma"/>
      <family val="2"/>
    </font>
    <font>
      <b/>
      <sz val="9"/>
      <color indexed="81"/>
      <name val="Tahoma"/>
      <family val="2"/>
    </font>
    <font>
      <b/>
      <sz val="9"/>
      <color theme="1"/>
      <name val="Calibri"/>
      <family val="2"/>
      <scheme val="minor"/>
    </font>
    <font>
      <sz val="10"/>
      <color rgb="FF000000"/>
      <name val="Times New Roman"/>
      <family val="1"/>
    </font>
    <font>
      <sz val="6"/>
      <name val="Arial"/>
      <family val="2"/>
    </font>
    <font>
      <b/>
      <sz val="6"/>
      <name val="Arial"/>
      <family val="2"/>
    </font>
    <font>
      <i/>
      <sz val="6"/>
      <color rgb="FF000000"/>
      <name val="Arial"/>
      <family val="2"/>
    </font>
    <font>
      <b/>
      <sz val="6"/>
      <color rgb="FF000000"/>
      <name val="Arial"/>
      <family val="2"/>
    </font>
    <font>
      <b/>
      <sz val="7.5"/>
      <name val="Arial"/>
      <family val="2"/>
    </font>
    <font>
      <sz val="7.5"/>
      <name val="Arial"/>
      <family val="2"/>
    </font>
    <font>
      <b/>
      <sz val="10"/>
      <color rgb="FF000000"/>
      <name val="Times New Roman"/>
      <family val="1"/>
    </font>
  </fonts>
  <fills count="31">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BFBFBF"/>
        <bgColor rgb="FFBFBFBF"/>
      </patternFill>
    </fill>
    <fill>
      <patternFill patternType="solid">
        <fgColor rgb="FFFFFFFF"/>
        <bgColor rgb="FFFFFFFF"/>
      </patternFill>
    </fill>
    <fill>
      <patternFill patternType="solid">
        <fgColor theme="6"/>
        <bgColor indexed="64"/>
      </patternFill>
    </fill>
    <fill>
      <patternFill patternType="solid">
        <fgColor theme="0" tint="-4.9989318521683403E-2"/>
        <bgColor indexed="64"/>
      </patternFill>
    </fill>
    <fill>
      <patternFill patternType="solid">
        <fgColor rgb="FFD4D4D4"/>
        <bgColor indexed="64"/>
      </patternFill>
    </fill>
    <fill>
      <patternFill patternType="solid">
        <fgColor rgb="FFEAF1DD"/>
        <bgColor indexed="64"/>
      </patternFill>
    </fill>
    <fill>
      <patternFill patternType="solid">
        <fgColor rgb="FFD8E5F1"/>
        <bgColor indexed="64"/>
      </patternFill>
    </fill>
    <fill>
      <patternFill patternType="solid">
        <fgColor rgb="FF00B0F0"/>
        <bgColor rgb="FF00B0F0"/>
      </patternFill>
    </fill>
    <fill>
      <patternFill patternType="solid">
        <fgColor rgb="FFFFF2CC"/>
        <bgColor rgb="FFFFF2CC"/>
      </patternFill>
    </fill>
    <fill>
      <patternFill patternType="solid">
        <fgColor rgb="FF4F81BD"/>
        <bgColor rgb="FF4F81BD"/>
      </patternFill>
    </fill>
    <fill>
      <patternFill patternType="solid">
        <fgColor rgb="FFFFFF00"/>
        <bgColor rgb="FFFFFF00"/>
      </patternFill>
    </fill>
    <fill>
      <patternFill patternType="solid">
        <fgColor rgb="FFB7B7B7"/>
        <bgColor rgb="FFB7B7B7"/>
      </patternFill>
    </fill>
    <fill>
      <patternFill patternType="solid">
        <fgColor theme="5" tint="0.79998168889431442"/>
        <bgColor indexed="64"/>
      </patternFill>
    </fill>
    <fill>
      <patternFill patternType="solid">
        <fgColor theme="5"/>
        <bgColor indexed="64"/>
      </patternFill>
    </fill>
    <fill>
      <patternFill patternType="solid">
        <fgColor theme="5" tint="-0.499984740745262"/>
        <bgColor indexed="64"/>
      </patternFill>
    </fill>
    <fill>
      <patternFill patternType="solid">
        <fgColor rgb="FFFFCC66"/>
        <bgColor indexed="64"/>
      </patternFill>
    </fill>
    <fill>
      <patternFill patternType="solid">
        <fgColor rgb="FFFFF4DD"/>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FFF66"/>
        <bgColor indexed="64"/>
      </patternFill>
    </fill>
    <fill>
      <patternFill patternType="solid">
        <fgColor theme="9"/>
        <bgColor indexed="64"/>
      </patternFill>
    </fill>
  </fills>
  <borders count="23">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
      <left/>
      <right/>
      <top/>
      <bottom style="dotted">
        <color rgb="FFBFBFBF"/>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bottom style="thick">
        <color theme="4"/>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26" fillId="0" borderId="0"/>
    <xf numFmtId="43" fontId="30" fillId="0" borderId="0" applyFont="0" applyFill="0" applyBorder="0" applyAlignment="0" applyProtection="0"/>
    <xf numFmtId="9" fontId="30" fillId="0" borderId="0" applyFont="0" applyFill="0" applyBorder="0" applyAlignment="0" applyProtection="0"/>
    <xf numFmtId="9" fontId="11" fillId="0" borderId="0" applyFont="0" applyFill="0" applyBorder="0" applyAlignment="0" applyProtection="0"/>
    <xf numFmtId="0" fontId="52" fillId="0" borderId="10" applyNumberFormat="0" applyProtection="0">
      <alignment wrapText="1"/>
    </xf>
    <xf numFmtId="0" fontId="53" fillId="0" borderId="0"/>
  </cellStyleXfs>
  <cellXfs count="271">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2" fillId="0" borderId="0" xfId="7"/>
    <xf numFmtId="0" fontId="2" fillId="0" borderId="0" xfId="18"/>
    <xf numFmtId="0" fontId="3" fillId="0" borderId="1" xfId="20">
      <alignment wrapText="1"/>
    </xf>
    <xf numFmtId="0" fontId="4" fillId="0" borderId="0" xfId="7" applyFont="1"/>
    <xf numFmtId="0" fontId="6" fillId="0" borderId="0" xfId="7" applyFont="1"/>
    <xf numFmtId="0" fontId="15" fillId="0" borderId="0" xfId="7" applyFont="1"/>
    <xf numFmtId="0" fontId="19" fillId="0" borderId="0" xfId="22" applyFont="1">
      <alignment horizontal="left"/>
    </xf>
    <xf numFmtId="0" fontId="20" fillId="0" borderId="0" xfId="7" applyFont="1" applyAlignment="1">
      <alignment horizontal="right"/>
    </xf>
    <xf numFmtId="0" fontId="6" fillId="0" borderId="0" xfId="18" applyFont="1"/>
    <xf numFmtId="0" fontId="6" fillId="0" borderId="0" xfId="7" applyFont="1" applyAlignment="1">
      <alignment horizontal="left"/>
    </xf>
    <xf numFmtId="0" fontId="20" fillId="0" borderId="1" xfId="20" applyFont="1">
      <alignment wrapText="1"/>
    </xf>
    <xf numFmtId="0" fontId="20" fillId="0" borderId="1" xfId="20" applyFont="1" applyAlignment="1">
      <alignment horizontal="right"/>
    </xf>
    <xf numFmtId="0" fontId="20" fillId="0" borderId="2" xfId="21" applyFont="1">
      <alignment wrapText="1"/>
    </xf>
    <xf numFmtId="0" fontId="6" fillId="0" borderId="3" xfId="17" applyFont="1">
      <alignment wrapText="1"/>
    </xf>
    <xf numFmtId="164" fontId="6" fillId="0" borderId="3" xfId="17" applyNumberFormat="1" applyFont="1" applyAlignment="1">
      <alignment horizontal="right" wrapText="1"/>
    </xf>
    <xf numFmtId="164" fontId="20" fillId="0" borderId="2" xfId="21" applyNumberFormat="1" applyFont="1" applyAlignment="1">
      <alignment horizontal="right" wrapText="1"/>
    </xf>
    <xf numFmtId="3" fontId="6" fillId="0" borderId="3" xfId="17" applyNumberFormat="1" applyFont="1" applyAlignment="1">
      <alignment horizontal="right" wrapText="1"/>
    </xf>
    <xf numFmtId="165" fontId="6" fillId="0" borderId="3" xfId="17" applyNumberFormat="1" applyFont="1" applyAlignment="1">
      <alignment horizontal="right" wrapText="1"/>
    </xf>
    <xf numFmtId="0" fontId="6" fillId="0" borderId="4" xfId="19" applyFont="1">
      <alignment wrapText="1"/>
    </xf>
    <xf numFmtId="3" fontId="20" fillId="0" borderId="2" xfId="21" applyNumberFormat="1" applyFont="1" applyAlignment="1">
      <alignment horizontal="right" wrapText="1"/>
    </xf>
    <xf numFmtId="165" fontId="20" fillId="0" borderId="2" xfId="21" applyNumberFormat="1" applyFont="1" applyAlignment="1">
      <alignment horizontal="right" wrapText="1"/>
    </xf>
    <xf numFmtId="0" fontId="21" fillId="0" borderId="0" xfId="7" applyFont="1"/>
    <xf numFmtId="0" fontId="2" fillId="0" borderId="4" xfId="7" applyBorder="1"/>
    <xf numFmtId="0" fontId="2" fillId="0" borderId="0" xfId="33"/>
    <xf numFmtId="0" fontId="3" fillId="0" borderId="1" xfId="35">
      <alignment wrapText="1"/>
    </xf>
    <xf numFmtId="0" fontId="19" fillId="0" borderId="0" xfId="37" applyFont="1">
      <alignment horizontal="left"/>
    </xf>
    <xf numFmtId="0" fontId="6" fillId="0" borderId="0" xfId="33" applyFont="1"/>
    <xf numFmtId="0" fontId="20" fillId="0" borderId="1" xfId="35" applyFont="1">
      <alignment wrapText="1"/>
    </xf>
    <xf numFmtId="0" fontId="20" fillId="0" borderId="1" xfId="35" applyFont="1" applyAlignment="1">
      <alignment horizontal="right"/>
    </xf>
    <xf numFmtId="0" fontId="20"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20" fillId="0" borderId="2" xfId="36" applyNumberFormat="1" applyFont="1" applyAlignment="1">
      <alignment horizontal="right" wrapText="1"/>
    </xf>
    <xf numFmtId="3" fontId="6" fillId="0" borderId="3" xfId="32" applyNumberFormat="1" applyFont="1" applyAlignment="1">
      <alignment horizontal="right" wrapText="1"/>
    </xf>
    <xf numFmtId="3" fontId="20" fillId="0" borderId="2" xfId="36" applyNumberFormat="1" applyFont="1" applyAlignment="1">
      <alignment horizontal="right" wrapText="1"/>
    </xf>
    <xf numFmtId="4" fontId="6" fillId="0" borderId="3" xfId="32" applyNumberFormat="1" applyFont="1">
      <alignment wrapText="1"/>
    </xf>
    <xf numFmtId="164" fontId="6" fillId="0" borderId="3" xfId="32" applyNumberFormat="1" applyFont="1">
      <alignment wrapText="1"/>
    </xf>
    <xf numFmtId="0" fontId="23" fillId="0" borderId="0" xfId="0" applyFont="1" applyAlignment="1">
      <alignment vertical="center"/>
    </xf>
    <xf numFmtId="0" fontId="1" fillId="0" borderId="5" xfId="0" applyFont="1" applyBorder="1" applyAlignment="1">
      <alignment horizontal="center" vertical="top"/>
    </xf>
    <xf numFmtId="0" fontId="7" fillId="0" borderId="0" xfId="0" applyFont="1"/>
    <xf numFmtId="14" fontId="24" fillId="0" borderId="0" xfId="0" applyNumberFormat="1" applyFont="1"/>
    <xf numFmtId="0" fontId="24" fillId="0" borderId="0" xfId="0" applyFont="1"/>
    <xf numFmtId="0" fontId="25" fillId="4" borderId="0" xfId="0" applyFont="1" applyFill="1"/>
    <xf numFmtId="0" fontId="24" fillId="0" borderId="0" xfId="0" applyFont="1" applyAlignment="1">
      <alignment horizontal="left"/>
    </xf>
    <xf numFmtId="0" fontId="25" fillId="0" borderId="0" xfId="0" applyFont="1"/>
    <xf numFmtId="0" fontId="24" fillId="0" borderId="0" xfId="38" applyFont="1"/>
    <xf numFmtId="0" fontId="26" fillId="0" borderId="0" xfId="38"/>
    <xf numFmtId="0" fontId="27" fillId="0" borderId="0" xfId="38" applyFont="1"/>
    <xf numFmtId="0" fontId="28" fillId="5" borderId="0" xfId="38" applyFont="1" applyFill="1" applyAlignment="1">
      <alignment horizontal="left"/>
    </xf>
    <xf numFmtId="0" fontId="25" fillId="0" borderId="0" xfId="38" applyFont="1"/>
    <xf numFmtId="4" fontId="24" fillId="0" borderId="6" xfId="38" applyNumberFormat="1" applyFont="1" applyBorder="1" applyAlignment="1">
      <alignment horizontal="right" wrapText="1"/>
    </xf>
    <xf numFmtId="0" fontId="25" fillId="4" borderId="0" xfId="38" applyFont="1" applyFill="1"/>
    <xf numFmtId="0" fontId="7" fillId="0" borderId="0" xfId="38" applyFont="1" applyAlignment="1">
      <alignment horizontal="left"/>
    </xf>
    <xf numFmtId="0" fontId="11" fillId="3" borderId="0" xfId="23" applyFill="1"/>
    <xf numFmtId="0" fontId="11" fillId="0" borderId="0" xfId="23"/>
    <xf numFmtId="0" fontId="25" fillId="0" borderId="0" xfId="38" applyFont="1" applyAlignment="1">
      <alignment wrapText="1"/>
    </xf>
    <xf numFmtId="0" fontId="31" fillId="8" borderId="5" xfId="0" applyFont="1" applyFill="1" applyBorder="1" applyAlignment="1">
      <alignment horizontal="center" vertical="center" wrapText="1"/>
    </xf>
    <xf numFmtId="0" fontId="15" fillId="9" borderId="5" xfId="0" applyFont="1" applyFill="1" applyBorder="1" applyAlignment="1">
      <alignment horizontal="left" wrapText="1"/>
    </xf>
    <xf numFmtId="4" fontId="15" fillId="10" borderId="5" xfId="0" applyNumberFormat="1" applyFont="1" applyFill="1" applyBorder="1" applyAlignment="1">
      <alignment horizontal="right" wrapText="1"/>
    </xf>
    <xf numFmtId="0" fontId="29" fillId="11" borderId="0" xfId="38" applyFont="1" applyFill="1"/>
    <xf numFmtId="0" fontId="7" fillId="11" borderId="0" xfId="38" applyFont="1" applyFill="1"/>
    <xf numFmtId="0" fontId="7" fillId="0" borderId="0" xfId="38" applyFont="1"/>
    <xf numFmtId="0" fontId="29" fillId="0" borderId="0" xfId="38" applyFont="1"/>
    <xf numFmtId="0" fontId="32" fillId="0" borderId="0" xfId="38" applyFont="1"/>
    <xf numFmtId="0" fontId="29" fillId="12" borderId="0" xfId="38" applyFont="1" applyFill="1"/>
    <xf numFmtId="0" fontId="24" fillId="0" borderId="0" xfId="38" applyFont="1" applyAlignment="1">
      <alignment horizontal="left"/>
    </xf>
    <xf numFmtId="0" fontId="25" fillId="0" borderId="0" xfId="38" applyFont="1" applyAlignment="1">
      <alignment horizontal="left"/>
    </xf>
    <xf numFmtId="0" fontId="24" fillId="4" borderId="0" xfId="38" applyFont="1" applyFill="1"/>
    <xf numFmtId="0" fontId="33" fillId="0" borderId="0" xfId="38" applyFont="1"/>
    <xf numFmtId="0" fontId="9" fillId="0" borderId="0" xfId="38" applyFont="1"/>
    <xf numFmtId="0" fontId="34" fillId="13" borderId="0" xfId="38" applyFont="1" applyFill="1"/>
    <xf numFmtId="166" fontId="7" fillId="0" borderId="0" xfId="38" applyNumberFormat="1" applyFont="1" applyAlignment="1">
      <alignment horizontal="right"/>
    </xf>
    <xf numFmtId="0" fontId="7" fillId="0" borderId="0" xfId="38" applyFont="1" applyAlignment="1">
      <alignment horizontal="right"/>
    </xf>
    <xf numFmtId="0" fontId="24" fillId="14" borderId="0" xfId="38" applyFont="1" applyFill="1"/>
    <xf numFmtId="166" fontId="25" fillId="0" borderId="0" xfId="38" applyNumberFormat="1" applyFont="1"/>
    <xf numFmtId="0" fontId="25" fillId="14" borderId="0" xfId="38" applyFont="1" applyFill="1"/>
    <xf numFmtId="166" fontId="24" fillId="0" borderId="0" xfId="38" applyNumberFormat="1" applyFont="1"/>
    <xf numFmtId="0" fontId="25" fillId="15" borderId="0" xfId="38" applyFont="1" applyFill="1"/>
    <xf numFmtId="0" fontId="24" fillId="15" borderId="0" xfId="38" applyFont="1" applyFill="1"/>
    <xf numFmtId="0" fontId="35" fillId="0" borderId="0" xfId="38" applyFont="1"/>
    <xf numFmtId="0" fontId="36" fillId="0" borderId="1" xfId="38" applyFont="1" applyBorder="1" applyAlignment="1">
      <alignment wrapText="1"/>
    </xf>
    <xf numFmtId="0" fontId="37" fillId="0" borderId="0" xfId="38" applyFont="1"/>
    <xf numFmtId="0" fontId="38" fillId="0" borderId="0" xfId="38" applyFont="1"/>
    <xf numFmtId="0" fontId="28" fillId="0" borderId="0" xfId="38" applyFont="1" applyAlignment="1">
      <alignment horizontal="left"/>
    </xf>
    <xf numFmtId="0" fontId="36" fillId="0" borderId="2" xfId="38" applyFont="1" applyBorder="1" applyAlignment="1">
      <alignment wrapText="1"/>
    </xf>
    <xf numFmtId="0" fontId="24" fillId="0" borderId="6" xfId="38" applyFont="1" applyBorder="1" applyAlignment="1">
      <alignment wrapText="1"/>
    </xf>
    <xf numFmtId="164" fontId="24" fillId="0" borderId="6" xfId="38" applyNumberFormat="1" applyFont="1" applyBorder="1" applyAlignment="1">
      <alignment horizontal="right" wrapText="1"/>
    </xf>
    <xf numFmtId="3" fontId="24" fillId="0" borderId="6" xfId="38" applyNumberFormat="1" applyFont="1" applyBorder="1" applyAlignment="1">
      <alignment horizontal="right" wrapText="1"/>
    </xf>
    <xf numFmtId="3" fontId="36" fillId="0" borderId="2" xfId="38" applyNumberFormat="1" applyFont="1" applyBorder="1" applyAlignment="1">
      <alignment horizontal="right" wrapText="1"/>
    </xf>
    <xf numFmtId="164" fontId="36" fillId="0" borderId="2" xfId="38" applyNumberFormat="1" applyFont="1" applyBorder="1" applyAlignment="1">
      <alignment horizontal="right" wrapText="1"/>
    </xf>
    <xf numFmtId="0" fontId="39" fillId="0" borderId="0" xfId="38" applyFont="1"/>
    <xf numFmtId="0" fontId="40" fillId="0" borderId="8" xfId="38" applyFont="1" applyBorder="1"/>
    <xf numFmtId="0" fontId="40" fillId="14" borderId="8" xfId="38" applyFont="1" applyFill="1" applyBorder="1"/>
    <xf numFmtId="0" fontId="41" fillId="0" borderId="0" xfId="38" applyFont="1"/>
    <xf numFmtId="0" fontId="40" fillId="0" borderId="8" xfId="38" applyFont="1" applyBorder="1" applyAlignment="1">
      <alignment horizontal="right"/>
    </xf>
    <xf numFmtId="0" fontId="42" fillId="0" borderId="8" xfId="38" applyFont="1" applyBorder="1"/>
    <xf numFmtId="0" fontId="42" fillId="0" borderId="0" xfId="38" applyFont="1"/>
    <xf numFmtId="0" fontId="24" fillId="0" borderId="0" xfId="38" applyFont="1" applyAlignment="1">
      <alignment wrapText="1"/>
    </xf>
    <xf numFmtId="0" fontId="43" fillId="5" borderId="0" xfId="38" applyFont="1" applyFill="1"/>
    <xf numFmtId="0" fontId="44" fillId="0" borderId="0" xfId="38" applyFont="1"/>
    <xf numFmtId="0" fontId="45" fillId="0" borderId="0" xfId="38" applyFont="1"/>
    <xf numFmtId="0" fontId="44" fillId="0" borderId="0" xfId="38" applyFont="1" applyAlignment="1">
      <alignment horizontal="right"/>
    </xf>
    <xf numFmtId="0" fontId="45" fillId="0" borderId="0" xfId="38" applyFont="1" applyAlignment="1">
      <alignment horizontal="right"/>
    </xf>
    <xf numFmtId="9" fontId="24" fillId="0" borderId="0" xfId="41" applyFont="1"/>
    <xf numFmtId="0" fontId="0" fillId="16" borderId="0" xfId="0" applyFill="1"/>
    <xf numFmtId="0" fontId="1" fillId="0" borderId="9" xfId="0" applyFont="1" applyBorder="1"/>
    <xf numFmtId="0" fontId="1" fillId="16" borderId="0" xfId="0" applyFont="1" applyFill="1"/>
    <xf numFmtId="0" fontId="0" fillId="17" borderId="7" xfId="0" applyFill="1" applyBorder="1"/>
    <xf numFmtId="0" fontId="46" fillId="18" borderId="0" xfId="0" applyFont="1" applyFill="1"/>
    <xf numFmtId="0" fontId="47" fillId="18" borderId="0" xfId="0" applyFont="1" applyFill="1"/>
    <xf numFmtId="0" fontId="0" fillId="7" borderId="0" xfId="0" applyFill="1"/>
    <xf numFmtId="0" fontId="48" fillId="19" borderId="0" xfId="0" applyFont="1" applyFill="1"/>
    <xf numFmtId="0" fontId="49" fillId="19" borderId="0" xfId="0" applyFont="1" applyFill="1"/>
    <xf numFmtId="0" fontId="1" fillId="20" borderId="0" xfId="0" applyFont="1" applyFill="1"/>
    <xf numFmtId="9" fontId="0" fillId="0" borderId="0" xfId="41" applyFont="1"/>
    <xf numFmtId="43" fontId="0" fillId="0" borderId="0" xfId="10" applyFont="1"/>
    <xf numFmtId="0" fontId="1" fillId="21" borderId="0" xfId="0" applyFont="1" applyFill="1"/>
    <xf numFmtId="0" fontId="49" fillId="0" borderId="0" xfId="0" applyFont="1"/>
    <xf numFmtId="0" fontId="1" fillId="0" borderId="0" xfId="23" applyFont="1"/>
    <xf numFmtId="0" fontId="1" fillId="6" borderId="0" xfId="0" applyFont="1" applyFill="1"/>
    <xf numFmtId="0" fontId="0" fillId="6" borderId="0" xfId="0" applyFill="1"/>
    <xf numFmtId="0" fontId="1" fillId="22" borderId="0" xfId="23" applyFont="1" applyFill="1"/>
    <xf numFmtId="0" fontId="0" fillId="22" borderId="0" xfId="0" applyFill="1"/>
    <xf numFmtId="0" fontId="11" fillId="22" borderId="0" xfId="23" applyFill="1"/>
    <xf numFmtId="0" fontId="0" fillId="20" borderId="0" xfId="0" applyFill="1"/>
    <xf numFmtId="0" fontId="1" fillId="23" borderId="0" xfId="0" applyFont="1" applyFill="1"/>
    <xf numFmtId="167" fontId="0" fillId="3" borderId="0" xfId="10" applyNumberFormat="1" applyFont="1" applyFill="1"/>
    <xf numFmtId="0" fontId="0" fillId="24" borderId="0" xfId="0" applyFill="1"/>
    <xf numFmtId="167" fontId="0" fillId="0" borderId="0" xfId="10" applyNumberFormat="1" applyFont="1"/>
    <xf numFmtId="167" fontId="0" fillId="0" borderId="0" xfId="10" applyNumberFormat="1" applyFont="1" applyFill="1"/>
    <xf numFmtId="167" fontId="11" fillId="3" borderId="0" xfId="10" applyNumberFormat="1" applyFill="1"/>
    <xf numFmtId="167" fontId="0" fillId="7" borderId="0" xfId="10" applyNumberFormat="1" applyFont="1" applyFill="1"/>
    <xf numFmtId="167" fontId="0" fillId="22" borderId="0" xfId="10" applyNumberFormat="1" applyFont="1" applyFill="1"/>
    <xf numFmtId="0" fontId="0" fillId="25" borderId="0" xfId="0" applyFill="1"/>
    <xf numFmtId="167" fontId="0" fillId="25" borderId="0" xfId="10" applyNumberFormat="1" applyFont="1" applyFill="1"/>
    <xf numFmtId="167" fontId="1" fillId="27" borderId="0" xfId="10" applyNumberFormat="1" applyFont="1" applyFill="1"/>
    <xf numFmtId="0" fontId="1" fillId="26" borderId="0" xfId="0" applyFont="1" applyFill="1"/>
    <xf numFmtId="167" fontId="1" fillId="0" borderId="0" xfId="10" applyNumberFormat="1" applyFont="1"/>
    <xf numFmtId="167" fontId="1" fillId="26" borderId="0" xfId="10" applyNumberFormat="1" applyFont="1" applyFill="1"/>
    <xf numFmtId="9" fontId="0" fillId="0" borderId="0" xfId="41" applyFont="1" applyFill="1"/>
    <xf numFmtId="0" fontId="48" fillId="0" borderId="0" xfId="0" applyFont="1"/>
    <xf numFmtId="167" fontId="49" fillId="0" borderId="0" xfId="10" applyNumberFormat="1" applyFont="1"/>
    <xf numFmtId="167" fontId="49" fillId="0" borderId="0" xfId="0" applyNumberFormat="1" applyFont="1"/>
    <xf numFmtId="0" fontId="48" fillId="2" borderId="0" xfId="0" applyFont="1" applyFill="1"/>
    <xf numFmtId="0" fontId="1" fillId="28" borderId="0" xfId="0" applyFont="1" applyFill="1"/>
    <xf numFmtId="167" fontId="0" fillId="28" borderId="0" xfId="10" applyNumberFormat="1" applyFont="1" applyFill="1"/>
    <xf numFmtId="0" fontId="1" fillId="29" borderId="0" xfId="0" applyFont="1" applyFill="1"/>
    <xf numFmtId="167" fontId="49" fillId="3" borderId="0" xfId="10" applyNumberFormat="1" applyFont="1" applyFill="1"/>
    <xf numFmtId="0" fontId="53" fillId="0" borderId="0" xfId="43" applyAlignment="1">
      <alignment horizontal="left" vertical="top"/>
    </xf>
    <xf numFmtId="0" fontId="53" fillId="0" borderId="0" xfId="43" applyAlignment="1">
      <alignment horizontal="left" wrapText="1"/>
    </xf>
    <xf numFmtId="2" fontId="56" fillId="0" borderId="11" xfId="43" applyNumberFormat="1" applyFont="1" applyBorder="1" applyAlignment="1">
      <alignment horizontal="right" vertical="top" shrinkToFit="1"/>
    </xf>
    <xf numFmtId="2" fontId="56" fillId="0" borderId="13" xfId="43" applyNumberFormat="1" applyFont="1" applyBorder="1" applyAlignment="1">
      <alignment horizontal="right" vertical="top" shrinkToFit="1"/>
    </xf>
    <xf numFmtId="2" fontId="57" fillId="0" borderId="11" xfId="43" applyNumberFormat="1" applyFont="1" applyBorder="1" applyAlignment="1">
      <alignment horizontal="right" vertical="top" shrinkToFit="1"/>
    </xf>
    <xf numFmtId="2" fontId="56" fillId="0" borderId="0" xfId="43" applyNumberFormat="1" applyFont="1" applyAlignment="1">
      <alignment horizontal="right" vertical="top" shrinkToFit="1"/>
    </xf>
    <xf numFmtId="2" fontId="57" fillId="0" borderId="14" xfId="43" applyNumberFormat="1" applyFont="1" applyBorder="1" applyAlignment="1">
      <alignment horizontal="right" vertical="top" shrinkToFit="1"/>
    </xf>
    <xf numFmtId="2" fontId="56" fillId="0" borderId="15" xfId="43" applyNumberFormat="1" applyFont="1" applyBorder="1" applyAlignment="1">
      <alignment horizontal="right" vertical="top" shrinkToFit="1"/>
    </xf>
    <xf numFmtId="2" fontId="57" fillId="0" borderId="0" xfId="43" applyNumberFormat="1" applyFont="1" applyAlignment="1">
      <alignment horizontal="right" vertical="top" shrinkToFit="1"/>
    </xf>
    <xf numFmtId="0" fontId="53" fillId="0" borderId="0" xfId="43" applyAlignment="1">
      <alignment horizontal="left" vertical="center" wrapText="1"/>
    </xf>
    <xf numFmtId="2" fontId="56" fillId="0" borderId="0" xfId="43" applyNumberFormat="1" applyFont="1" applyAlignment="1">
      <alignment horizontal="right" vertical="center" shrinkToFit="1"/>
    </xf>
    <xf numFmtId="2" fontId="57" fillId="0" borderId="14" xfId="43" applyNumberFormat="1" applyFont="1" applyBorder="1" applyAlignment="1">
      <alignment horizontal="right" vertical="center" shrinkToFit="1"/>
    </xf>
    <xf numFmtId="2" fontId="56" fillId="0" borderId="15" xfId="43" applyNumberFormat="1" applyFont="1" applyBorder="1" applyAlignment="1">
      <alignment horizontal="right" vertical="center" shrinkToFit="1"/>
    </xf>
    <xf numFmtId="2" fontId="57" fillId="0" borderId="0" xfId="43" applyNumberFormat="1" applyFont="1" applyAlignment="1">
      <alignment horizontal="right" vertical="center" shrinkToFit="1"/>
    </xf>
    <xf numFmtId="168" fontId="56" fillId="0" borderId="0" xfId="43" applyNumberFormat="1" applyFont="1" applyAlignment="1">
      <alignment horizontal="right" vertical="top" shrinkToFit="1"/>
    </xf>
    <xf numFmtId="168" fontId="57" fillId="0" borderId="14" xfId="43" applyNumberFormat="1" applyFont="1" applyBorder="1" applyAlignment="1">
      <alignment horizontal="right" vertical="top" shrinkToFit="1"/>
    </xf>
    <xf numFmtId="168" fontId="56" fillId="0" borderId="15" xfId="43" applyNumberFormat="1" applyFont="1" applyBorder="1" applyAlignment="1">
      <alignment horizontal="right" vertical="top" shrinkToFit="1"/>
    </xf>
    <xf numFmtId="168" fontId="57" fillId="0" borderId="0" xfId="43" applyNumberFormat="1" applyFont="1" applyAlignment="1">
      <alignment horizontal="right" vertical="top" shrinkToFit="1"/>
    </xf>
    <xf numFmtId="168" fontId="56" fillId="0" borderId="0" xfId="43" applyNumberFormat="1" applyFont="1" applyAlignment="1">
      <alignment horizontal="right" vertical="center" shrinkToFit="1"/>
    </xf>
    <xf numFmtId="168" fontId="57" fillId="0" borderId="14" xfId="43" applyNumberFormat="1" applyFont="1" applyBorder="1" applyAlignment="1">
      <alignment horizontal="right" vertical="center" shrinkToFit="1"/>
    </xf>
    <xf numFmtId="168" fontId="56" fillId="0" borderId="15" xfId="43" applyNumberFormat="1" applyFont="1" applyBorder="1" applyAlignment="1">
      <alignment horizontal="right" vertical="center" shrinkToFit="1"/>
    </xf>
    <xf numFmtId="168" fontId="57" fillId="0" borderId="0" xfId="43" applyNumberFormat="1" applyFont="1" applyAlignment="1">
      <alignment horizontal="right" vertical="center" shrinkToFit="1"/>
    </xf>
    <xf numFmtId="3" fontId="56" fillId="0" borderId="0" xfId="43" applyNumberFormat="1" applyFont="1" applyAlignment="1">
      <alignment horizontal="right" vertical="top" shrinkToFit="1"/>
    </xf>
    <xf numFmtId="3" fontId="57" fillId="0" borderId="14" xfId="43" applyNumberFormat="1" applyFont="1" applyBorder="1" applyAlignment="1">
      <alignment horizontal="right" vertical="top" shrinkToFit="1"/>
    </xf>
    <xf numFmtId="3" fontId="56" fillId="0" borderId="15" xfId="43" applyNumberFormat="1" applyFont="1" applyBorder="1" applyAlignment="1">
      <alignment horizontal="right" vertical="top" shrinkToFit="1"/>
    </xf>
    <xf numFmtId="3" fontId="57" fillId="0" borderId="0" xfId="43" applyNumberFormat="1" applyFont="1" applyAlignment="1">
      <alignment horizontal="right" vertical="top" shrinkToFit="1"/>
    </xf>
    <xf numFmtId="1" fontId="56" fillId="0" borderId="15" xfId="43" applyNumberFormat="1" applyFont="1" applyBorder="1" applyAlignment="1">
      <alignment horizontal="right" vertical="top" shrinkToFit="1"/>
    </xf>
    <xf numFmtId="1" fontId="56" fillId="0" borderId="0" xfId="43" applyNumberFormat="1" applyFont="1" applyAlignment="1">
      <alignment horizontal="right" vertical="top" shrinkToFit="1"/>
    </xf>
    <xf numFmtId="1" fontId="57" fillId="0" borderId="0" xfId="43" applyNumberFormat="1" applyFont="1" applyAlignment="1">
      <alignment horizontal="right" vertical="top" shrinkToFit="1"/>
    </xf>
    <xf numFmtId="1" fontId="57" fillId="0" borderId="14" xfId="43" applyNumberFormat="1" applyFont="1" applyBorder="1" applyAlignment="1">
      <alignment horizontal="right" vertical="top" shrinkToFit="1"/>
    </xf>
    <xf numFmtId="3" fontId="56" fillId="0" borderId="0" xfId="43" applyNumberFormat="1" applyFont="1" applyAlignment="1">
      <alignment horizontal="right" vertical="center" shrinkToFit="1"/>
    </xf>
    <xf numFmtId="3" fontId="57" fillId="0" borderId="14" xfId="43" applyNumberFormat="1" applyFont="1" applyBorder="1" applyAlignment="1">
      <alignment horizontal="right" vertical="center" shrinkToFit="1"/>
    </xf>
    <xf numFmtId="1" fontId="56" fillId="0" borderId="15" xfId="43" applyNumberFormat="1" applyFont="1" applyBorder="1" applyAlignment="1">
      <alignment horizontal="right" vertical="center" shrinkToFit="1"/>
    </xf>
    <xf numFmtId="1" fontId="56" fillId="0" borderId="0" xfId="43" applyNumberFormat="1" applyFont="1" applyAlignment="1">
      <alignment horizontal="right" vertical="center" shrinkToFit="1"/>
    </xf>
    <xf numFmtId="1" fontId="57" fillId="0" borderId="0" xfId="43" applyNumberFormat="1" applyFont="1" applyAlignment="1">
      <alignment horizontal="right" vertical="center" shrinkToFit="1"/>
    </xf>
    <xf numFmtId="3" fontId="56" fillId="0" borderId="16" xfId="43" applyNumberFormat="1" applyFont="1" applyBorder="1" applyAlignment="1">
      <alignment horizontal="right" vertical="center" shrinkToFit="1"/>
    </xf>
    <xf numFmtId="3" fontId="57" fillId="0" borderId="17" xfId="43" applyNumberFormat="1" applyFont="1" applyBorder="1" applyAlignment="1">
      <alignment horizontal="right" vertical="center" shrinkToFit="1"/>
    </xf>
    <xf numFmtId="3" fontId="56" fillId="0" borderId="18" xfId="43" applyNumberFormat="1" applyFont="1" applyBorder="1" applyAlignment="1">
      <alignment horizontal="right" vertical="center" shrinkToFit="1"/>
    </xf>
    <xf numFmtId="1" fontId="57" fillId="0" borderId="16" xfId="43" applyNumberFormat="1" applyFont="1" applyBorder="1" applyAlignment="1">
      <alignment horizontal="right" vertical="center" shrinkToFit="1"/>
    </xf>
    <xf numFmtId="1" fontId="57" fillId="0" borderId="19" xfId="43" applyNumberFormat="1" applyFont="1" applyBorder="1" applyAlignment="1">
      <alignment horizontal="left" vertical="top" indent="1" shrinkToFit="1"/>
    </xf>
    <xf numFmtId="1" fontId="57" fillId="0" borderId="20" xfId="43" applyNumberFormat="1" applyFont="1" applyBorder="1" applyAlignment="1">
      <alignment horizontal="left" vertical="top" indent="1" shrinkToFit="1"/>
    </xf>
    <xf numFmtId="0" fontId="55" fillId="0" borderId="20" xfId="43" applyFont="1" applyBorder="1" applyAlignment="1">
      <alignment horizontal="left" vertical="top" wrapText="1" indent="1"/>
    </xf>
    <xf numFmtId="49" fontId="0" fillId="0" borderId="0" xfId="0" applyNumberFormat="1" applyAlignment="1">
      <alignment horizontal="left"/>
    </xf>
    <xf numFmtId="2" fontId="57" fillId="30" borderId="14" xfId="43" applyNumberFormat="1" applyFont="1" applyFill="1" applyBorder="1" applyAlignment="1">
      <alignment horizontal="right" vertical="top" shrinkToFit="1"/>
    </xf>
    <xf numFmtId="2" fontId="56" fillId="30" borderId="0" xfId="43" applyNumberFormat="1" applyFont="1" applyFill="1" applyAlignment="1">
      <alignment horizontal="right" vertical="top" shrinkToFit="1"/>
    </xf>
    <xf numFmtId="2" fontId="57" fillId="30" borderId="12" xfId="43" applyNumberFormat="1" applyFont="1" applyFill="1" applyBorder="1" applyAlignment="1">
      <alignment horizontal="right" vertical="top" shrinkToFit="1"/>
    </xf>
    <xf numFmtId="2" fontId="56" fillId="30" borderId="11" xfId="43" applyNumberFormat="1" applyFont="1" applyFill="1" applyBorder="1" applyAlignment="1">
      <alignment horizontal="right" vertical="top" shrinkToFit="1"/>
    </xf>
    <xf numFmtId="0" fontId="53" fillId="0" borderId="0" xfId="43" applyAlignment="1">
      <alignment vertical="top" wrapText="1"/>
    </xf>
    <xf numFmtId="2" fontId="53" fillId="0" borderId="0" xfId="43" applyNumberFormat="1" applyAlignment="1">
      <alignment horizontal="left" vertical="top"/>
    </xf>
    <xf numFmtId="0" fontId="60" fillId="3" borderId="0" xfId="43" applyFont="1" applyFill="1" applyAlignment="1">
      <alignment vertical="top" wrapText="1"/>
    </xf>
    <xf numFmtId="2" fontId="60" fillId="3" borderId="0" xfId="43" applyNumberFormat="1" applyFont="1" applyFill="1" applyAlignment="1">
      <alignment horizontal="left" vertical="top"/>
    </xf>
    <xf numFmtId="2" fontId="0" fillId="3" borderId="0" xfId="10" applyNumberFormat="1" applyFont="1" applyFill="1"/>
    <xf numFmtId="0" fontId="53" fillId="0" borderId="16" xfId="43" applyBorder="1" applyAlignment="1">
      <alignment horizontal="left" vertical="top" wrapText="1"/>
    </xf>
    <xf numFmtId="0" fontId="53" fillId="0" borderId="0" xfId="43" applyAlignment="1">
      <alignment horizontal="left" vertical="top" wrapText="1"/>
    </xf>
    <xf numFmtId="0" fontId="53" fillId="0" borderId="11" xfId="43" applyBorder="1" applyAlignment="1">
      <alignment horizontal="left" vertical="top" wrapText="1"/>
    </xf>
    <xf numFmtId="0" fontId="53" fillId="0" borderId="18" xfId="43" applyBorder="1" applyAlignment="1">
      <alignment horizontal="left" vertical="center" wrapText="1"/>
    </xf>
    <xf numFmtId="0" fontId="53" fillId="0" borderId="13" xfId="43" applyBorder="1" applyAlignment="1">
      <alignment horizontal="left" vertical="center" wrapText="1"/>
    </xf>
    <xf numFmtId="1" fontId="57" fillId="0" borderId="19" xfId="43" applyNumberFormat="1" applyFont="1" applyBorder="1" applyAlignment="1">
      <alignment horizontal="center" vertical="top" shrinkToFit="1"/>
    </xf>
    <xf numFmtId="1" fontId="57" fillId="0" borderId="21" xfId="43" applyNumberFormat="1" applyFont="1" applyBorder="1" applyAlignment="1">
      <alignment horizontal="center" vertical="top" shrinkToFit="1"/>
    </xf>
    <xf numFmtId="1" fontId="57" fillId="0" borderId="22" xfId="43" applyNumberFormat="1" applyFont="1" applyBorder="1" applyAlignment="1">
      <alignment horizontal="center" vertical="top" shrinkToFit="1"/>
    </xf>
    <xf numFmtId="0" fontId="55" fillId="0" borderId="19" xfId="43" applyFont="1" applyBorder="1" applyAlignment="1">
      <alignment horizontal="center" vertical="top" wrapText="1"/>
    </xf>
    <xf numFmtId="0" fontId="55" fillId="0" borderId="21" xfId="43" applyFont="1" applyBorder="1" applyAlignment="1">
      <alignment horizontal="center" vertical="top" wrapText="1"/>
    </xf>
    <xf numFmtId="0" fontId="2" fillId="0" borderId="0" xfId="7"/>
    <xf numFmtId="0" fontId="22" fillId="0" borderId="0" xfId="7" applyFont="1"/>
    <xf numFmtId="0" fontId="0" fillId="0" borderId="0" xfId="0"/>
    <xf numFmtId="0" fontId="14" fillId="0" borderId="0" xfId="0" applyFont="1"/>
    <xf numFmtId="0" fontId="22" fillId="0" borderId="4" xfId="34" applyFont="1">
      <alignment wrapText="1"/>
    </xf>
    <xf numFmtId="0" fontId="2" fillId="0" borderId="4" xfId="7" applyBorder="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0" fontId="28" fillId="5" borderId="0" xfId="38" applyFont="1" applyFill="1" applyAlignment="1">
      <alignment horizontal="left"/>
    </xf>
    <xf numFmtId="0" fontId="26" fillId="0" borderId="0" xfId="38"/>
    <xf numFmtId="0" fontId="35" fillId="0" borderId="4" xfId="38" applyFont="1" applyBorder="1" applyAlignment="1">
      <alignment wrapText="1"/>
    </xf>
    <xf numFmtId="0" fontId="26" fillId="0" borderId="4" xfId="38" applyBorder="1"/>
  </cellXfs>
  <cellStyles count="44">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Comma 2" xfId="39" xr:uid="{3C2DAE11-7558-485C-835D-88F9BC9FD0F6}"/>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eader: bottom row 5" xfId="42" xr:uid="{2B8FF3D1-53B1-44CB-88B9-6F0A5449ECBA}"/>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Normal 6" xfId="38" xr:uid="{6D391001-A56B-44C4-9251-B5E1E36461A7}"/>
    <cellStyle name="Normal 7" xfId="43" xr:uid="{307AE5D1-464C-4BFD-967E-BFA97EA4F033}"/>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Percent" xfId="41" builtinId="5"/>
    <cellStyle name="Percent 2" xfId="40" xr:uid="{2E1E12C7-F621-4946-901C-A21885AC2168}"/>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FF66"/>
      <color rgb="FFFFF4DD"/>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5"/>
  <sheetViews>
    <sheetView topLeftCell="A53" workbookViewId="0">
      <selection activeCell="A69" sqref="A69"/>
    </sheetView>
  </sheetViews>
  <sheetFormatPr defaultRowHeight="14.75"/>
  <cols>
    <col min="2" max="2" width="70.1328125" customWidth="1"/>
    <col min="3" max="3" width="10.7265625" bestFit="1" customWidth="1"/>
    <col min="13" max="14" width="8.7265625" style="163"/>
  </cols>
  <sheetData>
    <row r="1" spans="1:13">
      <c r="A1" s="1" t="s">
        <v>0</v>
      </c>
      <c r="B1" s="85" t="s">
        <v>504</v>
      </c>
      <c r="C1" s="86">
        <v>45379</v>
      </c>
      <c r="D1" s="87"/>
      <c r="E1" s="87"/>
      <c r="F1" s="87"/>
      <c r="G1" s="87"/>
      <c r="H1" s="87"/>
      <c r="I1" s="87"/>
      <c r="J1" s="87"/>
      <c r="K1" s="85" t="s">
        <v>533</v>
      </c>
      <c r="L1" s="85" t="s">
        <v>535</v>
      </c>
      <c r="M1" s="163" t="s">
        <v>1053</v>
      </c>
    </row>
    <row r="2" spans="1:13">
      <c r="A2" s="1" t="s">
        <v>1</v>
      </c>
      <c r="B2" s="87" t="str">
        <f>LOOKUP(B1,K1:L50,L1:L50)</f>
        <v>OK</v>
      </c>
      <c r="C2" s="87"/>
      <c r="D2" s="87"/>
      <c r="E2" s="87"/>
      <c r="F2" s="87"/>
      <c r="G2" s="87"/>
      <c r="H2" s="87"/>
      <c r="I2" s="87"/>
      <c r="J2" s="87"/>
      <c r="K2" s="85" t="s">
        <v>532</v>
      </c>
      <c r="L2" s="85" t="s">
        <v>536</v>
      </c>
      <c r="M2" s="163" t="s">
        <v>1053</v>
      </c>
    </row>
    <row r="3" spans="1:13">
      <c r="A3" s="1" t="s">
        <v>272</v>
      </c>
      <c r="K3" s="85" t="s">
        <v>531</v>
      </c>
      <c r="L3" s="85" t="s">
        <v>537</v>
      </c>
      <c r="M3" s="163" t="s">
        <v>1053</v>
      </c>
    </row>
    <row r="4" spans="1:13">
      <c r="A4" s="1" t="s">
        <v>273</v>
      </c>
      <c r="K4" s="85" t="s">
        <v>530</v>
      </c>
      <c r="L4" s="85" t="s">
        <v>538</v>
      </c>
      <c r="M4" s="163" t="s">
        <v>1053</v>
      </c>
    </row>
    <row r="5" spans="1:13">
      <c r="K5" s="85" t="s">
        <v>529</v>
      </c>
      <c r="L5" s="85" t="s">
        <v>539</v>
      </c>
      <c r="M5" s="163" t="s">
        <v>1053</v>
      </c>
    </row>
    <row r="6" spans="1:13">
      <c r="A6" s="1" t="s">
        <v>2</v>
      </c>
      <c r="B6" s="3" t="s">
        <v>110</v>
      </c>
      <c r="E6" s="87"/>
      <c r="K6" s="85" t="s">
        <v>528</v>
      </c>
      <c r="L6" s="85" t="s">
        <v>540</v>
      </c>
      <c r="M6" s="163" t="s">
        <v>1053</v>
      </c>
    </row>
    <row r="7" spans="1:13">
      <c r="B7" t="s">
        <v>3</v>
      </c>
      <c r="E7" s="88" t="s">
        <v>585</v>
      </c>
      <c r="K7" s="85" t="s">
        <v>527</v>
      </c>
      <c r="L7" s="85" t="s">
        <v>541</v>
      </c>
      <c r="M7" s="163" t="s">
        <v>1053</v>
      </c>
    </row>
    <row r="8" spans="1:13">
      <c r="B8" s="2" t="s">
        <v>343</v>
      </c>
      <c r="E8" s="87" t="s">
        <v>586</v>
      </c>
      <c r="K8" s="85" t="s">
        <v>526</v>
      </c>
      <c r="L8" s="85" t="s">
        <v>542</v>
      </c>
      <c r="M8" s="163" t="s">
        <v>1053</v>
      </c>
    </row>
    <row r="9" spans="1:13">
      <c r="B9" t="s">
        <v>344</v>
      </c>
      <c r="E9" s="87" t="s">
        <v>587</v>
      </c>
      <c r="K9" s="85" t="s">
        <v>525</v>
      </c>
      <c r="L9" s="85" t="s">
        <v>543</v>
      </c>
      <c r="M9" s="163" t="s">
        <v>1053</v>
      </c>
    </row>
    <row r="10" spans="1:13">
      <c r="B10" s="4" t="s">
        <v>311</v>
      </c>
      <c r="E10" s="87"/>
      <c r="K10" s="85" t="s">
        <v>524</v>
      </c>
      <c r="L10" s="85" t="s">
        <v>544</v>
      </c>
      <c r="M10" s="163" t="s">
        <v>1053</v>
      </c>
    </row>
    <row r="11" spans="1:13">
      <c r="B11" t="s">
        <v>4</v>
      </c>
      <c r="E11" s="87"/>
      <c r="K11" s="85" t="s">
        <v>523</v>
      </c>
      <c r="L11" s="85" t="s">
        <v>545</v>
      </c>
      <c r="M11" s="163" t="s">
        <v>1053</v>
      </c>
    </row>
    <row r="12" spans="1:13">
      <c r="E12" s="87"/>
      <c r="K12" s="85" t="s">
        <v>522</v>
      </c>
      <c r="L12" s="85" t="s">
        <v>546</v>
      </c>
      <c r="M12" s="163" t="s">
        <v>1053</v>
      </c>
    </row>
    <row r="13" spans="1:13">
      <c r="B13" s="3" t="s">
        <v>111</v>
      </c>
      <c r="E13" s="87"/>
      <c r="K13" s="85" t="s">
        <v>521</v>
      </c>
      <c r="L13" s="85" t="s">
        <v>547</v>
      </c>
      <c r="M13" s="163" t="s">
        <v>1053</v>
      </c>
    </row>
    <row r="14" spans="1:13">
      <c r="B14" t="s">
        <v>112</v>
      </c>
      <c r="E14" s="88" t="s">
        <v>588</v>
      </c>
      <c r="K14" s="85" t="s">
        <v>520</v>
      </c>
      <c r="L14" s="85" t="s">
        <v>548</v>
      </c>
      <c r="M14" s="163" t="s">
        <v>1053</v>
      </c>
    </row>
    <row r="15" spans="1:13">
      <c r="B15" s="2">
        <v>2021</v>
      </c>
      <c r="E15" s="87" t="s">
        <v>3</v>
      </c>
      <c r="K15" s="85" t="s">
        <v>519</v>
      </c>
      <c r="L15" s="85" t="s">
        <v>549</v>
      </c>
      <c r="M15" s="163" t="s">
        <v>1053</v>
      </c>
    </row>
    <row r="16" spans="1:13">
      <c r="B16" t="s">
        <v>345</v>
      </c>
      <c r="E16" s="89">
        <v>2021</v>
      </c>
      <c r="K16" s="85" t="s">
        <v>518</v>
      </c>
      <c r="L16" s="85" t="s">
        <v>550</v>
      </c>
      <c r="M16" s="163" t="s">
        <v>1053</v>
      </c>
    </row>
    <row r="17" spans="2:13">
      <c r="B17" s="4" t="s">
        <v>113</v>
      </c>
      <c r="E17" s="87" t="s">
        <v>589</v>
      </c>
      <c r="K17" s="85" t="s">
        <v>517</v>
      </c>
      <c r="L17" s="85" t="s">
        <v>551</v>
      </c>
      <c r="M17" s="163" t="s">
        <v>1053</v>
      </c>
    </row>
    <row r="18" spans="2:13">
      <c r="B18" t="s">
        <v>114</v>
      </c>
      <c r="E18" s="90" t="s">
        <v>590</v>
      </c>
      <c r="K18" s="85" t="s">
        <v>516</v>
      </c>
      <c r="L18" s="85" t="s">
        <v>552</v>
      </c>
      <c r="M18" s="163" t="s">
        <v>1053</v>
      </c>
    </row>
    <row r="19" spans="2:13">
      <c r="E19" s="87"/>
      <c r="K19" s="85" t="s">
        <v>515</v>
      </c>
      <c r="L19" s="85" t="s">
        <v>553</v>
      </c>
      <c r="M19" s="163" t="s">
        <v>1053</v>
      </c>
    </row>
    <row r="20" spans="2:13">
      <c r="B20" s="3" t="s">
        <v>268</v>
      </c>
      <c r="E20" s="87"/>
      <c r="K20" s="85" t="s">
        <v>502</v>
      </c>
      <c r="L20" s="85" t="s">
        <v>554</v>
      </c>
      <c r="M20" s="163" t="s">
        <v>1053</v>
      </c>
    </row>
    <row r="21" spans="2:13">
      <c r="B21" t="s">
        <v>3</v>
      </c>
      <c r="E21" s="88" t="s">
        <v>591</v>
      </c>
      <c r="K21" s="85" t="s">
        <v>501</v>
      </c>
      <c r="L21" s="85" t="s">
        <v>555</v>
      </c>
      <c r="M21" s="163" t="s">
        <v>1053</v>
      </c>
    </row>
    <row r="22" spans="2:13">
      <c r="B22" s="236" t="s">
        <v>1072</v>
      </c>
      <c r="E22" s="87" t="s">
        <v>592</v>
      </c>
      <c r="K22" s="85" t="s">
        <v>500</v>
      </c>
      <c r="L22" s="85" t="s">
        <v>556</v>
      </c>
      <c r="M22" s="163" t="s">
        <v>1053</v>
      </c>
    </row>
    <row r="23" spans="2:13">
      <c r="B23" t="s">
        <v>1070</v>
      </c>
      <c r="E23" s="87">
        <v>2016</v>
      </c>
      <c r="K23" s="85" t="s">
        <v>499</v>
      </c>
      <c r="L23" s="85" t="s">
        <v>557</v>
      </c>
      <c r="M23" s="163" t="s">
        <v>1053</v>
      </c>
    </row>
    <row r="24" spans="2:13">
      <c r="B24" s="4" t="s">
        <v>1069</v>
      </c>
      <c r="E24" s="87" t="s">
        <v>593</v>
      </c>
      <c r="K24" s="85" t="s">
        <v>498</v>
      </c>
      <c r="L24" s="85" t="s">
        <v>558</v>
      </c>
      <c r="M24" s="163" t="s">
        <v>1053</v>
      </c>
    </row>
    <row r="25" spans="2:13">
      <c r="B25" t="s">
        <v>1071</v>
      </c>
      <c r="E25" s="87" t="s">
        <v>594</v>
      </c>
      <c r="K25" s="85" t="s">
        <v>497</v>
      </c>
      <c r="L25" s="85" t="s">
        <v>559</v>
      </c>
      <c r="M25" s="163" t="s">
        <v>1053</v>
      </c>
    </row>
    <row r="26" spans="2:13">
      <c r="E26" s="87" t="s">
        <v>595</v>
      </c>
      <c r="K26" s="85" t="s">
        <v>514</v>
      </c>
      <c r="L26" s="85" t="s">
        <v>560</v>
      </c>
      <c r="M26" s="163" t="s">
        <v>1053</v>
      </c>
    </row>
    <row r="27" spans="2:13">
      <c r="B27" s="3" t="s">
        <v>391</v>
      </c>
      <c r="K27" s="85" t="s">
        <v>513</v>
      </c>
      <c r="L27" s="85" t="s">
        <v>561</v>
      </c>
      <c r="M27" s="163" t="s">
        <v>1053</v>
      </c>
    </row>
    <row r="28" spans="2:13">
      <c r="B28" t="s">
        <v>392</v>
      </c>
      <c r="K28" s="85" t="s">
        <v>512</v>
      </c>
      <c r="L28" s="85" t="s">
        <v>562</v>
      </c>
      <c r="M28" s="163" t="s">
        <v>1053</v>
      </c>
    </row>
    <row r="29" spans="2:13">
      <c r="B29" s="2">
        <v>2022</v>
      </c>
      <c r="K29" s="85" t="s">
        <v>511</v>
      </c>
      <c r="L29" s="85" t="s">
        <v>563</v>
      </c>
      <c r="M29" s="163" t="s">
        <v>1053</v>
      </c>
    </row>
    <row r="30" spans="2:13">
      <c r="B30" t="s">
        <v>393</v>
      </c>
      <c r="K30" s="85" t="s">
        <v>510</v>
      </c>
      <c r="L30" s="85" t="s">
        <v>564</v>
      </c>
      <c r="M30" s="163" t="s">
        <v>1053</v>
      </c>
    </row>
    <row r="31" spans="2:13">
      <c r="B31" s="4" t="s">
        <v>394</v>
      </c>
      <c r="K31" s="85" t="s">
        <v>509</v>
      </c>
      <c r="L31" s="85" t="s">
        <v>565</v>
      </c>
      <c r="M31" s="163" t="s">
        <v>1053</v>
      </c>
    </row>
    <row r="32" spans="2:13">
      <c r="B32" s="44" t="s">
        <v>395</v>
      </c>
      <c r="K32" s="85" t="s">
        <v>508</v>
      </c>
      <c r="L32" s="85" t="s">
        <v>566</v>
      </c>
      <c r="M32" s="163" t="s">
        <v>1053</v>
      </c>
    </row>
    <row r="33" spans="1:13">
      <c r="K33" s="85" t="s">
        <v>507</v>
      </c>
      <c r="L33" s="85" t="s">
        <v>567</v>
      </c>
      <c r="M33" s="163" t="s">
        <v>1053</v>
      </c>
    </row>
    <row r="34" spans="1:13">
      <c r="B34" s="3" t="s">
        <v>1044</v>
      </c>
      <c r="K34" s="85" t="s">
        <v>506</v>
      </c>
      <c r="L34" s="85" t="s">
        <v>568</v>
      </c>
      <c r="M34" s="163" t="s">
        <v>1053</v>
      </c>
    </row>
    <row r="35" spans="1:13">
      <c r="B35" t="s">
        <v>1045</v>
      </c>
      <c r="K35" s="85" t="s">
        <v>505</v>
      </c>
      <c r="L35" s="85" t="s">
        <v>569</v>
      </c>
      <c r="M35" s="163" t="s">
        <v>1053</v>
      </c>
    </row>
    <row r="36" spans="1:13">
      <c r="B36" s="2">
        <v>2023</v>
      </c>
      <c r="K36" s="85" t="s">
        <v>504</v>
      </c>
      <c r="L36" s="85" t="s">
        <v>570</v>
      </c>
      <c r="M36" s="163" t="s">
        <v>1053</v>
      </c>
    </row>
    <row r="37" spans="1:13">
      <c r="B37" t="s">
        <v>1046</v>
      </c>
      <c r="K37" s="85" t="s">
        <v>503</v>
      </c>
      <c r="L37" s="85" t="s">
        <v>571</v>
      </c>
      <c r="M37" s="163" t="s">
        <v>1053</v>
      </c>
    </row>
    <row r="38" spans="1:13">
      <c r="B38" t="s">
        <v>1047</v>
      </c>
      <c r="K38" s="85" t="s">
        <v>496</v>
      </c>
      <c r="L38" s="85" t="s">
        <v>572</v>
      </c>
      <c r="M38" s="163" t="s">
        <v>1053</v>
      </c>
    </row>
    <row r="39" spans="1:13">
      <c r="K39" s="85" t="s">
        <v>495</v>
      </c>
      <c r="L39" s="85" t="s">
        <v>573</v>
      </c>
      <c r="M39" s="163" t="s">
        <v>1053</v>
      </c>
    </row>
    <row r="40" spans="1:13">
      <c r="K40" s="85" t="s">
        <v>494</v>
      </c>
      <c r="L40" s="85" t="s">
        <v>574</v>
      </c>
      <c r="M40" s="163" t="s">
        <v>1053</v>
      </c>
    </row>
    <row r="41" spans="1:13">
      <c r="K41" s="85" t="s">
        <v>493</v>
      </c>
      <c r="L41" s="85" t="s">
        <v>575</v>
      </c>
      <c r="M41" s="163" t="s">
        <v>1053</v>
      </c>
    </row>
    <row r="42" spans="1:13">
      <c r="A42" s="1" t="s">
        <v>115</v>
      </c>
      <c r="K42" s="85" t="s">
        <v>492</v>
      </c>
      <c r="L42" s="85" t="s">
        <v>576</v>
      </c>
      <c r="M42" s="163" t="s">
        <v>1053</v>
      </c>
    </row>
    <row r="43" spans="1:13">
      <c r="A43" t="s">
        <v>119</v>
      </c>
      <c r="K43" s="85" t="s">
        <v>491</v>
      </c>
      <c r="L43" s="85" t="s">
        <v>577</v>
      </c>
      <c r="M43" s="163" t="s">
        <v>1053</v>
      </c>
    </row>
    <row r="44" spans="1:13">
      <c r="A44" t="s">
        <v>120</v>
      </c>
      <c r="K44" s="85" t="s">
        <v>490</v>
      </c>
      <c r="L44" s="85" t="s">
        <v>578</v>
      </c>
      <c r="M44" s="163" t="s">
        <v>1053</v>
      </c>
    </row>
    <row r="45" spans="1:13">
      <c r="A45" t="s">
        <v>121</v>
      </c>
      <c r="K45" s="85" t="s">
        <v>489</v>
      </c>
      <c r="L45" s="85" t="s">
        <v>579</v>
      </c>
      <c r="M45" s="163" t="s">
        <v>1053</v>
      </c>
    </row>
    <row r="46" spans="1:13">
      <c r="A46" t="s">
        <v>122</v>
      </c>
      <c r="K46" s="85" t="s">
        <v>488</v>
      </c>
      <c r="L46" s="85" t="s">
        <v>580</v>
      </c>
      <c r="M46" s="163" t="s">
        <v>1053</v>
      </c>
    </row>
    <row r="47" spans="1:13">
      <c r="A47" t="s">
        <v>123</v>
      </c>
      <c r="K47" s="85" t="s">
        <v>487</v>
      </c>
      <c r="L47" s="85" t="s">
        <v>581</v>
      </c>
      <c r="M47" s="163" t="s">
        <v>1053</v>
      </c>
    </row>
    <row r="48" spans="1:13">
      <c r="K48" s="85" t="s">
        <v>486</v>
      </c>
      <c r="L48" s="85" t="s">
        <v>582</v>
      </c>
      <c r="M48" s="163" t="s">
        <v>1053</v>
      </c>
    </row>
    <row r="49" spans="1:13">
      <c r="A49" t="s">
        <v>124</v>
      </c>
      <c r="K49" s="85" t="s">
        <v>485</v>
      </c>
      <c r="L49" s="85" t="s">
        <v>583</v>
      </c>
      <c r="M49" s="163" t="s">
        <v>1053</v>
      </c>
    </row>
    <row r="50" spans="1:13">
      <c r="A50" t="s">
        <v>125</v>
      </c>
      <c r="K50" s="85" t="s">
        <v>484</v>
      </c>
      <c r="L50" s="85" t="s">
        <v>584</v>
      </c>
      <c r="M50" s="163" t="s">
        <v>1053</v>
      </c>
    </row>
    <row r="52" spans="1:13">
      <c r="A52" t="s">
        <v>116</v>
      </c>
    </row>
    <row r="53" spans="1:13">
      <c r="A53" t="s">
        <v>117</v>
      </c>
    </row>
    <row r="54" spans="1:13">
      <c r="A54" t="s">
        <v>118</v>
      </c>
    </row>
    <row r="56" spans="1:13">
      <c r="A56" t="s">
        <v>134</v>
      </c>
    </row>
    <row r="57" spans="1:13">
      <c r="A57" t="s">
        <v>127</v>
      </c>
    </row>
    <row r="58" spans="1:13">
      <c r="A58" t="s">
        <v>126</v>
      </c>
    </row>
    <row r="60" spans="1:13">
      <c r="A60" s="1" t="s">
        <v>269</v>
      </c>
    </row>
    <row r="61" spans="1:13">
      <c r="A61" t="s">
        <v>270</v>
      </c>
    </row>
    <row r="62" spans="1:13">
      <c r="A62" t="s">
        <v>274</v>
      </c>
    </row>
    <row r="63" spans="1:13">
      <c r="A63" t="s">
        <v>271</v>
      </c>
    </row>
    <row r="65" spans="1:2">
      <c r="A65" s="1" t="s">
        <v>276</v>
      </c>
    </row>
    <row r="66" spans="1:2">
      <c r="A66" s="10">
        <v>2.931E-7</v>
      </c>
      <c r="B66" t="s">
        <v>275</v>
      </c>
    </row>
    <row r="67" spans="1:2">
      <c r="A67" s="11">
        <v>0.88711067149387013</v>
      </c>
      <c r="B67" t="s">
        <v>342</v>
      </c>
    </row>
    <row r="68" spans="1:2">
      <c r="A68" s="11">
        <v>0.84730412960844359</v>
      </c>
      <c r="B68" t="s">
        <v>341</v>
      </c>
    </row>
    <row r="69" spans="1:2">
      <c r="A69">
        <v>0.75350342301658668</v>
      </c>
      <c r="B69" t="s">
        <v>1074</v>
      </c>
    </row>
    <row r="70" spans="1:2">
      <c r="A70" s="90" t="s">
        <v>596</v>
      </c>
    </row>
    <row r="71" spans="1:2">
      <c r="A71" s="87" t="s">
        <v>597</v>
      </c>
    </row>
    <row r="72" spans="1:2">
      <c r="A72" s="87" t="s">
        <v>598</v>
      </c>
    </row>
    <row r="73" spans="1:2">
      <c r="A73" s="87"/>
    </row>
    <row r="74" spans="1:2">
      <c r="A74" s="87" t="s">
        <v>599</v>
      </c>
    </row>
    <row r="75" spans="1:2">
      <c r="A75" s="87" t="s">
        <v>600</v>
      </c>
    </row>
    <row r="76" spans="1:2">
      <c r="A76" s="87"/>
    </row>
    <row r="77" spans="1:2">
      <c r="A77" s="90" t="s">
        <v>601</v>
      </c>
    </row>
    <row r="78" spans="1:2">
      <c r="A78" s="87" t="s">
        <v>602</v>
      </c>
    </row>
    <row r="79" spans="1:2">
      <c r="A79" s="85" t="s">
        <v>603</v>
      </c>
    </row>
    <row r="80" spans="1:2">
      <c r="A80" s="87"/>
    </row>
    <row r="81" spans="1:1">
      <c r="A81" s="90" t="s">
        <v>604</v>
      </c>
    </row>
    <row r="82" spans="1:1">
      <c r="A82" s="87"/>
    </row>
    <row r="83" spans="1:1">
      <c r="A83" s="87" t="s">
        <v>605</v>
      </c>
    </row>
    <row r="84" spans="1:1">
      <c r="A84" s="87" t="s">
        <v>606</v>
      </c>
    </row>
    <row r="85" spans="1:1">
      <c r="A85" s="87"/>
    </row>
  </sheetData>
  <phoneticPr fontId="16" type="noConversion"/>
  <conditionalFormatting sqref="L1:M1048576">
    <cfRule type="duplicateValues" dxfId="5" priority="1"/>
  </conditionalFormatting>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68" t="s">
        <v>396</v>
      </c>
      <c r="C1" s="69">
        <v>2022</v>
      </c>
      <c r="D1" s="69">
        <v>2023</v>
      </c>
      <c r="E1" s="69">
        <v>2024</v>
      </c>
      <c r="F1" s="69">
        <v>2025</v>
      </c>
      <c r="G1" s="69">
        <v>2026</v>
      </c>
      <c r="H1" s="69">
        <v>2027</v>
      </c>
      <c r="I1" s="69">
        <v>2028</v>
      </c>
      <c r="J1" s="69">
        <v>2029</v>
      </c>
      <c r="K1" s="69">
        <v>2030</v>
      </c>
      <c r="L1" s="69">
        <v>2031</v>
      </c>
      <c r="M1" s="69">
        <v>2032</v>
      </c>
      <c r="N1" s="69">
        <v>2033</v>
      </c>
      <c r="O1" s="69">
        <v>2034</v>
      </c>
      <c r="P1" s="69">
        <v>2035</v>
      </c>
      <c r="Q1" s="69">
        <v>2036</v>
      </c>
      <c r="R1" s="69">
        <v>2037</v>
      </c>
      <c r="S1" s="69">
        <v>2038</v>
      </c>
      <c r="T1" s="69">
        <v>2039</v>
      </c>
      <c r="U1" s="69">
        <v>2040</v>
      </c>
      <c r="V1" s="69">
        <v>2041</v>
      </c>
      <c r="W1" s="69">
        <v>2042</v>
      </c>
      <c r="X1" s="69">
        <v>2043</v>
      </c>
      <c r="Y1" s="69">
        <v>2044</v>
      </c>
      <c r="Z1" s="69">
        <v>2045</v>
      </c>
      <c r="AA1" s="69">
        <v>2046</v>
      </c>
      <c r="AB1" s="69">
        <v>2047</v>
      </c>
      <c r="AC1" s="69">
        <v>2048</v>
      </c>
      <c r="AD1" s="69">
        <v>2049</v>
      </c>
      <c r="AE1" s="69">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138</v>
      </c>
      <c r="B10" s="70" t="s">
        <v>139</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71" t="s">
        <v>406</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71"/>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72" t="s">
        <v>140</v>
      </c>
      <c r="C13" s="72">
        <v>2022</v>
      </c>
      <c r="D13" s="72">
        <v>2023</v>
      </c>
      <c r="E13" s="72">
        <v>2024</v>
      </c>
      <c r="F13" s="72">
        <v>2025</v>
      </c>
      <c r="G13" s="72">
        <v>2026</v>
      </c>
      <c r="H13" s="72">
        <v>2027</v>
      </c>
      <c r="I13" s="72">
        <v>2028</v>
      </c>
      <c r="J13" s="72">
        <v>2029</v>
      </c>
      <c r="K13" s="72">
        <v>2030</v>
      </c>
      <c r="L13" s="72">
        <v>2031</v>
      </c>
      <c r="M13" s="72">
        <v>2032</v>
      </c>
      <c r="N13" s="72">
        <v>2033</v>
      </c>
      <c r="O13" s="72">
        <v>2034</v>
      </c>
      <c r="P13" s="72">
        <v>2035</v>
      </c>
      <c r="Q13" s="72">
        <v>2036</v>
      </c>
      <c r="R13" s="72">
        <v>2037</v>
      </c>
      <c r="S13" s="72">
        <v>2038</v>
      </c>
      <c r="T13" s="72">
        <v>2039</v>
      </c>
      <c r="U13" s="72">
        <v>2040</v>
      </c>
      <c r="V13" s="72">
        <v>2041</v>
      </c>
      <c r="W13" s="72">
        <v>2042</v>
      </c>
      <c r="X13" s="72">
        <v>2043</v>
      </c>
      <c r="Y13" s="72">
        <v>2044</v>
      </c>
      <c r="Z13" s="72">
        <v>2045</v>
      </c>
      <c r="AA13" s="72">
        <v>2046</v>
      </c>
      <c r="AB13" s="72">
        <v>2047</v>
      </c>
      <c r="AC13" s="72">
        <v>2048</v>
      </c>
      <c r="AD13" s="72">
        <v>2049</v>
      </c>
      <c r="AE13" s="72">
        <v>2050</v>
      </c>
      <c r="AF13" s="73"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74" t="s">
        <v>141</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8" t="s">
        <v>142</v>
      </c>
      <c r="B16" s="75" t="s">
        <v>143</v>
      </c>
      <c r="C16" s="76">
        <v>29.133368000000001</v>
      </c>
      <c r="D16" s="76">
        <v>31.306763</v>
      </c>
      <c r="E16" s="76">
        <v>31.488976000000001</v>
      </c>
      <c r="F16" s="76">
        <v>30.414380999999999</v>
      </c>
      <c r="G16" s="76">
        <v>29.316693999999998</v>
      </c>
      <c r="H16" s="76">
        <v>28.432261</v>
      </c>
      <c r="I16" s="76">
        <v>27.927178999999999</v>
      </c>
      <c r="J16" s="76">
        <v>27.736774</v>
      </c>
      <c r="K16" s="76">
        <v>27.826453999999998</v>
      </c>
      <c r="L16" s="76">
        <v>28.114606999999999</v>
      </c>
      <c r="M16" s="76">
        <v>28.577341000000001</v>
      </c>
      <c r="N16" s="76">
        <v>29.166181999999999</v>
      </c>
      <c r="O16" s="76">
        <v>29.755032</v>
      </c>
      <c r="P16" s="76">
        <v>30.227194000000001</v>
      </c>
      <c r="Q16" s="76">
        <v>30.581852000000001</v>
      </c>
      <c r="R16" s="76">
        <v>30.898972000000001</v>
      </c>
      <c r="S16" s="76">
        <v>31.307200999999999</v>
      </c>
      <c r="T16" s="76">
        <v>31.507280000000002</v>
      </c>
      <c r="U16" s="76">
        <v>31.831757</v>
      </c>
      <c r="V16" s="76">
        <v>32.150084999999997</v>
      </c>
      <c r="W16" s="76">
        <v>32.377547999999997</v>
      </c>
      <c r="X16" s="76">
        <v>32.495739</v>
      </c>
      <c r="Y16" s="76">
        <v>32.527752</v>
      </c>
      <c r="Z16" s="76">
        <v>32.601685000000003</v>
      </c>
      <c r="AA16" s="76">
        <v>32.818344000000003</v>
      </c>
      <c r="AB16" s="76">
        <v>32.858730000000001</v>
      </c>
      <c r="AC16" s="76">
        <v>32.944167999999998</v>
      </c>
      <c r="AD16" s="76">
        <v>32.974564000000001</v>
      </c>
      <c r="AE16" s="76">
        <v>32.963577000000001</v>
      </c>
      <c r="AF16" s="77">
        <v>4.4209999999999996E-3</v>
      </c>
      <c r="AG16" s="49"/>
    </row>
    <row r="17" spans="1:33" ht="15" customHeight="1">
      <c r="A17" s="48" t="s">
        <v>144</v>
      </c>
      <c r="B17" s="75" t="s">
        <v>145</v>
      </c>
      <c r="C17" s="76">
        <v>35.242496000000003</v>
      </c>
      <c r="D17" s="76">
        <v>32.825690999999999</v>
      </c>
      <c r="E17" s="76">
        <v>31.613775</v>
      </c>
      <c r="F17" s="76">
        <v>29.971098000000001</v>
      </c>
      <c r="G17" s="76">
        <v>29.506724999999999</v>
      </c>
      <c r="H17" s="76">
        <v>29.058900999999999</v>
      </c>
      <c r="I17" s="76">
        <v>28.775815999999999</v>
      </c>
      <c r="J17" s="76">
        <v>28.863544000000001</v>
      </c>
      <c r="K17" s="76">
        <v>28.871641</v>
      </c>
      <c r="L17" s="76">
        <v>29.047982999999999</v>
      </c>
      <c r="M17" s="76">
        <v>29.134986999999999</v>
      </c>
      <c r="N17" s="76">
        <v>29.251018999999999</v>
      </c>
      <c r="O17" s="76">
        <v>29.296842999999999</v>
      </c>
      <c r="P17" s="76">
        <v>29.470129</v>
      </c>
      <c r="Q17" s="76">
        <v>29.486605000000001</v>
      </c>
      <c r="R17" s="76">
        <v>29.608255</v>
      </c>
      <c r="S17" s="76">
        <v>29.697092000000001</v>
      </c>
      <c r="T17" s="76">
        <v>29.738928000000001</v>
      </c>
      <c r="U17" s="76">
        <v>29.786014999999999</v>
      </c>
      <c r="V17" s="76">
        <v>29.942484</v>
      </c>
      <c r="W17" s="76">
        <v>29.935656000000002</v>
      </c>
      <c r="X17" s="76">
        <v>30.04907</v>
      </c>
      <c r="Y17" s="76">
        <v>29.954853</v>
      </c>
      <c r="Z17" s="76">
        <v>29.998642</v>
      </c>
      <c r="AA17" s="76">
        <v>30.208777999999999</v>
      </c>
      <c r="AB17" s="76">
        <v>30.235264000000001</v>
      </c>
      <c r="AC17" s="76">
        <v>30.267240999999999</v>
      </c>
      <c r="AD17" s="76">
        <v>30.332972999999999</v>
      </c>
      <c r="AE17" s="76">
        <v>30.333071</v>
      </c>
      <c r="AF17" s="77">
        <v>-5.3429999999999997E-3</v>
      </c>
      <c r="AG17" s="49"/>
    </row>
    <row r="18" spans="1:33" ht="15" customHeight="1">
      <c r="A18" s="48" t="s">
        <v>146</v>
      </c>
      <c r="B18" s="75" t="s">
        <v>147</v>
      </c>
      <c r="C18" s="76">
        <v>14.293920999999999</v>
      </c>
      <c r="D18" s="76">
        <v>14.064584</v>
      </c>
      <c r="E18" s="76">
        <v>12.820667</v>
      </c>
      <c r="F18" s="76">
        <v>12.096767</v>
      </c>
      <c r="G18" s="76">
        <v>11.490399999999999</v>
      </c>
      <c r="H18" s="76">
        <v>11.084415999999999</v>
      </c>
      <c r="I18" s="76">
        <v>10.822556000000001</v>
      </c>
      <c r="J18" s="76">
        <v>10.873314000000001</v>
      </c>
      <c r="K18" s="76">
        <v>10.916109000000001</v>
      </c>
      <c r="L18" s="76">
        <v>11.018428999999999</v>
      </c>
      <c r="M18" s="76">
        <v>11.109650999999999</v>
      </c>
      <c r="N18" s="76">
        <v>11.256351</v>
      </c>
      <c r="O18" s="76">
        <v>11.376830999999999</v>
      </c>
      <c r="P18" s="76">
        <v>11.484237</v>
      </c>
      <c r="Q18" s="76">
        <v>11.535565</v>
      </c>
      <c r="R18" s="76">
        <v>11.619213999999999</v>
      </c>
      <c r="S18" s="76">
        <v>11.759008</v>
      </c>
      <c r="T18" s="76">
        <v>11.765636000000001</v>
      </c>
      <c r="U18" s="76">
        <v>11.858184</v>
      </c>
      <c r="V18" s="76">
        <v>11.954751999999999</v>
      </c>
      <c r="W18" s="76">
        <v>11.979805000000001</v>
      </c>
      <c r="X18" s="76">
        <v>11.966863</v>
      </c>
      <c r="Y18" s="76">
        <v>11.924365999999999</v>
      </c>
      <c r="Z18" s="76">
        <v>11.983916000000001</v>
      </c>
      <c r="AA18" s="76">
        <v>12.294510000000001</v>
      </c>
      <c r="AB18" s="76">
        <v>12.278926999999999</v>
      </c>
      <c r="AC18" s="76">
        <v>12.246207999999999</v>
      </c>
      <c r="AD18" s="76">
        <v>12.250840999999999</v>
      </c>
      <c r="AE18" s="76">
        <v>12.285347</v>
      </c>
      <c r="AF18" s="77">
        <v>-5.3940000000000004E-3</v>
      </c>
      <c r="AG18" s="49"/>
    </row>
    <row r="19" spans="1:33" ht="15" customHeight="1">
      <c r="A19" s="48" t="s">
        <v>148</v>
      </c>
      <c r="B19" s="75" t="s">
        <v>149</v>
      </c>
      <c r="C19" s="76">
        <v>42.669246999999999</v>
      </c>
      <c r="D19" s="76">
        <v>41.433242999999997</v>
      </c>
      <c r="E19" s="76">
        <v>40.553882999999999</v>
      </c>
      <c r="F19" s="76">
        <v>39.341568000000002</v>
      </c>
      <c r="G19" s="76">
        <v>38.636054999999999</v>
      </c>
      <c r="H19" s="76">
        <v>38.098618000000002</v>
      </c>
      <c r="I19" s="76">
        <v>37.736530000000002</v>
      </c>
      <c r="J19" s="76">
        <v>37.638126</v>
      </c>
      <c r="K19" s="76">
        <v>37.737510999999998</v>
      </c>
      <c r="L19" s="76">
        <v>37.934016999999997</v>
      </c>
      <c r="M19" s="76">
        <v>38.113976000000001</v>
      </c>
      <c r="N19" s="76">
        <v>38.685684000000002</v>
      </c>
      <c r="O19" s="76">
        <v>39.125293999999997</v>
      </c>
      <c r="P19" s="76">
        <v>39.167233000000003</v>
      </c>
      <c r="Q19" s="76">
        <v>39.408442999999998</v>
      </c>
      <c r="R19" s="76">
        <v>39.708202</v>
      </c>
      <c r="S19" s="76">
        <v>40.126545</v>
      </c>
      <c r="T19" s="76">
        <v>40.421805999999997</v>
      </c>
      <c r="U19" s="76">
        <v>40.716976000000003</v>
      </c>
      <c r="V19" s="76">
        <v>40.952396</v>
      </c>
      <c r="W19" s="76">
        <v>41.084854</v>
      </c>
      <c r="X19" s="76">
        <v>41.174621999999999</v>
      </c>
      <c r="Y19" s="76">
        <v>41.248722000000001</v>
      </c>
      <c r="Z19" s="76">
        <v>41.339100000000002</v>
      </c>
      <c r="AA19" s="76">
        <v>41.270775</v>
      </c>
      <c r="AB19" s="76">
        <v>41.153132999999997</v>
      </c>
      <c r="AC19" s="76">
        <v>41.092044999999999</v>
      </c>
      <c r="AD19" s="76">
        <v>40.905059999999999</v>
      </c>
      <c r="AE19" s="76">
        <v>40.599277000000001</v>
      </c>
      <c r="AF19" s="77">
        <v>-1.774E-3</v>
      </c>
      <c r="AG19" s="49"/>
    </row>
    <row r="20" spans="1:33" ht="15" customHeight="1">
      <c r="A20" s="45"/>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row>
    <row r="21" spans="1:33" ht="15" customHeight="1">
      <c r="A21" s="45"/>
      <c r="B21" s="74" t="s">
        <v>150</v>
      </c>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8" t="s">
        <v>151</v>
      </c>
      <c r="B22" s="75" t="s">
        <v>143</v>
      </c>
      <c r="C22" s="76">
        <v>27.825644</v>
      </c>
      <c r="D22" s="76">
        <v>26.750048</v>
      </c>
      <c r="E22" s="76">
        <v>24.895067000000001</v>
      </c>
      <c r="F22" s="76">
        <v>22.915489000000001</v>
      </c>
      <c r="G22" s="76">
        <v>21.863067999999998</v>
      </c>
      <c r="H22" s="76">
        <v>21.29063</v>
      </c>
      <c r="I22" s="76">
        <v>21.164490000000001</v>
      </c>
      <c r="J22" s="76">
        <v>21.271128000000001</v>
      </c>
      <c r="K22" s="76">
        <v>21.567475999999999</v>
      </c>
      <c r="L22" s="76">
        <v>21.957166999999998</v>
      </c>
      <c r="M22" s="76">
        <v>22.450292999999999</v>
      </c>
      <c r="N22" s="76">
        <v>22.999268000000001</v>
      </c>
      <c r="O22" s="76">
        <v>23.455528000000001</v>
      </c>
      <c r="P22" s="76">
        <v>23.727990999999999</v>
      </c>
      <c r="Q22" s="76">
        <v>23.893875000000001</v>
      </c>
      <c r="R22" s="76">
        <v>24.081244999999999</v>
      </c>
      <c r="S22" s="76">
        <v>24.430447000000001</v>
      </c>
      <c r="T22" s="76">
        <v>24.450624000000001</v>
      </c>
      <c r="U22" s="76">
        <v>24.742602999999999</v>
      </c>
      <c r="V22" s="76">
        <v>24.982395</v>
      </c>
      <c r="W22" s="76">
        <v>25.090612</v>
      </c>
      <c r="X22" s="76">
        <v>25.093864</v>
      </c>
      <c r="Y22" s="76">
        <v>25.044073000000001</v>
      </c>
      <c r="Z22" s="76">
        <v>25.106045000000002</v>
      </c>
      <c r="AA22" s="76">
        <v>25.327110000000001</v>
      </c>
      <c r="AB22" s="76">
        <v>25.361146999999999</v>
      </c>
      <c r="AC22" s="76">
        <v>25.452358</v>
      </c>
      <c r="AD22" s="76">
        <v>25.443525000000001</v>
      </c>
      <c r="AE22" s="76">
        <v>25.401167000000001</v>
      </c>
      <c r="AF22" s="77">
        <v>-3.251E-3</v>
      </c>
      <c r="AG22" s="49"/>
    </row>
    <row r="23" spans="1:33" ht="15" customHeight="1">
      <c r="A23" s="48" t="s">
        <v>152</v>
      </c>
      <c r="B23" s="75" t="s">
        <v>145</v>
      </c>
      <c r="C23" s="76">
        <v>35.263694999999998</v>
      </c>
      <c r="D23" s="76">
        <v>32.981144</v>
      </c>
      <c r="E23" s="76">
        <v>30.614763</v>
      </c>
      <c r="F23" s="76">
        <v>27.813896</v>
      </c>
      <c r="G23" s="76">
        <v>26.172981</v>
      </c>
      <c r="H23" s="76">
        <v>24.572749999999999</v>
      </c>
      <c r="I23" s="76">
        <v>23.124897000000001</v>
      </c>
      <c r="J23" s="76">
        <v>23.207827000000002</v>
      </c>
      <c r="K23" s="76">
        <v>23.210224</v>
      </c>
      <c r="L23" s="76">
        <v>23.375800999999999</v>
      </c>
      <c r="M23" s="76">
        <v>23.469553000000001</v>
      </c>
      <c r="N23" s="76">
        <v>23.574058999999998</v>
      </c>
      <c r="O23" s="76">
        <v>23.628924999999999</v>
      </c>
      <c r="P23" s="76">
        <v>23.780881999999998</v>
      </c>
      <c r="Q23" s="76">
        <v>23.807659000000001</v>
      </c>
      <c r="R23" s="76">
        <v>23.920522999999999</v>
      </c>
      <c r="S23" s="76">
        <v>24.003952000000002</v>
      </c>
      <c r="T23" s="76">
        <v>24.045341000000001</v>
      </c>
      <c r="U23" s="76">
        <v>24.092535000000002</v>
      </c>
      <c r="V23" s="76">
        <v>24.247444000000002</v>
      </c>
      <c r="W23" s="76">
        <v>24.240576000000001</v>
      </c>
      <c r="X23" s="76">
        <v>24.354948</v>
      </c>
      <c r="Y23" s="76">
        <v>24.264793000000001</v>
      </c>
      <c r="Z23" s="76">
        <v>24.334454000000001</v>
      </c>
      <c r="AA23" s="76">
        <v>24.855765999999999</v>
      </c>
      <c r="AB23" s="76">
        <v>24.870148</v>
      </c>
      <c r="AC23" s="76">
        <v>24.901744999999998</v>
      </c>
      <c r="AD23" s="76">
        <v>24.972280999999999</v>
      </c>
      <c r="AE23" s="76">
        <v>24.973918999999999</v>
      </c>
      <c r="AF23" s="77">
        <v>-1.2246999999999999E-2</v>
      </c>
      <c r="AG23" s="49"/>
    </row>
    <row r="24" spans="1:33" ht="15" customHeight="1">
      <c r="A24" s="48" t="s">
        <v>153</v>
      </c>
      <c r="B24" s="75" t="s">
        <v>154</v>
      </c>
      <c r="C24" s="76">
        <v>12.628995</v>
      </c>
      <c r="D24" s="76">
        <v>7.8650659999999997</v>
      </c>
      <c r="E24" s="76">
        <v>9.434374</v>
      </c>
      <c r="F24" s="76">
        <v>9.7382729999999995</v>
      </c>
      <c r="G24" s="76">
        <v>11.133956</v>
      </c>
      <c r="H24" s="76">
        <v>12.534561999999999</v>
      </c>
      <c r="I24" s="76">
        <v>14.025283999999999</v>
      </c>
      <c r="J24" s="76">
        <v>14.102822</v>
      </c>
      <c r="K24" s="76">
        <v>14.186954</v>
      </c>
      <c r="L24" s="76">
        <v>14.294547</v>
      </c>
      <c r="M24" s="76">
        <v>14.392586</v>
      </c>
      <c r="N24" s="76">
        <v>14.48232</v>
      </c>
      <c r="O24" s="76">
        <v>14.582383</v>
      </c>
      <c r="P24" s="76">
        <v>14.694341</v>
      </c>
      <c r="Q24" s="76">
        <v>14.783643</v>
      </c>
      <c r="R24" s="76">
        <v>14.880509999999999</v>
      </c>
      <c r="S24" s="76">
        <v>14.985899</v>
      </c>
      <c r="T24" s="76">
        <v>15.052875</v>
      </c>
      <c r="U24" s="76">
        <v>15.137447999999999</v>
      </c>
      <c r="V24" s="76">
        <v>15.264226000000001</v>
      </c>
      <c r="W24" s="76">
        <v>15.277987</v>
      </c>
      <c r="X24" s="76">
        <v>15.347211</v>
      </c>
      <c r="Y24" s="76">
        <v>15.376574</v>
      </c>
      <c r="Z24" s="76">
        <v>15.433166</v>
      </c>
      <c r="AA24" s="76">
        <v>15.594908</v>
      </c>
      <c r="AB24" s="76">
        <v>15.594113999999999</v>
      </c>
      <c r="AC24" s="76">
        <v>15.714553</v>
      </c>
      <c r="AD24" s="76">
        <v>15.804392</v>
      </c>
      <c r="AE24" s="76">
        <v>15.873075</v>
      </c>
      <c r="AF24" s="77">
        <v>8.1989999999999997E-3</v>
      </c>
      <c r="AG24" s="49"/>
    </row>
    <row r="25" spans="1:33" ht="15" customHeight="1">
      <c r="A25" s="48" t="s">
        <v>155</v>
      </c>
      <c r="B25" s="75" t="s">
        <v>147</v>
      </c>
      <c r="C25" s="76">
        <v>10.986808</v>
      </c>
      <c r="D25" s="76">
        <v>10.325419</v>
      </c>
      <c r="E25" s="76">
        <v>9.3254219999999997</v>
      </c>
      <c r="F25" s="76">
        <v>8.8462060000000005</v>
      </c>
      <c r="G25" s="76">
        <v>8.4563649999999999</v>
      </c>
      <c r="H25" s="76">
        <v>8.2451399999999992</v>
      </c>
      <c r="I25" s="76">
        <v>8.1537489999999995</v>
      </c>
      <c r="J25" s="76">
        <v>8.1912269999999996</v>
      </c>
      <c r="K25" s="76">
        <v>8.2165320000000008</v>
      </c>
      <c r="L25" s="76">
        <v>8.2962330000000009</v>
      </c>
      <c r="M25" s="76">
        <v>8.3676929999999992</v>
      </c>
      <c r="N25" s="76">
        <v>8.4998389999999997</v>
      </c>
      <c r="O25" s="76">
        <v>8.6007459999999991</v>
      </c>
      <c r="P25" s="76">
        <v>8.6883189999999999</v>
      </c>
      <c r="Q25" s="76">
        <v>8.7239880000000003</v>
      </c>
      <c r="R25" s="76">
        <v>8.7927320000000009</v>
      </c>
      <c r="S25" s="76">
        <v>8.9164480000000008</v>
      </c>
      <c r="T25" s="76">
        <v>8.9131370000000008</v>
      </c>
      <c r="U25" s="76">
        <v>8.9955510000000007</v>
      </c>
      <c r="V25" s="76">
        <v>9.0808020000000003</v>
      </c>
      <c r="W25" s="76">
        <v>9.0962859999999992</v>
      </c>
      <c r="X25" s="76">
        <v>9.0763879999999997</v>
      </c>
      <c r="Y25" s="76">
        <v>9.0307539999999999</v>
      </c>
      <c r="Z25" s="76">
        <v>9.0795709999999996</v>
      </c>
      <c r="AA25" s="76">
        <v>9.2763690000000008</v>
      </c>
      <c r="AB25" s="76">
        <v>9.235811</v>
      </c>
      <c r="AC25" s="76">
        <v>9.1928889999999992</v>
      </c>
      <c r="AD25" s="76">
        <v>9.1929289999999995</v>
      </c>
      <c r="AE25" s="76">
        <v>9.224361</v>
      </c>
      <c r="AF25" s="77">
        <v>-6.2249999999999996E-3</v>
      </c>
      <c r="AG25" s="49"/>
    </row>
    <row r="26" spans="1:33" ht="15" customHeight="1">
      <c r="A26" s="48" t="s">
        <v>156</v>
      </c>
      <c r="B26" s="75" t="s">
        <v>149</v>
      </c>
      <c r="C26" s="76">
        <v>36.670883000000003</v>
      </c>
      <c r="D26" s="76">
        <v>35.900337</v>
      </c>
      <c r="E26" s="76">
        <v>34.342381000000003</v>
      </c>
      <c r="F26" s="76">
        <v>32.872684</v>
      </c>
      <c r="G26" s="76">
        <v>32.054313999999998</v>
      </c>
      <c r="H26" s="76">
        <v>31.460438</v>
      </c>
      <c r="I26" s="76">
        <v>30.960937999999999</v>
      </c>
      <c r="J26" s="76">
        <v>30.716866</v>
      </c>
      <c r="K26" s="76">
        <v>30.680281000000001</v>
      </c>
      <c r="L26" s="76">
        <v>30.663637000000001</v>
      </c>
      <c r="M26" s="76">
        <v>30.632755</v>
      </c>
      <c r="N26" s="76">
        <v>30.980528</v>
      </c>
      <c r="O26" s="76">
        <v>31.210360999999999</v>
      </c>
      <c r="P26" s="76">
        <v>31.136457</v>
      </c>
      <c r="Q26" s="76">
        <v>31.231977000000001</v>
      </c>
      <c r="R26" s="76">
        <v>31.342302</v>
      </c>
      <c r="S26" s="76">
        <v>31.591194000000002</v>
      </c>
      <c r="T26" s="76">
        <v>31.754964999999999</v>
      </c>
      <c r="U26" s="76">
        <v>31.889710999999998</v>
      </c>
      <c r="V26" s="76">
        <v>31.993582</v>
      </c>
      <c r="W26" s="76">
        <v>32.010455999999998</v>
      </c>
      <c r="X26" s="76">
        <v>32.017532000000003</v>
      </c>
      <c r="Y26" s="76">
        <v>31.980668999999999</v>
      </c>
      <c r="Z26" s="76">
        <v>31.929119</v>
      </c>
      <c r="AA26" s="76">
        <v>31.752293000000002</v>
      </c>
      <c r="AB26" s="76">
        <v>31.488890000000001</v>
      </c>
      <c r="AC26" s="76">
        <v>31.376942</v>
      </c>
      <c r="AD26" s="76">
        <v>31.126701000000001</v>
      </c>
      <c r="AE26" s="76">
        <v>30.802555000000002</v>
      </c>
      <c r="AF26" s="77">
        <v>-6.2090000000000001E-3</v>
      </c>
      <c r="AG26" s="49"/>
    </row>
    <row r="27" spans="1:33" ht="15" customHeight="1">
      <c r="A27" s="45"/>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74" t="s">
        <v>157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8" t="s">
        <v>158</v>
      </c>
      <c r="B29" s="75" t="s">
        <v>143</v>
      </c>
      <c r="C29" s="76">
        <v>23.435020000000002</v>
      </c>
      <c r="D29" s="76">
        <v>21.469131000000001</v>
      </c>
      <c r="E29" s="76">
        <v>19.205514999999998</v>
      </c>
      <c r="F29" s="76">
        <v>17.003975000000001</v>
      </c>
      <c r="G29" s="76">
        <v>15.932600000000001</v>
      </c>
      <c r="H29" s="76">
        <v>15.368119999999999</v>
      </c>
      <c r="I29" s="76">
        <v>15.270111</v>
      </c>
      <c r="J29" s="76">
        <v>15.401593999999999</v>
      </c>
      <c r="K29" s="76">
        <v>15.727974</v>
      </c>
      <c r="L29" s="76">
        <v>16.148448999999999</v>
      </c>
      <c r="M29" s="76">
        <v>16.682365000000001</v>
      </c>
      <c r="N29" s="76">
        <v>17.278714999999998</v>
      </c>
      <c r="O29" s="76">
        <v>17.769476000000001</v>
      </c>
      <c r="P29" s="76">
        <v>18.054673999999999</v>
      </c>
      <c r="Q29" s="76">
        <v>18.227862999999999</v>
      </c>
      <c r="R29" s="76">
        <v>18.434585999999999</v>
      </c>
      <c r="S29" s="76">
        <v>18.832411</v>
      </c>
      <c r="T29" s="76">
        <v>18.834531999999999</v>
      </c>
      <c r="U29" s="76">
        <v>19.175160999999999</v>
      </c>
      <c r="V29" s="76">
        <v>19.442754999999998</v>
      </c>
      <c r="W29" s="76">
        <v>19.555237000000002</v>
      </c>
      <c r="X29" s="76">
        <v>19.550401999999998</v>
      </c>
      <c r="Y29" s="76">
        <v>19.489827999999999</v>
      </c>
      <c r="Z29" s="76">
        <v>19.551672</v>
      </c>
      <c r="AA29" s="76">
        <v>19.545283999999999</v>
      </c>
      <c r="AB29" s="76">
        <v>19.586832000000001</v>
      </c>
      <c r="AC29" s="76">
        <v>19.694735999999999</v>
      </c>
      <c r="AD29" s="76">
        <v>19.679703</v>
      </c>
      <c r="AE29" s="76">
        <v>19.630019999999998</v>
      </c>
      <c r="AF29" s="77">
        <v>-6.3080000000000002E-3</v>
      </c>
      <c r="AG29" s="49"/>
    </row>
    <row r="30" spans="1:33" ht="15" customHeight="1">
      <c r="A30" s="48" t="s">
        <v>159</v>
      </c>
      <c r="B30" s="75" t="s">
        <v>145</v>
      </c>
      <c r="C30" s="76">
        <v>35.187302000000003</v>
      </c>
      <c r="D30" s="76">
        <v>32.804630000000003</v>
      </c>
      <c r="E30" s="76">
        <v>30.476191</v>
      </c>
      <c r="F30" s="76">
        <v>27.636358000000001</v>
      </c>
      <c r="G30" s="76">
        <v>25.955219</v>
      </c>
      <c r="H30" s="76">
        <v>24.321341</v>
      </c>
      <c r="I30" s="76">
        <v>22.837069</v>
      </c>
      <c r="J30" s="76">
        <v>22.933368999999999</v>
      </c>
      <c r="K30" s="76">
        <v>22.940442999999998</v>
      </c>
      <c r="L30" s="76">
        <v>23.109438000000001</v>
      </c>
      <c r="M30" s="76">
        <v>23.212620000000001</v>
      </c>
      <c r="N30" s="76">
        <v>23.333881000000002</v>
      </c>
      <c r="O30" s="76">
        <v>23.39049</v>
      </c>
      <c r="P30" s="76">
        <v>23.561223999999999</v>
      </c>
      <c r="Q30" s="76">
        <v>23.589086999999999</v>
      </c>
      <c r="R30" s="76">
        <v>23.713947000000001</v>
      </c>
      <c r="S30" s="76">
        <v>23.804403000000001</v>
      </c>
      <c r="T30" s="76">
        <v>23.853134000000001</v>
      </c>
      <c r="U30" s="76">
        <v>23.908232000000002</v>
      </c>
      <c r="V30" s="76">
        <v>24.072897000000001</v>
      </c>
      <c r="W30" s="76">
        <v>24.073511</v>
      </c>
      <c r="X30" s="76">
        <v>24.198322000000001</v>
      </c>
      <c r="Y30" s="76">
        <v>24.118036</v>
      </c>
      <c r="Z30" s="76">
        <v>24.174662000000001</v>
      </c>
      <c r="AA30" s="76">
        <v>24.400406</v>
      </c>
      <c r="AB30" s="76">
        <v>24.425331</v>
      </c>
      <c r="AC30" s="76">
        <v>24.465714999999999</v>
      </c>
      <c r="AD30" s="76">
        <v>24.54307</v>
      </c>
      <c r="AE30" s="76">
        <v>24.550739</v>
      </c>
      <c r="AF30" s="77">
        <v>-1.2773E-2</v>
      </c>
      <c r="AG30" s="49"/>
    </row>
    <row r="31" spans="1:33">
      <c r="A31" s="48" t="s">
        <v>160</v>
      </c>
      <c r="B31" s="75" t="s">
        <v>154</v>
      </c>
      <c r="C31" s="76">
        <v>13.34515</v>
      </c>
      <c r="D31" s="76">
        <v>8.4961450000000003</v>
      </c>
      <c r="E31" s="76">
        <v>10.168447</v>
      </c>
      <c r="F31" s="76">
        <v>10.736027</v>
      </c>
      <c r="G31" s="76">
        <v>12.278802000000001</v>
      </c>
      <c r="H31" s="76">
        <v>13.923551</v>
      </c>
      <c r="I31" s="76">
        <v>15.540428</v>
      </c>
      <c r="J31" s="76">
        <v>15.624060999999999</v>
      </c>
      <c r="K31" s="76">
        <v>15.728377999999999</v>
      </c>
      <c r="L31" s="76">
        <v>15.850405</v>
      </c>
      <c r="M31" s="76">
        <v>15.970654</v>
      </c>
      <c r="N31" s="76">
        <v>16.084973999999999</v>
      </c>
      <c r="O31" s="76">
        <v>16.205594999999999</v>
      </c>
      <c r="P31" s="76">
        <v>16.335402999999999</v>
      </c>
      <c r="Q31" s="76">
        <v>16.434000000000001</v>
      </c>
      <c r="R31" s="76">
        <v>16.537801999999999</v>
      </c>
      <c r="S31" s="76">
        <v>16.65823</v>
      </c>
      <c r="T31" s="76">
        <v>16.734859</v>
      </c>
      <c r="U31" s="76">
        <v>16.834289999999999</v>
      </c>
      <c r="V31" s="76">
        <v>16.971537000000001</v>
      </c>
      <c r="W31" s="76">
        <v>16.992591999999998</v>
      </c>
      <c r="X31" s="76">
        <v>17.066227000000001</v>
      </c>
      <c r="Y31" s="76">
        <v>17.056498999999999</v>
      </c>
      <c r="Z31" s="76">
        <v>17.117035000000001</v>
      </c>
      <c r="AA31" s="76">
        <v>17.292304999999999</v>
      </c>
      <c r="AB31" s="76">
        <v>17.297117</v>
      </c>
      <c r="AC31" s="76">
        <v>17.411476</v>
      </c>
      <c r="AD31" s="76">
        <v>17.497350999999998</v>
      </c>
      <c r="AE31" s="76">
        <v>17.570716999999998</v>
      </c>
      <c r="AF31" s="77">
        <v>9.8729999999999998E-3</v>
      </c>
      <c r="AG31" s="49"/>
    </row>
    <row r="32" spans="1:33">
      <c r="A32" s="48" t="s">
        <v>161</v>
      </c>
      <c r="B32" s="75" t="s">
        <v>162</v>
      </c>
      <c r="C32" s="76">
        <v>7.3309170000000003</v>
      </c>
      <c r="D32" s="76">
        <v>6.2700329999999997</v>
      </c>
      <c r="E32" s="76">
        <v>5.1604200000000002</v>
      </c>
      <c r="F32" s="76">
        <v>4.5920259999999997</v>
      </c>
      <c r="G32" s="76">
        <v>4.1592359999999999</v>
      </c>
      <c r="H32" s="76">
        <v>3.9202270000000001</v>
      </c>
      <c r="I32" s="76">
        <v>3.8369740000000001</v>
      </c>
      <c r="J32" s="76">
        <v>3.8520029999999998</v>
      </c>
      <c r="K32" s="76">
        <v>3.9104890000000001</v>
      </c>
      <c r="L32" s="76">
        <v>4.015809</v>
      </c>
      <c r="M32" s="76">
        <v>4.1266280000000002</v>
      </c>
      <c r="N32" s="76">
        <v>4.2846310000000001</v>
      </c>
      <c r="O32" s="76">
        <v>4.4108970000000003</v>
      </c>
      <c r="P32" s="76">
        <v>4.5220779999999996</v>
      </c>
      <c r="Q32" s="76">
        <v>4.5410050000000002</v>
      </c>
      <c r="R32" s="76">
        <v>4.5855629999999996</v>
      </c>
      <c r="S32" s="76">
        <v>4.709835</v>
      </c>
      <c r="T32" s="76">
        <v>4.6547780000000003</v>
      </c>
      <c r="U32" s="76">
        <v>4.7746180000000003</v>
      </c>
      <c r="V32" s="76">
        <v>4.8514379999999999</v>
      </c>
      <c r="W32" s="76">
        <v>4.8454240000000004</v>
      </c>
      <c r="X32" s="76">
        <v>4.7942140000000002</v>
      </c>
      <c r="Y32" s="76">
        <v>4.7445890000000004</v>
      </c>
      <c r="Z32" s="76">
        <v>4.7421860000000002</v>
      </c>
      <c r="AA32" s="76">
        <v>4.7064450000000004</v>
      </c>
      <c r="AB32" s="76">
        <v>4.6718780000000004</v>
      </c>
      <c r="AC32" s="76">
        <v>4.6380869999999996</v>
      </c>
      <c r="AD32" s="76">
        <v>4.5964590000000003</v>
      </c>
      <c r="AE32" s="76">
        <v>4.5926539999999996</v>
      </c>
      <c r="AF32" s="77">
        <v>-1.6563000000000001E-2</v>
      </c>
      <c r="AG32" s="49"/>
    </row>
    <row r="33" spans="1:33">
      <c r="A33" s="48" t="s">
        <v>163</v>
      </c>
      <c r="B33" s="75" t="s">
        <v>164</v>
      </c>
      <c r="C33" s="76">
        <v>5.4304249999999996</v>
      </c>
      <c r="D33" s="76">
        <v>5.4466970000000003</v>
      </c>
      <c r="E33" s="76">
        <v>5.6790830000000003</v>
      </c>
      <c r="F33" s="76">
        <v>5.6766920000000001</v>
      </c>
      <c r="G33" s="76">
        <v>5.7069979999999996</v>
      </c>
      <c r="H33" s="76">
        <v>5.757409</v>
      </c>
      <c r="I33" s="76">
        <v>5.7974399999999999</v>
      </c>
      <c r="J33" s="76">
        <v>5.8433669999999998</v>
      </c>
      <c r="K33" s="76">
        <v>5.947584</v>
      </c>
      <c r="L33" s="76">
        <v>6.0097779999999998</v>
      </c>
      <c r="M33" s="76">
        <v>6.110779</v>
      </c>
      <c r="N33" s="76">
        <v>6.1829609999999997</v>
      </c>
      <c r="O33" s="76">
        <v>6.2506630000000003</v>
      </c>
      <c r="P33" s="76">
        <v>6.3259449999999999</v>
      </c>
      <c r="Q33" s="76">
        <v>6.403143</v>
      </c>
      <c r="R33" s="76">
        <v>6.4953659999999998</v>
      </c>
      <c r="S33" s="76">
        <v>6.5684300000000002</v>
      </c>
      <c r="T33" s="76">
        <v>6.6390440000000002</v>
      </c>
      <c r="U33" s="76">
        <v>6.7099260000000003</v>
      </c>
      <c r="V33" s="76">
        <v>6.7595479999999997</v>
      </c>
      <c r="W33" s="76">
        <v>6.8068</v>
      </c>
      <c r="X33" s="76">
        <v>6.8561490000000003</v>
      </c>
      <c r="Y33" s="76">
        <v>6.9083310000000004</v>
      </c>
      <c r="Z33" s="76">
        <v>6.9656209999999996</v>
      </c>
      <c r="AA33" s="76">
        <v>7.01844</v>
      </c>
      <c r="AB33" s="76">
        <v>7.0695379999999997</v>
      </c>
      <c r="AC33" s="76">
        <v>7.1226570000000002</v>
      </c>
      <c r="AD33" s="76">
        <v>7.1712059999999997</v>
      </c>
      <c r="AE33" s="76">
        <v>7.2262329999999997</v>
      </c>
      <c r="AF33" s="77">
        <v>1.0255999999999999E-2</v>
      </c>
      <c r="AG33" s="49"/>
    </row>
    <row r="34" spans="1:33">
      <c r="A34" s="48" t="s">
        <v>165</v>
      </c>
      <c r="B34" s="75" t="s">
        <v>166</v>
      </c>
      <c r="C34" s="76">
        <v>2.7995990000000002</v>
      </c>
      <c r="D34" s="76">
        <v>2.739652</v>
      </c>
      <c r="E34" s="76">
        <v>2.81602</v>
      </c>
      <c r="F34" s="76">
        <v>2.8787729999999998</v>
      </c>
      <c r="G34" s="76">
        <v>2.8711600000000002</v>
      </c>
      <c r="H34" s="76">
        <v>2.854581</v>
      </c>
      <c r="I34" s="76">
        <v>2.8362250000000002</v>
      </c>
      <c r="J34" s="76">
        <v>2.8263880000000001</v>
      </c>
      <c r="K34" s="76">
        <v>2.8201990000000001</v>
      </c>
      <c r="L34" s="76">
        <v>2.8153779999999999</v>
      </c>
      <c r="M34" s="76">
        <v>2.808907</v>
      </c>
      <c r="N34" s="76">
        <v>2.8084190000000002</v>
      </c>
      <c r="O34" s="76">
        <v>2.8094380000000001</v>
      </c>
      <c r="P34" s="76">
        <v>2.811175</v>
      </c>
      <c r="Q34" s="76">
        <v>2.8150270000000002</v>
      </c>
      <c r="R34" s="76">
        <v>2.8257270000000001</v>
      </c>
      <c r="S34" s="76">
        <v>2.8389229999999999</v>
      </c>
      <c r="T34" s="76">
        <v>2.847067</v>
      </c>
      <c r="U34" s="76">
        <v>2.8494899999999999</v>
      </c>
      <c r="V34" s="76">
        <v>2.85175</v>
      </c>
      <c r="W34" s="76">
        <v>2.8516870000000001</v>
      </c>
      <c r="X34" s="76">
        <v>2.8542700000000001</v>
      </c>
      <c r="Y34" s="76">
        <v>2.8538139999999999</v>
      </c>
      <c r="Z34" s="76">
        <v>2.8573719999999998</v>
      </c>
      <c r="AA34" s="76">
        <v>2.860795</v>
      </c>
      <c r="AB34" s="76">
        <v>2.8650159999999998</v>
      </c>
      <c r="AC34" s="76">
        <v>2.8701219999999998</v>
      </c>
      <c r="AD34" s="76">
        <v>2.8668680000000002</v>
      </c>
      <c r="AE34" s="76">
        <v>2.867251</v>
      </c>
      <c r="AF34" s="77">
        <v>8.5300000000000003E-4</v>
      </c>
      <c r="AG34" s="49"/>
    </row>
    <row r="35" spans="1:33">
      <c r="A35" s="48" t="s">
        <v>167</v>
      </c>
      <c r="B35" s="75" t="s">
        <v>168</v>
      </c>
      <c r="C35" s="76" t="s">
        <v>304</v>
      </c>
      <c r="D35" s="76" t="s">
        <v>304</v>
      </c>
      <c r="E35" s="76" t="s">
        <v>304</v>
      </c>
      <c r="F35" s="76" t="s">
        <v>304</v>
      </c>
      <c r="G35" s="76" t="s">
        <v>304</v>
      </c>
      <c r="H35" s="76" t="s">
        <v>304</v>
      </c>
      <c r="I35" s="76" t="s">
        <v>304</v>
      </c>
      <c r="J35" s="76" t="s">
        <v>304</v>
      </c>
      <c r="K35" s="76" t="s">
        <v>304</v>
      </c>
      <c r="L35" s="76" t="s">
        <v>304</v>
      </c>
      <c r="M35" s="76" t="s">
        <v>304</v>
      </c>
      <c r="N35" s="76" t="s">
        <v>304</v>
      </c>
      <c r="O35" s="76" t="s">
        <v>304</v>
      </c>
      <c r="P35" s="76" t="s">
        <v>304</v>
      </c>
      <c r="Q35" s="76" t="s">
        <v>304</v>
      </c>
      <c r="R35" s="76" t="s">
        <v>304</v>
      </c>
      <c r="S35" s="76" t="s">
        <v>304</v>
      </c>
      <c r="T35" s="76" t="s">
        <v>304</v>
      </c>
      <c r="U35" s="76" t="s">
        <v>304</v>
      </c>
      <c r="V35" s="76" t="s">
        <v>304</v>
      </c>
      <c r="W35" s="76" t="s">
        <v>304</v>
      </c>
      <c r="X35" s="76" t="s">
        <v>304</v>
      </c>
      <c r="Y35" s="76" t="s">
        <v>304</v>
      </c>
      <c r="Z35" s="76" t="s">
        <v>304</v>
      </c>
      <c r="AA35" s="76" t="s">
        <v>304</v>
      </c>
      <c r="AB35" s="76" t="s">
        <v>304</v>
      </c>
      <c r="AC35" s="76" t="s">
        <v>304</v>
      </c>
      <c r="AD35" s="76" t="s">
        <v>304</v>
      </c>
      <c r="AE35" s="76" t="s">
        <v>304</v>
      </c>
      <c r="AF35" s="77" t="s">
        <v>304</v>
      </c>
      <c r="AG35" s="49" t="s">
        <v>304</v>
      </c>
    </row>
    <row r="36" spans="1:33">
      <c r="A36" s="48" t="s">
        <v>169</v>
      </c>
      <c r="B36" s="75" t="s">
        <v>149</v>
      </c>
      <c r="C36" s="76">
        <v>24.421028</v>
      </c>
      <c r="D36" s="76">
        <v>23.969260999999999</v>
      </c>
      <c r="E36" s="76">
        <v>22.165068000000002</v>
      </c>
      <c r="F36" s="76">
        <v>20.957455</v>
      </c>
      <c r="G36" s="76">
        <v>20.154661000000001</v>
      </c>
      <c r="H36" s="76">
        <v>19.591453999999999</v>
      </c>
      <c r="I36" s="76">
        <v>19.228178</v>
      </c>
      <c r="J36" s="76">
        <v>19.033812999999999</v>
      </c>
      <c r="K36" s="76">
        <v>18.984463000000002</v>
      </c>
      <c r="L36" s="76">
        <v>18.977394</v>
      </c>
      <c r="M36" s="76">
        <v>18.989550000000001</v>
      </c>
      <c r="N36" s="76">
        <v>19.311668000000001</v>
      </c>
      <c r="O36" s="76">
        <v>19.408781000000001</v>
      </c>
      <c r="P36" s="76">
        <v>19.357766999999999</v>
      </c>
      <c r="Q36" s="76">
        <v>19.480951000000001</v>
      </c>
      <c r="R36" s="76">
        <v>19.64303</v>
      </c>
      <c r="S36" s="76">
        <v>19.909723</v>
      </c>
      <c r="T36" s="76">
        <v>20.139053000000001</v>
      </c>
      <c r="U36" s="76">
        <v>20.302842999999999</v>
      </c>
      <c r="V36" s="76">
        <v>20.438231999999999</v>
      </c>
      <c r="W36" s="76">
        <v>20.447336</v>
      </c>
      <c r="X36" s="76">
        <v>20.409019000000001</v>
      </c>
      <c r="Y36" s="76">
        <v>20.401765999999999</v>
      </c>
      <c r="Z36" s="76">
        <v>20.352792999999998</v>
      </c>
      <c r="AA36" s="76">
        <v>20.226258999999999</v>
      </c>
      <c r="AB36" s="76">
        <v>20.095247000000001</v>
      </c>
      <c r="AC36" s="76">
        <v>20.023175999999999</v>
      </c>
      <c r="AD36" s="76">
        <v>19.89432</v>
      </c>
      <c r="AE36" s="76">
        <v>19.708027000000001</v>
      </c>
      <c r="AF36" s="77">
        <v>-7.6290000000000004E-3</v>
      </c>
      <c r="AG36" s="49"/>
    </row>
    <row r="37" spans="1:33">
      <c r="A37" s="45"/>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spans="1:33">
      <c r="A38" s="45"/>
      <c r="B38" s="74" t="s">
        <v>170</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8" t="s">
        <v>171</v>
      </c>
      <c r="B39" s="75" t="s">
        <v>143</v>
      </c>
      <c r="C39" s="76">
        <v>25.673756000000001</v>
      </c>
      <c r="D39" s="76">
        <v>24.128675000000001</v>
      </c>
      <c r="E39" s="76">
        <v>22.471951000000001</v>
      </c>
      <c r="F39" s="76">
        <v>20.815957999999998</v>
      </c>
      <c r="G39" s="76">
        <v>19.998926000000001</v>
      </c>
      <c r="H39" s="76">
        <v>19.561989000000001</v>
      </c>
      <c r="I39" s="76">
        <v>19.492156999999999</v>
      </c>
      <c r="J39" s="76">
        <v>19.602236000000001</v>
      </c>
      <c r="K39" s="76">
        <v>19.865448000000001</v>
      </c>
      <c r="L39" s="76">
        <v>20.198456</v>
      </c>
      <c r="M39" s="76">
        <v>20.616091000000001</v>
      </c>
      <c r="N39" s="76">
        <v>21.075576999999999</v>
      </c>
      <c r="O39" s="76">
        <v>21.446708999999998</v>
      </c>
      <c r="P39" s="76">
        <v>21.658113</v>
      </c>
      <c r="Q39" s="76">
        <v>21.785758999999999</v>
      </c>
      <c r="R39" s="76">
        <v>21.940096</v>
      </c>
      <c r="S39" s="76">
        <v>22.238503000000001</v>
      </c>
      <c r="T39" s="76">
        <v>22.234596</v>
      </c>
      <c r="U39" s="76">
        <v>22.490117999999999</v>
      </c>
      <c r="V39" s="76">
        <v>22.685780000000001</v>
      </c>
      <c r="W39" s="76">
        <v>22.765637999999999</v>
      </c>
      <c r="X39" s="76">
        <v>22.760217999999998</v>
      </c>
      <c r="Y39" s="76">
        <v>22.715187</v>
      </c>
      <c r="Z39" s="76">
        <v>22.775300999999999</v>
      </c>
      <c r="AA39" s="76">
        <v>23.024887</v>
      </c>
      <c r="AB39" s="76">
        <v>23.057397999999999</v>
      </c>
      <c r="AC39" s="76">
        <v>23.138636000000002</v>
      </c>
      <c r="AD39" s="76">
        <v>23.127609</v>
      </c>
      <c r="AE39" s="76">
        <v>23.092307999999999</v>
      </c>
      <c r="AF39" s="77">
        <v>-3.7780000000000001E-3</v>
      </c>
      <c r="AG39" s="49"/>
    </row>
    <row r="40" spans="1:33">
      <c r="A40" s="48" t="s">
        <v>172</v>
      </c>
      <c r="B40" s="75" t="s">
        <v>173</v>
      </c>
      <c r="C40" s="76">
        <v>38.155422000000002</v>
      </c>
      <c r="D40" s="76">
        <v>33.744048999999997</v>
      </c>
      <c r="E40" s="76">
        <v>32.413798999999997</v>
      </c>
      <c r="F40" s="76">
        <v>30.254673</v>
      </c>
      <c r="G40" s="76">
        <v>29.96781</v>
      </c>
      <c r="H40" s="76">
        <v>29.806168</v>
      </c>
      <c r="I40" s="76">
        <v>29.845123000000001</v>
      </c>
      <c r="J40" s="76">
        <v>29.921641999999999</v>
      </c>
      <c r="K40" s="76">
        <v>30.057252999999999</v>
      </c>
      <c r="L40" s="76">
        <v>30.034431000000001</v>
      </c>
      <c r="M40" s="76">
        <v>30.226928999999998</v>
      </c>
      <c r="N40" s="76">
        <v>30.330379000000001</v>
      </c>
      <c r="O40" s="76">
        <v>30.467768</v>
      </c>
      <c r="P40" s="76">
        <v>30.563355999999999</v>
      </c>
      <c r="Q40" s="76">
        <v>30.925975999999999</v>
      </c>
      <c r="R40" s="76">
        <v>30.996416</v>
      </c>
      <c r="S40" s="76">
        <v>31.117224</v>
      </c>
      <c r="T40" s="76">
        <v>31.273572999999999</v>
      </c>
      <c r="U40" s="76">
        <v>31.334126000000001</v>
      </c>
      <c r="V40" s="76">
        <v>31.351469000000002</v>
      </c>
      <c r="W40" s="76">
        <v>31.450728999999999</v>
      </c>
      <c r="X40" s="76">
        <v>31.335975999999999</v>
      </c>
      <c r="Y40" s="76">
        <v>31.554224000000001</v>
      </c>
      <c r="Z40" s="76">
        <v>31.580019</v>
      </c>
      <c r="AA40" s="76">
        <v>32.420741999999997</v>
      </c>
      <c r="AB40" s="76">
        <v>32.430134000000002</v>
      </c>
      <c r="AC40" s="76">
        <v>32.712605000000003</v>
      </c>
      <c r="AD40" s="76">
        <v>32.812477000000001</v>
      </c>
      <c r="AE40" s="76">
        <v>33.119743</v>
      </c>
      <c r="AF40" s="77">
        <v>-5.0419999999999996E-3</v>
      </c>
      <c r="AG40" s="49"/>
    </row>
    <row r="41" spans="1:33">
      <c r="A41" s="48" t="s">
        <v>174</v>
      </c>
      <c r="B41" s="75" t="s">
        <v>175</v>
      </c>
      <c r="C41" s="76">
        <v>34.785815999999997</v>
      </c>
      <c r="D41" s="76">
        <v>30.500900000000001</v>
      </c>
      <c r="E41" s="76">
        <v>27.654461000000001</v>
      </c>
      <c r="F41" s="76">
        <v>25.814499000000001</v>
      </c>
      <c r="G41" s="76">
        <v>25.540665000000001</v>
      </c>
      <c r="H41" s="76">
        <v>25.387986999999999</v>
      </c>
      <c r="I41" s="76">
        <v>25.400079999999999</v>
      </c>
      <c r="J41" s="76">
        <v>25.444728999999999</v>
      </c>
      <c r="K41" s="76">
        <v>25.533380999999999</v>
      </c>
      <c r="L41" s="76">
        <v>25.497232</v>
      </c>
      <c r="M41" s="76">
        <v>25.631806999999998</v>
      </c>
      <c r="N41" s="76">
        <v>25.694863999999999</v>
      </c>
      <c r="O41" s="76">
        <v>25.783964000000001</v>
      </c>
      <c r="P41" s="76">
        <v>25.841785000000002</v>
      </c>
      <c r="Q41" s="76">
        <v>26.121752000000001</v>
      </c>
      <c r="R41" s="76">
        <v>26.161154</v>
      </c>
      <c r="S41" s="76">
        <v>26.242393</v>
      </c>
      <c r="T41" s="76">
        <v>26.358506999999999</v>
      </c>
      <c r="U41" s="76">
        <v>26.395033000000002</v>
      </c>
      <c r="V41" s="76">
        <v>26.397086999999999</v>
      </c>
      <c r="W41" s="76">
        <v>26.466999000000001</v>
      </c>
      <c r="X41" s="76">
        <v>26.361927000000001</v>
      </c>
      <c r="Y41" s="76">
        <v>26.536808000000001</v>
      </c>
      <c r="Z41" s="76">
        <v>26.548639000000001</v>
      </c>
      <c r="AA41" s="76">
        <v>27.288558999999999</v>
      </c>
      <c r="AB41" s="76">
        <v>27.287635999999999</v>
      </c>
      <c r="AC41" s="76">
        <v>27.511337000000001</v>
      </c>
      <c r="AD41" s="76">
        <v>27.584212999999998</v>
      </c>
      <c r="AE41" s="76">
        <v>27.827411999999999</v>
      </c>
      <c r="AF41" s="77">
        <v>-7.9389999999999999E-3</v>
      </c>
      <c r="AG41" s="49"/>
    </row>
    <row r="42" spans="1:33">
      <c r="A42" s="48" t="s">
        <v>176</v>
      </c>
      <c r="B42" s="75" t="s">
        <v>177</v>
      </c>
      <c r="C42" s="76">
        <v>26.739815</v>
      </c>
      <c r="D42" s="76">
        <v>22.567796999999999</v>
      </c>
      <c r="E42" s="76">
        <v>21.658487000000001</v>
      </c>
      <c r="F42" s="76">
        <v>20.17568</v>
      </c>
      <c r="G42" s="76">
        <v>19.946626999999999</v>
      </c>
      <c r="H42" s="76">
        <v>19.713881000000001</v>
      </c>
      <c r="I42" s="76">
        <v>19.619630999999998</v>
      </c>
      <c r="J42" s="76">
        <v>19.732991999999999</v>
      </c>
      <c r="K42" s="76">
        <v>19.754887</v>
      </c>
      <c r="L42" s="76">
        <v>19.972422000000002</v>
      </c>
      <c r="M42" s="76">
        <v>20.131733000000001</v>
      </c>
      <c r="N42" s="76">
        <v>20.218672000000002</v>
      </c>
      <c r="O42" s="76">
        <v>20.368309</v>
      </c>
      <c r="P42" s="76">
        <v>20.522895999999999</v>
      </c>
      <c r="Q42" s="76">
        <v>20.622114</v>
      </c>
      <c r="R42" s="76">
        <v>20.746122</v>
      </c>
      <c r="S42" s="76">
        <v>20.869146000000001</v>
      </c>
      <c r="T42" s="76">
        <v>20.96678</v>
      </c>
      <c r="U42" s="76">
        <v>21.087648000000002</v>
      </c>
      <c r="V42" s="76">
        <v>21.294411</v>
      </c>
      <c r="W42" s="76">
        <v>21.343142</v>
      </c>
      <c r="X42" s="76">
        <v>21.507014999999999</v>
      </c>
      <c r="Y42" s="76">
        <v>21.467026000000001</v>
      </c>
      <c r="Z42" s="76">
        <v>21.622814000000002</v>
      </c>
      <c r="AA42" s="76">
        <v>21.944468000000001</v>
      </c>
      <c r="AB42" s="76">
        <v>21.990461</v>
      </c>
      <c r="AC42" s="76">
        <v>22.051092000000001</v>
      </c>
      <c r="AD42" s="76">
        <v>22.151415</v>
      </c>
      <c r="AE42" s="76">
        <v>22.180281000000001</v>
      </c>
      <c r="AF42" s="77">
        <v>-6.6550000000000003E-3</v>
      </c>
      <c r="AG42" s="49"/>
    </row>
    <row r="43" spans="1:33">
      <c r="A43" s="48" t="s">
        <v>178</v>
      </c>
      <c r="B43" s="75" t="s">
        <v>179</v>
      </c>
      <c r="C43" s="76">
        <v>37.123702999999999</v>
      </c>
      <c r="D43" s="76">
        <v>32.857501999999997</v>
      </c>
      <c r="E43" s="76">
        <v>31.169696999999999</v>
      </c>
      <c r="F43" s="76">
        <v>29.060146</v>
      </c>
      <c r="G43" s="76">
        <v>28.13373</v>
      </c>
      <c r="H43" s="76">
        <v>27.197217999999999</v>
      </c>
      <c r="I43" s="76">
        <v>26.424462999999999</v>
      </c>
      <c r="J43" s="76">
        <v>26.520130000000002</v>
      </c>
      <c r="K43" s="76">
        <v>26.545546000000002</v>
      </c>
      <c r="L43" s="76">
        <v>26.701553000000001</v>
      </c>
      <c r="M43" s="76">
        <v>26.827372</v>
      </c>
      <c r="N43" s="76">
        <v>26.946200999999999</v>
      </c>
      <c r="O43" s="76">
        <v>26.993939999999998</v>
      </c>
      <c r="P43" s="76">
        <v>27.200310000000002</v>
      </c>
      <c r="Q43" s="76">
        <v>27.206823</v>
      </c>
      <c r="R43" s="76">
        <v>27.345296999999999</v>
      </c>
      <c r="S43" s="76">
        <v>27.446815000000001</v>
      </c>
      <c r="T43" s="76">
        <v>27.489861000000001</v>
      </c>
      <c r="U43" s="76">
        <v>27.537863000000002</v>
      </c>
      <c r="V43" s="76">
        <v>27.708594999999999</v>
      </c>
      <c r="W43" s="76">
        <v>27.718976999999999</v>
      </c>
      <c r="X43" s="76">
        <v>27.838846</v>
      </c>
      <c r="Y43" s="76">
        <v>27.744848000000001</v>
      </c>
      <c r="Z43" s="76">
        <v>27.800470000000001</v>
      </c>
      <c r="AA43" s="76">
        <v>28.387547000000001</v>
      </c>
      <c r="AB43" s="76">
        <v>28.413376</v>
      </c>
      <c r="AC43" s="76">
        <v>28.461220000000001</v>
      </c>
      <c r="AD43" s="76">
        <v>28.524797</v>
      </c>
      <c r="AE43" s="76">
        <v>28.533144</v>
      </c>
      <c r="AF43" s="77">
        <v>-9.3559999999999997E-3</v>
      </c>
      <c r="AG43" s="49"/>
    </row>
    <row r="44" spans="1:33">
      <c r="A44" s="48" t="s">
        <v>180</v>
      </c>
      <c r="B44" s="75" t="s">
        <v>154</v>
      </c>
      <c r="C44" s="76">
        <v>15.39181</v>
      </c>
      <c r="D44" s="76">
        <v>15.551938</v>
      </c>
      <c r="E44" s="76">
        <v>17.300775999999999</v>
      </c>
      <c r="F44" s="76">
        <v>16.409485</v>
      </c>
      <c r="G44" s="76">
        <v>16.427686999999999</v>
      </c>
      <c r="H44" s="76">
        <v>16.502735000000001</v>
      </c>
      <c r="I44" s="76">
        <v>16.535357000000001</v>
      </c>
      <c r="J44" s="76">
        <v>16.614215999999999</v>
      </c>
      <c r="K44" s="76">
        <v>16.714341999999998</v>
      </c>
      <c r="L44" s="76">
        <v>16.791964</v>
      </c>
      <c r="M44" s="76">
        <v>16.89019</v>
      </c>
      <c r="N44" s="76">
        <v>16.984158000000001</v>
      </c>
      <c r="O44" s="76">
        <v>17.077217000000001</v>
      </c>
      <c r="P44" s="76">
        <v>17.192131</v>
      </c>
      <c r="Q44" s="76">
        <v>17.249979</v>
      </c>
      <c r="R44" s="76">
        <v>17.340447999999999</v>
      </c>
      <c r="S44" s="76">
        <v>17.439603999999999</v>
      </c>
      <c r="T44" s="76">
        <v>17.511599</v>
      </c>
      <c r="U44" s="76">
        <v>17.576930999999998</v>
      </c>
      <c r="V44" s="76">
        <v>17.686035</v>
      </c>
      <c r="W44" s="76">
        <v>17.712140999999999</v>
      </c>
      <c r="X44" s="76">
        <v>17.789486</v>
      </c>
      <c r="Y44" s="76">
        <v>17.786715999999998</v>
      </c>
      <c r="Z44" s="76">
        <v>17.831644000000001</v>
      </c>
      <c r="AA44" s="76">
        <v>18.012905</v>
      </c>
      <c r="AB44" s="76">
        <v>18.00956</v>
      </c>
      <c r="AC44" s="76">
        <v>18.112957000000002</v>
      </c>
      <c r="AD44" s="76">
        <v>18.199448</v>
      </c>
      <c r="AE44" s="76">
        <v>18.28933</v>
      </c>
      <c r="AF44" s="77">
        <v>6.1789999999999996E-3</v>
      </c>
      <c r="AG44" s="49"/>
    </row>
    <row r="45" spans="1:33">
      <c r="A45" s="48" t="s">
        <v>181</v>
      </c>
      <c r="B45" s="75" t="s">
        <v>182</v>
      </c>
      <c r="C45" s="76">
        <v>17.54928</v>
      </c>
      <c r="D45" s="76">
        <v>16.298449000000002</v>
      </c>
      <c r="E45" s="76">
        <v>14.88739</v>
      </c>
      <c r="F45" s="76">
        <v>14.304173</v>
      </c>
      <c r="G45" s="76">
        <v>13.609575</v>
      </c>
      <c r="H45" s="76">
        <v>13.258362</v>
      </c>
      <c r="I45" s="76">
        <v>13.009375</v>
      </c>
      <c r="J45" s="76">
        <v>12.877625</v>
      </c>
      <c r="K45" s="76">
        <v>12.804221</v>
      </c>
      <c r="L45" s="76">
        <v>12.793189999999999</v>
      </c>
      <c r="M45" s="76">
        <v>12.772278999999999</v>
      </c>
      <c r="N45" s="76">
        <v>12.814316</v>
      </c>
      <c r="O45" s="76">
        <v>12.811182000000001</v>
      </c>
      <c r="P45" s="76">
        <v>12.783016999999999</v>
      </c>
      <c r="Q45" s="76">
        <v>12.651464000000001</v>
      </c>
      <c r="R45" s="76">
        <v>12.542598999999999</v>
      </c>
      <c r="S45" s="76">
        <v>12.536258</v>
      </c>
      <c r="T45" s="76">
        <v>12.333598</v>
      </c>
      <c r="U45" s="76">
        <v>12.31179</v>
      </c>
      <c r="V45" s="76">
        <v>12.251882</v>
      </c>
      <c r="W45" s="76">
        <v>12.115541</v>
      </c>
      <c r="X45" s="76">
        <v>11.941437000000001</v>
      </c>
      <c r="Y45" s="76">
        <v>11.766513</v>
      </c>
      <c r="Z45" s="76">
        <v>11.69476</v>
      </c>
      <c r="AA45" s="76">
        <v>12.298188</v>
      </c>
      <c r="AB45" s="76">
        <v>12.136044</v>
      </c>
      <c r="AC45" s="76">
        <v>11.981798</v>
      </c>
      <c r="AD45" s="76">
        <v>11.858985000000001</v>
      </c>
      <c r="AE45" s="76">
        <v>11.776168999999999</v>
      </c>
      <c r="AF45" s="77">
        <v>-1.4147E-2</v>
      </c>
      <c r="AG45" s="49"/>
    </row>
    <row r="46" spans="1:33">
      <c r="A46" s="48" t="s">
        <v>183</v>
      </c>
      <c r="B46" s="75" t="s">
        <v>149</v>
      </c>
      <c r="C46" s="76">
        <v>42.503979000000001</v>
      </c>
      <c r="D46" s="76">
        <v>44.014454000000001</v>
      </c>
      <c r="E46" s="76">
        <v>42.699257000000003</v>
      </c>
      <c r="F46" s="76">
        <v>40.270164000000001</v>
      </c>
      <c r="G46" s="76">
        <v>39.897511000000002</v>
      </c>
      <c r="H46" s="76">
        <v>39.828831000000001</v>
      </c>
      <c r="I46" s="76">
        <v>39.741402000000001</v>
      </c>
      <c r="J46" s="76">
        <v>39.724139999999998</v>
      </c>
      <c r="K46" s="76">
        <v>39.732391</v>
      </c>
      <c r="L46" s="76">
        <v>39.929423999999997</v>
      </c>
      <c r="M46" s="76">
        <v>40.166943000000003</v>
      </c>
      <c r="N46" s="76">
        <v>40.565944999999999</v>
      </c>
      <c r="O46" s="76">
        <v>40.854523</v>
      </c>
      <c r="P46" s="76">
        <v>41.056289999999997</v>
      </c>
      <c r="Q46" s="76">
        <v>41.068629999999999</v>
      </c>
      <c r="R46" s="76">
        <v>41.392082000000002</v>
      </c>
      <c r="S46" s="76">
        <v>41.665050999999998</v>
      </c>
      <c r="T46" s="76">
        <v>42.074824999999997</v>
      </c>
      <c r="U46" s="76">
        <v>42.285224999999997</v>
      </c>
      <c r="V46" s="76">
        <v>42.527729000000001</v>
      </c>
      <c r="W46" s="76">
        <v>42.529423000000001</v>
      </c>
      <c r="X46" s="76">
        <v>42.497456</v>
      </c>
      <c r="Y46" s="76">
        <v>42.464610999999998</v>
      </c>
      <c r="Z46" s="76">
        <v>42.516261999999998</v>
      </c>
      <c r="AA46" s="76">
        <v>42.623565999999997</v>
      </c>
      <c r="AB46" s="76">
        <v>42.482261999999999</v>
      </c>
      <c r="AC46" s="76">
        <v>42.484820999999997</v>
      </c>
      <c r="AD46" s="76">
        <v>42.022789000000003</v>
      </c>
      <c r="AE46" s="76">
        <v>41.658324999999998</v>
      </c>
      <c r="AF46" s="77">
        <v>-7.1699999999999997E-4</v>
      </c>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74" t="s">
        <v>184</v>
      </c>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1:33">
      <c r="A49" s="48" t="s">
        <v>185</v>
      </c>
      <c r="B49" s="75" t="s">
        <v>145</v>
      </c>
      <c r="C49" s="76">
        <v>35.259407000000003</v>
      </c>
      <c r="D49" s="76">
        <v>32.908622999999999</v>
      </c>
      <c r="E49" s="76">
        <v>30.715005999999999</v>
      </c>
      <c r="F49" s="76">
        <v>27.876041000000001</v>
      </c>
      <c r="G49" s="76">
        <v>26.264648000000001</v>
      </c>
      <c r="H49" s="76">
        <v>24.649519000000002</v>
      </c>
      <c r="I49" s="76">
        <v>23.123522000000001</v>
      </c>
      <c r="J49" s="76">
        <v>23.303953</v>
      </c>
      <c r="K49" s="76">
        <v>23.443438</v>
      </c>
      <c r="L49" s="76">
        <v>23.430513000000001</v>
      </c>
      <c r="M49" s="76">
        <v>23.544266</v>
      </c>
      <c r="N49" s="76">
        <v>23.535339</v>
      </c>
      <c r="O49" s="76">
        <v>23.673569000000001</v>
      </c>
      <c r="P49" s="76">
        <v>23.769455000000001</v>
      </c>
      <c r="Q49" s="76">
        <v>23.840540000000001</v>
      </c>
      <c r="R49" s="76">
        <v>23.890585000000002</v>
      </c>
      <c r="S49" s="76">
        <v>23.930655000000002</v>
      </c>
      <c r="T49" s="76">
        <v>24.005789</v>
      </c>
      <c r="U49" s="76">
        <v>24.099160999999999</v>
      </c>
      <c r="V49" s="76">
        <v>24.257807</v>
      </c>
      <c r="W49" s="76">
        <v>24.249801999999999</v>
      </c>
      <c r="X49" s="76">
        <v>24.362133</v>
      </c>
      <c r="Y49" s="76">
        <v>24.304323</v>
      </c>
      <c r="Z49" s="76">
        <v>24.419262</v>
      </c>
      <c r="AA49" s="76">
        <v>24.659782</v>
      </c>
      <c r="AB49" s="76">
        <v>24.697873999999999</v>
      </c>
      <c r="AC49" s="76">
        <v>24.746410000000001</v>
      </c>
      <c r="AD49" s="76">
        <v>24.866105999999998</v>
      </c>
      <c r="AE49" s="76">
        <v>24.873063999999999</v>
      </c>
      <c r="AF49" s="77">
        <v>-1.2385E-2</v>
      </c>
      <c r="AG49" s="49"/>
    </row>
    <row r="50" spans="1:33" ht="15" customHeight="1">
      <c r="A50" s="48" t="s">
        <v>186</v>
      </c>
      <c r="B50" s="75" t="s">
        <v>154</v>
      </c>
      <c r="C50" s="76">
        <v>21.746656000000002</v>
      </c>
      <c r="D50" s="76">
        <v>18.583587999999999</v>
      </c>
      <c r="E50" s="76">
        <v>18.437738</v>
      </c>
      <c r="F50" s="76">
        <v>17.426687000000001</v>
      </c>
      <c r="G50" s="76">
        <v>17.396132999999999</v>
      </c>
      <c r="H50" s="76">
        <v>17.450890000000001</v>
      </c>
      <c r="I50" s="76">
        <v>17.445499000000002</v>
      </c>
      <c r="J50" s="76">
        <v>17.50403</v>
      </c>
      <c r="K50" s="76">
        <v>17.585357999999999</v>
      </c>
      <c r="L50" s="76">
        <v>17.627741</v>
      </c>
      <c r="M50" s="76">
        <v>17.713676</v>
      </c>
      <c r="N50" s="76">
        <v>17.789324000000001</v>
      </c>
      <c r="O50" s="76">
        <v>17.860551999999998</v>
      </c>
      <c r="P50" s="76">
        <v>17.979301</v>
      </c>
      <c r="Q50" s="76">
        <v>18.031911999999998</v>
      </c>
      <c r="R50" s="76">
        <v>18.093886999999999</v>
      </c>
      <c r="S50" s="76">
        <v>18.164891999999998</v>
      </c>
      <c r="T50" s="76">
        <v>18.222367999999999</v>
      </c>
      <c r="U50" s="76">
        <v>18.234998999999998</v>
      </c>
      <c r="V50" s="76">
        <v>18.210297000000001</v>
      </c>
      <c r="W50" s="76">
        <v>18.106007000000002</v>
      </c>
      <c r="X50" s="76">
        <v>17.987822000000001</v>
      </c>
      <c r="Y50" s="76">
        <v>17.796372999999999</v>
      </c>
      <c r="Z50" s="76">
        <v>17.579772999999999</v>
      </c>
      <c r="AA50" s="76">
        <v>17.799135</v>
      </c>
      <c r="AB50" s="76">
        <v>17.826294000000001</v>
      </c>
      <c r="AC50" s="76">
        <v>17.931380999999998</v>
      </c>
      <c r="AD50" s="76">
        <v>18.026841999999998</v>
      </c>
      <c r="AE50" s="76">
        <v>18.092517999999998</v>
      </c>
      <c r="AF50" s="77">
        <v>-6.5490000000000001E-3</v>
      </c>
      <c r="AG50" s="49"/>
    </row>
    <row r="51" spans="1:33" ht="15" customHeight="1">
      <c r="A51" s="48" t="s">
        <v>187</v>
      </c>
      <c r="B51" s="75" t="s">
        <v>147</v>
      </c>
      <c r="C51" s="76">
        <v>7.0200610000000001</v>
      </c>
      <c r="D51" s="76">
        <v>5.6218500000000002</v>
      </c>
      <c r="E51" s="76">
        <v>4.4825049999999997</v>
      </c>
      <c r="F51" s="76">
        <v>3.8676200000000001</v>
      </c>
      <c r="G51" s="76">
        <v>3.3850189999999998</v>
      </c>
      <c r="H51" s="76">
        <v>3.0860349999999999</v>
      </c>
      <c r="I51" s="76">
        <v>2.9677769999999999</v>
      </c>
      <c r="J51" s="76">
        <v>2.9629919999999998</v>
      </c>
      <c r="K51" s="76">
        <v>2.9999069999999999</v>
      </c>
      <c r="L51" s="76">
        <v>3.0713910000000002</v>
      </c>
      <c r="M51" s="76">
        <v>3.152358</v>
      </c>
      <c r="N51" s="76">
        <v>3.2819440000000002</v>
      </c>
      <c r="O51" s="76">
        <v>3.3912620000000002</v>
      </c>
      <c r="P51" s="76">
        <v>3.5111520000000001</v>
      </c>
      <c r="Q51" s="76">
        <v>3.5463550000000001</v>
      </c>
      <c r="R51" s="76">
        <v>3.593677</v>
      </c>
      <c r="S51" s="76">
        <v>3.7334200000000002</v>
      </c>
      <c r="T51" s="76">
        <v>3.7044619999999999</v>
      </c>
      <c r="U51" s="76">
        <v>3.8440750000000001</v>
      </c>
      <c r="V51" s="76">
        <v>3.9176389999999999</v>
      </c>
      <c r="W51" s="76">
        <v>3.8986429999999999</v>
      </c>
      <c r="X51" s="76">
        <v>3.8471060000000001</v>
      </c>
      <c r="Y51" s="76">
        <v>3.7783739999999999</v>
      </c>
      <c r="Z51" s="76">
        <v>3.7701190000000002</v>
      </c>
      <c r="AA51" s="76">
        <v>3.746305</v>
      </c>
      <c r="AB51" s="76">
        <v>3.714029</v>
      </c>
      <c r="AC51" s="76">
        <v>3.6974870000000002</v>
      </c>
      <c r="AD51" s="76">
        <v>3.642601</v>
      </c>
      <c r="AE51" s="76">
        <v>3.6407699999999998</v>
      </c>
      <c r="AF51" s="77">
        <v>-2.3175999999999999E-2</v>
      </c>
      <c r="AG51" s="49"/>
    </row>
    <row r="52" spans="1:33" ht="15" customHeight="1">
      <c r="A52" s="48" t="s">
        <v>188</v>
      </c>
      <c r="B52" s="75" t="s">
        <v>189</v>
      </c>
      <c r="C52" s="76">
        <v>2.1347619999999998</v>
      </c>
      <c r="D52" s="76">
        <v>2.0571269999999999</v>
      </c>
      <c r="E52" s="76">
        <v>2.0538599999999998</v>
      </c>
      <c r="F52" s="76">
        <v>2.037131</v>
      </c>
      <c r="G52" s="76">
        <v>2.0081639999999998</v>
      </c>
      <c r="H52" s="76">
        <v>1.988704</v>
      </c>
      <c r="I52" s="76">
        <v>1.964183</v>
      </c>
      <c r="J52" s="76">
        <v>1.9527490000000001</v>
      </c>
      <c r="K52" s="76">
        <v>1.954107</v>
      </c>
      <c r="L52" s="76">
        <v>1.9472039999999999</v>
      </c>
      <c r="M52" s="76">
        <v>1.91757</v>
      </c>
      <c r="N52" s="76">
        <v>1.9060710000000001</v>
      </c>
      <c r="O52" s="76">
        <v>1.904636</v>
      </c>
      <c r="P52" s="76">
        <v>1.8978330000000001</v>
      </c>
      <c r="Q52" s="76">
        <v>1.8915120000000001</v>
      </c>
      <c r="R52" s="76">
        <v>1.889286</v>
      </c>
      <c r="S52" s="76">
        <v>1.914712</v>
      </c>
      <c r="T52" s="76">
        <v>1.91035</v>
      </c>
      <c r="U52" s="76">
        <v>1.9124460000000001</v>
      </c>
      <c r="V52" s="76">
        <v>1.9111039999999999</v>
      </c>
      <c r="W52" s="76">
        <v>1.9094120000000001</v>
      </c>
      <c r="X52" s="76">
        <v>1.9090240000000001</v>
      </c>
      <c r="Y52" s="76">
        <v>1.9037930000000001</v>
      </c>
      <c r="Z52" s="76">
        <v>1.8997839999999999</v>
      </c>
      <c r="AA52" s="76">
        <v>1.9004989999999999</v>
      </c>
      <c r="AB52" s="76">
        <v>1.895365</v>
      </c>
      <c r="AC52" s="76">
        <v>1.8867290000000001</v>
      </c>
      <c r="AD52" s="76">
        <v>1.8902159999999999</v>
      </c>
      <c r="AE52" s="76">
        <v>1.8872800000000001</v>
      </c>
      <c r="AF52" s="77">
        <v>-4.3909999999999999E-3</v>
      </c>
      <c r="AG52" s="49"/>
    </row>
    <row r="53" spans="1:33" ht="15" customHeight="1">
      <c r="A53" s="48" t="s">
        <v>190</v>
      </c>
      <c r="B53" s="75" t="s">
        <v>191</v>
      </c>
      <c r="C53" s="76">
        <v>0.71087199999999995</v>
      </c>
      <c r="D53" s="76">
        <v>0.71079999999999999</v>
      </c>
      <c r="E53" s="76">
        <v>0.71073900000000001</v>
      </c>
      <c r="F53" s="76">
        <v>0.710677</v>
      </c>
      <c r="G53" s="76">
        <v>0.71060599999999996</v>
      </c>
      <c r="H53" s="76">
        <v>0.71054399999999995</v>
      </c>
      <c r="I53" s="76">
        <v>0.71048299999999998</v>
      </c>
      <c r="J53" s="76">
        <v>0.71041100000000001</v>
      </c>
      <c r="K53" s="76">
        <v>0.71034900000000001</v>
      </c>
      <c r="L53" s="76">
        <v>0.71027700000000005</v>
      </c>
      <c r="M53" s="76">
        <v>0.71021599999999996</v>
      </c>
      <c r="N53" s="76">
        <v>0.71015399999999995</v>
      </c>
      <c r="O53" s="76">
        <v>0.71008300000000002</v>
      </c>
      <c r="P53" s="76">
        <v>0.71002100000000001</v>
      </c>
      <c r="Q53" s="76">
        <v>0.70994900000000005</v>
      </c>
      <c r="R53" s="76">
        <v>0.70988799999999996</v>
      </c>
      <c r="S53" s="76">
        <v>0.70982599999999996</v>
      </c>
      <c r="T53" s="76">
        <v>0.70975500000000002</v>
      </c>
      <c r="U53" s="76">
        <v>0.70969300000000002</v>
      </c>
      <c r="V53" s="76">
        <v>0.70963100000000001</v>
      </c>
      <c r="W53" s="76">
        <v>0.70955999999999997</v>
      </c>
      <c r="X53" s="76">
        <v>0.70949799999999996</v>
      </c>
      <c r="Y53" s="76">
        <v>0.709426</v>
      </c>
      <c r="Z53" s="76">
        <v>0.70936500000000002</v>
      </c>
      <c r="AA53" s="76">
        <v>0.70930300000000002</v>
      </c>
      <c r="AB53" s="76">
        <v>0.70923199999999997</v>
      </c>
      <c r="AC53" s="76">
        <v>0.70916999999999997</v>
      </c>
      <c r="AD53" s="76">
        <v>0.70910799999999996</v>
      </c>
      <c r="AE53" s="76">
        <v>0.70903700000000003</v>
      </c>
      <c r="AF53" s="77">
        <v>-9.2E-5</v>
      </c>
      <c r="AG53" s="49"/>
    </row>
    <row r="54" spans="1:33" ht="15" customHeight="1">
      <c r="A54" s="4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1:33" ht="15" customHeight="1">
      <c r="A55" s="4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1:33" ht="15" customHeight="1">
      <c r="A56" s="45"/>
      <c r="B56" s="74" t="s">
        <v>192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1:33" ht="15" customHeight="1">
      <c r="A57" s="48" t="s">
        <v>193</v>
      </c>
      <c r="B57" s="75" t="s">
        <v>143</v>
      </c>
      <c r="C57" s="76">
        <v>28.079664000000001</v>
      </c>
      <c r="D57" s="76">
        <v>28.863071000000001</v>
      </c>
      <c r="E57" s="76">
        <v>27.577629000000002</v>
      </c>
      <c r="F57" s="76">
        <v>26.031884999999999</v>
      </c>
      <c r="G57" s="76">
        <v>24.921838999999999</v>
      </c>
      <c r="H57" s="76">
        <v>24.151785</v>
      </c>
      <c r="I57" s="76">
        <v>23.797934999999999</v>
      </c>
      <c r="J57" s="76">
        <v>23.714777000000002</v>
      </c>
      <c r="K57" s="76">
        <v>23.87669</v>
      </c>
      <c r="L57" s="76">
        <v>24.191362000000002</v>
      </c>
      <c r="M57" s="76">
        <v>24.642890999999999</v>
      </c>
      <c r="N57" s="76">
        <v>25.197872</v>
      </c>
      <c r="O57" s="76">
        <v>25.706682000000001</v>
      </c>
      <c r="P57" s="76">
        <v>26.062887</v>
      </c>
      <c r="Q57" s="76">
        <v>26.30707</v>
      </c>
      <c r="R57" s="76">
        <v>26.539770000000001</v>
      </c>
      <c r="S57" s="76">
        <v>26.90296</v>
      </c>
      <c r="T57" s="76">
        <v>26.989214</v>
      </c>
      <c r="U57" s="76">
        <v>27.284808999999999</v>
      </c>
      <c r="V57" s="76">
        <v>27.549026000000001</v>
      </c>
      <c r="W57" s="76">
        <v>27.698435</v>
      </c>
      <c r="X57" s="76">
        <v>27.740465</v>
      </c>
      <c r="Y57" s="76">
        <v>27.713034</v>
      </c>
      <c r="Z57" s="76">
        <v>27.764099000000002</v>
      </c>
      <c r="AA57" s="76">
        <v>27.921662999999999</v>
      </c>
      <c r="AB57" s="76">
        <v>27.942893999999999</v>
      </c>
      <c r="AC57" s="76">
        <v>28.018711</v>
      </c>
      <c r="AD57" s="76">
        <v>28.013480999999999</v>
      </c>
      <c r="AE57" s="76">
        <v>27.968328</v>
      </c>
      <c r="AF57" s="77">
        <v>-1.4200000000000001E-4</v>
      </c>
      <c r="AG57" s="49"/>
    </row>
    <row r="58" spans="1:33" ht="15" customHeight="1">
      <c r="A58" s="48" t="s">
        <v>194</v>
      </c>
      <c r="B58" s="75" t="s">
        <v>173</v>
      </c>
      <c r="C58" s="76">
        <v>38.155422000000002</v>
      </c>
      <c r="D58" s="76">
        <v>33.744048999999997</v>
      </c>
      <c r="E58" s="76">
        <v>32.413798999999997</v>
      </c>
      <c r="F58" s="76">
        <v>30.254673</v>
      </c>
      <c r="G58" s="76">
        <v>29.96781</v>
      </c>
      <c r="H58" s="76">
        <v>29.806168</v>
      </c>
      <c r="I58" s="76">
        <v>29.845123000000001</v>
      </c>
      <c r="J58" s="76">
        <v>29.921641999999999</v>
      </c>
      <c r="K58" s="76">
        <v>30.057252999999999</v>
      </c>
      <c r="L58" s="76">
        <v>30.034431000000001</v>
      </c>
      <c r="M58" s="76">
        <v>30.226928999999998</v>
      </c>
      <c r="N58" s="76">
        <v>30.330379000000001</v>
      </c>
      <c r="O58" s="76">
        <v>30.467768</v>
      </c>
      <c r="P58" s="76">
        <v>30.563355999999999</v>
      </c>
      <c r="Q58" s="76">
        <v>30.925975999999999</v>
      </c>
      <c r="R58" s="76">
        <v>30.996416</v>
      </c>
      <c r="S58" s="76">
        <v>31.117224</v>
      </c>
      <c r="T58" s="76">
        <v>31.273572999999999</v>
      </c>
      <c r="U58" s="76">
        <v>31.334126000000001</v>
      </c>
      <c r="V58" s="76">
        <v>31.351469000000002</v>
      </c>
      <c r="W58" s="76">
        <v>31.450728999999999</v>
      </c>
      <c r="X58" s="76">
        <v>31.335975999999999</v>
      </c>
      <c r="Y58" s="76">
        <v>31.554224000000001</v>
      </c>
      <c r="Z58" s="76">
        <v>31.580019</v>
      </c>
      <c r="AA58" s="76">
        <v>32.420741999999997</v>
      </c>
      <c r="AB58" s="76">
        <v>32.430134000000002</v>
      </c>
      <c r="AC58" s="76">
        <v>32.712605000000003</v>
      </c>
      <c r="AD58" s="76">
        <v>32.812477000000001</v>
      </c>
      <c r="AE58" s="76">
        <v>33.119743</v>
      </c>
      <c r="AF58" s="77">
        <v>-5.0419999999999996E-3</v>
      </c>
      <c r="AG58" s="49"/>
    </row>
    <row r="59" spans="1:33" ht="15" customHeight="1">
      <c r="A59" s="48" t="s">
        <v>195</v>
      </c>
      <c r="B59" s="75" t="s">
        <v>175</v>
      </c>
      <c r="C59" s="76">
        <v>34.782677</v>
      </c>
      <c r="D59" s="76">
        <v>30.452632999999999</v>
      </c>
      <c r="E59" s="76">
        <v>27.655825</v>
      </c>
      <c r="F59" s="76">
        <v>25.838930000000001</v>
      </c>
      <c r="G59" s="76">
        <v>25.571242999999999</v>
      </c>
      <c r="H59" s="76">
        <v>25.414442000000001</v>
      </c>
      <c r="I59" s="76">
        <v>25.417324000000001</v>
      </c>
      <c r="J59" s="76">
        <v>25.462954</v>
      </c>
      <c r="K59" s="76">
        <v>25.552574</v>
      </c>
      <c r="L59" s="76">
        <v>25.517675000000001</v>
      </c>
      <c r="M59" s="76">
        <v>25.653202</v>
      </c>
      <c r="N59" s="76">
        <v>25.717319</v>
      </c>
      <c r="O59" s="76">
        <v>25.807234000000001</v>
      </c>
      <c r="P59" s="76">
        <v>25.865997</v>
      </c>
      <c r="Q59" s="76">
        <v>26.146042000000001</v>
      </c>
      <c r="R59" s="76">
        <v>26.186482999999999</v>
      </c>
      <c r="S59" s="76">
        <v>26.268536000000001</v>
      </c>
      <c r="T59" s="76">
        <v>26.385166000000002</v>
      </c>
      <c r="U59" s="76">
        <v>26.422464000000002</v>
      </c>
      <c r="V59" s="76">
        <v>26.425398000000001</v>
      </c>
      <c r="W59" s="76">
        <v>26.495975000000001</v>
      </c>
      <c r="X59" s="76">
        <v>26.391787999999998</v>
      </c>
      <c r="Y59" s="76">
        <v>26.567183</v>
      </c>
      <c r="Z59" s="76">
        <v>26.580030000000001</v>
      </c>
      <c r="AA59" s="76">
        <v>27.324665</v>
      </c>
      <c r="AB59" s="76">
        <v>27.324311999999999</v>
      </c>
      <c r="AC59" s="76">
        <v>27.548143</v>
      </c>
      <c r="AD59" s="76">
        <v>27.621510000000001</v>
      </c>
      <c r="AE59" s="76">
        <v>27.864849</v>
      </c>
      <c r="AF59" s="77">
        <v>-7.8879999999999992E-3</v>
      </c>
      <c r="AG59" s="49"/>
    </row>
    <row r="60" spans="1:33" ht="15" customHeight="1">
      <c r="A60" s="48" t="s">
        <v>196</v>
      </c>
      <c r="B60" s="75" t="s">
        <v>177</v>
      </c>
      <c r="C60" s="76">
        <v>26.739815</v>
      </c>
      <c r="D60" s="76">
        <v>22.567796999999999</v>
      </c>
      <c r="E60" s="76">
        <v>21.658487000000001</v>
      </c>
      <c r="F60" s="76">
        <v>20.17568</v>
      </c>
      <c r="G60" s="76">
        <v>19.946626999999999</v>
      </c>
      <c r="H60" s="76">
        <v>19.713881000000001</v>
      </c>
      <c r="I60" s="76">
        <v>19.619630999999998</v>
      </c>
      <c r="J60" s="76">
        <v>19.732991999999999</v>
      </c>
      <c r="K60" s="76">
        <v>19.754887</v>
      </c>
      <c r="L60" s="76">
        <v>19.972422000000002</v>
      </c>
      <c r="M60" s="76">
        <v>20.131733000000001</v>
      </c>
      <c r="N60" s="76">
        <v>20.218672000000002</v>
      </c>
      <c r="O60" s="76">
        <v>20.368309</v>
      </c>
      <c r="P60" s="76">
        <v>20.522895999999999</v>
      </c>
      <c r="Q60" s="76">
        <v>20.622114</v>
      </c>
      <c r="R60" s="76">
        <v>20.746122</v>
      </c>
      <c r="S60" s="76">
        <v>20.869146000000001</v>
      </c>
      <c r="T60" s="76">
        <v>20.96678</v>
      </c>
      <c r="U60" s="76">
        <v>21.087648000000002</v>
      </c>
      <c r="V60" s="76">
        <v>21.294411</v>
      </c>
      <c r="W60" s="76">
        <v>21.343142</v>
      </c>
      <c r="X60" s="76">
        <v>21.507014999999999</v>
      </c>
      <c r="Y60" s="76">
        <v>21.467026000000001</v>
      </c>
      <c r="Z60" s="76">
        <v>21.622814000000002</v>
      </c>
      <c r="AA60" s="76">
        <v>21.944468000000001</v>
      </c>
      <c r="AB60" s="76">
        <v>21.990461</v>
      </c>
      <c r="AC60" s="76">
        <v>22.051092000000001</v>
      </c>
      <c r="AD60" s="76">
        <v>22.151415</v>
      </c>
      <c r="AE60" s="76">
        <v>22.180281000000001</v>
      </c>
      <c r="AF60" s="77">
        <v>-6.6550000000000003E-3</v>
      </c>
      <c r="AG60" s="49"/>
    </row>
    <row r="61" spans="1:33" ht="15" customHeight="1">
      <c r="A61" s="48" t="s">
        <v>197</v>
      </c>
      <c r="B61" s="75" t="s">
        <v>145</v>
      </c>
      <c r="C61" s="76">
        <v>36.677619999999997</v>
      </c>
      <c r="D61" s="76">
        <v>32.847237</v>
      </c>
      <c r="E61" s="76">
        <v>31.066772</v>
      </c>
      <c r="F61" s="76">
        <v>28.850601000000001</v>
      </c>
      <c r="G61" s="76">
        <v>27.806213</v>
      </c>
      <c r="H61" s="76">
        <v>26.772061999999998</v>
      </c>
      <c r="I61" s="76">
        <v>25.893951000000001</v>
      </c>
      <c r="J61" s="76">
        <v>25.991576999999999</v>
      </c>
      <c r="K61" s="76">
        <v>26.001940000000001</v>
      </c>
      <c r="L61" s="76">
        <v>26.168555999999999</v>
      </c>
      <c r="M61" s="76">
        <v>26.275074</v>
      </c>
      <c r="N61" s="76">
        <v>26.402332000000001</v>
      </c>
      <c r="O61" s="76">
        <v>26.447607000000001</v>
      </c>
      <c r="P61" s="76">
        <v>26.633845999999998</v>
      </c>
      <c r="Q61" s="76">
        <v>26.645638999999999</v>
      </c>
      <c r="R61" s="76">
        <v>26.773325</v>
      </c>
      <c r="S61" s="76">
        <v>26.862781999999999</v>
      </c>
      <c r="T61" s="76">
        <v>26.907473</v>
      </c>
      <c r="U61" s="76">
        <v>26.957165</v>
      </c>
      <c r="V61" s="76">
        <v>27.116112000000001</v>
      </c>
      <c r="W61" s="76">
        <v>27.111333999999999</v>
      </c>
      <c r="X61" s="76">
        <v>27.231009</v>
      </c>
      <c r="Y61" s="76">
        <v>27.144974000000001</v>
      </c>
      <c r="Z61" s="76">
        <v>27.202577999999999</v>
      </c>
      <c r="AA61" s="76">
        <v>27.69154</v>
      </c>
      <c r="AB61" s="76">
        <v>27.715928999999999</v>
      </c>
      <c r="AC61" s="76">
        <v>27.750174000000001</v>
      </c>
      <c r="AD61" s="76">
        <v>27.821075</v>
      </c>
      <c r="AE61" s="76">
        <v>27.823706000000001</v>
      </c>
      <c r="AF61" s="77">
        <v>-9.8189999999999996E-3</v>
      </c>
      <c r="AG61" s="49"/>
    </row>
    <row r="62" spans="1:33" ht="15" customHeight="1">
      <c r="A62" s="48" t="s">
        <v>198</v>
      </c>
      <c r="B62" s="75" t="s">
        <v>154</v>
      </c>
      <c r="C62" s="76">
        <v>15.551993</v>
      </c>
      <c r="D62" s="76">
        <v>15.007058000000001</v>
      </c>
      <c r="E62" s="76">
        <v>16.830483999999998</v>
      </c>
      <c r="F62" s="76">
        <v>16.090751999999998</v>
      </c>
      <c r="G62" s="76">
        <v>16.222121999999999</v>
      </c>
      <c r="H62" s="76">
        <v>16.403403999999998</v>
      </c>
      <c r="I62" s="76">
        <v>16.530327</v>
      </c>
      <c r="J62" s="76">
        <v>16.608893999999999</v>
      </c>
      <c r="K62" s="76">
        <v>16.708054000000001</v>
      </c>
      <c r="L62" s="76">
        <v>16.785976000000002</v>
      </c>
      <c r="M62" s="76">
        <v>16.884041</v>
      </c>
      <c r="N62" s="76">
        <v>16.976837</v>
      </c>
      <c r="O62" s="76">
        <v>17.068816999999999</v>
      </c>
      <c r="P62" s="76">
        <v>17.183195000000001</v>
      </c>
      <c r="Q62" s="76">
        <v>17.241271999999999</v>
      </c>
      <c r="R62" s="76">
        <v>17.328797999999999</v>
      </c>
      <c r="S62" s="76">
        <v>17.425045000000001</v>
      </c>
      <c r="T62" s="76">
        <v>17.495161</v>
      </c>
      <c r="U62" s="76">
        <v>17.557133</v>
      </c>
      <c r="V62" s="76">
        <v>17.656974999999999</v>
      </c>
      <c r="W62" s="76">
        <v>17.672941000000002</v>
      </c>
      <c r="X62" s="76">
        <v>17.738797999999999</v>
      </c>
      <c r="Y62" s="76">
        <v>17.726212</v>
      </c>
      <c r="Z62" s="76">
        <v>17.761419</v>
      </c>
      <c r="AA62" s="76">
        <v>17.944437000000001</v>
      </c>
      <c r="AB62" s="76">
        <v>17.942336999999998</v>
      </c>
      <c r="AC62" s="76">
        <v>18.046040999999999</v>
      </c>
      <c r="AD62" s="76">
        <v>18.132389</v>
      </c>
      <c r="AE62" s="76">
        <v>18.218988</v>
      </c>
      <c r="AF62" s="77">
        <v>5.6690000000000004E-3</v>
      </c>
      <c r="AG62" s="49"/>
    </row>
    <row r="63" spans="1:33" ht="15" customHeight="1">
      <c r="A63" s="48" t="s">
        <v>199</v>
      </c>
      <c r="B63" s="75" t="s">
        <v>147</v>
      </c>
      <c r="C63" s="76">
        <v>8.8813879999999994</v>
      </c>
      <c r="D63" s="76">
        <v>7.9760629999999999</v>
      </c>
      <c r="E63" s="76">
        <v>6.8525369999999999</v>
      </c>
      <c r="F63" s="76">
        <v>6.2938799999999997</v>
      </c>
      <c r="G63" s="76">
        <v>5.8523630000000004</v>
      </c>
      <c r="H63" s="76">
        <v>5.6242720000000004</v>
      </c>
      <c r="I63" s="76">
        <v>5.5256740000000004</v>
      </c>
      <c r="J63" s="76">
        <v>5.5660980000000002</v>
      </c>
      <c r="K63" s="76">
        <v>5.6419519999999999</v>
      </c>
      <c r="L63" s="76">
        <v>5.7658389999999997</v>
      </c>
      <c r="M63" s="76">
        <v>5.8794620000000002</v>
      </c>
      <c r="N63" s="76">
        <v>6.0391919999999999</v>
      </c>
      <c r="O63" s="76">
        <v>6.1688780000000003</v>
      </c>
      <c r="P63" s="76">
        <v>6.2802569999999998</v>
      </c>
      <c r="Q63" s="76">
        <v>6.3064010000000001</v>
      </c>
      <c r="R63" s="76">
        <v>6.3494010000000003</v>
      </c>
      <c r="S63" s="76">
        <v>6.4567449999999997</v>
      </c>
      <c r="T63" s="76">
        <v>6.4118079999999997</v>
      </c>
      <c r="U63" s="76">
        <v>6.5034130000000001</v>
      </c>
      <c r="V63" s="76">
        <v>6.5701400000000003</v>
      </c>
      <c r="W63" s="76">
        <v>6.5532859999999999</v>
      </c>
      <c r="X63" s="76">
        <v>6.5022229999999999</v>
      </c>
      <c r="Y63" s="76">
        <v>6.4439890000000002</v>
      </c>
      <c r="Z63" s="76">
        <v>6.4482590000000002</v>
      </c>
      <c r="AA63" s="76">
        <v>6.519228</v>
      </c>
      <c r="AB63" s="76">
        <v>6.479012</v>
      </c>
      <c r="AC63" s="76">
        <v>6.4378450000000003</v>
      </c>
      <c r="AD63" s="76">
        <v>6.398898</v>
      </c>
      <c r="AE63" s="76">
        <v>6.3921910000000004</v>
      </c>
      <c r="AF63" s="77">
        <v>-1.1677E-2</v>
      </c>
      <c r="AG63" s="49"/>
    </row>
    <row r="64" spans="1:33" ht="15" customHeight="1">
      <c r="A64" s="48" t="s">
        <v>200</v>
      </c>
      <c r="B64" s="75" t="s">
        <v>164</v>
      </c>
      <c r="C64" s="76">
        <v>5.4304249999999996</v>
      </c>
      <c r="D64" s="76">
        <v>5.4466970000000003</v>
      </c>
      <c r="E64" s="76">
        <v>5.6790830000000003</v>
      </c>
      <c r="F64" s="76">
        <v>5.6766920000000001</v>
      </c>
      <c r="G64" s="76">
        <v>5.7069979999999996</v>
      </c>
      <c r="H64" s="76">
        <v>5.757409</v>
      </c>
      <c r="I64" s="76">
        <v>5.7974399999999999</v>
      </c>
      <c r="J64" s="76">
        <v>5.8433669999999998</v>
      </c>
      <c r="K64" s="76">
        <v>5.947584</v>
      </c>
      <c r="L64" s="76">
        <v>6.0097779999999998</v>
      </c>
      <c r="M64" s="76">
        <v>6.110779</v>
      </c>
      <c r="N64" s="76">
        <v>6.1829609999999997</v>
      </c>
      <c r="O64" s="76">
        <v>6.2506630000000003</v>
      </c>
      <c r="P64" s="76">
        <v>6.3259449999999999</v>
      </c>
      <c r="Q64" s="76">
        <v>6.403143</v>
      </c>
      <c r="R64" s="76">
        <v>6.4953659999999998</v>
      </c>
      <c r="S64" s="76">
        <v>6.5684300000000002</v>
      </c>
      <c r="T64" s="76">
        <v>6.6390440000000002</v>
      </c>
      <c r="U64" s="76">
        <v>6.7099260000000003</v>
      </c>
      <c r="V64" s="76">
        <v>6.7595479999999997</v>
      </c>
      <c r="W64" s="76">
        <v>6.8068</v>
      </c>
      <c r="X64" s="76">
        <v>6.8561490000000003</v>
      </c>
      <c r="Y64" s="76">
        <v>6.9083310000000004</v>
      </c>
      <c r="Z64" s="76">
        <v>6.9656209999999996</v>
      </c>
      <c r="AA64" s="76">
        <v>7.01844</v>
      </c>
      <c r="AB64" s="76">
        <v>7.0695379999999997</v>
      </c>
      <c r="AC64" s="76">
        <v>7.1226570000000002</v>
      </c>
      <c r="AD64" s="76">
        <v>7.1712059999999997</v>
      </c>
      <c r="AE64" s="76">
        <v>7.2262329999999997</v>
      </c>
      <c r="AF64" s="77">
        <v>1.0255999999999999E-2</v>
      </c>
      <c r="AG64" s="49"/>
    </row>
    <row r="65" spans="1:33" ht="15" customHeight="1">
      <c r="A65" s="48" t="s">
        <v>201</v>
      </c>
      <c r="B65" s="75" t="s">
        <v>202</v>
      </c>
      <c r="C65" s="76">
        <v>2.175554</v>
      </c>
      <c r="D65" s="76">
        <v>2.0990869999999999</v>
      </c>
      <c r="E65" s="76">
        <v>2.0955119999999998</v>
      </c>
      <c r="F65" s="76">
        <v>2.0862959999999999</v>
      </c>
      <c r="G65" s="76">
        <v>2.0662630000000002</v>
      </c>
      <c r="H65" s="76">
        <v>2.0563570000000002</v>
      </c>
      <c r="I65" s="76">
        <v>2.0444930000000001</v>
      </c>
      <c r="J65" s="76">
        <v>2.0449220000000001</v>
      </c>
      <c r="K65" s="76">
        <v>2.0535730000000001</v>
      </c>
      <c r="L65" s="76">
        <v>2.046573</v>
      </c>
      <c r="M65" s="76">
        <v>2.0187650000000001</v>
      </c>
      <c r="N65" s="76">
        <v>2.004686</v>
      </c>
      <c r="O65" s="76">
        <v>2.0024310000000001</v>
      </c>
      <c r="P65" s="76">
        <v>1.994464</v>
      </c>
      <c r="Q65" s="76">
        <v>1.987976</v>
      </c>
      <c r="R65" s="76">
        <v>1.987349</v>
      </c>
      <c r="S65" s="76">
        <v>2.0134780000000001</v>
      </c>
      <c r="T65" s="76">
        <v>2.0109469999999998</v>
      </c>
      <c r="U65" s="76">
        <v>2.0145949999999999</v>
      </c>
      <c r="V65" s="76">
        <v>2.0117470000000002</v>
      </c>
      <c r="W65" s="76">
        <v>2.0089969999999999</v>
      </c>
      <c r="X65" s="76">
        <v>2.0086349999999999</v>
      </c>
      <c r="Y65" s="76">
        <v>2.0055360000000002</v>
      </c>
      <c r="Z65" s="76">
        <v>2.0037029999999998</v>
      </c>
      <c r="AA65" s="76">
        <v>2.0078170000000002</v>
      </c>
      <c r="AB65" s="76">
        <v>2.0058449999999999</v>
      </c>
      <c r="AC65" s="76">
        <v>2.003943</v>
      </c>
      <c r="AD65" s="76">
        <v>2.0070610000000002</v>
      </c>
      <c r="AE65" s="76">
        <v>2.0072410000000001</v>
      </c>
      <c r="AF65" s="77">
        <v>-2.872E-3</v>
      </c>
      <c r="AG65" s="49"/>
    </row>
    <row r="66" spans="1:33">
      <c r="A66" s="48" t="s">
        <v>203</v>
      </c>
      <c r="B66" s="75" t="s">
        <v>168</v>
      </c>
      <c r="C66" s="76" t="s">
        <v>304</v>
      </c>
      <c r="D66" s="76" t="s">
        <v>304</v>
      </c>
      <c r="E66" s="76" t="s">
        <v>304</v>
      </c>
      <c r="F66" s="76" t="s">
        <v>304</v>
      </c>
      <c r="G66" s="76" t="s">
        <v>304</v>
      </c>
      <c r="H66" s="76" t="s">
        <v>304</v>
      </c>
      <c r="I66" s="76" t="s">
        <v>304</v>
      </c>
      <c r="J66" s="76" t="s">
        <v>304</v>
      </c>
      <c r="K66" s="76" t="s">
        <v>304</v>
      </c>
      <c r="L66" s="76" t="s">
        <v>304</v>
      </c>
      <c r="M66" s="76" t="s">
        <v>304</v>
      </c>
      <c r="N66" s="76" t="s">
        <v>304</v>
      </c>
      <c r="O66" s="76" t="s">
        <v>304</v>
      </c>
      <c r="P66" s="76" t="s">
        <v>304</v>
      </c>
      <c r="Q66" s="76" t="s">
        <v>304</v>
      </c>
      <c r="R66" s="76" t="s">
        <v>304</v>
      </c>
      <c r="S66" s="76" t="s">
        <v>304</v>
      </c>
      <c r="T66" s="76" t="s">
        <v>304</v>
      </c>
      <c r="U66" s="76" t="s">
        <v>304</v>
      </c>
      <c r="V66" s="76" t="s">
        <v>304</v>
      </c>
      <c r="W66" s="76" t="s">
        <v>304</v>
      </c>
      <c r="X66" s="76" t="s">
        <v>304</v>
      </c>
      <c r="Y66" s="76" t="s">
        <v>304</v>
      </c>
      <c r="Z66" s="76" t="s">
        <v>304</v>
      </c>
      <c r="AA66" s="76" t="s">
        <v>304</v>
      </c>
      <c r="AB66" s="76" t="s">
        <v>304</v>
      </c>
      <c r="AC66" s="76" t="s">
        <v>304</v>
      </c>
      <c r="AD66" s="76" t="s">
        <v>304</v>
      </c>
      <c r="AE66" s="76" t="s">
        <v>304</v>
      </c>
      <c r="AF66" s="77" t="s">
        <v>304</v>
      </c>
      <c r="AG66" s="49" t="s">
        <v>304</v>
      </c>
    </row>
    <row r="67" spans="1:33" ht="15" customHeight="1">
      <c r="A67" s="48" t="s">
        <v>204</v>
      </c>
      <c r="B67" s="75" t="s">
        <v>149</v>
      </c>
      <c r="C67" s="76">
        <v>35.829422000000001</v>
      </c>
      <c r="D67" s="76">
        <v>34.915806000000003</v>
      </c>
      <c r="E67" s="76">
        <v>33.621994000000001</v>
      </c>
      <c r="F67" s="76">
        <v>32.327888000000002</v>
      </c>
      <c r="G67" s="76">
        <v>31.561640000000001</v>
      </c>
      <c r="H67" s="76">
        <v>31.015574000000001</v>
      </c>
      <c r="I67" s="76">
        <v>30.627668</v>
      </c>
      <c r="J67" s="76">
        <v>30.479344999999999</v>
      </c>
      <c r="K67" s="76">
        <v>30.520932999999999</v>
      </c>
      <c r="L67" s="76">
        <v>30.618459999999999</v>
      </c>
      <c r="M67" s="76">
        <v>30.700859000000001</v>
      </c>
      <c r="N67" s="76">
        <v>31.153542999999999</v>
      </c>
      <c r="O67" s="76">
        <v>31.446527</v>
      </c>
      <c r="P67" s="76">
        <v>31.449998999999998</v>
      </c>
      <c r="Q67" s="76">
        <v>31.634070999999999</v>
      </c>
      <c r="R67" s="76">
        <v>31.862348999999998</v>
      </c>
      <c r="S67" s="76">
        <v>32.203876000000001</v>
      </c>
      <c r="T67" s="76">
        <v>32.469318000000001</v>
      </c>
      <c r="U67" s="76">
        <v>32.694557000000003</v>
      </c>
      <c r="V67" s="76">
        <v>32.876797000000003</v>
      </c>
      <c r="W67" s="76">
        <v>32.951667999999998</v>
      </c>
      <c r="X67" s="76">
        <v>32.996758</v>
      </c>
      <c r="Y67" s="76">
        <v>33.034153000000003</v>
      </c>
      <c r="Z67" s="76">
        <v>33.064751000000001</v>
      </c>
      <c r="AA67" s="76">
        <v>32.964348000000001</v>
      </c>
      <c r="AB67" s="76">
        <v>32.814720000000001</v>
      </c>
      <c r="AC67" s="76">
        <v>32.763190999999999</v>
      </c>
      <c r="AD67" s="76">
        <v>32.582087999999999</v>
      </c>
      <c r="AE67" s="76">
        <v>32.309727000000002</v>
      </c>
      <c r="AF67" s="77">
        <v>-3.686E-3</v>
      </c>
      <c r="AG67" s="49"/>
    </row>
    <row r="68" spans="1:33" ht="15" customHeight="1">
      <c r="A68" s="45"/>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spans="1:33" ht="15" customHeight="1">
      <c r="A69" s="45"/>
      <c r="B69" s="74" t="s">
        <v>205</v>
      </c>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spans="1:33" ht="15" customHeight="1">
      <c r="A70" s="45"/>
      <c r="B70" s="74" t="s">
        <v>407</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spans="1:33" ht="15" customHeight="1">
      <c r="A71" s="48" t="s">
        <v>206</v>
      </c>
      <c r="B71" s="75" t="s">
        <v>141</v>
      </c>
      <c r="C71" s="79">
        <v>322.794464</v>
      </c>
      <c r="D71" s="79">
        <v>311.10562099999999</v>
      </c>
      <c r="E71" s="79">
        <v>296.58255000000003</v>
      </c>
      <c r="F71" s="79">
        <v>287.51538099999999</v>
      </c>
      <c r="G71" s="79">
        <v>281.89727800000003</v>
      </c>
      <c r="H71" s="79">
        <v>278.23700000000002</v>
      </c>
      <c r="I71" s="79">
        <v>276.01394699999997</v>
      </c>
      <c r="J71" s="79">
        <v>276.53045700000001</v>
      </c>
      <c r="K71" s="79">
        <v>277.74963400000001</v>
      </c>
      <c r="L71" s="79">
        <v>279.739014</v>
      </c>
      <c r="M71" s="79">
        <v>281.66982999999999</v>
      </c>
      <c r="N71" s="79">
        <v>286.213348</v>
      </c>
      <c r="O71" s="79">
        <v>289.80993699999999</v>
      </c>
      <c r="P71" s="79">
        <v>291.724762</v>
      </c>
      <c r="Q71" s="79">
        <v>294.61843900000002</v>
      </c>
      <c r="R71" s="79">
        <v>298.18087800000001</v>
      </c>
      <c r="S71" s="79">
        <v>302.58004799999998</v>
      </c>
      <c r="T71" s="79">
        <v>305.62887599999999</v>
      </c>
      <c r="U71" s="79">
        <v>309.17578099999997</v>
      </c>
      <c r="V71" s="79">
        <v>312.54153400000001</v>
      </c>
      <c r="W71" s="79">
        <v>315.09899899999999</v>
      </c>
      <c r="X71" s="79">
        <v>317.38449100000003</v>
      </c>
      <c r="Y71" s="79">
        <v>319.519745</v>
      </c>
      <c r="Z71" s="79">
        <v>322.40081800000002</v>
      </c>
      <c r="AA71" s="79">
        <v>325.77969400000001</v>
      </c>
      <c r="AB71" s="79">
        <v>327.33889799999997</v>
      </c>
      <c r="AC71" s="79">
        <v>329.25366200000002</v>
      </c>
      <c r="AD71" s="79">
        <v>330.65850799999998</v>
      </c>
      <c r="AE71" s="79">
        <v>331.64892600000002</v>
      </c>
      <c r="AF71" s="77">
        <v>9.6699999999999998E-4</v>
      </c>
      <c r="AG71" s="49"/>
    </row>
    <row r="72" spans="1:33" ht="15" customHeight="1">
      <c r="A72" s="48" t="s">
        <v>207</v>
      </c>
      <c r="B72" s="75" t="s">
        <v>150</v>
      </c>
      <c r="C72" s="79">
        <v>237.58575400000001</v>
      </c>
      <c r="D72" s="79">
        <v>225.87794500000001</v>
      </c>
      <c r="E72" s="79">
        <v>213.011932</v>
      </c>
      <c r="F72" s="79">
        <v>203.11526499999999</v>
      </c>
      <c r="G72" s="79">
        <v>197.851303</v>
      </c>
      <c r="H72" s="79">
        <v>193.91622899999999</v>
      </c>
      <c r="I72" s="79">
        <v>191.972565</v>
      </c>
      <c r="J72" s="79">
        <v>191.99533099999999</v>
      </c>
      <c r="K72" s="79">
        <v>192.808594</v>
      </c>
      <c r="L72" s="79">
        <v>194.00732400000001</v>
      </c>
      <c r="M72" s="79">
        <v>195.20188899999999</v>
      </c>
      <c r="N72" s="79">
        <v>198.03672800000001</v>
      </c>
      <c r="O72" s="79">
        <v>200.05308500000001</v>
      </c>
      <c r="P72" s="79">
        <v>200.73554999999999</v>
      </c>
      <c r="Q72" s="79">
        <v>201.89059399999999</v>
      </c>
      <c r="R72" s="79">
        <v>203.22679099999999</v>
      </c>
      <c r="S72" s="79">
        <v>205.254211</v>
      </c>
      <c r="T72" s="79">
        <v>206.31689499999999</v>
      </c>
      <c r="U72" s="79">
        <v>207.71612500000001</v>
      </c>
      <c r="V72" s="79">
        <v>209.116455</v>
      </c>
      <c r="W72" s="79">
        <v>209.91201799999999</v>
      </c>
      <c r="X72" s="79">
        <v>210.615692</v>
      </c>
      <c r="Y72" s="79">
        <v>211.145477</v>
      </c>
      <c r="Z72" s="79">
        <v>212.010605</v>
      </c>
      <c r="AA72" s="79">
        <v>213.26052899999999</v>
      </c>
      <c r="AB72" s="79">
        <v>212.95162999999999</v>
      </c>
      <c r="AC72" s="79">
        <v>213.52230800000001</v>
      </c>
      <c r="AD72" s="79">
        <v>213.60995500000001</v>
      </c>
      <c r="AE72" s="79">
        <v>213.533905</v>
      </c>
      <c r="AF72" s="77">
        <v>-3.8049999999999998E-3</v>
      </c>
      <c r="AG72" s="49"/>
    </row>
    <row r="73" spans="1:33">
      <c r="A73" s="48" t="s">
        <v>208</v>
      </c>
      <c r="B73" s="75" t="s">
        <v>157</v>
      </c>
      <c r="C73" s="79">
        <v>310.10330199999999</v>
      </c>
      <c r="D73" s="79">
        <v>282.26937900000001</v>
      </c>
      <c r="E73" s="79">
        <v>252.551987</v>
      </c>
      <c r="F73" s="79">
        <v>234.86604299999999</v>
      </c>
      <c r="G73" s="79">
        <v>226.70996099999999</v>
      </c>
      <c r="H73" s="79">
        <v>221.57540900000001</v>
      </c>
      <c r="I73" s="79">
        <v>219.738846</v>
      </c>
      <c r="J73" s="79">
        <v>221.33729600000001</v>
      </c>
      <c r="K73" s="79">
        <v>224.22203099999999</v>
      </c>
      <c r="L73" s="79">
        <v>228.29579200000001</v>
      </c>
      <c r="M73" s="79">
        <v>233.62683100000001</v>
      </c>
      <c r="N73" s="79">
        <v>240.33781400000001</v>
      </c>
      <c r="O73" s="79">
        <v>245.94323700000001</v>
      </c>
      <c r="P73" s="79">
        <v>250.18936199999999</v>
      </c>
      <c r="Q73" s="79">
        <v>253.301422</v>
      </c>
      <c r="R73" s="79">
        <v>257.26852400000001</v>
      </c>
      <c r="S73" s="79">
        <v>262.927032</v>
      </c>
      <c r="T73" s="79">
        <v>265.25408900000002</v>
      </c>
      <c r="U73" s="79">
        <v>271.08898900000003</v>
      </c>
      <c r="V73" s="79">
        <v>276.17294299999998</v>
      </c>
      <c r="W73" s="79">
        <v>279.27426100000002</v>
      </c>
      <c r="X73" s="79">
        <v>280.348389</v>
      </c>
      <c r="Y73" s="79">
        <v>281.26077299999997</v>
      </c>
      <c r="Z73" s="79">
        <v>283.24661300000002</v>
      </c>
      <c r="AA73" s="79">
        <v>285.42950400000001</v>
      </c>
      <c r="AB73" s="79">
        <v>287.51950099999999</v>
      </c>
      <c r="AC73" s="79">
        <v>289.11874399999999</v>
      </c>
      <c r="AD73" s="79">
        <v>290.22354100000001</v>
      </c>
      <c r="AE73" s="79">
        <v>292.79836999999998</v>
      </c>
      <c r="AF73" s="77">
        <v>-2.049E-3</v>
      </c>
      <c r="AG73" s="49"/>
    </row>
    <row r="74" spans="1:33" ht="15" customHeight="1">
      <c r="A74" s="48" t="s">
        <v>209</v>
      </c>
      <c r="B74" s="75" t="s">
        <v>170</v>
      </c>
      <c r="C74" s="79">
        <v>881.96179199999995</v>
      </c>
      <c r="D74" s="79">
        <v>779.21691899999996</v>
      </c>
      <c r="E74" s="79">
        <v>718.76898200000005</v>
      </c>
      <c r="F74" s="79">
        <v>663.46997099999999</v>
      </c>
      <c r="G74" s="79">
        <v>647.39758300000005</v>
      </c>
      <c r="H74" s="79">
        <v>634.12219200000004</v>
      </c>
      <c r="I74" s="79">
        <v>624.34558100000004</v>
      </c>
      <c r="J74" s="79">
        <v>620.49530000000004</v>
      </c>
      <c r="K74" s="79">
        <v>615.71276899999998</v>
      </c>
      <c r="L74" s="79">
        <v>611.47125200000005</v>
      </c>
      <c r="M74" s="79">
        <v>610.01403800000003</v>
      </c>
      <c r="N74" s="79">
        <v>608.57330300000001</v>
      </c>
      <c r="O74" s="79">
        <v>607.87622099999999</v>
      </c>
      <c r="P74" s="79">
        <v>607.89910899999995</v>
      </c>
      <c r="Q74" s="79">
        <v>609.51086399999997</v>
      </c>
      <c r="R74" s="79">
        <v>609.85699499999998</v>
      </c>
      <c r="S74" s="79">
        <v>611.14373799999998</v>
      </c>
      <c r="T74" s="79">
        <v>612.75714100000005</v>
      </c>
      <c r="U74" s="79">
        <v>614.47161900000003</v>
      </c>
      <c r="V74" s="79">
        <v>617.21283000000005</v>
      </c>
      <c r="W74" s="79">
        <v>619.520081</v>
      </c>
      <c r="X74" s="79">
        <v>620.98687700000005</v>
      </c>
      <c r="Y74" s="79">
        <v>624.36004600000001</v>
      </c>
      <c r="Z74" s="79">
        <v>627.828125</v>
      </c>
      <c r="AA74" s="79">
        <v>645.26946999999996</v>
      </c>
      <c r="AB74" s="79">
        <v>649.33062700000005</v>
      </c>
      <c r="AC74" s="79">
        <v>656.659851</v>
      </c>
      <c r="AD74" s="79">
        <v>662.27075200000002</v>
      </c>
      <c r="AE74" s="79">
        <v>670.69799799999998</v>
      </c>
      <c r="AF74" s="77">
        <v>-9.7319999999999993E-3</v>
      </c>
      <c r="AG74" s="49"/>
    </row>
    <row r="75" spans="1:33" ht="15" customHeight="1">
      <c r="A75" s="48" t="s">
        <v>210</v>
      </c>
      <c r="B75" s="75" t="s">
        <v>211</v>
      </c>
      <c r="C75" s="79">
        <v>1752.4453120000001</v>
      </c>
      <c r="D75" s="79">
        <v>1598.4698490000001</v>
      </c>
      <c r="E75" s="79">
        <v>1480.9155270000001</v>
      </c>
      <c r="F75" s="79">
        <v>1388.9666749999999</v>
      </c>
      <c r="G75" s="79">
        <v>1353.8562010000001</v>
      </c>
      <c r="H75" s="79">
        <v>1327.8508300000001</v>
      </c>
      <c r="I75" s="79">
        <v>1312.070923</v>
      </c>
      <c r="J75" s="79">
        <v>1310.3583980000001</v>
      </c>
      <c r="K75" s="79">
        <v>1310.4930420000001</v>
      </c>
      <c r="L75" s="79">
        <v>1313.513428</v>
      </c>
      <c r="M75" s="79">
        <v>1320.512573</v>
      </c>
      <c r="N75" s="79">
        <v>1333.1611330000001</v>
      </c>
      <c r="O75" s="79">
        <v>1343.682495</v>
      </c>
      <c r="P75" s="79">
        <v>1350.548828</v>
      </c>
      <c r="Q75" s="79">
        <v>1359.321289</v>
      </c>
      <c r="R75" s="79">
        <v>1368.533203</v>
      </c>
      <c r="S75" s="79">
        <v>1381.905029</v>
      </c>
      <c r="T75" s="79">
        <v>1389.9570309999999</v>
      </c>
      <c r="U75" s="79">
        <v>1402.4525149999999</v>
      </c>
      <c r="V75" s="79">
        <v>1415.0437010000001</v>
      </c>
      <c r="W75" s="79">
        <v>1423.8054199999999</v>
      </c>
      <c r="X75" s="79">
        <v>1429.3354489999999</v>
      </c>
      <c r="Y75" s="79">
        <v>1436.2861330000001</v>
      </c>
      <c r="Z75" s="79">
        <v>1445.486206</v>
      </c>
      <c r="AA75" s="79">
        <v>1469.7392580000001</v>
      </c>
      <c r="AB75" s="79">
        <v>1477.140625</v>
      </c>
      <c r="AC75" s="79">
        <v>1488.5546879999999</v>
      </c>
      <c r="AD75" s="79">
        <v>1496.7626949999999</v>
      </c>
      <c r="AE75" s="79">
        <v>1508.6791989999999</v>
      </c>
      <c r="AF75" s="77">
        <v>-5.3350000000000003E-3</v>
      </c>
      <c r="AG75" s="49"/>
    </row>
    <row r="76" spans="1:33" ht="15" customHeight="1">
      <c r="A76" s="48" t="s">
        <v>212</v>
      </c>
      <c r="B76" s="75" t="s">
        <v>213</v>
      </c>
      <c r="C76" s="79">
        <v>1.2899940000000001</v>
      </c>
      <c r="D76" s="79">
        <v>1.153556</v>
      </c>
      <c r="E76" s="79">
        <v>1.040157</v>
      </c>
      <c r="F76" s="79">
        <v>0.96700699999999995</v>
      </c>
      <c r="G76" s="79">
        <v>0.93400700000000003</v>
      </c>
      <c r="H76" s="79">
        <v>0.90322400000000003</v>
      </c>
      <c r="I76" s="79">
        <v>0.873027</v>
      </c>
      <c r="J76" s="79">
        <v>0.84012299999999995</v>
      </c>
      <c r="K76" s="79">
        <v>0.80676700000000001</v>
      </c>
      <c r="L76" s="79">
        <v>0.76968800000000004</v>
      </c>
      <c r="M76" s="79">
        <v>0.73878299999999997</v>
      </c>
      <c r="N76" s="79">
        <v>0.70918999999999999</v>
      </c>
      <c r="O76" s="79">
        <v>0.68329700000000004</v>
      </c>
      <c r="P76" s="79">
        <v>0.65939099999999995</v>
      </c>
      <c r="Q76" s="79">
        <v>0.64221600000000001</v>
      </c>
      <c r="R76" s="79">
        <v>0.62533300000000003</v>
      </c>
      <c r="S76" s="79">
        <v>0.61408099999999999</v>
      </c>
      <c r="T76" s="79">
        <v>0.60781600000000002</v>
      </c>
      <c r="U76" s="79">
        <v>0.60402999999999996</v>
      </c>
      <c r="V76" s="79">
        <v>0.60172700000000001</v>
      </c>
      <c r="W76" s="79">
        <v>0.60324699999999998</v>
      </c>
      <c r="X76" s="79">
        <v>0.60368699999999997</v>
      </c>
      <c r="Y76" s="79">
        <v>0.61092500000000005</v>
      </c>
      <c r="Z76" s="79">
        <v>0.61596499999999998</v>
      </c>
      <c r="AA76" s="79">
        <v>0.636548</v>
      </c>
      <c r="AB76" s="79">
        <v>0.64446199999999998</v>
      </c>
      <c r="AC76" s="79">
        <v>0.65710000000000002</v>
      </c>
      <c r="AD76" s="79">
        <v>0.66825599999999996</v>
      </c>
      <c r="AE76" s="79">
        <v>0.68325899999999995</v>
      </c>
      <c r="AF76" s="77">
        <v>-2.2440999999999999E-2</v>
      </c>
      <c r="AG76" s="49"/>
    </row>
    <row r="77" spans="1:33" ht="15" customHeight="1">
      <c r="A77" s="48" t="s">
        <v>214</v>
      </c>
      <c r="B77" s="74" t="s">
        <v>215</v>
      </c>
      <c r="C77" s="80">
        <v>1753.7353519999999</v>
      </c>
      <c r="D77" s="80">
        <v>1599.623413</v>
      </c>
      <c r="E77" s="80">
        <v>1481.955688</v>
      </c>
      <c r="F77" s="80">
        <v>1389.933716</v>
      </c>
      <c r="G77" s="80">
        <v>1354.7901609999999</v>
      </c>
      <c r="H77" s="80">
        <v>1328.7540280000001</v>
      </c>
      <c r="I77" s="80">
        <v>1312.94397</v>
      </c>
      <c r="J77" s="80">
        <v>1311.198486</v>
      </c>
      <c r="K77" s="80">
        <v>1311.2998050000001</v>
      </c>
      <c r="L77" s="80">
        <v>1314.283081</v>
      </c>
      <c r="M77" s="80">
        <v>1321.2513429999999</v>
      </c>
      <c r="N77" s="80">
        <v>1333.870361</v>
      </c>
      <c r="O77" s="80">
        <v>1344.365845</v>
      </c>
      <c r="P77" s="80">
        <v>1351.2082519999999</v>
      </c>
      <c r="Q77" s="80">
        <v>1359.963501</v>
      </c>
      <c r="R77" s="80">
        <v>1369.1585689999999</v>
      </c>
      <c r="S77" s="80">
        <v>1382.5191649999999</v>
      </c>
      <c r="T77" s="80">
        <v>1390.5648189999999</v>
      </c>
      <c r="U77" s="80">
        <v>1403.056519</v>
      </c>
      <c r="V77" s="80">
        <v>1415.6453859999999</v>
      </c>
      <c r="W77" s="80">
        <v>1424.4086910000001</v>
      </c>
      <c r="X77" s="80">
        <v>1429.939087</v>
      </c>
      <c r="Y77" s="80">
        <v>1436.897095</v>
      </c>
      <c r="Z77" s="80">
        <v>1446.102173</v>
      </c>
      <c r="AA77" s="80">
        <v>1470.3758539999999</v>
      </c>
      <c r="AB77" s="80">
        <v>1477.785034</v>
      </c>
      <c r="AC77" s="80">
        <v>1489.2117920000001</v>
      </c>
      <c r="AD77" s="80">
        <v>1497.430908</v>
      </c>
      <c r="AE77" s="80">
        <v>1509.362427</v>
      </c>
      <c r="AF77" s="78">
        <v>-5.3449999999999999E-3</v>
      </c>
      <c r="AG77" s="49"/>
    </row>
    <row r="78" spans="1:33" ht="15" customHeight="1">
      <c r="A78" s="45"/>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spans="1:33">
      <c r="A79" s="45"/>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spans="1:33" ht="15" customHeight="1">
      <c r="A80" s="45"/>
      <c r="B80" s="74" t="s">
        <v>216</v>
      </c>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spans="1:33">
      <c r="A81" s="45"/>
      <c r="B81" s="74" t="s">
        <v>141</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spans="1:33" ht="15" customHeight="1">
      <c r="A82" s="48" t="s">
        <v>217</v>
      </c>
      <c r="B82" s="75" t="s">
        <v>143</v>
      </c>
      <c r="C82" s="76">
        <v>29.133368000000001</v>
      </c>
      <c r="D82" s="76">
        <v>32.600932999999998</v>
      </c>
      <c r="E82" s="76">
        <v>33.591048999999998</v>
      </c>
      <c r="F82" s="76">
        <v>33.150249000000002</v>
      </c>
      <c r="G82" s="76">
        <v>32.635117000000001</v>
      </c>
      <c r="H82" s="76">
        <v>32.334290000000003</v>
      </c>
      <c r="I82" s="76">
        <v>32.446052999999999</v>
      </c>
      <c r="J82" s="76">
        <v>32.931576</v>
      </c>
      <c r="K82" s="76">
        <v>33.77552</v>
      </c>
      <c r="L82" s="76">
        <v>34.906070999999997</v>
      </c>
      <c r="M82" s="76">
        <v>36.293835000000001</v>
      </c>
      <c r="N82" s="76">
        <v>37.918900000000001</v>
      </c>
      <c r="O82" s="76">
        <v>39.611206000000003</v>
      </c>
      <c r="P82" s="76">
        <v>41.182040999999998</v>
      </c>
      <c r="Q82" s="76">
        <v>42.624862999999998</v>
      </c>
      <c r="R82" s="76">
        <v>44.030830000000002</v>
      </c>
      <c r="S82" s="76">
        <v>45.598953000000002</v>
      </c>
      <c r="T82" s="76">
        <v>46.898192999999999</v>
      </c>
      <c r="U82" s="76">
        <v>48.437809000000001</v>
      </c>
      <c r="V82" s="76">
        <v>50.019119000000003</v>
      </c>
      <c r="W82" s="76">
        <v>51.510776999999997</v>
      </c>
      <c r="X82" s="76">
        <v>52.883899999999997</v>
      </c>
      <c r="Y82" s="76">
        <v>54.158352000000001</v>
      </c>
      <c r="Z82" s="76">
        <v>55.546275999999999</v>
      </c>
      <c r="AA82" s="76">
        <v>57.234603999999997</v>
      </c>
      <c r="AB82" s="76">
        <v>58.666496000000002</v>
      </c>
      <c r="AC82" s="76">
        <v>60.229030999999999</v>
      </c>
      <c r="AD82" s="76">
        <v>61.731524999999998</v>
      </c>
      <c r="AE82" s="76">
        <v>63.200648999999999</v>
      </c>
      <c r="AF82" s="77">
        <v>2.8043999999999999E-2</v>
      </c>
      <c r="AG82" s="49"/>
    </row>
    <row r="83" spans="1:33" ht="15" customHeight="1">
      <c r="A83" s="48" t="s">
        <v>218</v>
      </c>
      <c r="B83" s="75" t="s">
        <v>145</v>
      </c>
      <c r="C83" s="76">
        <v>35.242496000000003</v>
      </c>
      <c r="D83" s="76">
        <v>34.182651999999997</v>
      </c>
      <c r="E83" s="76">
        <v>33.724178000000002</v>
      </c>
      <c r="F83" s="76">
        <v>32.667090999999999</v>
      </c>
      <c r="G83" s="76">
        <v>32.846657</v>
      </c>
      <c r="H83" s="76">
        <v>33.046928000000001</v>
      </c>
      <c r="I83" s="76">
        <v>33.432006999999999</v>
      </c>
      <c r="J83" s="76">
        <v>34.269374999999997</v>
      </c>
      <c r="K83" s="76">
        <v>35.044159000000001</v>
      </c>
      <c r="L83" s="76">
        <v>36.064919000000003</v>
      </c>
      <c r="M83" s="76">
        <v>37.002056000000003</v>
      </c>
      <c r="N83" s="76">
        <v>38.029193999999997</v>
      </c>
      <c r="O83" s="76">
        <v>39.001244</v>
      </c>
      <c r="P83" s="76">
        <v>40.150604000000001</v>
      </c>
      <c r="Q83" s="76">
        <v>41.098312</v>
      </c>
      <c r="R83" s="76">
        <v>42.191569999999999</v>
      </c>
      <c r="S83" s="76">
        <v>43.253830000000001</v>
      </c>
      <c r="T83" s="76">
        <v>44.266022</v>
      </c>
      <c r="U83" s="76">
        <v>45.324840999999999</v>
      </c>
      <c r="V83" s="76">
        <v>46.584533999999998</v>
      </c>
      <c r="W83" s="76">
        <v>47.625869999999999</v>
      </c>
      <c r="X83" s="76">
        <v>48.902163999999999</v>
      </c>
      <c r="Y83" s="76">
        <v>49.874504000000002</v>
      </c>
      <c r="Z83" s="76">
        <v>51.111248000000003</v>
      </c>
      <c r="AA83" s="76">
        <v>52.683566999999996</v>
      </c>
      <c r="AB83" s="76">
        <v>53.982517000000001</v>
      </c>
      <c r="AC83" s="76">
        <v>55.335030000000003</v>
      </c>
      <c r="AD83" s="76">
        <v>56.786217000000001</v>
      </c>
      <c r="AE83" s="76">
        <v>58.157210999999997</v>
      </c>
      <c r="AF83" s="77">
        <v>1.805E-2</v>
      </c>
      <c r="AG83" s="49"/>
    </row>
    <row r="84" spans="1:33" ht="15" customHeight="1">
      <c r="A84" s="48" t="s">
        <v>219</v>
      </c>
      <c r="B84" s="75" t="s">
        <v>147</v>
      </c>
      <c r="C84" s="76">
        <v>14.293920999999999</v>
      </c>
      <c r="D84" s="76">
        <v>14.645989999999999</v>
      </c>
      <c r="E84" s="76">
        <v>13.676522</v>
      </c>
      <c r="F84" s="76">
        <v>13.184908999999999</v>
      </c>
      <c r="G84" s="76">
        <v>12.791022999999999</v>
      </c>
      <c r="H84" s="76">
        <v>12.605636000000001</v>
      </c>
      <c r="I84" s="76">
        <v>12.573746</v>
      </c>
      <c r="J84" s="76">
        <v>12.909769000000001</v>
      </c>
      <c r="K84" s="76">
        <v>13.249883000000001</v>
      </c>
      <c r="L84" s="76">
        <v>13.680078999999999</v>
      </c>
      <c r="M84" s="76">
        <v>14.109493000000001</v>
      </c>
      <c r="N84" s="76">
        <v>14.634359999999999</v>
      </c>
      <c r="O84" s="76">
        <v>15.145339</v>
      </c>
      <c r="P84" s="76">
        <v>15.646319</v>
      </c>
      <c r="Q84" s="76">
        <v>16.078226000000001</v>
      </c>
      <c r="R84" s="76">
        <v>16.557303999999998</v>
      </c>
      <c r="S84" s="76">
        <v>17.127001</v>
      </c>
      <c r="T84" s="76">
        <v>17.513002</v>
      </c>
      <c r="U84" s="76">
        <v>18.044384000000001</v>
      </c>
      <c r="V84" s="76">
        <v>18.599208999999998</v>
      </c>
      <c r="W84" s="76">
        <v>19.059166000000001</v>
      </c>
      <c r="X84" s="76">
        <v>19.474995</v>
      </c>
      <c r="Y84" s="76">
        <v>19.853939</v>
      </c>
      <c r="Z84" s="76">
        <v>20.418022000000001</v>
      </c>
      <c r="AA84" s="76">
        <v>21.441403999999999</v>
      </c>
      <c r="AB84" s="76">
        <v>21.922989000000001</v>
      </c>
      <c r="AC84" s="76">
        <v>22.388704000000001</v>
      </c>
      <c r="AD84" s="76">
        <v>22.934742</v>
      </c>
      <c r="AE84" s="76">
        <v>23.554538999999998</v>
      </c>
      <c r="AF84" s="77">
        <v>1.7999000000000001E-2</v>
      </c>
      <c r="AG84" s="49"/>
    </row>
    <row r="85" spans="1:33" ht="15" customHeight="1">
      <c r="A85" s="48" t="s">
        <v>220</v>
      </c>
      <c r="B85" s="75" t="s">
        <v>149</v>
      </c>
      <c r="C85" s="76">
        <v>42.669246999999999</v>
      </c>
      <c r="D85" s="76">
        <v>43.146023</v>
      </c>
      <c r="E85" s="76">
        <v>43.261093000000002</v>
      </c>
      <c r="F85" s="76">
        <v>42.880462999999999</v>
      </c>
      <c r="G85" s="76">
        <v>43.009357000000001</v>
      </c>
      <c r="H85" s="76">
        <v>43.327247999999997</v>
      </c>
      <c r="I85" s="76">
        <v>43.842647999999997</v>
      </c>
      <c r="J85" s="76">
        <v>44.687339999999999</v>
      </c>
      <c r="K85" s="76">
        <v>45.805477000000003</v>
      </c>
      <c r="L85" s="76">
        <v>47.097492000000003</v>
      </c>
      <c r="M85" s="76">
        <v>48.405566999999998</v>
      </c>
      <c r="N85" s="76">
        <v>50.295189000000001</v>
      </c>
      <c r="O85" s="76">
        <v>52.085312000000002</v>
      </c>
      <c r="P85" s="76">
        <v>53.362102999999998</v>
      </c>
      <c r="Q85" s="76">
        <v>54.927329999999998</v>
      </c>
      <c r="R85" s="76">
        <v>56.583927000000003</v>
      </c>
      <c r="S85" s="76">
        <v>58.444336</v>
      </c>
      <c r="T85" s="76">
        <v>60.167355000000001</v>
      </c>
      <c r="U85" s="76">
        <v>61.958289999999998</v>
      </c>
      <c r="V85" s="76">
        <v>63.713763999999998</v>
      </c>
      <c r="W85" s="76">
        <v>65.363594000000006</v>
      </c>
      <c r="X85" s="76">
        <v>67.008003000000002</v>
      </c>
      <c r="Y85" s="76">
        <v>68.678673000000003</v>
      </c>
      <c r="Z85" s="76">
        <v>70.432961000000006</v>
      </c>
      <c r="AA85" s="76">
        <v>71.975487000000001</v>
      </c>
      <c r="AB85" s="76">
        <v>73.475455999999994</v>
      </c>
      <c r="AC85" s="76">
        <v>75.125107</v>
      </c>
      <c r="AD85" s="76">
        <v>76.578170999999998</v>
      </c>
      <c r="AE85" s="76">
        <v>77.840477000000007</v>
      </c>
      <c r="AF85" s="77">
        <v>2.1703E-2</v>
      </c>
      <c r="AG85" s="49"/>
    </row>
    <row r="86" spans="1:33" ht="15" customHeight="1">
      <c r="A86" s="45"/>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spans="1:33" ht="15" customHeight="1">
      <c r="A87" s="45"/>
      <c r="B87" s="74" t="s">
        <v>150</v>
      </c>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spans="1:33" ht="15" customHeight="1">
      <c r="A88" s="48" t="s">
        <v>221</v>
      </c>
      <c r="B88" s="75" t="s">
        <v>143</v>
      </c>
      <c r="C88" s="76">
        <v>27.825644</v>
      </c>
      <c r="D88" s="76">
        <v>27.85585</v>
      </c>
      <c r="E88" s="76">
        <v>26.556958999999999</v>
      </c>
      <c r="F88" s="76">
        <v>24.976807000000001</v>
      </c>
      <c r="G88" s="76">
        <v>24.337795</v>
      </c>
      <c r="H88" s="76">
        <v>24.212544999999999</v>
      </c>
      <c r="I88" s="76">
        <v>24.589096000000001</v>
      </c>
      <c r="J88" s="76">
        <v>25.254981999999998</v>
      </c>
      <c r="K88" s="76">
        <v>26.178425000000001</v>
      </c>
      <c r="L88" s="76">
        <v>27.261216999999998</v>
      </c>
      <c r="M88" s="76">
        <v>28.512353999999998</v>
      </c>
      <c r="N88" s="76">
        <v>29.901306000000002</v>
      </c>
      <c r="O88" s="76">
        <v>31.225031000000001</v>
      </c>
      <c r="P88" s="76">
        <v>32.327418999999999</v>
      </c>
      <c r="Q88" s="76">
        <v>33.303187999999999</v>
      </c>
      <c r="R88" s="76">
        <v>34.315617000000003</v>
      </c>
      <c r="S88" s="76">
        <v>35.582957999999998</v>
      </c>
      <c r="T88" s="76">
        <v>36.394447</v>
      </c>
      <c r="U88" s="76">
        <v>37.650371999999997</v>
      </c>
      <c r="V88" s="76">
        <v>38.867626000000001</v>
      </c>
      <c r="W88" s="76">
        <v>39.91769</v>
      </c>
      <c r="X88" s="76">
        <v>40.838012999999997</v>
      </c>
      <c r="Y88" s="76">
        <v>41.698109000000002</v>
      </c>
      <c r="Z88" s="76">
        <v>42.775314000000002</v>
      </c>
      <c r="AA88" s="76">
        <v>44.170029</v>
      </c>
      <c r="AB88" s="76">
        <v>45.280189999999997</v>
      </c>
      <c r="AC88" s="76">
        <v>46.532390999999997</v>
      </c>
      <c r="AD88" s="76">
        <v>47.632702000000002</v>
      </c>
      <c r="AE88" s="76">
        <v>48.701335999999998</v>
      </c>
      <c r="AF88" s="77">
        <v>2.0192000000000002E-2</v>
      </c>
      <c r="AG88" s="49"/>
    </row>
    <row r="89" spans="1:33" ht="15" customHeight="1">
      <c r="A89" s="48" t="s">
        <v>222</v>
      </c>
      <c r="B89" s="75" t="s">
        <v>145</v>
      </c>
      <c r="C89" s="76">
        <v>35.263694999999998</v>
      </c>
      <c r="D89" s="76">
        <v>34.344527999999997</v>
      </c>
      <c r="E89" s="76">
        <v>32.658478000000002</v>
      </c>
      <c r="F89" s="76">
        <v>30.315842</v>
      </c>
      <c r="G89" s="76">
        <v>29.135559000000001</v>
      </c>
      <c r="H89" s="76">
        <v>27.945101000000001</v>
      </c>
      <c r="I89" s="76">
        <v>26.866716</v>
      </c>
      <c r="J89" s="76">
        <v>27.554403000000001</v>
      </c>
      <c r="K89" s="76">
        <v>28.172378999999999</v>
      </c>
      <c r="L89" s="76">
        <v>29.022541</v>
      </c>
      <c r="M89" s="76">
        <v>29.806835</v>
      </c>
      <c r="N89" s="76">
        <v>30.648589999999999</v>
      </c>
      <c r="O89" s="76">
        <v>31.455866</v>
      </c>
      <c r="P89" s="76">
        <v>32.399478999999999</v>
      </c>
      <c r="Q89" s="76">
        <v>33.183022000000001</v>
      </c>
      <c r="R89" s="76">
        <v>34.086585999999997</v>
      </c>
      <c r="S89" s="76">
        <v>34.961765</v>
      </c>
      <c r="T89" s="76">
        <v>35.791187000000001</v>
      </c>
      <c r="U89" s="76">
        <v>36.661175</v>
      </c>
      <c r="V89" s="76">
        <v>37.72419</v>
      </c>
      <c r="W89" s="76">
        <v>38.565331</v>
      </c>
      <c r="X89" s="76">
        <v>39.635489999999997</v>
      </c>
      <c r="Y89" s="76">
        <v>40.400620000000004</v>
      </c>
      <c r="Z89" s="76">
        <v>41.460686000000003</v>
      </c>
      <c r="AA89" s="76">
        <v>43.348011</v>
      </c>
      <c r="AB89" s="76">
        <v>44.403556999999999</v>
      </c>
      <c r="AC89" s="76">
        <v>45.525748999999998</v>
      </c>
      <c r="AD89" s="76">
        <v>46.750487999999997</v>
      </c>
      <c r="AE89" s="76">
        <v>47.882179000000001</v>
      </c>
      <c r="AF89" s="77">
        <v>1.0985E-2</v>
      </c>
      <c r="AG89" s="49"/>
    </row>
    <row r="90" spans="1:33" ht="15" customHeight="1">
      <c r="A90" s="48" t="s">
        <v>223</v>
      </c>
      <c r="B90" s="75" t="s">
        <v>154</v>
      </c>
      <c r="C90" s="76">
        <v>12.628995</v>
      </c>
      <c r="D90" s="76">
        <v>8.190194</v>
      </c>
      <c r="E90" s="76">
        <v>10.064173</v>
      </c>
      <c r="F90" s="76">
        <v>10.614261000000001</v>
      </c>
      <c r="G90" s="76">
        <v>12.394233</v>
      </c>
      <c r="H90" s="76">
        <v>14.254799</v>
      </c>
      <c r="I90" s="76">
        <v>16.294703999999999</v>
      </c>
      <c r="J90" s="76">
        <v>16.744129000000001</v>
      </c>
      <c r="K90" s="76">
        <v>17.220006999999999</v>
      </c>
      <c r="L90" s="76">
        <v>17.747589000000001</v>
      </c>
      <c r="M90" s="76">
        <v>18.278893</v>
      </c>
      <c r="N90" s="76">
        <v>18.828437999999998</v>
      </c>
      <c r="O90" s="76">
        <v>19.412710000000001</v>
      </c>
      <c r="P90" s="76">
        <v>20.019818999999998</v>
      </c>
      <c r="Q90" s="76">
        <v>20.605381000000001</v>
      </c>
      <c r="R90" s="76">
        <v>21.204630000000002</v>
      </c>
      <c r="S90" s="76">
        <v>21.826968999999998</v>
      </c>
      <c r="T90" s="76">
        <v>22.406015</v>
      </c>
      <c r="U90" s="76">
        <v>23.034382000000001</v>
      </c>
      <c r="V90" s="76">
        <v>23.748093000000001</v>
      </c>
      <c r="W90" s="76">
        <v>24.306380999999998</v>
      </c>
      <c r="X90" s="76">
        <v>24.976209999999998</v>
      </c>
      <c r="Y90" s="76">
        <v>25.601828000000001</v>
      </c>
      <c r="Z90" s="76">
        <v>26.294802000000001</v>
      </c>
      <c r="AA90" s="76">
        <v>27.197239</v>
      </c>
      <c r="AB90" s="76">
        <v>27.841978000000001</v>
      </c>
      <c r="AC90" s="76">
        <v>28.729586000000001</v>
      </c>
      <c r="AD90" s="76">
        <v>29.587326000000001</v>
      </c>
      <c r="AE90" s="76">
        <v>30.433244999999999</v>
      </c>
      <c r="AF90" s="77">
        <v>3.1911000000000002E-2</v>
      </c>
      <c r="AG90" s="49"/>
    </row>
    <row r="91" spans="1:33" ht="15" customHeight="1">
      <c r="A91" s="48" t="s">
        <v>224</v>
      </c>
      <c r="B91" s="75" t="s">
        <v>147</v>
      </c>
      <c r="C91" s="76">
        <v>10.986808</v>
      </c>
      <c r="D91" s="76">
        <v>10.752255</v>
      </c>
      <c r="E91" s="76">
        <v>9.9479480000000002</v>
      </c>
      <c r="F91" s="76">
        <v>9.6419490000000003</v>
      </c>
      <c r="G91" s="76">
        <v>9.4135589999999993</v>
      </c>
      <c r="H91" s="76">
        <v>9.3766979999999993</v>
      </c>
      <c r="I91" s="76">
        <v>9.4731009999999998</v>
      </c>
      <c r="J91" s="76">
        <v>9.7253550000000004</v>
      </c>
      <c r="K91" s="76">
        <v>9.9731579999999997</v>
      </c>
      <c r="L91" s="76">
        <v>10.300300999999999</v>
      </c>
      <c r="M91" s="76">
        <v>10.62715</v>
      </c>
      <c r="N91" s="76">
        <v>11.050625</v>
      </c>
      <c r="O91" s="76">
        <v>11.449692000000001</v>
      </c>
      <c r="P91" s="76">
        <v>11.837113</v>
      </c>
      <c r="Q91" s="76">
        <v>12.159459</v>
      </c>
      <c r="R91" s="76">
        <v>12.529586</v>
      </c>
      <c r="S91" s="76">
        <v>12.986810999999999</v>
      </c>
      <c r="T91" s="76">
        <v>13.267094</v>
      </c>
      <c r="U91" s="76">
        <v>13.688367</v>
      </c>
      <c r="V91" s="76">
        <v>14.127917</v>
      </c>
      <c r="W91" s="76">
        <v>14.471655999999999</v>
      </c>
      <c r="X91" s="76">
        <v>14.771008</v>
      </c>
      <c r="Y91" s="76">
        <v>15.036106999999999</v>
      </c>
      <c r="Z91" s="76">
        <v>15.46964</v>
      </c>
      <c r="AA91" s="76">
        <v>16.177821999999999</v>
      </c>
      <c r="AB91" s="76">
        <v>16.489763</v>
      </c>
      <c r="AC91" s="76">
        <v>16.806581000000001</v>
      </c>
      <c r="AD91" s="76">
        <v>17.210038999999998</v>
      </c>
      <c r="AE91" s="76">
        <v>17.685751</v>
      </c>
      <c r="AF91" s="77">
        <v>1.7148E-2</v>
      </c>
      <c r="AG91" s="49"/>
    </row>
    <row r="92" spans="1:33">
      <c r="A92" s="48" t="s">
        <v>225</v>
      </c>
      <c r="B92" s="75" t="s">
        <v>149</v>
      </c>
      <c r="C92" s="76">
        <v>36.670883000000003</v>
      </c>
      <c r="D92" s="76">
        <v>37.384396000000002</v>
      </c>
      <c r="E92" s="76">
        <v>36.634932999999997</v>
      </c>
      <c r="F92" s="76">
        <v>35.829681000000001</v>
      </c>
      <c r="G92" s="76">
        <v>35.682613000000003</v>
      </c>
      <c r="H92" s="76">
        <v>35.778049000000003</v>
      </c>
      <c r="I92" s="76">
        <v>35.970699000000003</v>
      </c>
      <c r="J92" s="76">
        <v>36.469802999999999</v>
      </c>
      <c r="K92" s="76">
        <v>37.239471000000002</v>
      </c>
      <c r="L92" s="76">
        <v>38.070853999999997</v>
      </c>
      <c r="M92" s="76">
        <v>38.904254999999999</v>
      </c>
      <c r="N92" s="76">
        <v>40.277724999999997</v>
      </c>
      <c r="O92" s="76">
        <v>41.548606999999997</v>
      </c>
      <c r="P92" s="76">
        <v>42.420836999999999</v>
      </c>
      <c r="Q92" s="76">
        <v>43.531005999999998</v>
      </c>
      <c r="R92" s="76">
        <v>44.662574999999997</v>
      </c>
      <c r="S92" s="76">
        <v>46.012588999999998</v>
      </c>
      <c r="T92" s="76">
        <v>47.266869</v>
      </c>
      <c r="U92" s="76">
        <v>48.525996999999997</v>
      </c>
      <c r="V92" s="76">
        <v>49.775635000000001</v>
      </c>
      <c r="W92" s="76">
        <v>50.926758</v>
      </c>
      <c r="X92" s="76">
        <v>52.105659000000003</v>
      </c>
      <c r="Y92" s="76">
        <v>53.247463000000003</v>
      </c>
      <c r="Z92" s="76">
        <v>54.400368</v>
      </c>
      <c r="AA92" s="76">
        <v>55.375427000000002</v>
      </c>
      <c r="AB92" s="76">
        <v>56.220759999999999</v>
      </c>
      <c r="AC92" s="76">
        <v>57.363804000000002</v>
      </c>
      <c r="AD92" s="76">
        <v>58.272151999999998</v>
      </c>
      <c r="AE92" s="76">
        <v>59.05735</v>
      </c>
      <c r="AF92" s="77">
        <v>1.7163999999999999E-2</v>
      </c>
      <c r="AG92" s="49"/>
    </row>
    <row r="93" spans="1:33" ht="15" customHeight="1">
      <c r="A93" s="45"/>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spans="1:33" ht="15" customHeight="1">
      <c r="A94" s="45"/>
      <c r="B94" s="74" t="s">
        <v>157</v>
      </c>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spans="1:33" ht="15" customHeight="1">
      <c r="A95" s="48" t="s">
        <v>226</v>
      </c>
      <c r="B95" s="75" t="s">
        <v>143</v>
      </c>
      <c r="C95" s="76">
        <v>23.435020000000002</v>
      </c>
      <c r="D95" s="76">
        <v>22.356629999999999</v>
      </c>
      <c r="E95" s="76">
        <v>20.487594999999999</v>
      </c>
      <c r="F95" s="76">
        <v>18.533535000000001</v>
      </c>
      <c r="G95" s="76">
        <v>17.736046000000002</v>
      </c>
      <c r="H95" s="76">
        <v>17.477232000000001</v>
      </c>
      <c r="I95" s="76">
        <v>17.740955</v>
      </c>
      <c r="J95" s="76">
        <v>18.286145999999999</v>
      </c>
      <c r="K95" s="76">
        <v>19.090485000000001</v>
      </c>
      <c r="L95" s="76">
        <v>20.049326000000001</v>
      </c>
      <c r="M95" s="76">
        <v>21.186962000000001</v>
      </c>
      <c r="N95" s="76">
        <v>22.464024999999999</v>
      </c>
      <c r="O95" s="76">
        <v>23.655508000000001</v>
      </c>
      <c r="P95" s="76">
        <v>24.597995999999998</v>
      </c>
      <c r="Q95" s="76">
        <v>25.405923999999999</v>
      </c>
      <c r="R95" s="76">
        <v>26.269162999999999</v>
      </c>
      <c r="S95" s="76">
        <v>27.429414999999999</v>
      </c>
      <c r="T95" s="76">
        <v>28.034966000000001</v>
      </c>
      <c r="U95" s="76">
        <v>29.178497</v>
      </c>
      <c r="V95" s="76">
        <v>30.24905</v>
      </c>
      <c r="W95" s="76">
        <v>31.111232999999999</v>
      </c>
      <c r="X95" s="76">
        <v>31.816524999999999</v>
      </c>
      <c r="Y95" s="76">
        <v>32.450352000000002</v>
      </c>
      <c r="Z95" s="76">
        <v>33.311852000000002</v>
      </c>
      <c r="AA95" s="76">
        <v>34.086624</v>
      </c>
      <c r="AB95" s="76">
        <v>34.970641999999998</v>
      </c>
      <c r="AC95" s="76">
        <v>36.006217999999997</v>
      </c>
      <c r="AD95" s="76">
        <v>36.842278</v>
      </c>
      <c r="AE95" s="76">
        <v>37.636386999999999</v>
      </c>
      <c r="AF95" s="77">
        <v>1.7062999999999998E-2</v>
      </c>
      <c r="AG95" s="49"/>
    </row>
    <row r="96" spans="1:33" ht="15" customHeight="1">
      <c r="A96" s="48" t="s">
        <v>227</v>
      </c>
      <c r="B96" s="75" t="s">
        <v>145</v>
      </c>
      <c r="C96" s="76">
        <v>35.187302000000003</v>
      </c>
      <c r="D96" s="76">
        <v>34.160721000000002</v>
      </c>
      <c r="E96" s="76">
        <v>32.510654000000002</v>
      </c>
      <c r="F96" s="76">
        <v>30.122333999999999</v>
      </c>
      <c r="G96" s="76">
        <v>28.893148</v>
      </c>
      <c r="H96" s="76">
        <v>27.659189000000001</v>
      </c>
      <c r="I96" s="76">
        <v>26.532314</v>
      </c>
      <c r="J96" s="76">
        <v>27.228542000000001</v>
      </c>
      <c r="K96" s="76">
        <v>27.844920999999999</v>
      </c>
      <c r="L96" s="76">
        <v>28.691835000000001</v>
      </c>
      <c r="M96" s="76">
        <v>29.480526000000001</v>
      </c>
      <c r="N96" s="76">
        <v>30.336335999999999</v>
      </c>
      <c r="O96" s="76">
        <v>31.138449000000001</v>
      </c>
      <c r="P96" s="76">
        <v>32.100211999999999</v>
      </c>
      <c r="Q96" s="76">
        <v>32.878376000000003</v>
      </c>
      <c r="R96" s="76">
        <v>33.792220999999998</v>
      </c>
      <c r="S96" s="76">
        <v>34.671123999999999</v>
      </c>
      <c r="T96" s="76">
        <v>35.505093000000002</v>
      </c>
      <c r="U96" s="76">
        <v>36.380726000000003</v>
      </c>
      <c r="V96" s="76">
        <v>37.452629000000002</v>
      </c>
      <c r="W96" s="76">
        <v>38.299540999999998</v>
      </c>
      <c r="X96" s="76">
        <v>39.380600000000001</v>
      </c>
      <c r="Y96" s="76">
        <v>40.156269000000002</v>
      </c>
      <c r="Z96" s="76">
        <v>41.188437999999998</v>
      </c>
      <c r="AA96" s="76">
        <v>42.553871000000001</v>
      </c>
      <c r="AB96" s="76">
        <v>43.609371000000003</v>
      </c>
      <c r="AC96" s="76">
        <v>44.728596000000003</v>
      </c>
      <c r="AD96" s="76">
        <v>45.946964000000001</v>
      </c>
      <c r="AE96" s="76">
        <v>47.070819999999998</v>
      </c>
      <c r="AF96" s="77">
        <v>1.0446E-2</v>
      </c>
      <c r="AG96" s="49"/>
    </row>
    <row r="97" spans="1:33" ht="15" customHeight="1">
      <c r="A97" s="48" t="s">
        <v>228</v>
      </c>
      <c r="B97" s="75" t="s">
        <v>154</v>
      </c>
      <c r="C97" s="76">
        <v>13.34515</v>
      </c>
      <c r="D97" s="76">
        <v>8.8473620000000004</v>
      </c>
      <c r="E97" s="76">
        <v>10.847251</v>
      </c>
      <c r="F97" s="76">
        <v>11.701765</v>
      </c>
      <c r="G97" s="76">
        <v>13.668666</v>
      </c>
      <c r="H97" s="76">
        <v>15.834412</v>
      </c>
      <c r="I97" s="76">
        <v>18.055012000000001</v>
      </c>
      <c r="J97" s="76">
        <v>18.550280000000001</v>
      </c>
      <c r="K97" s="76">
        <v>19.090975</v>
      </c>
      <c r="L97" s="76">
        <v>19.679285</v>
      </c>
      <c r="M97" s="76">
        <v>20.283073000000002</v>
      </c>
      <c r="N97" s="76">
        <v>20.912044999999999</v>
      </c>
      <c r="O97" s="76">
        <v>21.573601</v>
      </c>
      <c r="P97" s="76">
        <v>22.25563</v>
      </c>
      <c r="Q97" s="76">
        <v>22.905643000000001</v>
      </c>
      <c r="R97" s="76">
        <v>23.566257</v>
      </c>
      <c r="S97" s="76">
        <v>24.262720000000002</v>
      </c>
      <c r="T97" s="76">
        <v>24.90963</v>
      </c>
      <c r="U97" s="76">
        <v>25.616434000000002</v>
      </c>
      <c r="V97" s="76">
        <v>26.404326999999999</v>
      </c>
      <c r="W97" s="76">
        <v>27.034216000000001</v>
      </c>
      <c r="X97" s="76">
        <v>27.773752000000002</v>
      </c>
      <c r="Y97" s="76">
        <v>28.398886000000001</v>
      </c>
      <c r="Z97" s="76">
        <v>29.163754000000001</v>
      </c>
      <c r="AA97" s="76">
        <v>30.157468999999999</v>
      </c>
      <c r="AB97" s="76">
        <v>30.882546999999999</v>
      </c>
      <c r="AC97" s="76">
        <v>31.831925999999999</v>
      </c>
      <c r="AD97" s="76">
        <v>32.756706000000001</v>
      </c>
      <c r="AE97" s="76">
        <v>33.688113999999999</v>
      </c>
      <c r="AF97" s="77">
        <v>3.3624000000000001E-2</v>
      </c>
      <c r="AG97" s="49"/>
    </row>
    <row r="98" spans="1:33" ht="15" customHeight="1">
      <c r="A98" s="48" t="s">
        <v>229</v>
      </c>
      <c r="B98" s="75" t="s">
        <v>162</v>
      </c>
      <c r="C98" s="76">
        <v>7.3309170000000003</v>
      </c>
      <c r="D98" s="76">
        <v>6.5292260000000004</v>
      </c>
      <c r="E98" s="76">
        <v>5.5049089999999996</v>
      </c>
      <c r="F98" s="76">
        <v>5.0050929999999996</v>
      </c>
      <c r="G98" s="76">
        <v>4.6300290000000004</v>
      </c>
      <c r="H98" s="76">
        <v>4.4582369999999996</v>
      </c>
      <c r="I98" s="76">
        <v>4.4578319999999998</v>
      </c>
      <c r="J98" s="76">
        <v>4.573442</v>
      </c>
      <c r="K98" s="76">
        <v>4.7465190000000002</v>
      </c>
      <c r="L98" s="76">
        <v>4.985881</v>
      </c>
      <c r="M98" s="76">
        <v>5.2409059999999998</v>
      </c>
      <c r="N98" s="76">
        <v>5.5704409999999998</v>
      </c>
      <c r="O98" s="76">
        <v>5.8719799999999998</v>
      </c>
      <c r="P98" s="76">
        <v>6.1609559999999997</v>
      </c>
      <c r="Q98" s="76">
        <v>6.3292349999999997</v>
      </c>
      <c r="R98" s="76">
        <v>6.5343970000000002</v>
      </c>
      <c r="S98" s="76">
        <v>6.859877</v>
      </c>
      <c r="T98" s="76">
        <v>6.928579</v>
      </c>
      <c r="U98" s="76">
        <v>7.2654500000000004</v>
      </c>
      <c r="V98" s="76">
        <v>7.5478690000000004</v>
      </c>
      <c r="W98" s="76">
        <v>7.7087849999999998</v>
      </c>
      <c r="X98" s="76">
        <v>7.8021539999999998</v>
      </c>
      <c r="Y98" s="76">
        <v>7.8996890000000004</v>
      </c>
      <c r="Z98" s="76">
        <v>8.0796670000000006</v>
      </c>
      <c r="AA98" s="76">
        <v>8.2079559999999994</v>
      </c>
      <c r="AB98" s="76">
        <v>8.3412450000000007</v>
      </c>
      <c r="AC98" s="76">
        <v>8.4794230000000006</v>
      </c>
      <c r="AD98" s="76">
        <v>8.6050090000000008</v>
      </c>
      <c r="AE98" s="76">
        <v>8.8054380000000005</v>
      </c>
      <c r="AF98" s="77">
        <v>6.5669999999999999E-3</v>
      </c>
      <c r="AG98" s="49"/>
    </row>
    <row r="99" spans="1:33" ht="15" customHeight="1">
      <c r="A99" s="48" t="s">
        <v>230</v>
      </c>
      <c r="B99" s="75" t="s">
        <v>164</v>
      </c>
      <c r="C99" s="76">
        <v>5.4304249999999996</v>
      </c>
      <c r="D99" s="76">
        <v>5.6718549999999999</v>
      </c>
      <c r="E99" s="76">
        <v>6.0581950000000004</v>
      </c>
      <c r="F99" s="76">
        <v>6.1873269999999998</v>
      </c>
      <c r="G99" s="76">
        <v>6.3529850000000003</v>
      </c>
      <c r="H99" s="76">
        <v>6.5475529999999997</v>
      </c>
      <c r="I99" s="76">
        <v>6.7355179999999999</v>
      </c>
      <c r="J99" s="76">
        <v>6.9377659999999999</v>
      </c>
      <c r="K99" s="76">
        <v>7.2191280000000004</v>
      </c>
      <c r="L99" s="76">
        <v>7.4615220000000004</v>
      </c>
      <c r="M99" s="76">
        <v>7.7608199999999998</v>
      </c>
      <c r="N99" s="76">
        <v>8.038456</v>
      </c>
      <c r="O99" s="76">
        <v>8.3211580000000005</v>
      </c>
      <c r="P99" s="76">
        <v>8.6185759999999991</v>
      </c>
      <c r="Q99" s="76">
        <v>8.9246759999999998</v>
      </c>
      <c r="R99" s="76">
        <v>9.2558539999999994</v>
      </c>
      <c r="S99" s="76">
        <v>9.5669219999999999</v>
      </c>
      <c r="T99" s="76">
        <v>9.8821329999999996</v>
      </c>
      <c r="U99" s="76">
        <v>10.210374</v>
      </c>
      <c r="V99" s="76">
        <v>10.516508999999999</v>
      </c>
      <c r="W99" s="76">
        <v>10.829219999999999</v>
      </c>
      <c r="X99" s="76">
        <v>11.157767</v>
      </c>
      <c r="Y99" s="76">
        <v>11.502295999999999</v>
      </c>
      <c r="Z99" s="76">
        <v>11.867922999999999</v>
      </c>
      <c r="AA99" s="76">
        <v>12.240033</v>
      </c>
      <c r="AB99" s="76">
        <v>12.622064999999999</v>
      </c>
      <c r="AC99" s="76">
        <v>13.021750000000001</v>
      </c>
      <c r="AD99" s="76">
        <v>13.425182</v>
      </c>
      <c r="AE99" s="76">
        <v>13.854766</v>
      </c>
      <c r="AF99" s="77">
        <v>3.4015999999999998E-2</v>
      </c>
      <c r="AG99" s="49"/>
    </row>
    <row r="100" spans="1:33" ht="15" customHeight="1">
      <c r="A100" s="48" t="s">
        <v>231</v>
      </c>
      <c r="B100" s="75" t="s">
        <v>166</v>
      </c>
      <c r="C100" s="76">
        <v>2.7995990000000002</v>
      </c>
      <c r="D100" s="76">
        <v>2.8529049999999998</v>
      </c>
      <c r="E100" s="76">
        <v>3.0040049999999998</v>
      </c>
      <c r="F100" s="76">
        <v>3.1377269999999999</v>
      </c>
      <c r="G100" s="76">
        <v>3.1961529999999998</v>
      </c>
      <c r="H100" s="76">
        <v>3.2463419999999998</v>
      </c>
      <c r="I100" s="76">
        <v>3.2951519999999999</v>
      </c>
      <c r="J100" s="76">
        <v>3.3557399999999999</v>
      </c>
      <c r="K100" s="76">
        <v>3.4231340000000001</v>
      </c>
      <c r="L100" s="76">
        <v>3.4954710000000002</v>
      </c>
      <c r="M100" s="76">
        <v>3.5673729999999999</v>
      </c>
      <c r="N100" s="76">
        <v>3.6512199999999999</v>
      </c>
      <c r="O100" s="76">
        <v>3.7400479999999998</v>
      </c>
      <c r="P100" s="76">
        <v>3.829993</v>
      </c>
      <c r="Q100" s="76">
        <v>3.9235730000000002</v>
      </c>
      <c r="R100" s="76">
        <v>4.0266419999999998</v>
      </c>
      <c r="S100" s="76">
        <v>4.1348919999999998</v>
      </c>
      <c r="T100" s="76">
        <v>4.2378229999999997</v>
      </c>
      <c r="U100" s="76">
        <v>4.336017</v>
      </c>
      <c r="V100" s="76">
        <v>4.4367539999999996</v>
      </c>
      <c r="W100" s="76">
        <v>4.536867</v>
      </c>
      <c r="X100" s="76">
        <v>4.6450690000000003</v>
      </c>
      <c r="Y100" s="76">
        <v>4.7515689999999999</v>
      </c>
      <c r="Z100" s="76">
        <v>4.8683480000000001</v>
      </c>
      <c r="AA100" s="76">
        <v>4.9891750000000004</v>
      </c>
      <c r="AB100" s="76">
        <v>5.1152439999999997</v>
      </c>
      <c r="AC100" s="76">
        <v>5.2472009999999996</v>
      </c>
      <c r="AD100" s="76">
        <v>5.3670499999999999</v>
      </c>
      <c r="AE100" s="76">
        <v>5.497344</v>
      </c>
      <c r="AF100" s="77">
        <v>2.4392E-2</v>
      </c>
      <c r="AG100" s="49"/>
    </row>
    <row r="101" spans="1:33">
      <c r="A101" s="48" t="s">
        <v>232</v>
      </c>
      <c r="B101" s="75" t="s">
        <v>168</v>
      </c>
      <c r="C101" s="76" t="s">
        <v>304</v>
      </c>
      <c r="D101" s="76" t="s">
        <v>304</v>
      </c>
      <c r="E101" s="76" t="s">
        <v>304</v>
      </c>
      <c r="F101" s="76" t="s">
        <v>304</v>
      </c>
      <c r="G101" s="76" t="s">
        <v>304</v>
      </c>
      <c r="H101" s="76" t="s">
        <v>304</v>
      </c>
      <c r="I101" s="76" t="s">
        <v>304</v>
      </c>
      <c r="J101" s="76" t="s">
        <v>304</v>
      </c>
      <c r="K101" s="76" t="s">
        <v>304</v>
      </c>
      <c r="L101" s="76" t="s">
        <v>304</v>
      </c>
      <c r="M101" s="76" t="s">
        <v>304</v>
      </c>
      <c r="N101" s="76" t="s">
        <v>304</v>
      </c>
      <c r="O101" s="76" t="s">
        <v>304</v>
      </c>
      <c r="P101" s="76" t="s">
        <v>304</v>
      </c>
      <c r="Q101" s="76" t="s">
        <v>304</v>
      </c>
      <c r="R101" s="76" t="s">
        <v>304</v>
      </c>
      <c r="S101" s="76" t="s">
        <v>304</v>
      </c>
      <c r="T101" s="76" t="s">
        <v>304</v>
      </c>
      <c r="U101" s="76" t="s">
        <v>304</v>
      </c>
      <c r="V101" s="76" t="s">
        <v>304</v>
      </c>
      <c r="W101" s="76" t="s">
        <v>304</v>
      </c>
      <c r="X101" s="76" t="s">
        <v>304</v>
      </c>
      <c r="Y101" s="76" t="s">
        <v>304</v>
      </c>
      <c r="Z101" s="76" t="s">
        <v>304</v>
      </c>
      <c r="AA101" s="76" t="s">
        <v>304</v>
      </c>
      <c r="AB101" s="76" t="s">
        <v>304</v>
      </c>
      <c r="AC101" s="76" t="s">
        <v>304</v>
      </c>
      <c r="AD101" s="76" t="s">
        <v>304</v>
      </c>
      <c r="AE101" s="76" t="s">
        <v>304</v>
      </c>
      <c r="AF101" s="77" t="s">
        <v>304</v>
      </c>
      <c r="AG101" s="49" t="s">
        <v>304</v>
      </c>
    </row>
    <row r="102" spans="1:33">
      <c r="A102" s="48" t="s">
        <v>233</v>
      </c>
      <c r="B102" s="75" t="s">
        <v>149</v>
      </c>
      <c r="C102" s="76">
        <v>24.421028</v>
      </c>
      <c r="D102" s="76">
        <v>24.96011</v>
      </c>
      <c r="E102" s="76">
        <v>23.644715999999999</v>
      </c>
      <c r="F102" s="76">
        <v>22.842644</v>
      </c>
      <c r="G102" s="76">
        <v>22.436012000000002</v>
      </c>
      <c r="H102" s="76">
        <v>22.280173999999999</v>
      </c>
      <c r="I102" s="76">
        <v>22.339473999999999</v>
      </c>
      <c r="J102" s="76">
        <v>22.598642000000002</v>
      </c>
      <c r="K102" s="76">
        <v>23.043182000000002</v>
      </c>
      <c r="L102" s="76">
        <v>23.561640000000001</v>
      </c>
      <c r="M102" s="76">
        <v>24.117135999999999</v>
      </c>
      <c r="N102" s="76">
        <v>25.107063</v>
      </c>
      <c r="O102" s="76">
        <v>25.837824000000001</v>
      </c>
      <c r="P102" s="76">
        <v>26.373349999999999</v>
      </c>
      <c r="Q102" s="76">
        <v>27.152471999999999</v>
      </c>
      <c r="R102" s="76">
        <v>27.991188000000001</v>
      </c>
      <c r="S102" s="76">
        <v>28.998522000000001</v>
      </c>
      <c r="T102" s="76">
        <v>29.97673</v>
      </c>
      <c r="U102" s="76">
        <v>30.894469999999998</v>
      </c>
      <c r="V102" s="76">
        <v>31.797815</v>
      </c>
      <c r="W102" s="76">
        <v>32.53051</v>
      </c>
      <c r="X102" s="76">
        <v>33.213847999999999</v>
      </c>
      <c r="Y102" s="76">
        <v>33.968719</v>
      </c>
      <c r="Z102" s="76">
        <v>34.676791999999999</v>
      </c>
      <c r="AA102" s="76">
        <v>35.274234999999997</v>
      </c>
      <c r="AB102" s="76">
        <v>35.878371999999999</v>
      </c>
      <c r="AC102" s="76">
        <v>36.606673999999998</v>
      </c>
      <c r="AD102" s="76">
        <v>37.244061000000002</v>
      </c>
      <c r="AE102" s="76">
        <v>37.78595</v>
      </c>
      <c r="AF102" s="77">
        <v>1.5710999999999999E-2</v>
      </c>
      <c r="AG102" s="49"/>
    </row>
    <row r="103" spans="1:33" ht="15" customHeight="1">
      <c r="A103" s="4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spans="1:33" ht="15" customHeight="1">
      <c r="A104" s="4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spans="1:33" ht="15" customHeight="1">
      <c r="A105" s="45"/>
      <c r="B105" s="74" t="s">
        <v>170</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spans="1:33" ht="15" customHeight="1">
      <c r="A106" s="48" t="s">
        <v>234</v>
      </c>
      <c r="B106" s="75" t="s">
        <v>143</v>
      </c>
      <c r="C106" s="76">
        <v>25.673756000000001</v>
      </c>
      <c r="D106" s="76">
        <v>25.126116</v>
      </c>
      <c r="E106" s="76">
        <v>23.972083999999999</v>
      </c>
      <c r="F106" s="76">
        <v>22.688417000000001</v>
      </c>
      <c r="G106" s="76">
        <v>22.262647999999999</v>
      </c>
      <c r="H106" s="76">
        <v>22.246663999999999</v>
      </c>
      <c r="I106" s="76">
        <v>22.646167999999999</v>
      </c>
      <c r="J106" s="76">
        <v>23.273523000000001</v>
      </c>
      <c r="K106" s="76">
        <v>24.112515999999999</v>
      </c>
      <c r="L106" s="76">
        <v>25.077665</v>
      </c>
      <c r="M106" s="76">
        <v>26.182877000000001</v>
      </c>
      <c r="N106" s="76">
        <v>27.400317999999999</v>
      </c>
      <c r="O106" s="76">
        <v>28.550802000000001</v>
      </c>
      <c r="P106" s="76">
        <v>29.507380999999999</v>
      </c>
      <c r="Q106" s="76">
        <v>30.364902000000001</v>
      </c>
      <c r="R106" s="76">
        <v>31.264492000000001</v>
      </c>
      <c r="S106" s="76">
        <v>32.390388000000002</v>
      </c>
      <c r="T106" s="76">
        <v>33.095917</v>
      </c>
      <c r="U106" s="76">
        <v>34.222808999999998</v>
      </c>
      <c r="V106" s="76">
        <v>35.294552000000003</v>
      </c>
      <c r="W106" s="76">
        <v>36.218792000000001</v>
      </c>
      <c r="X106" s="76">
        <v>37.040210999999999</v>
      </c>
      <c r="Y106" s="76">
        <v>37.820537999999999</v>
      </c>
      <c r="Z106" s="76">
        <v>38.804226</v>
      </c>
      <c r="AA106" s="76">
        <v>40.154991000000003</v>
      </c>
      <c r="AB106" s="76">
        <v>41.167042000000002</v>
      </c>
      <c r="AC106" s="76">
        <v>42.302405999999998</v>
      </c>
      <c r="AD106" s="76">
        <v>43.297089</v>
      </c>
      <c r="AE106" s="76">
        <v>44.274585999999999</v>
      </c>
      <c r="AF106" s="77">
        <v>1.9653E-2</v>
      </c>
      <c r="AG106" s="49"/>
    </row>
    <row r="107" spans="1:33" ht="15" customHeight="1">
      <c r="A107" s="48" t="s">
        <v>235</v>
      </c>
      <c r="B107" s="75" t="s">
        <v>173</v>
      </c>
      <c r="C107" s="76">
        <v>38.155422000000002</v>
      </c>
      <c r="D107" s="76">
        <v>35.138969000000003</v>
      </c>
      <c r="E107" s="76">
        <v>34.57761</v>
      </c>
      <c r="F107" s="76">
        <v>32.976173000000003</v>
      </c>
      <c r="G107" s="76">
        <v>33.359932000000001</v>
      </c>
      <c r="H107" s="76">
        <v>33.896748000000002</v>
      </c>
      <c r="I107" s="76">
        <v>34.674334999999999</v>
      </c>
      <c r="J107" s="76">
        <v>35.525641999999998</v>
      </c>
      <c r="K107" s="76">
        <v>36.483246000000001</v>
      </c>
      <c r="L107" s="76">
        <v>37.289653999999999</v>
      </c>
      <c r="M107" s="76">
        <v>38.388846999999998</v>
      </c>
      <c r="N107" s="76">
        <v>39.432471999999997</v>
      </c>
      <c r="O107" s="76">
        <v>40.560032</v>
      </c>
      <c r="P107" s="76">
        <v>41.640037999999997</v>
      </c>
      <c r="Q107" s="76">
        <v>43.104500000000002</v>
      </c>
      <c r="R107" s="76">
        <v>44.169688999999998</v>
      </c>
      <c r="S107" s="76">
        <v>45.322249999999997</v>
      </c>
      <c r="T107" s="76">
        <v>46.550319999999999</v>
      </c>
      <c r="U107" s="76">
        <v>47.680573000000003</v>
      </c>
      <c r="V107" s="76">
        <v>48.776634000000001</v>
      </c>
      <c r="W107" s="76">
        <v>50.036262999999998</v>
      </c>
      <c r="X107" s="76">
        <v>50.996490000000001</v>
      </c>
      <c r="Y107" s="76">
        <v>52.537441000000001</v>
      </c>
      <c r="Z107" s="76">
        <v>53.805576000000002</v>
      </c>
      <c r="AA107" s="76">
        <v>56.541190999999998</v>
      </c>
      <c r="AB107" s="76">
        <v>57.901271999999999</v>
      </c>
      <c r="AC107" s="76">
        <v>59.805683000000002</v>
      </c>
      <c r="AD107" s="76">
        <v>61.428082000000003</v>
      </c>
      <c r="AE107" s="76">
        <v>63.500064999999999</v>
      </c>
      <c r="AF107" s="77">
        <v>1.8357999999999999E-2</v>
      </c>
      <c r="AG107" s="49"/>
    </row>
    <row r="108" spans="1:33" ht="15" customHeight="1">
      <c r="A108" s="48" t="s">
        <v>236</v>
      </c>
      <c r="B108" s="75" t="s">
        <v>175</v>
      </c>
      <c r="C108" s="76">
        <v>34.785815999999997</v>
      </c>
      <c r="D108" s="76">
        <v>31.761756999999999</v>
      </c>
      <c r="E108" s="76">
        <v>29.500557000000001</v>
      </c>
      <c r="F108" s="76">
        <v>28.136593000000001</v>
      </c>
      <c r="G108" s="76">
        <v>28.431668999999999</v>
      </c>
      <c r="H108" s="76">
        <v>28.872221</v>
      </c>
      <c r="I108" s="76">
        <v>29.510045999999999</v>
      </c>
      <c r="J108" s="76">
        <v>30.210253000000002</v>
      </c>
      <c r="K108" s="76">
        <v>30.992207000000001</v>
      </c>
      <c r="L108" s="76">
        <v>31.656433</v>
      </c>
      <c r="M108" s="76">
        <v>32.552943999999997</v>
      </c>
      <c r="N108" s="76">
        <v>33.405845999999997</v>
      </c>
      <c r="O108" s="76">
        <v>34.324748999999997</v>
      </c>
      <c r="P108" s="76">
        <v>35.207287000000001</v>
      </c>
      <c r="Q108" s="76">
        <v>36.408394000000001</v>
      </c>
      <c r="R108" s="76">
        <v>37.279471999999998</v>
      </c>
      <c r="S108" s="76">
        <v>38.222057</v>
      </c>
      <c r="T108" s="76">
        <v>39.234305999999997</v>
      </c>
      <c r="U108" s="76">
        <v>40.164845</v>
      </c>
      <c r="V108" s="76">
        <v>41.068604000000001</v>
      </c>
      <c r="W108" s="76">
        <v>42.107441000000001</v>
      </c>
      <c r="X108" s="76">
        <v>42.901671999999998</v>
      </c>
      <c r="Y108" s="76">
        <v>44.183495000000001</v>
      </c>
      <c r="Z108" s="76">
        <v>45.233184999999999</v>
      </c>
      <c r="AA108" s="76">
        <v>47.590758999999998</v>
      </c>
      <c r="AB108" s="76">
        <v>48.719776000000003</v>
      </c>
      <c r="AC108" s="76">
        <v>50.296646000000003</v>
      </c>
      <c r="AD108" s="76">
        <v>51.640278000000002</v>
      </c>
      <c r="AE108" s="76">
        <v>53.353146000000002</v>
      </c>
      <c r="AF108" s="77">
        <v>1.5393E-2</v>
      </c>
      <c r="AG108" s="49"/>
    </row>
    <row r="109" spans="1:33" ht="15" customHeight="1">
      <c r="A109" s="48" t="s">
        <v>237</v>
      </c>
      <c r="B109" s="75" t="s">
        <v>177</v>
      </c>
      <c r="C109" s="76">
        <v>26.739815</v>
      </c>
      <c r="D109" s="76">
        <v>23.500710999999999</v>
      </c>
      <c r="E109" s="76">
        <v>23.104317000000002</v>
      </c>
      <c r="F109" s="76">
        <v>21.990542999999999</v>
      </c>
      <c r="G109" s="76">
        <v>22.204429999999999</v>
      </c>
      <c r="H109" s="76">
        <v>22.419402999999999</v>
      </c>
      <c r="I109" s="76">
        <v>22.794266</v>
      </c>
      <c r="J109" s="76">
        <v>23.428768000000002</v>
      </c>
      <c r="K109" s="76">
        <v>23.978318999999999</v>
      </c>
      <c r="L109" s="76">
        <v>24.797031</v>
      </c>
      <c r="M109" s="76">
        <v>25.567731999999999</v>
      </c>
      <c r="N109" s="76">
        <v>26.286256999999999</v>
      </c>
      <c r="O109" s="76">
        <v>27.115189000000001</v>
      </c>
      <c r="P109" s="76">
        <v>27.960740999999999</v>
      </c>
      <c r="Q109" s="76">
        <v>28.743019</v>
      </c>
      <c r="R109" s="76">
        <v>29.563089000000002</v>
      </c>
      <c r="S109" s="76">
        <v>30.395921999999999</v>
      </c>
      <c r="T109" s="76">
        <v>31.20879</v>
      </c>
      <c r="U109" s="76">
        <v>32.088695999999999</v>
      </c>
      <c r="V109" s="76">
        <v>33.129855999999997</v>
      </c>
      <c r="W109" s="76">
        <v>33.955685000000003</v>
      </c>
      <c r="X109" s="76">
        <v>35.00074</v>
      </c>
      <c r="Y109" s="76">
        <v>35.742362999999997</v>
      </c>
      <c r="Z109" s="76">
        <v>36.840632999999997</v>
      </c>
      <c r="AA109" s="76">
        <v>38.270755999999999</v>
      </c>
      <c r="AB109" s="76">
        <v>39.262115000000001</v>
      </c>
      <c r="AC109" s="76">
        <v>40.314140000000002</v>
      </c>
      <c r="AD109" s="76">
        <v>41.469558999999997</v>
      </c>
      <c r="AE109" s="76">
        <v>42.525970000000001</v>
      </c>
      <c r="AF109" s="77">
        <v>1.6708000000000001E-2</v>
      </c>
      <c r="AG109" s="49"/>
    </row>
    <row r="110" spans="1:33" ht="15" customHeight="1">
      <c r="A110" s="48" t="s">
        <v>238</v>
      </c>
      <c r="B110" s="75" t="s">
        <v>179</v>
      </c>
      <c r="C110" s="76">
        <v>37.123702999999999</v>
      </c>
      <c r="D110" s="76">
        <v>34.215778</v>
      </c>
      <c r="E110" s="76">
        <v>33.250453999999998</v>
      </c>
      <c r="F110" s="76">
        <v>31.674195999999998</v>
      </c>
      <c r="G110" s="76">
        <v>31.318249000000002</v>
      </c>
      <c r="H110" s="76">
        <v>30.929749000000001</v>
      </c>
      <c r="I110" s="76">
        <v>30.700182000000002</v>
      </c>
      <c r="J110" s="76">
        <v>31.487065999999999</v>
      </c>
      <c r="K110" s="76">
        <v>32.220764000000003</v>
      </c>
      <c r="L110" s="76">
        <v>33.151676000000002</v>
      </c>
      <c r="M110" s="76">
        <v>34.071334999999998</v>
      </c>
      <c r="N110" s="76">
        <v>35.032707000000002</v>
      </c>
      <c r="O110" s="76">
        <v>35.935519999999997</v>
      </c>
      <c r="P110" s="76">
        <v>37.058163</v>
      </c>
      <c r="Q110" s="76">
        <v>37.920760999999999</v>
      </c>
      <c r="R110" s="76">
        <v>38.966869000000003</v>
      </c>
      <c r="S110" s="76">
        <v>39.976298999999997</v>
      </c>
      <c r="T110" s="76">
        <v>40.918312</v>
      </c>
      <c r="U110" s="76">
        <v>41.903869999999998</v>
      </c>
      <c r="V110" s="76">
        <v>43.109046999999997</v>
      </c>
      <c r="W110" s="76">
        <v>44.099266</v>
      </c>
      <c r="X110" s="76">
        <v>45.305222000000001</v>
      </c>
      <c r="Y110" s="76">
        <v>46.194873999999999</v>
      </c>
      <c r="Z110" s="76">
        <v>47.366039000000001</v>
      </c>
      <c r="AA110" s="76">
        <v>49.507373999999999</v>
      </c>
      <c r="AB110" s="76">
        <v>50.729691000000003</v>
      </c>
      <c r="AC110" s="76">
        <v>52.033237</v>
      </c>
      <c r="AD110" s="76">
        <v>53.401138000000003</v>
      </c>
      <c r="AE110" s="76">
        <v>54.706234000000002</v>
      </c>
      <c r="AF110" s="77">
        <v>1.3944E-2</v>
      </c>
      <c r="AG110" s="49"/>
    </row>
    <row r="111" spans="1:33" ht="15" customHeight="1">
      <c r="A111" s="48" t="s">
        <v>239</v>
      </c>
      <c r="B111" s="75" t="s">
        <v>154</v>
      </c>
      <c r="C111" s="76">
        <v>15.39181</v>
      </c>
      <c r="D111" s="76">
        <v>16.19483</v>
      </c>
      <c r="E111" s="76">
        <v>18.455704000000001</v>
      </c>
      <c r="F111" s="76">
        <v>17.885569</v>
      </c>
      <c r="G111" s="76">
        <v>18.287172000000002</v>
      </c>
      <c r="H111" s="76">
        <v>18.767561000000001</v>
      </c>
      <c r="I111" s="76">
        <v>19.210927999999999</v>
      </c>
      <c r="J111" s="76">
        <v>19.72588</v>
      </c>
      <c r="K111" s="76">
        <v>20.287731000000001</v>
      </c>
      <c r="L111" s="76">
        <v>20.848289000000001</v>
      </c>
      <c r="M111" s="76">
        <v>21.450903</v>
      </c>
      <c r="N111" s="76">
        <v>22.081071999999999</v>
      </c>
      <c r="O111" s="76">
        <v>22.733944000000001</v>
      </c>
      <c r="P111" s="76">
        <v>23.422851999999999</v>
      </c>
      <c r="Q111" s="76">
        <v>24.042952</v>
      </c>
      <c r="R111" s="76">
        <v>24.710025999999999</v>
      </c>
      <c r="S111" s="76">
        <v>25.400791000000002</v>
      </c>
      <c r="T111" s="76">
        <v>26.065795999999999</v>
      </c>
      <c r="U111" s="76">
        <v>26.746497999999999</v>
      </c>
      <c r="V111" s="76">
        <v>27.515944000000001</v>
      </c>
      <c r="W111" s="76">
        <v>28.178975999999999</v>
      </c>
      <c r="X111" s="76">
        <v>28.950792</v>
      </c>
      <c r="Y111" s="76">
        <v>29.614688999999998</v>
      </c>
      <c r="Z111" s="76">
        <v>30.381294</v>
      </c>
      <c r="AA111" s="76">
        <v>31.414185</v>
      </c>
      <c r="AB111" s="76">
        <v>32.154549000000003</v>
      </c>
      <c r="AC111" s="76">
        <v>33.114384000000001</v>
      </c>
      <c r="AD111" s="76">
        <v>34.071102000000003</v>
      </c>
      <c r="AE111" s="76">
        <v>35.065899000000002</v>
      </c>
      <c r="AF111" s="77">
        <v>2.9843999999999999E-2</v>
      </c>
      <c r="AG111" s="49"/>
    </row>
    <row r="112" spans="1:33" ht="15" customHeight="1">
      <c r="A112" s="48" t="s">
        <v>240</v>
      </c>
      <c r="B112" s="75" t="s">
        <v>182</v>
      </c>
      <c r="C112" s="81">
        <v>17.54928</v>
      </c>
      <c r="D112" s="81">
        <v>16.972200000000001</v>
      </c>
      <c r="E112" s="81">
        <v>15.881209999999999</v>
      </c>
      <c r="F112" s="81">
        <v>15.590877000000001</v>
      </c>
      <c r="G112" s="81">
        <v>15.150073000000001</v>
      </c>
      <c r="H112" s="81">
        <v>15.077931</v>
      </c>
      <c r="I112" s="81">
        <v>15.114409999999999</v>
      </c>
      <c r="J112" s="81">
        <v>15.289465999999999</v>
      </c>
      <c r="K112" s="81">
        <v>15.541657000000001</v>
      </c>
      <c r="L112" s="81">
        <v>15.883558000000001</v>
      </c>
      <c r="M112" s="81">
        <v>16.221067000000001</v>
      </c>
      <c r="N112" s="81">
        <v>16.659867999999999</v>
      </c>
      <c r="O112" s="81">
        <v>17.05481</v>
      </c>
      <c r="P112" s="81">
        <v>17.415800000000001</v>
      </c>
      <c r="Q112" s="81">
        <v>17.633558000000001</v>
      </c>
      <c r="R112" s="81">
        <v>17.873118999999999</v>
      </c>
      <c r="S112" s="81">
        <v>18.259066000000001</v>
      </c>
      <c r="T112" s="81">
        <v>18.358405999999999</v>
      </c>
      <c r="U112" s="81">
        <v>18.734629000000002</v>
      </c>
      <c r="V112" s="81">
        <v>19.061485000000001</v>
      </c>
      <c r="W112" s="81">
        <v>19.275113999999999</v>
      </c>
      <c r="X112" s="81">
        <v>19.433617000000002</v>
      </c>
      <c r="Y112" s="81">
        <v>19.591116</v>
      </c>
      <c r="Z112" s="81">
        <v>19.925363999999998</v>
      </c>
      <c r="AA112" s="81">
        <v>21.447821000000001</v>
      </c>
      <c r="AB112" s="81">
        <v>21.667884999999998</v>
      </c>
      <c r="AC112" s="81">
        <v>21.905306</v>
      </c>
      <c r="AD112" s="81">
        <v>22.201149000000001</v>
      </c>
      <c r="AE112" s="81">
        <v>22.578299999999999</v>
      </c>
      <c r="AF112" s="82">
        <v>9.0399999999999994E-3</v>
      </c>
      <c r="AG112" s="49"/>
    </row>
    <row r="113" spans="1:33" ht="15" customHeight="1">
      <c r="A113" s="48" t="s">
        <v>241</v>
      </c>
      <c r="B113" s="75" t="s">
        <v>149</v>
      </c>
      <c r="C113" s="76">
        <v>42.503979000000001</v>
      </c>
      <c r="D113" s="76">
        <v>45.833939000000001</v>
      </c>
      <c r="E113" s="76">
        <v>45.549683000000002</v>
      </c>
      <c r="F113" s="76">
        <v>43.892589999999998</v>
      </c>
      <c r="G113" s="76">
        <v>44.413597000000003</v>
      </c>
      <c r="H113" s="76">
        <v>45.294913999999999</v>
      </c>
      <c r="I113" s="76">
        <v>46.171925000000002</v>
      </c>
      <c r="J113" s="76">
        <v>47.164042999999999</v>
      </c>
      <c r="K113" s="76">
        <v>48.226849000000001</v>
      </c>
      <c r="L113" s="76">
        <v>49.574916999999999</v>
      </c>
      <c r="M113" s="76">
        <v>51.012875000000001</v>
      </c>
      <c r="N113" s="76">
        <v>52.739711999999997</v>
      </c>
      <c r="O113" s="76">
        <v>54.387337000000002</v>
      </c>
      <c r="P113" s="76">
        <v>55.935786999999998</v>
      </c>
      <c r="Q113" s="76">
        <v>57.241295000000001</v>
      </c>
      <c r="R113" s="76">
        <v>58.983448000000003</v>
      </c>
      <c r="S113" s="76">
        <v>60.685164999999998</v>
      </c>
      <c r="T113" s="76">
        <v>62.627850000000002</v>
      </c>
      <c r="U113" s="76">
        <v>64.344666000000004</v>
      </c>
      <c r="V113" s="76">
        <v>66.164664999999999</v>
      </c>
      <c r="W113" s="76">
        <v>67.661811999999998</v>
      </c>
      <c r="X113" s="76">
        <v>69.160797000000002</v>
      </c>
      <c r="Y113" s="76">
        <v>70.703117000000006</v>
      </c>
      <c r="Z113" s="76">
        <v>72.438582999999994</v>
      </c>
      <c r="AA113" s="76">
        <v>74.334739999999996</v>
      </c>
      <c r="AB113" s="76">
        <v>75.848502999999994</v>
      </c>
      <c r="AC113" s="76">
        <v>77.671402</v>
      </c>
      <c r="AD113" s="76">
        <v>78.670670000000001</v>
      </c>
      <c r="AE113" s="76">
        <v>79.870979000000005</v>
      </c>
      <c r="AF113" s="77">
        <v>2.2785E-2</v>
      </c>
      <c r="AG113" s="49"/>
    </row>
    <row r="114" spans="1:33" ht="15" customHeight="1">
      <c r="A114" s="4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spans="1:33" ht="15" customHeight="1">
      <c r="A115" s="45"/>
      <c r="B115" s="74" t="s">
        <v>184</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spans="1:33" ht="15" customHeight="1">
      <c r="A116" s="48" t="s">
        <v>242</v>
      </c>
      <c r="B116" s="75" t="s">
        <v>145</v>
      </c>
      <c r="C116" s="76">
        <v>35.259407000000003</v>
      </c>
      <c r="D116" s="76">
        <v>34.269008999999997</v>
      </c>
      <c r="E116" s="76">
        <v>32.765411</v>
      </c>
      <c r="F116" s="76">
        <v>30.383576999999999</v>
      </c>
      <c r="G116" s="76">
        <v>29.2376</v>
      </c>
      <c r="H116" s="76">
        <v>28.032406000000002</v>
      </c>
      <c r="I116" s="76">
        <v>26.865120000000001</v>
      </c>
      <c r="J116" s="76">
        <v>27.668533</v>
      </c>
      <c r="K116" s="76">
        <v>28.455449999999999</v>
      </c>
      <c r="L116" s="76">
        <v>29.090471000000001</v>
      </c>
      <c r="M116" s="76">
        <v>29.901721999999999</v>
      </c>
      <c r="N116" s="76">
        <v>30.598248999999999</v>
      </c>
      <c r="O116" s="76">
        <v>31.515294999999998</v>
      </c>
      <c r="P116" s="76">
        <v>32.383910999999998</v>
      </c>
      <c r="Q116" s="76">
        <v>33.228850999999999</v>
      </c>
      <c r="R116" s="76">
        <v>34.043925999999999</v>
      </c>
      <c r="S116" s="76">
        <v>34.855010999999998</v>
      </c>
      <c r="T116" s="76">
        <v>35.732315</v>
      </c>
      <c r="U116" s="76">
        <v>36.671261000000001</v>
      </c>
      <c r="V116" s="76">
        <v>37.740310999999998</v>
      </c>
      <c r="W116" s="76">
        <v>38.580008999999997</v>
      </c>
      <c r="X116" s="76">
        <v>39.647185999999998</v>
      </c>
      <c r="Y116" s="76">
        <v>40.466434</v>
      </c>
      <c r="Z116" s="76">
        <v>41.605182999999997</v>
      </c>
      <c r="AA116" s="76">
        <v>43.006217999999997</v>
      </c>
      <c r="AB116" s="76">
        <v>44.095973999999998</v>
      </c>
      <c r="AC116" s="76">
        <v>45.241764000000003</v>
      </c>
      <c r="AD116" s="76">
        <v>46.551720000000003</v>
      </c>
      <c r="AE116" s="76">
        <v>47.688811999999999</v>
      </c>
      <c r="AF116" s="77">
        <v>1.0843E-2</v>
      </c>
      <c r="AG116" s="49"/>
    </row>
    <row r="117" spans="1:33" ht="15" customHeight="1">
      <c r="A117" s="48" t="s">
        <v>243</v>
      </c>
      <c r="B117" s="75" t="s">
        <v>154</v>
      </c>
      <c r="C117" s="76">
        <v>21.746656000000002</v>
      </c>
      <c r="D117" s="76">
        <v>19.351803</v>
      </c>
      <c r="E117" s="76">
        <v>19.668565999999998</v>
      </c>
      <c r="F117" s="76">
        <v>18.99427</v>
      </c>
      <c r="G117" s="76">
        <v>19.36524</v>
      </c>
      <c r="H117" s="76">
        <v>19.845839999999999</v>
      </c>
      <c r="I117" s="76">
        <v>20.268340999999999</v>
      </c>
      <c r="J117" s="76">
        <v>20.782347000000001</v>
      </c>
      <c r="K117" s="76">
        <v>21.344961000000001</v>
      </c>
      <c r="L117" s="76">
        <v>21.885960000000001</v>
      </c>
      <c r="M117" s="76">
        <v>22.496748</v>
      </c>
      <c r="N117" s="76">
        <v>23.127866999999998</v>
      </c>
      <c r="O117" s="76">
        <v>23.776751999999998</v>
      </c>
      <c r="P117" s="76">
        <v>24.495305999999999</v>
      </c>
      <c r="Q117" s="76">
        <v>25.132807</v>
      </c>
      <c r="R117" s="76">
        <v>25.783670000000001</v>
      </c>
      <c r="S117" s="76">
        <v>26.457172</v>
      </c>
      <c r="T117" s="76">
        <v>27.123766</v>
      </c>
      <c r="U117" s="76">
        <v>27.747868</v>
      </c>
      <c r="V117" s="76">
        <v>28.331589000000001</v>
      </c>
      <c r="W117" s="76">
        <v>28.805592000000001</v>
      </c>
      <c r="X117" s="76">
        <v>29.273562999999999</v>
      </c>
      <c r="Y117" s="76">
        <v>29.630768</v>
      </c>
      <c r="Z117" s="76">
        <v>29.952159999999999</v>
      </c>
      <c r="AA117" s="76">
        <v>31.041374000000001</v>
      </c>
      <c r="AB117" s="76">
        <v>31.827347</v>
      </c>
      <c r="AC117" s="76">
        <v>32.782425000000003</v>
      </c>
      <c r="AD117" s="76">
        <v>33.747967000000003</v>
      </c>
      <c r="AE117" s="76">
        <v>34.688557000000003</v>
      </c>
      <c r="AF117" s="77">
        <v>1.6816999999999999E-2</v>
      </c>
      <c r="AG117" s="49"/>
    </row>
    <row r="118" spans="1:33" ht="15" customHeight="1">
      <c r="A118" s="48" t="s">
        <v>244</v>
      </c>
      <c r="B118" s="75" t="s">
        <v>147</v>
      </c>
      <c r="C118" s="76">
        <v>7.0200610000000001</v>
      </c>
      <c r="D118" s="76">
        <v>5.8542480000000001</v>
      </c>
      <c r="E118" s="76">
        <v>4.7817379999999998</v>
      </c>
      <c r="F118" s="76">
        <v>4.2155240000000003</v>
      </c>
      <c r="G118" s="76">
        <v>3.7681770000000001</v>
      </c>
      <c r="H118" s="76">
        <v>3.5095610000000002</v>
      </c>
      <c r="I118" s="76">
        <v>3.4479899999999999</v>
      </c>
      <c r="J118" s="76">
        <v>3.5179290000000001</v>
      </c>
      <c r="K118" s="76">
        <v>3.6412629999999999</v>
      </c>
      <c r="L118" s="76">
        <v>3.8133270000000001</v>
      </c>
      <c r="M118" s="76">
        <v>4.0035619999999996</v>
      </c>
      <c r="N118" s="76">
        <v>4.2668499999999998</v>
      </c>
      <c r="O118" s="76">
        <v>4.5145970000000002</v>
      </c>
      <c r="P118" s="76">
        <v>4.7836530000000002</v>
      </c>
      <c r="Q118" s="76">
        <v>4.9428960000000002</v>
      </c>
      <c r="R118" s="76">
        <v>5.120965</v>
      </c>
      <c r="S118" s="76">
        <v>5.4377269999999998</v>
      </c>
      <c r="T118" s="76">
        <v>5.5140459999999996</v>
      </c>
      <c r="U118" s="76">
        <v>5.8494599999999997</v>
      </c>
      <c r="V118" s="76">
        <v>6.0950660000000001</v>
      </c>
      <c r="W118" s="76">
        <v>6.2025119999999996</v>
      </c>
      <c r="X118" s="76">
        <v>6.2608189999999997</v>
      </c>
      <c r="Y118" s="76">
        <v>6.2909519999999999</v>
      </c>
      <c r="Z118" s="76">
        <v>6.4234739999999997</v>
      </c>
      <c r="AA118" s="76">
        <v>6.5334880000000002</v>
      </c>
      <c r="AB118" s="76">
        <v>6.6310859999999998</v>
      </c>
      <c r="AC118" s="76">
        <v>6.7598010000000004</v>
      </c>
      <c r="AD118" s="76">
        <v>6.8192959999999996</v>
      </c>
      <c r="AE118" s="76">
        <v>6.9804029999999999</v>
      </c>
      <c r="AF118" s="77">
        <v>-2.02E-4</v>
      </c>
      <c r="AG118" s="49"/>
    </row>
    <row r="119" spans="1:33" ht="15" customHeight="1">
      <c r="A119" s="48" t="s">
        <v>245</v>
      </c>
      <c r="B119" s="75" t="s">
        <v>189</v>
      </c>
      <c r="C119" s="76">
        <v>2.1347619999999998</v>
      </c>
      <c r="D119" s="76">
        <v>2.1421649999999999</v>
      </c>
      <c r="E119" s="76">
        <v>2.1909679999999998</v>
      </c>
      <c r="F119" s="76">
        <v>2.220377</v>
      </c>
      <c r="G119" s="76">
        <v>2.2354729999999998</v>
      </c>
      <c r="H119" s="76">
        <v>2.2616329999999998</v>
      </c>
      <c r="I119" s="76">
        <v>2.282006</v>
      </c>
      <c r="J119" s="76">
        <v>2.3184779999999998</v>
      </c>
      <c r="K119" s="76">
        <v>2.3718789999999998</v>
      </c>
      <c r="L119" s="76">
        <v>2.4175779999999998</v>
      </c>
      <c r="M119" s="76">
        <v>2.4353539999999998</v>
      </c>
      <c r="N119" s="76">
        <v>2.4780790000000001</v>
      </c>
      <c r="O119" s="76">
        <v>2.535536</v>
      </c>
      <c r="P119" s="76">
        <v>2.5856400000000002</v>
      </c>
      <c r="Q119" s="76">
        <v>2.6363819999999998</v>
      </c>
      <c r="R119" s="76">
        <v>2.692221</v>
      </c>
      <c r="S119" s="76">
        <v>2.7887789999999999</v>
      </c>
      <c r="T119" s="76">
        <v>2.8435320000000002</v>
      </c>
      <c r="U119" s="76">
        <v>2.9101349999999999</v>
      </c>
      <c r="V119" s="76">
        <v>2.9732970000000001</v>
      </c>
      <c r="W119" s="76">
        <v>3.0377619999999999</v>
      </c>
      <c r="X119" s="76">
        <v>3.1067650000000002</v>
      </c>
      <c r="Y119" s="76">
        <v>3.169794</v>
      </c>
      <c r="Z119" s="76">
        <v>3.2368239999999999</v>
      </c>
      <c r="AA119" s="76">
        <v>3.3144369999999999</v>
      </c>
      <c r="AB119" s="76">
        <v>3.3840140000000001</v>
      </c>
      <c r="AC119" s="76">
        <v>3.4493469999999999</v>
      </c>
      <c r="AD119" s="76">
        <v>3.5386649999999999</v>
      </c>
      <c r="AE119" s="76">
        <v>3.618458</v>
      </c>
      <c r="AF119" s="77">
        <v>1.9025E-2</v>
      </c>
      <c r="AG119" s="49"/>
    </row>
    <row r="120" spans="1:33" ht="15" customHeight="1">
      <c r="A120" s="48" t="s">
        <v>246</v>
      </c>
      <c r="B120" s="75" t="s">
        <v>191</v>
      </c>
      <c r="C120" s="76">
        <v>0.71087199999999995</v>
      </c>
      <c r="D120" s="76">
        <v>0.74018399999999995</v>
      </c>
      <c r="E120" s="76">
        <v>0.758185</v>
      </c>
      <c r="F120" s="76">
        <v>0.77460499999999999</v>
      </c>
      <c r="G120" s="76">
        <v>0.79104099999999999</v>
      </c>
      <c r="H120" s="76">
        <v>0.80805899999999997</v>
      </c>
      <c r="I120" s="76">
        <v>0.82544499999999998</v>
      </c>
      <c r="J120" s="76">
        <v>0.84346299999999996</v>
      </c>
      <c r="K120" s="76">
        <v>0.86221599999999998</v>
      </c>
      <c r="L120" s="76">
        <v>0.88185400000000003</v>
      </c>
      <c r="M120" s="76">
        <v>0.90198900000000004</v>
      </c>
      <c r="N120" s="76">
        <v>0.92327000000000004</v>
      </c>
      <c r="O120" s="76">
        <v>0.94529300000000005</v>
      </c>
      <c r="P120" s="76">
        <v>0.96734500000000001</v>
      </c>
      <c r="Q120" s="76">
        <v>0.98952499999999999</v>
      </c>
      <c r="R120" s="76">
        <v>1.011585</v>
      </c>
      <c r="S120" s="76">
        <v>1.0338620000000001</v>
      </c>
      <c r="T120" s="76">
        <v>1.0564610000000001</v>
      </c>
      <c r="U120" s="76">
        <v>1.0799270000000001</v>
      </c>
      <c r="V120" s="76">
        <v>1.1040449999999999</v>
      </c>
      <c r="W120" s="76">
        <v>1.128868</v>
      </c>
      <c r="X120" s="76">
        <v>1.154644</v>
      </c>
      <c r="Y120" s="76">
        <v>1.181187</v>
      </c>
      <c r="Z120" s="76">
        <v>1.2086060000000001</v>
      </c>
      <c r="AA120" s="76">
        <v>1.237012</v>
      </c>
      <c r="AB120" s="76">
        <v>1.266273</v>
      </c>
      <c r="AC120" s="76">
        <v>1.2965150000000001</v>
      </c>
      <c r="AD120" s="76">
        <v>1.3275189999999999</v>
      </c>
      <c r="AE120" s="76">
        <v>1.3594269999999999</v>
      </c>
      <c r="AF120" s="77">
        <v>2.3425000000000001E-2</v>
      </c>
      <c r="AG120" s="49"/>
    </row>
    <row r="121" spans="1:33" ht="15" customHeight="1">
      <c r="A121" s="4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spans="1:33" ht="15" customHeight="1">
      <c r="A122" s="45"/>
      <c r="B122" s="74" t="s">
        <v>192</v>
      </c>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spans="1:33" ht="15" customHeight="1">
      <c r="A123" s="48" t="s">
        <v>247</v>
      </c>
      <c r="B123" s="75" t="s">
        <v>143</v>
      </c>
      <c r="C123" s="76">
        <v>28.079664000000001</v>
      </c>
      <c r="D123" s="76">
        <v>30.056221000000001</v>
      </c>
      <c r="E123" s="76">
        <v>29.418596000000001</v>
      </c>
      <c r="F123" s="76">
        <v>28.373532999999998</v>
      </c>
      <c r="G123" s="76">
        <v>27.742795999999998</v>
      </c>
      <c r="H123" s="76">
        <v>27.466362</v>
      </c>
      <c r="I123" s="76">
        <v>27.648658999999999</v>
      </c>
      <c r="J123" s="76">
        <v>28.156300000000002</v>
      </c>
      <c r="K123" s="76">
        <v>28.981328999999999</v>
      </c>
      <c r="L123" s="76">
        <v>30.035112000000002</v>
      </c>
      <c r="M123" s="76">
        <v>31.296999</v>
      </c>
      <c r="N123" s="76">
        <v>32.759708000000003</v>
      </c>
      <c r="O123" s="76">
        <v>34.221867000000003</v>
      </c>
      <c r="P123" s="76">
        <v>35.508521999999999</v>
      </c>
      <c r="Q123" s="76">
        <v>36.666687000000003</v>
      </c>
      <c r="R123" s="76">
        <v>37.818995999999999</v>
      </c>
      <c r="S123" s="76">
        <v>39.184173999999999</v>
      </c>
      <c r="T123" s="76">
        <v>40.173107000000002</v>
      </c>
      <c r="U123" s="76">
        <v>41.518802999999998</v>
      </c>
      <c r="V123" s="76">
        <v>42.860793999999999</v>
      </c>
      <c r="W123" s="76">
        <v>44.066581999999997</v>
      </c>
      <c r="X123" s="76">
        <v>45.145119000000001</v>
      </c>
      <c r="Y123" s="76">
        <v>46.141899000000002</v>
      </c>
      <c r="Z123" s="76">
        <v>47.304070000000003</v>
      </c>
      <c r="AA123" s="76">
        <v>48.694881000000002</v>
      </c>
      <c r="AB123" s="76">
        <v>49.889682999999998</v>
      </c>
      <c r="AC123" s="76">
        <v>51.224235999999998</v>
      </c>
      <c r="AD123" s="76">
        <v>52.443908999999998</v>
      </c>
      <c r="AE123" s="76">
        <v>53.623322000000002</v>
      </c>
      <c r="AF123" s="77">
        <v>2.3373999999999999E-2</v>
      </c>
      <c r="AG123" s="49"/>
    </row>
    <row r="124" spans="1:33" ht="15" customHeight="1">
      <c r="A124" s="48" t="s">
        <v>248</v>
      </c>
      <c r="B124" s="75" t="s">
        <v>173</v>
      </c>
      <c r="C124" s="76">
        <v>38.155422000000002</v>
      </c>
      <c r="D124" s="76">
        <v>35.138969000000003</v>
      </c>
      <c r="E124" s="76">
        <v>34.57761</v>
      </c>
      <c r="F124" s="76">
        <v>32.976173000000003</v>
      </c>
      <c r="G124" s="76">
        <v>33.359932000000001</v>
      </c>
      <c r="H124" s="76">
        <v>33.896748000000002</v>
      </c>
      <c r="I124" s="76">
        <v>34.674334999999999</v>
      </c>
      <c r="J124" s="76">
        <v>35.525641999999998</v>
      </c>
      <c r="K124" s="76">
        <v>36.483246000000001</v>
      </c>
      <c r="L124" s="76">
        <v>37.289653999999999</v>
      </c>
      <c r="M124" s="76">
        <v>38.388846999999998</v>
      </c>
      <c r="N124" s="76">
        <v>39.432471999999997</v>
      </c>
      <c r="O124" s="76">
        <v>40.560032</v>
      </c>
      <c r="P124" s="76">
        <v>41.640037999999997</v>
      </c>
      <c r="Q124" s="76">
        <v>43.104500000000002</v>
      </c>
      <c r="R124" s="76">
        <v>44.169688999999998</v>
      </c>
      <c r="S124" s="76">
        <v>45.322249999999997</v>
      </c>
      <c r="T124" s="76">
        <v>46.550319999999999</v>
      </c>
      <c r="U124" s="76">
        <v>47.680573000000003</v>
      </c>
      <c r="V124" s="76">
        <v>48.776634000000001</v>
      </c>
      <c r="W124" s="76">
        <v>50.036262999999998</v>
      </c>
      <c r="X124" s="76">
        <v>50.996490000000001</v>
      </c>
      <c r="Y124" s="76">
        <v>52.537441000000001</v>
      </c>
      <c r="Z124" s="76">
        <v>53.805576000000002</v>
      </c>
      <c r="AA124" s="76">
        <v>56.541190999999998</v>
      </c>
      <c r="AB124" s="76">
        <v>57.901271999999999</v>
      </c>
      <c r="AC124" s="76">
        <v>59.805683000000002</v>
      </c>
      <c r="AD124" s="76">
        <v>61.428082000000003</v>
      </c>
      <c r="AE124" s="76">
        <v>63.500064999999999</v>
      </c>
      <c r="AF124" s="77">
        <v>1.8357999999999999E-2</v>
      </c>
      <c r="AG124" s="49"/>
    </row>
    <row r="125" spans="1:33" ht="15" customHeight="1">
      <c r="A125" s="48" t="s">
        <v>249</v>
      </c>
      <c r="B125" s="75" t="s">
        <v>175</v>
      </c>
      <c r="C125" s="76">
        <v>34.782677</v>
      </c>
      <c r="D125" s="76">
        <v>31.711493999999998</v>
      </c>
      <c r="E125" s="76">
        <v>29.502012000000001</v>
      </c>
      <c r="F125" s="76">
        <v>28.163221</v>
      </c>
      <c r="G125" s="76">
        <v>28.465707999999999</v>
      </c>
      <c r="H125" s="76">
        <v>28.902305999999999</v>
      </c>
      <c r="I125" s="76">
        <v>29.530080999999999</v>
      </c>
      <c r="J125" s="76">
        <v>30.23189</v>
      </c>
      <c r="K125" s="76">
        <v>31.015502999999999</v>
      </c>
      <c r="L125" s="76">
        <v>31.681816000000001</v>
      </c>
      <c r="M125" s="76">
        <v>32.580115999999997</v>
      </c>
      <c r="N125" s="76">
        <v>33.435040000000001</v>
      </c>
      <c r="O125" s="76">
        <v>34.355724000000002</v>
      </c>
      <c r="P125" s="76">
        <v>35.240276000000001</v>
      </c>
      <c r="Q125" s="76">
        <v>36.442248999999997</v>
      </c>
      <c r="R125" s="76">
        <v>37.315567000000001</v>
      </c>
      <c r="S125" s="76">
        <v>38.260136000000003</v>
      </c>
      <c r="T125" s="76">
        <v>39.273986999999998</v>
      </c>
      <c r="U125" s="76">
        <v>40.206584999999997</v>
      </c>
      <c r="V125" s="76">
        <v>41.112651999999997</v>
      </c>
      <c r="W125" s="76">
        <v>42.153542000000002</v>
      </c>
      <c r="X125" s="76">
        <v>42.950268000000001</v>
      </c>
      <c r="Y125" s="76">
        <v>44.234070000000003</v>
      </c>
      <c r="Z125" s="76">
        <v>45.286670999999998</v>
      </c>
      <c r="AA125" s="76">
        <v>47.653725000000001</v>
      </c>
      <c r="AB125" s="76">
        <v>48.785259000000003</v>
      </c>
      <c r="AC125" s="76">
        <v>50.363937</v>
      </c>
      <c r="AD125" s="76">
        <v>51.710098000000002</v>
      </c>
      <c r="AE125" s="76">
        <v>53.424919000000003</v>
      </c>
      <c r="AF125" s="77">
        <v>1.5445E-2</v>
      </c>
      <c r="AG125" s="49"/>
    </row>
    <row r="126" spans="1:33" ht="15" customHeight="1">
      <c r="A126" s="48" t="s">
        <v>250</v>
      </c>
      <c r="B126" s="75" t="s">
        <v>177</v>
      </c>
      <c r="C126" s="76">
        <v>26.739815</v>
      </c>
      <c r="D126" s="76">
        <v>23.500710999999999</v>
      </c>
      <c r="E126" s="76">
        <v>23.104317000000002</v>
      </c>
      <c r="F126" s="76">
        <v>21.990542999999999</v>
      </c>
      <c r="G126" s="76">
        <v>22.204429999999999</v>
      </c>
      <c r="H126" s="76">
        <v>22.419402999999999</v>
      </c>
      <c r="I126" s="76">
        <v>22.794266</v>
      </c>
      <c r="J126" s="76">
        <v>23.428768000000002</v>
      </c>
      <c r="K126" s="76">
        <v>23.978318999999999</v>
      </c>
      <c r="L126" s="76">
        <v>24.797031</v>
      </c>
      <c r="M126" s="76">
        <v>25.567731999999999</v>
      </c>
      <c r="N126" s="76">
        <v>26.286256999999999</v>
      </c>
      <c r="O126" s="76">
        <v>27.115189000000001</v>
      </c>
      <c r="P126" s="76">
        <v>27.960740999999999</v>
      </c>
      <c r="Q126" s="76">
        <v>28.743019</v>
      </c>
      <c r="R126" s="76">
        <v>29.563089000000002</v>
      </c>
      <c r="S126" s="76">
        <v>30.395921999999999</v>
      </c>
      <c r="T126" s="76">
        <v>31.20879</v>
      </c>
      <c r="U126" s="76">
        <v>32.088695999999999</v>
      </c>
      <c r="V126" s="76">
        <v>33.129855999999997</v>
      </c>
      <c r="W126" s="76">
        <v>33.955685000000003</v>
      </c>
      <c r="X126" s="76">
        <v>35.00074</v>
      </c>
      <c r="Y126" s="76">
        <v>35.742362999999997</v>
      </c>
      <c r="Z126" s="76">
        <v>36.840632999999997</v>
      </c>
      <c r="AA126" s="76">
        <v>38.270755999999999</v>
      </c>
      <c r="AB126" s="76">
        <v>39.262115000000001</v>
      </c>
      <c r="AC126" s="76">
        <v>40.314140000000002</v>
      </c>
      <c r="AD126" s="76">
        <v>41.469558999999997</v>
      </c>
      <c r="AE126" s="76">
        <v>42.525970000000001</v>
      </c>
      <c r="AF126" s="77">
        <v>1.6708000000000001E-2</v>
      </c>
      <c r="AG126" s="49"/>
    </row>
    <row r="127" spans="1:33" ht="15" customHeight="1">
      <c r="A127" s="48" t="s">
        <v>251</v>
      </c>
      <c r="B127" s="75" t="s">
        <v>145</v>
      </c>
      <c r="C127" s="76">
        <v>36.677619999999997</v>
      </c>
      <c r="D127" s="76">
        <v>34.205086000000001</v>
      </c>
      <c r="E127" s="76">
        <v>33.140658999999999</v>
      </c>
      <c r="F127" s="76">
        <v>31.445800999999999</v>
      </c>
      <c r="G127" s="76">
        <v>30.953658999999998</v>
      </c>
      <c r="H127" s="76">
        <v>30.446245000000001</v>
      </c>
      <c r="I127" s="76">
        <v>30.083829999999999</v>
      </c>
      <c r="J127" s="76">
        <v>30.859518000000001</v>
      </c>
      <c r="K127" s="76">
        <v>31.560939999999999</v>
      </c>
      <c r="L127" s="76">
        <v>32.489924999999999</v>
      </c>
      <c r="M127" s="76">
        <v>33.369906999999998</v>
      </c>
      <c r="N127" s="76">
        <v>34.325623</v>
      </c>
      <c r="O127" s="76">
        <v>35.208218000000002</v>
      </c>
      <c r="P127" s="76">
        <v>36.286403999999997</v>
      </c>
      <c r="Q127" s="76">
        <v>37.138584000000002</v>
      </c>
      <c r="R127" s="76">
        <v>38.151809999999998</v>
      </c>
      <c r="S127" s="76">
        <v>39.125652000000002</v>
      </c>
      <c r="T127" s="76">
        <v>40.051437</v>
      </c>
      <c r="U127" s="76">
        <v>41.020229</v>
      </c>
      <c r="V127" s="76">
        <v>42.187263000000002</v>
      </c>
      <c r="W127" s="76">
        <v>43.132537999999997</v>
      </c>
      <c r="X127" s="76">
        <v>44.316020999999999</v>
      </c>
      <c r="Y127" s="76">
        <v>45.196086999999999</v>
      </c>
      <c r="Z127" s="76">
        <v>46.347355</v>
      </c>
      <c r="AA127" s="76">
        <v>48.293548999999999</v>
      </c>
      <c r="AB127" s="76">
        <v>49.484454999999997</v>
      </c>
      <c r="AC127" s="76">
        <v>50.733288000000002</v>
      </c>
      <c r="AD127" s="76">
        <v>52.083705999999999</v>
      </c>
      <c r="AE127" s="76">
        <v>53.346035000000001</v>
      </c>
      <c r="AF127" s="77">
        <v>1.3469999999999999E-2</v>
      </c>
      <c r="AG127" s="49"/>
    </row>
    <row r="128" spans="1:33" ht="15" customHeight="1">
      <c r="A128" s="48" t="s">
        <v>252</v>
      </c>
      <c r="B128" s="75" t="s">
        <v>154</v>
      </c>
      <c r="C128" s="76">
        <v>15.551993</v>
      </c>
      <c r="D128" s="76">
        <v>15.627425000000001</v>
      </c>
      <c r="E128" s="76">
        <v>17.954018000000001</v>
      </c>
      <c r="F128" s="76">
        <v>17.538163999999998</v>
      </c>
      <c r="G128" s="76">
        <v>18.058340000000001</v>
      </c>
      <c r="H128" s="76">
        <v>18.654598</v>
      </c>
      <c r="I128" s="76">
        <v>19.205083999999999</v>
      </c>
      <c r="J128" s="76">
        <v>19.719563000000001</v>
      </c>
      <c r="K128" s="76">
        <v>20.280097999999999</v>
      </c>
      <c r="L128" s="76">
        <v>20.840857</v>
      </c>
      <c r="M128" s="76">
        <v>21.443093999999999</v>
      </c>
      <c r="N128" s="76">
        <v>22.071553999999999</v>
      </c>
      <c r="O128" s="76">
        <v>22.722760999999998</v>
      </c>
      <c r="P128" s="76">
        <v>23.410677</v>
      </c>
      <c r="Q128" s="76">
        <v>24.030815</v>
      </c>
      <c r="R128" s="76">
        <v>24.693422000000002</v>
      </c>
      <c r="S128" s="76">
        <v>25.379584999999999</v>
      </c>
      <c r="T128" s="76">
        <v>26.041328</v>
      </c>
      <c r="U128" s="76">
        <v>26.716372</v>
      </c>
      <c r="V128" s="76">
        <v>27.470734</v>
      </c>
      <c r="W128" s="76">
        <v>28.116610999999999</v>
      </c>
      <c r="X128" s="76">
        <v>28.868303000000001</v>
      </c>
      <c r="Y128" s="76">
        <v>29.513950000000001</v>
      </c>
      <c r="Z128" s="76">
        <v>30.261645999999999</v>
      </c>
      <c r="AA128" s="76">
        <v>31.294775000000001</v>
      </c>
      <c r="AB128" s="76">
        <v>32.034534000000001</v>
      </c>
      <c r="AC128" s="76">
        <v>32.992049999999999</v>
      </c>
      <c r="AD128" s="76">
        <v>33.94556</v>
      </c>
      <c r="AE128" s="76">
        <v>34.931033999999997</v>
      </c>
      <c r="AF128" s="77">
        <v>2.9321E-2</v>
      </c>
      <c r="AG128" s="49"/>
    </row>
    <row r="129" spans="1:33" ht="15" customHeight="1">
      <c r="A129" s="48" t="s">
        <v>253</v>
      </c>
      <c r="B129" s="75" t="s">
        <v>147</v>
      </c>
      <c r="C129" s="76">
        <v>8.8813879999999994</v>
      </c>
      <c r="D129" s="76">
        <v>8.3057800000000004</v>
      </c>
      <c r="E129" s="76">
        <v>7.309984</v>
      </c>
      <c r="F129" s="76">
        <v>6.8600339999999997</v>
      </c>
      <c r="G129" s="76">
        <v>6.5148039999999998</v>
      </c>
      <c r="H129" s="76">
        <v>6.3961439999999996</v>
      </c>
      <c r="I129" s="76">
        <v>6.4197790000000001</v>
      </c>
      <c r="J129" s="76">
        <v>6.608568</v>
      </c>
      <c r="K129" s="76">
        <v>6.8481540000000001</v>
      </c>
      <c r="L129" s="76">
        <v>7.1586559999999997</v>
      </c>
      <c r="M129" s="76">
        <v>7.4670420000000002</v>
      </c>
      <c r="N129" s="76">
        <v>7.8515430000000004</v>
      </c>
      <c r="O129" s="76">
        <v>8.2122820000000001</v>
      </c>
      <c r="P129" s="76">
        <v>8.5563289999999999</v>
      </c>
      <c r="Q129" s="76">
        <v>8.7898370000000003</v>
      </c>
      <c r="R129" s="76">
        <v>9.0478529999999999</v>
      </c>
      <c r="S129" s="76">
        <v>9.4042519999999996</v>
      </c>
      <c r="T129" s="76">
        <v>9.5438960000000002</v>
      </c>
      <c r="U129" s="76">
        <v>9.8961269999999999</v>
      </c>
      <c r="V129" s="76">
        <v>10.221828</v>
      </c>
      <c r="W129" s="76">
        <v>10.425893</v>
      </c>
      <c r="X129" s="76">
        <v>10.581784000000001</v>
      </c>
      <c r="Y129" s="76">
        <v>10.729170999999999</v>
      </c>
      <c r="Z129" s="76">
        <v>10.98645</v>
      </c>
      <c r="AA129" s="76">
        <v>11.369418</v>
      </c>
      <c r="AB129" s="76">
        <v>11.567731</v>
      </c>
      <c r="AC129" s="76">
        <v>11.769767</v>
      </c>
      <c r="AD129" s="76">
        <v>11.979346</v>
      </c>
      <c r="AE129" s="76">
        <v>12.255666</v>
      </c>
      <c r="AF129" s="77">
        <v>1.1566999999999999E-2</v>
      </c>
      <c r="AG129" s="49"/>
    </row>
    <row r="130" spans="1:33" ht="15" customHeight="1">
      <c r="A130" s="48" t="s">
        <v>254</v>
      </c>
      <c r="B130" s="75" t="s">
        <v>164</v>
      </c>
      <c r="C130" s="76">
        <v>5.4304249999999996</v>
      </c>
      <c r="D130" s="76">
        <v>5.6718549999999999</v>
      </c>
      <c r="E130" s="76">
        <v>6.0581950000000004</v>
      </c>
      <c r="F130" s="76">
        <v>6.1873269999999998</v>
      </c>
      <c r="G130" s="76">
        <v>6.3529850000000003</v>
      </c>
      <c r="H130" s="76">
        <v>6.5475529999999997</v>
      </c>
      <c r="I130" s="76">
        <v>6.7355179999999999</v>
      </c>
      <c r="J130" s="76">
        <v>6.9377659999999999</v>
      </c>
      <c r="K130" s="76">
        <v>7.2191280000000004</v>
      </c>
      <c r="L130" s="76">
        <v>7.4615220000000004</v>
      </c>
      <c r="M130" s="76">
        <v>7.7608199999999998</v>
      </c>
      <c r="N130" s="76">
        <v>8.038456</v>
      </c>
      <c r="O130" s="76">
        <v>8.3211580000000005</v>
      </c>
      <c r="P130" s="76">
        <v>8.6185759999999991</v>
      </c>
      <c r="Q130" s="76">
        <v>8.9246759999999998</v>
      </c>
      <c r="R130" s="76">
        <v>9.2558539999999994</v>
      </c>
      <c r="S130" s="76">
        <v>9.5669219999999999</v>
      </c>
      <c r="T130" s="76">
        <v>9.8821329999999996</v>
      </c>
      <c r="U130" s="76">
        <v>10.210374</v>
      </c>
      <c r="V130" s="76">
        <v>10.516508999999999</v>
      </c>
      <c r="W130" s="76">
        <v>10.829219999999999</v>
      </c>
      <c r="X130" s="76">
        <v>11.157767</v>
      </c>
      <c r="Y130" s="76">
        <v>11.502295999999999</v>
      </c>
      <c r="Z130" s="76">
        <v>11.867922999999999</v>
      </c>
      <c r="AA130" s="76">
        <v>12.240033</v>
      </c>
      <c r="AB130" s="76">
        <v>12.622064999999999</v>
      </c>
      <c r="AC130" s="76">
        <v>13.021750000000001</v>
      </c>
      <c r="AD130" s="76">
        <v>13.425182</v>
      </c>
      <c r="AE130" s="76">
        <v>13.854766</v>
      </c>
      <c r="AF130" s="77">
        <v>3.4015999999999998E-2</v>
      </c>
      <c r="AG130" s="49"/>
    </row>
    <row r="131" spans="1:33" ht="15" customHeight="1">
      <c r="A131" s="48" t="s">
        <v>255</v>
      </c>
      <c r="B131" s="75" t="s">
        <v>202</v>
      </c>
      <c r="C131" s="76">
        <v>2.175554</v>
      </c>
      <c r="D131" s="76">
        <v>2.1858590000000002</v>
      </c>
      <c r="E131" s="76">
        <v>2.2353990000000001</v>
      </c>
      <c r="F131" s="76">
        <v>2.273965</v>
      </c>
      <c r="G131" s="76">
        <v>2.3001480000000001</v>
      </c>
      <c r="H131" s="76">
        <v>2.3385699999999998</v>
      </c>
      <c r="I131" s="76">
        <v>2.375311</v>
      </c>
      <c r="J131" s="76">
        <v>2.4279139999999999</v>
      </c>
      <c r="K131" s="76">
        <v>2.49261</v>
      </c>
      <c r="L131" s="76">
        <v>2.5409510000000002</v>
      </c>
      <c r="M131" s="76">
        <v>2.5638749999999999</v>
      </c>
      <c r="N131" s="76">
        <v>2.6062889999999999</v>
      </c>
      <c r="O131" s="76">
        <v>2.6657250000000001</v>
      </c>
      <c r="P131" s="76">
        <v>2.717292</v>
      </c>
      <c r="Q131" s="76">
        <v>2.7708330000000001</v>
      </c>
      <c r="R131" s="76">
        <v>2.8319589999999999</v>
      </c>
      <c r="S131" s="76">
        <v>2.9326319999999999</v>
      </c>
      <c r="T131" s="76">
        <v>2.9932690000000002</v>
      </c>
      <c r="U131" s="76">
        <v>3.065572</v>
      </c>
      <c r="V131" s="76">
        <v>3.1298780000000002</v>
      </c>
      <c r="W131" s="76">
        <v>3.196196</v>
      </c>
      <c r="X131" s="76">
        <v>3.2688730000000001</v>
      </c>
      <c r="Y131" s="76">
        <v>3.3391959999999998</v>
      </c>
      <c r="Z131" s="76">
        <v>3.4138799999999998</v>
      </c>
      <c r="AA131" s="76">
        <v>3.5015969999999998</v>
      </c>
      <c r="AB131" s="76">
        <v>3.581267</v>
      </c>
      <c r="AC131" s="76">
        <v>3.66364</v>
      </c>
      <c r="AD131" s="76">
        <v>3.757409</v>
      </c>
      <c r="AE131" s="76">
        <v>3.8484590000000001</v>
      </c>
      <c r="AF131" s="77">
        <v>2.0580000000000001E-2</v>
      </c>
      <c r="AG131" s="49"/>
    </row>
    <row r="132" spans="1:33" ht="15" customHeight="1">
      <c r="A132" s="48" t="s">
        <v>256</v>
      </c>
      <c r="B132" s="75" t="s">
        <v>168</v>
      </c>
      <c r="C132" s="76" t="s">
        <v>304</v>
      </c>
      <c r="D132" s="76" t="s">
        <v>304</v>
      </c>
      <c r="E132" s="76" t="s">
        <v>304</v>
      </c>
      <c r="F132" s="76" t="s">
        <v>304</v>
      </c>
      <c r="G132" s="76" t="s">
        <v>304</v>
      </c>
      <c r="H132" s="76" t="s">
        <v>304</v>
      </c>
      <c r="I132" s="76" t="s">
        <v>304</v>
      </c>
      <c r="J132" s="76" t="s">
        <v>304</v>
      </c>
      <c r="K132" s="76" t="s">
        <v>304</v>
      </c>
      <c r="L132" s="76" t="s">
        <v>304</v>
      </c>
      <c r="M132" s="76" t="s">
        <v>304</v>
      </c>
      <c r="N132" s="76" t="s">
        <v>304</v>
      </c>
      <c r="O132" s="76" t="s">
        <v>304</v>
      </c>
      <c r="P132" s="76" t="s">
        <v>304</v>
      </c>
      <c r="Q132" s="76" t="s">
        <v>304</v>
      </c>
      <c r="R132" s="76" t="s">
        <v>304</v>
      </c>
      <c r="S132" s="76" t="s">
        <v>304</v>
      </c>
      <c r="T132" s="76" t="s">
        <v>304</v>
      </c>
      <c r="U132" s="76" t="s">
        <v>304</v>
      </c>
      <c r="V132" s="76" t="s">
        <v>304</v>
      </c>
      <c r="W132" s="76" t="s">
        <v>304</v>
      </c>
      <c r="X132" s="76" t="s">
        <v>304</v>
      </c>
      <c r="Y132" s="76" t="s">
        <v>304</v>
      </c>
      <c r="Z132" s="76" t="s">
        <v>304</v>
      </c>
      <c r="AA132" s="76" t="s">
        <v>304</v>
      </c>
      <c r="AB132" s="76" t="s">
        <v>304</v>
      </c>
      <c r="AC132" s="76" t="s">
        <v>304</v>
      </c>
      <c r="AD132" s="76" t="s">
        <v>304</v>
      </c>
      <c r="AE132" s="76" t="s">
        <v>304</v>
      </c>
      <c r="AF132" s="77" t="s">
        <v>304</v>
      </c>
      <c r="AG132" s="49" t="s">
        <v>304</v>
      </c>
    </row>
    <row r="133" spans="1:33" ht="15" customHeight="1">
      <c r="A133" s="48" t="s">
        <v>257</v>
      </c>
      <c r="B133" s="75" t="s">
        <v>149</v>
      </c>
      <c r="C133" s="76">
        <v>35.829422000000001</v>
      </c>
      <c r="D133" s="76">
        <v>36.359164999999997</v>
      </c>
      <c r="E133" s="76">
        <v>35.866458999999999</v>
      </c>
      <c r="F133" s="76">
        <v>35.235881999999997</v>
      </c>
      <c r="G133" s="76">
        <v>35.134171000000002</v>
      </c>
      <c r="H133" s="76">
        <v>35.272132999999997</v>
      </c>
      <c r="I133" s="76">
        <v>35.583508000000002</v>
      </c>
      <c r="J133" s="76">
        <v>36.187798000000001</v>
      </c>
      <c r="K133" s="76">
        <v>37.046059</v>
      </c>
      <c r="L133" s="76">
        <v>38.014763000000002</v>
      </c>
      <c r="M133" s="76">
        <v>38.990749000000001</v>
      </c>
      <c r="N133" s="76">
        <v>40.502662999999998</v>
      </c>
      <c r="O133" s="76">
        <v>41.863002999999999</v>
      </c>
      <c r="P133" s="76">
        <v>42.848014999999997</v>
      </c>
      <c r="Q133" s="76">
        <v>44.091442000000001</v>
      </c>
      <c r="R133" s="76">
        <v>45.403637000000003</v>
      </c>
      <c r="S133" s="76">
        <v>46.904964</v>
      </c>
      <c r="T133" s="76">
        <v>48.330173000000002</v>
      </c>
      <c r="U133" s="76">
        <v>49.750717000000002</v>
      </c>
      <c r="V133" s="76">
        <v>51.149737999999999</v>
      </c>
      <c r="W133" s="76">
        <v>52.424168000000002</v>
      </c>
      <c r="X133" s="76">
        <v>53.699261</v>
      </c>
      <c r="Y133" s="76">
        <v>55.001506999999997</v>
      </c>
      <c r="Z133" s="76">
        <v>56.335239000000001</v>
      </c>
      <c r="AA133" s="76">
        <v>57.489230999999997</v>
      </c>
      <c r="AB133" s="76">
        <v>58.587916999999997</v>
      </c>
      <c r="AC133" s="76">
        <v>59.898162999999997</v>
      </c>
      <c r="AD133" s="76">
        <v>60.996772999999997</v>
      </c>
      <c r="AE133" s="76">
        <v>61.947029000000001</v>
      </c>
      <c r="AF133" s="77">
        <v>1.9746E-2</v>
      </c>
      <c r="AG133" s="49"/>
    </row>
    <row r="134" spans="1:33" ht="15" customHeight="1">
      <c r="A134" s="4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spans="1:33" ht="15" customHeight="1">
      <c r="A135" s="45"/>
      <c r="B135" s="74" t="s">
        <v>205</v>
      </c>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spans="1:33" ht="15" customHeight="1">
      <c r="A136" s="45"/>
      <c r="B136" s="74" t="s">
        <v>258</v>
      </c>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spans="1:33" ht="15" customHeight="1">
      <c r="A137" s="48" t="s">
        <v>259</v>
      </c>
      <c r="B137" s="75" t="s">
        <v>141</v>
      </c>
      <c r="C137" s="79">
        <v>322.79443400000002</v>
      </c>
      <c r="D137" s="79">
        <v>323.96618699999999</v>
      </c>
      <c r="E137" s="79">
        <v>316.38116500000001</v>
      </c>
      <c r="F137" s="79">
        <v>313.378265</v>
      </c>
      <c r="G137" s="79">
        <v>313.80584700000003</v>
      </c>
      <c r="H137" s="79">
        <v>316.42208900000003</v>
      </c>
      <c r="I137" s="79">
        <v>320.67553700000002</v>
      </c>
      <c r="J137" s="79">
        <v>328.32162499999998</v>
      </c>
      <c r="K137" s="79">
        <v>337.13021900000001</v>
      </c>
      <c r="L137" s="79">
        <v>347.31375100000002</v>
      </c>
      <c r="M137" s="79">
        <v>357.72671500000001</v>
      </c>
      <c r="N137" s="79">
        <v>372.10546900000003</v>
      </c>
      <c r="O137" s="79">
        <v>385.80773900000003</v>
      </c>
      <c r="P137" s="79">
        <v>397.45077500000002</v>
      </c>
      <c r="Q137" s="79">
        <v>410.63799999999998</v>
      </c>
      <c r="R137" s="79">
        <v>424.90579200000002</v>
      </c>
      <c r="S137" s="79">
        <v>440.70797700000003</v>
      </c>
      <c r="T137" s="79">
        <v>454.92474399999998</v>
      </c>
      <c r="U137" s="79">
        <v>470.46719400000001</v>
      </c>
      <c r="V137" s="79">
        <v>486.252319</v>
      </c>
      <c r="W137" s="79">
        <v>501.30401599999999</v>
      </c>
      <c r="X137" s="79">
        <v>516.514771</v>
      </c>
      <c r="Y137" s="79">
        <v>531.99688700000002</v>
      </c>
      <c r="Z137" s="79">
        <v>549.30181900000002</v>
      </c>
      <c r="AA137" s="79">
        <v>568.15393100000006</v>
      </c>
      <c r="AB137" s="79">
        <v>584.43603499999995</v>
      </c>
      <c r="AC137" s="79">
        <v>601.94653300000004</v>
      </c>
      <c r="AD137" s="79">
        <v>619.02429199999995</v>
      </c>
      <c r="AE137" s="79">
        <v>635.86627199999998</v>
      </c>
      <c r="AF137" s="77">
        <v>2.4509E-2</v>
      </c>
      <c r="AG137" s="49"/>
    </row>
    <row r="138" spans="1:33" ht="15" customHeight="1">
      <c r="A138" s="48" t="s">
        <v>260</v>
      </c>
      <c r="B138" s="75" t="s">
        <v>150</v>
      </c>
      <c r="C138" s="79">
        <v>237.58575400000001</v>
      </c>
      <c r="D138" s="79">
        <v>235.215363</v>
      </c>
      <c r="E138" s="79">
        <v>227.23172</v>
      </c>
      <c r="F138" s="79">
        <v>221.38610800000001</v>
      </c>
      <c r="G138" s="79">
        <v>220.246521</v>
      </c>
      <c r="H138" s="79">
        <v>220.52917500000001</v>
      </c>
      <c r="I138" s="79">
        <v>223.035492</v>
      </c>
      <c r="J138" s="79">
        <v>227.95399499999999</v>
      </c>
      <c r="K138" s="79">
        <v>234.02946499999999</v>
      </c>
      <c r="L138" s="79">
        <v>240.872421</v>
      </c>
      <c r="M138" s="79">
        <v>247.91056800000001</v>
      </c>
      <c r="N138" s="79">
        <v>257.46719400000001</v>
      </c>
      <c r="O138" s="79">
        <v>266.319458</v>
      </c>
      <c r="P138" s="79">
        <v>273.48553500000003</v>
      </c>
      <c r="Q138" s="79">
        <v>281.39428700000002</v>
      </c>
      <c r="R138" s="79">
        <v>289.59683200000001</v>
      </c>
      <c r="S138" s="79">
        <v>298.95288099999999</v>
      </c>
      <c r="T138" s="79">
        <v>307.10012799999998</v>
      </c>
      <c r="U138" s="79">
        <v>316.07788099999999</v>
      </c>
      <c r="V138" s="79">
        <v>325.34350599999999</v>
      </c>
      <c r="W138" s="79">
        <v>333.957672</v>
      </c>
      <c r="X138" s="79">
        <v>342.75811800000002</v>
      </c>
      <c r="Y138" s="79">
        <v>351.55493200000001</v>
      </c>
      <c r="Z138" s="79">
        <v>361.22058099999998</v>
      </c>
      <c r="AA138" s="79">
        <v>371.92254600000001</v>
      </c>
      <c r="AB138" s="79">
        <v>380.20718399999998</v>
      </c>
      <c r="AC138" s="79">
        <v>390.36471599999999</v>
      </c>
      <c r="AD138" s="79">
        <v>399.89819299999999</v>
      </c>
      <c r="AE138" s="79">
        <v>409.405823</v>
      </c>
      <c r="AF138" s="77">
        <v>1.9625E-2</v>
      </c>
      <c r="AG138" s="49"/>
    </row>
    <row r="139" spans="1:33" ht="15" customHeight="1">
      <c r="A139" s="48" t="s">
        <v>261</v>
      </c>
      <c r="B139" s="75" t="s">
        <v>157</v>
      </c>
      <c r="C139" s="79">
        <v>310.10330199999999</v>
      </c>
      <c r="D139" s="79">
        <v>293.937927</v>
      </c>
      <c r="E139" s="79">
        <v>269.41128500000002</v>
      </c>
      <c r="F139" s="79">
        <v>255.99295000000001</v>
      </c>
      <c r="G139" s="79">
        <v>252.37174999999999</v>
      </c>
      <c r="H139" s="79">
        <v>251.98429899999999</v>
      </c>
      <c r="I139" s="79">
        <v>255.294601</v>
      </c>
      <c r="J139" s="79">
        <v>262.791382</v>
      </c>
      <c r="K139" s="79">
        <v>272.15884399999999</v>
      </c>
      <c r="L139" s="79">
        <v>283.44372600000003</v>
      </c>
      <c r="M139" s="79">
        <v>296.71109000000001</v>
      </c>
      <c r="N139" s="79">
        <v>312.462738</v>
      </c>
      <c r="O139" s="79">
        <v>327.410461</v>
      </c>
      <c r="P139" s="79">
        <v>340.86224399999998</v>
      </c>
      <c r="Q139" s="79">
        <v>353.05050699999998</v>
      </c>
      <c r="R139" s="79">
        <v>366.60595699999999</v>
      </c>
      <c r="S139" s="79">
        <v>382.95333900000003</v>
      </c>
      <c r="T139" s="79">
        <v>394.82739299999997</v>
      </c>
      <c r="U139" s="79">
        <v>412.51119999999997</v>
      </c>
      <c r="V139" s="79">
        <v>429.67004400000002</v>
      </c>
      <c r="W139" s="79">
        <v>444.30892899999998</v>
      </c>
      <c r="X139" s="79">
        <v>456.24182100000002</v>
      </c>
      <c r="Y139" s="79">
        <v>468.29614299999997</v>
      </c>
      <c r="Z139" s="79">
        <v>482.59146099999998</v>
      </c>
      <c r="AA139" s="79">
        <v>497.78393599999998</v>
      </c>
      <c r="AB139" s="79">
        <v>513.341858</v>
      </c>
      <c r="AC139" s="79">
        <v>528.57128899999998</v>
      </c>
      <c r="AD139" s="79">
        <v>543.32611099999997</v>
      </c>
      <c r="AE139" s="79">
        <v>561.378601</v>
      </c>
      <c r="AF139" s="77">
        <v>2.1422E-2</v>
      </c>
      <c r="AG139" s="49"/>
    </row>
    <row r="140" spans="1:33" ht="15" customHeight="1">
      <c r="A140" s="48" t="s">
        <v>262</v>
      </c>
      <c r="B140" s="75" t="s">
        <v>170</v>
      </c>
      <c r="C140" s="79">
        <v>881.96179199999995</v>
      </c>
      <c r="D140" s="79">
        <v>811.42846699999996</v>
      </c>
      <c r="E140" s="79">
        <v>766.75103799999999</v>
      </c>
      <c r="F140" s="79">
        <v>723.15112299999998</v>
      </c>
      <c r="G140" s="79">
        <v>720.67791699999998</v>
      </c>
      <c r="H140" s="79">
        <v>721.14880400000004</v>
      </c>
      <c r="I140" s="79">
        <v>725.37042199999996</v>
      </c>
      <c r="J140" s="79">
        <v>736.70733600000005</v>
      </c>
      <c r="K140" s="79">
        <v>747.34710700000005</v>
      </c>
      <c r="L140" s="79">
        <v>759.18035899999995</v>
      </c>
      <c r="M140" s="79">
        <v>774.73083499999996</v>
      </c>
      <c r="N140" s="79">
        <v>791.205017</v>
      </c>
      <c r="O140" s="79">
        <v>809.23150599999997</v>
      </c>
      <c r="P140" s="79">
        <v>828.21209699999997</v>
      </c>
      <c r="Q140" s="79">
        <v>849.53375200000005</v>
      </c>
      <c r="R140" s="79">
        <v>869.042236</v>
      </c>
      <c r="S140" s="79">
        <v>890.13116500000001</v>
      </c>
      <c r="T140" s="79">
        <v>912.08129899999994</v>
      </c>
      <c r="U140" s="79">
        <v>935.030396</v>
      </c>
      <c r="V140" s="79">
        <v>960.26007100000004</v>
      </c>
      <c r="W140" s="79">
        <v>985.62011700000005</v>
      </c>
      <c r="X140" s="79">
        <v>1010.600464</v>
      </c>
      <c r="Y140" s="79">
        <v>1039.5527340000001</v>
      </c>
      <c r="Z140" s="79">
        <v>1069.6843260000001</v>
      </c>
      <c r="AA140" s="79">
        <v>1125.338379</v>
      </c>
      <c r="AB140" s="79">
        <v>1159.325073</v>
      </c>
      <c r="AC140" s="79">
        <v>1200.5155030000001</v>
      </c>
      <c r="AD140" s="79">
        <v>1239.8339840000001</v>
      </c>
      <c r="AE140" s="79">
        <v>1285.9207759999999</v>
      </c>
      <c r="AF140" s="77">
        <v>1.3558000000000001E-2</v>
      </c>
      <c r="AG140" s="49"/>
    </row>
    <row r="141" spans="1:33">
      <c r="A141" s="48" t="s">
        <v>263</v>
      </c>
      <c r="B141" s="75" t="s">
        <v>211</v>
      </c>
      <c r="C141" s="79">
        <v>1752.4451899999999</v>
      </c>
      <c r="D141" s="79">
        <v>1664.5479740000001</v>
      </c>
      <c r="E141" s="79">
        <v>1579.775269</v>
      </c>
      <c r="F141" s="79">
        <v>1513.908447</v>
      </c>
      <c r="G141" s="79">
        <v>1507.102173</v>
      </c>
      <c r="H141" s="79">
        <v>1510.084351</v>
      </c>
      <c r="I141" s="79">
        <v>1524.3759769999999</v>
      </c>
      <c r="J141" s="79">
        <v>1555.774414</v>
      </c>
      <c r="K141" s="79">
        <v>1590.6655270000001</v>
      </c>
      <c r="L141" s="79">
        <v>1630.8104249999999</v>
      </c>
      <c r="M141" s="79">
        <v>1677.079346</v>
      </c>
      <c r="N141" s="79">
        <v>1733.240356</v>
      </c>
      <c r="O141" s="79">
        <v>1788.7691649999999</v>
      </c>
      <c r="P141" s="79">
        <v>1840.01062</v>
      </c>
      <c r="Q141" s="79">
        <v>1894.616577</v>
      </c>
      <c r="R141" s="79">
        <v>1950.1507570000001</v>
      </c>
      <c r="S141" s="79">
        <v>2012.7452390000001</v>
      </c>
      <c r="T141" s="79">
        <v>2068.9335940000001</v>
      </c>
      <c r="U141" s="79">
        <v>2134.0866700000001</v>
      </c>
      <c r="V141" s="79">
        <v>2201.5258789999998</v>
      </c>
      <c r="W141" s="79">
        <v>2265.1909179999998</v>
      </c>
      <c r="X141" s="79">
        <v>2326.1152339999999</v>
      </c>
      <c r="Y141" s="79">
        <v>2391.400635</v>
      </c>
      <c r="Z141" s="79">
        <v>2462.7983399999998</v>
      </c>
      <c r="AA141" s="79">
        <v>2563.1987300000001</v>
      </c>
      <c r="AB141" s="79">
        <v>2637.3100589999999</v>
      </c>
      <c r="AC141" s="79">
        <v>2721.3984380000002</v>
      </c>
      <c r="AD141" s="79">
        <v>2802.0825199999999</v>
      </c>
      <c r="AE141" s="79">
        <v>2892.5715329999998</v>
      </c>
      <c r="AF141" s="77">
        <v>1.8058999999999999E-2</v>
      </c>
      <c r="AG141" s="49"/>
    </row>
    <row r="142" spans="1:33">
      <c r="A142" s="48" t="s">
        <v>264</v>
      </c>
      <c r="B142" s="75" t="s">
        <v>213</v>
      </c>
      <c r="C142" s="79">
        <v>1.2899940000000001</v>
      </c>
      <c r="D142" s="79">
        <v>1.201241</v>
      </c>
      <c r="E142" s="79">
        <v>1.109594</v>
      </c>
      <c r="F142" s="79">
        <v>1.053992</v>
      </c>
      <c r="G142" s="79">
        <v>1.0397289999999999</v>
      </c>
      <c r="H142" s="79">
        <v>1.027182</v>
      </c>
      <c r="I142" s="79">
        <v>1.0142910000000001</v>
      </c>
      <c r="J142" s="79">
        <v>0.99746900000000005</v>
      </c>
      <c r="K142" s="79">
        <v>0.97924699999999998</v>
      </c>
      <c r="L142" s="79">
        <v>0.95561600000000002</v>
      </c>
      <c r="M142" s="79">
        <v>0.93827000000000005</v>
      </c>
      <c r="N142" s="79">
        <v>0.92201699999999998</v>
      </c>
      <c r="O142" s="79">
        <v>0.90963499999999997</v>
      </c>
      <c r="P142" s="79">
        <v>0.89836499999999997</v>
      </c>
      <c r="Q142" s="79">
        <v>0.89511799999999997</v>
      </c>
      <c r="R142" s="79">
        <v>0.89109499999999997</v>
      </c>
      <c r="S142" s="79">
        <v>0.89440900000000001</v>
      </c>
      <c r="T142" s="79">
        <v>0.90472699999999995</v>
      </c>
      <c r="U142" s="79">
        <v>0.91914099999999999</v>
      </c>
      <c r="V142" s="79">
        <v>0.93616699999999997</v>
      </c>
      <c r="W142" s="79">
        <v>0.95972999999999997</v>
      </c>
      <c r="X142" s="79">
        <v>0.98244699999999996</v>
      </c>
      <c r="Y142" s="79">
        <v>1.0171840000000001</v>
      </c>
      <c r="Z142" s="79">
        <v>1.049472</v>
      </c>
      <c r="AA142" s="79">
        <v>1.1101289999999999</v>
      </c>
      <c r="AB142" s="79">
        <v>1.1506320000000001</v>
      </c>
      <c r="AC142" s="79">
        <v>1.2013210000000001</v>
      </c>
      <c r="AD142" s="79">
        <v>1.251039</v>
      </c>
      <c r="AE142" s="79">
        <v>1.3100050000000001</v>
      </c>
      <c r="AF142" s="77">
        <v>5.5000000000000003E-4</v>
      </c>
      <c r="AG142" s="49"/>
    </row>
    <row r="143" spans="1:33">
      <c r="A143" s="48" t="s">
        <v>265</v>
      </c>
      <c r="B143" s="74" t="s">
        <v>215</v>
      </c>
      <c r="C143" s="80">
        <v>1753.7352289999999</v>
      </c>
      <c r="D143" s="80">
        <v>1665.749268</v>
      </c>
      <c r="E143" s="80">
        <v>1580.884888</v>
      </c>
      <c r="F143" s="80">
        <v>1514.962524</v>
      </c>
      <c r="G143" s="80">
        <v>1508.141846</v>
      </c>
      <c r="H143" s="80">
        <v>1511.1114500000001</v>
      </c>
      <c r="I143" s="80">
        <v>1525.390259</v>
      </c>
      <c r="J143" s="80">
        <v>1556.771851</v>
      </c>
      <c r="K143" s="80">
        <v>1591.6448969999999</v>
      </c>
      <c r="L143" s="80">
        <v>1631.765991</v>
      </c>
      <c r="M143" s="80">
        <v>1678.017456</v>
      </c>
      <c r="N143" s="80">
        <v>1734.1623540000001</v>
      </c>
      <c r="O143" s="80">
        <v>1789.6789550000001</v>
      </c>
      <c r="P143" s="80">
        <v>1840.909058</v>
      </c>
      <c r="Q143" s="80">
        <v>1895.5117190000001</v>
      </c>
      <c r="R143" s="80">
        <v>1951.0419919999999</v>
      </c>
      <c r="S143" s="80">
        <v>2013.6397710000001</v>
      </c>
      <c r="T143" s="80">
        <v>2069.8383789999998</v>
      </c>
      <c r="U143" s="80">
        <v>2135.0058589999999</v>
      </c>
      <c r="V143" s="80">
        <v>2202.4621579999998</v>
      </c>
      <c r="W143" s="80">
        <v>2266.150635</v>
      </c>
      <c r="X143" s="80">
        <v>2327.0976559999999</v>
      </c>
      <c r="Y143" s="80">
        <v>2392.4179690000001</v>
      </c>
      <c r="Z143" s="80">
        <v>2463.8479000000002</v>
      </c>
      <c r="AA143" s="80">
        <v>2564.3090820000002</v>
      </c>
      <c r="AB143" s="80">
        <v>2638.460693</v>
      </c>
      <c r="AC143" s="80">
        <v>2722.5996089999999</v>
      </c>
      <c r="AD143" s="80">
        <v>2803.3332519999999</v>
      </c>
      <c r="AE143" s="80">
        <v>2893.8815920000002</v>
      </c>
      <c r="AF143" s="78">
        <v>1.8048999999999999E-2</v>
      </c>
      <c r="AG143" s="49"/>
    </row>
    <row r="144" spans="1:33">
      <c r="A144" s="4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spans="2:34" ht="15.5" thickBot="1">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5"/>
    </row>
    <row r="146" spans="2:34">
      <c r="B146" s="260" t="s">
        <v>408</v>
      </c>
      <c r="C146" s="261"/>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1"/>
      <c r="AC146" s="261"/>
      <c r="AD146" s="261"/>
      <c r="AE146" s="261"/>
      <c r="AF146" s="261"/>
      <c r="AG146" s="261"/>
      <c r="AH146" s="67"/>
    </row>
    <row r="147" spans="2:34">
      <c r="B147" s="49" t="s">
        <v>284</v>
      </c>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5"/>
    </row>
    <row r="148" spans="2:34">
      <c r="B148" s="49" t="s">
        <v>409</v>
      </c>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5"/>
    </row>
    <row r="149" spans="2:34">
      <c r="B149" s="49" t="s">
        <v>410</v>
      </c>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5"/>
    </row>
    <row r="150" spans="2:34" ht="15" customHeight="1">
      <c r="B150" s="49" t="s">
        <v>286</v>
      </c>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5"/>
    </row>
    <row r="151" spans="2:34" ht="15" customHeight="1">
      <c r="B151" s="49" t="s">
        <v>411</v>
      </c>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5"/>
    </row>
    <row r="152" spans="2:34" ht="15" customHeight="1">
      <c r="B152" s="49" t="s">
        <v>412</v>
      </c>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5"/>
    </row>
    <row r="153" spans="2:34" ht="15" customHeight="1">
      <c r="B153" s="49" t="s">
        <v>289</v>
      </c>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5"/>
    </row>
    <row r="154" spans="2:34" ht="15" customHeight="1">
      <c r="B154" s="49" t="s">
        <v>267</v>
      </c>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5"/>
    </row>
    <row r="155" spans="2:34" ht="15" customHeight="1">
      <c r="B155" s="49" t="s">
        <v>413</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5"/>
    </row>
    <row r="156" spans="2:34" ht="15" customHeight="1">
      <c r="B156" s="49" t="s">
        <v>291</v>
      </c>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5"/>
    </row>
    <row r="157" spans="2:34" ht="15" customHeight="1">
      <c r="B157" s="49" t="s">
        <v>292</v>
      </c>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5"/>
    </row>
    <row r="158" spans="2:34" ht="15" customHeight="1">
      <c r="B158" s="49" t="s">
        <v>293</v>
      </c>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5"/>
    </row>
    <row r="159" spans="2:34" ht="15" customHeight="1">
      <c r="B159" s="49" t="s">
        <v>403</v>
      </c>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5"/>
    </row>
    <row r="160" spans="2:34" ht="15" customHeight="1">
      <c r="B160" s="49" t="s">
        <v>414</v>
      </c>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5"/>
    </row>
    <row r="161" spans="2:33" ht="15" customHeight="1">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spans="2:33" ht="15" customHeight="1">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spans="2:33" ht="15" customHeight="1">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spans="2:33" ht="15" customHeight="1">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spans="2:33">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spans="2:33" ht="15" customHeight="1">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spans="2:33" ht="15" customHeight="1">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spans="2:33" ht="15" customHeight="1">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spans="2:33" ht="15" customHeight="1">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spans="2:33" ht="15" customHeight="1">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spans="2:33" ht="15" customHeight="1">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spans="2:33" ht="15" customHeight="1">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spans="2:33" ht="15" customHeight="1">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spans="2:33" ht="15" customHeight="1">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spans="2:33" ht="15" customHeight="1">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spans="2:33" ht="15" customHeight="1">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spans="2:33" ht="15" customHeight="1">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spans="2:33" ht="15" customHeight="1">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spans="2:33" ht="15" customHeight="1">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spans="2:33">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spans="2:33" ht="15" customHeight="1">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spans="2:33" ht="15" customHeight="1">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spans="2:33" ht="15" customHeight="1">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spans="2:33" ht="15" customHeight="1">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spans="2:33" ht="15" customHeight="1">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spans="2:33" ht="15" customHeight="1">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spans="2:33" ht="15" customHeight="1">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spans="2:33" ht="15" customHeight="1">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spans="2:33" ht="15" customHeight="1">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spans="2:33" ht="15" customHeight="1">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spans="2:33" ht="15" customHeight="1">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spans="2:33" ht="15" customHeight="1">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spans="2:33" ht="15" customHeight="1">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spans="2:33" ht="15" customHeight="1">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spans="2:33" ht="15" customHeight="1">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spans="2:33" ht="15" customHeight="1">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spans="2:33" ht="15" customHeight="1">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spans="2:33" ht="15" customHeight="1">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spans="2:33" ht="15" customHeight="1">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spans="2:33" ht="15" customHeight="1">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spans="2:33" ht="15" customHeight="1">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spans="2:33" ht="15" customHeight="1">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spans="2:33" ht="15" customHeight="1">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spans="2:33" ht="15" customHeight="1">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spans="2:33">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spans="2:33">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spans="2:33" ht="15" customHeight="1">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spans="2:33" ht="15" customHeight="1">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spans="2:33" ht="15" customHeight="1">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spans="2:33" ht="15" customHeight="1"/>
    <row r="211" spans="2:33" ht="15" customHeight="1"/>
    <row r="212" spans="2:33" ht="15" customHeight="1"/>
    <row r="213" spans="2:33" ht="15" customHeight="1"/>
    <row r="214" spans="2:33" ht="15" customHeight="1"/>
    <row r="215" spans="2:33" ht="15" customHeight="1"/>
    <row r="216" spans="2:33" ht="15" customHeight="1"/>
    <row r="217" spans="2:33" ht="15" customHeight="1"/>
    <row r="218" spans="2:33" ht="15" customHeight="1"/>
    <row r="219" spans="2:33" ht="15" customHeight="1"/>
    <row r="220" spans="2:33" ht="15" customHeight="1"/>
    <row r="221" spans="2:33" ht="15" customHeight="1"/>
    <row r="222" spans="2:33" ht="15" customHeight="1"/>
    <row r="223" spans="2:33">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row>
    <row r="224" spans="2:33"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c r="AE308" s="256"/>
      <c r="AF308" s="25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row>
    <row r="510" spans="2:32"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row>
    <row r="511" spans="2:32" ht="15" customHeight="1">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c r="AE511" s="256"/>
      <c r="AF511" s="256"/>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c r="AE712" s="256"/>
      <c r="AF712" s="25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c r="AE887" s="256"/>
      <c r="AF887" s="25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256"/>
      <c r="C1101" s="256"/>
      <c r="D1101" s="256"/>
      <c r="E1101" s="256"/>
      <c r="F1101" s="256"/>
      <c r="G1101" s="256"/>
      <c r="H1101" s="256"/>
      <c r="I1101" s="256"/>
      <c r="J1101" s="256"/>
      <c r="K1101" s="256"/>
      <c r="L1101" s="256"/>
      <c r="M1101" s="256"/>
      <c r="N1101" s="256"/>
      <c r="O1101" s="256"/>
      <c r="P1101" s="256"/>
      <c r="Q1101" s="256"/>
      <c r="R1101" s="256"/>
      <c r="S1101" s="256"/>
      <c r="T1101" s="256"/>
      <c r="U1101" s="256"/>
      <c r="V1101" s="256"/>
      <c r="W1101" s="256"/>
      <c r="X1101" s="256"/>
      <c r="Y1101" s="256"/>
      <c r="Z1101" s="256"/>
      <c r="AA1101" s="256"/>
      <c r="AB1101" s="256"/>
      <c r="AC1101" s="256"/>
      <c r="AD1101" s="256"/>
      <c r="AE1101" s="256"/>
      <c r="AF1101" s="25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256"/>
      <c r="C1229" s="256"/>
      <c r="D1229" s="256"/>
      <c r="E1229" s="256"/>
      <c r="F1229" s="256"/>
      <c r="G1229" s="256"/>
      <c r="H1229" s="256"/>
      <c r="I1229" s="256"/>
      <c r="J1229" s="256"/>
      <c r="K1229" s="256"/>
      <c r="L1229" s="256"/>
      <c r="M1229" s="256"/>
      <c r="N1229" s="256"/>
      <c r="O1229" s="256"/>
      <c r="P1229" s="256"/>
      <c r="Q1229" s="256"/>
      <c r="R1229" s="256"/>
      <c r="S1229" s="256"/>
      <c r="T1229" s="256"/>
      <c r="U1229" s="256"/>
      <c r="V1229" s="256"/>
      <c r="W1229" s="256"/>
      <c r="X1229" s="256"/>
      <c r="Y1229" s="256"/>
      <c r="Z1229" s="256"/>
      <c r="AA1229" s="256"/>
      <c r="AB1229" s="256"/>
      <c r="AC1229" s="256"/>
      <c r="AD1229" s="256"/>
      <c r="AE1229" s="256"/>
      <c r="AF1229" s="25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256"/>
      <c r="C1390" s="256"/>
      <c r="D1390" s="256"/>
      <c r="E1390" s="256"/>
      <c r="F1390" s="256"/>
      <c r="G1390" s="256"/>
      <c r="H1390" s="256"/>
      <c r="I1390" s="256"/>
      <c r="J1390" s="256"/>
      <c r="K1390" s="256"/>
      <c r="L1390" s="256"/>
      <c r="M1390" s="256"/>
      <c r="N1390" s="256"/>
      <c r="O1390" s="256"/>
      <c r="P1390" s="256"/>
      <c r="Q1390" s="256"/>
      <c r="R1390" s="256"/>
      <c r="S1390" s="256"/>
      <c r="T1390" s="256"/>
      <c r="U1390" s="256"/>
      <c r="V1390" s="256"/>
      <c r="W1390" s="256"/>
      <c r="X1390" s="256"/>
      <c r="Y1390" s="256"/>
      <c r="Z1390" s="256"/>
      <c r="AA1390" s="256"/>
      <c r="AB1390" s="256"/>
      <c r="AC1390" s="256"/>
      <c r="AD1390" s="256"/>
      <c r="AE1390" s="256"/>
      <c r="AF1390" s="25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256"/>
      <c r="C1502" s="256"/>
      <c r="D1502" s="256"/>
      <c r="E1502" s="256"/>
      <c r="F1502" s="256"/>
      <c r="G1502" s="256"/>
      <c r="H1502" s="256"/>
      <c r="I1502" s="256"/>
      <c r="J1502" s="256"/>
      <c r="K1502" s="256"/>
      <c r="L1502" s="256"/>
      <c r="M1502" s="256"/>
      <c r="N1502" s="256"/>
      <c r="O1502" s="256"/>
      <c r="P1502" s="256"/>
      <c r="Q1502" s="256"/>
      <c r="R1502" s="256"/>
      <c r="S1502" s="256"/>
      <c r="T1502" s="256"/>
      <c r="U1502" s="256"/>
      <c r="V1502" s="256"/>
      <c r="W1502" s="256"/>
      <c r="X1502" s="256"/>
      <c r="Y1502" s="256"/>
      <c r="Z1502" s="256"/>
      <c r="AA1502" s="256"/>
      <c r="AB1502" s="256"/>
      <c r="AC1502" s="256"/>
      <c r="AD1502" s="256"/>
      <c r="AE1502" s="256"/>
      <c r="AF1502" s="25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256"/>
      <c r="C1604" s="256"/>
      <c r="D1604" s="256"/>
      <c r="E1604" s="256"/>
      <c r="F1604" s="256"/>
      <c r="G1604" s="256"/>
      <c r="H1604" s="256"/>
      <c r="I1604" s="256"/>
      <c r="J1604" s="256"/>
      <c r="K1604" s="256"/>
      <c r="L1604" s="256"/>
      <c r="M1604" s="256"/>
      <c r="N1604" s="256"/>
      <c r="O1604" s="256"/>
      <c r="P1604" s="256"/>
      <c r="Q1604" s="256"/>
      <c r="R1604" s="256"/>
      <c r="S1604" s="256"/>
      <c r="T1604" s="256"/>
      <c r="U1604" s="256"/>
      <c r="V1604" s="256"/>
      <c r="W1604" s="256"/>
      <c r="X1604" s="256"/>
      <c r="Y1604" s="256"/>
      <c r="Z1604" s="256"/>
      <c r="AA1604" s="256"/>
      <c r="AB1604" s="256"/>
      <c r="AC1604" s="256"/>
      <c r="AD1604" s="256"/>
      <c r="AE1604" s="256"/>
      <c r="AF1604" s="25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256"/>
      <c r="C1699" s="256"/>
      <c r="D1699" s="256"/>
      <c r="E1699" s="256"/>
      <c r="F1699" s="256"/>
      <c r="G1699" s="256"/>
      <c r="H1699" s="256"/>
      <c r="I1699" s="256"/>
      <c r="J1699" s="256"/>
      <c r="K1699" s="256"/>
      <c r="L1699" s="256"/>
      <c r="M1699" s="256"/>
      <c r="N1699" s="256"/>
      <c r="O1699" s="256"/>
      <c r="P1699" s="256"/>
      <c r="Q1699" s="256"/>
      <c r="R1699" s="256"/>
      <c r="S1699" s="256"/>
      <c r="T1699" s="256"/>
      <c r="U1699" s="256"/>
      <c r="V1699" s="256"/>
      <c r="W1699" s="256"/>
      <c r="X1699" s="256"/>
      <c r="Y1699" s="256"/>
      <c r="Z1699" s="256"/>
      <c r="AA1699" s="256"/>
      <c r="AB1699" s="256"/>
      <c r="AC1699" s="256"/>
      <c r="AD1699" s="256"/>
      <c r="AE1699" s="256"/>
      <c r="AF1699" s="25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256"/>
      <c r="C1945" s="256"/>
      <c r="D1945" s="256"/>
      <c r="E1945" s="256"/>
      <c r="F1945" s="256"/>
      <c r="G1945" s="256"/>
      <c r="H1945" s="256"/>
      <c r="I1945" s="256"/>
      <c r="J1945" s="256"/>
      <c r="K1945" s="256"/>
      <c r="L1945" s="256"/>
      <c r="M1945" s="256"/>
      <c r="N1945" s="256"/>
      <c r="O1945" s="256"/>
      <c r="P1945" s="256"/>
      <c r="Q1945" s="256"/>
      <c r="R1945" s="256"/>
      <c r="S1945" s="256"/>
      <c r="T1945" s="256"/>
      <c r="U1945" s="256"/>
      <c r="V1945" s="256"/>
      <c r="W1945" s="256"/>
      <c r="X1945" s="256"/>
      <c r="Y1945" s="256"/>
      <c r="Z1945" s="256"/>
      <c r="AA1945" s="256"/>
      <c r="AB1945" s="256"/>
      <c r="AC1945" s="256"/>
      <c r="AD1945" s="256"/>
      <c r="AE1945" s="256"/>
      <c r="AF1945" s="25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256"/>
      <c r="C2031" s="256"/>
      <c r="D2031" s="256"/>
      <c r="E2031" s="256"/>
      <c r="F2031" s="256"/>
      <c r="G2031" s="256"/>
      <c r="H2031" s="256"/>
      <c r="I2031" s="256"/>
      <c r="J2031" s="256"/>
      <c r="K2031" s="256"/>
      <c r="L2031" s="256"/>
      <c r="M2031" s="256"/>
      <c r="N2031" s="256"/>
      <c r="O2031" s="256"/>
      <c r="P2031" s="256"/>
      <c r="Q2031" s="256"/>
      <c r="R2031" s="256"/>
      <c r="S2031" s="256"/>
      <c r="T2031" s="256"/>
      <c r="U2031" s="256"/>
      <c r="V2031" s="256"/>
      <c r="W2031" s="256"/>
      <c r="X2031" s="256"/>
      <c r="Y2031" s="256"/>
      <c r="Z2031" s="256"/>
      <c r="AA2031" s="256"/>
      <c r="AB2031" s="256"/>
      <c r="AC2031" s="256"/>
      <c r="AD2031" s="256"/>
      <c r="AE2031" s="256"/>
      <c r="AF2031" s="25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256"/>
      <c r="C2153" s="256"/>
      <c r="D2153" s="256"/>
      <c r="E2153" s="256"/>
      <c r="F2153" s="256"/>
      <c r="G2153" s="256"/>
      <c r="H2153" s="256"/>
      <c r="I2153" s="256"/>
      <c r="J2153" s="256"/>
      <c r="K2153" s="256"/>
      <c r="L2153" s="256"/>
      <c r="M2153" s="256"/>
      <c r="N2153" s="256"/>
      <c r="O2153" s="256"/>
      <c r="P2153" s="256"/>
      <c r="Q2153" s="256"/>
      <c r="R2153" s="256"/>
      <c r="S2153" s="256"/>
      <c r="T2153" s="256"/>
      <c r="U2153" s="256"/>
      <c r="V2153" s="256"/>
      <c r="W2153" s="256"/>
      <c r="X2153" s="256"/>
      <c r="Y2153" s="256"/>
      <c r="Z2153" s="256"/>
      <c r="AA2153" s="256"/>
      <c r="AB2153" s="256"/>
      <c r="AC2153" s="256"/>
      <c r="AD2153" s="256"/>
      <c r="AE2153" s="256"/>
      <c r="AF2153" s="25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256"/>
      <c r="C2317" s="256"/>
      <c r="D2317" s="256"/>
      <c r="E2317" s="256"/>
      <c r="F2317" s="256"/>
      <c r="G2317" s="256"/>
      <c r="H2317" s="256"/>
      <c r="I2317" s="256"/>
      <c r="J2317" s="256"/>
      <c r="K2317" s="256"/>
      <c r="L2317" s="256"/>
      <c r="M2317" s="256"/>
      <c r="N2317" s="256"/>
      <c r="O2317" s="256"/>
      <c r="P2317" s="256"/>
      <c r="Q2317" s="256"/>
      <c r="R2317" s="256"/>
      <c r="S2317" s="256"/>
      <c r="T2317" s="256"/>
      <c r="U2317" s="256"/>
      <c r="V2317" s="256"/>
      <c r="W2317" s="256"/>
      <c r="X2317" s="256"/>
      <c r="Y2317" s="256"/>
      <c r="Z2317" s="256"/>
      <c r="AA2317" s="256"/>
      <c r="AB2317" s="256"/>
      <c r="AC2317" s="256"/>
      <c r="AD2317" s="256"/>
      <c r="AE2317" s="256"/>
      <c r="AF2317" s="25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256"/>
      <c r="C2419" s="256"/>
      <c r="D2419" s="256"/>
      <c r="E2419" s="256"/>
      <c r="F2419" s="256"/>
      <c r="G2419" s="256"/>
      <c r="H2419" s="256"/>
      <c r="I2419" s="256"/>
      <c r="J2419" s="256"/>
      <c r="K2419" s="256"/>
      <c r="L2419" s="256"/>
      <c r="M2419" s="256"/>
      <c r="N2419" s="256"/>
      <c r="O2419" s="256"/>
      <c r="P2419" s="256"/>
      <c r="Q2419" s="256"/>
      <c r="R2419" s="256"/>
      <c r="S2419" s="256"/>
      <c r="T2419" s="256"/>
      <c r="U2419" s="256"/>
      <c r="V2419" s="256"/>
      <c r="W2419" s="256"/>
      <c r="X2419" s="256"/>
      <c r="Y2419" s="256"/>
      <c r="Z2419" s="256"/>
      <c r="AA2419" s="256"/>
      <c r="AB2419" s="256"/>
      <c r="AC2419" s="256"/>
      <c r="AD2419" s="256"/>
      <c r="AE2419" s="256"/>
      <c r="AF2419" s="25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256"/>
      <c r="C2509" s="256"/>
      <c r="D2509" s="256"/>
      <c r="E2509" s="256"/>
      <c r="F2509" s="256"/>
      <c r="G2509" s="256"/>
      <c r="H2509" s="256"/>
      <c r="I2509" s="256"/>
      <c r="J2509" s="256"/>
      <c r="K2509" s="256"/>
      <c r="L2509" s="256"/>
      <c r="M2509" s="256"/>
      <c r="N2509" s="256"/>
      <c r="O2509" s="256"/>
      <c r="P2509" s="256"/>
      <c r="Q2509" s="256"/>
      <c r="R2509" s="256"/>
      <c r="S2509" s="256"/>
      <c r="T2509" s="256"/>
      <c r="U2509" s="256"/>
      <c r="V2509" s="256"/>
      <c r="W2509" s="256"/>
      <c r="X2509" s="256"/>
      <c r="Y2509" s="256"/>
      <c r="Z2509" s="256"/>
      <c r="AA2509" s="256"/>
      <c r="AB2509" s="256"/>
      <c r="AC2509" s="256"/>
      <c r="AD2509" s="256"/>
      <c r="AE2509" s="256"/>
      <c r="AF2509" s="25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256"/>
      <c r="C2598" s="256"/>
      <c r="D2598" s="256"/>
      <c r="E2598" s="256"/>
      <c r="F2598" s="256"/>
      <c r="G2598" s="256"/>
      <c r="H2598" s="256"/>
      <c r="I2598" s="256"/>
      <c r="J2598" s="256"/>
      <c r="K2598" s="256"/>
      <c r="L2598" s="256"/>
      <c r="M2598" s="256"/>
      <c r="N2598" s="256"/>
      <c r="O2598" s="256"/>
      <c r="P2598" s="256"/>
      <c r="Q2598" s="256"/>
      <c r="R2598" s="256"/>
      <c r="S2598" s="256"/>
      <c r="T2598" s="256"/>
      <c r="U2598" s="256"/>
      <c r="V2598" s="256"/>
      <c r="W2598" s="256"/>
      <c r="X2598" s="256"/>
      <c r="Y2598" s="256"/>
      <c r="Z2598" s="256"/>
      <c r="AA2598" s="256"/>
      <c r="AB2598" s="256"/>
      <c r="AC2598" s="256"/>
      <c r="AD2598" s="256"/>
      <c r="AE2598" s="256"/>
      <c r="AF2598" s="25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256"/>
      <c r="C2719" s="256"/>
      <c r="D2719" s="256"/>
      <c r="E2719" s="256"/>
      <c r="F2719" s="256"/>
      <c r="G2719" s="256"/>
      <c r="H2719" s="256"/>
      <c r="I2719" s="256"/>
      <c r="J2719" s="256"/>
      <c r="K2719" s="256"/>
      <c r="L2719" s="256"/>
      <c r="M2719" s="256"/>
      <c r="N2719" s="256"/>
      <c r="O2719" s="256"/>
      <c r="P2719" s="256"/>
      <c r="Q2719" s="256"/>
      <c r="R2719" s="256"/>
      <c r="S2719" s="256"/>
      <c r="T2719" s="256"/>
      <c r="U2719" s="256"/>
      <c r="V2719" s="256"/>
      <c r="W2719" s="256"/>
      <c r="X2719" s="256"/>
      <c r="Y2719" s="256"/>
      <c r="Z2719" s="256"/>
      <c r="AA2719" s="256"/>
      <c r="AB2719" s="256"/>
      <c r="AC2719" s="256"/>
      <c r="AD2719" s="256"/>
      <c r="AE2719" s="256"/>
      <c r="AF2719" s="25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256"/>
      <c r="C2837" s="256"/>
      <c r="D2837" s="256"/>
      <c r="E2837" s="256"/>
      <c r="F2837" s="256"/>
      <c r="G2837" s="256"/>
      <c r="H2837" s="256"/>
      <c r="I2837" s="256"/>
      <c r="J2837" s="256"/>
      <c r="K2837" s="256"/>
      <c r="L2837" s="256"/>
      <c r="M2837" s="256"/>
      <c r="N2837" s="256"/>
      <c r="O2837" s="256"/>
      <c r="P2837" s="256"/>
      <c r="Q2837" s="256"/>
      <c r="R2837" s="256"/>
      <c r="S2837" s="256"/>
      <c r="T2837" s="256"/>
      <c r="U2837" s="256"/>
      <c r="V2837" s="256"/>
      <c r="W2837" s="256"/>
      <c r="X2837" s="256"/>
      <c r="Y2837" s="256"/>
      <c r="Z2837" s="256"/>
      <c r="AA2837" s="256"/>
      <c r="AB2837" s="256"/>
      <c r="AC2837" s="256"/>
      <c r="AD2837" s="256"/>
      <c r="AE2837" s="256"/>
      <c r="AF2837" s="256"/>
    </row>
    <row r="2838" spans="2:32" ht="15" customHeight="1"/>
    <row r="2839" spans="2:32" ht="15" customHeight="1"/>
    <row r="2840" spans="2:32" ht="15" customHeight="1"/>
    <row r="2841" spans="2:32" ht="15" customHeight="1"/>
  </sheetData>
  <mergeCells count="20">
    <mergeCell ref="B146:AG146"/>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138</v>
      </c>
      <c r="B10" s="15" t="s">
        <v>139</v>
      </c>
      <c r="AG10" s="36" t="s">
        <v>318</v>
      </c>
    </row>
    <row r="11" spans="1:33" ht="15" customHeight="1">
      <c r="B11" s="13" t="s">
        <v>319</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141</v>
      </c>
    </row>
    <row r="16" spans="1:33" ht="15" customHeight="1">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row r="21" spans="1:33" ht="15" customHeight="1">
      <c r="B21" s="16" t="s">
        <v>150</v>
      </c>
    </row>
    <row r="22" spans="1:33" ht="15" customHeight="1">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row r="28" spans="1:33" ht="15" customHeight="1">
      <c r="B28" s="16" t="s">
        <v>157</v>
      </c>
    </row>
    <row r="29" spans="1:33" ht="15" customHeight="1">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c r="A35" s="6" t="s">
        <v>167</v>
      </c>
      <c r="B35" s="17" t="s">
        <v>168</v>
      </c>
      <c r="C35" s="25" t="s">
        <v>304</v>
      </c>
      <c r="D35" s="25" t="s">
        <v>304</v>
      </c>
      <c r="E35" s="25" t="s">
        <v>304</v>
      </c>
      <c r="F35" s="25" t="s">
        <v>304</v>
      </c>
      <c r="G35" s="25" t="s">
        <v>304</v>
      </c>
      <c r="H35" s="25" t="s">
        <v>304</v>
      </c>
      <c r="I35" s="25" t="s">
        <v>304</v>
      </c>
      <c r="J35" s="25" t="s">
        <v>304</v>
      </c>
      <c r="K35" s="25" t="s">
        <v>304</v>
      </c>
      <c r="L35" s="25" t="s">
        <v>304</v>
      </c>
      <c r="M35" s="25" t="s">
        <v>304</v>
      </c>
      <c r="N35" s="25" t="s">
        <v>304</v>
      </c>
      <c r="O35" s="25" t="s">
        <v>304</v>
      </c>
      <c r="P35" s="25" t="s">
        <v>304</v>
      </c>
      <c r="Q35" s="25" t="s">
        <v>304</v>
      </c>
      <c r="R35" s="25" t="s">
        <v>304</v>
      </c>
      <c r="S35" s="25" t="s">
        <v>304</v>
      </c>
      <c r="T35" s="25" t="s">
        <v>304</v>
      </c>
      <c r="U35" s="25" t="s">
        <v>304</v>
      </c>
      <c r="V35" s="25" t="s">
        <v>304</v>
      </c>
      <c r="W35" s="25" t="s">
        <v>304</v>
      </c>
      <c r="X35" s="25" t="s">
        <v>304</v>
      </c>
      <c r="Y35" s="25" t="s">
        <v>304</v>
      </c>
      <c r="Z35" s="25" t="s">
        <v>304</v>
      </c>
      <c r="AA35" s="25" t="s">
        <v>304</v>
      </c>
      <c r="AB35" s="25" t="s">
        <v>304</v>
      </c>
      <c r="AC35" s="25" t="s">
        <v>304</v>
      </c>
      <c r="AD35" s="25" t="s">
        <v>304</v>
      </c>
      <c r="AE35" s="25" t="s">
        <v>304</v>
      </c>
      <c r="AF35" s="25" t="s">
        <v>304</v>
      </c>
      <c r="AG35" s="19" t="s">
        <v>304</v>
      </c>
    </row>
    <row r="36" spans="1:33">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c r="B38" s="16" t="s">
        <v>170</v>
      </c>
    </row>
    <row r="39" spans="1:33">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c r="B48" s="16" t="s">
        <v>184</v>
      </c>
    </row>
    <row r="49" spans="1:33">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row r="55" spans="1:33" ht="15" customHeight="1"/>
    <row r="56" spans="1:33" ht="15" customHeight="1">
      <c r="B56" s="16" t="s">
        <v>192</v>
      </c>
    </row>
    <row r="57" spans="1:33" ht="15" customHeight="1">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c r="A66" s="6" t="s">
        <v>203</v>
      </c>
      <c r="B66" s="17" t="s">
        <v>168</v>
      </c>
      <c r="C66" s="25" t="s">
        <v>304</v>
      </c>
      <c r="D66" s="25" t="s">
        <v>304</v>
      </c>
      <c r="E66" s="25" t="s">
        <v>304</v>
      </c>
      <c r="F66" s="25" t="s">
        <v>304</v>
      </c>
      <c r="G66" s="25" t="s">
        <v>304</v>
      </c>
      <c r="H66" s="25" t="s">
        <v>304</v>
      </c>
      <c r="I66" s="25" t="s">
        <v>304</v>
      </c>
      <c r="J66" s="25" t="s">
        <v>304</v>
      </c>
      <c r="K66" s="25" t="s">
        <v>304</v>
      </c>
      <c r="L66" s="25" t="s">
        <v>304</v>
      </c>
      <c r="M66" s="25" t="s">
        <v>304</v>
      </c>
      <c r="N66" s="25" t="s">
        <v>304</v>
      </c>
      <c r="O66" s="25" t="s">
        <v>304</v>
      </c>
      <c r="P66" s="25" t="s">
        <v>304</v>
      </c>
      <c r="Q66" s="25" t="s">
        <v>304</v>
      </c>
      <c r="R66" s="25" t="s">
        <v>304</v>
      </c>
      <c r="S66" s="25" t="s">
        <v>304</v>
      </c>
      <c r="T66" s="25" t="s">
        <v>304</v>
      </c>
      <c r="U66" s="25" t="s">
        <v>304</v>
      </c>
      <c r="V66" s="25" t="s">
        <v>304</v>
      </c>
      <c r="W66" s="25" t="s">
        <v>304</v>
      </c>
      <c r="X66" s="25" t="s">
        <v>304</v>
      </c>
      <c r="Y66" s="25" t="s">
        <v>304</v>
      </c>
      <c r="Z66" s="25" t="s">
        <v>304</v>
      </c>
      <c r="AA66" s="25" t="s">
        <v>304</v>
      </c>
      <c r="AB66" s="25" t="s">
        <v>304</v>
      </c>
      <c r="AC66" s="25" t="s">
        <v>304</v>
      </c>
      <c r="AD66" s="25" t="s">
        <v>304</v>
      </c>
      <c r="AE66" s="25" t="s">
        <v>304</v>
      </c>
      <c r="AF66" s="25" t="s">
        <v>304</v>
      </c>
      <c r="AG66" s="19" t="s">
        <v>304</v>
      </c>
    </row>
    <row r="67" spans="1:33" ht="15" customHeight="1">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row r="69" spans="1:33" ht="15" customHeight="1">
      <c r="B69" s="16" t="s">
        <v>205</v>
      </c>
    </row>
    <row r="70" spans="1:33" ht="15" customHeight="1">
      <c r="B70" s="16" t="s">
        <v>323</v>
      </c>
    </row>
    <row r="71" spans="1:33" ht="15" customHeight="1">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row r="80" spans="1:33" ht="15" customHeight="1">
      <c r="B80" s="16" t="s">
        <v>216</v>
      </c>
    </row>
    <row r="81" spans="1:33">
      <c r="B81" s="16" t="s">
        <v>141</v>
      </c>
    </row>
    <row r="82" spans="1:33" ht="15" customHeight="1">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row r="87" spans="1:33" ht="15" customHeight="1">
      <c r="B87" s="16" t="s">
        <v>150</v>
      </c>
    </row>
    <row r="88" spans="1:33" ht="15" customHeight="1">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row r="94" spans="1:33" ht="15" customHeight="1">
      <c r="B94" s="16" t="s">
        <v>157</v>
      </c>
    </row>
    <row r="95" spans="1:33" ht="15" customHeight="1">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c r="A101" s="6" t="s">
        <v>232</v>
      </c>
      <c r="B101" s="17" t="s">
        <v>168</v>
      </c>
      <c r="C101" s="25" t="s">
        <v>304</v>
      </c>
      <c r="D101" s="25" t="s">
        <v>304</v>
      </c>
      <c r="E101" s="25" t="s">
        <v>304</v>
      </c>
      <c r="F101" s="25" t="s">
        <v>304</v>
      </c>
      <c r="G101" s="25" t="s">
        <v>304</v>
      </c>
      <c r="H101" s="25" t="s">
        <v>304</v>
      </c>
      <c r="I101" s="25" t="s">
        <v>304</v>
      </c>
      <c r="J101" s="25" t="s">
        <v>304</v>
      </c>
      <c r="K101" s="25" t="s">
        <v>304</v>
      </c>
      <c r="L101" s="25" t="s">
        <v>304</v>
      </c>
      <c r="M101" s="25" t="s">
        <v>304</v>
      </c>
      <c r="N101" s="25" t="s">
        <v>304</v>
      </c>
      <c r="O101" s="25" t="s">
        <v>304</v>
      </c>
      <c r="P101" s="25" t="s">
        <v>304</v>
      </c>
      <c r="Q101" s="25" t="s">
        <v>304</v>
      </c>
      <c r="R101" s="25" t="s">
        <v>304</v>
      </c>
      <c r="S101" s="25" t="s">
        <v>304</v>
      </c>
      <c r="T101" s="25" t="s">
        <v>304</v>
      </c>
      <c r="U101" s="25" t="s">
        <v>304</v>
      </c>
      <c r="V101" s="25" t="s">
        <v>304</v>
      </c>
      <c r="W101" s="25" t="s">
        <v>304</v>
      </c>
      <c r="X101" s="25" t="s">
        <v>304</v>
      </c>
      <c r="Y101" s="25" t="s">
        <v>304</v>
      </c>
      <c r="Z101" s="25" t="s">
        <v>304</v>
      </c>
      <c r="AA101" s="25" t="s">
        <v>304</v>
      </c>
      <c r="AB101" s="25" t="s">
        <v>304</v>
      </c>
      <c r="AC101" s="25" t="s">
        <v>304</v>
      </c>
      <c r="AD101" s="25" t="s">
        <v>304</v>
      </c>
      <c r="AE101" s="25" t="s">
        <v>304</v>
      </c>
      <c r="AF101" s="25" t="s">
        <v>304</v>
      </c>
      <c r="AG101" s="19" t="s">
        <v>304</v>
      </c>
    </row>
    <row r="102" spans="1:33">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row r="104" spans="1:33" ht="15" customHeight="1"/>
    <row r="105" spans="1:33" ht="15" customHeight="1">
      <c r="B105" s="16" t="s">
        <v>170</v>
      </c>
    </row>
    <row r="106" spans="1:33" ht="15" customHeight="1">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row r="115" spans="1:33" ht="15" customHeight="1">
      <c r="B115" s="16" t="s">
        <v>184</v>
      </c>
    </row>
    <row r="116" spans="1:33" ht="15" customHeight="1">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row r="122" spans="1:33" ht="15" customHeight="1">
      <c r="B122" s="16" t="s">
        <v>192</v>
      </c>
    </row>
    <row r="123" spans="1:33" ht="15" customHeight="1">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c r="A132" s="6" t="s">
        <v>256</v>
      </c>
      <c r="B132" s="17" t="s">
        <v>168</v>
      </c>
      <c r="C132" s="25" t="s">
        <v>304</v>
      </c>
      <c r="D132" s="25" t="s">
        <v>304</v>
      </c>
      <c r="E132" s="25" t="s">
        <v>304</v>
      </c>
      <c r="F132" s="25" t="s">
        <v>304</v>
      </c>
      <c r="G132" s="25" t="s">
        <v>304</v>
      </c>
      <c r="H132" s="25" t="s">
        <v>304</v>
      </c>
      <c r="I132" s="25" t="s">
        <v>304</v>
      </c>
      <c r="J132" s="25" t="s">
        <v>304</v>
      </c>
      <c r="K132" s="25" t="s">
        <v>304</v>
      </c>
      <c r="L132" s="25" t="s">
        <v>304</v>
      </c>
      <c r="M132" s="25" t="s">
        <v>304</v>
      </c>
      <c r="N132" s="25" t="s">
        <v>304</v>
      </c>
      <c r="O132" s="25" t="s">
        <v>304</v>
      </c>
      <c r="P132" s="25" t="s">
        <v>304</v>
      </c>
      <c r="Q132" s="25" t="s">
        <v>304</v>
      </c>
      <c r="R132" s="25" t="s">
        <v>304</v>
      </c>
      <c r="S132" s="25" t="s">
        <v>304</v>
      </c>
      <c r="T132" s="25" t="s">
        <v>304</v>
      </c>
      <c r="U132" s="25" t="s">
        <v>304</v>
      </c>
      <c r="V132" s="25" t="s">
        <v>304</v>
      </c>
      <c r="W132" s="25" t="s">
        <v>304</v>
      </c>
      <c r="X132" s="25" t="s">
        <v>304</v>
      </c>
      <c r="Y132" s="25" t="s">
        <v>304</v>
      </c>
      <c r="Z132" s="25" t="s">
        <v>304</v>
      </c>
      <c r="AA132" s="25" t="s">
        <v>304</v>
      </c>
      <c r="AB132" s="25" t="s">
        <v>304</v>
      </c>
      <c r="AC132" s="25" t="s">
        <v>304</v>
      </c>
      <c r="AD132" s="25" t="s">
        <v>304</v>
      </c>
      <c r="AE132" s="25" t="s">
        <v>304</v>
      </c>
      <c r="AF132" s="25" t="s">
        <v>304</v>
      </c>
      <c r="AG132" s="19" t="s">
        <v>304</v>
      </c>
    </row>
    <row r="133" spans="1:33" ht="15" customHeight="1">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row r="135" spans="1:33" ht="15" customHeight="1">
      <c r="B135" s="16" t="s">
        <v>205</v>
      </c>
    </row>
    <row r="136" spans="1:33" ht="15" customHeight="1">
      <c r="B136" s="16" t="s">
        <v>258</v>
      </c>
    </row>
    <row r="137" spans="1:33" ht="15" customHeight="1">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5" thickBot="1"/>
    <row r="146" spans="2:2" ht="25">
      <c r="B146" s="33" t="s">
        <v>305</v>
      </c>
    </row>
    <row r="147" spans="2:2">
      <c r="B147" s="7" t="s">
        <v>284</v>
      </c>
    </row>
    <row r="148" spans="2:2">
      <c r="B148" s="7" t="s">
        <v>324</v>
      </c>
    </row>
    <row r="149" spans="2:2">
      <c r="B149" s="7" t="s">
        <v>266</v>
      </c>
    </row>
    <row r="150" spans="2:2" ht="15" customHeight="1">
      <c r="B150" s="7" t="s">
        <v>286</v>
      </c>
    </row>
    <row r="151" spans="2:2" ht="15" customHeight="1">
      <c r="B151" s="7" t="s">
        <v>287</v>
      </c>
    </row>
    <row r="152" spans="2:2" ht="15" customHeight="1">
      <c r="B152" s="7" t="s">
        <v>288</v>
      </c>
    </row>
    <row r="153" spans="2:2" ht="15" customHeight="1">
      <c r="B153" s="7" t="s">
        <v>289</v>
      </c>
    </row>
    <row r="154" spans="2:2" ht="15" customHeight="1">
      <c r="B154" s="7" t="s">
        <v>267</v>
      </c>
    </row>
    <row r="155" spans="2:2" ht="15" customHeight="1">
      <c r="B155" s="7" t="s">
        <v>290</v>
      </c>
    </row>
    <row r="156" spans="2:2" ht="15" customHeight="1">
      <c r="B156" s="7" t="s">
        <v>291</v>
      </c>
    </row>
    <row r="157" spans="2:2" ht="15" customHeight="1">
      <c r="B157" s="7" t="s">
        <v>292</v>
      </c>
    </row>
    <row r="158" spans="2:2" ht="15" customHeight="1">
      <c r="B158" s="7" t="s">
        <v>293</v>
      </c>
    </row>
    <row r="159" spans="2:2" ht="15" customHeight="1">
      <c r="B159" s="7" t="s">
        <v>325</v>
      </c>
    </row>
    <row r="160" spans="2:2" ht="15" customHeight="1">
      <c r="B160" s="7" t="s">
        <v>326</v>
      </c>
    </row>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row>
    <row r="2838" spans="2:33" ht="15" customHeight="1"/>
    <row r="2839" spans="2:33" ht="15" customHeight="1"/>
    <row r="2840" spans="2:33" ht="15" customHeight="1"/>
    <row r="2841" spans="2:33" ht="15" customHeight="1"/>
  </sheetData>
  <mergeCells count="19">
    <mergeCell ref="B2837:AG2837"/>
    <mergeCell ref="B2153:AG2153"/>
    <mergeCell ref="B2317:AG2317"/>
    <mergeCell ref="B2419:AG2419"/>
    <mergeCell ref="B2509:AG2509"/>
    <mergeCell ref="B2598:AG2598"/>
    <mergeCell ref="B2719:AG2719"/>
    <mergeCell ref="B2031:AG2031"/>
    <mergeCell ref="B308:AG308"/>
    <mergeCell ref="B511:AG511"/>
    <mergeCell ref="B712:AG712"/>
    <mergeCell ref="B887:AG887"/>
    <mergeCell ref="B1100:AG1100"/>
    <mergeCell ref="B1227:AG1227"/>
    <mergeCell ref="B1390:AG1390"/>
    <mergeCell ref="B1502:AG1502"/>
    <mergeCell ref="B1604:AG1604"/>
    <mergeCell ref="B1698:AG1698"/>
    <mergeCell ref="B1945:AG19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workbookViewId="0"/>
  </sheetViews>
  <sheetFormatPr defaultRowHeight="15" customHeight="1"/>
  <cols>
    <col min="1" max="1" width="21.86328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138</v>
      </c>
      <c r="B10" s="15" t="s">
        <v>139</v>
      </c>
      <c r="AH10" s="28" t="s">
        <v>300</v>
      </c>
    </row>
    <row r="11" spans="1:34" ht="15" customHeight="1">
      <c r="B11" s="13" t="s">
        <v>282</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141</v>
      </c>
    </row>
    <row r="16" spans="1:34" ht="15" customHeight="1">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c r="B21" s="16" t="s">
        <v>150</v>
      </c>
    </row>
    <row r="22" spans="1:34" ht="15" customHeight="1">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c r="B28" s="16" t="s">
        <v>157</v>
      </c>
    </row>
    <row r="29" spans="1:34" ht="15" customHeight="1">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ht="14.75">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ht="14.75">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ht="14.75">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ht="14.75">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ht="14.75">
      <c r="A35" s="6" t="s">
        <v>167</v>
      </c>
      <c r="B35" s="17" t="s">
        <v>168</v>
      </c>
      <c r="C35" s="19" t="s">
        <v>304</v>
      </c>
      <c r="D35" s="19" t="s">
        <v>304</v>
      </c>
      <c r="E35" s="19" t="s">
        <v>304</v>
      </c>
      <c r="F35" s="19" t="s">
        <v>304</v>
      </c>
      <c r="G35" s="19" t="s">
        <v>304</v>
      </c>
      <c r="H35" s="19" t="s">
        <v>304</v>
      </c>
      <c r="I35" s="19" t="s">
        <v>304</v>
      </c>
      <c r="J35" s="19" t="s">
        <v>304</v>
      </c>
      <c r="K35" s="19" t="s">
        <v>304</v>
      </c>
      <c r="L35" s="19" t="s">
        <v>304</v>
      </c>
      <c r="M35" s="19" t="s">
        <v>304</v>
      </c>
      <c r="N35" s="19" t="s">
        <v>304</v>
      </c>
      <c r="O35" s="19" t="s">
        <v>304</v>
      </c>
      <c r="P35" s="19" t="s">
        <v>304</v>
      </c>
      <c r="Q35" s="19" t="s">
        <v>304</v>
      </c>
      <c r="R35" s="19" t="s">
        <v>304</v>
      </c>
      <c r="S35" s="19" t="s">
        <v>304</v>
      </c>
      <c r="T35" s="19" t="s">
        <v>304</v>
      </c>
      <c r="U35" s="19" t="s">
        <v>304</v>
      </c>
      <c r="V35" s="19" t="s">
        <v>304</v>
      </c>
      <c r="W35" s="19" t="s">
        <v>304</v>
      </c>
      <c r="X35" s="19" t="s">
        <v>304</v>
      </c>
      <c r="Y35" s="19" t="s">
        <v>304</v>
      </c>
      <c r="Z35" s="19" t="s">
        <v>304</v>
      </c>
      <c r="AA35" s="19" t="s">
        <v>304</v>
      </c>
      <c r="AB35" s="19" t="s">
        <v>304</v>
      </c>
      <c r="AC35" s="19" t="s">
        <v>304</v>
      </c>
      <c r="AD35" s="19" t="s">
        <v>304</v>
      </c>
      <c r="AE35" s="19" t="s">
        <v>304</v>
      </c>
      <c r="AF35" s="19" t="s">
        <v>304</v>
      </c>
      <c r="AG35" s="19" t="s">
        <v>304</v>
      </c>
      <c r="AH35" s="19" t="s">
        <v>304</v>
      </c>
    </row>
    <row r="36" spans="1:34" ht="14.75">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ht="14.75">
      <c r="B38" s="16" t="s">
        <v>170</v>
      </c>
    </row>
    <row r="39" spans="1:34" ht="14.75">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ht="14.75">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ht="14.75">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ht="14.75">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ht="14.75">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ht="14.75">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ht="14.75">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ht="14.75">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ht="14.75">
      <c r="B48" s="16" t="s">
        <v>184</v>
      </c>
    </row>
    <row r="49" spans="1:34" ht="14.75">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c r="B56" s="16" t="s">
        <v>192</v>
      </c>
    </row>
    <row r="57" spans="1:34" ht="15" customHeight="1">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ht="14.75">
      <c r="A66" s="6" t="s">
        <v>203</v>
      </c>
      <c r="B66" s="17" t="s">
        <v>168</v>
      </c>
      <c r="C66" s="19" t="s">
        <v>304</v>
      </c>
      <c r="D66" s="19" t="s">
        <v>304</v>
      </c>
      <c r="E66" s="19" t="s">
        <v>304</v>
      </c>
      <c r="F66" s="19" t="s">
        <v>304</v>
      </c>
      <c r="G66" s="19" t="s">
        <v>304</v>
      </c>
      <c r="H66" s="19" t="s">
        <v>304</v>
      </c>
      <c r="I66" s="19" t="s">
        <v>304</v>
      </c>
      <c r="J66" s="19" t="s">
        <v>304</v>
      </c>
      <c r="K66" s="19" t="s">
        <v>304</v>
      </c>
      <c r="L66" s="19" t="s">
        <v>304</v>
      </c>
      <c r="M66" s="19" t="s">
        <v>304</v>
      </c>
      <c r="N66" s="19" t="s">
        <v>304</v>
      </c>
      <c r="O66" s="19" t="s">
        <v>304</v>
      </c>
      <c r="P66" s="19" t="s">
        <v>304</v>
      </c>
      <c r="Q66" s="19" t="s">
        <v>304</v>
      </c>
      <c r="R66" s="19" t="s">
        <v>304</v>
      </c>
      <c r="S66" s="19" t="s">
        <v>304</v>
      </c>
      <c r="T66" s="19" t="s">
        <v>304</v>
      </c>
      <c r="U66" s="19" t="s">
        <v>304</v>
      </c>
      <c r="V66" s="19" t="s">
        <v>304</v>
      </c>
      <c r="W66" s="19" t="s">
        <v>304</v>
      </c>
      <c r="X66" s="19" t="s">
        <v>304</v>
      </c>
      <c r="Y66" s="19" t="s">
        <v>304</v>
      </c>
      <c r="Z66" s="19" t="s">
        <v>304</v>
      </c>
      <c r="AA66" s="19" t="s">
        <v>304</v>
      </c>
      <c r="AB66" s="19" t="s">
        <v>304</v>
      </c>
      <c r="AC66" s="19" t="s">
        <v>304</v>
      </c>
      <c r="AD66" s="19" t="s">
        <v>304</v>
      </c>
      <c r="AE66" s="19" t="s">
        <v>304</v>
      </c>
      <c r="AF66" s="19" t="s">
        <v>304</v>
      </c>
      <c r="AG66" s="19" t="s">
        <v>304</v>
      </c>
      <c r="AH66" s="19" t="s">
        <v>304</v>
      </c>
    </row>
    <row r="67" spans="1:34" ht="15" customHeight="1">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c r="B69" s="16" t="s">
        <v>205</v>
      </c>
    </row>
    <row r="70" spans="1:34" ht="15" customHeight="1">
      <c r="B70" s="16" t="s">
        <v>283</v>
      </c>
    </row>
    <row r="71" spans="1:34" ht="15" customHeight="1">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ht="14.75">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c r="B80" s="16" t="s">
        <v>216</v>
      </c>
    </row>
    <row r="81" spans="1:34" ht="14.75">
      <c r="B81" s="16" t="s">
        <v>141</v>
      </c>
    </row>
    <row r="82" spans="1:34" ht="15" customHeight="1">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c r="B87" s="16" t="s">
        <v>150</v>
      </c>
    </row>
    <row r="88" spans="1:34" ht="15" customHeight="1">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ht="14.75">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c r="B94" s="16" t="s">
        <v>157</v>
      </c>
    </row>
    <row r="95" spans="1:34" ht="15" customHeight="1">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ht="14.75">
      <c r="A101" s="6" t="s">
        <v>232</v>
      </c>
      <c r="B101" s="17" t="s">
        <v>168</v>
      </c>
      <c r="C101" s="19" t="s">
        <v>304</v>
      </c>
      <c r="D101" s="19" t="s">
        <v>304</v>
      </c>
      <c r="E101" s="19" t="s">
        <v>304</v>
      </c>
      <c r="F101" s="19" t="s">
        <v>304</v>
      </c>
      <c r="G101" s="19" t="s">
        <v>304</v>
      </c>
      <c r="H101" s="19" t="s">
        <v>304</v>
      </c>
      <c r="I101" s="19" t="s">
        <v>304</v>
      </c>
      <c r="J101" s="19" t="s">
        <v>304</v>
      </c>
      <c r="K101" s="19" t="s">
        <v>304</v>
      </c>
      <c r="L101" s="19" t="s">
        <v>304</v>
      </c>
      <c r="M101" s="19" t="s">
        <v>304</v>
      </c>
      <c r="N101" s="19" t="s">
        <v>304</v>
      </c>
      <c r="O101" s="19" t="s">
        <v>304</v>
      </c>
      <c r="P101" s="19" t="s">
        <v>304</v>
      </c>
      <c r="Q101" s="19" t="s">
        <v>304</v>
      </c>
      <c r="R101" s="19" t="s">
        <v>304</v>
      </c>
      <c r="S101" s="19" t="s">
        <v>304</v>
      </c>
      <c r="T101" s="19" t="s">
        <v>304</v>
      </c>
      <c r="U101" s="19" t="s">
        <v>304</v>
      </c>
      <c r="V101" s="19" t="s">
        <v>304</v>
      </c>
      <c r="W101" s="19" t="s">
        <v>304</v>
      </c>
      <c r="X101" s="19" t="s">
        <v>304</v>
      </c>
      <c r="Y101" s="19" t="s">
        <v>304</v>
      </c>
      <c r="Z101" s="19" t="s">
        <v>304</v>
      </c>
      <c r="AA101" s="19" t="s">
        <v>304</v>
      </c>
      <c r="AB101" s="19" t="s">
        <v>304</v>
      </c>
      <c r="AC101" s="19" t="s">
        <v>304</v>
      </c>
      <c r="AD101" s="19" t="s">
        <v>304</v>
      </c>
      <c r="AE101" s="19" t="s">
        <v>304</v>
      </c>
      <c r="AF101" s="19" t="s">
        <v>304</v>
      </c>
      <c r="AG101" s="19" t="s">
        <v>304</v>
      </c>
      <c r="AH101" s="19" t="s">
        <v>304</v>
      </c>
    </row>
    <row r="102" spans="1:34" ht="14.75">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c r="B105" s="16" t="s">
        <v>170</v>
      </c>
    </row>
    <row r="106" spans="1:34" ht="15" customHeight="1">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c r="A112" s="6" t="s">
        <v>240</v>
      </c>
      <c r="B112" s="262" t="s">
        <v>182</v>
      </c>
      <c r="C112" s="263">
        <v>12.999203</v>
      </c>
      <c r="D112" s="263">
        <v>13.756338</v>
      </c>
      <c r="E112" s="263">
        <v>14.272468</v>
      </c>
      <c r="F112" s="263">
        <v>13.87274</v>
      </c>
      <c r="G112" s="263">
        <v>13.379066999999999</v>
      </c>
      <c r="H112" s="263">
        <v>13.404615</v>
      </c>
      <c r="I112" s="263">
        <v>13.498896999999999</v>
      </c>
      <c r="J112" s="263">
        <v>13.628196000000001</v>
      </c>
      <c r="K112" s="263">
        <v>13.736962</v>
      </c>
      <c r="L112" s="263">
        <v>13.932218000000001</v>
      </c>
      <c r="M112" s="263">
        <v>14.950908999999999</v>
      </c>
      <c r="N112" s="263">
        <v>15.044097000000001</v>
      </c>
      <c r="O112" s="263">
        <v>15.321702</v>
      </c>
      <c r="P112" s="263">
        <v>15.516894000000001</v>
      </c>
      <c r="Q112" s="263">
        <v>15.691060999999999</v>
      </c>
      <c r="R112" s="263">
        <v>15.773815000000001</v>
      </c>
      <c r="S112" s="263">
        <v>15.950137</v>
      </c>
      <c r="T112" s="263">
        <v>16.117809000000001</v>
      </c>
      <c r="U112" s="263">
        <v>16.291615</v>
      </c>
      <c r="V112" s="263">
        <v>16.466549000000001</v>
      </c>
      <c r="W112" s="263">
        <v>16.700437999999998</v>
      </c>
      <c r="X112" s="263">
        <v>16.943705000000001</v>
      </c>
      <c r="Y112" s="263">
        <v>17.277073000000001</v>
      </c>
      <c r="Z112" s="263">
        <v>17.574244</v>
      </c>
      <c r="AA112" s="263">
        <v>17.982026999999999</v>
      </c>
      <c r="AB112" s="263">
        <v>18.336407000000001</v>
      </c>
      <c r="AC112" s="263">
        <v>18.741672999999999</v>
      </c>
      <c r="AD112" s="263">
        <v>19.208071</v>
      </c>
      <c r="AE112" s="263">
        <v>19.600466000000001</v>
      </c>
      <c r="AF112" s="263">
        <v>20.057380999999999</v>
      </c>
      <c r="AG112" s="263">
        <v>20.632099</v>
      </c>
      <c r="AH112" s="264">
        <v>1.5518000000000001E-2</v>
      </c>
    </row>
    <row r="113" spans="1:34" ht="15" customHeight="1">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c r="B115" s="16" t="s">
        <v>184</v>
      </c>
    </row>
    <row r="116" spans="1:34" ht="15" customHeight="1">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c r="B122" s="16" t="s">
        <v>192</v>
      </c>
    </row>
    <row r="123" spans="1:34" ht="15" customHeight="1">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c r="A132" s="6" t="s">
        <v>256</v>
      </c>
      <c r="B132" s="17" t="s">
        <v>168</v>
      </c>
      <c r="C132" s="19" t="s">
        <v>304</v>
      </c>
      <c r="D132" s="19" t="s">
        <v>304</v>
      </c>
      <c r="E132" s="19" t="s">
        <v>304</v>
      </c>
      <c r="F132" s="19" t="s">
        <v>304</v>
      </c>
      <c r="G132" s="19" t="s">
        <v>304</v>
      </c>
      <c r="H132" s="19" t="s">
        <v>304</v>
      </c>
      <c r="I132" s="19" t="s">
        <v>304</v>
      </c>
      <c r="J132" s="19" t="s">
        <v>304</v>
      </c>
      <c r="K132" s="19" t="s">
        <v>304</v>
      </c>
      <c r="L132" s="19" t="s">
        <v>304</v>
      </c>
      <c r="M132" s="19" t="s">
        <v>304</v>
      </c>
      <c r="N132" s="19" t="s">
        <v>304</v>
      </c>
      <c r="O132" s="19" t="s">
        <v>304</v>
      </c>
      <c r="P132" s="19" t="s">
        <v>304</v>
      </c>
      <c r="Q132" s="19" t="s">
        <v>304</v>
      </c>
      <c r="R132" s="19" t="s">
        <v>304</v>
      </c>
      <c r="S132" s="19" t="s">
        <v>304</v>
      </c>
      <c r="T132" s="19" t="s">
        <v>304</v>
      </c>
      <c r="U132" s="19" t="s">
        <v>304</v>
      </c>
      <c r="V132" s="19" t="s">
        <v>304</v>
      </c>
      <c r="W132" s="19" t="s">
        <v>304</v>
      </c>
      <c r="X132" s="19" t="s">
        <v>304</v>
      </c>
      <c r="Y132" s="19" t="s">
        <v>304</v>
      </c>
      <c r="Z132" s="19" t="s">
        <v>304</v>
      </c>
      <c r="AA132" s="19" t="s">
        <v>304</v>
      </c>
      <c r="AB132" s="19" t="s">
        <v>304</v>
      </c>
      <c r="AC132" s="19" t="s">
        <v>304</v>
      </c>
      <c r="AD132" s="19" t="s">
        <v>304</v>
      </c>
      <c r="AE132" s="19" t="s">
        <v>304</v>
      </c>
      <c r="AF132" s="19" t="s">
        <v>304</v>
      </c>
      <c r="AG132" s="19" t="s">
        <v>304</v>
      </c>
      <c r="AH132" s="19" t="s">
        <v>304</v>
      </c>
    </row>
    <row r="133" spans="1:34" ht="15" customHeight="1">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c r="B135" s="16" t="s">
        <v>205</v>
      </c>
    </row>
    <row r="136" spans="1:34" ht="15" customHeight="1">
      <c r="B136" s="16" t="s">
        <v>258</v>
      </c>
    </row>
    <row r="137" spans="1:34" ht="15" customHeight="1">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ht="14.75">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ht="14.75">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ht="14.75">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ht="15.5" thickBot="1"/>
    <row r="146" spans="2:34" ht="14.75">
      <c r="B146" s="265" t="s">
        <v>305</v>
      </c>
      <c r="C146" s="266"/>
      <c r="D146" s="266"/>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c r="AA146" s="266"/>
      <c r="AB146" s="266"/>
      <c r="AC146" s="266"/>
      <c r="AD146" s="266"/>
      <c r="AE146" s="266"/>
      <c r="AF146" s="266"/>
      <c r="AG146" s="266"/>
      <c r="AH146" s="30"/>
    </row>
    <row r="147" spans="2:34" ht="14.75">
      <c r="B147" s="7" t="s">
        <v>284</v>
      </c>
    </row>
    <row r="148" spans="2:34" ht="14.75">
      <c r="B148" s="7" t="s">
        <v>285</v>
      </c>
    </row>
    <row r="149" spans="2:34" ht="14.75">
      <c r="B149" s="7" t="s">
        <v>266</v>
      </c>
    </row>
    <row r="150" spans="2:34" ht="15" customHeight="1">
      <c r="B150" s="7" t="s">
        <v>286</v>
      </c>
    </row>
    <row r="151" spans="2:34" ht="15" customHeight="1">
      <c r="B151" s="7" t="s">
        <v>287</v>
      </c>
    </row>
    <row r="152" spans="2:34" ht="15" customHeight="1">
      <c r="B152" s="7" t="s">
        <v>288</v>
      </c>
    </row>
    <row r="153" spans="2:34" ht="15" customHeight="1">
      <c r="B153" s="7" t="s">
        <v>289</v>
      </c>
    </row>
    <row r="154" spans="2:34" ht="15" customHeight="1">
      <c r="B154" s="7" t="s">
        <v>267</v>
      </c>
    </row>
    <row r="155" spans="2:34" ht="15" customHeight="1">
      <c r="B155" s="7" t="s">
        <v>290</v>
      </c>
    </row>
    <row r="156" spans="2:34" ht="15" customHeight="1">
      <c r="B156" s="7" t="s">
        <v>291</v>
      </c>
    </row>
    <row r="157" spans="2:34" ht="15" customHeight="1">
      <c r="B157" s="7" t="s">
        <v>292</v>
      </c>
    </row>
    <row r="158" spans="2:34" ht="15" customHeight="1">
      <c r="B158" s="7" t="s">
        <v>293</v>
      </c>
    </row>
    <row r="159" spans="2:34" ht="15" customHeight="1">
      <c r="B159" s="7" t="s">
        <v>294</v>
      </c>
    </row>
    <row r="160" spans="2:34" ht="15" customHeight="1">
      <c r="B160" s="7" t="s">
        <v>295</v>
      </c>
    </row>
    <row r="308" spans="2:34"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c r="AH308" s="258"/>
    </row>
    <row r="511" spans="2:34"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c r="AH511" s="258"/>
    </row>
    <row r="712" spans="2:34"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c r="AH712" s="258"/>
    </row>
    <row r="887" spans="2:34"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c r="AH887" s="258"/>
    </row>
    <row r="1100" spans="2:34"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c r="AH1100" s="258"/>
    </row>
    <row r="1227" spans="2:34"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c r="AH1227" s="258"/>
    </row>
    <row r="1390" spans="2:34"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c r="AH1390" s="258"/>
    </row>
    <row r="1502" spans="2:34"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c r="AH1502" s="258"/>
    </row>
    <row r="1604" spans="2:34"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c r="AH1604" s="258"/>
    </row>
    <row r="1698" spans="2:34"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c r="AH1698" s="258"/>
    </row>
    <row r="1945" spans="2:34"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c r="AH1945" s="258"/>
    </row>
    <row r="2031" spans="2:34"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c r="AH2031" s="258"/>
    </row>
    <row r="2153" spans="2:34"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c r="AH2153" s="258"/>
    </row>
    <row r="2317" spans="2:34"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c r="AH2317" s="258"/>
    </row>
    <row r="2419" spans="2:34"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c r="AH2419" s="258"/>
    </row>
    <row r="2509" spans="2:34"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c r="AH2509" s="258"/>
    </row>
    <row r="2598" spans="2:34"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c r="AH2598" s="258"/>
    </row>
    <row r="2719" spans="2:34"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c r="AH2719" s="258"/>
    </row>
    <row r="2837" spans="2:34"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c r="AH2837" s="258"/>
    </row>
  </sheetData>
  <mergeCells count="21">
    <mergeCell ref="B112:AH112"/>
    <mergeCell ref="B146:AG146"/>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7371-0363-401C-B158-EFDE0A0EF151}">
  <sheetPr filterMode="1">
    <tabColor theme="5" tint="0.39997558519241921"/>
  </sheetPr>
  <dimension ref="A1:AR434"/>
  <sheetViews>
    <sheetView workbookViewId="0"/>
  </sheetViews>
  <sheetFormatPr defaultRowHeight="14.75"/>
  <cols>
    <col min="1" max="1" width="8.7265625" style="150"/>
    <col min="4" max="22" width="0" hidden="1" customWidth="1"/>
  </cols>
  <sheetData>
    <row r="1" spans="1:44" s="150" customFormat="1">
      <c r="W1" s="150" t="str">
        <f>INDEX('REEDS crosswalk'!$C:$C,MATCH(W$2,'REEDS crosswalk'!$B:$B,0))</f>
        <v>battery</v>
      </c>
      <c r="X1" s="150" t="str">
        <f>INDEX('REEDS crosswalk'!$C:$C,MATCH(X$2,'REEDS crosswalk'!$B:$B,0))</f>
        <v>biomass</v>
      </c>
      <c r="Y1" s="150">
        <f>INDEX('REEDS crosswalk'!$C:$C,MATCH(Y$2,'REEDS crosswalk'!$B:$B,0))</f>
        <v>0</v>
      </c>
      <c r="Z1" s="150" t="str">
        <f>INDEX('REEDS crosswalk'!$C:$C,MATCH(Z$2,'REEDS crosswalk'!$B:$B,0))</f>
        <v>hard coal</v>
      </c>
      <c r="AA1" s="150" t="str">
        <f>INDEX('REEDS crosswalk'!$C:$C,MATCH(AA$2,'REEDS crosswalk'!$B:$B,0))</f>
        <v>hard coal</v>
      </c>
      <c r="AB1" s="150" t="str">
        <f>INDEX('REEDS crosswalk'!$C:$C,MATCH(AB$2,'REEDS crosswalk'!$B:$B,0))</f>
        <v>solar pv</v>
      </c>
      <c r="AC1" s="150">
        <f>INDEX('REEDS crosswalk'!$C:$C,MATCH(AC$2,'REEDS crosswalk'!$B:$B,0))</f>
        <v>0</v>
      </c>
      <c r="AD1" s="150" t="str">
        <f>INDEX('REEDS crosswalk'!$C:$C,MATCH(AD$2,'REEDS crosswalk'!$B:$B,0))</f>
        <v>natural gas steam turbine</v>
      </c>
      <c r="AE1" s="150" t="str">
        <f>INDEX('REEDS crosswalk'!$C:$C,MATCH(AE$2,'REEDS crosswalk'!$B:$B,0))</f>
        <v>natural gas steam turbine</v>
      </c>
      <c r="AF1" s="150" t="str">
        <f>INDEX('REEDS crosswalk'!$C:$C,MATCH(AF$2,'REEDS crosswalk'!$B:$B,0))</f>
        <v>natural gas steam turbine</v>
      </c>
      <c r="AG1" s="150" t="str">
        <f>INDEX('REEDS crosswalk'!$C:$C,MATCH(AG$2,'REEDS crosswalk'!$B:$B,0))</f>
        <v>geothermal</v>
      </c>
      <c r="AH1" s="150" t="str">
        <f>INDEX('REEDS crosswalk'!$C:$C,MATCH(AH$2,'REEDS crosswalk'!$B:$B,0))</f>
        <v>hydro</v>
      </c>
      <c r="AI1" s="150" t="str">
        <f>INDEX('REEDS crosswalk'!$C:$C,MATCH(AI$2,'REEDS crosswalk'!$B:$B,0))</f>
        <v>nuclear</v>
      </c>
      <c r="AJ1" s="150" t="str">
        <f>INDEX('REEDS crosswalk'!$C:$C,MATCH(AJ$2,'REEDS crosswalk'!$B:$B,0))</f>
        <v>nuclear</v>
      </c>
      <c r="AK1" s="150" t="str">
        <f>INDEX('REEDS crosswalk'!$C:$C,MATCH(AK$2,'REEDS crosswalk'!$B:$B,0))</f>
        <v>petroleum</v>
      </c>
      <c r="AL1" s="150" t="str">
        <f>INDEX('REEDS crosswalk'!$C:$C,MATCH(AL$2,'REEDS crosswalk'!$B:$B,0))</f>
        <v>pumped hydro</v>
      </c>
      <c r="AM1" s="150">
        <f>INDEX('REEDS crosswalk'!$C:$C,MATCH(AM$2,'REEDS crosswalk'!$B:$B,0))</f>
        <v>0</v>
      </c>
      <c r="AN1" s="150" t="str">
        <f>INDEX('REEDS crosswalk'!$C:$C,MATCH(AN$2,'REEDS crosswalk'!$B:$B,0))</f>
        <v>solar pv</v>
      </c>
      <c r="AO1" s="150" t="str">
        <f>INDEX('REEDS crosswalk'!$C:$C,MATCH(AO$2,'REEDS crosswalk'!$B:$B,0))</f>
        <v>offshore wind</v>
      </c>
      <c r="AP1" s="150" t="str">
        <f>INDEX('REEDS crosswalk'!$C:$C,MATCH(AP$2,'REEDS crosswalk'!$B:$B,0))</f>
        <v>onshore wind</v>
      </c>
      <c r="AQ1" s="150">
        <f>INDEX('REEDS crosswalk'!$C:$C,MATCH(AQ$2,'REEDS crosswalk'!$B:$B,0))</f>
        <v>0</v>
      </c>
      <c r="AR1" s="150">
        <f>INDEX('REEDS crosswalk'!$C:$C,MATCH(AR$2,'REEDS crosswalk'!$B:$B,0))</f>
        <v>0</v>
      </c>
    </row>
    <row r="2" spans="1:44">
      <c r="A2" s="150" t="s">
        <v>894</v>
      </c>
      <c r="B2" t="s">
        <v>893</v>
      </c>
      <c r="C2" t="s">
        <v>892</v>
      </c>
      <c r="D2" t="s">
        <v>891</v>
      </c>
      <c r="E2" t="s">
        <v>890</v>
      </c>
      <c r="F2" t="s">
        <v>889</v>
      </c>
      <c r="G2" t="s">
        <v>888</v>
      </c>
      <c r="H2" t="s">
        <v>887</v>
      </c>
      <c r="I2" t="s">
        <v>886</v>
      </c>
      <c r="J2" t="s">
        <v>885</v>
      </c>
      <c r="K2" t="s">
        <v>884</v>
      </c>
      <c r="L2" t="s">
        <v>883</v>
      </c>
      <c r="M2" t="s">
        <v>882</v>
      </c>
      <c r="N2" t="s">
        <v>881</v>
      </c>
      <c r="O2" t="s">
        <v>880</v>
      </c>
      <c r="P2" t="s">
        <v>879</v>
      </c>
      <c r="Q2" t="s">
        <v>878</v>
      </c>
      <c r="R2" t="s">
        <v>877</v>
      </c>
      <c r="S2" t="s">
        <v>876</v>
      </c>
      <c r="T2" t="s">
        <v>875</v>
      </c>
      <c r="U2" t="s">
        <v>874</v>
      </c>
      <c r="V2" t="s">
        <v>873</v>
      </c>
      <c r="W2" t="s">
        <v>872</v>
      </c>
      <c r="X2" t="s">
        <v>871</v>
      </c>
      <c r="Y2" t="s">
        <v>870</v>
      </c>
      <c r="Z2" t="s">
        <v>869</v>
      </c>
      <c r="AA2" t="s">
        <v>868</v>
      </c>
      <c r="AB2" t="s">
        <v>867</v>
      </c>
      <c r="AC2" t="s">
        <v>866</v>
      </c>
      <c r="AD2" t="s">
        <v>865</v>
      </c>
      <c r="AE2" t="s">
        <v>864</v>
      </c>
      <c r="AF2" t="s">
        <v>863</v>
      </c>
      <c r="AG2" t="s">
        <v>862</v>
      </c>
      <c r="AH2" t="s">
        <v>861</v>
      </c>
      <c r="AI2" t="s">
        <v>860</v>
      </c>
      <c r="AJ2" t="s">
        <v>859</v>
      </c>
      <c r="AK2" t="s">
        <v>858</v>
      </c>
      <c r="AL2" t="s">
        <v>857</v>
      </c>
      <c r="AM2" t="s">
        <v>856</v>
      </c>
      <c r="AN2" t="s">
        <v>855</v>
      </c>
      <c r="AO2" t="s">
        <v>854</v>
      </c>
      <c r="AP2" t="s">
        <v>853</v>
      </c>
      <c r="AQ2" t="s">
        <v>852</v>
      </c>
      <c r="AR2" t="s">
        <v>851</v>
      </c>
    </row>
    <row r="3" spans="1:44" hidden="1">
      <c r="A3" s="150" t="str">
        <f t="shared" ref="A3:A66" si="0">B3&amp;"_"&amp;C3</f>
        <v>AL_2022</v>
      </c>
      <c r="B3" t="s">
        <v>535</v>
      </c>
      <c r="C3">
        <v>2022</v>
      </c>
      <c r="D3">
        <v>0</v>
      </c>
      <c r="E3">
        <v>6.4</v>
      </c>
      <c r="F3">
        <v>0</v>
      </c>
      <c r="G3">
        <v>5790.7</v>
      </c>
      <c r="H3">
        <v>0</v>
      </c>
      <c r="I3">
        <v>31.2</v>
      </c>
      <c r="J3">
        <v>0</v>
      </c>
      <c r="K3">
        <v>9689</v>
      </c>
      <c r="L3">
        <v>2618.1999999999998</v>
      </c>
      <c r="M3">
        <v>0</v>
      </c>
      <c r="N3">
        <v>3334</v>
      </c>
      <c r="O3">
        <v>5544.5</v>
      </c>
      <c r="P3">
        <v>0</v>
      </c>
      <c r="Q3">
        <v>1738.7</v>
      </c>
      <c r="R3">
        <v>0</v>
      </c>
      <c r="S3">
        <v>0</v>
      </c>
      <c r="T3">
        <v>673.9</v>
      </c>
      <c r="U3">
        <v>0</v>
      </c>
      <c r="V3">
        <v>0</v>
      </c>
      <c r="W3">
        <v>0</v>
      </c>
      <c r="X3">
        <v>29415</v>
      </c>
      <c r="Y3">
        <v>0</v>
      </c>
      <c r="Z3">
        <v>0</v>
      </c>
      <c r="AA3">
        <v>33823351</v>
      </c>
      <c r="AB3">
        <v>0</v>
      </c>
      <c r="AC3">
        <v>47339</v>
      </c>
      <c r="AD3">
        <v>0</v>
      </c>
      <c r="AE3">
        <v>38649334</v>
      </c>
      <c r="AF3">
        <v>1743037</v>
      </c>
      <c r="AG3">
        <v>0</v>
      </c>
      <c r="AH3">
        <v>9704302</v>
      </c>
      <c r="AI3">
        <v>44519210</v>
      </c>
      <c r="AJ3">
        <v>0</v>
      </c>
      <c r="AK3">
        <v>1243712</v>
      </c>
      <c r="AL3">
        <v>0</v>
      </c>
      <c r="AM3">
        <v>0</v>
      </c>
      <c r="AN3">
        <v>1208752</v>
      </c>
      <c r="AO3">
        <v>0</v>
      </c>
      <c r="AP3">
        <v>0</v>
      </c>
      <c r="AQ3">
        <v>130968453</v>
      </c>
      <c r="AR3">
        <v>52</v>
      </c>
    </row>
    <row r="4" spans="1:44" hidden="1">
      <c r="A4" s="150" t="str">
        <f t="shared" si="0"/>
        <v>AL_2023</v>
      </c>
      <c r="B4" t="s">
        <v>535</v>
      </c>
      <c r="C4">
        <v>2023</v>
      </c>
      <c r="D4">
        <v>0</v>
      </c>
      <c r="E4">
        <v>6.4</v>
      </c>
      <c r="F4">
        <v>0</v>
      </c>
      <c r="G4">
        <v>5790.7</v>
      </c>
      <c r="H4">
        <v>0</v>
      </c>
      <c r="I4">
        <v>46.8</v>
      </c>
      <c r="J4">
        <v>0</v>
      </c>
      <c r="K4">
        <v>11004</v>
      </c>
      <c r="L4">
        <v>2618.1999999999998</v>
      </c>
      <c r="M4">
        <v>0</v>
      </c>
      <c r="N4">
        <v>3334</v>
      </c>
      <c r="O4">
        <v>5544.5</v>
      </c>
      <c r="P4">
        <v>0</v>
      </c>
      <c r="Q4">
        <v>1738.7</v>
      </c>
      <c r="R4">
        <v>0</v>
      </c>
      <c r="S4">
        <v>0</v>
      </c>
      <c r="T4">
        <v>753.6</v>
      </c>
      <c r="U4">
        <v>0</v>
      </c>
      <c r="V4">
        <v>0</v>
      </c>
      <c r="W4">
        <v>0</v>
      </c>
      <c r="X4">
        <v>29415</v>
      </c>
      <c r="Y4">
        <v>0</v>
      </c>
      <c r="Z4">
        <v>0</v>
      </c>
      <c r="AA4">
        <v>32487520</v>
      </c>
      <c r="AB4">
        <v>0</v>
      </c>
      <c r="AC4">
        <v>70959</v>
      </c>
      <c r="AD4">
        <v>0</v>
      </c>
      <c r="AE4">
        <v>56967892</v>
      </c>
      <c r="AF4">
        <v>1990173</v>
      </c>
      <c r="AG4">
        <v>0</v>
      </c>
      <c r="AH4">
        <v>9703029</v>
      </c>
      <c r="AI4">
        <v>44519210</v>
      </c>
      <c r="AJ4">
        <v>0</v>
      </c>
      <c r="AK4">
        <v>1402943</v>
      </c>
      <c r="AL4">
        <v>0</v>
      </c>
      <c r="AM4">
        <v>0</v>
      </c>
      <c r="AN4">
        <v>1577345</v>
      </c>
      <c r="AO4">
        <v>0</v>
      </c>
      <c r="AP4">
        <v>0</v>
      </c>
      <c r="AQ4">
        <v>148748486</v>
      </c>
      <c r="AR4">
        <v>57.8</v>
      </c>
    </row>
    <row r="5" spans="1:44" hidden="1">
      <c r="A5" s="150" t="str">
        <f t="shared" si="0"/>
        <v>AL_2024</v>
      </c>
      <c r="B5" t="s">
        <v>535</v>
      </c>
      <c r="C5">
        <v>2024</v>
      </c>
      <c r="D5">
        <v>0</v>
      </c>
      <c r="E5">
        <v>6.4</v>
      </c>
      <c r="F5">
        <v>0</v>
      </c>
      <c r="G5">
        <v>5750.2</v>
      </c>
      <c r="H5">
        <v>0</v>
      </c>
      <c r="I5">
        <v>62.4</v>
      </c>
      <c r="J5">
        <v>0</v>
      </c>
      <c r="K5">
        <v>11004</v>
      </c>
      <c r="L5">
        <v>1415</v>
      </c>
      <c r="M5">
        <v>0</v>
      </c>
      <c r="N5">
        <v>3337.2</v>
      </c>
      <c r="O5">
        <v>5544.5</v>
      </c>
      <c r="P5">
        <v>0</v>
      </c>
      <c r="Q5">
        <v>413.8</v>
      </c>
      <c r="R5">
        <v>0</v>
      </c>
      <c r="S5">
        <v>0</v>
      </c>
      <c r="T5">
        <v>757.2</v>
      </c>
      <c r="U5">
        <v>0</v>
      </c>
      <c r="V5">
        <v>0</v>
      </c>
      <c r="W5">
        <v>0</v>
      </c>
      <c r="X5">
        <v>29415</v>
      </c>
      <c r="Y5">
        <v>0</v>
      </c>
      <c r="Z5">
        <v>0</v>
      </c>
      <c r="AA5">
        <v>32487156</v>
      </c>
      <c r="AB5">
        <v>0</v>
      </c>
      <c r="AC5">
        <v>94580</v>
      </c>
      <c r="AD5">
        <v>0</v>
      </c>
      <c r="AE5">
        <v>63535342</v>
      </c>
      <c r="AF5">
        <v>1882275</v>
      </c>
      <c r="AG5">
        <v>0</v>
      </c>
      <c r="AH5">
        <v>9713363</v>
      </c>
      <c r="AI5">
        <v>44519210</v>
      </c>
      <c r="AJ5">
        <v>0</v>
      </c>
      <c r="AK5">
        <v>441841</v>
      </c>
      <c r="AL5">
        <v>0</v>
      </c>
      <c r="AM5">
        <v>0</v>
      </c>
      <c r="AN5">
        <v>1708516</v>
      </c>
      <c r="AO5">
        <v>0</v>
      </c>
      <c r="AP5">
        <v>0</v>
      </c>
      <c r="AQ5">
        <v>154411698</v>
      </c>
      <c r="AR5">
        <v>59.8</v>
      </c>
    </row>
    <row r="6" spans="1:44" hidden="1">
      <c r="A6" s="150" t="str">
        <f t="shared" si="0"/>
        <v>AL_2025</v>
      </c>
      <c r="B6" t="s">
        <v>535</v>
      </c>
      <c r="C6">
        <v>2025</v>
      </c>
      <c r="D6">
        <v>0</v>
      </c>
      <c r="E6">
        <v>6.4</v>
      </c>
      <c r="F6">
        <v>3.1</v>
      </c>
      <c r="G6">
        <v>5697.6</v>
      </c>
      <c r="H6">
        <v>0</v>
      </c>
      <c r="I6">
        <v>107.8</v>
      </c>
      <c r="J6">
        <v>4.5999999999999996</v>
      </c>
      <c r="K6">
        <v>10996.1</v>
      </c>
      <c r="L6">
        <v>1415</v>
      </c>
      <c r="M6">
        <v>0</v>
      </c>
      <c r="N6">
        <v>3425.3</v>
      </c>
      <c r="O6">
        <v>5544.5</v>
      </c>
      <c r="P6">
        <v>0</v>
      </c>
      <c r="Q6">
        <v>413.8</v>
      </c>
      <c r="R6">
        <v>0</v>
      </c>
      <c r="S6">
        <v>0</v>
      </c>
      <c r="T6">
        <v>758</v>
      </c>
      <c r="U6">
        <v>0</v>
      </c>
      <c r="V6">
        <v>0</v>
      </c>
      <c r="W6">
        <v>0</v>
      </c>
      <c r="X6">
        <v>29415</v>
      </c>
      <c r="Y6">
        <v>0</v>
      </c>
      <c r="Z6">
        <v>20504</v>
      </c>
      <c r="AA6">
        <v>32081701</v>
      </c>
      <c r="AB6">
        <v>0</v>
      </c>
      <c r="AC6">
        <v>163384</v>
      </c>
      <c r="AD6">
        <v>30115</v>
      </c>
      <c r="AE6">
        <v>59563016</v>
      </c>
      <c r="AF6">
        <v>2054863</v>
      </c>
      <c r="AG6">
        <v>0</v>
      </c>
      <c r="AH6">
        <v>10024547</v>
      </c>
      <c r="AI6">
        <v>44519210</v>
      </c>
      <c r="AJ6">
        <v>0</v>
      </c>
      <c r="AK6">
        <v>472991</v>
      </c>
      <c r="AL6">
        <v>0</v>
      </c>
      <c r="AM6">
        <v>0</v>
      </c>
      <c r="AN6">
        <v>1719481</v>
      </c>
      <c r="AO6">
        <v>0</v>
      </c>
      <c r="AP6">
        <v>0</v>
      </c>
      <c r="AQ6">
        <v>150679227</v>
      </c>
      <c r="AR6">
        <v>57.8</v>
      </c>
    </row>
    <row r="7" spans="1:44" hidden="1">
      <c r="A7" s="150" t="str">
        <f t="shared" si="0"/>
        <v>AL_2026</v>
      </c>
      <c r="B7" t="s">
        <v>535</v>
      </c>
      <c r="C7">
        <v>2026</v>
      </c>
      <c r="D7">
        <v>3.1</v>
      </c>
      <c r="E7">
        <v>6.4</v>
      </c>
      <c r="F7">
        <v>6.2</v>
      </c>
      <c r="G7">
        <v>5643.9</v>
      </c>
      <c r="H7">
        <v>0</v>
      </c>
      <c r="I7">
        <v>153.19999999999999</v>
      </c>
      <c r="J7">
        <v>9.1999999999999993</v>
      </c>
      <c r="K7">
        <v>10988.2</v>
      </c>
      <c r="L7">
        <v>1415</v>
      </c>
      <c r="M7">
        <v>0</v>
      </c>
      <c r="N7">
        <v>3428.5</v>
      </c>
      <c r="O7">
        <v>5544.5</v>
      </c>
      <c r="P7">
        <v>0</v>
      </c>
      <c r="Q7">
        <v>413.8</v>
      </c>
      <c r="R7">
        <v>0</v>
      </c>
      <c r="S7">
        <v>0</v>
      </c>
      <c r="T7">
        <v>1606.7</v>
      </c>
      <c r="U7">
        <v>0</v>
      </c>
      <c r="V7">
        <v>0</v>
      </c>
      <c r="W7">
        <v>-1439</v>
      </c>
      <c r="X7">
        <v>29415</v>
      </c>
      <c r="Y7">
        <v>0</v>
      </c>
      <c r="Z7">
        <v>41007</v>
      </c>
      <c r="AA7">
        <v>31528190</v>
      </c>
      <c r="AB7">
        <v>0</v>
      </c>
      <c r="AC7">
        <v>95463</v>
      </c>
      <c r="AD7">
        <v>60230</v>
      </c>
      <c r="AE7">
        <v>52709144</v>
      </c>
      <c r="AF7">
        <v>2723312</v>
      </c>
      <c r="AG7">
        <v>0</v>
      </c>
      <c r="AH7">
        <v>10034680</v>
      </c>
      <c r="AI7">
        <v>44519210</v>
      </c>
      <c r="AJ7">
        <v>0</v>
      </c>
      <c r="AK7">
        <v>685367</v>
      </c>
      <c r="AL7">
        <v>0</v>
      </c>
      <c r="AM7">
        <v>0</v>
      </c>
      <c r="AN7">
        <v>2801553</v>
      </c>
      <c r="AO7">
        <v>0</v>
      </c>
      <c r="AP7">
        <v>0</v>
      </c>
      <c r="AQ7">
        <v>145226132</v>
      </c>
      <c r="AR7">
        <v>55</v>
      </c>
    </row>
    <row r="8" spans="1:44" hidden="1">
      <c r="A8" s="150" t="str">
        <f t="shared" si="0"/>
        <v>AL_2027</v>
      </c>
      <c r="B8" t="s">
        <v>535</v>
      </c>
      <c r="C8">
        <v>2027</v>
      </c>
      <c r="D8">
        <v>61.6</v>
      </c>
      <c r="E8">
        <v>6.4</v>
      </c>
      <c r="F8">
        <v>9.4</v>
      </c>
      <c r="G8">
        <v>5581.4</v>
      </c>
      <c r="H8">
        <v>0</v>
      </c>
      <c r="I8">
        <v>263.39999999999998</v>
      </c>
      <c r="J8">
        <v>13.7</v>
      </c>
      <c r="K8">
        <v>10969.7</v>
      </c>
      <c r="L8">
        <v>1415</v>
      </c>
      <c r="M8">
        <v>0</v>
      </c>
      <c r="N8">
        <v>3461.7</v>
      </c>
      <c r="O8">
        <v>5544.5</v>
      </c>
      <c r="P8">
        <v>0</v>
      </c>
      <c r="Q8">
        <v>413.8</v>
      </c>
      <c r="R8">
        <v>0</v>
      </c>
      <c r="S8">
        <v>0</v>
      </c>
      <c r="T8">
        <v>3351</v>
      </c>
      <c r="U8">
        <v>0</v>
      </c>
      <c r="V8">
        <v>0</v>
      </c>
      <c r="W8">
        <v>-26160</v>
      </c>
      <c r="X8">
        <v>29415</v>
      </c>
      <c r="Y8">
        <v>0</v>
      </c>
      <c r="Z8">
        <v>61511</v>
      </c>
      <c r="AA8">
        <v>29644436</v>
      </c>
      <c r="AB8">
        <v>0</v>
      </c>
      <c r="AC8">
        <v>2783</v>
      </c>
      <c r="AD8">
        <v>90345</v>
      </c>
      <c r="AE8">
        <v>48386136</v>
      </c>
      <c r="AF8">
        <v>2805653</v>
      </c>
      <c r="AG8">
        <v>0</v>
      </c>
      <c r="AH8">
        <v>10141830</v>
      </c>
      <c r="AI8">
        <v>44519210</v>
      </c>
      <c r="AJ8">
        <v>0</v>
      </c>
      <c r="AK8">
        <v>695939</v>
      </c>
      <c r="AL8">
        <v>0</v>
      </c>
      <c r="AM8">
        <v>0</v>
      </c>
      <c r="AN8">
        <v>6098368</v>
      </c>
      <c r="AO8">
        <v>0</v>
      </c>
      <c r="AP8">
        <v>0</v>
      </c>
      <c r="AQ8">
        <v>142449466</v>
      </c>
      <c r="AR8">
        <v>51.4</v>
      </c>
    </row>
    <row r="9" spans="1:44" hidden="1">
      <c r="A9" s="150" t="str">
        <f t="shared" si="0"/>
        <v>AL_2028</v>
      </c>
      <c r="B9" t="s">
        <v>535</v>
      </c>
      <c r="C9">
        <v>2028</v>
      </c>
      <c r="D9">
        <v>450.2</v>
      </c>
      <c r="E9">
        <v>6.4</v>
      </c>
      <c r="F9">
        <v>3351.4</v>
      </c>
      <c r="G9">
        <v>1342.7</v>
      </c>
      <c r="H9">
        <v>0</v>
      </c>
      <c r="I9">
        <v>373.6</v>
      </c>
      <c r="J9">
        <v>18.3</v>
      </c>
      <c r="K9">
        <v>10951.2</v>
      </c>
      <c r="L9">
        <v>1415</v>
      </c>
      <c r="M9">
        <v>0</v>
      </c>
      <c r="N9">
        <v>3486.9</v>
      </c>
      <c r="O9">
        <v>5544.5</v>
      </c>
      <c r="P9">
        <v>0</v>
      </c>
      <c r="Q9">
        <v>413.8</v>
      </c>
      <c r="R9">
        <v>0</v>
      </c>
      <c r="S9">
        <v>0</v>
      </c>
      <c r="T9">
        <v>4790.8999999999996</v>
      </c>
      <c r="U9">
        <v>0</v>
      </c>
      <c r="V9">
        <v>0</v>
      </c>
      <c r="W9">
        <v>-193341</v>
      </c>
      <c r="X9">
        <v>29415</v>
      </c>
      <c r="Y9">
        <v>0</v>
      </c>
      <c r="Z9">
        <v>23768654</v>
      </c>
      <c r="AA9">
        <v>1957399</v>
      </c>
      <c r="AB9">
        <v>0</v>
      </c>
      <c r="AC9">
        <v>445155</v>
      </c>
      <c r="AD9">
        <v>120461</v>
      </c>
      <c r="AE9">
        <v>39980532</v>
      </c>
      <c r="AF9">
        <v>3306552</v>
      </c>
      <c r="AG9">
        <v>0</v>
      </c>
      <c r="AH9">
        <v>10194938</v>
      </c>
      <c r="AI9">
        <v>44519210</v>
      </c>
      <c r="AJ9">
        <v>0</v>
      </c>
      <c r="AK9">
        <v>1121991</v>
      </c>
      <c r="AL9">
        <v>0</v>
      </c>
      <c r="AM9">
        <v>0</v>
      </c>
      <c r="AN9">
        <v>10000893</v>
      </c>
      <c r="AO9">
        <v>0</v>
      </c>
      <c r="AP9">
        <v>0</v>
      </c>
      <c r="AQ9">
        <v>135251859</v>
      </c>
      <c r="AR9">
        <v>23.7</v>
      </c>
    </row>
    <row r="10" spans="1:44" hidden="1">
      <c r="A10" s="150" t="str">
        <f t="shared" si="0"/>
        <v>AL_2029</v>
      </c>
      <c r="B10" t="s">
        <v>535</v>
      </c>
      <c r="C10">
        <v>2029</v>
      </c>
      <c r="D10">
        <v>501.7</v>
      </c>
      <c r="E10">
        <v>6.4</v>
      </c>
      <c r="F10">
        <v>3524.5</v>
      </c>
      <c r="G10">
        <v>1326.4</v>
      </c>
      <c r="H10">
        <v>0</v>
      </c>
      <c r="I10">
        <v>572.1</v>
      </c>
      <c r="J10">
        <v>18.3</v>
      </c>
      <c r="K10">
        <v>10940.2</v>
      </c>
      <c r="L10">
        <v>1415</v>
      </c>
      <c r="M10">
        <v>0</v>
      </c>
      <c r="N10">
        <v>3490</v>
      </c>
      <c r="O10">
        <v>5544.5</v>
      </c>
      <c r="P10">
        <v>0</v>
      </c>
      <c r="Q10">
        <v>413.8</v>
      </c>
      <c r="R10">
        <v>0</v>
      </c>
      <c r="S10">
        <v>0</v>
      </c>
      <c r="T10">
        <v>8085.4</v>
      </c>
      <c r="U10">
        <v>0</v>
      </c>
      <c r="V10">
        <v>0</v>
      </c>
      <c r="W10">
        <v>-150763</v>
      </c>
      <c r="X10">
        <v>29415</v>
      </c>
      <c r="Y10">
        <v>0</v>
      </c>
      <c r="Z10">
        <v>24996353</v>
      </c>
      <c r="AA10">
        <v>2293425</v>
      </c>
      <c r="AB10">
        <v>0</v>
      </c>
      <c r="AC10">
        <v>657804</v>
      </c>
      <c r="AD10">
        <v>120461</v>
      </c>
      <c r="AE10">
        <v>34593311</v>
      </c>
      <c r="AF10">
        <v>4535810</v>
      </c>
      <c r="AG10">
        <v>0</v>
      </c>
      <c r="AH10">
        <v>10201313</v>
      </c>
      <c r="AI10">
        <v>44519210</v>
      </c>
      <c r="AJ10">
        <v>0</v>
      </c>
      <c r="AK10">
        <v>909000</v>
      </c>
      <c r="AL10">
        <v>0</v>
      </c>
      <c r="AM10">
        <v>0</v>
      </c>
      <c r="AN10">
        <v>17513523</v>
      </c>
      <c r="AO10">
        <v>0</v>
      </c>
      <c r="AP10">
        <v>0</v>
      </c>
      <c r="AQ10">
        <v>140218861</v>
      </c>
      <c r="AR10">
        <v>22.6</v>
      </c>
    </row>
    <row r="11" spans="1:44">
      <c r="A11" s="150" t="str">
        <f t="shared" si="0"/>
        <v>AL_2030</v>
      </c>
      <c r="B11" t="s">
        <v>535</v>
      </c>
      <c r="C11">
        <v>2030</v>
      </c>
      <c r="D11">
        <v>704.6</v>
      </c>
      <c r="E11">
        <v>6.4</v>
      </c>
      <c r="F11">
        <v>3524.5</v>
      </c>
      <c r="G11">
        <v>1306.0999999999999</v>
      </c>
      <c r="H11">
        <v>0</v>
      </c>
      <c r="I11">
        <v>770.5</v>
      </c>
      <c r="J11">
        <v>18.3</v>
      </c>
      <c r="K11">
        <v>10889.2</v>
      </c>
      <c r="L11">
        <v>1415</v>
      </c>
      <c r="M11">
        <v>0</v>
      </c>
      <c r="N11">
        <v>3493.2</v>
      </c>
      <c r="O11">
        <v>5544.5</v>
      </c>
      <c r="P11">
        <v>0</v>
      </c>
      <c r="Q11">
        <v>413.8</v>
      </c>
      <c r="R11">
        <v>0</v>
      </c>
      <c r="S11">
        <v>0</v>
      </c>
      <c r="T11">
        <v>9523</v>
      </c>
      <c r="U11">
        <v>0</v>
      </c>
      <c r="V11">
        <v>0</v>
      </c>
      <c r="W11">
        <v>-255395</v>
      </c>
      <c r="X11">
        <v>29415</v>
      </c>
      <c r="Y11">
        <v>0</v>
      </c>
      <c r="Z11">
        <v>24996353</v>
      </c>
      <c r="AA11">
        <v>3113993</v>
      </c>
      <c r="AB11">
        <v>0</v>
      </c>
      <c r="AC11">
        <v>942856</v>
      </c>
      <c r="AD11">
        <v>120461</v>
      </c>
      <c r="AE11">
        <v>21979273</v>
      </c>
      <c r="AF11">
        <v>4215241</v>
      </c>
      <c r="AG11">
        <v>0</v>
      </c>
      <c r="AH11">
        <v>10213940</v>
      </c>
      <c r="AI11">
        <v>44519210</v>
      </c>
      <c r="AJ11">
        <v>0</v>
      </c>
      <c r="AK11">
        <v>1086251</v>
      </c>
      <c r="AL11">
        <v>0</v>
      </c>
      <c r="AM11">
        <v>0</v>
      </c>
      <c r="AN11">
        <v>21062677</v>
      </c>
      <c r="AO11">
        <v>0</v>
      </c>
      <c r="AP11">
        <v>0</v>
      </c>
      <c r="AQ11">
        <v>132024275</v>
      </c>
      <c r="AR11">
        <v>18.3</v>
      </c>
    </row>
    <row r="12" spans="1:44" hidden="1">
      <c r="A12" s="150" t="str">
        <f t="shared" si="0"/>
        <v>AR_2022</v>
      </c>
      <c r="B12" t="s">
        <v>538</v>
      </c>
      <c r="C12">
        <v>2022</v>
      </c>
      <c r="D12">
        <v>0</v>
      </c>
      <c r="E12">
        <v>16.8</v>
      </c>
      <c r="F12">
        <v>0</v>
      </c>
      <c r="G12">
        <v>5128.1000000000004</v>
      </c>
      <c r="H12">
        <v>0</v>
      </c>
      <c r="I12">
        <v>87.6</v>
      </c>
      <c r="J12">
        <v>0</v>
      </c>
      <c r="K12">
        <v>4597</v>
      </c>
      <c r="L12">
        <v>715.6</v>
      </c>
      <c r="M12">
        <v>0</v>
      </c>
      <c r="N12">
        <v>1265.8</v>
      </c>
      <c r="O12">
        <v>1817.8</v>
      </c>
      <c r="P12">
        <v>0</v>
      </c>
      <c r="Q12">
        <v>787</v>
      </c>
      <c r="R12">
        <v>30</v>
      </c>
      <c r="S12">
        <v>0</v>
      </c>
      <c r="T12">
        <v>306.7</v>
      </c>
      <c r="U12">
        <v>0</v>
      </c>
      <c r="V12">
        <v>0</v>
      </c>
      <c r="W12">
        <v>0</v>
      </c>
      <c r="X12">
        <v>40369</v>
      </c>
      <c r="Y12">
        <v>0</v>
      </c>
      <c r="Z12">
        <v>0</v>
      </c>
      <c r="AA12">
        <v>29909120</v>
      </c>
      <c r="AB12">
        <v>0</v>
      </c>
      <c r="AC12">
        <v>129118</v>
      </c>
      <c r="AD12">
        <v>0</v>
      </c>
      <c r="AE12">
        <v>11577177</v>
      </c>
      <c r="AF12">
        <v>789123</v>
      </c>
      <c r="AG12">
        <v>0</v>
      </c>
      <c r="AH12">
        <v>2917131</v>
      </c>
      <c r="AI12">
        <v>14613013</v>
      </c>
      <c r="AJ12">
        <v>0</v>
      </c>
      <c r="AK12">
        <v>281525</v>
      </c>
      <c r="AL12">
        <v>-6597</v>
      </c>
      <c r="AM12">
        <v>0</v>
      </c>
      <c r="AN12">
        <v>573458</v>
      </c>
      <c r="AO12">
        <v>0</v>
      </c>
      <c r="AP12">
        <v>0</v>
      </c>
      <c r="AQ12">
        <v>60823436</v>
      </c>
      <c r="AR12">
        <v>35.799999999999997</v>
      </c>
    </row>
    <row r="13" spans="1:44" hidden="1">
      <c r="A13" s="150" t="str">
        <f t="shared" si="0"/>
        <v>AR_2023</v>
      </c>
      <c r="B13" t="s">
        <v>538</v>
      </c>
      <c r="C13">
        <v>2023</v>
      </c>
      <c r="D13">
        <v>0</v>
      </c>
      <c r="E13">
        <v>16.8</v>
      </c>
      <c r="F13">
        <v>0</v>
      </c>
      <c r="G13">
        <v>5128.1000000000004</v>
      </c>
      <c r="H13">
        <v>0</v>
      </c>
      <c r="I13">
        <v>181</v>
      </c>
      <c r="J13">
        <v>0</v>
      </c>
      <c r="K13">
        <v>4597</v>
      </c>
      <c r="L13">
        <v>715.6</v>
      </c>
      <c r="M13">
        <v>0</v>
      </c>
      <c r="N13">
        <v>1265.8</v>
      </c>
      <c r="O13">
        <v>1817.8</v>
      </c>
      <c r="P13">
        <v>0</v>
      </c>
      <c r="Q13">
        <v>787</v>
      </c>
      <c r="R13">
        <v>30</v>
      </c>
      <c r="S13">
        <v>0</v>
      </c>
      <c r="T13">
        <v>306.7</v>
      </c>
      <c r="U13">
        <v>0</v>
      </c>
      <c r="V13">
        <v>0</v>
      </c>
      <c r="W13">
        <v>0</v>
      </c>
      <c r="X13">
        <v>40369</v>
      </c>
      <c r="Y13">
        <v>0</v>
      </c>
      <c r="Z13">
        <v>0</v>
      </c>
      <c r="AA13">
        <v>15368075</v>
      </c>
      <c r="AB13">
        <v>0</v>
      </c>
      <c r="AC13">
        <v>266673</v>
      </c>
      <c r="AD13">
        <v>0</v>
      </c>
      <c r="AE13">
        <v>11735490</v>
      </c>
      <c r="AF13">
        <v>924812</v>
      </c>
      <c r="AG13">
        <v>0</v>
      </c>
      <c r="AH13">
        <v>2917131</v>
      </c>
      <c r="AI13">
        <v>14613013</v>
      </c>
      <c r="AJ13">
        <v>0</v>
      </c>
      <c r="AK13">
        <v>281525</v>
      </c>
      <c r="AL13">
        <v>-4914</v>
      </c>
      <c r="AM13">
        <v>0</v>
      </c>
      <c r="AN13">
        <v>674270</v>
      </c>
      <c r="AO13">
        <v>0</v>
      </c>
      <c r="AP13">
        <v>0</v>
      </c>
      <c r="AQ13">
        <v>46816445</v>
      </c>
      <c r="AR13">
        <v>20.5</v>
      </c>
    </row>
    <row r="14" spans="1:44" hidden="1">
      <c r="A14" s="150" t="str">
        <f t="shared" si="0"/>
        <v>AR_2024</v>
      </c>
      <c r="B14" t="s">
        <v>538</v>
      </c>
      <c r="C14">
        <v>2024</v>
      </c>
      <c r="D14">
        <v>0</v>
      </c>
      <c r="E14">
        <v>16.8</v>
      </c>
      <c r="F14">
        <v>0</v>
      </c>
      <c r="G14">
        <v>5124.3999999999996</v>
      </c>
      <c r="H14">
        <v>0</v>
      </c>
      <c r="I14">
        <v>274.39999999999998</v>
      </c>
      <c r="J14">
        <v>0</v>
      </c>
      <c r="K14">
        <v>4597</v>
      </c>
      <c r="L14">
        <v>705.4</v>
      </c>
      <c r="M14">
        <v>0</v>
      </c>
      <c r="N14">
        <v>1266.8</v>
      </c>
      <c r="O14">
        <v>1817.8</v>
      </c>
      <c r="P14">
        <v>0</v>
      </c>
      <c r="Q14">
        <v>352.4</v>
      </c>
      <c r="R14">
        <v>30</v>
      </c>
      <c r="S14">
        <v>0</v>
      </c>
      <c r="T14">
        <v>455.2</v>
      </c>
      <c r="U14">
        <v>0</v>
      </c>
      <c r="V14">
        <v>0</v>
      </c>
      <c r="W14">
        <v>0</v>
      </c>
      <c r="X14">
        <v>40369</v>
      </c>
      <c r="Y14">
        <v>0</v>
      </c>
      <c r="Z14">
        <v>0</v>
      </c>
      <c r="AA14">
        <v>13411216</v>
      </c>
      <c r="AB14">
        <v>0</v>
      </c>
      <c r="AC14">
        <v>383985</v>
      </c>
      <c r="AD14">
        <v>0</v>
      </c>
      <c r="AE14">
        <v>12566671</v>
      </c>
      <c r="AF14">
        <v>800487</v>
      </c>
      <c r="AG14">
        <v>0</v>
      </c>
      <c r="AH14">
        <v>2919630</v>
      </c>
      <c r="AI14">
        <v>14613013</v>
      </c>
      <c r="AJ14">
        <v>0</v>
      </c>
      <c r="AK14">
        <v>150536</v>
      </c>
      <c r="AL14">
        <v>-4361</v>
      </c>
      <c r="AM14">
        <v>0</v>
      </c>
      <c r="AN14">
        <v>990857</v>
      </c>
      <c r="AO14">
        <v>0</v>
      </c>
      <c r="AP14">
        <v>0</v>
      </c>
      <c r="AQ14">
        <v>45872404</v>
      </c>
      <c r="AR14">
        <v>18.7</v>
      </c>
    </row>
    <row r="15" spans="1:44" hidden="1">
      <c r="A15" s="150" t="str">
        <f t="shared" si="0"/>
        <v>AR_2025</v>
      </c>
      <c r="B15" t="s">
        <v>538</v>
      </c>
      <c r="C15">
        <v>2025</v>
      </c>
      <c r="D15">
        <v>0</v>
      </c>
      <c r="E15">
        <v>16.8</v>
      </c>
      <c r="F15">
        <v>3.1</v>
      </c>
      <c r="G15">
        <v>5119.6000000000004</v>
      </c>
      <c r="H15">
        <v>0</v>
      </c>
      <c r="I15">
        <v>484.5</v>
      </c>
      <c r="J15">
        <v>4.5999999999999996</v>
      </c>
      <c r="K15">
        <v>4593.7</v>
      </c>
      <c r="L15">
        <v>705.4</v>
      </c>
      <c r="M15">
        <v>0</v>
      </c>
      <c r="N15">
        <v>1267.8</v>
      </c>
      <c r="O15">
        <v>1817.8</v>
      </c>
      <c r="P15">
        <v>0</v>
      </c>
      <c r="Q15">
        <v>5.3</v>
      </c>
      <c r="R15">
        <v>30</v>
      </c>
      <c r="S15">
        <v>0</v>
      </c>
      <c r="T15">
        <v>2151.1</v>
      </c>
      <c r="U15">
        <v>0</v>
      </c>
      <c r="V15">
        <v>0</v>
      </c>
      <c r="W15">
        <v>0</v>
      </c>
      <c r="X15">
        <v>40369</v>
      </c>
      <c r="Y15">
        <v>0</v>
      </c>
      <c r="Z15">
        <v>20504</v>
      </c>
      <c r="AA15">
        <v>11989792</v>
      </c>
      <c r="AB15">
        <v>0</v>
      </c>
      <c r="AC15">
        <v>692440</v>
      </c>
      <c r="AD15">
        <v>30115</v>
      </c>
      <c r="AE15">
        <v>10485646</v>
      </c>
      <c r="AF15">
        <v>635655</v>
      </c>
      <c r="AG15">
        <v>0</v>
      </c>
      <c r="AH15">
        <v>2921353</v>
      </c>
      <c r="AI15">
        <v>14613013</v>
      </c>
      <c r="AJ15">
        <v>0</v>
      </c>
      <c r="AK15">
        <v>0</v>
      </c>
      <c r="AL15">
        <v>-4302</v>
      </c>
      <c r="AM15">
        <v>0</v>
      </c>
      <c r="AN15">
        <v>4710628</v>
      </c>
      <c r="AO15">
        <v>0</v>
      </c>
      <c r="AP15">
        <v>0</v>
      </c>
      <c r="AQ15">
        <v>46135213</v>
      </c>
      <c r="AR15">
        <v>16.100000000000001</v>
      </c>
    </row>
    <row r="16" spans="1:44" hidden="1">
      <c r="A16" s="150" t="str">
        <f t="shared" si="0"/>
        <v>AR_2026</v>
      </c>
      <c r="B16" t="s">
        <v>538</v>
      </c>
      <c r="C16">
        <v>2026</v>
      </c>
      <c r="D16">
        <v>3.6</v>
      </c>
      <c r="E16">
        <v>16.8</v>
      </c>
      <c r="F16">
        <v>6.2</v>
      </c>
      <c r="G16">
        <v>4297</v>
      </c>
      <c r="H16">
        <v>0</v>
      </c>
      <c r="I16">
        <v>694.5</v>
      </c>
      <c r="J16">
        <v>9.1999999999999993</v>
      </c>
      <c r="K16">
        <v>4590.3999999999996</v>
      </c>
      <c r="L16">
        <v>705.4</v>
      </c>
      <c r="M16">
        <v>0</v>
      </c>
      <c r="N16">
        <v>1268.8</v>
      </c>
      <c r="O16">
        <v>1817.8</v>
      </c>
      <c r="P16">
        <v>0</v>
      </c>
      <c r="Q16">
        <v>3.1</v>
      </c>
      <c r="R16">
        <v>30</v>
      </c>
      <c r="S16">
        <v>0</v>
      </c>
      <c r="T16">
        <v>2742.3</v>
      </c>
      <c r="U16">
        <v>0</v>
      </c>
      <c r="V16">
        <v>0</v>
      </c>
      <c r="W16">
        <v>-825</v>
      </c>
      <c r="X16">
        <v>40369</v>
      </c>
      <c r="Y16">
        <v>0</v>
      </c>
      <c r="Z16">
        <v>41007</v>
      </c>
      <c r="AA16">
        <v>8613109</v>
      </c>
      <c r="AB16">
        <v>0</v>
      </c>
      <c r="AC16">
        <v>895457</v>
      </c>
      <c r="AD16">
        <v>60230</v>
      </c>
      <c r="AE16">
        <v>9843229</v>
      </c>
      <c r="AF16">
        <v>704887</v>
      </c>
      <c r="AG16">
        <v>0</v>
      </c>
      <c r="AH16">
        <v>2921865</v>
      </c>
      <c r="AI16">
        <v>14613013</v>
      </c>
      <c r="AJ16">
        <v>0</v>
      </c>
      <c r="AK16">
        <v>0</v>
      </c>
      <c r="AL16">
        <v>-4287</v>
      </c>
      <c r="AM16">
        <v>0</v>
      </c>
      <c r="AN16">
        <v>5993461</v>
      </c>
      <c r="AO16">
        <v>0</v>
      </c>
      <c r="AP16">
        <v>0</v>
      </c>
      <c r="AQ16">
        <v>43721514</v>
      </c>
      <c r="AR16">
        <v>12.5</v>
      </c>
    </row>
    <row r="17" spans="1:44" hidden="1">
      <c r="A17" s="150" t="str">
        <f t="shared" si="0"/>
        <v>AR_2027</v>
      </c>
      <c r="B17" t="s">
        <v>538</v>
      </c>
      <c r="C17">
        <v>2027</v>
      </c>
      <c r="D17">
        <v>46.9</v>
      </c>
      <c r="E17">
        <v>16.8</v>
      </c>
      <c r="F17">
        <v>9.4</v>
      </c>
      <c r="G17">
        <v>3468.7</v>
      </c>
      <c r="H17">
        <v>0</v>
      </c>
      <c r="I17">
        <v>934.4</v>
      </c>
      <c r="J17">
        <v>13.7</v>
      </c>
      <c r="K17">
        <v>4582.7</v>
      </c>
      <c r="L17">
        <v>705.4</v>
      </c>
      <c r="M17">
        <v>0</v>
      </c>
      <c r="N17">
        <v>1269.8</v>
      </c>
      <c r="O17">
        <v>1817.8</v>
      </c>
      <c r="P17">
        <v>0</v>
      </c>
      <c r="Q17">
        <v>3.1</v>
      </c>
      <c r="R17">
        <v>30</v>
      </c>
      <c r="S17">
        <v>0</v>
      </c>
      <c r="T17">
        <v>5333.4</v>
      </c>
      <c r="U17">
        <v>0</v>
      </c>
      <c r="V17">
        <v>0</v>
      </c>
      <c r="W17">
        <v>-10615</v>
      </c>
      <c r="X17">
        <v>39462</v>
      </c>
      <c r="Y17">
        <v>0</v>
      </c>
      <c r="Z17">
        <v>61511</v>
      </c>
      <c r="AA17">
        <v>6459735</v>
      </c>
      <c r="AB17">
        <v>0</v>
      </c>
      <c r="AC17">
        <v>1342516</v>
      </c>
      <c r="AD17">
        <v>90345</v>
      </c>
      <c r="AE17">
        <v>6906855</v>
      </c>
      <c r="AF17">
        <v>616267</v>
      </c>
      <c r="AG17">
        <v>0</v>
      </c>
      <c r="AH17">
        <v>2918929</v>
      </c>
      <c r="AI17">
        <v>14613013</v>
      </c>
      <c r="AJ17">
        <v>0</v>
      </c>
      <c r="AK17">
        <v>0</v>
      </c>
      <c r="AL17">
        <v>-4133</v>
      </c>
      <c r="AM17">
        <v>0</v>
      </c>
      <c r="AN17">
        <v>11893987</v>
      </c>
      <c r="AO17">
        <v>0</v>
      </c>
      <c r="AP17">
        <v>0</v>
      </c>
      <c r="AQ17">
        <v>44927873</v>
      </c>
      <c r="AR17">
        <v>9.1999999999999993</v>
      </c>
    </row>
    <row r="18" spans="1:44" hidden="1">
      <c r="A18" s="150" t="str">
        <f t="shared" si="0"/>
        <v>AR_2028</v>
      </c>
      <c r="B18" t="s">
        <v>538</v>
      </c>
      <c r="C18">
        <v>2028</v>
      </c>
      <c r="D18">
        <v>737.6</v>
      </c>
      <c r="E18">
        <v>16.8</v>
      </c>
      <c r="F18">
        <v>0</v>
      </c>
      <c r="G18">
        <v>3449.6</v>
      </c>
      <c r="H18">
        <v>0</v>
      </c>
      <c r="I18">
        <v>1174.2</v>
      </c>
      <c r="J18">
        <v>18.3</v>
      </c>
      <c r="K18">
        <v>4574.8999999999996</v>
      </c>
      <c r="L18">
        <v>705.4</v>
      </c>
      <c r="M18">
        <v>0</v>
      </c>
      <c r="N18">
        <v>1297.8</v>
      </c>
      <c r="O18">
        <v>1817.8</v>
      </c>
      <c r="P18">
        <v>0</v>
      </c>
      <c r="Q18">
        <v>3.1</v>
      </c>
      <c r="R18">
        <v>30</v>
      </c>
      <c r="S18">
        <v>0</v>
      </c>
      <c r="T18">
        <v>6940.6</v>
      </c>
      <c r="U18">
        <v>0</v>
      </c>
      <c r="V18">
        <v>0</v>
      </c>
      <c r="W18">
        <v>-190062</v>
      </c>
      <c r="X18">
        <v>37633</v>
      </c>
      <c r="Y18">
        <v>0</v>
      </c>
      <c r="Z18">
        <v>0</v>
      </c>
      <c r="AA18">
        <v>2399368</v>
      </c>
      <c r="AB18">
        <v>0</v>
      </c>
      <c r="AC18">
        <v>1613852</v>
      </c>
      <c r="AD18">
        <v>120461</v>
      </c>
      <c r="AE18">
        <v>2244244</v>
      </c>
      <c r="AF18">
        <v>299500</v>
      </c>
      <c r="AG18">
        <v>0</v>
      </c>
      <c r="AH18">
        <v>2963510</v>
      </c>
      <c r="AI18">
        <v>14613013</v>
      </c>
      <c r="AJ18">
        <v>0</v>
      </c>
      <c r="AK18">
        <v>0</v>
      </c>
      <c r="AL18">
        <v>-7701</v>
      </c>
      <c r="AM18">
        <v>0</v>
      </c>
      <c r="AN18">
        <v>15631539</v>
      </c>
      <c r="AO18">
        <v>0</v>
      </c>
      <c r="AP18">
        <v>0</v>
      </c>
      <c r="AQ18">
        <v>39725354</v>
      </c>
      <c r="AR18">
        <v>3.3</v>
      </c>
    </row>
    <row r="19" spans="1:44" hidden="1">
      <c r="A19" s="150" t="str">
        <f t="shared" si="0"/>
        <v>AR_2029</v>
      </c>
      <c r="B19" t="s">
        <v>538</v>
      </c>
      <c r="C19">
        <v>2029</v>
      </c>
      <c r="D19">
        <v>762</v>
      </c>
      <c r="E19">
        <v>16.8</v>
      </c>
      <c r="F19">
        <v>0</v>
      </c>
      <c r="G19">
        <v>3442</v>
      </c>
      <c r="H19">
        <v>0</v>
      </c>
      <c r="I19">
        <v>1467</v>
      </c>
      <c r="J19">
        <v>18.3</v>
      </c>
      <c r="K19">
        <v>4570.3</v>
      </c>
      <c r="L19">
        <v>705.4</v>
      </c>
      <c r="M19">
        <v>0</v>
      </c>
      <c r="N19">
        <v>1298.8</v>
      </c>
      <c r="O19">
        <v>1817.8</v>
      </c>
      <c r="P19">
        <v>0</v>
      </c>
      <c r="Q19">
        <v>3.1</v>
      </c>
      <c r="R19">
        <v>30</v>
      </c>
      <c r="S19">
        <v>0</v>
      </c>
      <c r="T19">
        <v>8424.2000000000007</v>
      </c>
      <c r="U19">
        <v>0</v>
      </c>
      <c r="V19">
        <v>0</v>
      </c>
      <c r="W19">
        <v>-177172</v>
      </c>
      <c r="X19">
        <v>35302</v>
      </c>
      <c r="Y19">
        <v>0</v>
      </c>
      <c r="Z19">
        <v>0</v>
      </c>
      <c r="AA19">
        <v>1421779</v>
      </c>
      <c r="AB19">
        <v>0</v>
      </c>
      <c r="AC19">
        <v>1935451</v>
      </c>
      <c r="AD19">
        <v>120461</v>
      </c>
      <c r="AE19">
        <v>691802</v>
      </c>
      <c r="AF19">
        <v>259583</v>
      </c>
      <c r="AG19">
        <v>0</v>
      </c>
      <c r="AH19">
        <v>2963318</v>
      </c>
      <c r="AI19">
        <v>14120622</v>
      </c>
      <c r="AJ19">
        <v>0</v>
      </c>
      <c r="AK19">
        <v>0</v>
      </c>
      <c r="AL19">
        <v>-8500</v>
      </c>
      <c r="AM19">
        <v>0</v>
      </c>
      <c r="AN19">
        <v>18901139</v>
      </c>
      <c r="AO19">
        <v>0</v>
      </c>
      <c r="AP19">
        <v>0</v>
      </c>
      <c r="AQ19">
        <v>40263784</v>
      </c>
      <c r="AR19">
        <v>1.8</v>
      </c>
    </row>
    <row r="20" spans="1:44" hidden="1">
      <c r="A20" s="150" t="str">
        <f t="shared" si="0"/>
        <v>AR_2030</v>
      </c>
      <c r="B20" t="s">
        <v>538</v>
      </c>
      <c r="C20">
        <v>2030</v>
      </c>
      <c r="D20">
        <v>762</v>
      </c>
      <c r="E20">
        <v>16.8</v>
      </c>
      <c r="F20">
        <v>0</v>
      </c>
      <c r="G20">
        <v>3432.6</v>
      </c>
      <c r="H20">
        <v>0</v>
      </c>
      <c r="I20">
        <v>1759.7</v>
      </c>
      <c r="J20">
        <v>18.3</v>
      </c>
      <c r="K20">
        <v>4505.1000000000004</v>
      </c>
      <c r="L20">
        <v>705.4</v>
      </c>
      <c r="M20">
        <v>0</v>
      </c>
      <c r="N20">
        <v>1299.7</v>
      </c>
      <c r="O20">
        <v>1817.8</v>
      </c>
      <c r="P20">
        <v>0</v>
      </c>
      <c r="Q20">
        <v>1.8</v>
      </c>
      <c r="R20">
        <v>30</v>
      </c>
      <c r="S20">
        <v>0</v>
      </c>
      <c r="T20">
        <v>8851.4</v>
      </c>
      <c r="U20">
        <v>0</v>
      </c>
      <c r="V20">
        <v>0</v>
      </c>
      <c r="W20">
        <v>-201032</v>
      </c>
      <c r="X20">
        <v>34429</v>
      </c>
      <c r="Y20">
        <v>0</v>
      </c>
      <c r="Z20">
        <v>0</v>
      </c>
      <c r="AA20">
        <v>952771</v>
      </c>
      <c r="AB20">
        <v>0</v>
      </c>
      <c r="AC20">
        <v>2211696</v>
      </c>
      <c r="AD20">
        <v>120461</v>
      </c>
      <c r="AE20">
        <v>215813</v>
      </c>
      <c r="AF20">
        <v>201931</v>
      </c>
      <c r="AG20">
        <v>0</v>
      </c>
      <c r="AH20">
        <v>2963598</v>
      </c>
      <c r="AI20">
        <v>14017535</v>
      </c>
      <c r="AJ20">
        <v>0</v>
      </c>
      <c r="AK20">
        <v>0</v>
      </c>
      <c r="AL20">
        <v>-8490</v>
      </c>
      <c r="AM20">
        <v>0</v>
      </c>
      <c r="AN20">
        <v>19926255</v>
      </c>
      <c r="AO20">
        <v>0</v>
      </c>
      <c r="AP20">
        <v>0</v>
      </c>
      <c r="AQ20">
        <v>40434964</v>
      </c>
      <c r="AR20">
        <v>1.1000000000000001</v>
      </c>
    </row>
    <row r="21" spans="1:44" hidden="1">
      <c r="A21" s="150" t="str">
        <f t="shared" si="0"/>
        <v>AZ_2022</v>
      </c>
      <c r="B21" t="s">
        <v>537</v>
      </c>
      <c r="C21">
        <v>2022</v>
      </c>
      <c r="D21">
        <v>247.7</v>
      </c>
      <c r="E21">
        <v>30.7</v>
      </c>
      <c r="F21">
        <v>0</v>
      </c>
      <c r="G21">
        <v>2943</v>
      </c>
      <c r="H21">
        <v>295.60000000000002</v>
      </c>
      <c r="I21">
        <v>1387.9</v>
      </c>
      <c r="J21">
        <v>0</v>
      </c>
      <c r="K21">
        <v>10822.2</v>
      </c>
      <c r="L21">
        <v>3078.1</v>
      </c>
      <c r="M21">
        <v>0</v>
      </c>
      <c r="N21">
        <v>2840.9</v>
      </c>
      <c r="O21">
        <v>3937</v>
      </c>
      <c r="P21">
        <v>0</v>
      </c>
      <c r="Q21">
        <v>1169</v>
      </c>
      <c r="R21">
        <v>216.3</v>
      </c>
      <c r="S21">
        <v>0</v>
      </c>
      <c r="T21">
        <v>2630.3</v>
      </c>
      <c r="U21">
        <v>0</v>
      </c>
      <c r="V21">
        <v>621.20000000000005</v>
      </c>
      <c r="W21">
        <v>-38171</v>
      </c>
      <c r="X21">
        <v>27577</v>
      </c>
      <c r="Y21">
        <v>0</v>
      </c>
      <c r="Z21">
        <v>0</v>
      </c>
      <c r="AA21">
        <v>20872123</v>
      </c>
      <c r="AB21">
        <v>815158</v>
      </c>
      <c r="AC21">
        <v>2618409</v>
      </c>
      <c r="AD21">
        <v>0</v>
      </c>
      <c r="AE21">
        <v>27979069</v>
      </c>
      <c r="AF21">
        <v>3638242</v>
      </c>
      <c r="AG21">
        <v>0</v>
      </c>
      <c r="AH21">
        <v>7246652</v>
      </c>
      <c r="AI21">
        <v>31618584</v>
      </c>
      <c r="AJ21">
        <v>0</v>
      </c>
      <c r="AK21">
        <v>1113957</v>
      </c>
      <c r="AL21">
        <v>-25878</v>
      </c>
      <c r="AM21">
        <v>0</v>
      </c>
      <c r="AN21">
        <v>6692494</v>
      </c>
      <c r="AO21">
        <v>0</v>
      </c>
      <c r="AP21">
        <v>1676683</v>
      </c>
      <c r="AQ21">
        <v>104234898</v>
      </c>
      <c r="AR21">
        <v>36.9</v>
      </c>
    </row>
    <row r="22" spans="1:44" hidden="1">
      <c r="A22" s="150" t="str">
        <f t="shared" si="0"/>
        <v>AZ_2023</v>
      </c>
      <c r="B22" t="s">
        <v>537</v>
      </c>
      <c r="C22">
        <v>2023</v>
      </c>
      <c r="D22">
        <v>247.7</v>
      </c>
      <c r="E22">
        <v>30.7</v>
      </c>
      <c r="F22">
        <v>0</v>
      </c>
      <c r="G22">
        <v>2943</v>
      </c>
      <c r="H22">
        <v>295.60000000000002</v>
      </c>
      <c r="I22">
        <v>1487.8</v>
      </c>
      <c r="J22">
        <v>0</v>
      </c>
      <c r="K22">
        <v>10822.2</v>
      </c>
      <c r="L22">
        <v>3078.1</v>
      </c>
      <c r="M22">
        <v>0</v>
      </c>
      <c r="N22">
        <v>2840.9</v>
      </c>
      <c r="O22">
        <v>3937</v>
      </c>
      <c r="P22">
        <v>0</v>
      </c>
      <c r="Q22">
        <v>1169</v>
      </c>
      <c r="R22">
        <v>216.3</v>
      </c>
      <c r="S22">
        <v>0</v>
      </c>
      <c r="T22">
        <v>3089.8</v>
      </c>
      <c r="U22">
        <v>0</v>
      </c>
      <c r="V22">
        <v>621.20000000000005</v>
      </c>
      <c r="W22">
        <v>-12316</v>
      </c>
      <c r="X22">
        <v>27577</v>
      </c>
      <c r="Y22">
        <v>0</v>
      </c>
      <c r="Z22">
        <v>0</v>
      </c>
      <c r="AA22">
        <v>19029980</v>
      </c>
      <c r="AB22">
        <v>815158</v>
      </c>
      <c r="AC22">
        <v>2804265</v>
      </c>
      <c r="AD22">
        <v>0</v>
      </c>
      <c r="AE22">
        <v>16895549</v>
      </c>
      <c r="AF22">
        <v>3429569</v>
      </c>
      <c r="AG22">
        <v>0</v>
      </c>
      <c r="AH22">
        <v>7246652</v>
      </c>
      <c r="AI22">
        <v>31618584</v>
      </c>
      <c r="AJ22">
        <v>0</v>
      </c>
      <c r="AK22">
        <v>1113957</v>
      </c>
      <c r="AL22">
        <v>-45017</v>
      </c>
      <c r="AM22">
        <v>0</v>
      </c>
      <c r="AN22">
        <v>8056687</v>
      </c>
      <c r="AO22">
        <v>0</v>
      </c>
      <c r="AP22">
        <v>1688417</v>
      </c>
      <c r="AQ22">
        <v>92669062</v>
      </c>
      <c r="AR22">
        <v>30.2</v>
      </c>
    </row>
    <row r="23" spans="1:44" hidden="1">
      <c r="A23" s="150" t="str">
        <f t="shared" si="0"/>
        <v>AZ_2024</v>
      </c>
      <c r="B23" t="s">
        <v>537</v>
      </c>
      <c r="C23">
        <v>2024</v>
      </c>
      <c r="D23">
        <v>256.89999999999998</v>
      </c>
      <c r="E23">
        <v>30.7</v>
      </c>
      <c r="F23">
        <v>0</v>
      </c>
      <c r="G23">
        <v>2927.3</v>
      </c>
      <c r="H23">
        <v>295.60000000000002</v>
      </c>
      <c r="I23">
        <v>1587.6</v>
      </c>
      <c r="J23">
        <v>0</v>
      </c>
      <c r="K23">
        <v>10951.8</v>
      </c>
      <c r="L23">
        <v>3078.1</v>
      </c>
      <c r="M23">
        <v>0</v>
      </c>
      <c r="N23">
        <v>2840.9</v>
      </c>
      <c r="O23">
        <v>3937</v>
      </c>
      <c r="P23">
        <v>0</v>
      </c>
      <c r="Q23">
        <v>1118</v>
      </c>
      <c r="R23">
        <v>216.3</v>
      </c>
      <c r="S23">
        <v>0</v>
      </c>
      <c r="T23">
        <v>5693.1</v>
      </c>
      <c r="U23">
        <v>0</v>
      </c>
      <c r="V23">
        <v>621.20000000000005</v>
      </c>
      <c r="W23">
        <v>-14537</v>
      </c>
      <c r="X23">
        <v>27577</v>
      </c>
      <c r="Y23">
        <v>0</v>
      </c>
      <c r="Z23">
        <v>0</v>
      </c>
      <c r="AA23">
        <v>18467787</v>
      </c>
      <c r="AB23">
        <v>815158</v>
      </c>
      <c r="AC23">
        <v>3010193</v>
      </c>
      <c r="AD23">
        <v>0</v>
      </c>
      <c r="AE23">
        <v>16088371</v>
      </c>
      <c r="AF23">
        <v>2306772</v>
      </c>
      <c r="AG23">
        <v>0</v>
      </c>
      <c r="AH23">
        <v>7246804</v>
      </c>
      <c r="AI23">
        <v>31618584</v>
      </c>
      <c r="AJ23">
        <v>0</v>
      </c>
      <c r="AK23">
        <v>587621</v>
      </c>
      <c r="AL23">
        <v>-50184</v>
      </c>
      <c r="AM23">
        <v>0</v>
      </c>
      <c r="AN23">
        <v>14612118</v>
      </c>
      <c r="AO23">
        <v>0</v>
      </c>
      <c r="AP23">
        <v>1685885</v>
      </c>
      <c r="AQ23">
        <v>96402148</v>
      </c>
      <c r="AR23">
        <v>28.1</v>
      </c>
    </row>
    <row r="24" spans="1:44" hidden="1">
      <c r="A24" s="150" t="str">
        <f t="shared" si="0"/>
        <v>AZ_2025</v>
      </c>
      <c r="B24" t="s">
        <v>537</v>
      </c>
      <c r="C24">
        <v>2025</v>
      </c>
      <c r="D24">
        <v>306.2</v>
      </c>
      <c r="E24">
        <v>30.7</v>
      </c>
      <c r="F24">
        <v>6.2</v>
      </c>
      <c r="G24">
        <v>2906.8</v>
      </c>
      <c r="H24">
        <v>295.60000000000002</v>
      </c>
      <c r="I24">
        <v>1723.7</v>
      </c>
      <c r="J24">
        <v>9.1999999999999993</v>
      </c>
      <c r="K24">
        <v>10943.9</v>
      </c>
      <c r="L24">
        <v>3078.1</v>
      </c>
      <c r="M24">
        <v>0</v>
      </c>
      <c r="N24">
        <v>3235</v>
      </c>
      <c r="O24">
        <v>3937</v>
      </c>
      <c r="P24">
        <v>0</v>
      </c>
      <c r="Q24">
        <v>1118</v>
      </c>
      <c r="R24">
        <v>216.3</v>
      </c>
      <c r="S24">
        <v>0</v>
      </c>
      <c r="T24">
        <v>5750.3</v>
      </c>
      <c r="U24">
        <v>0</v>
      </c>
      <c r="V24">
        <v>621.20000000000005</v>
      </c>
      <c r="W24">
        <v>-31747</v>
      </c>
      <c r="X24">
        <v>27577</v>
      </c>
      <c r="Y24">
        <v>0</v>
      </c>
      <c r="Z24">
        <v>41007</v>
      </c>
      <c r="AA24">
        <v>17322533</v>
      </c>
      <c r="AB24">
        <v>815158</v>
      </c>
      <c r="AC24">
        <v>3268342</v>
      </c>
      <c r="AD24">
        <v>60230</v>
      </c>
      <c r="AE24">
        <v>13893599</v>
      </c>
      <c r="AF24">
        <v>2139960</v>
      </c>
      <c r="AG24">
        <v>0</v>
      </c>
      <c r="AH24">
        <v>8628376</v>
      </c>
      <c r="AI24">
        <v>31618584</v>
      </c>
      <c r="AJ24">
        <v>0</v>
      </c>
      <c r="AK24">
        <v>587621</v>
      </c>
      <c r="AL24">
        <v>-77800</v>
      </c>
      <c r="AM24">
        <v>0</v>
      </c>
      <c r="AN24">
        <v>15372857</v>
      </c>
      <c r="AO24">
        <v>0</v>
      </c>
      <c r="AP24">
        <v>1701411</v>
      </c>
      <c r="AQ24">
        <v>95367708</v>
      </c>
      <c r="AR24">
        <v>25.9</v>
      </c>
    </row>
    <row r="25" spans="1:44" hidden="1">
      <c r="A25" s="150" t="str">
        <f t="shared" si="0"/>
        <v>AZ_2026</v>
      </c>
      <c r="B25" t="s">
        <v>537</v>
      </c>
      <c r="C25">
        <v>2026</v>
      </c>
      <c r="D25">
        <v>963.8</v>
      </c>
      <c r="E25">
        <v>30.7</v>
      </c>
      <c r="F25">
        <v>12.5</v>
      </c>
      <c r="G25">
        <v>2885.9</v>
      </c>
      <c r="H25">
        <v>295.60000000000002</v>
      </c>
      <c r="I25">
        <v>1859.8</v>
      </c>
      <c r="J25">
        <v>18.3</v>
      </c>
      <c r="K25">
        <v>10936.1</v>
      </c>
      <c r="L25">
        <v>2983.1</v>
      </c>
      <c r="M25">
        <v>0</v>
      </c>
      <c r="N25">
        <v>3235</v>
      </c>
      <c r="O25">
        <v>3937</v>
      </c>
      <c r="P25">
        <v>0</v>
      </c>
      <c r="Q25">
        <v>1118</v>
      </c>
      <c r="R25">
        <v>216.3</v>
      </c>
      <c r="S25">
        <v>0</v>
      </c>
      <c r="T25">
        <v>6730.6</v>
      </c>
      <c r="U25">
        <v>0</v>
      </c>
      <c r="V25">
        <v>721.4</v>
      </c>
      <c r="W25">
        <v>-224293</v>
      </c>
      <c r="X25">
        <v>27577</v>
      </c>
      <c r="Y25">
        <v>0</v>
      </c>
      <c r="Z25">
        <v>82014</v>
      </c>
      <c r="AA25">
        <v>15782157</v>
      </c>
      <c r="AB25">
        <v>815158</v>
      </c>
      <c r="AC25">
        <v>2972846</v>
      </c>
      <c r="AD25">
        <v>120461</v>
      </c>
      <c r="AE25">
        <v>13691319</v>
      </c>
      <c r="AF25">
        <v>2262842</v>
      </c>
      <c r="AG25">
        <v>0</v>
      </c>
      <c r="AH25">
        <v>8628528</v>
      </c>
      <c r="AI25">
        <v>31618584</v>
      </c>
      <c r="AJ25">
        <v>0</v>
      </c>
      <c r="AK25">
        <v>587621</v>
      </c>
      <c r="AL25">
        <v>-80215</v>
      </c>
      <c r="AM25">
        <v>0</v>
      </c>
      <c r="AN25">
        <v>17815208</v>
      </c>
      <c r="AO25">
        <v>0</v>
      </c>
      <c r="AP25">
        <v>1989930</v>
      </c>
      <c r="AQ25">
        <v>96089738</v>
      </c>
      <c r="AR25">
        <v>24.2</v>
      </c>
    </row>
    <row r="26" spans="1:44" hidden="1">
      <c r="A26" s="150" t="str">
        <f t="shared" si="0"/>
        <v>AZ_2027</v>
      </c>
      <c r="B26" t="s">
        <v>537</v>
      </c>
      <c r="C26">
        <v>2027</v>
      </c>
      <c r="D26">
        <v>1364</v>
      </c>
      <c r="E26">
        <v>30.7</v>
      </c>
      <c r="F26">
        <v>18.7</v>
      </c>
      <c r="G26">
        <v>2861.6</v>
      </c>
      <c r="H26">
        <v>295.60000000000002</v>
      </c>
      <c r="I26">
        <v>2035.8</v>
      </c>
      <c r="J26">
        <v>27.5</v>
      </c>
      <c r="K26">
        <v>10917.6</v>
      </c>
      <c r="L26">
        <v>2691.6</v>
      </c>
      <c r="M26">
        <v>0</v>
      </c>
      <c r="N26">
        <v>3238.1</v>
      </c>
      <c r="O26">
        <v>3937</v>
      </c>
      <c r="P26">
        <v>0</v>
      </c>
      <c r="Q26">
        <v>858</v>
      </c>
      <c r="R26">
        <v>216.3</v>
      </c>
      <c r="S26">
        <v>0</v>
      </c>
      <c r="T26">
        <v>7560.3</v>
      </c>
      <c r="U26">
        <v>0</v>
      </c>
      <c r="V26">
        <v>721.3</v>
      </c>
      <c r="W26">
        <v>-307299</v>
      </c>
      <c r="X26">
        <v>27577</v>
      </c>
      <c r="Y26">
        <v>0</v>
      </c>
      <c r="Z26">
        <v>123022</v>
      </c>
      <c r="AA26">
        <v>15254434</v>
      </c>
      <c r="AB26">
        <v>815158</v>
      </c>
      <c r="AC26">
        <v>3340985</v>
      </c>
      <c r="AD26">
        <v>180691</v>
      </c>
      <c r="AE26">
        <v>10819604</v>
      </c>
      <c r="AF26">
        <v>1968843</v>
      </c>
      <c r="AG26">
        <v>0</v>
      </c>
      <c r="AH26">
        <v>8637626</v>
      </c>
      <c r="AI26">
        <v>31618584</v>
      </c>
      <c r="AJ26">
        <v>0</v>
      </c>
      <c r="AK26">
        <v>450965</v>
      </c>
      <c r="AL26">
        <v>-80412</v>
      </c>
      <c r="AM26">
        <v>0</v>
      </c>
      <c r="AN26">
        <v>20184383</v>
      </c>
      <c r="AO26">
        <v>0</v>
      </c>
      <c r="AP26">
        <v>2008713</v>
      </c>
      <c r="AQ26">
        <v>95042873</v>
      </c>
      <c r="AR26">
        <v>22.2</v>
      </c>
    </row>
    <row r="27" spans="1:44" hidden="1">
      <c r="A27" s="150" t="str">
        <f t="shared" si="0"/>
        <v>AZ_2028</v>
      </c>
      <c r="B27" t="s">
        <v>537</v>
      </c>
      <c r="C27">
        <v>2028</v>
      </c>
      <c r="D27">
        <v>3254.8</v>
      </c>
      <c r="E27">
        <v>30.7</v>
      </c>
      <c r="F27">
        <v>300.39999999999998</v>
      </c>
      <c r="G27">
        <v>2365</v>
      </c>
      <c r="H27">
        <v>295.60000000000002</v>
      </c>
      <c r="I27">
        <v>2211.6999999999998</v>
      </c>
      <c r="J27">
        <v>36.6</v>
      </c>
      <c r="K27">
        <v>10899.2</v>
      </c>
      <c r="L27">
        <v>2383.6</v>
      </c>
      <c r="M27">
        <v>0</v>
      </c>
      <c r="N27">
        <v>3238.1</v>
      </c>
      <c r="O27">
        <v>3937</v>
      </c>
      <c r="P27">
        <v>0</v>
      </c>
      <c r="Q27">
        <v>838</v>
      </c>
      <c r="R27">
        <v>216.3</v>
      </c>
      <c r="S27">
        <v>0</v>
      </c>
      <c r="T27">
        <v>12374.8</v>
      </c>
      <c r="U27">
        <v>0</v>
      </c>
      <c r="V27">
        <v>964.9</v>
      </c>
      <c r="W27">
        <v>-938025</v>
      </c>
      <c r="X27">
        <v>27577</v>
      </c>
      <c r="Y27">
        <v>0</v>
      </c>
      <c r="Z27">
        <v>2130256</v>
      </c>
      <c r="AA27">
        <v>5768332</v>
      </c>
      <c r="AB27">
        <v>815158</v>
      </c>
      <c r="AC27">
        <v>3399611</v>
      </c>
      <c r="AD27">
        <v>240921</v>
      </c>
      <c r="AE27">
        <v>6827818</v>
      </c>
      <c r="AF27">
        <v>2109642</v>
      </c>
      <c r="AG27">
        <v>0</v>
      </c>
      <c r="AH27">
        <v>8630449</v>
      </c>
      <c r="AI27">
        <v>30552162</v>
      </c>
      <c r="AJ27">
        <v>0</v>
      </c>
      <c r="AK27">
        <v>440453</v>
      </c>
      <c r="AL27">
        <v>-84429</v>
      </c>
      <c r="AM27">
        <v>0</v>
      </c>
      <c r="AN27">
        <v>32717892</v>
      </c>
      <c r="AO27">
        <v>0</v>
      </c>
      <c r="AP27">
        <v>2693408</v>
      </c>
      <c r="AQ27">
        <v>95331223</v>
      </c>
      <c r="AR27">
        <v>10.8</v>
      </c>
    </row>
    <row r="28" spans="1:44" hidden="1">
      <c r="A28" s="150" t="str">
        <f t="shared" si="0"/>
        <v>AZ_2029</v>
      </c>
      <c r="B28" t="s">
        <v>537</v>
      </c>
      <c r="C28">
        <v>2029</v>
      </c>
      <c r="D28">
        <v>4020.8</v>
      </c>
      <c r="E28">
        <v>30.7</v>
      </c>
      <c r="F28">
        <v>415</v>
      </c>
      <c r="G28">
        <v>2332.6999999999998</v>
      </c>
      <c r="H28">
        <v>295.60000000000002</v>
      </c>
      <c r="I28">
        <v>2414.5</v>
      </c>
      <c r="J28">
        <v>36.6</v>
      </c>
      <c r="K28">
        <v>10613.9</v>
      </c>
      <c r="L28">
        <v>2237.6</v>
      </c>
      <c r="M28">
        <v>0</v>
      </c>
      <c r="N28">
        <v>3238.2</v>
      </c>
      <c r="O28">
        <v>3937</v>
      </c>
      <c r="P28">
        <v>0</v>
      </c>
      <c r="Q28">
        <v>732</v>
      </c>
      <c r="R28">
        <v>216.3</v>
      </c>
      <c r="S28">
        <v>0</v>
      </c>
      <c r="T28">
        <v>13545.5</v>
      </c>
      <c r="U28">
        <v>0</v>
      </c>
      <c r="V28">
        <v>965.6</v>
      </c>
      <c r="W28">
        <v>-1044508</v>
      </c>
      <c r="X28">
        <v>25707</v>
      </c>
      <c r="Y28">
        <v>0</v>
      </c>
      <c r="Z28">
        <v>2943232</v>
      </c>
      <c r="AA28">
        <v>5069706</v>
      </c>
      <c r="AB28">
        <v>815158</v>
      </c>
      <c r="AC28">
        <v>4145955</v>
      </c>
      <c r="AD28">
        <v>240921</v>
      </c>
      <c r="AE28">
        <v>6158830</v>
      </c>
      <c r="AF28">
        <v>2095777</v>
      </c>
      <c r="AG28">
        <v>0</v>
      </c>
      <c r="AH28">
        <v>8636154</v>
      </c>
      <c r="AI28">
        <v>30552162</v>
      </c>
      <c r="AJ28">
        <v>0</v>
      </c>
      <c r="AK28">
        <v>384739</v>
      </c>
      <c r="AL28">
        <v>-71491</v>
      </c>
      <c r="AM28">
        <v>0</v>
      </c>
      <c r="AN28">
        <v>36988378</v>
      </c>
      <c r="AO28">
        <v>0</v>
      </c>
      <c r="AP28">
        <v>2762852</v>
      </c>
      <c r="AQ28">
        <v>99703572</v>
      </c>
      <c r="AR28">
        <v>9.8000000000000007</v>
      </c>
    </row>
    <row r="29" spans="1:44" hidden="1">
      <c r="A29" s="150" t="str">
        <f t="shared" si="0"/>
        <v>AZ_2030</v>
      </c>
      <c r="B29" t="s">
        <v>537</v>
      </c>
      <c r="C29">
        <v>2030</v>
      </c>
      <c r="D29">
        <v>4362.8</v>
      </c>
      <c r="E29">
        <v>30.7</v>
      </c>
      <c r="F29">
        <v>415</v>
      </c>
      <c r="G29">
        <v>2292.4</v>
      </c>
      <c r="H29">
        <v>295.60000000000002</v>
      </c>
      <c r="I29">
        <v>2617.3000000000002</v>
      </c>
      <c r="J29">
        <v>36.6</v>
      </c>
      <c r="K29">
        <v>10511.6</v>
      </c>
      <c r="L29">
        <v>2094.6</v>
      </c>
      <c r="M29">
        <v>0</v>
      </c>
      <c r="N29">
        <v>3238.2</v>
      </c>
      <c r="O29">
        <v>3937</v>
      </c>
      <c r="P29">
        <v>0</v>
      </c>
      <c r="Q29">
        <v>585</v>
      </c>
      <c r="R29">
        <v>216.3</v>
      </c>
      <c r="S29">
        <v>0</v>
      </c>
      <c r="T29">
        <v>14032.1</v>
      </c>
      <c r="U29">
        <v>0</v>
      </c>
      <c r="V29">
        <v>965.6</v>
      </c>
      <c r="W29">
        <v>-1180224</v>
      </c>
      <c r="X29">
        <v>25707</v>
      </c>
      <c r="Y29">
        <v>0</v>
      </c>
      <c r="Z29">
        <v>2943232</v>
      </c>
      <c r="AA29">
        <v>3576271</v>
      </c>
      <c r="AB29">
        <v>815158</v>
      </c>
      <c r="AC29">
        <v>4801126</v>
      </c>
      <c r="AD29">
        <v>240921</v>
      </c>
      <c r="AE29">
        <v>6159320</v>
      </c>
      <c r="AF29">
        <v>1987504</v>
      </c>
      <c r="AG29">
        <v>0</v>
      </c>
      <c r="AH29">
        <v>8616548</v>
      </c>
      <c r="AI29">
        <v>30449033</v>
      </c>
      <c r="AJ29">
        <v>0</v>
      </c>
      <c r="AK29">
        <v>307476</v>
      </c>
      <c r="AL29">
        <v>-68640</v>
      </c>
      <c r="AM29">
        <v>0</v>
      </c>
      <c r="AN29">
        <v>38192203</v>
      </c>
      <c r="AO29">
        <v>0</v>
      </c>
      <c r="AP29">
        <v>2764866</v>
      </c>
      <c r="AQ29">
        <v>99630500</v>
      </c>
      <c r="AR29">
        <v>8.1</v>
      </c>
    </row>
    <row r="30" spans="1:44" hidden="1">
      <c r="A30" s="150" t="str">
        <f t="shared" si="0"/>
        <v>CA_2022</v>
      </c>
      <c r="B30" t="s">
        <v>539</v>
      </c>
      <c r="C30">
        <v>2022</v>
      </c>
      <c r="D30">
        <v>2464.3000000000002</v>
      </c>
      <c r="E30">
        <v>865.4</v>
      </c>
      <c r="F30">
        <v>0</v>
      </c>
      <c r="G30">
        <v>0</v>
      </c>
      <c r="H30">
        <v>917.8</v>
      </c>
      <c r="I30">
        <v>11082.5</v>
      </c>
      <c r="J30">
        <v>0</v>
      </c>
      <c r="K30">
        <v>19762</v>
      </c>
      <c r="L30">
        <v>10812.4</v>
      </c>
      <c r="M30">
        <v>2131.1</v>
      </c>
      <c r="N30">
        <v>10215.5</v>
      </c>
      <c r="O30">
        <v>2240</v>
      </c>
      <c r="P30">
        <v>0</v>
      </c>
      <c r="Q30">
        <v>4961.5</v>
      </c>
      <c r="R30">
        <v>3911.9</v>
      </c>
      <c r="S30">
        <v>0</v>
      </c>
      <c r="T30">
        <v>16299.9</v>
      </c>
      <c r="U30">
        <v>0</v>
      </c>
      <c r="V30">
        <v>6635</v>
      </c>
      <c r="W30">
        <v>-466666</v>
      </c>
      <c r="X30">
        <v>2221389</v>
      </c>
      <c r="Y30">
        <v>0</v>
      </c>
      <c r="Z30">
        <v>0</v>
      </c>
      <c r="AA30">
        <v>0</v>
      </c>
      <c r="AB30">
        <v>2530961</v>
      </c>
      <c r="AC30">
        <v>15266492</v>
      </c>
      <c r="AD30">
        <v>0</v>
      </c>
      <c r="AE30">
        <v>86334220</v>
      </c>
      <c r="AF30">
        <v>5680369</v>
      </c>
      <c r="AG30">
        <v>670989</v>
      </c>
      <c r="AH30">
        <v>29045873</v>
      </c>
      <c r="AI30">
        <v>17891898</v>
      </c>
      <c r="AJ30">
        <v>0</v>
      </c>
      <c r="AK30">
        <v>2607764</v>
      </c>
      <c r="AL30">
        <v>-141207</v>
      </c>
      <c r="AM30">
        <v>0</v>
      </c>
      <c r="AN30">
        <v>42109838</v>
      </c>
      <c r="AO30">
        <v>0</v>
      </c>
      <c r="AP30">
        <v>14121780</v>
      </c>
      <c r="AQ30">
        <v>217873701</v>
      </c>
      <c r="AR30">
        <v>39.200000000000003</v>
      </c>
    </row>
    <row r="31" spans="1:44" hidden="1">
      <c r="A31" s="150" t="str">
        <f t="shared" si="0"/>
        <v>CA_2023</v>
      </c>
      <c r="B31" t="s">
        <v>539</v>
      </c>
      <c r="C31">
        <v>2023</v>
      </c>
      <c r="D31">
        <v>2569.8000000000002</v>
      </c>
      <c r="E31">
        <v>865.4</v>
      </c>
      <c r="F31">
        <v>0</v>
      </c>
      <c r="G31">
        <v>0</v>
      </c>
      <c r="H31">
        <v>917.8</v>
      </c>
      <c r="I31">
        <v>11969.6</v>
      </c>
      <c r="J31">
        <v>0</v>
      </c>
      <c r="K31">
        <v>19762</v>
      </c>
      <c r="L31">
        <v>10812.4</v>
      </c>
      <c r="M31">
        <v>2131.1</v>
      </c>
      <c r="N31">
        <v>10215.5</v>
      </c>
      <c r="O31">
        <v>2240</v>
      </c>
      <c r="P31">
        <v>0</v>
      </c>
      <c r="Q31">
        <v>2753.7</v>
      </c>
      <c r="R31">
        <v>3911.9</v>
      </c>
      <c r="S31">
        <v>0</v>
      </c>
      <c r="T31">
        <v>16797.2</v>
      </c>
      <c r="U31">
        <v>0</v>
      </c>
      <c r="V31">
        <v>6628.5</v>
      </c>
      <c r="W31">
        <v>-414693</v>
      </c>
      <c r="X31">
        <v>1535504</v>
      </c>
      <c r="Y31">
        <v>0</v>
      </c>
      <c r="Z31">
        <v>0</v>
      </c>
      <c r="AA31">
        <v>0</v>
      </c>
      <c r="AB31">
        <v>2530961</v>
      </c>
      <c r="AC31">
        <v>20824658</v>
      </c>
      <c r="AD31">
        <v>0</v>
      </c>
      <c r="AE31">
        <v>78022598</v>
      </c>
      <c r="AF31">
        <v>5685606</v>
      </c>
      <c r="AG31">
        <v>670989</v>
      </c>
      <c r="AH31">
        <v>29045873</v>
      </c>
      <c r="AI31">
        <v>17891898</v>
      </c>
      <c r="AJ31">
        <v>0</v>
      </c>
      <c r="AK31">
        <v>1447345</v>
      </c>
      <c r="AL31">
        <v>-177710</v>
      </c>
      <c r="AM31">
        <v>0</v>
      </c>
      <c r="AN31">
        <v>42873640</v>
      </c>
      <c r="AO31">
        <v>0</v>
      </c>
      <c r="AP31">
        <v>13875629</v>
      </c>
      <c r="AQ31">
        <v>213812298</v>
      </c>
      <c r="AR31">
        <v>34.799999999999997</v>
      </c>
    </row>
    <row r="32" spans="1:44" hidden="1">
      <c r="A32" s="150" t="str">
        <f t="shared" si="0"/>
        <v>CA_2024</v>
      </c>
      <c r="B32" t="s">
        <v>539</v>
      </c>
      <c r="C32">
        <v>2024</v>
      </c>
      <c r="D32">
        <v>4841.3999999999996</v>
      </c>
      <c r="E32">
        <v>865.4</v>
      </c>
      <c r="F32">
        <v>0</v>
      </c>
      <c r="G32">
        <v>0</v>
      </c>
      <c r="H32">
        <v>917.8</v>
      </c>
      <c r="I32">
        <v>12856.6</v>
      </c>
      <c r="J32">
        <v>0</v>
      </c>
      <c r="K32">
        <v>19762</v>
      </c>
      <c r="L32">
        <v>10758.4</v>
      </c>
      <c r="M32">
        <v>2131.1</v>
      </c>
      <c r="N32">
        <v>10228.200000000001</v>
      </c>
      <c r="O32">
        <v>2240</v>
      </c>
      <c r="P32">
        <v>0</v>
      </c>
      <c r="Q32">
        <v>994.6</v>
      </c>
      <c r="R32">
        <v>3911.9</v>
      </c>
      <c r="S32">
        <v>0</v>
      </c>
      <c r="T32">
        <v>23649.599999999999</v>
      </c>
      <c r="U32">
        <v>0</v>
      </c>
      <c r="V32">
        <v>7233.5</v>
      </c>
      <c r="W32">
        <v>-1262132</v>
      </c>
      <c r="X32">
        <v>1666675</v>
      </c>
      <c r="Y32">
        <v>0</v>
      </c>
      <c r="Z32">
        <v>0</v>
      </c>
      <c r="AA32">
        <v>0</v>
      </c>
      <c r="AB32">
        <v>2530961</v>
      </c>
      <c r="AC32">
        <v>17995956</v>
      </c>
      <c r="AD32">
        <v>0</v>
      </c>
      <c r="AE32">
        <v>69637610</v>
      </c>
      <c r="AF32">
        <v>5657224</v>
      </c>
      <c r="AG32">
        <v>670989</v>
      </c>
      <c r="AH32">
        <v>29081950</v>
      </c>
      <c r="AI32">
        <v>17891898</v>
      </c>
      <c r="AJ32">
        <v>0</v>
      </c>
      <c r="AK32">
        <v>522762</v>
      </c>
      <c r="AL32">
        <v>-397935</v>
      </c>
      <c r="AM32">
        <v>0</v>
      </c>
      <c r="AN32">
        <v>61576191</v>
      </c>
      <c r="AO32">
        <v>0</v>
      </c>
      <c r="AP32">
        <v>16167737</v>
      </c>
      <c r="AQ32">
        <v>221739886</v>
      </c>
      <c r="AR32">
        <v>30.6</v>
      </c>
    </row>
    <row r="33" spans="1:44" hidden="1">
      <c r="A33" s="150" t="str">
        <f t="shared" si="0"/>
        <v>CA_2025</v>
      </c>
      <c r="B33" t="s">
        <v>539</v>
      </c>
      <c r="C33">
        <v>2025</v>
      </c>
      <c r="D33">
        <v>4847.1000000000004</v>
      </c>
      <c r="E33">
        <v>865.4</v>
      </c>
      <c r="F33">
        <v>6.2</v>
      </c>
      <c r="G33">
        <v>0</v>
      </c>
      <c r="H33">
        <v>917.8</v>
      </c>
      <c r="I33">
        <v>13931.2</v>
      </c>
      <c r="J33">
        <v>9.1999999999999993</v>
      </c>
      <c r="K33">
        <v>19747.8</v>
      </c>
      <c r="L33">
        <v>10758.4</v>
      </c>
      <c r="M33">
        <v>2131.1</v>
      </c>
      <c r="N33">
        <v>10553.5</v>
      </c>
      <c r="O33">
        <v>2240</v>
      </c>
      <c r="P33">
        <v>0</v>
      </c>
      <c r="Q33">
        <v>994.6</v>
      </c>
      <c r="R33">
        <v>3911.9</v>
      </c>
      <c r="S33">
        <v>0</v>
      </c>
      <c r="T33">
        <v>23724.400000000001</v>
      </c>
      <c r="U33">
        <v>0</v>
      </c>
      <c r="V33">
        <v>7177.7</v>
      </c>
      <c r="W33">
        <v>-965555</v>
      </c>
      <c r="X33">
        <v>1494705</v>
      </c>
      <c r="Y33">
        <v>0</v>
      </c>
      <c r="Z33">
        <v>41007</v>
      </c>
      <c r="AA33">
        <v>0</v>
      </c>
      <c r="AB33">
        <v>2530961</v>
      </c>
      <c r="AC33">
        <v>24233458</v>
      </c>
      <c r="AD33">
        <v>60230</v>
      </c>
      <c r="AE33">
        <v>61729816</v>
      </c>
      <c r="AF33">
        <v>5658983</v>
      </c>
      <c r="AG33">
        <v>670989</v>
      </c>
      <c r="AH33">
        <v>29926687</v>
      </c>
      <c r="AI33">
        <v>17891898</v>
      </c>
      <c r="AJ33">
        <v>0</v>
      </c>
      <c r="AK33">
        <v>522762</v>
      </c>
      <c r="AL33">
        <v>-471991</v>
      </c>
      <c r="AM33">
        <v>0</v>
      </c>
      <c r="AN33">
        <v>61198339</v>
      </c>
      <c r="AO33">
        <v>0</v>
      </c>
      <c r="AP33">
        <v>16360910</v>
      </c>
      <c r="AQ33">
        <v>220883201</v>
      </c>
      <c r="AR33">
        <v>27.4</v>
      </c>
    </row>
    <row r="34" spans="1:44" hidden="1">
      <c r="A34" s="150" t="str">
        <f t="shared" si="0"/>
        <v>CA_2026</v>
      </c>
      <c r="B34" t="s">
        <v>539</v>
      </c>
      <c r="C34">
        <v>2026</v>
      </c>
      <c r="D34">
        <v>4932.5</v>
      </c>
      <c r="E34">
        <v>865.4</v>
      </c>
      <c r="F34">
        <v>12.5</v>
      </c>
      <c r="G34">
        <v>0</v>
      </c>
      <c r="H34">
        <v>917.8</v>
      </c>
      <c r="I34">
        <v>15005.8</v>
      </c>
      <c r="J34">
        <v>18.3</v>
      </c>
      <c r="K34">
        <v>19733.599999999999</v>
      </c>
      <c r="L34">
        <v>10758.4</v>
      </c>
      <c r="M34">
        <v>2131.1</v>
      </c>
      <c r="N34">
        <v>10592.8</v>
      </c>
      <c r="O34">
        <v>2240</v>
      </c>
      <c r="P34">
        <v>0</v>
      </c>
      <c r="Q34">
        <v>993</v>
      </c>
      <c r="R34">
        <v>3913.8</v>
      </c>
      <c r="S34">
        <v>0</v>
      </c>
      <c r="T34">
        <v>23867.7</v>
      </c>
      <c r="U34">
        <v>0</v>
      </c>
      <c r="V34">
        <v>7216.2</v>
      </c>
      <c r="W34">
        <v>-982211</v>
      </c>
      <c r="X34">
        <v>1494705</v>
      </c>
      <c r="Y34">
        <v>0</v>
      </c>
      <c r="Z34">
        <v>82014</v>
      </c>
      <c r="AA34">
        <v>0</v>
      </c>
      <c r="AB34">
        <v>2530961</v>
      </c>
      <c r="AC34">
        <v>26040146</v>
      </c>
      <c r="AD34">
        <v>120461</v>
      </c>
      <c r="AE34">
        <v>59760112</v>
      </c>
      <c r="AF34">
        <v>5658983</v>
      </c>
      <c r="AG34">
        <v>670989</v>
      </c>
      <c r="AH34">
        <v>30031576</v>
      </c>
      <c r="AI34">
        <v>17891898</v>
      </c>
      <c r="AJ34">
        <v>0</v>
      </c>
      <c r="AK34">
        <v>521921</v>
      </c>
      <c r="AL34">
        <v>-543932</v>
      </c>
      <c r="AM34">
        <v>0</v>
      </c>
      <c r="AN34">
        <v>61249861</v>
      </c>
      <c r="AO34">
        <v>0</v>
      </c>
      <c r="AP34">
        <v>16430224</v>
      </c>
      <c r="AQ34">
        <v>220957708</v>
      </c>
      <c r="AR34">
        <v>26.6</v>
      </c>
    </row>
    <row r="35" spans="1:44" hidden="1">
      <c r="A35" s="150" t="str">
        <f t="shared" si="0"/>
        <v>CA_2027</v>
      </c>
      <c r="B35" t="s">
        <v>539</v>
      </c>
      <c r="C35">
        <v>2027</v>
      </c>
      <c r="D35">
        <v>5524.2</v>
      </c>
      <c r="E35">
        <v>865.4</v>
      </c>
      <c r="F35">
        <v>18.7</v>
      </c>
      <c r="G35">
        <v>0</v>
      </c>
      <c r="H35">
        <v>917.8</v>
      </c>
      <c r="I35">
        <v>16213</v>
      </c>
      <c r="J35">
        <v>27.5</v>
      </c>
      <c r="K35">
        <v>19700.3</v>
      </c>
      <c r="L35">
        <v>10758.4</v>
      </c>
      <c r="M35">
        <v>3278.6</v>
      </c>
      <c r="N35">
        <v>10892.6</v>
      </c>
      <c r="O35">
        <v>2240</v>
      </c>
      <c r="P35">
        <v>0</v>
      </c>
      <c r="Q35">
        <v>993</v>
      </c>
      <c r="R35">
        <v>3926.5</v>
      </c>
      <c r="S35">
        <v>0</v>
      </c>
      <c r="T35">
        <v>26022</v>
      </c>
      <c r="U35">
        <v>0</v>
      </c>
      <c r="V35">
        <v>7231.2</v>
      </c>
      <c r="W35">
        <v>-1168975</v>
      </c>
      <c r="X35">
        <v>1491136</v>
      </c>
      <c r="Y35">
        <v>0</v>
      </c>
      <c r="Z35">
        <v>123022</v>
      </c>
      <c r="AA35">
        <v>0</v>
      </c>
      <c r="AB35">
        <v>2530961</v>
      </c>
      <c r="AC35">
        <v>25509826</v>
      </c>
      <c r="AD35">
        <v>180691</v>
      </c>
      <c r="AE35">
        <v>50713751</v>
      </c>
      <c r="AF35">
        <v>5657224</v>
      </c>
      <c r="AG35">
        <v>9216362</v>
      </c>
      <c r="AH35">
        <v>30839968</v>
      </c>
      <c r="AI35">
        <v>17891898</v>
      </c>
      <c r="AJ35">
        <v>0</v>
      </c>
      <c r="AK35">
        <v>521921</v>
      </c>
      <c r="AL35">
        <v>-773484</v>
      </c>
      <c r="AM35">
        <v>0</v>
      </c>
      <c r="AN35">
        <v>67116307</v>
      </c>
      <c r="AO35">
        <v>0</v>
      </c>
      <c r="AP35">
        <v>16482159</v>
      </c>
      <c r="AQ35">
        <v>226332767</v>
      </c>
      <c r="AR35">
        <v>23.1</v>
      </c>
    </row>
    <row r="36" spans="1:44" hidden="1">
      <c r="A36" s="150" t="str">
        <f t="shared" si="0"/>
        <v>CA_2028</v>
      </c>
      <c r="B36" t="s">
        <v>539</v>
      </c>
      <c r="C36">
        <v>2028</v>
      </c>
      <c r="D36">
        <v>5837</v>
      </c>
      <c r="E36">
        <v>865.4</v>
      </c>
      <c r="F36">
        <v>0</v>
      </c>
      <c r="G36">
        <v>0</v>
      </c>
      <c r="H36">
        <v>917.8</v>
      </c>
      <c r="I36">
        <v>17420.099999999999</v>
      </c>
      <c r="J36">
        <v>36.6</v>
      </c>
      <c r="K36">
        <v>19667.099999999999</v>
      </c>
      <c r="L36">
        <v>10667.1</v>
      </c>
      <c r="M36">
        <v>3300.7</v>
      </c>
      <c r="N36">
        <v>11024.9</v>
      </c>
      <c r="O36">
        <v>2240</v>
      </c>
      <c r="P36">
        <v>0</v>
      </c>
      <c r="Q36">
        <v>883</v>
      </c>
      <c r="R36">
        <v>3935.8</v>
      </c>
      <c r="S36">
        <v>0</v>
      </c>
      <c r="T36">
        <v>25958.6</v>
      </c>
      <c r="U36">
        <v>600</v>
      </c>
      <c r="V36">
        <v>7214.3</v>
      </c>
      <c r="W36">
        <v>-1304537</v>
      </c>
      <c r="X36">
        <v>1440320</v>
      </c>
      <c r="Y36">
        <v>0</v>
      </c>
      <c r="Z36">
        <v>0</v>
      </c>
      <c r="AA36">
        <v>0</v>
      </c>
      <c r="AB36">
        <v>2530961</v>
      </c>
      <c r="AC36">
        <v>30263150</v>
      </c>
      <c r="AD36">
        <v>240921</v>
      </c>
      <c r="AE36">
        <v>35601521</v>
      </c>
      <c r="AF36">
        <v>5609237</v>
      </c>
      <c r="AG36">
        <v>9381313</v>
      </c>
      <c r="AH36">
        <v>31160126</v>
      </c>
      <c r="AI36">
        <v>17505782</v>
      </c>
      <c r="AJ36">
        <v>0</v>
      </c>
      <c r="AK36">
        <v>464105</v>
      </c>
      <c r="AL36">
        <v>-1208352</v>
      </c>
      <c r="AM36">
        <v>0</v>
      </c>
      <c r="AN36">
        <v>66646334</v>
      </c>
      <c r="AO36">
        <v>2338100</v>
      </c>
      <c r="AP36">
        <v>16394201</v>
      </c>
      <c r="AQ36">
        <v>217063183</v>
      </c>
      <c r="AR36">
        <v>17</v>
      </c>
    </row>
    <row r="37" spans="1:44" hidden="1">
      <c r="A37" s="150" t="str">
        <f t="shared" si="0"/>
        <v>CA_2029</v>
      </c>
      <c r="B37" t="s">
        <v>539</v>
      </c>
      <c r="C37">
        <v>2029</v>
      </c>
      <c r="D37">
        <v>6586.3</v>
      </c>
      <c r="E37">
        <v>865.4</v>
      </c>
      <c r="F37">
        <v>0</v>
      </c>
      <c r="G37">
        <v>0</v>
      </c>
      <c r="H37">
        <v>917.8</v>
      </c>
      <c r="I37">
        <v>18676.8</v>
      </c>
      <c r="J37">
        <v>36.6</v>
      </c>
      <c r="K37">
        <v>19647.400000000001</v>
      </c>
      <c r="L37">
        <v>10646.8</v>
      </c>
      <c r="M37">
        <v>3322.9</v>
      </c>
      <c r="N37">
        <v>11083.4</v>
      </c>
      <c r="O37">
        <v>1118</v>
      </c>
      <c r="P37">
        <v>0</v>
      </c>
      <c r="Q37">
        <v>883</v>
      </c>
      <c r="R37">
        <v>3935.8</v>
      </c>
      <c r="S37">
        <v>0</v>
      </c>
      <c r="T37">
        <v>26745.3</v>
      </c>
      <c r="U37">
        <v>1200</v>
      </c>
      <c r="V37">
        <v>7217.1</v>
      </c>
      <c r="W37">
        <v>-1633216</v>
      </c>
      <c r="X37">
        <v>1415959</v>
      </c>
      <c r="Y37">
        <v>0</v>
      </c>
      <c r="Z37">
        <v>0</v>
      </c>
      <c r="AA37">
        <v>0</v>
      </c>
      <c r="AB37">
        <v>2530961</v>
      </c>
      <c r="AC37">
        <v>32457510</v>
      </c>
      <c r="AD37">
        <v>240921</v>
      </c>
      <c r="AE37">
        <v>32053681</v>
      </c>
      <c r="AF37">
        <v>5598567</v>
      </c>
      <c r="AG37">
        <v>9546264</v>
      </c>
      <c r="AH37">
        <v>31292832</v>
      </c>
      <c r="AI37">
        <v>8627139</v>
      </c>
      <c r="AJ37">
        <v>0</v>
      </c>
      <c r="AK37">
        <v>464105</v>
      </c>
      <c r="AL37">
        <v>-1069795</v>
      </c>
      <c r="AM37">
        <v>0</v>
      </c>
      <c r="AN37">
        <v>68440599</v>
      </c>
      <c r="AO37">
        <v>5170208</v>
      </c>
      <c r="AP37">
        <v>15765636</v>
      </c>
      <c r="AQ37">
        <v>210901372</v>
      </c>
      <c r="AR37">
        <v>15.7</v>
      </c>
    </row>
    <row r="38" spans="1:44" hidden="1">
      <c r="A38" s="150" t="str">
        <f t="shared" si="0"/>
        <v>CA_2030</v>
      </c>
      <c r="B38" t="s">
        <v>539</v>
      </c>
      <c r="C38">
        <v>2030</v>
      </c>
      <c r="D38">
        <v>12097.2</v>
      </c>
      <c r="E38">
        <v>842.4</v>
      </c>
      <c r="F38">
        <v>0</v>
      </c>
      <c r="G38">
        <v>0</v>
      </c>
      <c r="H38">
        <v>917.8</v>
      </c>
      <c r="I38">
        <v>19933.5</v>
      </c>
      <c r="J38">
        <v>36.6</v>
      </c>
      <c r="K38">
        <v>19594.900000000001</v>
      </c>
      <c r="L38">
        <v>10646.8</v>
      </c>
      <c r="M38">
        <v>3322.9</v>
      </c>
      <c r="N38">
        <v>11150.2</v>
      </c>
      <c r="O38">
        <v>0</v>
      </c>
      <c r="P38">
        <v>0</v>
      </c>
      <c r="Q38">
        <v>592.9</v>
      </c>
      <c r="R38">
        <v>4143.6000000000004</v>
      </c>
      <c r="S38">
        <v>0</v>
      </c>
      <c r="T38">
        <v>40451</v>
      </c>
      <c r="U38">
        <v>2000</v>
      </c>
      <c r="V38">
        <v>7280.9</v>
      </c>
      <c r="W38">
        <v>-4239817</v>
      </c>
      <c r="X38">
        <v>1391348</v>
      </c>
      <c r="Y38">
        <v>0</v>
      </c>
      <c r="Z38">
        <v>0</v>
      </c>
      <c r="AA38">
        <v>0</v>
      </c>
      <c r="AB38">
        <v>2530961</v>
      </c>
      <c r="AC38">
        <v>23315773</v>
      </c>
      <c r="AD38">
        <v>240921</v>
      </c>
      <c r="AE38">
        <v>18861753</v>
      </c>
      <c r="AF38">
        <v>5597958</v>
      </c>
      <c r="AG38">
        <v>9546264</v>
      </c>
      <c r="AH38">
        <v>31462972</v>
      </c>
      <c r="AI38">
        <v>0</v>
      </c>
      <c r="AJ38">
        <v>0</v>
      </c>
      <c r="AK38">
        <v>311628</v>
      </c>
      <c r="AL38">
        <v>-1457663</v>
      </c>
      <c r="AM38">
        <v>0</v>
      </c>
      <c r="AN38">
        <v>108664080</v>
      </c>
      <c r="AO38">
        <v>8853169</v>
      </c>
      <c r="AP38">
        <v>15925287</v>
      </c>
      <c r="AQ38">
        <v>221004634</v>
      </c>
      <c r="AR38">
        <v>10.4</v>
      </c>
    </row>
    <row r="39" spans="1:44" hidden="1">
      <c r="A39" s="150" t="str">
        <f t="shared" si="0"/>
        <v>CO_2022</v>
      </c>
      <c r="B39" t="s">
        <v>540</v>
      </c>
      <c r="C39">
        <v>2022</v>
      </c>
      <c r="D39">
        <v>4</v>
      </c>
      <c r="E39">
        <v>28.7</v>
      </c>
      <c r="F39">
        <v>0</v>
      </c>
      <c r="G39">
        <v>3804</v>
      </c>
      <c r="H39">
        <v>0</v>
      </c>
      <c r="I39">
        <v>671.5</v>
      </c>
      <c r="J39">
        <v>0</v>
      </c>
      <c r="K39">
        <v>3221.6</v>
      </c>
      <c r="L39">
        <v>2933.3</v>
      </c>
      <c r="M39">
        <v>0</v>
      </c>
      <c r="N39">
        <v>694.6</v>
      </c>
      <c r="O39">
        <v>0</v>
      </c>
      <c r="P39">
        <v>0</v>
      </c>
      <c r="Q39">
        <v>510.4</v>
      </c>
      <c r="R39">
        <v>580.79999999999995</v>
      </c>
      <c r="S39">
        <v>0</v>
      </c>
      <c r="T39">
        <v>1019.1</v>
      </c>
      <c r="U39">
        <v>0</v>
      </c>
      <c r="V39">
        <v>5139</v>
      </c>
      <c r="W39">
        <v>-916</v>
      </c>
      <c r="X39">
        <v>98986</v>
      </c>
      <c r="Y39">
        <v>0</v>
      </c>
      <c r="Z39">
        <v>0</v>
      </c>
      <c r="AA39">
        <v>26975784</v>
      </c>
      <c r="AB39">
        <v>0</v>
      </c>
      <c r="AC39">
        <v>999769</v>
      </c>
      <c r="AD39">
        <v>0</v>
      </c>
      <c r="AE39">
        <v>6550637</v>
      </c>
      <c r="AF39">
        <v>0</v>
      </c>
      <c r="AG39">
        <v>0</v>
      </c>
      <c r="AH39">
        <v>1841640</v>
      </c>
      <c r="AI39">
        <v>0</v>
      </c>
      <c r="AJ39">
        <v>0</v>
      </c>
      <c r="AK39">
        <v>0</v>
      </c>
      <c r="AL39">
        <v>-138192</v>
      </c>
      <c r="AM39">
        <v>0</v>
      </c>
      <c r="AN39">
        <v>2314362</v>
      </c>
      <c r="AO39">
        <v>0</v>
      </c>
      <c r="AP39">
        <v>13923172</v>
      </c>
      <c r="AQ39">
        <v>52565242</v>
      </c>
      <c r="AR39">
        <v>30.5</v>
      </c>
    </row>
    <row r="40" spans="1:44" hidden="1">
      <c r="A40" s="150" t="str">
        <f t="shared" si="0"/>
        <v>CO_2023</v>
      </c>
      <c r="B40" t="s">
        <v>540</v>
      </c>
      <c r="C40">
        <v>2023</v>
      </c>
      <c r="D40">
        <v>4</v>
      </c>
      <c r="E40">
        <v>28.7</v>
      </c>
      <c r="F40">
        <v>0</v>
      </c>
      <c r="G40">
        <v>3804</v>
      </c>
      <c r="H40">
        <v>0</v>
      </c>
      <c r="I40">
        <v>758.4</v>
      </c>
      <c r="J40">
        <v>0</v>
      </c>
      <c r="K40">
        <v>3221.6</v>
      </c>
      <c r="L40">
        <v>2933.3</v>
      </c>
      <c r="M40">
        <v>0</v>
      </c>
      <c r="N40">
        <v>694.6</v>
      </c>
      <c r="O40">
        <v>0</v>
      </c>
      <c r="P40">
        <v>0</v>
      </c>
      <c r="Q40">
        <v>510.4</v>
      </c>
      <c r="R40">
        <v>580.79999999999995</v>
      </c>
      <c r="S40">
        <v>0</v>
      </c>
      <c r="T40">
        <v>3728.5</v>
      </c>
      <c r="U40">
        <v>0</v>
      </c>
      <c r="V40">
        <v>12507.9</v>
      </c>
      <c r="W40">
        <v>-453</v>
      </c>
      <c r="X40">
        <v>54806</v>
      </c>
      <c r="Y40">
        <v>0</v>
      </c>
      <c r="Z40">
        <v>0</v>
      </c>
      <c r="AA40">
        <v>21310306</v>
      </c>
      <c r="AB40">
        <v>0</v>
      </c>
      <c r="AC40">
        <v>1294205</v>
      </c>
      <c r="AD40">
        <v>0</v>
      </c>
      <c r="AE40">
        <v>6205379</v>
      </c>
      <c r="AF40">
        <v>0</v>
      </c>
      <c r="AG40">
        <v>0</v>
      </c>
      <c r="AH40">
        <v>1841640</v>
      </c>
      <c r="AI40">
        <v>0</v>
      </c>
      <c r="AJ40">
        <v>0</v>
      </c>
      <c r="AK40">
        <v>0</v>
      </c>
      <c r="AL40">
        <v>-128312</v>
      </c>
      <c r="AM40">
        <v>0</v>
      </c>
      <c r="AN40">
        <v>9440278</v>
      </c>
      <c r="AO40">
        <v>0</v>
      </c>
      <c r="AP40">
        <v>45070009</v>
      </c>
      <c r="AQ40">
        <v>85087856</v>
      </c>
      <c r="AR40">
        <v>24.3</v>
      </c>
    </row>
    <row r="41" spans="1:44" hidden="1">
      <c r="A41" s="150" t="str">
        <f t="shared" si="0"/>
        <v>CO_2024</v>
      </c>
      <c r="B41" t="s">
        <v>540</v>
      </c>
      <c r="C41">
        <v>2024</v>
      </c>
      <c r="D41">
        <v>4</v>
      </c>
      <c r="E41">
        <v>28.7</v>
      </c>
      <c r="F41">
        <v>0</v>
      </c>
      <c r="G41">
        <v>3357.4</v>
      </c>
      <c r="H41">
        <v>0</v>
      </c>
      <c r="I41">
        <v>845.2</v>
      </c>
      <c r="J41">
        <v>0</v>
      </c>
      <c r="K41">
        <v>2761.6</v>
      </c>
      <c r="L41">
        <v>1344</v>
      </c>
      <c r="M41">
        <v>0</v>
      </c>
      <c r="N41">
        <v>695</v>
      </c>
      <c r="O41">
        <v>0</v>
      </c>
      <c r="P41">
        <v>0</v>
      </c>
      <c r="Q41">
        <v>0</v>
      </c>
      <c r="R41">
        <v>580.79999999999995</v>
      </c>
      <c r="S41">
        <v>0</v>
      </c>
      <c r="T41">
        <v>3850.2</v>
      </c>
      <c r="U41">
        <v>0</v>
      </c>
      <c r="V41">
        <v>14306</v>
      </c>
      <c r="W41">
        <v>-587</v>
      </c>
      <c r="X41">
        <v>54806</v>
      </c>
      <c r="Y41">
        <v>0</v>
      </c>
      <c r="Z41">
        <v>0</v>
      </c>
      <c r="AA41">
        <v>17320441</v>
      </c>
      <c r="AB41">
        <v>0</v>
      </c>
      <c r="AC41">
        <v>1442332</v>
      </c>
      <c r="AD41">
        <v>0</v>
      </c>
      <c r="AE41">
        <v>3774828</v>
      </c>
      <c r="AF41">
        <v>0</v>
      </c>
      <c r="AG41">
        <v>0</v>
      </c>
      <c r="AH41">
        <v>1841019</v>
      </c>
      <c r="AI41">
        <v>0</v>
      </c>
      <c r="AJ41">
        <v>0</v>
      </c>
      <c r="AK41">
        <v>0</v>
      </c>
      <c r="AL41">
        <v>-113427</v>
      </c>
      <c r="AM41">
        <v>0</v>
      </c>
      <c r="AN41">
        <v>10037297</v>
      </c>
      <c r="AO41">
        <v>0</v>
      </c>
      <c r="AP41">
        <v>51380850</v>
      </c>
      <c r="AQ41">
        <v>85737560</v>
      </c>
      <c r="AR41">
        <v>19.2</v>
      </c>
    </row>
    <row r="42" spans="1:44" hidden="1">
      <c r="A42" s="150" t="str">
        <f t="shared" si="0"/>
        <v>CO_2025</v>
      </c>
      <c r="B42" t="s">
        <v>540</v>
      </c>
      <c r="C42">
        <v>2025</v>
      </c>
      <c r="D42">
        <v>4</v>
      </c>
      <c r="E42">
        <v>28.7</v>
      </c>
      <c r="F42">
        <v>3.1</v>
      </c>
      <c r="G42">
        <v>2607</v>
      </c>
      <c r="H42">
        <v>0</v>
      </c>
      <c r="I42">
        <v>952.4</v>
      </c>
      <c r="J42">
        <v>4.5999999999999996</v>
      </c>
      <c r="K42">
        <v>2360.9</v>
      </c>
      <c r="L42">
        <v>822</v>
      </c>
      <c r="M42">
        <v>0</v>
      </c>
      <c r="N42">
        <v>695.3</v>
      </c>
      <c r="O42">
        <v>0</v>
      </c>
      <c r="P42">
        <v>0</v>
      </c>
      <c r="Q42">
        <v>0</v>
      </c>
      <c r="R42">
        <v>580.79999999999995</v>
      </c>
      <c r="S42">
        <v>0</v>
      </c>
      <c r="T42">
        <v>3878.3</v>
      </c>
      <c r="U42">
        <v>0</v>
      </c>
      <c r="V42">
        <v>17829.3</v>
      </c>
      <c r="W42">
        <v>-707</v>
      </c>
      <c r="X42">
        <v>54443</v>
      </c>
      <c r="Y42">
        <v>0</v>
      </c>
      <c r="Z42">
        <v>20504</v>
      </c>
      <c r="AA42">
        <v>11125693</v>
      </c>
      <c r="AB42">
        <v>0</v>
      </c>
      <c r="AC42">
        <v>1579202</v>
      </c>
      <c r="AD42">
        <v>30115</v>
      </c>
      <c r="AE42">
        <v>2251383</v>
      </c>
      <c r="AF42">
        <v>0</v>
      </c>
      <c r="AG42">
        <v>0</v>
      </c>
      <c r="AH42">
        <v>1838935</v>
      </c>
      <c r="AI42">
        <v>0</v>
      </c>
      <c r="AJ42">
        <v>0</v>
      </c>
      <c r="AK42">
        <v>0</v>
      </c>
      <c r="AL42">
        <v>-158732</v>
      </c>
      <c r="AM42">
        <v>0</v>
      </c>
      <c r="AN42">
        <v>9999299</v>
      </c>
      <c r="AO42">
        <v>0</v>
      </c>
      <c r="AP42">
        <v>64295987</v>
      </c>
      <c r="AQ42">
        <v>91036122</v>
      </c>
      <c r="AR42">
        <v>12</v>
      </c>
    </row>
    <row r="43" spans="1:44" hidden="1">
      <c r="A43" s="150" t="str">
        <f t="shared" si="0"/>
        <v>CO_2026</v>
      </c>
      <c r="B43" t="s">
        <v>540</v>
      </c>
      <c r="C43">
        <v>2026</v>
      </c>
      <c r="D43">
        <v>4</v>
      </c>
      <c r="E43">
        <v>28.7</v>
      </c>
      <c r="F43">
        <v>6.2</v>
      </c>
      <c r="G43">
        <v>2588.3000000000002</v>
      </c>
      <c r="H43">
        <v>0</v>
      </c>
      <c r="I43">
        <v>1059.5999999999999</v>
      </c>
      <c r="J43">
        <v>9.1999999999999993</v>
      </c>
      <c r="K43">
        <v>2359.1999999999998</v>
      </c>
      <c r="L43">
        <v>822</v>
      </c>
      <c r="M43">
        <v>0</v>
      </c>
      <c r="N43">
        <v>695.7</v>
      </c>
      <c r="O43">
        <v>0</v>
      </c>
      <c r="P43">
        <v>0</v>
      </c>
      <c r="Q43">
        <v>0</v>
      </c>
      <c r="R43">
        <v>580.79999999999995</v>
      </c>
      <c r="S43">
        <v>0</v>
      </c>
      <c r="T43">
        <v>3902.4</v>
      </c>
      <c r="U43">
        <v>0</v>
      </c>
      <c r="V43">
        <v>18127.400000000001</v>
      </c>
      <c r="W43">
        <v>-832</v>
      </c>
      <c r="X43">
        <v>54806</v>
      </c>
      <c r="Y43">
        <v>0</v>
      </c>
      <c r="Z43">
        <v>41007</v>
      </c>
      <c r="AA43">
        <v>9775935</v>
      </c>
      <c r="AB43">
        <v>0</v>
      </c>
      <c r="AC43">
        <v>1294799</v>
      </c>
      <c r="AD43">
        <v>60230</v>
      </c>
      <c r="AE43">
        <v>3806728</v>
      </c>
      <c r="AF43">
        <v>0</v>
      </c>
      <c r="AG43">
        <v>0</v>
      </c>
      <c r="AH43">
        <v>1842261</v>
      </c>
      <c r="AI43">
        <v>0</v>
      </c>
      <c r="AJ43">
        <v>0</v>
      </c>
      <c r="AK43">
        <v>0</v>
      </c>
      <c r="AL43">
        <v>-205065</v>
      </c>
      <c r="AM43">
        <v>0</v>
      </c>
      <c r="AN43">
        <v>8810197</v>
      </c>
      <c r="AO43">
        <v>0</v>
      </c>
      <c r="AP43">
        <v>63950853</v>
      </c>
      <c r="AQ43">
        <v>89430920</v>
      </c>
      <c r="AR43">
        <v>11.6</v>
      </c>
    </row>
    <row r="44" spans="1:44" hidden="1">
      <c r="A44" s="150" t="str">
        <f t="shared" si="0"/>
        <v>CO_2027</v>
      </c>
      <c r="B44" t="s">
        <v>540</v>
      </c>
      <c r="C44">
        <v>2027</v>
      </c>
      <c r="D44">
        <v>21.1</v>
      </c>
      <c r="E44">
        <v>28.7</v>
      </c>
      <c r="F44">
        <v>9.4</v>
      </c>
      <c r="G44">
        <v>2314.6999999999998</v>
      </c>
      <c r="H44">
        <v>0</v>
      </c>
      <c r="I44">
        <v>1194.7</v>
      </c>
      <c r="J44">
        <v>13.7</v>
      </c>
      <c r="K44">
        <v>2355.3000000000002</v>
      </c>
      <c r="L44">
        <v>822</v>
      </c>
      <c r="M44">
        <v>0</v>
      </c>
      <c r="N44">
        <v>696.1</v>
      </c>
      <c r="O44">
        <v>0</v>
      </c>
      <c r="P44">
        <v>0</v>
      </c>
      <c r="Q44">
        <v>0</v>
      </c>
      <c r="R44">
        <v>580.79999999999995</v>
      </c>
      <c r="S44">
        <v>0</v>
      </c>
      <c r="T44">
        <v>3881.2</v>
      </c>
      <c r="U44">
        <v>0</v>
      </c>
      <c r="V44">
        <v>18120.5</v>
      </c>
      <c r="W44">
        <v>-6987</v>
      </c>
      <c r="X44">
        <v>54806</v>
      </c>
      <c r="Y44">
        <v>0</v>
      </c>
      <c r="Z44">
        <v>61511</v>
      </c>
      <c r="AA44">
        <v>8605390</v>
      </c>
      <c r="AB44">
        <v>0</v>
      </c>
      <c r="AC44">
        <v>1463411</v>
      </c>
      <c r="AD44">
        <v>90345</v>
      </c>
      <c r="AE44">
        <v>2517488</v>
      </c>
      <c r="AF44">
        <v>0</v>
      </c>
      <c r="AG44">
        <v>0</v>
      </c>
      <c r="AH44">
        <v>1841507</v>
      </c>
      <c r="AI44">
        <v>0</v>
      </c>
      <c r="AJ44">
        <v>0</v>
      </c>
      <c r="AK44">
        <v>0</v>
      </c>
      <c r="AL44">
        <v>-190696</v>
      </c>
      <c r="AM44">
        <v>0</v>
      </c>
      <c r="AN44">
        <v>8527369</v>
      </c>
      <c r="AO44">
        <v>0</v>
      </c>
      <c r="AP44">
        <v>63662697</v>
      </c>
      <c r="AQ44">
        <v>86626841</v>
      </c>
      <c r="AR44">
        <v>9.9</v>
      </c>
    </row>
    <row r="45" spans="1:44" hidden="1">
      <c r="A45" s="150" t="str">
        <f t="shared" si="0"/>
        <v>CO_2028</v>
      </c>
      <c r="B45" t="s">
        <v>540</v>
      </c>
      <c r="C45">
        <v>2028</v>
      </c>
      <c r="D45">
        <v>59.9</v>
      </c>
      <c r="E45">
        <v>28.7</v>
      </c>
      <c r="F45">
        <v>0</v>
      </c>
      <c r="G45">
        <v>1873.4</v>
      </c>
      <c r="H45">
        <v>0</v>
      </c>
      <c r="I45">
        <v>1329.7</v>
      </c>
      <c r="J45">
        <v>18.3</v>
      </c>
      <c r="K45">
        <v>2351.3000000000002</v>
      </c>
      <c r="L45">
        <v>822</v>
      </c>
      <c r="M45">
        <v>0</v>
      </c>
      <c r="N45">
        <v>696.4</v>
      </c>
      <c r="O45">
        <v>0</v>
      </c>
      <c r="P45">
        <v>0</v>
      </c>
      <c r="Q45">
        <v>0</v>
      </c>
      <c r="R45">
        <v>580.79999999999995</v>
      </c>
      <c r="S45">
        <v>0</v>
      </c>
      <c r="T45">
        <v>4312.8999999999996</v>
      </c>
      <c r="U45">
        <v>0</v>
      </c>
      <c r="V45">
        <v>19860.3</v>
      </c>
      <c r="W45">
        <v>-17764</v>
      </c>
      <c r="X45">
        <v>49295</v>
      </c>
      <c r="Y45">
        <v>0</v>
      </c>
      <c r="Z45">
        <v>0</v>
      </c>
      <c r="AA45">
        <v>1100912</v>
      </c>
      <c r="AB45">
        <v>0</v>
      </c>
      <c r="AC45">
        <v>1938651</v>
      </c>
      <c r="AD45">
        <v>120461</v>
      </c>
      <c r="AE45">
        <v>820257</v>
      </c>
      <c r="AF45">
        <v>0</v>
      </c>
      <c r="AG45">
        <v>0</v>
      </c>
      <c r="AH45">
        <v>1828842</v>
      </c>
      <c r="AI45">
        <v>0</v>
      </c>
      <c r="AJ45">
        <v>0</v>
      </c>
      <c r="AK45">
        <v>0</v>
      </c>
      <c r="AL45">
        <v>-240554</v>
      </c>
      <c r="AM45">
        <v>0</v>
      </c>
      <c r="AN45">
        <v>10610815</v>
      </c>
      <c r="AO45">
        <v>0</v>
      </c>
      <c r="AP45">
        <v>71113375</v>
      </c>
      <c r="AQ45">
        <v>87324289</v>
      </c>
      <c r="AR45">
        <v>1.4</v>
      </c>
    </row>
    <row r="46" spans="1:44" hidden="1">
      <c r="A46" s="150" t="str">
        <f t="shared" si="0"/>
        <v>CO_2029</v>
      </c>
      <c r="B46" t="s">
        <v>540</v>
      </c>
      <c r="C46">
        <v>2029</v>
      </c>
      <c r="D46">
        <v>227.3</v>
      </c>
      <c r="E46">
        <v>28.7</v>
      </c>
      <c r="F46">
        <v>0</v>
      </c>
      <c r="G46">
        <v>1194.0999999999999</v>
      </c>
      <c r="H46">
        <v>0</v>
      </c>
      <c r="I46">
        <v>1501.2</v>
      </c>
      <c r="J46">
        <v>18.3</v>
      </c>
      <c r="K46">
        <v>2348.9</v>
      </c>
      <c r="L46">
        <v>822</v>
      </c>
      <c r="M46">
        <v>0</v>
      </c>
      <c r="N46">
        <v>696.8</v>
      </c>
      <c r="O46">
        <v>0</v>
      </c>
      <c r="P46">
        <v>0</v>
      </c>
      <c r="Q46">
        <v>0</v>
      </c>
      <c r="R46">
        <v>580.79999999999995</v>
      </c>
      <c r="S46">
        <v>0</v>
      </c>
      <c r="T46">
        <v>4379.8</v>
      </c>
      <c r="U46">
        <v>0</v>
      </c>
      <c r="V46">
        <v>19889</v>
      </c>
      <c r="W46">
        <v>-80696</v>
      </c>
      <c r="X46">
        <v>48856</v>
      </c>
      <c r="Y46">
        <v>0</v>
      </c>
      <c r="Z46">
        <v>0</v>
      </c>
      <c r="AA46">
        <v>176454</v>
      </c>
      <c r="AB46">
        <v>0</v>
      </c>
      <c r="AC46">
        <v>2135534</v>
      </c>
      <c r="AD46">
        <v>120461</v>
      </c>
      <c r="AE46">
        <v>802413</v>
      </c>
      <c r="AF46">
        <v>0</v>
      </c>
      <c r="AG46">
        <v>0</v>
      </c>
      <c r="AH46">
        <v>1829509</v>
      </c>
      <c r="AI46">
        <v>0</v>
      </c>
      <c r="AJ46">
        <v>0</v>
      </c>
      <c r="AK46">
        <v>0</v>
      </c>
      <c r="AL46">
        <v>-206355</v>
      </c>
      <c r="AM46">
        <v>0</v>
      </c>
      <c r="AN46">
        <v>10652594</v>
      </c>
      <c r="AO46">
        <v>0</v>
      </c>
      <c r="AP46">
        <v>69474938</v>
      </c>
      <c r="AQ46">
        <v>84953710</v>
      </c>
      <c r="AR46">
        <v>0.5</v>
      </c>
    </row>
    <row r="47" spans="1:44" hidden="1">
      <c r="A47" s="150" t="str">
        <f t="shared" si="0"/>
        <v>CO_2030</v>
      </c>
      <c r="B47" t="s">
        <v>540</v>
      </c>
      <c r="C47">
        <v>2030</v>
      </c>
      <c r="D47">
        <v>413.9</v>
      </c>
      <c r="E47">
        <v>23.9</v>
      </c>
      <c r="F47">
        <v>0</v>
      </c>
      <c r="G47">
        <v>1184.8</v>
      </c>
      <c r="H47">
        <v>0</v>
      </c>
      <c r="I47">
        <v>1672.7</v>
      </c>
      <c r="J47">
        <v>18.3</v>
      </c>
      <c r="K47">
        <v>2346.5</v>
      </c>
      <c r="L47">
        <v>822</v>
      </c>
      <c r="M47">
        <v>0</v>
      </c>
      <c r="N47">
        <v>697.2</v>
      </c>
      <c r="O47">
        <v>0</v>
      </c>
      <c r="P47">
        <v>0</v>
      </c>
      <c r="Q47">
        <v>0</v>
      </c>
      <c r="R47">
        <v>580.79999999999995</v>
      </c>
      <c r="S47">
        <v>0</v>
      </c>
      <c r="T47">
        <v>4927.3999999999996</v>
      </c>
      <c r="U47">
        <v>0</v>
      </c>
      <c r="V47">
        <v>20345.900000000001</v>
      </c>
      <c r="W47">
        <v>-133934</v>
      </c>
      <c r="X47">
        <v>42088</v>
      </c>
      <c r="Y47">
        <v>0</v>
      </c>
      <c r="Z47">
        <v>0</v>
      </c>
      <c r="AA47">
        <v>0</v>
      </c>
      <c r="AB47">
        <v>0</v>
      </c>
      <c r="AC47">
        <v>2074333</v>
      </c>
      <c r="AD47">
        <v>120461</v>
      </c>
      <c r="AE47">
        <v>415234</v>
      </c>
      <c r="AF47">
        <v>0</v>
      </c>
      <c r="AG47">
        <v>0</v>
      </c>
      <c r="AH47">
        <v>1834941</v>
      </c>
      <c r="AI47">
        <v>0</v>
      </c>
      <c r="AJ47">
        <v>0</v>
      </c>
      <c r="AK47">
        <v>0</v>
      </c>
      <c r="AL47">
        <v>-223599</v>
      </c>
      <c r="AM47">
        <v>0</v>
      </c>
      <c r="AN47">
        <v>12561570</v>
      </c>
      <c r="AO47">
        <v>0</v>
      </c>
      <c r="AP47">
        <v>72601452</v>
      </c>
      <c r="AQ47">
        <v>89292546</v>
      </c>
      <c r="AR47">
        <v>0.2</v>
      </c>
    </row>
    <row r="48" spans="1:44" hidden="1">
      <c r="A48" s="150" t="str">
        <f t="shared" si="0"/>
        <v>CT_2022</v>
      </c>
      <c r="B48" t="s">
        <v>541</v>
      </c>
      <c r="C48">
        <v>2022</v>
      </c>
      <c r="D48">
        <v>0</v>
      </c>
      <c r="E48">
        <v>199.1</v>
      </c>
      <c r="F48">
        <v>0</v>
      </c>
      <c r="G48">
        <v>0</v>
      </c>
      <c r="H48">
        <v>0</v>
      </c>
      <c r="I48">
        <v>662</v>
      </c>
      <c r="J48">
        <v>0</v>
      </c>
      <c r="K48">
        <v>3823.9</v>
      </c>
      <c r="L48">
        <v>1117.5</v>
      </c>
      <c r="M48">
        <v>0</v>
      </c>
      <c r="N48">
        <v>122.2</v>
      </c>
      <c r="O48">
        <v>2073.1</v>
      </c>
      <c r="P48">
        <v>0</v>
      </c>
      <c r="Q48">
        <v>2230.1</v>
      </c>
      <c r="R48">
        <v>29.4</v>
      </c>
      <c r="S48">
        <v>0</v>
      </c>
      <c r="T48">
        <v>264.10000000000002</v>
      </c>
      <c r="U48">
        <v>0</v>
      </c>
      <c r="V48">
        <v>1</v>
      </c>
      <c r="W48">
        <v>0</v>
      </c>
      <c r="X48">
        <v>1021960</v>
      </c>
      <c r="Y48">
        <v>0</v>
      </c>
      <c r="Z48">
        <v>0</v>
      </c>
      <c r="AA48">
        <v>0</v>
      </c>
      <c r="AB48">
        <v>0</v>
      </c>
      <c r="AC48">
        <v>906319</v>
      </c>
      <c r="AD48">
        <v>0</v>
      </c>
      <c r="AE48">
        <v>25564635</v>
      </c>
      <c r="AF48">
        <v>835576</v>
      </c>
      <c r="AG48">
        <v>0</v>
      </c>
      <c r="AH48">
        <v>410024</v>
      </c>
      <c r="AI48">
        <v>16617388</v>
      </c>
      <c r="AJ48">
        <v>0</v>
      </c>
      <c r="AK48">
        <v>1212182</v>
      </c>
      <c r="AL48">
        <v>-9274</v>
      </c>
      <c r="AM48">
        <v>0</v>
      </c>
      <c r="AN48">
        <v>474935</v>
      </c>
      <c r="AO48">
        <v>0</v>
      </c>
      <c r="AP48">
        <v>3005</v>
      </c>
      <c r="AQ48">
        <v>47036748</v>
      </c>
      <c r="AR48">
        <v>11.3</v>
      </c>
    </row>
    <row r="49" spans="1:44" hidden="1">
      <c r="A49" s="150" t="str">
        <f t="shared" si="0"/>
        <v>CT_2023</v>
      </c>
      <c r="B49" t="s">
        <v>541</v>
      </c>
      <c r="C49">
        <v>2023</v>
      </c>
      <c r="D49">
        <v>0</v>
      </c>
      <c r="E49">
        <v>199.1</v>
      </c>
      <c r="F49">
        <v>0</v>
      </c>
      <c r="G49">
        <v>0</v>
      </c>
      <c r="H49">
        <v>0</v>
      </c>
      <c r="I49">
        <v>727.8</v>
      </c>
      <c r="J49">
        <v>0</v>
      </c>
      <c r="K49">
        <v>3823.9</v>
      </c>
      <c r="L49">
        <v>1117.5</v>
      </c>
      <c r="M49">
        <v>0</v>
      </c>
      <c r="N49">
        <v>122.2</v>
      </c>
      <c r="O49">
        <v>2073.1</v>
      </c>
      <c r="P49">
        <v>0</v>
      </c>
      <c r="Q49">
        <v>2230.1</v>
      </c>
      <c r="R49">
        <v>29.4</v>
      </c>
      <c r="S49">
        <v>0</v>
      </c>
      <c r="T49">
        <v>264.10000000000002</v>
      </c>
      <c r="U49">
        <v>0</v>
      </c>
      <c r="V49">
        <v>1</v>
      </c>
      <c r="W49">
        <v>0</v>
      </c>
      <c r="X49">
        <v>1021960</v>
      </c>
      <c r="Y49">
        <v>0</v>
      </c>
      <c r="Z49">
        <v>0</v>
      </c>
      <c r="AA49">
        <v>0</v>
      </c>
      <c r="AB49">
        <v>0</v>
      </c>
      <c r="AC49">
        <v>996428</v>
      </c>
      <c r="AD49">
        <v>0</v>
      </c>
      <c r="AE49">
        <v>21201417</v>
      </c>
      <c r="AF49">
        <v>652780</v>
      </c>
      <c r="AG49">
        <v>0</v>
      </c>
      <c r="AH49">
        <v>410024</v>
      </c>
      <c r="AI49">
        <v>16617388</v>
      </c>
      <c r="AJ49">
        <v>0</v>
      </c>
      <c r="AK49">
        <v>673485</v>
      </c>
      <c r="AL49">
        <v>-6541</v>
      </c>
      <c r="AM49">
        <v>0</v>
      </c>
      <c r="AN49">
        <v>503379</v>
      </c>
      <c r="AO49">
        <v>0</v>
      </c>
      <c r="AP49">
        <v>2997</v>
      </c>
      <c r="AQ49">
        <v>42073317</v>
      </c>
      <c r="AR49">
        <v>9</v>
      </c>
    </row>
    <row r="50" spans="1:44" hidden="1">
      <c r="A50" s="150" t="str">
        <f t="shared" si="0"/>
        <v>CT_2024</v>
      </c>
      <c r="B50" t="s">
        <v>541</v>
      </c>
      <c r="C50">
        <v>2024</v>
      </c>
      <c r="D50">
        <v>276.8</v>
      </c>
      <c r="E50">
        <v>199.1</v>
      </c>
      <c r="F50">
        <v>0</v>
      </c>
      <c r="G50">
        <v>0</v>
      </c>
      <c r="H50">
        <v>0</v>
      </c>
      <c r="I50">
        <v>793.6</v>
      </c>
      <c r="J50">
        <v>0</v>
      </c>
      <c r="K50">
        <v>3823.9</v>
      </c>
      <c r="L50">
        <v>1117.5</v>
      </c>
      <c r="M50">
        <v>0</v>
      </c>
      <c r="N50">
        <v>122.3</v>
      </c>
      <c r="O50">
        <v>2073.1</v>
      </c>
      <c r="P50">
        <v>0</v>
      </c>
      <c r="Q50">
        <v>109.6</v>
      </c>
      <c r="R50">
        <v>29.4</v>
      </c>
      <c r="S50">
        <v>0</v>
      </c>
      <c r="T50">
        <v>1482.4</v>
      </c>
      <c r="U50">
        <v>0</v>
      </c>
      <c r="V50">
        <v>1</v>
      </c>
      <c r="W50">
        <v>-139153</v>
      </c>
      <c r="X50">
        <v>1021960</v>
      </c>
      <c r="Y50">
        <v>0</v>
      </c>
      <c r="Z50">
        <v>0</v>
      </c>
      <c r="AA50">
        <v>0</v>
      </c>
      <c r="AB50">
        <v>0</v>
      </c>
      <c r="AC50">
        <v>861974</v>
      </c>
      <c r="AD50">
        <v>0</v>
      </c>
      <c r="AE50">
        <v>22761699</v>
      </c>
      <c r="AF50">
        <v>679168</v>
      </c>
      <c r="AG50">
        <v>0</v>
      </c>
      <c r="AH50">
        <v>410358</v>
      </c>
      <c r="AI50">
        <v>16617388</v>
      </c>
      <c r="AJ50">
        <v>0</v>
      </c>
      <c r="AK50">
        <v>25414</v>
      </c>
      <c r="AL50">
        <v>-10597</v>
      </c>
      <c r="AM50">
        <v>0</v>
      </c>
      <c r="AN50">
        <v>2355261</v>
      </c>
      <c r="AO50">
        <v>0</v>
      </c>
      <c r="AP50">
        <v>2989</v>
      </c>
      <c r="AQ50">
        <v>44586460</v>
      </c>
      <c r="AR50">
        <v>9.1</v>
      </c>
    </row>
    <row r="51" spans="1:44" hidden="1">
      <c r="A51" s="150" t="str">
        <f t="shared" si="0"/>
        <v>CT_2025</v>
      </c>
      <c r="B51" t="s">
        <v>541</v>
      </c>
      <c r="C51">
        <v>2025</v>
      </c>
      <c r="D51">
        <v>276.8</v>
      </c>
      <c r="E51">
        <v>199.1</v>
      </c>
      <c r="F51">
        <v>1.6</v>
      </c>
      <c r="G51">
        <v>0</v>
      </c>
      <c r="H51">
        <v>0</v>
      </c>
      <c r="I51">
        <v>868.3</v>
      </c>
      <c r="J51">
        <v>2.2999999999999998</v>
      </c>
      <c r="K51">
        <v>3821.1</v>
      </c>
      <c r="L51">
        <v>1117.5</v>
      </c>
      <c r="M51">
        <v>0</v>
      </c>
      <c r="N51">
        <v>122.4</v>
      </c>
      <c r="O51">
        <v>2073.1</v>
      </c>
      <c r="P51">
        <v>0</v>
      </c>
      <c r="Q51">
        <v>109.6</v>
      </c>
      <c r="R51">
        <v>29.4</v>
      </c>
      <c r="S51">
        <v>0</v>
      </c>
      <c r="T51">
        <v>1494.5</v>
      </c>
      <c r="U51">
        <v>0</v>
      </c>
      <c r="V51">
        <v>1</v>
      </c>
      <c r="W51">
        <v>-97308</v>
      </c>
      <c r="X51">
        <v>807683</v>
      </c>
      <c r="Y51">
        <v>0</v>
      </c>
      <c r="Z51">
        <v>10252</v>
      </c>
      <c r="AA51">
        <v>0</v>
      </c>
      <c r="AB51">
        <v>0</v>
      </c>
      <c r="AC51">
        <v>1188719</v>
      </c>
      <c r="AD51">
        <v>15058</v>
      </c>
      <c r="AE51">
        <v>21406063</v>
      </c>
      <c r="AF51">
        <v>561747</v>
      </c>
      <c r="AG51">
        <v>0</v>
      </c>
      <c r="AH51">
        <v>410693</v>
      </c>
      <c r="AI51">
        <v>16617388</v>
      </c>
      <c r="AJ51">
        <v>0</v>
      </c>
      <c r="AK51">
        <v>25414</v>
      </c>
      <c r="AL51">
        <v>-11649</v>
      </c>
      <c r="AM51">
        <v>0</v>
      </c>
      <c r="AN51">
        <v>2831953</v>
      </c>
      <c r="AO51">
        <v>0</v>
      </c>
      <c r="AP51">
        <v>2981</v>
      </c>
      <c r="AQ51">
        <v>43768993</v>
      </c>
      <c r="AR51">
        <v>8.5</v>
      </c>
    </row>
    <row r="52" spans="1:44" hidden="1">
      <c r="A52" s="150" t="str">
        <f t="shared" si="0"/>
        <v>CT_2026</v>
      </c>
      <c r="B52" t="s">
        <v>541</v>
      </c>
      <c r="C52">
        <v>2026</v>
      </c>
      <c r="D52">
        <v>276.8</v>
      </c>
      <c r="E52">
        <v>199.1</v>
      </c>
      <c r="F52">
        <v>3.1</v>
      </c>
      <c r="G52">
        <v>0</v>
      </c>
      <c r="H52">
        <v>0</v>
      </c>
      <c r="I52">
        <v>942.9</v>
      </c>
      <c r="J52">
        <v>4.5999999999999996</v>
      </c>
      <c r="K52">
        <v>3818.4</v>
      </c>
      <c r="L52">
        <v>1117.5</v>
      </c>
      <c r="M52">
        <v>0</v>
      </c>
      <c r="N52">
        <v>122.5</v>
      </c>
      <c r="O52">
        <v>2073.1</v>
      </c>
      <c r="P52">
        <v>0</v>
      </c>
      <c r="Q52">
        <v>109.6</v>
      </c>
      <c r="R52">
        <v>29.4</v>
      </c>
      <c r="S52">
        <v>0</v>
      </c>
      <c r="T52">
        <v>1488.3</v>
      </c>
      <c r="U52">
        <v>0</v>
      </c>
      <c r="V52">
        <v>1</v>
      </c>
      <c r="W52">
        <v>-94054</v>
      </c>
      <c r="X52">
        <v>807683</v>
      </c>
      <c r="Y52">
        <v>0</v>
      </c>
      <c r="Z52">
        <v>20504</v>
      </c>
      <c r="AA52">
        <v>0</v>
      </c>
      <c r="AB52">
        <v>0</v>
      </c>
      <c r="AC52">
        <v>1290534</v>
      </c>
      <c r="AD52">
        <v>30115</v>
      </c>
      <c r="AE52">
        <v>20367321</v>
      </c>
      <c r="AF52">
        <v>553001</v>
      </c>
      <c r="AG52">
        <v>0</v>
      </c>
      <c r="AH52">
        <v>411028</v>
      </c>
      <c r="AI52">
        <v>16617388</v>
      </c>
      <c r="AJ52">
        <v>0</v>
      </c>
      <c r="AK52">
        <v>25414</v>
      </c>
      <c r="AL52">
        <v>-11357</v>
      </c>
      <c r="AM52">
        <v>0</v>
      </c>
      <c r="AN52">
        <v>2812025</v>
      </c>
      <c r="AO52">
        <v>0</v>
      </c>
      <c r="AP52">
        <v>2973</v>
      </c>
      <c r="AQ52">
        <v>42832573</v>
      </c>
      <c r="AR52">
        <v>8</v>
      </c>
    </row>
    <row r="53" spans="1:44" hidden="1">
      <c r="A53" s="150" t="str">
        <f t="shared" si="0"/>
        <v>CT_2027</v>
      </c>
      <c r="B53" t="s">
        <v>541</v>
      </c>
      <c r="C53">
        <v>2027</v>
      </c>
      <c r="D53">
        <v>276.8</v>
      </c>
      <c r="E53">
        <v>199.1</v>
      </c>
      <c r="F53">
        <v>4.7</v>
      </c>
      <c r="G53">
        <v>0</v>
      </c>
      <c r="H53">
        <v>0</v>
      </c>
      <c r="I53">
        <v>1024.0999999999999</v>
      </c>
      <c r="J53">
        <v>6.9</v>
      </c>
      <c r="K53">
        <v>3812</v>
      </c>
      <c r="L53">
        <v>1117.5</v>
      </c>
      <c r="M53">
        <v>0</v>
      </c>
      <c r="N53">
        <v>122.6</v>
      </c>
      <c r="O53">
        <v>2073.1</v>
      </c>
      <c r="P53">
        <v>0</v>
      </c>
      <c r="Q53">
        <v>109.6</v>
      </c>
      <c r="R53">
        <v>29.4</v>
      </c>
      <c r="S53">
        <v>0</v>
      </c>
      <c r="T53">
        <v>1479.3</v>
      </c>
      <c r="U53">
        <v>0</v>
      </c>
      <c r="V53">
        <v>1</v>
      </c>
      <c r="W53">
        <v>-91910</v>
      </c>
      <c r="X53">
        <v>828025</v>
      </c>
      <c r="Y53">
        <v>0</v>
      </c>
      <c r="Z53">
        <v>30755</v>
      </c>
      <c r="AA53">
        <v>0</v>
      </c>
      <c r="AB53">
        <v>0</v>
      </c>
      <c r="AC53">
        <v>1402044</v>
      </c>
      <c r="AD53">
        <v>45173</v>
      </c>
      <c r="AE53">
        <v>20049298</v>
      </c>
      <c r="AF53">
        <v>488605</v>
      </c>
      <c r="AG53">
        <v>0</v>
      </c>
      <c r="AH53">
        <v>411362</v>
      </c>
      <c r="AI53">
        <v>16617388</v>
      </c>
      <c r="AJ53">
        <v>0</v>
      </c>
      <c r="AK53">
        <v>25414</v>
      </c>
      <c r="AL53">
        <v>-11273</v>
      </c>
      <c r="AM53">
        <v>0</v>
      </c>
      <c r="AN53">
        <v>2780359</v>
      </c>
      <c r="AO53">
        <v>0</v>
      </c>
      <c r="AP53">
        <v>2965</v>
      </c>
      <c r="AQ53">
        <v>42578203</v>
      </c>
      <c r="AR53">
        <v>7.9</v>
      </c>
    </row>
    <row r="54" spans="1:44" hidden="1">
      <c r="A54" s="150" t="str">
        <f t="shared" si="0"/>
        <v>CT_2028</v>
      </c>
      <c r="B54" t="s">
        <v>541</v>
      </c>
      <c r="C54">
        <v>2028</v>
      </c>
      <c r="D54">
        <v>329.4</v>
      </c>
      <c r="E54">
        <v>199.1</v>
      </c>
      <c r="F54">
        <v>0</v>
      </c>
      <c r="G54">
        <v>0</v>
      </c>
      <c r="H54">
        <v>0</v>
      </c>
      <c r="I54">
        <v>1105.3</v>
      </c>
      <c r="J54">
        <v>9.1999999999999993</v>
      </c>
      <c r="K54">
        <v>3805.5</v>
      </c>
      <c r="L54">
        <v>1117.5</v>
      </c>
      <c r="M54">
        <v>0</v>
      </c>
      <c r="N54">
        <v>122.7</v>
      </c>
      <c r="O54">
        <v>2073.1</v>
      </c>
      <c r="P54">
        <v>0</v>
      </c>
      <c r="Q54">
        <v>109.6</v>
      </c>
      <c r="R54">
        <v>2</v>
      </c>
      <c r="S54">
        <v>0</v>
      </c>
      <c r="T54">
        <v>1471</v>
      </c>
      <c r="U54">
        <v>0</v>
      </c>
      <c r="V54">
        <v>1</v>
      </c>
      <c r="W54">
        <v>-100703</v>
      </c>
      <c r="X54">
        <v>913440</v>
      </c>
      <c r="Y54">
        <v>0</v>
      </c>
      <c r="Z54">
        <v>0</v>
      </c>
      <c r="AA54">
        <v>0</v>
      </c>
      <c r="AB54">
        <v>0</v>
      </c>
      <c r="AC54">
        <v>1513187</v>
      </c>
      <c r="AD54">
        <v>60230</v>
      </c>
      <c r="AE54">
        <v>17929830</v>
      </c>
      <c r="AF54">
        <v>550680</v>
      </c>
      <c r="AG54">
        <v>0</v>
      </c>
      <c r="AH54">
        <v>411697</v>
      </c>
      <c r="AI54">
        <v>16617388</v>
      </c>
      <c r="AJ54">
        <v>0</v>
      </c>
      <c r="AK54">
        <v>0</v>
      </c>
      <c r="AL54">
        <v>-788</v>
      </c>
      <c r="AM54">
        <v>0</v>
      </c>
      <c r="AN54">
        <v>2772919</v>
      </c>
      <c r="AO54">
        <v>0</v>
      </c>
      <c r="AP54">
        <v>2932</v>
      </c>
      <c r="AQ54">
        <v>40670810</v>
      </c>
      <c r="AR54">
        <v>7.1</v>
      </c>
    </row>
    <row r="55" spans="1:44" hidden="1">
      <c r="A55" s="150" t="str">
        <f t="shared" si="0"/>
        <v>CT_2029</v>
      </c>
      <c r="B55" t="s">
        <v>541</v>
      </c>
      <c r="C55">
        <v>2029</v>
      </c>
      <c r="D55">
        <v>422.9</v>
      </c>
      <c r="E55">
        <v>199.1</v>
      </c>
      <c r="F55">
        <v>0</v>
      </c>
      <c r="G55">
        <v>0</v>
      </c>
      <c r="H55">
        <v>0</v>
      </c>
      <c r="I55">
        <v>1205.7</v>
      </c>
      <c r="J55">
        <v>9.1999999999999993</v>
      </c>
      <c r="K55">
        <v>3801.7</v>
      </c>
      <c r="L55">
        <v>1117.5</v>
      </c>
      <c r="M55">
        <v>0</v>
      </c>
      <c r="N55">
        <v>122.8</v>
      </c>
      <c r="O55">
        <v>2073.1</v>
      </c>
      <c r="P55">
        <v>0</v>
      </c>
      <c r="Q55">
        <v>109.6</v>
      </c>
      <c r="R55">
        <v>0</v>
      </c>
      <c r="S55">
        <v>0</v>
      </c>
      <c r="T55">
        <v>1531.8</v>
      </c>
      <c r="U55">
        <v>0</v>
      </c>
      <c r="V55">
        <v>1</v>
      </c>
      <c r="W55">
        <v>-122008</v>
      </c>
      <c r="X55">
        <v>949012</v>
      </c>
      <c r="Y55">
        <v>0</v>
      </c>
      <c r="Z55">
        <v>0</v>
      </c>
      <c r="AA55">
        <v>0</v>
      </c>
      <c r="AB55">
        <v>0</v>
      </c>
      <c r="AC55">
        <v>1650715</v>
      </c>
      <c r="AD55">
        <v>60230</v>
      </c>
      <c r="AE55">
        <v>17280842</v>
      </c>
      <c r="AF55">
        <v>550426</v>
      </c>
      <c r="AG55">
        <v>0</v>
      </c>
      <c r="AH55">
        <v>412031</v>
      </c>
      <c r="AI55">
        <v>16617388</v>
      </c>
      <c r="AJ55">
        <v>0</v>
      </c>
      <c r="AK55">
        <v>0</v>
      </c>
      <c r="AL55">
        <v>0</v>
      </c>
      <c r="AM55">
        <v>0</v>
      </c>
      <c r="AN55">
        <v>2865532</v>
      </c>
      <c r="AO55">
        <v>0</v>
      </c>
      <c r="AP55">
        <v>2566</v>
      </c>
      <c r="AQ55">
        <v>40266735</v>
      </c>
      <c r="AR55">
        <v>6.8</v>
      </c>
    </row>
    <row r="56" spans="1:44" hidden="1">
      <c r="A56" s="150" t="str">
        <f t="shared" si="0"/>
        <v>CT_2030</v>
      </c>
      <c r="B56" t="s">
        <v>541</v>
      </c>
      <c r="C56">
        <v>2030</v>
      </c>
      <c r="D56">
        <v>476.6</v>
      </c>
      <c r="E56">
        <v>199.1</v>
      </c>
      <c r="F56">
        <v>0</v>
      </c>
      <c r="G56">
        <v>0</v>
      </c>
      <c r="H56">
        <v>0</v>
      </c>
      <c r="I56">
        <v>1306.2</v>
      </c>
      <c r="J56">
        <v>9.1999999999999993</v>
      </c>
      <c r="K56">
        <v>3797.8</v>
      </c>
      <c r="L56">
        <v>1117.5</v>
      </c>
      <c r="M56">
        <v>0</v>
      </c>
      <c r="N56">
        <v>122.9</v>
      </c>
      <c r="O56">
        <v>2073.1</v>
      </c>
      <c r="P56">
        <v>0</v>
      </c>
      <c r="Q56">
        <v>109.6</v>
      </c>
      <c r="R56">
        <v>0</v>
      </c>
      <c r="S56">
        <v>0</v>
      </c>
      <c r="T56">
        <v>1610.2</v>
      </c>
      <c r="U56">
        <v>0</v>
      </c>
      <c r="V56">
        <v>1</v>
      </c>
      <c r="W56">
        <v>-136023</v>
      </c>
      <c r="X56">
        <v>932580</v>
      </c>
      <c r="Y56">
        <v>0</v>
      </c>
      <c r="Z56">
        <v>0</v>
      </c>
      <c r="AA56">
        <v>0</v>
      </c>
      <c r="AB56">
        <v>0</v>
      </c>
      <c r="AC56">
        <v>1788244</v>
      </c>
      <c r="AD56">
        <v>60230</v>
      </c>
      <c r="AE56">
        <v>13383350</v>
      </c>
      <c r="AF56">
        <v>336264</v>
      </c>
      <c r="AG56">
        <v>0</v>
      </c>
      <c r="AH56">
        <v>412366</v>
      </c>
      <c r="AI56">
        <v>16617388</v>
      </c>
      <c r="AJ56">
        <v>0</v>
      </c>
      <c r="AK56">
        <v>0</v>
      </c>
      <c r="AL56">
        <v>0</v>
      </c>
      <c r="AM56">
        <v>0</v>
      </c>
      <c r="AN56">
        <v>3014782</v>
      </c>
      <c r="AO56">
        <v>0</v>
      </c>
      <c r="AP56">
        <v>2749</v>
      </c>
      <c r="AQ56">
        <v>36411929</v>
      </c>
      <c r="AR56">
        <v>5.2</v>
      </c>
    </row>
    <row r="57" spans="1:44" hidden="1">
      <c r="A57" s="150" t="str">
        <f t="shared" si="0"/>
        <v>DE_2022</v>
      </c>
      <c r="B57" t="s">
        <v>542</v>
      </c>
      <c r="C57">
        <v>2022</v>
      </c>
      <c r="D57">
        <v>1.4</v>
      </c>
      <c r="E57">
        <v>10</v>
      </c>
      <c r="F57">
        <v>0</v>
      </c>
      <c r="G57">
        <v>0</v>
      </c>
      <c r="H57">
        <v>0</v>
      </c>
      <c r="I57">
        <v>125.9</v>
      </c>
      <c r="J57">
        <v>0</v>
      </c>
      <c r="K57">
        <v>1504</v>
      </c>
      <c r="L57">
        <v>186.4</v>
      </c>
      <c r="M57">
        <v>0</v>
      </c>
      <c r="N57">
        <v>0</v>
      </c>
      <c r="O57">
        <v>0</v>
      </c>
      <c r="P57">
        <v>0</v>
      </c>
      <c r="Q57">
        <v>853</v>
      </c>
      <c r="R57">
        <v>0</v>
      </c>
      <c r="S57">
        <v>0</v>
      </c>
      <c r="T57">
        <v>519.79999999999995</v>
      </c>
      <c r="U57">
        <v>0</v>
      </c>
      <c r="V57">
        <v>0</v>
      </c>
      <c r="W57">
        <v>-492</v>
      </c>
      <c r="X57">
        <v>45827</v>
      </c>
      <c r="Y57">
        <v>0</v>
      </c>
      <c r="Z57">
        <v>0</v>
      </c>
      <c r="AA57">
        <v>0</v>
      </c>
      <c r="AB57">
        <v>0</v>
      </c>
      <c r="AC57">
        <v>182606</v>
      </c>
      <c r="AD57">
        <v>0</v>
      </c>
      <c r="AE57">
        <v>3584900</v>
      </c>
      <c r="AF57">
        <v>433341</v>
      </c>
      <c r="AG57">
        <v>0</v>
      </c>
      <c r="AH57">
        <v>0</v>
      </c>
      <c r="AI57">
        <v>0</v>
      </c>
      <c r="AJ57">
        <v>0</v>
      </c>
      <c r="AK57">
        <v>788997</v>
      </c>
      <c r="AL57">
        <v>0</v>
      </c>
      <c r="AM57">
        <v>0</v>
      </c>
      <c r="AN57">
        <v>565653</v>
      </c>
      <c r="AO57">
        <v>0</v>
      </c>
      <c r="AP57">
        <v>0</v>
      </c>
      <c r="AQ57">
        <v>5600830</v>
      </c>
      <c r="AR57">
        <v>2.4</v>
      </c>
    </row>
    <row r="58" spans="1:44" hidden="1">
      <c r="A58" s="150" t="str">
        <f t="shared" si="0"/>
        <v>DE_2023</v>
      </c>
      <c r="B58" t="s">
        <v>542</v>
      </c>
      <c r="C58">
        <v>2023</v>
      </c>
      <c r="D58">
        <v>1.4</v>
      </c>
      <c r="E58">
        <v>10</v>
      </c>
      <c r="F58">
        <v>0</v>
      </c>
      <c r="G58">
        <v>0</v>
      </c>
      <c r="H58">
        <v>0</v>
      </c>
      <c r="I58">
        <v>152.1</v>
      </c>
      <c r="J58">
        <v>0</v>
      </c>
      <c r="K58">
        <v>1504</v>
      </c>
      <c r="L58">
        <v>186.4</v>
      </c>
      <c r="M58">
        <v>0</v>
      </c>
      <c r="N58">
        <v>0</v>
      </c>
      <c r="O58">
        <v>0</v>
      </c>
      <c r="P58">
        <v>0</v>
      </c>
      <c r="Q58">
        <v>803</v>
      </c>
      <c r="R58">
        <v>0</v>
      </c>
      <c r="S58">
        <v>0</v>
      </c>
      <c r="T58">
        <v>519.79999999999995</v>
      </c>
      <c r="U58">
        <v>0</v>
      </c>
      <c r="V58">
        <v>0</v>
      </c>
      <c r="W58">
        <v>-172</v>
      </c>
      <c r="X58">
        <v>45827</v>
      </c>
      <c r="Y58">
        <v>0</v>
      </c>
      <c r="Z58">
        <v>0</v>
      </c>
      <c r="AA58">
        <v>0</v>
      </c>
      <c r="AB58">
        <v>0</v>
      </c>
      <c r="AC58">
        <v>220643</v>
      </c>
      <c r="AD58">
        <v>0</v>
      </c>
      <c r="AE58">
        <v>3494500</v>
      </c>
      <c r="AF58">
        <v>190035</v>
      </c>
      <c r="AG58">
        <v>0</v>
      </c>
      <c r="AH58">
        <v>0</v>
      </c>
      <c r="AI58">
        <v>0</v>
      </c>
      <c r="AJ58">
        <v>0</v>
      </c>
      <c r="AK58">
        <v>403075</v>
      </c>
      <c r="AL58">
        <v>0</v>
      </c>
      <c r="AM58">
        <v>0</v>
      </c>
      <c r="AN58">
        <v>1073494</v>
      </c>
      <c r="AO58">
        <v>0</v>
      </c>
      <c r="AP58">
        <v>0</v>
      </c>
      <c r="AQ58">
        <v>5427401</v>
      </c>
      <c r="AR58">
        <v>1.8</v>
      </c>
    </row>
    <row r="59" spans="1:44" hidden="1">
      <c r="A59" s="150" t="str">
        <f t="shared" si="0"/>
        <v>DE_2024</v>
      </c>
      <c r="B59" t="s">
        <v>542</v>
      </c>
      <c r="C59">
        <v>2024</v>
      </c>
      <c r="D59">
        <v>1.4</v>
      </c>
      <c r="E59">
        <v>10</v>
      </c>
      <c r="F59">
        <v>0</v>
      </c>
      <c r="G59">
        <v>0</v>
      </c>
      <c r="H59">
        <v>0</v>
      </c>
      <c r="I59">
        <v>178.4</v>
      </c>
      <c r="J59">
        <v>0</v>
      </c>
      <c r="K59">
        <v>1504</v>
      </c>
      <c r="L59">
        <v>186.4</v>
      </c>
      <c r="M59">
        <v>0</v>
      </c>
      <c r="N59">
        <v>0</v>
      </c>
      <c r="O59">
        <v>0</v>
      </c>
      <c r="P59">
        <v>0</v>
      </c>
      <c r="Q59">
        <v>803</v>
      </c>
      <c r="R59">
        <v>0</v>
      </c>
      <c r="S59">
        <v>0</v>
      </c>
      <c r="T59">
        <v>519.79999999999995</v>
      </c>
      <c r="U59">
        <v>0</v>
      </c>
      <c r="V59">
        <v>0</v>
      </c>
      <c r="W59">
        <v>-197</v>
      </c>
      <c r="X59">
        <v>45827</v>
      </c>
      <c r="Y59">
        <v>0</v>
      </c>
      <c r="Z59">
        <v>0</v>
      </c>
      <c r="AA59">
        <v>0</v>
      </c>
      <c r="AB59">
        <v>0</v>
      </c>
      <c r="AC59">
        <v>258680</v>
      </c>
      <c r="AD59">
        <v>0</v>
      </c>
      <c r="AE59">
        <v>3478381</v>
      </c>
      <c r="AF59">
        <v>168325</v>
      </c>
      <c r="AG59">
        <v>0</v>
      </c>
      <c r="AH59">
        <v>0</v>
      </c>
      <c r="AI59">
        <v>0</v>
      </c>
      <c r="AJ59">
        <v>0</v>
      </c>
      <c r="AK59">
        <v>318546</v>
      </c>
      <c r="AL59">
        <v>0</v>
      </c>
      <c r="AM59">
        <v>0</v>
      </c>
      <c r="AN59">
        <v>1064477</v>
      </c>
      <c r="AO59">
        <v>0</v>
      </c>
      <c r="AP59">
        <v>0</v>
      </c>
      <c r="AQ59">
        <v>5334039</v>
      </c>
      <c r="AR59">
        <v>1.8</v>
      </c>
    </row>
    <row r="60" spans="1:44" hidden="1">
      <c r="A60" s="150" t="str">
        <f t="shared" si="0"/>
        <v>DE_2025</v>
      </c>
      <c r="B60" t="s">
        <v>542</v>
      </c>
      <c r="C60">
        <v>2025</v>
      </c>
      <c r="D60">
        <v>69.2</v>
      </c>
      <c r="E60">
        <v>10</v>
      </c>
      <c r="F60">
        <v>1.6</v>
      </c>
      <c r="G60">
        <v>0</v>
      </c>
      <c r="H60">
        <v>0</v>
      </c>
      <c r="I60">
        <v>212.4</v>
      </c>
      <c r="J60">
        <v>2.2999999999999998</v>
      </c>
      <c r="K60">
        <v>1502.9</v>
      </c>
      <c r="L60">
        <v>186.4</v>
      </c>
      <c r="M60">
        <v>0</v>
      </c>
      <c r="N60">
        <v>0</v>
      </c>
      <c r="O60">
        <v>0</v>
      </c>
      <c r="P60">
        <v>0</v>
      </c>
      <c r="Q60">
        <v>803</v>
      </c>
      <c r="R60">
        <v>0</v>
      </c>
      <c r="S60">
        <v>0</v>
      </c>
      <c r="T60">
        <v>519.79999999999995</v>
      </c>
      <c r="U60">
        <v>0</v>
      </c>
      <c r="V60">
        <v>0</v>
      </c>
      <c r="W60">
        <v>-10407</v>
      </c>
      <c r="X60">
        <v>45827</v>
      </c>
      <c r="Y60">
        <v>0</v>
      </c>
      <c r="Z60">
        <v>10252</v>
      </c>
      <c r="AA60">
        <v>0</v>
      </c>
      <c r="AB60">
        <v>0</v>
      </c>
      <c r="AC60">
        <v>307990</v>
      </c>
      <c r="AD60">
        <v>15058</v>
      </c>
      <c r="AE60">
        <v>3285978</v>
      </c>
      <c r="AF60">
        <v>168325</v>
      </c>
      <c r="AG60">
        <v>0</v>
      </c>
      <c r="AH60">
        <v>0</v>
      </c>
      <c r="AI60">
        <v>0</v>
      </c>
      <c r="AJ60">
        <v>0</v>
      </c>
      <c r="AK60">
        <v>228796</v>
      </c>
      <c r="AL60">
        <v>0</v>
      </c>
      <c r="AM60">
        <v>0</v>
      </c>
      <c r="AN60">
        <v>1083866</v>
      </c>
      <c r="AO60">
        <v>0</v>
      </c>
      <c r="AP60">
        <v>0</v>
      </c>
      <c r="AQ60">
        <v>5135684</v>
      </c>
      <c r="AR60">
        <v>1.6</v>
      </c>
    </row>
    <row r="61" spans="1:44" hidden="1">
      <c r="A61" s="150" t="str">
        <f t="shared" si="0"/>
        <v>DE_2026</v>
      </c>
      <c r="B61" t="s">
        <v>542</v>
      </c>
      <c r="C61">
        <v>2026</v>
      </c>
      <c r="D61">
        <v>109.9</v>
      </c>
      <c r="E61">
        <v>10</v>
      </c>
      <c r="F61">
        <v>3.1</v>
      </c>
      <c r="G61">
        <v>0</v>
      </c>
      <c r="H61">
        <v>0</v>
      </c>
      <c r="I61">
        <v>246.4</v>
      </c>
      <c r="J61">
        <v>4.5999999999999996</v>
      </c>
      <c r="K61">
        <v>1501.8</v>
      </c>
      <c r="L61">
        <v>186.4</v>
      </c>
      <c r="M61">
        <v>0</v>
      </c>
      <c r="N61">
        <v>0</v>
      </c>
      <c r="O61">
        <v>0</v>
      </c>
      <c r="P61">
        <v>0</v>
      </c>
      <c r="Q61">
        <v>803</v>
      </c>
      <c r="R61">
        <v>0</v>
      </c>
      <c r="S61">
        <v>0</v>
      </c>
      <c r="T61">
        <v>519.79999999999995</v>
      </c>
      <c r="U61">
        <v>0</v>
      </c>
      <c r="V61">
        <v>0</v>
      </c>
      <c r="W61">
        <v>-16178</v>
      </c>
      <c r="X61">
        <v>45827</v>
      </c>
      <c r="Y61">
        <v>0</v>
      </c>
      <c r="Z61">
        <v>20504</v>
      </c>
      <c r="AA61">
        <v>0</v>
      </c>
      <c r="AB61">
        <v>0</v>
      </c>
      <c r="AC61">
        <v>357301</v>
      </c>
      <c r="AD61">
        <v>30115</v>
      </c>
      <c r="AE61">
        <v>3184146</v>
      </c>
      <c r="AF61">
        <v>168325</v>
      </c>
      <c r="AG61">
        <v>0</v>
      </c>
      <c r="AH61">
        <v>0</v>
      </c>
      <c r="AI61">
        <v>0</v>
      </c>
      <c r="AJ61">
        <v>0</v>
      </c>
      <c r="AK61">
        <v>0</v>
      </c>
      <c r="AL61">
        <v>0</v>
      </c>
      <c r="AM61">
        <v>0</v>
      </c>
      <c r="AN61">
        <v>1063432</v>
      </c>
      <c r="AO61">
        <v>0</v>
      </c>
      <c r="AP61">
        <v>0</v>
      </c>
      <c r="AQ61">
        <v>4853471</v>
      </c>
      <c r="AR61">
        <v>1.4</v>
      </c>
    </row>
    <row r="62" spans="1:44" hidden="1">
      <c r="A62" s="150" t="str">
        <f t="shared" si="0"/>
        <v>DE_2027</v>
      </c>
      <c r="B62" t="s">
        <v>542</v>
      </c>
      <c r="C62">
        <v>2027</v>
      </c>
      <c r="D62">
        <v>159</v>
      </c>
      <c r="E62">
        <v>10</v>
      </c>
      <c r="F62">
        <v>4.7</v>
      </c>
      <c r="G62">
        <v>0</v>
      </c>
      <c r="H62">
        <v>0</v>
      </c>
      <c r="I62">
        <v>289.89999999999998</v>
      </c>
      <c r="J62">
        <v>6.9</v>
      </c>
      <c r="K62">
        <v>1499.3</v>
      </c>
      <c r="L62">
        <v>186.4</v>
      </c>
      <c r="M62">
        <v>0</v>
      </c>
      <c r="N62">
        <v>0</v>
      </c>
      <c r="O62">
        <v>0</v>
      </c>
      <c r="P62">
        <v>0</v>
      </c>
      <c r="Q62">
        <v>803</v>
      </c>
      <c r="R62">
        <v>0</v>
      </c>
      <c r="S62">
        <v>0</v>
      </c>
      <c r="T62">
        <v>519.79999999999995</v>
      </c>
      <c r="U62">
        <v>0</v>
      </c>
      <c r="V62">
        <v>0</v>
      </c>
      <c r="W62">
        <v>-21194</v>
      </c>
      <c r="X62">
        <v>45827</v>
      </c>
      <c r="Y62">
        <v>0</v>
      </c>
      <c r="Z62">
        <v>30755</v>
      </c>
      <c r="AA62">
        <v>0</v>
      </c>
      <c r="AB62">
        <v>0</v>
      </c>
      <c r="AC62">
        <v>420388</v>
      </c>
      <c r="AD62">
        <v>45173</v>
      </c>
      <c r="AE62">
        <v>2371249</v>
      </c>
      <c r="AF62">
        <v>107718</v>
      </c>
      <c r="AG62">
        <v>0</v>
      </c>
      <c r="AH62">
        <v>0</v>
      </c>
      <c r="AI62">
        <v>0</v>
      </c>
      <c r="AJ62">
        <v>0</v>
      </c>
      <c r="AK62">
        <v>0</v>
      </c>
      <c r="AL62">
        <v>0</v>
      </c>
      <c r="AM62">
        <v>0</v>
      </c>
      <c r="AN62">
        <v>1067843</v>
      </c>
      <c r="AO62">
        <v>0</v>
      </c>
      <c r="AP62">
        <v>0</v>
      </c>
      <c r="AQ62">
        <v>4067759</v>
      </c>
      <c r="AR62">
        <v>1</v>
      </c>
    </row>
    <row r="63" spans="1:44" hidden="1">
      <c r="A63" s="150" t="str">
        <f t="shared" si="0"/>
        <v>DE_2028</v>
      </c>
      <c r="B63" t="s">
        <v>542</v>
      </c>
      <c r="C63">
        <v>2028</v>
      </c>
      <c r="D63">
        <v>182.2</v>
      </c>
      <c r="E63">
        <v>10</v>
      </c>
      <c r="F63">
        <v>0</v>
      </c>
      <c r="G63">
        <v>0</v>
      </c>
      <c r="H63">
        <v>0</v>
      </c>
      <c r="I63">
        <v>333.4</v>
      </c>
      <c r="J63">
        <v>9.1999999999999993</v>
      </c>
      <c r="K63">
        <v>1496.8</v>
      </c>
      <c r="L63">
        <v>186.4</v>
      </c>
      <c r="M63">
        <v>0</v>
      </c>
      <c r="N63">
        <v>0</v>
      </c>
      <c r="O63">
        <v>0</v>
      </c>
      <c r="P63">
        <v>0</v>
      </c>
      <c r="Q63">
        <v>803</v>
      </c>
      <c r="R63">
        <v>0</v>
      </c>
      <c r="S63">
        <v>0</v>
      </c>
      <c r="T63">
        <v>519.79999999999995</v>
      </c>
      <c r="U63">
        <v>0</v>
      </c>
      <c r="V63">
        <v>0</v>
      </c>
      <c r="W63">
        <v>-26399</v>
      </c>
      <c r="X63">
        <v>45827</v>
      </c>
      <c r="Y63">
        <v>0</v>
      </c>
      <c r="Z63">
        <v>0</v>
      </c>
      <c r="AA63">
        <v>0</v>
      </c>
      <c r="AB63">
        <v>0</v>
      </c>
      <c r="AC63">
        <v>483476</v>
      </c>
      <c r="AD63">
        <v>60230</v>
      </c>
      <c r="AE63">
        <v>1777741</v>
      </c>
      <c r="AF63">
        <v>82327</v>
      </c>
      <c r="AG63">
        <v>0</v>
      </c>
      <c r="AH63">
        <v>0</v>
      </c>
      <c r="AI63">
        <v>0</v>
      </c>
      <c r="AJ63">
        <v>0</v>
      </c>
      <c r="AK63">
        <v>0</v>
      </c>
      <c r="AL63">
        <v>0</v>
      </c>
      <c r="AM63">
        <v>0</v>
      </c>
      <c r="AN63">
        <v>1062124</v>
      </c>
      <c r="AO63">
        <v>0</v>
      </c>
      <c r="AP63">
        <v>0</v>
      </c>
      <c r="AQ63">
        <v>3485327</v>
      </c>
      <c r="AR63">
        <v>0.7</v>
      </c>
    </row>
    <row r="64" spans="1:44" hidden="1">
      <c r="A64" s="150" t="str">
        <f t="shared" si="0"/>
        <v>DE_2029</v>
      </c>
      <c r="B64" t="s">
        <v>542</v>
      </c>
      <c r="C64">
        <v>2029</v>
      </c>
      <c r="D64">
        <v>200.7</v>
      </c>
      <c r="E64">
        <v>10</v>
      </c>
      <c r="F64">
        <v>0</v>
      </c>
      <c r="G64">
        <v>0</v>
      </c>
      <c r="H64">
        <v>0</v>
      </c>
      <c r="I64">
        <v>370.9</v>
      </c>
      <c r="J64">
        <v>9.1999999999999993</v>
      </c>
      <c r="K64">
        <v>1495.3</v>
      </c>
      <c r="L64">
        <v>186.4</v>
      </c>
      <c r="M64">
        <v>0</v>
      </c>
      <c r="N64">
        <v>0</v>
      </c>
      <c r="O64">
        <v>0</v>
      </c>
      <c r="P64">
        <v>0</v>
      </c>
      <c r="Q64">
        <v>803</v>
      </c>
      <c r="R64">
        <v>0</v>
      </c>
      <c r="S64">
        <v>0</v>
      </c>
      <c r="T64">
        <v>519.79999999999995</v>
      </c>
      <c r="U64">
        <v>0</v>
      </c>
      <c r="V64">
        <v>0</v>
      </c>
      <c r="W64">
        <v>-30488</v>
      </c>
      <c r="X64">
        <v>45827</v>
      </c>
      <c r="Y64">
        <v>0</v>
      </c>
      <c r="Z64">
        <v>0</v>
      </c>
      <c r="AA64">
        <v>0</v>
      </c>
      <c r="AB64">
        <v>0</v>
      </c>
      <c r="AC64">
        <v>537863</v>
      </c>
      <c r="AD64">
        <v>60230</v>
      </c>
      <c r="AE64">
        <v>1539532</v>
      </c>
      <c r="AF64">
        <v>93115</v>
      </c>
      <c r="AG64">
        <v>0</v>
      </c>
      <c r="AH64">
        <v>0</v>
      </c>
      <c r="AI64">
        <v>0</v>
      </c>
      <c r="AJ64">
        <v>0</v>
      </c>
      <c r="AK64">
        <v>0</v>
      </c>
      <c r="AL64">
        <v>0</v>
      </c>
      <c r="AM64">
        <v>0</v>
      </c>
      <c r="AN64">
        <v>1054719</v>
      </c>
      <c r="AO64">
        <v>0</v>
      </c>
      <c r="AP64">
        <v>0</v>
      </c>
      <c r="AQ64">
        <v>3300797</v>
      </c>
      <c r="AR64">
        <v>0.6</v>
      </c>
    </row>
    <row r="65" spans="1:44" hidden="1">
      <c r="A65" s="150" t="str">
        <f t="shared" si="0"/>
        <v>DE_2030</v>
      </c>
      <c r="B65" t="s">
        <v>542</v>
      </c>
      <c r="C65">
        <v>2030</v>
      </c>
      <c r="D65">
        <v>289.8</v>
      </c>
      <c r="E65">
        <v>10</v>
      </c>
      <c r="F65">
        <v>0</v>
      </c>
      <c r="G65">
        <v>0</v>
      </c>
      <c r="H65">
        <v>0</v>
      </c>
      <c r="I65">
        <v>408.4</v>
      </c>
      <c r="J65">
        <v>9.1999999999999993</v>
      </c>
      <c r="K65">
        <v>1493.7</v>
      </c>
      <c r="L65">
        <v>186.4</v>
      </c>
      <c r="M65">
        <v>0</v>
      </c>
      <c r="N65">
        <v>0</v>
      </c>
      <c r="O65">
        <v>0</v>
      </c>
      <c r="P65">
        <v>0</v>
      </c>
      <c r="Q65">
        <v>652.9</v>
      </c>
      <c r="R65">
        <v>0</v>
      </c>
      <c r="S65">
        <v>0</v>
      </c>
      <c r="T65">
        <v>547.70000000000005</v>
      </c>
      <c r="U65">
        <v>0</v>
      </c>
      <c r="V65">
        <v>0</v>
      </c>
      <c r="W65">
        <v>-46495</v>
      </c>
      <c r="X65">
        <v>45827</v>
      </c>
      <c r="Y65">
        <v>0</v>
      </c>
      <c r="Z65">
        <v>0</v>
      </c>
      <c r="AA65">
        <v>0</v>
      </c>
      <c r="AB65">
        <v>0</v>
      </c>
      <c r="AC65">
        <v>592249</v>
      </c>
      <c r="AD65">
        <v>60230</v>
      </c>
      <c r="AE65">
        <v>1320237</v>
      </c>
      <c r="AF65">
        <v>33079</v>
      </c>
      <c r="AG65">
        <v>0</v>
      </c>
      <c r="AH65">
        <v>0</v>
      </c>
      <c r="AI65">
        <v>0</v>
      </c>
      <c r="AJ65">
        <v>0</v>
      </c>
      <c r="AK65">
        <v>0</v>
      </c>
      <c r="AL65">
        <v>0</v>
      </c>
      <c r="AM65">
        <v>0</v>
      </c>
      <c r="AN65">
        <v>1107330</v>
      </c>
      <c r="AO65">
        <v>0</v>
      </c>
      <c r="AP65">
        <v>0</v>
      </c>
      <c r="AQ65">
        <v>3112456</v>
      </c>
      <c r="AR65">
        <v>0.5</v>
      </c>
    </row>
    <row r="66" spans="1:44" hidden="1">
      <c r="A66" s="150" t="str">
        <f t="shared" si="0"/>
        <v>FL_2022</v>
      </c>
      <c r="B66" t="s">
        <v>543</v>
      </c>
      <c r="C66">
        <v>2022</v>
      </c>
      <c r="D66">
        <v>449.3</v>
      </c>
      <c r="E66">
        <v>760.3</v>
      </c>
      <c r="F66">
        <v>0</v>
      </c>
      <c r="G66">
        <v>5967</v>
      </c>
      <c r="H66">
        <v>0</v>
      </c>
      <c r="I66">
        <v>1023.5</v>
      </c>
      <c r="J66">
        <v>0</v>
      </c>
      <c r="K66">
        <v>33767.199999999997</v>
      </c>
      <c r="L66">
        <v>8126.5</v>
      </c>
      <c r="M66">
        <v>0</v>
      </c>
      <c r="N66">
        <v>54.5</v>
      </c>
      <c r="O66">
        <v>3666</v>
      </c>
      <c r="P66">
        <v>0</v>
      </c>
      <c r="Q66">
        <v>3941.5</v>
      </c>
      <c r="R66">
        <v>0</v>
      </c>
      <c r="S66">
        <v>0</v>
      </c>
      <c r="T66">
        <v>5273.6</v>
      </c>
      <c r="U66">
        <v>0</v>
      </c>
      <c r="V66">
        <v>0</v>
      </c>
      <c r="W66">
        <v>-29543</v>
      </c>
      <c r="X66">
        <v>3155697</v>
      </c>
      <c r="Y66">
        <v>0</v>
      </c>
      <c r="Z66">
        <v>0</v>
      </c>
      <c r="AA66">
        <v>36175773</v>
      </c>
      <c r="AB66">
        <v>0</v>
      </c>
      <c r="AC66">
        <v>1630473</v>
      </c>
      <c r="AD66">
        <v>0</v>
      </c>
      <c r="AE66">
        <v>130727089</v>
      </c>
      <c r="AF66">
        <v>4264981</v>
      </c>
      <c r="AG66">
        <v>0</v>
      </c>
      <c r="AH66">
        <v>216708</v>
      </c>
      <c r="AI66">
        <v>29460986</v>
      </c>
      <c r="AJ66">
        <v>0</v>
      </c>
      <c r="AK66">
        <v>2054833</v>
      </c>
      <c r="AL66">
        <v>0</v>
      </c>
      <c r="AM66">
        <v>0</v>
      </c>
      <c r="AN66">
        <v>11735520</v>
      </c>
      <c r="AO66">
        <v>0</v>
      </c>
      <c r="AP66">
        <v>0</v>
      </c>
      <c r="AQ66">
        <v>219392518</v>
      </c>
      <c r="AR66">
        <v>91.8</v>
      </c>
    </row>
    <row r="67" spans="1:44" hidden="1">
      <c r="A67" s="150" t="str">
        <f t="shared" ref="A67:A130" si="1">B67&amp;"_"&amp;C67</f>
        <v>FL_2023</v>
      </c>
      <c r="B67" t="s">
        <v>543</v>
      </c>
      <c r="C67">
        <v>2023</v>
      </c>
      <c r="D67">
        <v>449.3</v>
      </c>
      <c r="E67">
        <v>760.3</v>
      </c>
      <c r="F67">
        <v>0</v>
      </c>
      <c r="G67">
        <v>5967</v>
      </c>
      <c r="H67">
        <v>0</v>
      </c>
      <c r="I67">
        <v>1475.7</v>
      </c>
      <c r="J67">
        <v>0</v>
      </c>
      <c r="K67">
        <v>33767.199999999997</v>
      </c>
      <c r="L67">
        <v>8126.5</v>
      </c>
      <c r="M67">
        <v>0</v>
      </c>
      <c r="N67">
        <v>54.5</v>
      </c>
      <c r="O67">
        <v>3666</v>
      </c>
      <c r="P67">
        <v>0</v>
      </c>
      <c r="Q67">
        <v>3710.5</v>
      </c>
      <c r="R67">
        <v>0</v>
      </c>
      <c r="S67">
        <v>0</v>
      </c>
      <c r="T67">
        <v>5323.6</v>
      </c>
      <c r="U67">
        <v>0</v>
      </c>
      <c r="V67">
        <v>0</v>
      </c>
      <c r="W67">
        <v>-47858</v>
      </c>
      <c r="X67">
        <v>2989728</v>
      </c>
      <c r="Y67">
        <v>0</v>
      </c>
      <c r="Z67">
        <v>0</v>
      </c>
      <c r="AA67">
        <v>30003458</v>
      </c>
      <c r="AB67">
        <v>0</v>
      </c>
      <c r="AC67">
        <v>2350979</v>
      </c>
      <c r="AD67">
        <v>0</v>
      </c>
      <c r="AE67">
        <v>133608650</v>
      </c>
      <c r="AF67">
        <v>4264981</v>
      </c>
      <c r="AG67">
        <v>0</v>
      </c>
      <c r="AH67">
        <v>216708</v>
      </c>
      <c r="AI67">
        <v>29460986</v>
      </c>
      <c r="AJ67">
        <v>0</v>
      </c>
      <c r="AK67">
        <v>1933420</v>
      </c>
      <c r="AL67">
        <v>0</v>
      </c>
      <c r="AM67">
        <v>0</v>
      </c>
      <c r="AN67">
        <v>12086350</v>
      </c>
      <c r="AO67">
        <v>0</v>
      </c>
      <c r="AP67">
        <v>0</v>
      </c>
      <c r="AQ67">
        <v>216867402</v>
      </c>
      <c r="AR67">
        <v>85.8</v>
      </c>
    </row>
    <row r="68" spans="1:44" hidden="1">
      <c r="A68" s="150" t="str">
        <f t="shared" si="1"/>
        <v>FL_2024</v>
      </c>
      <c r="B68" t="s">
        <v>543</v>
      </c>
      <c r="C68">
        <v>2024</v>
      </c>
      <c r="D68">
        <v>449.3</v>
      </c>
      <c r="E68">
        <v>760.3</v>
      </c>
      <c r="F68">
        <v>0</v>
      </c>
      <c r="G68">
        <v>5853.1</v>
      </c>
      <c r="H68">
        <v>0</v>
      </c>
      <c r="I68">
        <v>1927.9</v>
      </c>
      <c r="J68">
        <v>0</v>
      </c>
      <c r="K68">
        <v>33466</v>
      </c>
      <c r="L68">
        <v>7705.5</v>
      </c>
      <c r="M68">
        <v>0</v>
      </c>
      <c r="N68">
        <v>54.5</v>
      </c>
      <c r="O68">
        <v>3666</v>
      </c>
      <c r="P68">
        <v>0</v>
      </c>
      <c r="Q68">
        <v>1762.9</v>
      </c>
      <c r="R68">
        <v>0</v>
      </c>
      <c r="S68">
        <v>0</v>
      </c>
      <c r="T68">
        <v>6394.6</v>
      </c>
      <c r="U68">
        <v>0</v>
      </c>
      <c r="V68">
        <v>0</v>
      </c>
      <c r="W68">
        <v>-26007</v>
      </c>
      <c r="X68">
        <v>2911021</v>
      </c>
      <c r="Y68">
        <v>0</v>
      </c>
      <c r="Z68">
        <v>0</v>
      </c>
      <c r="AA68">
        <v>24655830</v>
      </c>
      <c r="AB68">
        <v>0</v>
      </c>
      <c r="AC68">
        <v>3071484</v>
      </c>
      <c r="AD68">
        <v>0</v>
      </c>
      <c r="AE68">
        <v>142658366</v>
      </c>
      <c r="AF68">
        <v>4050013</v>
      </c>
      <c r="AG68">
        <v>0</v>
      </c>
      <c r="AH68">
        <v>216758</v>
      </c>
      <c r="AI68">
        <v>29460986</v>
      </c>
      <c r="AJ68">
        <v>0</v>
      </c>
      <c r="AK68">
        <v>926583</v>
      </c>
      <c r="AL68">
        <v>0</v>
      </c>
      <c r="AM68">
        <v>0</v>
      </c>
      <c r="AN68">
        <v>14610022</v>
      </c>
      <c r="AO68">
        <v>0</v>
      </c>
      <c r="AP68">
        <v>0</v>
      </c>
      <c r="AQ68">
        <v>222535056</v>
      </c>
      <c r="AR68">
        <v>82.6</v>
      </c>
    </row>
    <row r="69" spans="1:44" hidden="1">
      <c r="A69" s="150" t="str">
        <f t="shared" si="1"/>
        <v>FL_2025</v>
      </c>
      <c r="B69" t="s">
        <v>543</v>
      </c>
      <c r="C69">
        <v>2025</v>
      </c>
      <c r="D69">
        <v>451.9</v>
      </c>
      <c r="E69">
        <v>760.3</v>
      </c>
      <c r="F69">
        <v>4.7</v>
      </c>
      <c r="G69">
        <v>5802.5</v>
      </c>
      <c r="H69">
        <v>0</v>
      </c>
      <c r="I69">
        <v>2642.6</v>
      </c>
      <c r="J69">
        <v>6.9</v>
      </c>
      <c r="K69">
        <v>33441.9</v>
      </c>
      <c r="L69">
        <v>7701.9</v>
      </c>
      <c r="M69">
        <v>0</v>
      </c>
      <c r="N69">
        <v>54.5</v>
      </c>
      <c r="O69">
        <v>3666</v>
      </c>
      <c r="P69">
        <v>0</v>
      </c>
      <c r="Q69">
        <v>1762.9</v>
      </c>
      <c r="R69">
        <v>0</v>
      </c>
      <c r="S69">
        <v>0</v>
      </c>
      <c r="T69">
        <v>10987.5</v>
      </c>
      <c r="U69">
        <v>0</v>
      </c>
      <c r="V69">
        <v>0</v>
      </c>
      <c r="W69">
        <v>-25177</v>
      </c>
      <c r="X69">
        <v>2852499</v>
      </c>
      <c r="Y69">
        <v>0</v>
      </c>
      <c r="Z69">
        <v>30755</v>
      </c>
      <c r="AA69">
        <v>24883555</v>
      </c>
      <c r="AB69">
        <v>0</v>
      </c>
      <c r="AC69">
        <v>2080869</v>
      </c>
      <c r="AD69">
        <v>45173</v>
      </c>
      <c r="AE69">
        <v>135995055</v>
      </c>
      <c r="AF69">
        <v>4048121</v>
      </c>
      <c r="AG69">
        <v>0</v>
      </c>
      <c r="AH69">
        <v>216808</v>
      </c>
      <c r="AI69">
        <v>29460986</v>
      </c>
      <c r="AJ69">
        <v>0</v>
      </c>
      <c r="AK69">
        <v>926583</v>
      </c>
      <c r="AL69">
        <v>0</v>
      </c>
      <c r="AM69">
        <v>0</v>
      </c>
      <c r="AN69">
        <v>24856983</v>
      </c>
      <c r="AO69">
        <v>0</v>
      </c>
      <c r="AP69">
        <v>0</v>
      </c>
      <c r="AQ69">
        <v>225372210</v>
      </c>
      <c r="AR69">
        <v>80.2</v>
      </c>
    </row>
    <row r="70" spans="1:44" hidden="1">
      <c r="A70" s="150" t="str">
        <f t="shared" si="1"/>
        <v>FL_2026</v>
      </c>
      <c r="B70" t="s">
        <v>543</v>
      </c>
      <c r="C70">
        <v>2026</v>
      </c>
      <c r="D70">
        <v>470.9</v>
      </c>
      <c r="E70">
        <v>760.3</v>
      </c>
      <c r="F70">
        <v>9.4</v>
      </c>
      <c r="G70">
        <v>5677.9</v>
      </c>
      <c r="H70">
        <v>0</v>
      </c>
      <c r="I70">
        <v>3357.4</v>
      </c>
      <c r="J70">
        <v>13.7</v>
      </c>
      <c r="K70">
        <v>33417.800000000003</v>
      </c>
      <c r="L70">
        <v>7666.9</v>
      </c>
      <c r="M70">
        <v>0</v>
      </c>
      <c r="N70">
        <v>54.6</v>
      </c>
      <c r="O70">
        <v>3666</v>
      </c>
      <c r="P70">
        <v>0</v>
      </c>
      <c r="Q70">
        <v>1762.9</v>
      </c>
      <c r="R70">
        <v>0</v>
      </c>
      <c r="S70">
        <v>0</v>
      </c>
      <c r="T70">
        <v>23541.599999999999</v>
      </c>
      <c r="U70">
        <v>0</v>
      </c>
      <c r="V70">
        <v>0</v>
      </c>
      <c r="W70">
        <v>-36828</v>
      </c>
      <c r="X70">
        <v>2738575</v>
      </c>
      <c r="Y70">
        <v>0</v>
      </c>
      <c r="Z70">
        <v>61511</v>
      </c>
      <c r="AA70">
        <v>19272552</v>
      </c>
      <c r="AB70">
        <v>0</v>
      </c>
      <c r="AC70">
        <v>2037610</v>
      </c>
      <c r="AD70">
        <v>90345</v>
      </c>
      <c r="AE70">
        <v>126065764</v>
      </c>
      <c r="AF70">
        <v>4029725</v>
      </c>
      <c r="AG70">
        <v>0</v>
      </c>
      <c r="AH70">
        <v>216859</v>
      </c>
      <c r="AI70">
        <v>29460986</v>
      </c>
      <c r="AJ70">
        <v>0</v>
      </c>
      <c r="AK70">
        <v>926583</v>
      </c>
      <c r="AL70">
        <v>0</v>
      </c>
      <c r="AM70">
        <v>0</v>
      </c>
      <c r="AN70">
        <v>49407119</v>
      </c>
      <c r="AO70">
        <v>0</v>
      </c>
      <c r="AP70">
        <v>0</v>
      </c>
      <c r="AQ70">
        <v>234270801</v>
      </c>
      <c r="AR70">
        <v>70.2</v>
      </c>
    </row>
    <row r="71" spans="1:44" hidden="1">
      <c r="A71" s="150" t="str">
        <f t="shared" si="1"/>
        <v>FL_2027</v>
      </c>
      <c r="B71" t="s">
        <v>543</v>
      </c>
      <c r="C71">
        <v>2027</v>
      </c>
      <c r="D71">
        <v>1927</v>
      </c>
      <c r="E71">
        <v>760.3</v>
      </c>
      <c r="F71">
        <v>14</v>
      </c>
      <c r="G71">
        <v>5618.7</v>
      </c>
      <c r="H71">
        <v>0</v>
      </c>
      <c r="I71">
        <v>4438.7</v>
      </c>
      <c r="J71">
        <v>20.6</v>
      </c>
      <c r="K71">
        <v>33361.599999999999</v>
      </c>
      <c r="L71">
        <v>7571.9</v>
      </c>
      <c r="M71">
        <v>0</v>
      </c>
      <c r="N71">
        <v>57.6</v>
      </c>
      <c r="O71">
        <v>3666</v>
      </c>
      <c r="P71">
        <v>0</v>
      </c>
      <c r="Q71">
        <v>1762.9</v>
      </c>
      <c r="R71">
        <v>0</v>
      </c>
      <c r="S71">
        <v>0</v>
      </c>
      <c r="T71">
        <v>36815.4</v>
      </c>
      <c r="U71">
        <v>0</v>
      </c>
      <c r="V71">
        <v>0</v>
      </c>
      <c r="W71">
        <v>-530835</v>
      </c>
      <c r="X71">
        <v>2644093</v>
      </c>
      <c r="Y71">
        <v>0</v>
      </c>
      <c r="Z71">
        <v>92266</v>
      </c>
      <c r="AA71">
        <v>15535675</v>
      </c>
      <c r="AB71">
        <v>0</v>
      </c>
      <c r="AC71">
        <v>5449662</v>
      </c>
      <c r="AD71">
        <v>135518</v>
      </c>
      <c r="AE71">
        <v>98069496</v>
      </c>
      <c r="AF71">
        <v>3979793</v>
      </c>
      <c r="AG71">
        <v>0</v>
      </c>
      <c r="AH71">
        <v>228182</v>
      </c>
      <c r="AI71">
        <v>29460986</v>
      </c>
      <c r="AJ71">
        <v>0</v>
      </c>
      <c r="AK71">
        <v>926583</v>
      </c>
      <c r="AL71">
        <v>0</v>
      </c>
      <c r="AM71">
        <v>0</v>
      </c>
      <c r="AN71">
        <v>83691339</v>
      </c>
      <c r="AO71">
        <v>0</v>
      </c>
      <c r="AP71">
        <v>0</v>
      </c>
      <c r="AQ71">
        <v>239682758</v>
      </c>
      <c r="AR71">
        <v>55.5</v>
      </c>
    </row>
    <row r="72" spans="1:44" hidden="1">
      <c r="A72" s="150" t="str">
        <f t="shared" si="1"/>
        <v>FL_2028</v>
      </c>
      <c r="B72" t="s">
        <v>543</v>
      </c>
      <c r="C72">
        <v>2028</v>
      </c>
      <c r="D72">
        <v>4845.8</v>
      </c>
      <c r="E72">
        <v>760.3</v>
      </c>
      <c r="F72">
        <v>2770.3</v>
      </c>
      <c r="G72">
        <v>1962.2</v>
      </c>
      <c r="H72">
        <v>0</v>
      </c>
      <c r="I72">
        <v>5520</v>
      </c>
      <c r="J72">
        <v>27.5</v>
      </c>
      <c r="K72">
        <v>33305.300000000003</v>
      </c>
      <c r="L72">
        <v>7554.9</v>
      </c>
      <c r="M72">
        <v>0</v>
      </c>
      <c r="N72">
        <v>57.6</v>
      </c>
      <c r="O72">
        <v>3666</v>
      </c>
      <c r="P72">
        <v>0</v>
      </c>
      <c r="Q72">
        <v>1762.9</v>
      </c>
      <c r="R72">
        <v>0</v>
      </c>
      <c r="S72">
        <v>0</v>
      </c>
      <c r="T72">
        <v>49728.800000000003</v>
      </c>
      <c r="U72">
        <v>0</v>
      </c>
      <c r="V72">
        <v>0</v>
      </c>
      <c r="W72">
        <v>-1309512</v>
      </c>
      <c r="X72">
        <v>2534453</v>
      </c>
      <c r="Y72">
        <v>0</v>
      </c>
      <c r="Z72">
        <v>19646970</v>
      </c>
      <c r="AA72">
        <v>908577</v>
      </c>
      <c r="AB72">
        <v>0</v>
      </c>
      <c r="AC72">
        <v>8338188</v>
      </c>
      <c r="AD72">
        <v>180691</v>
      </c>
      <c r="AE72">
        <v>80195059</v>
      </c>
      <c r="AF72">
        <v>3970857</v>
      </c>
      <c r="AG72">
        <v>0</v>
      </c>
      <c r="AH72">
        <v>229568</v>
      </c>
      <c r="AI72">
        <v>28829067</v>
      </c>
      <c r="AJ72">
        <v>0</v>
      </c>
      <c r="AK72">
        <v>926583</v>
      </c>
      <c r="AL72">
        <v>0</v>
      </c>
      <c r="AM72">
        <v>0</v>
      </c>
      <c r="AN72">
        <v>123072709</v>
      </c>
      <c r="AO72">
        <v>0</v>
      </c>
      <c r="AP72">
        <v>0</v>
      </c>
      <c r="AQ72">
        <v>267523212</v>
      </c>
      <c r="AR72">
        <v>36.1</v>
      </c>
    </row>
    <row r="73" spans="1:44" hidden="1">
      <c r="A73" s="150" t="str">
        <f t="shared" si="1"/>
        <v>FL_2029</v>
      </c>
      <c r="B73" t="s">
        <v>543</v>
      </c>
      <c r="C73">
        <v>2029</v>
      </c>
      <c r="D73">
        <v>6259.9</v>
      </c>
      <c r="E73">
        <v>760.3</v>
      </c>
      <c r="F73">
        <v>2770.3</v>
      </c>
      <c r="G73">
        <v>1933.3</v>
      </c>
      <c r="H73">
        <v>0</v>
      </c>
      <c r="I73">
        <v>7096</v>
      </c>
      <c r="J73">
        <v>27.5</v>
      </c>
      <c r="K73">
        <v>32886.199999999997</v>
      </c>
      <c r="L73">
        <v>7554.9</v>
      </c>
      <c r="M73">
        <v>0</v>
      </c>
      <c r="N73">
        <v>57.6</v>
      </c>
      <c r="O73">
        <v>3666</v>
      </c>
      <c r="P73">
        <v>0</v>
      </c>
      <c r="Q73">
        <v>1762.9</v>
      </c>
      <c r="R73">
        <v>0</v>
      </c>
      <c r="S73">
        <v>0</v>
      </c>
      <c r="T73">
        <v>50474</v>
      </c>
      <c r="U73">
        <v>0</v>
      </c>
      <c r="V73">
        <v>0</v>
      </c>
      <c r="W73">
        <v>-1538900</v>
      </c>
      <c r="X73">
        <v>2643141</v>
      </c>
      <c r="Y73">
        <v>0</v>
      </c>
      <c r="Z73">
        <v>19646970</v>
      </c>
      <c r="AA73">
        <v>887793</v>
      </c>
      <c r="AB73">
        <v>0</v>
      </c>
      <c r="AC73">
        <v>10940131</v>
      </c>
      <c r="AD73">
        <v>180691</v>
      </c>
      <c r="AE73">
        <v>71272006</v>
      </c>
      <c r="AF73">
        <v>3970857</v>
      </c>
      <c r="AG73">
        <v>0</v>
      </c>
      <c r="AH73">
        <v>226570</v>
      </c>
      <c r="AI73">
        <v>29460986</v>
      </c>
      <c r="AJ73">
        <v>0</v>
      </c>
      <c r="AK73">
        <v>926583</v>
      </c>
      <c r="AL73">
        <v>0</v>
      </c>
      <c r="AM73">
        <v>0</v>
      </c>
      <c r="AN73">
        <v>124669345</v>
      </c>
      <c r="AO73">
        <v>0</v>
      </c>
      <c r="AP73">
        <v>0</v>
      </c>
      <c r="AQ73">
        <v>263286175</v>
      </c>
      <c r="AR73">
        <v>32.6</v>
      </c>
    </row>
    <row r="74" spans="1:44" hidden="1">
      <c r="A74" s="150" t="str">
        <f t="shared" si="1"/>
        <v>FL_2030</v>
      </c>
      <c r="B74" t="s">
        <v>543</v>
      </c>
      <c r="C74">
        <v>2030</v>
      </c>
      <c r="D74">
        <v>7899.1</v>
      </c>
      <c r="E74">
        <v>760.3</v>
      </c>
      <c r="F74">
        <v>2770.3</v>
      </c>
      <c r="G74">
        <v>1897.3</v>
      </c>
      <c r="H74">
        <v>0</v>
      </c>
      <c r="I74">
        <v>8671.9</v>
      </c>
      <c r="J74">
        <v>27.5</v>
      </c>
      <c r="K74">
        <v>32431.4</v>
      </c>
      <c r="L74">
        <v>7527.9</v>
      </c>
      <c r="M74">
        <v>0</v>
      </c>
      <c r="N74">
        <v>57.6</v>
      </c>
      <c r="O74">
        <v>3666</v>
      </c>
      <c r="P74">
        <v>0</v>
      </c>
      <c r="Q74">
        <v>1762.9</v>
      </c>
      <c r="R74">
        <v>0</v>
      </c>
      <c r="S74">
        <v>0</v>
      </c>
      <c r="T74">
        <v>51574</v>
      </c>
      <c r="U74">
        <v>0</v>
      </c>
      <c r="V74">
        <v>0</v>
      </c>
      <c r="W74">
        <v>-2168542</v>
      </c>
      <c r="X74">
        <v>2640647</v>
      </c>
      <c r="Y74">
        <v>0</v>
      </c>
      <c r="Z74">
        <v>19646970</v>
      </c>
      <c r="AA74">
        <v>858119</v>
      </c>
      <c r="AB74">
        <v>0</v>
      </c>
      <c r="AC74">
        <v>13494574</v>
      </c>
      <c r="AD74">
        <v>180691</v>
      </c>
      <c r="AE74">
        <v>65000358</v>
      </c>
      <c r="AF74">
        <v>3956666</v>
      </c>
      <c r="AG74">
        <v>0</v>
      </c>
      <c r="AH74">
        <v>227647</v>
      </c>
      <c r="AI74">
        <v>29460986</v>
      </c>
      <c r="AJ74">
        <v>0</v>
      </c>
      <c r="AK74">
        <v>926583</v>
      </c>
      <c r="AL74">
        <v>0</v>
      </c>
      <c r="AM74">
        <v>0</v>
      </c>
      <c r="AN74">
        <v>127222572</v>
      </c>
      <c r="AO74">
        <v>0</v>
      </c>
      <c r="AP74">
        <v>0</v>
      </c>
      <c r="AQ74">
        <v>261447272</v>
      </c>
      <c r="AR74">
        <v>30.1</v>
      </c>
    </row>
    <row r="75" spans="1:44" hidden="1">
      <c r="A75" s="150" t="str">
        <f t="shared" si="1"/>
        <v>GA_2022</v>
      </c>
      <c r="B75" t="s">
        <v>544</v>
      </c>
      <c r="C75">
        <v>2022</v>
      </c>
      <c r="D75">
        <v>2.7</v>
      </c>
      <c r="E75">
        <v>288.7</v>
      </c>
      <c r="F75">
        <v>0</v>
      </c>
      <c r="G75">
        <v>8416</v>
      </c>
      <c r="H75">
        <v>0</v>
      </c>
      <c r="I75">
        <v>61.6</v>
      </c>
      <c r="J75">
        <v>0</v>
      </c>
      <c r="K75">
        <v>7998.3</v>
      </c>
      <c r="L75">
        <v>7721.8</v>
      </c>
      <c r="M75">
        <v>0</v>
      </c>
      <c r="N75">
        <v>1983.1</v>
      </c>
      <c r="O75">
        <v>6289</v>
      </c>
      <c r="P75">
        <v>0</v>
      </c>
      <c r="Q75">
        <v>1001.1</v>
      </c>
      <c r="R75">
        <v>1897.4</v>
      </c>
      <c r="S75">
        <v>0</v>
      </c>
      <c r="T75">
        <v>3203.7</v>
      </c>
      <c r="U75">
        <v>0</v>
      </c>
      <c r="V75">
        <v>0</v>
      </c>
      <c r="W75">
        <v>-421</v>
      </c>
      <c r="X75">
        <v>1457009</v>
      </c>
      <c r="Y75">
        <v>0</v>
      </c>
      <c r="Z75">
        <v>0</v>
      </c>
      <c r="AA75">
        <v>27549233</v>
      </c>
      <c r="AB75">
        <v>0</v>
      </c>
      <c r="AC75">
        <v>94569</v>
      </c>
      <c r="AD75">
        <v>0</v>
      </c>
      <c r="AE75">
        <v>38116889</v>
      </c>
      <c r="AF75">
        <v>2445702</v>
      </c>
      <c r="AG75">
        <v>0</v>
      </c>
      <c r="AH75">
        <v>3488846</v>
      </c>
      <c r="AI75">
        <v>50376224</v>
      </c>
      <c r="AJ75">
        <v>0</v>
      </c>
      <c r="AK75">
        <v>0</v>
      </c>
      <c r="AL75">
        <v>-421456</v>
      </c>
      <c r="AM75">
        <v>0</v>
      </c>
      <c r="AN75">
        <v>6547763</v>
      </c>
      <c r="AO75">
        <v>0</v>
      </c>
      <c r="AP75">
        <v>0</v>
      </c>
      <c r="AQ75">
        <v>129654359</v>
      </c>
      <c r="AR75">
        <v>45</v>
      </c>
    </row>
    <row r="76" spans="1:44" hidden="1">
      <c r="A76" s="150" t="str">
        <f t="shared" si="1"/>
        <v>GA_2023</v>
      </c>
      <c r="B76" t="s">
        <v>544</v>
      </c>
      <c r="C76">
        <v>2023</v>
      </c>
      <c r="D76">
        <v>2.7</v>
      </c>
      <c r="E76">
        <v>288.7</v>
      </c>
      <c r="F76">
        <v>0</v>
      </c>
      <c r="G76">
        <v>8416</v>
      </c>
      <c r="H76">
        <v>0</v>
      </c>
      <c r="I76">
        <v>72.5</v>
      </c>
      <c r="J76">
        <v>0</v>
      </c>
      <c r="K76">
        <v>7998.3</v>
      </c>
      <c r="L76">
        <v>7721.8</v>
      </c>
      <c r="M76">
        <v>0</v>
      </c>
      <c r="N76">
        <v>1983.1</v>
      </c>
      <c r="O76">
        <v>6289</v>
      </c>
      <c r="P76">
        <v>0</v>
      </c>
      <c r="Q76">
        <v>852.1</v>
      </c>
      <c r="R76">
        <v>1897.4</v>
      </c>
      <c r="S76">
        <v>0</v>
      </c>
      <c r="T76">
        <v>3396.7</v>
      </c>
      <c r="U76">
        <v>0</v>
      </c>
      <c r="V76">
        <v>0</v>
      </c>
      <c r="W76">
        <v>-119</v>
      </c>
      <c r="X76">
        <v>811251</v>
      </c>
      <c r="Y76">
        <v>0</v>
      </c>
      <c r="Z76">
        <v>0</v>
      </c>
      <c r="AA76">
        <v>21448621</v>
      </c>
      <c r="AB76">
        <v>0</v>
      </c>
      <c r="AC76">
        <v>111237</v>
      </c>
      <c r="AD76">
        <v>0</v>
      </c>
      <c r="AE76">
        <v>37499213</v>
      </c>
      <c r="AF76">
        <v>3727278</v>
      </c>
      <c r="AG76">
        <v>0</v>
      </c>
      <c r="AH76">
        <v>3487156</v>
      </c>
      <c r="AI76">
        <v>50376224</v>
      </c>
      <c r="AJ76">
        <v>0</v>
      </c>
      <c r="AK76">
        <v>0</v>
      </c>
      <c r="AL76">
        <v>-494285</v>
      </c>
      <c r="AM76">
        <v>0</v>
      </c>
      <c r="AN76">
        <v>7104351</v>
      </c>
      <c r="AO76">
        <v>0</v>
      </c>
      <c r="AP76">
        <v>0</v>
      </c>
      <c r="AQ76">
        <v>124070926</v>
      </c>
      <c r="AR76">
        <v>38.9</v>
      </c>
    </row>
    <row r="77" spans="1:44" hidden="1">
      <c r="A77" s="150" t="str">
        <f t="shared" si="1"/>
        <v>GA_2024</v>
      </c>
      <c r="B77" t="s">
        <v>544</v>
      </c>
      <c r="C77">
        <v>2024</v>
      </c>
      <c r="D77">
        <v>2.7</v>
      </c>
      <c r="E77">
        <v>288.7</v>
      </c>
      <c r="F77">
        <v>0</v>
      </c>
      <c r="G77">
        <v>8353.2000000000007</v>
      </c>
      <c r="H77">
        <v>0</v>
      </c>
      <c r="I77">
        <v>83.4</v>
      </c>
      <c r="J77">
        <v>0</v>
      </c>
      <c r="K77">
        <v>7998.3</v>
      </c>
      <c r="L77">
        <v>7721.8</v>
      </c>
      <c r="M77">
        <v>0</v>
      </c>
      <c r="N77">
        <v>1983.5</v>
      </c>
      <c r="O77">
        <v>6289</v>
      </c>
      <c r="P77">
        <v>0</v>
      </c>
      <c r="Q77">
        <v>852.1</v>
      </c>
      <c r="R77">
        <v>1897.4</v>
      </c>
      <c r="S77">
        <v>0</v>
      </c>
      <c r="T77">
        <v>3405.4</v>
      </c>
      <c r="U77">
        <v>0</v>
      </c>
      <c r="V77">
        <v>0</v>
      </c>
      <c r="W77">
        <v>-119</v>
      </c>
      <c r="X77">
        <v>423937</v>
      </c>
      <c r="Y77">
        <v>0</v>
      </c>
      <c r="Z77">
        <v>0</v>
      </c>
      <c r="AA77">
        <v>17935038</v>
      </c>
      <c r="AB77">
        <v>0</v>
      </c>
      <c r="AC77">
        <v>127906</v>
      </c>
      <c r="AD77">
        <v>0</v>
      </c>
      <c r="AE77">
        <v>45356344</v>
      </c>
      <c r="AF77">
        <v>4020179</v>
      </c>
      <c r="AG77">
        <v>0</v>
      </c>
      <c r="AH77">
        <v>3488579</v>
      </c>
      <c r="AI77">
        <v>50376224</v>
      </c>
      <c r="AJ77">
        <v>0</v>
      </c>
      <c r="AK77">
        <v>254136</v>
      </c>
      <c r="AL77">
        <v>-492387</v>
      </c>
      <c r="AM77">
        <v>0</v>
      </c>
      <c r="AN77">
        <v>7359064</v>
      </c>
      <c r="AO77">
        <v>0</v>
      </c>
      <c r="AP77">
        <v>0</v>
      </c>
      <c r="AQ77">
        <v>128848901</v>
      </c>
      <c r="AR77">
        <v>38.700000000000003</v>
      </c>
    </row>
    <row r="78" spans="1:44" hidden="1">
      <c r="A78" s="150" t="str">
        <f t="shared" si="1"/>
        <v>GA_2025</v>
      </c>
      <c r="B78" t="s">
        <v>544</v>
      </c>
      <c r="C78">
        <v>2025</v>
      </c>
      <c r="D78">
        <v>2.7</v>
      </c>
      <c r="E78">
        <v>288.7</v>
      </c>
      <c r="F78">
        <v>1.6</v>
      </c>
      <c r="G78">
        <v>8271.7000000000007</v>
      </c>
      <c r="H78">
        <v>0</v>
      </c>
      <c r="I78">
        <v>98.7</v>
      </c>
      <c r="J78">
        <v>2.2999999999999998</v>
      </c>
      <c r="K78">
        <v>7992.5</v>
      </c>
      <c r="L78">
        <v>7707.8</v>
      </c>
      <c r="M78">
        <v>0</v>
      </c>
      <c r="N78">
        <v>1983.9</v>
      </c>
      <c r="O78">
        <v>6289</v>
      </c>
      <c r="P78">
        <v>0</v>
      </c>
      <c r="Q78">
        <v>852.1</v>
      </c>
      <c r="R78">
        <v>1897.4</v>
      </c>
      <c r="S78">
        <v>0</v>
      </c>
      <c r="T78">
        <v>3407.4</v>
      </c>
      <c r="U78">
        <v>0</v>
      </c>
      <c r="V78">
        <v>0</v>
      </c>
      <c r="W78">
        <v>-119</v>
      </c>
      <c r="X78">
        <v>420224</v>
      </c>
      <c r="Y78">
        <v>0</v>
      </c>
      <c r="Z78">
        <v>10252</v>
      </c>
      <c r="AA78">
        <v>16973766</v>
      </c>
      <c r="AB78">
        <v>0</v>
      </c>
      <c r="AC78">
        <v>151478</v>
      </c>
      <c r="AD78">
        <v>15058</v>
      </c>
      <c r="AE78">
        <v>42960339</v>
      </c>
      <c r="AF78">
        <v>3601130</v>
      </c>
      <c r="AG78">
        <v>0</v>
      </c>
      <c r="AH78">
        <v>3489488</v>
      </c>
      <c r="AI78">
        <v>50376224</v>
      </c>
      <c r="AJ78">
        <v>0</v>
      </c>
      <c r="AK78">
        <v>217831</v>
      </c>
      <c r="AL78">
        <v>-463128</v>
      </c>
      <c r="AM78">
        <v>0</v>
      </c>
      <c r="AN78">
        <v>7343114</v>
      </c>
      <c r="AO78">
        <v>0</v>
      </c>
      <c r="AP78">
        <v>0</v>
      </c>
      <c r="AQ78">
        <v>125095657</v>
      </c>
      <c r="AR78">
        <v>36.4</v>
      </c>
    </row>
    <row r="79" spans="1:44" hidden="1">
      <c r="A79" s="150" t="str">
        <f t="shared" si="1"/>
        <v>GA_2026</v>
      </c>
      <c r="B79" t="s">
        <v>544</v>
      </c>
      <c r="C79">
        <v>2026</v>
      </c>
      <c r="D79">
        <v>2.7</v>
      </c>
      <c r="E79">
        <v>288.7</v>
      </c>
      <c r="F79">
        <v>3.1</v>
      </c>
      <c r="G79">
        <v>8188.5</v>
      </c>
      <c r="H79">
        <v>0</v>
      </c>
      <c r="I79">
        <v>114.1</v>
      </c>
      <c r="J79">
        <v>4.5999999999999996</v>
      </c>
      <c r="K79">
        <v>7986.8</v>
      </c>
      <c r="L79">
        <v>7643.8</v>
      </c>
      <c r="M79">
        <v>0</v>
      </c>
      <c r="N79">
        <v>1984.2</v>
      </c>
      <c r="O79">
        <v>6289</v>
      </c>
      <c r="P79">
        <v>0</v>
      </c>
      <c r="Q79">
        <v>852.1</v>
      </c>
      <c r="R79">
        <v>1897.4</v>
      </c>
      <c r="S79">
        <v>0</v>
      </c>
      <c r="T79">
        <v>3516.9</v>
      </c>
      <c r="U79">
        <v>0</v>
      </c>
      <c r="V79">
        <v>0</v>
      </c>
      <c r="W79">
        <v>-119</v>
      </c>
      <c r="X79">
        <v>420224</v>
      </c>
      <c r="Y79">
        <v>0</v>
      </c>
      <c r="Z79">
        <v>20504</v>
      </c>
      <c r="AA79">
        <v>15886270</v>
      </c>
      <c r="AB79">
        <v>0</v>
      </c>
      <c r="AC79">
        <v>175051</v>
      </c>
      <c r="AD79">
        <v>30115</v>
      </c>
      <c r="AE79">
        <v>42118286</v>
      </c>
      <c r="AF79">
        <v>2856624</v>
      </c>
      <c r="AG79">
        <v>0</v>
      </c>
      <c r="AH79">
        <v>3490170</v>
      </c>
      <c r="AI79">
        <v>50376224</v>
      </c>
      <c r="AJ79">
        <v>0</v>
      </c>
      <c r="AK79">
        <v>0</v>
      </c>
      <c r="AL79">
        <v>-449311</v>
      </c>
      <c r="AM79">
        <v>0</v>
      </c>
      <c r="AN79">
        <v>7410221</v>
      </c>
      <c r="AO79">
        <v>0</v>
      </c>
      <c r="AP79">
        <v>0</v>
      </c>
      <c r="AQ79">
        <v>122334257</v>
      </c>
      <c r="AR79">
        <v>34.299999999999997</v>
      </c>
    </row>
    <row r="80" spans="1:44" hidden="1">
      <c r="A80" s="150" t="str">
        <f t="shared" si="1"/>
        <v>GA_2027</v>
      </c>
      <c r="B80" t="s">
        <v>544</v>
      </c>
      <c r="C80">
        <v>2027</v>
      </c>
      <c r="D80">
        <v>2.7</v>
      </c>
      <c r="E80">
        <v>288.7</v>
      </c>
      <c r="F80">
        <v>4.7</v>
      </c>
      <c r="G80">
        <v>8091.6</v>
      </c>
      <c r="H80">
        <v>0</v>
      </c>
      <c r="I80">
        <v>136.19999999999999</v>
      </c>
      <c r="J80">
        <v>6.9</v>
      </c>
      <c r="K80">
        <v>7973.3</v>
      </c>
      <c r="L80">
        <v>7643.8</v>
      </c>
      <c r="M80">
        <v>0</v>
      </c>
      <c r="N80">
        <v>1984.6</v>
      </c>
      <c r="O80">
        <v>6289</v>
      </c>
      <c r="P80">
        <v>0</v>
      </c>
      <c r="Q80">
        <v>852.1</v>
      </c>
      <c r="R80">
        <v>1897.4</v>
      </c>
      <c r="S80">
        <v>0</v>
      </c>
      <c r="T80">
        <v>6077.5</v>
      </c>
      <c r="U80">
        <v>0</v>
      </c>
      <c r="V80">
        <v>0</v>
      </c>
      <c r="W80">
        <v>-119</v>
      </c>
      <c r="X80">
        <v>398674</v>
      </c>
      <c r="Y80">
        <v>0</v>
      </c>
      <c r="Z80">
        <v>30755</v>
      </c>
      <c r="AA80">
        <v>13725574</v>
      </c>
      <c r="AB80">
        <v>0</v>
      </c>
      <c r="AC80">
        <v>208945</v>
      </c>
      <c r="AD80">
        <v>45173</v>
      </c>
      <c r="AE80">
        <v>39757040</v>
      </c>
      <c r="AF80">
        <v>1752246</v>
      </c>
      <c r="AG80">
        <v>0</v>
      </c>
      <c r="AH80">
        <v>3491308</v>
      </c>
      <c r="AI80">
        <v>50376224</v>
      </c>
      <c r="AJ80">
        <v>0</v>
      </c>
      <c r="AK80">
        <v>0</v>
      </c>
      <c r="AL80">
        <v>-551166</v>
      </c>
      <c r="AM80">
        <v>0</v>
      </c>
      <c r="AN80">
        <v>10398036</v>
      </c>
      <c r="AO80">
        <v>0</v>
      </c>
      <c r="AP80">
        <v>0</v>
      </c>
      <c r="AQ80">
        <v>119632688</v>
      </c>
      <c r="AR80">
        <v>30.4</v>
      </c>
    </row>
    <row r="81" spans="1:44" hidden="1">
      <c r="A81" s="150" t="str">
        <f t="shared" si="1"/>
        <v>GA_2028</v>
      </c>
      <c r="B81" t="s">
        <v>544</v>
      </c>
      <c r="C81">
        <v>2028</v>
      </c>
      <c r="D81">
        <v>18.899999999999999</v>
      </c>
      <c r="E81">
        <v>288.7</v>
      </c>
      <c r="F81">
        <v>4023.7</v>
      </c>
      <c r="G81">
        <v>2945.6</v>
      </c>
      <c r="H81">
        <v>0</v>
      </c>
      <c r="I81">
        <v>158.30000000000001</v>
      </c>
      <c r="J81">
        <v>9.1999999999999993</v>
      </c>
      <c r="K81">
        <v>7959.9</v>
      </c>
      <c r="L81">
        <v>7643.8</v>
      </c>
      <c r="M81">
        <v>0</v>
      </c>
      <c r="N81">
        <v>2057</v>
      </c>
      <c r="O81">
        <v>6289</v>
      </c>
      <c r="P81">
        <v>0</v>
      </c>
      <c r="Q81">
        <v>852.1</v>
      </c>
      <c r="R81">
        <v>1897.4</v>
      </c>
      <c r="S81">
        <v>0</v>
      </c>
      <c r="T81">
        <v>6095.2</v>
      </c>
      <c r="U81">
        <v>0</v>
      </c>
      <c r="V81">
        <v>0</v>
      </c>
      <c r="W81">
        <v>-5888</v>
      </c>
      <c r="X81">
        <v>445090</v>
      </c>
      <c r="Y81">
        <v>0</v>
      </c>
      <c r="Z81">
        <v>28536771</v>
      </c>
      <c r="AA81">
        <v>1115428</v>
      </c>
      <c r="AB81">
        <v>0</v>
      </c>
      <c r="AC81">
        <v>242839</v>
      </c>
      <c r="AD81">
        <v>60230</v>
      </c>
      <c r="AE81">
        <v>21845124</v>
      </c>
      <c r="AF81">
        <v>636210</v>
      </c>
      <c r="AG81">
        <v>0</v>
      </c>
      <c r="AH81">
        <v>3592480</v>
      </c>
      <c r="AI81">
        <v>50376224</v>
      </c>
      <c r="AJ81">
        <v>0</v>
      </c>
      <c r="AK81">
        <v>0</v>
      </c>
      <c r="AL81">
        <v>-723964</v>
      </c>
      <c r="AM81">
        <v>0</v>
      </c>
      <c r="AN81">
        <v>13204191</v>
      </c>
      <c r="AO81">
        <v>0</v>
      </c>
      <c r="AP81">
        <v>0</v>
      </c>
      <c r="AQ81">
        <v>119324735</v>
      </c>
      <c r="AR81">
        <v>13.8</v>
      </c>
    </row>
    <row r="82" spans="1:44" hidden="1">
      <c r="A82" s="150" t="str">
        <f t="shared" si="1"/>
        <v>GA_2029</v>
      </c>
      <c r="B82" t="s">
        <v>544</v>
      </c>
      <c r="C82">
        <v>2029</v>
      </c>
      <c r="D82">
        <v>227.6</v>
      </c>
      <c r="E82">
        <v>288.7</v>
      </c>
      <c r="F82">
        <v>4395.1000000000004</v>
      </c>
      <c r="G82">
        <v>2896.7</v>
      </c>
      <c r="H82">
        <v>0</v>
      </c>
      <c r="I82">
        <v>189.8</v>
      </c>
      <c r="J82">
        <v>9.1999999999999993</v>
      </c>
      <c r="K82">
        <v>7951.9</v>
      </c>
      <c r="L82">
        <v>7643.8</v>
      </c>
      <c r="M82">
        <v>0</v>
      </c>
      <c r="N82">
        <v>2057.4</v>
      </c>
      <c r="O82">
        <v>6289</v>
      </c>
      <c r="P82">
        <v>0</v>
      </c>
      <c r="Q82">
        <v>852.1</v>
      </c>
      <c r="R82">
        <v>1897.4</v>
      </c>
      <c r="S82">
        <v>0</v>
      </c>
      <c r="T82">
        <v>6644.6</v>
      </c>
      <c r="U82">
        <v>0</v>
      </c>
      <c r="V82">
        <v>0</v>
      </c>
      <c r="W82">
        <v>-69756</v>
      </c>
      <c r="X82">
        <v>444616</v>
      </c>
      <c r="Y82">
        <v>0</v>
      </c>
      <c r="Z82">
        <v>31170561</v>
      </c>
      <c r="AA82">
        <v>446887</v>
      </c>
      <c r="AB82">
        <v>0</v>
      </c>
      <c r="AC82">
        <v>291170</v>
      </c>
      <c r="AD82">
        <v>60230</v>
      </c>
      <c r="AE82">
        <v>19011973</v>
      </c>
      <c r="AF82">
        <v>745</v>
      </c>
      <c r="AG82">
        <v>0</v>
      </c>
      <c r="AH82">
        <v>3603120</v>
      </c>
      <c r="AI82">
        <v>50376224</v>
      </c>
      <c r="AJ82">
        <v>0</v>
      </c>
      <c r="AK82">
        <v>0</v>
      </c>
      <c r="AL82">
        <v>-785601</v>
      </c>
      <c r="AM82">
        <v>0</v>
      </c>
      <c r="AN82">
        <v>14366239</v>
      </c>
      <c r="AO82">
        <v>0</v>
      </c>
      <c r="AP82">
        <v>0</v>
      </c>
      <c r="AQ82">
        <v>118916408</v>
      </c>
      <c r="AR82">
        <v>11.9</v>
      </c>
    </row>
    <row r="83" spans="1:44" hidden="1">
      <c r="A83" s="150" t="str">
        <f t="shared" si="1"/>
        <v>GA_2030</v>
      </c>
      <c r="B83" t="s">
        <v>544</v>
      </c>
      <c r="C83">
        <v>2030</v>
      </c>
      <c r="D83">
        <v>246.9</v>
      </c>
      <c r="E83">
        <v>288.7</v>
      </c>
      <c r="F83">
        <v>4395.1000000000004</v>
      </c>
      <c r="G83">
        <v>2835.8</v>
      </c>
      <c r="H83">
        <v>0</v>
      </c>
      <c r="I83">
        <v>221.3</v>
      </c>
      <c r="J83">
        <v>9.1999999999999993</v>
      </c>
      <c r="K83">
        <v>7943.7</v>
      </c>
      <c r="L83">
        <v>7639.8</v>
      </c>
      <c r="M83">
        <v>0</v>
      </c>
      <c r="N83">
        <v>2057.6999999999998</v>
      </c>
      <c r="O83">
        <v>6289</v>
      </c>
      <c r="P83">
        <v>0</v>
      </c>
      <c r="Q83">
        <v>791.1</v>
      </c>
      <c r="R83">
        <v>1897.4</v>
      </c>
      <c r="S83">
        <v>0</v>
      </c>
      <c r="T83">
        <v>6700.6</v>
      </c>
      <c r="U83">
        <v>0</v>
      </c>
      <c r="V83">
        <v>0</v>
      </c>
      <c r="W83">
        <v>-68903</v>
      </c>
      <c r="X83">
        <v>445509</v>
      </c>
      <c r="Y83">
        <v>0</v>
      </c>
      <c r="Z83">
        <v>31170561</v>
      </c>
      <c r="AA83">
        <v>0</v>
      </c>
      <c r="AB83">
        <v>0</v>
      </c>
      <c r="AC83">
        <v>339501</v>
      </c>
      <c r="AD83">
        <v>60230</v>
      </c>
      <c r="AE83">
        <v>12893206</v>
      </c>
      <c r="AF83">
        <v>575</v>
      </c>
      <c r="AG83">
        <v>0</v>
      </c>
      <c r="AH83">
        <v>3584255</v>
      </c>
      <c r="AI83">
        <v>50135252</v>
      </c>
      <c r="AJ83">
        <v>0</v>
      </c>
      <c r="AK83">
        <v>0</v>
      </c>
      <c r="AL83">
        <v>-771353</v>
      </c>
      <c r="AM83">
        <v>0</v>
      </c>
      <c r="AN83">
        <v>14628924</v>
      </c>
      <c r="AO83">
        <v>0</v>
      </c>
      <c r="AP83">
        <v>0</v>
      </c>
      <c r="AQ83">
        <v>112417756</v>
      </c>
      <c r="AR83">
        <v>9</v>
      </c>
    </row>
    <row r="84" spans="1:44" hidden="1">
      <c r="A84" s="150" t="str">
        <f t="shared" si="1"/>
        <v>IA_2022</v>
      </c>
      <c r="B84" t="s">
        <v>549</v>
      </c>
      <c r="C84">
        <v>2022</v>
      </c>
      <c r="D84">
        <v>3.6</v>
      </c>
      <c r="E84">
        <v>16.2</v>
      </c>
      <c r="F84">
        <v>0</v>
      </c>
      <c r="G84">
        <v>4594.7</v>
      </c>
      <c r="H84">
        <v>0</v>
      </c>
      <c r="I84">
        <v>89.8</v>
      </c>
      <c r="J84">
        <v>0</v>
      </c>
      <c r="K84">
        <v>1748.2</v>
      </c>
      <c r="L84">
        <v>1137</v>
      </c>
      <c r="M84">
        <v>0</v>
      </c>
      <c r="N84">
        <v>207.5</v>
      </c>
      <c r="O84">
        <v>0</v>
      </c>
      <c r="P84">
        <v>0</v>
      </c>
      <c r="Q84">
        <v>1001.8</v>
      </c>
      <c r="R84">
        <v>0</v>
      </c>
      <c r="S84">
        <v>0</v>
      </c>
      <c r="T84">
        <v>239.4</v>
      </c>
      <c r="U84">
        <v>0</v>
      </c>
      <c r="V84">
        <v>12131.7</v>
      </c>
      <c r="W84">
        <v>-500</v>
      </c>
      <c r="X84">
        <v>73452</v>
      </c>
      <c r="Y84">
        <v>0</v>
      </c>
      <c r="Z84">
        <v>0</v>
      </c>
      <c r="AA84">
        <v>29877186</v>
      </c>
      <c r="AB84">
        <v>0</v>
      </c>
      <c r="AC84">
        <v>128597</v>
      </c>
      <c r="AD84">
        <v>0</v>
      </c>
      <c r="AE84">
        <v>6851207</v>
      </c>
      <c r="AF84">
        <v>215217</v>
      </c>
      <c r="AG84">
        <v>0</v>
      </c>
      <c r="AH84">
        <v>1445206</v>
      </c>
      <c r="AI84">
        <v>0</v>
      </c>
      <c r="AJ84">
        <v>0</v>
      </c>
      <c r="AK84">
        <v>259634</v>
      </c>
      <c r="AL84">
        <v>0</v>
      </c>
      <c r="AM84">
        <v>0</v>
      </c>
      <c r="AN84">
        <v>522761</v>
      </c>
      <c r="AO84">
        <v>0</v>
      </c>
      <c r="AP84">
        <v>42991453</v>
      </c>
      <c r="AQ84">
        <v>82364213</v>
      </c>
      <c r="AR84">
        <v>33.9</v>
      </c>
    </row>
    <row r="85" spans="1:44" hidden="1">
      <c r="A85" s="150" t="str">
        <f t="shared" si="1"/>
        <v>IA_2023</v>
      </c>
      <c r="B85" t="s">
        <v>549</v>
      </c>
      <c r="C85">
        <v>2023</v>
      </c>
      <c r="D85">
        <v>3.6</v>
      </c>
      <c r="E85">
        <v>16.2</v>
      </c>
      <c r="F85">
        <v>0</v>
      </c>
      <c r="G85">
        <v>4547.8999999999996</v>
      </c>
      <c r="H85">
        <v>0</v>
      </c>
      <c r="I85">
        <v>100.1</v>
      </c>
      <c r="J85">
        <v>0</v>
      </c>
      <c r="K85">
        <v>1748.2</v>
      </c>
      <c r="L85">
        <v>1087.9000000000001</v>
      </c>
      <c r="M85">
        <v>0</v>
      </c>
      <c r="N85">
        <v>207.5</v>
      </c>
      <c r="O85">
        <v>0</v>
      </c>
      <c r="P85">
        <v>0</v>
      </c>
      <c r="Q85">
        <v>962.2</v>
      </c>
      <c r="R85">
        <v>0</v>
      </c>
      <c r="S85">
        <v>0</v>
      </c>
      <c r="T85">
        <v>252.7</v>
      </c>
      <c r="U85">
        <v>0</v>
      </c>
      <c r="V85">
        <v>12155.2</v>
      </c>
      <c r="W85">
        <v>-509</v>
      </c>
      <c r="X85">
        <v>70516</v>
      </c>
      <c r="Y85">
        <v>0</v>
      </c>
      <c r="Z85">
        <v>0</v>
      </c>
      <c r="AA85">
        <v>29315727</v>
      </c>
      <c r="AB85">
        <v>0</v>
      </c>
      <c r="AC85">
        <v>143306</v>
      </c>
      <c r="AD85">
        <v>0</v>
      </c>
      <c r="AE85">
        <v>6355309</v>
      </c>
      <c r="AF85">
        <v>214975</v>
      </c>
      <c r="AG85">
        <v>0</v>
      </c>
      <c r="AH85">
        <v>1445206</v>
      </c>
      <c r="AI85">
        <v>0</v>
      </c>
      <c r="AJ85">
        <v>0</v>
      </c>
      <c r="AK85">
        <v>513650</v>
      </c>
      <c r="AL85">
        <v>0</v>
      </c>
      <c r="AM85">
        <v>0</v>
      </c>
      <c r="AN85">
        <v>548647</v>
      </c>
      <c r="AO85">
        <v>0</v>
      </c>
      <c r="AP85">
        <v>43096888</v>
      </c>
      <c r="AQ85">
        <v>81703714</v>
      </c>
      <c r="AR85">
        <v>33.299999999999997</v>
      </c>
    </row>
    <row r="86" spans="1:44" hidden="1">
      <c r="A86" s="150" t="str">
        <f t="shared" si="1"/>
        <v>IA_2024</v>
      </c>
      <c r="B86" t="s">
        <v>549</v>
      </c>
      <c r="C86">
        <v>2024</v>
      </c>
      <c r="D86">
        <v>3.6</v>
      </c>
      <c r="E86">
        <v>16.2</v>
      </c>
      <c r="F86">
        <v>0</v>
      </c>
      <c r="G86">
        <v>4522</v>
      </c>
      <c r="H86">
        <v>0</v>
      </c>
      <c r="I86">
        <v>110.4</v>
      </c>
      <c r="J86">
        <v>0</v>
      </c>
      <c r="K86">
        <v>1748.2</v>
      </c>
      <c r="L86">
        <v>1045.5999999999999</v>
      </c>
      <c r="M86">
        <v>0</v>
      </c>
      <c r="N86">
        <v>207.8</v>
      </c>
      <c r="O86">
        <v>0</v>
      </c>
      <c r="P86">
        <v>0</v>
      </c>
      <c r="Q86">
        <v>960.1</v>
      </c>
      <c r="R86">
        <v>0</v>
      </c>
      <c r="S86">
        <v>0</v>
      </c>
      <c r="T86">
        <v>1511.3</v>
      </c>
      <c r="U86">
        <v>0</v>
      </c>
      <c r="V86">
        <v>14089.7</v>
      </c>
      <c r="W86">
        <v>-502</v>
      </c>
      <c r="X86">
        <v>70486</v>
      </c>
      <c r="Y86">
        <v>0</v>
      </c>
      <c r="Z86">
        <v>0</v>
      </c>
      <c r="AA86">
        <v>28766348</v>
      </c>
      <c r="AB86">
        <v>0</v>
      </c>
      <c r="AC86">
        <v>158014</v>
      </c>
      <c r="AD86">
        <v>0</v>
      </c>
      <c r="AE86">
        <v>6778060</v>
      </c>
      <c r="AF86">
        <v>203066</v>
      </c>
      <c r="AG86">
        <v>0</v>
      </c>
      <c r="AH86">
        <v>1447126</v>
      </c>
      <c r="AI86">
        <v>0</v>
      </c>
      <c r="AJ86">
        <v>0</v>
      </c>
      <c r="AK86">
        <v>414678</v>
      </c>
      <c r="AL86">
        <v>0</v>
      </c>
      <c r="AM86">
        <v>0</v>
      </c>
      <c r="AN86">
        <v>3253335</v>
      </c>
      <c r="AO86">
        <v>0</v>
      </c>
      <c r="AP86">
        <v>51480800</v>
      </c>
      <c r="AQ86">
        <v>92571412</v>
      </c>
      <c r="AR86">
        <v>32.799999999999997</v>
      </c>
    </row>
    <row r="87" spans="1:44" hidden="1">
      <c r="A87" s="150" t="str">
        <f t="shared" si="1"/>
        <v>IA_2025</v>
      </c>
      <c r="B87" t="s">
        <v>549</v>
      </c>
      <c r="C87">
        <v>2025</v>
      </c>
      <c r="D87">
        <v>3.6</v>
      </c>
      <c r="E87">
        <v>16.2</v>
      </c>
      <c r="F87">
        <v>4.7</v>
      </c>
      <c r="G87">
        <v>4488.3</v>
      </c>
      <c r="H87">
        <v>0</v>
      </c>
      <c r="I87">
        <v>125.7</v>
      </c>
      <c r="J87">
        <v>6.9</v>
      </c>
      <c r="K87">
        <v>1746.9</v>
      </c>
      <c r="L87">
        <v>970</v>
      </c>
      <c r="M87">
        <v>0</v>
      </c>
      <c r="N87">
        <v>220.1</v>
      </c>
      <c r="O87">
        <v>0</v>
      </c>
      <c r="P87">
        <v>0</v>
      </c>
      <c r="Q87">
        <v>957.3</v>
      </c>
      <c r="R87">
        <v>0</v>
      </c>
      <c r="S87">
        <v>0</v>
      </c>
      <c r="T87">
        <v>2601.6999999999998</v>
      </c>
      <c r="U87">
        <v>0</v>
      </c>
      <c r="V87">
        <v>15505.3</v>
      </c>
      <c r="W87">
        <v>-537</v>
      </c>
      <c r="X87">
        <v>68220</v>
      </c>
      <c r="Y87">
        <v>0</v>
      </c>
      <c r="Z87">
        <v>30755</v>
      </c>
      <c r="AA87">
        <v>27116244</v>
      </c>
      <c r="AB87">
        <v>0</v>
      </c>
      <c r="AC87">
        <v>157247</v>
      </c>
      <c r="AD87">
        <v>45173</v>
      </c>
      <c r="AE87">
        <v>5660843</v>
      </c>
      <c r="AF87">
        <v>99591</v>
      </c>
      <c r="AG87">
        <v>0</v>
      </c>
      <c r="AH87">
        <v>1532625</v>
      </c>
      <c r="AI87">
        <v>0</v>
      </c>
      <c r="AJ87">
        <v>0</v>
      </c>
      <c r="AK87">
        <v>226042</v>
      </c>
      <c r="AL87">
        <v>0</v>
      </c>
      <c r="AM87">
        <v>0</v>
      </c>
      <c r="AN87">
        <v>5492983</v>
      </c>
      <c r="AO87">
        <v>0</v>
      </c>
      <c r="AP87">
        <v>58445048</v>
      </c>
      <c r="AQ87">
        <v>98874232</v>
      </c>
      <c r="AR87">
        <v>30.4</v>
      </c>
    </row>
    <row r="88" spans="1:44" hidden="1">
      <c r="A88" s="150" t="str">
        <f t="shared" si="1"/>
        <v>IA_2026</v>
      </c>
      <c r="B88" t="s">
        <v>549</v>
      </c>
      <c r="C88">
        <v>2026</v>
      </c>
      <c r="D88">
        <v>5.2</v>
      </c>
      <c r="E88">
        <v>16.2</v>
      </c>
      <c r="F88">
        <v>9.4</v>
      </c>
      <c r="G88">
        <v>4453.8999999999996</v>
      </c>
      <c r="H88">
        <v>0</v>
      </c>
      <c r="I88">
        <v>141.1</v>
      </c>
      <c r="J88">
        <v>13.7</v>
      </c>
      <c r="K88">
        <v>1745.7</v>
      </c>
      <c r="L88">
        <v>964.4</v>
      </c>
      <c r="M88">
        <v>0</v>
      </c>
      <c r="N88">
        <v>220.4</v>
      </c>
      <c r="O88">
        <v>0</v>
      </c>
      <c r="P88">
        <v>0</v>
      </c>
      <c r="Q88">
        <v>951.2</v>
      </c>
      <c r="R88">
        <v>0</v>
      </c>
      <c r="S88">
        <v>0</v>
      </c>
      <c r="T88">
        <v>3554</v>
      </c>
      <c r="U88">
        <v>0</v>
      </c>
      <c r="V88">
        <v>16410.900000000001</v>
      </c>
      <c r="W88">
        <v>-931</v>
      </c>
      <c r="X88">
        <v>70005</v>
      </c>
      <c r="Y88">
        <v>0</v>
      </c>
      <c r="Z88">
        <v>61511</v>
      </c>
      <c r="AA88">
        <v>24354706</v>
      </c>
      <c r="AB88">
        <v>0</v>
      </c>
      <c r="AC88">
        <v>148817</v>
      </c>
      <c r="AD88">
        <v>90345</v>
      </c>
      <c r="AE88">
        <v>5540377</v>
      </c>
      <c r="AF88">
        <v>97919</v>
      </c>
      <c r="AG88">
        <v>0</v>
      </c>
      <c r="AH88">
        <v>1534546</v>
      </c>
      <c r="AI88">
        <v>0</v>
      </c>
      <c r="AJ88">
        <v>0</v>
      </c>
      <c r="AK88">
        <v>300523</v>
      </c>
      <c r="AL88">
        <v>0</v>
      </c>
      <c r="AM88">
        <v>0</v>
      </c>
      <c r="AN88">
        <v>7513668</v>
      </c>
      <c r="AO88">
        <v>0</v>
      </c>
      <c r="AP88">
        <v>62221439</v>
      </c>
      <c r="AQ88">
        <v>101932925</v>
      </c>
      <c r="AR88">
        <v>27.6</v>
      </c>
    </row>
    <row r="89" spans="1:44" hidden="1">
      <c r="A89" s="150" t="str">
        <f t="shared" si="1"/>
        <v>IA_2027</v>
      </c>
      <c r="B89" t="s">
        <v>549</v>
      </c>
      <c r="C89">
        <v>2027</v>
      </c>
      <c r="D89">
        <v>352.7</v>
      </c>
      <c r="E89">
        <v>16.2</v>
      </c>
      <c r="F89">
        <v>14</v>
      </c>
      <c r="G89">
        <v>4413.8999999999996</v>
      </c>
      <c r="H89">
        <v>0</v>
      </c>
      <c r="I89">
        <v>167.5</v>
      </c>
      <c r="J89">
        <v>20.6</v>
      </c>
      <c r="K89">
        <v>1742.7</v>
      </c>
      <c r="L89">
        <v>954</v>
      </c>
      <c r="M89">
        <v>0</v>
      </c>
      <c r="N89">
        <v>220.7</v>
      </c>
      <c r="O89">
        <v>0</v>
      </c>
      <c r="P89">
        <v>0</v>
      </c>
      <c r="Q89">
        <v>930.6</v>
      </c>
      <c r="R89">
        <v>0</v>
      </c>
      <c r="S89">
        <v>0</v>
      </c>
      <c r="T89">
        <v>3529.6</v>
      </c>
      <c r="U89">
        <v>0</v>
      </c>
      <c r="V89">
        <v>17018.599999999999</v>
      </c>
      <c r="W89">
        <v>-33328</v>
      </c>
      <c r="X89">
        <v>66560</v>
      </c>
      <c r="Y89">
        <v>0</v>
      </c>
      <c r="Z89">
        <v>92266</v>
      </c>
      <c r="AA89">
        <v>19708638</v>
      </c>
      <c r="AB89">
        <v>0</v>
      </c>
      <c r="AC89">
        <v>239718</v>
      </c>
      <c r="AD89">
        <v>135518</v>
      </c>
      <c r="AE89">
        <v>3972921</v>
      </c>
      <c r="AF89">
        <v>23030</v>
      </c>
      <c r="AG89">
        <v>0</v>
      </c>
      <c r="AH89">
        <v>1536466</v>
      </c>
      <c r="AI89">
        <v>0</v>
      </c>
      <c r="AJ89">
        <v>0</v>
      </c>
      <c r="AK89">
        <v>493843</v>
      </c>
      <c r="AL89">
        <v>0</v>
      </c>
      <c r="AM89">
        <v>0</v>
      </c>
      <c r="AN89">
        <v>7574294</v>
      </c>
      <c r="AO89">
        <v>0</v>
      </c>
      <c r="AP89">
        <v>65231396</v>
      </c>
      <c r="AQ89">
        <v>99041322</v>
      </c>
      <c r="AR89">
        <v>22.2</v>
      </c>
    </row>
    <row r="90" spans="1:44" hidden="1">
      <c r="A90" s="150" t="str">
        <f t="shared" si="1"/>
        <v>IA_2028</v>
      </c>
      <c r="B90" t="s">
        <v>549</v>
      </c>
      <c r="C90">
        <v>2028</v>
      </c>
      <c r="D90">
        <v>1660.4</v>
      </c>
      <c r="E90">
        <v>16.2</v>
      </c>
      <c r="F90">
        <v>1097.9000000000001</v>
      </c>
      <c r="G90">
        <v>2944.6</v>
      </c>
      <c r="H90">
        <v>0</v>
      </c>
      <c r="I90">
        <v>193.8</v>
      </c>
      <c r="J90">
        <v>27.5</v>
      </c>
      <c r="K90">
        <v>1710.7</v>
      </c>
      <c r="L90">
        <v>929.7</v>
      </c>
      <c r="M90">
        <v>0</v>
      </c>
      <c r="N90">
        <v>220.9</v>
      </c>
      <c r="O90">
        <v>0</v>
      </c>
      <c r="P90">
        <v>0</v>
      </c>
      <c r="Q90">
        <v>926.6</v>
      </c>
      <c r="R90">
        <v>0</v>
      </c>
      <c r="S90">
        <v>0</v>
      </c>
      <c r="T90">
        <v>3693.7</v>
      </c>
      <c r="U90">
        <v>0</v>
      </c>
      <c r="V90">
        <v>17679.3</v>
      </c>
      <c r="W90">
        <v>-458001</v>
      </c>
      <c r="X90">
        <v>62012</v>
      </c>
      <c r="Y90">
        <v>0</v>
      </c>
      <c r="Z90">
        <v>7786235</v>
      </c>
      <c r="AA90">
        <v>4707565</v>
      </c>
      <c r="AB90">
        <v>0</v>
      </c>
      <c r="AC90">
        <v>277442</v>
      </c>
      <c r="AD90">
        <v>180691</v>
      </c>
      <c r="AE90">
        <v>1739664</v>
      </c>
      <c r="AF90">
        <v>15743</v>
      </c>
      <c r="AG90">
        <v>0</v>
      </c>
      <c r="AH90">
        <v>1538387</v>
      </c>
      <c r="AI90">
        <v>0</v>
      </c>
      <c r="AJ90">
        <v>0</v>
      </c>
      <c r="AK90">
        <v>493546</v>
      </c>
      <c r="AL90">
        <v>0</v>
      </c>
      <c r="AM90">
        <v>0</v>
      </c>
      <c r="AN90">
        <v>7943425</v>
      </c>
      <c r="AO90">
        <v>0</v>
      </c>
      <c r="AP90">
        <v>68515107</v>
      </c>
      <c r="AQ90">
        <v>92801815</v>
      </c>
      <c r="AR90">
        <v>6.8</v>
      </c>
    </row>
    <row r="91" spans="1:44" hidden="1">
      <c r="A91" s="150" t="str">
        <f t="shared" si="1"/>
        <v>IA_2029</v>
      </c>
      <c r="B91" t="s">
        <v>549</v>
      </c>
      <c r="C91">
        <v>2029</v>
      </c>
      <c r="D91">
        <v>1683.5</v>
      </c>
      <c r="E91">
        <v>16.2</v>
      </c>
      <c r="F91">
        <v>1259.5999999999999</v>
      </c>
      <c r="G91">
        <v>2913.5</v>
      </c>
      <c r="H91">
        <v>0</v>
      </c>
      <c r="I91">
        <v>237.7</v>
      </c>
      <c r="J91">
        <v>27.5</v>
      </c>
      <c r="K91">
        <v>1709</v>
      </c>
      <c r="L91">
        <v>780.2</v>
      </c>
      <c r="M91">
        <v>0</v>
      </c>
      <c r="N91">
        <v>221.2</v>
      </c>
      <c r="O91">
        <v>0</v>
      </c>
      <c r="P91">
        <v>0</v>
      </c>
      <c r="Q91">
        <v>920.9</v>
      </c>
      <c r="R91">
        <v>0</v>
      </c>
      <c r="S91">
        <v>0</v>
      </c>
      <c r="T91">
        <v>3701.2</v>
      </c>
      <c r="U91">
        <v>0</v>
      </c>
      <c r="V91">
        <v>17990.7</v>
      </c>
      <c r="W91">
        <v>-497428</v>
      </c>
      <c r="X91">
        <v>57317</v>
      </c>
      <c r="Y91">
        <v>0</v>
      </c>
      <c r="Z91">
        <v>8933452</v>
      </c>
      <c r="AA91">
        <v>4151637</v>
      </c>
      <c r="AB91">
        <v>0</v>
      </c>
      <c r="AC91">
        <v>340248</v>
      </c>
      <c r="AD91">
        <v>180691</v>
      </c>
      <c r="AE91">
        <v>1077951</v>
      </c>
      <c r="AF91">
        <v>0</v>
      </c>
      <c r="AG91">
        <v>0</v>
      </c>
      <c r="AH91">
        <v>1540307</v>
      </c>
      <c r="AI91">
        <v>0</v>
      </c>
      <c r="AJ91">
        <v>0</v>
      </c>
      <c r="AK91">
        <v>447154</v>
      </c>
      <c r="AL91">
        <v>0</v>
      </c>
      <c r="AM91">
        <v>0</v>
      </c>
      <c r="AN91">
        <v>7887985</v>
      </c>
      <c r="AO91">
        <v>0</v>
      </c>
      <c r="AP91">
        <v>69934716</v>
      </c>
      <c r="AQ91">
        <v>94054029</v>
      </c>
      <c r="AR91">
        <v>6.1</v>
      </c>
    </row>
    <row r="92" spans="1:44" hidden="1">
      <c r="A92" s="150" t="str">
        <f t="shared" si="1"/>
        <v>IA_2030</v>
      </c>
      <c r="B92" t="s">
        <v>549</v>
      </c>
      <c r="C92">
        <v>2030</v>
      </c>
      <c r="D92">
        <v>1792.8</v>
      </c>
      <c r="E92">
        <v>16.2</v>
      </c>
      <c r="F92">
        <v>1259.5999999999999</v>
      </c>
      <c r="G92">
        <v>2874.8</v>
      </c>
      <c r="H92">
        <v>0</v>
      </c>
      <c r="I92">
        <v>281.60000000000002</v>
      </c>
      <c r="J92">
        <v>27.5</v>
      </c>
      <c r="K92">
        <v>1680.1</v>
      </c>
      <c r="L92">
        <v>622.70000000000005</v>
      </c>
      <c r="M92">
        <v>0</v>
      </c>
      <c r="N92">
        <v>221.5</v>
      </c>
      <c r="O92">
        <v>0</v>
      </c>
      <c r="P92">
        <v>0</v>
      </c>
      <c r="Q92">
        <v>777.1</v>
      </c>
      <c r="R92">
        <v>0</v>
      </c>
      <c r="S92">
        <v>0</v>
      </c>
      <c r="T92">
        <v>3772.3</v>
      </c>
      <c r="U92">
        <v>0</v>
      </c>
      <c r="V92">
        <v>18077.8</v>
      </c>
      <c r="W92">
        <v>-542709</v>
      </c>
      <c r="X92">
        <v>56165</v>
      </c>
      <c r="Y92">
        <v>0</v>
      </c>
      <c r="Z92">
        <v>8933452</v>
      </c>
      <c r="AA92">
        <v>4010464</v>
      </c>
      <c r="AB92">
        <v>0</v>
      </c>
      <c r="AC92">
        <v>403053</v>
      </c>
      <c r="AD92">
        <v>180691</v>
      </c>
      <c r="AE92">
        <v>450715</v>
      </c>
      <c r="AF92">
        <v>0</v>
      </c>
      <c r="AG92">
        <v>0</v>
      </c>
      <c r="AH92">
        <v>1542228</v>
      </c>
      <c r="AI92">
        <v>0</v>
      </c>
      <c r="AJ92">
        <v>0</v>
      </c>
      <c r="AK92">
        <v>491502</v>
      </c>
      <c r="AL92">
        <v>0</v>
      </c>
      <c r="AM92">
        <v>0</v>
      </c>
      <c r="AN92">
        <v>8006189</v>
      </c>
      <c r="AO92">
        <v>0</v>
      </c>
      <c r="AP92">
        <v>70534402</v>
      </c>
      <c r="AQ92">
        <v>94066151</v>
      </c>
      <c r="AR92">
        <v>5.7</v>
      </c>
    </row>
    <row r="93" spans="1:44" hidden="1">
      <c r="A93" s="150" t="str">
        <f t="shared" si="1"/>
        <v>ID_2022</v>
      </c>
      <c r="B93" t="s">
        <v>546</v>
      </c>
      <c r="C93">
        <v>2022</v>
      </c>
      <c r="D93">
        <v>0</v>
      </c>
      <c r="E93">
        <v>42.7</v>
      </c>
      <c r="F93">
        <v>0</v>
      </c>
      <c r="G93">
        <v>0</v>
      </c>
      <c r="H93">
        <v>0</v>
      </c>
      <c r="I93">
        <v>119.7</v>
      </c>
      <c r="J93">
        <v>0</v>
      </c>
      <c r="K93">
        <v>547.70000000000005</v>
      </c>
      <c r="L93">
        <v>547.4</v>
      </c>
      <c r="M93">
        <v>12</v>
      </c>
      <c r="N93">
        <v>2773.8</v>
      </c>
      <c r="O93">
        <v>0</v>
      </c>
      <c r="P93">
        <v>0</v>
      </c>
      <c r="Q93">
        <v>5.4</v>
      </c>
      <c r="R93">
        <v>0</v>
      </c>
      <c r="S93">
        <v>0</v>
      </c>
      <c r="T93">
        <v>240</v>
      </c>
      <c r="U93">
        <v>0</v>
      </c>
      <c r="V93">
        <v>912.8</v>
      </c>
      <c r="W93">
        <v>0</v>
      </c>
      <c r="X93">
        <v>179767</v>
      </c>
      <c r="Y93">
        <v>0</v>
      </c>
      <c r="Z93">
        <v>0</v>
      </c>
      <c r="AA93">
        <v>0</v>
      </c>
      <c r="AB93">
        <v>0</v>
      </c>
      <c r="AC93">
        <v>193595</v>
      </c>
      <c r="AD93">
        <v>0</v>
      </c>
      <c r="AE93">
        <v>2581222</v>
      </c>
      <c r="AF93">
        <v>0</v>
      </c>
      <c r="AG93">
        <v>0</v>
      </c>
      <c r="AH93">
        <v>11843073</v>
      </c>
      <c r="AI93">
        <v>0</v>
      </c>
      <c r="AJ93">
        <v>0</v>
      </c>
      <c r="AK93">
        <v>0</v>
      </c>
      <c r="AL93">
        <v>0</v>
      </c>
      <c r="AM93">
        <v>0</v>
      </c>
      <c r="AN93">
        <v>512614</v>
      </c>
      <c r="AO93">
        <v>0</v>
      </c>
      <c r="AP93">
        <v>2316255</v>
      </c>
      <c r="AQ93">
        <v>17626526</v>
      </c>
      <c r="AR93">
        <v>0.9</v>
      </c>
    </row>
    <row r="94" spans="1:44" hidden="1">
      <c r="A94" s="150" t="str">
        <f t="shared" si="1"/>
        <v>ID_2023</v>
      </c>
      <c r="B94" t="s">
        <v>546</v>
      </c>
      <c r="C94">
        <v>2023</v>
      </c>
      <c r="D94">
        <v>0</v>
      </c>
      <c r="E94">
        <v>42.7</v>
      </c>
      <c r="F94">
        <v>0</v>
      </c>
      <c r="G94">
        <v>0</v>
      </c>
      <c r="H94">
        <v>0</v>
      </c>
      <c r="I94">
        <v>163.69999999999999</v>
      </c>
      <c r="J94">
        <v>0</v>
      </c>
      <c r="K94">
        <v>547.70000000000005</v>
      </c>
      <c r="L94">
        <v>547.4</v>
      </c>
      <c r="M94">
        <v>12</v>
      </c>
      <c r="N94">
        <v>2773.8</v>
      </c>
      <c r="O94">
        <v>0</v>
      </c>
      <c r="P94">
        <v>0</v>
      </c>
      <c r="Q94">
        <v>5.4</v>
      </c>
      <c r="R94">
        <v>0</v>
      </c>
      <c r="S94">
        <v>0</v>
      </c>
      <c r="T94">
        <v>240</v>
      </c>
      <c r="U94">
        <v>0</v>
      </c>
      <c r="V94">
        <v>912.8</v>
      </c>
      <c r="W94">
        <v>0</v>
      </c>
      <c r="X94">
        <v>91680</v>
      </c>
      <c r="Y94">
        <v>0</v>
      </c>
      <c r="Z94">
        <v>0</v>
      </c>
      <c r="AA94">
        <v>0</v>
      </c>
      <c r="AB94">
        <v>0</v>
      </c>
      <c r="AC94">
        <v>264125</v>
      </c>
      <c r="AD94">
        <v>0</v>
      </c>
      <c r="AE94">
        <v>2300130</v>
      </c>
      <c r="AF94">
        <v>0</v>
      </c>
      <c r="AG94">
        <v>0</v>
      </c>
      <c r="AH94">
        <v>11841401</v>
      </c>
      <c r="AI94">
        <v>0</v>
      </c>
      <c r="AJ94">
        <v>0</v>
      </c>
      <c r="AK94">
        <v>0</v>
      </c>
      <c r="AL94">
        <v>0</v>
      </c>
      <c r="AM94">
        <v>0</v>
      </c>
      <c r="AN94">
        <v>509017</v>
      </c>
      <c r="AO94">
        <v>0</v>
      </c>
      <c r="AP94">
        <v>2310854</v>
      </c>
      <c r="AQ94">
        <v>17317208</v>
      </c>
      <c r="AR94">
        <v>0.8</v>
      </c>
    </row>
    <row r="95" spans="1:44" hidden="1">
      <c r="A95" s="150" t="str">
        <f t="shared" si="1"/>
        <v>ID_2024</v>
      </c>
      <c r="B95" t="s">
        <v>546</v>
      </c>
      <c r="C95">
        <v>2024</v>
      </c>
      <c r="D95">
        <v>0</v>
      </c>
      <c r="E95">
        <v>42.7</v>
      </c>
      <c r="F95">
        <v>0</v>
      </c>
      <c r="G95">
        <v>0</v>
      </c>
      <c r="H95">
        <v>0</v>
      </c>
      <c r="I95">
        <v>207.7</v>
      </c>
      <c r="J95">
        <v>0</v>
      </c>
      <c r="K95">
        <v>547.70000000000005</v>
      </c>
      <c r="L95">
        <v>547.4</v>
      </c>
      <c r="M95">
        <v>12</v>
      </c>
      <c r="N95">
        <v>2775.4</v>
      </c>
      <c r="O95">
        <v>0</v>
      </c>
      <c r="P95">
        <v>0</v>
      </c>
      <c r="Q95">
        <v>5.4</v>
      </c>
      <c r="R95">
        <v>0</v>
      </c>
      <c r="S95">
        <v>0</v>
      </c>
      <c r="T95">
        <v>240</v>
      </c>
      <c r="U95">
        <v>0</v>
      </c>
      <c r="V95">
        <v>912.8</v>
      </c>
      <c r="W95">
        <v>0</v>
      </c>
      <c r="X95">
        <v>90011</v>
      </c>
      <c r="Y95">
        <v>0</v>
      </c>
      <c r="Z95">
        <v>0</v>
      </c>
      <c r="AA95">
        <v>0</v>
      </c>
      <c r="AB95">
        <v>0</v>
      </c>
      <c r="AC95">
        <v>334654</v>
      </c>
      <c r="AD95">
        <v>0</v>
      </c>
      <c r="AE95">
        <v>2289520</v>
      </c>
      <c r="AF95">
        <v>0</v>
      </c>
      <c r="AG95">
        <v>0</v>
      </c>
      <c r="AH95">
        <v>11848864</v>
      </c>
      <c r="AI95">
        <v>0</v>
      </c>
      <c r="AJ95">
        <v>0</v>
      </c>
      <c r="AK95">
        <v>0</v>
      </c>
      <c r="AL95">
        <v>0</v>
      </c>
      <c r="AM95">
        <v>0</v>
      </c>
      <c r="AN95">
        <v>505474</v>
      </c>
      <c r="AO95">
        <v>0</v>
      </c>
      <c r="AP95">
        <v>2305454</v>
      </c>
      <c r="AQ95">
        <v>17373978</v>
      </c>
      <c r="AR95">
        <v>0.8</v>
      </c>
    </row>
    <row r="96" spans="1:44" hidden="1">
      <c r="A96" s="150" t="str">
        <f t="shared" si="1"/>
        <v>ID_2025</v>
      </c>
      <c r="B96" t="s">
        <v>546</v>
      </c>
      <c r="C96">
        <v>2025</v>
      </c>
      <c r="D96">
        <v>0</v>
      </c>
      <c r="E96">
        <v>42.7</v>
      </c>
      <c r="F96">
        <v>4.7</v>
      </c>
      <c r="G96">
        <v>0</v>
      </c>
      <c r="H96">
        <v>0</v>
      </c>
      <c r="I96">
        <v>268.5</v>
      </c>
      <c r="J96">
        <v>6.9</v>
      </c>
      <c r="K96">
        <v>547.29999999999995</v>
      </c>
      <c r="L96">
        <v>547.4</v>
      </c>
      <c r="M96">
        <v>12</v>
      </c>
      <c r="N96">
        <v>2860.9</v>
      </c>
      <c r="O96">
        <v>0</v>
      </c>
      <c r="P96">
        <v>0</v>
      </c>
      <c r="Q96">
        <v>5.4</v>
      </c>
      <c r="R96">
        <v>0</v>
      </c>
      <c r="S96">
        <v>0</v>
      </c>
      <c r="T96">
        <v>240</v>
      </c>
      <c r="U96">
        <v>0</v>
      </c>
      <c r="V96">
        <v>912.8</v>
      </c>
      <c r="W96">
        <v>0</v>
      </c>
      <c r="X96">
        <v>90619</v>
      </c>
      <c r="Y96">
        <v>0</v>
      </c>
      <c r="Z96">
        <v>30755</v>
      </c>
      <c r="AA96">
        <v>0</v>
      </c>
      <c r="AB96">
        <v>0</v>
      </c>
      <c r="AC96">
        <v>430982</v>
      </c>
      <c r="AD96">
        <v>45173</v>
      </c>
      <c r="AE96">
        <v>2152472</v>
      </c>
      <c r="AF96">
        <v>0</v>
      </c>
      <c r="AG96">
        <v>0</v>
      </c>
      <c r="AH96">
        <v>12246240</v>
      </c>
      <c r="AI96">
        <v>0</v>
      </c>
      <c r="AJ96">
        <v>0</v>
      </c>
      <c r="AK96">
        <v>0</v>
      </c>
      <c r="AL96">
        <v>0</v>
      </c>
      <c r="AM96">
        <v>0</v>
      </c>
      <c r="AN96">
        <v>501931</v>
      </c>
      <c r="AO96">
        <v>0</v>
      </c>
      <c r="AP96">
        <v>2300054</v>
      </c>
      <c r="AQ96">
        <v>17798225</v>
      </c>
      <c r="AR96">
        <v>0.8</v>
      </c>
    </row>
    <row r="97" spans="1:44" hidden="1">
      <c r="A97" s="150" t="str">
        <f t="shared" si="1"/>
        <v>ID_2026</v>
      </c>
      <c r="B97" t="s">
        <v>546</v>
      </c>
      <c r="C97">
        <v>2026</v>
      </c>
      <c r="D97">
        <v>0</v>
      </c>
      <c r="E97">
        <v>42.7</v>
      </c>
      <c r="F97">
        <v>9.4</v>
      </c>
      <c r="G97">
        <v>0</v>
      </c>
      <c r="H97">
        <v>0</v>
      </c>
      <c r="I97">
        <v>329.2</v>
      </c>
      <c r="J97">
        <v>13.7</v>
      </c>
      <c r="K97">
        <v>546.9</v>
      </c>
      <c r="L97">
        <v>547.4</v>
      </c>
      <c r="M97">
        <v>12</v>
      </c>
      <c r="N97">
        <v>2862.5</v>
      </c>
      <c r="O97">
        <v>0</v>
      </c>
      <c r="P97">
        <v>0</v>
      </c>
      <c r="Q97">
        <v>5.4</v>
      </c>
      <c r="R97">
        <v>0</v>
      </c>
      <c r="S97">
        <v>0</v>
      </c>
      <c r="T97">
        <v>240</v>
      </c>
      <c r="U97">
        <v>0</v>
      </c>
      <c r="V97">
        <v>912.8</v>
      </c>
      <c r="W97">
        <v>0</v>
      </c>
      <c r="X97">
        <v>89230</v>
      </c>
      <c r="Y97">
        <v>0</v>
      </c>
      <c r="Z97">
        <v>61511</v>
      </c>
      <c r="AA97">
        <v>0</v>
      </c>
      <c r="AB97">
        <v>0</v>
      </c>
      <c r="AC97">
        <v>527303</v>
      </c>
      <c r="AD97">
        <v>90345</v>
      </c>
      <c r="AE97">
        <v>2138499</v>
      </c>
      <c r="AF97">
        <v>0</v>
      </c>
      <c r="AG97">
        <v>0</v>
      </c>
      <c r="AH97">
        <v>12252030</v>
      </c>
      <c r="AI97">
        <v>0</v>
      </c>
      <c r="AJ97">
        <v>0</v>
      </c>
      <c r="AK97">
        <v>0</v>
      </c>
      <c r="AL97">
        <v>0</v>
      </c>
      <c r="AM97">
        <v>0</v>
      </c>
      <c r="AN97">
        <v>498414</v>
      </c>
      <c r="AO97">
        <v>0</v>
      </c>
      <c r="AP97">
        <v>2294654</v>
      </c>
      <c r="AQ97">
        <v>17951986</v>
      </c>
      <c r="AR97">
        <v>0.8</v>
      </c>
    </row>
    <row r="98" spans="1:44" hidden="1">
      <c r="A98" s="150" t="str">
        <f t="shared" si="1"/>
        <v>ID_2027</v>
      </c>
      <c r="B98" t="s">
        <v>546</v>
      </c>
      <c r="C98">
        <v>2027</v>
      </c>
      <c r="D98">
        <v>0</v>
      </c>
      <c r="E98">
        <v>36.9</v>
      </c>
      <c r="F98">
        <v>14</v>
      </c>
      <c r="G98">
        <v>0</v>
      </c>
      <c r="H98">
        <v>0</v>
      </c>
      <c r="I98">
        <v>401.2</v>
      </c>
      <c r="J98">
        <v>20.6</v>
      </c>
      <c r="K98">
        <v>546</v>
      </c>
      <c r="L98">
        <v>547.4</v>
      </c>
      <c r="M98">
        <v>12</v>
      </c>
      <c r="N98">
        <v>2868</v>
      </c>
      <c r="O98">
        <v>0</v>
      </c>
      <c r="P98">
        <v>0</v>
      </c>
      <c r="Q98">
        <v>5.4</v>
      </c>
      <c r="R98">
        <v>0</v>
      </c>
      <c r="S98">
        <v>0</v>
      </c>
      <c r="T98">
        <v>240</v>
      </c>
      <c r="U98">
        <v>0</v>
      </c>
      <c r="V98">
        <v>912.8</v>
      </c>
      <c r="W98">
        <v>0</v>
      </c>
      <c r="X98">
        <v>89363</v>
      </c>
      <c r="Y98">
        <v>0</v>
      </c>
      <c r="Z98">
        <v>92266</v>
      </c>
      <c r="AA98">
        <v>0</v>
      </c>
      <c r="AB98">
        <v>0</v>
      </c>
      <c r="AC98">
        <v>640632</v>
      </c>
      <c r="AD98">
        <v>135518</v>
      </c>
      <c r="AE98">
        <v>1925624</v>
      </c>
      <c r="AF98">
        <v>0</v>
      </c>
      <c r="AG98">
        <v>0</v>
      </c>
      <c r="AH98">
        <v>12276045</v>
      </c>
      <c r="AI98">
        <v>0</v>
      </c>
      <c r="AJ98">
        <v>0</v>
      </c>
      <c r="AK98">
        <v>0</v>
      </c>
      <c r="AL98">
        <v>0</v>
      </c>
      <c r="AM98">
        <v>0</v>
      </c>
      <c r="AN98">
        <v>494925</v>
      </c>
      <c r="AO98">
        <v>0</v>
      </c>
      <c r="AP98">
        <v>2289253</v>
      </c>
      <c r="AQ98">
        <v>17943625</v>
      </c>
      <c r="AR98">
        <v>0.7</v>
      </c>
    </row>
    <row r="99" spans="1:44" hidden="1">
      <c r="A99" s="150" t="str">
        <f t="shared" si="1"/>
        <v>ID_2028</v>
      </c>
      <c r="B99" t="s">
        <v>546</v>
      </c>
      <c r="C99">
        <v>2028</v>
      </c>
      <c r="D99">
        <v>0</v>
      </c>
      <c r="E99">
        <v>31.1</v>
      </c>
      <c r="F99">
        <v>0</v>
      </c>
      <c r="G99">
        <v>0</v>
      </c>
      <c r="H99">
        <v>0</v>
      </c>
      <c r="I99">
        <v>473.2</v>
      </c>
      <c r="J99">
        <v>27.5</v>
      </c>
      <c r="K99">
        <v>545.1</v>
      </c>
      <c r="L99">
        <v>547.4</v>
      </c>
      <c r="M99">
        <v>12</v>
      </c>
      <c r="N99">
        <v>2869.6</v>
      </c>
      <c r="O99">
        <v>0</v>
      </c>
      <c r="P99">
        <v>0</v>
      </c>
      <c r="Q99">
        <v>5.4</v>
      </c>
      <c r="R99">
        <v>0</v>
      </c>
      <c r="S99">
        <v>0</v>
      </c>
      <c r="T99">
        <v>240</v>
      </c>
      <c r="U99">
        <v>0</v>
      </c>
      <c r="V99">
        <v>912.8</v>
      </c>
      <c r="W99">
        <v>0</v>
      </c>
      <c r="X99">
        <v>63027</v>
      </c>
      <c r="Y99">
        <v>0</v>
      </c>
      <c r="Z99">
        <v>0</v>
      </c>
      <c r="AA99">
        <v>0</v>
      </c>
      <c r="AB99">
        <v>0</v>
      </c>
      <c r="AC99">
        <v>754025</v>
      </c>
      <c r="AD99">
        <v>180691</v>
      </c>
      <c r="AE99">
        <v>1600599</v>
      </c>
      <c r="AF99">
        <v>0</v>
      </c>
      <c r="AG99">
        <v>0</v>
      </c>
      <c r="AH99">
        <v>12280660</v>
      </c>
      <c r="AI99">
        <v>0</v>
      </c>
      <c r="AJ99">
        <v>0</v>
      </c>
      <c r="AK99">
        <v>0</v>
      </c>
      <c r="AL99">
        <v>0</v>
      </c>
      <c r="AM99">
        <v>0</v>
      </c>
      <c r="AN99">
        <v>491461</v>
      </c>
      <c r="AO99">
        <v>0</v>
      </c>
      <c r="AP99">
        <v>2283853</v>
      </c>
      <c r="AQ99">
        <v>17654317</v>
      </c>
      <c r="AR99">
        <v>0.6</v>
      </c>
    </row>
    <row r="100" spans="1:44" hidden="1">
      <c r="A100" s="150" t="str">
        <f t="shared" si="1"/>
        <v>ID_2029</v>
      </c>
      <c r="B100" t="s">
        <v>546</v>
      </c>
      <c r="C100">
        <v>2029</v>
      </c>
      <c r="D100">
        <v>0</v>
      </c>
      <c r="E100">
        <v>31.1</v>
      </c>
      <c r="F100">
        <v>0</v>
      </c>
      <c r="G100">
        <v>0</v>
      </c>
      <c r="H100">
        <v>0</v>
      </c>
      <c r="I100">
        <v>554.6</v>
      </c>
      <c r="J100">
        <v>27.5</v>
      </c>
      <c r="K100">
        <v>544.5</v>
      </c>
      <c r="L100">
        <v>547.4</v>
      </c>
      <c r="M100">
        <v>12</v>
      </c>
      <c r="N100">
        <v>2871.1</v>
      </c>
      <c r="O100">
        <v>0</v>
      </c>
      <c r="P100">
        <v>0</v>
      </c>
      <c r="Q100">
        <v>5.4</v>
      </c>
      <c r="R100">
        <v>0</v>
      </c>
      <c r="S100">
        <v>0</v>
      </c>
      <c r="T100">
        <v>240</v>
      </c>
      <c r="U100">
        <v>0</v>
      </c>
      <c r="V100">
        <v>912.8</v>
      </c>
      <c r="W100">
        <v>0</v>
      </c>
      <c r="X100">
        <v>58254</v>
      </c>
      <c r="Y100">
        <v>0</v>
      </c>
      <c r="Z100">
        <v>0</v>
      </c>
      <c r="AA100">
        <v>0</v>
      </c>
      <c r="AB100">
        <v>0</v>
      </c>
      <c r="AC100">
        <v>882736</v>
      </c>
      <c r="AD100">
        <v>180691</v>
      </c>
      <c r="AE100">
        <v>1582772</v>
      </c>
      <c r="AF100">
        <v>0</v>
      </c>
      <c r="AG100">
        <v>0</v>
      </c>
      <c r="AH100">
        <v>12283602</v>
      </c>
      <c r="AI100">
        <v>0</v>
      </c>
      <c r="AJ100">
        <v>0</v>
      </c>
      <c r="AK100">
        <v>0</v>
      </c>
      <c r="AL100">
        <v>0</v>
      </c>
      <c r="AM100">
        <v>0</v>
      </c>
      <c r="AN100">
        <v>488025</v>
      </c>
      <c r="AO100">
        <v>0</v>
      </c>
      <c r="AP100">
        <v>2278453</v>
      </c>
      <c r="AQ100">
        <v>17754532</v>
      </c>
      <c r="AR100">
        <v>0.6</v>
      </c>
    </row>
    <row r="101" spans="1:44" hidden="1">
      <c r="A101" s="150" t="str">
        <f t="shared" si="1"/>
        <v>ID_2030</v>
      </c>
      <c r="B101" t="s">
        <v>546</v>
      </c>
      <c r="C101">
        <v>2030</v>
      </c>
      <c r="D101">
        <v>0</v>
      </c>
      <c r="E101">
        <v>31.1</v>
      </c>
      <c r="F101">
        <v>0</v>
      </c>
      <c r="G101">
        <v>0</v>
      </c>
      <c r="H101">
        <v>0</v>
      </c>
      <c r="I101">
        <v>636.1</v>
      </c>
      <c r="J101">
        <v>27.5</v>
      </c>
      <c r="K101">
        <v>544</v>
      </c>
      <c r="L101">
        <v>547.4</v>
      </c>
      <c r="M101">
        <v>12</v>
      </c>
      <c r="N101">
        <v>2872.7</v>
      </c>
      <c r="O101">
        <v>0</v>
      </c>
      <c r="P101">
        <v>720</v>
      </c>
      <c r="Q101">
        <v>0</v>
      </c>
      <c r="R101">
        <v>0</v>
      </c>
      <c r="S101">
        <v>0</v>
      </c>
      <c r="T101">
        <v>240</v>
      </c>
      <c r="U101">
        <v>0</v>
      </c>
      <c r="V101">
        <v>912.8</v>
      </c>
      <c r="W101">
        <v>0</v>
      </c>
      <c r="X101">
        <v>48280</v>
      </c>
      <c r="Y101">
        <v>0</v>
      </c>
      <c r="Z101">
        <v>0</v>
      </c>
      <c r="AA101">
        <v>0</v>
      </c>
      <c r="AB101">
        <v>0</v>
      </c>
      <c r="AC101">
        <v>1011521</v>
      </c>
      <c r="AD101">
        <v>180691</v>
      </c>
      <c r="AE101">
        <v>1032608</v>
      </c>
      <c r="AF101">
        <v>0</v>
      </c>
      <c r="AG101">
        <v>0</v>
      </c>
      <c r="AH101">
        <v>12292822</v>
      </c>
      <c r="AI101">
        <v>0</v>
      </c>
      <c r="AJ101">
        <v>4615232</v>
      </c>
      <c r="AK101">
        <v>0</v>
      </c>
      <c r="AL101">
        <v>0</v>
      </c>
      <c r="AM101">
        <v>0</v>
      </c>
      <c r="AN101">
        <v>484588</v>
      </c>
      <c r="AO101">
        <v>0</v>
      </c>
      <c r="AP101">
        <v>2089119</v>
      </c>
      <c r="AQ101">
        <v>21754861</v>
      </c>
      <c r="AR101">
        <v>0.4</v>
      </c>
    </row>
    <row r="102" spans="1:44" hidden="1">
      <c r="A102" s="150" t="str">
        <f t="shared" si="1"/>
        <v>IL_2022</v>
      </c>
      <c r="B102" t="s">
        <v>547</v>
      </c>
      <c r="C102">
        <v>2022</v>
      </c>
      <c r="D102">
        <v>132.4</v>
      </c>
      <c r="E102">
        <v>85.3</v>
      </c>
      <c r="F102">
        <v>0</v>
      </c>
      <c r="G102">
        <v>7809</v>
      </c>
      <c r="H102">
        <v>0</v>
      </c>
      <c r="I102">
        <v>175.9</v>
      </c>
      <c r="J102">
        <v>0</v>
      </c>
      <c r="K102">
        <v>4774</v>
      </c>
      <c r="L102">
        <v>10334.700000000001</v>
      </c>
      <c r="M102">
        <v>0</v>
      </c>
      <c r="N102">
        <v>32.9</v>
      </c>
      <c r="O102">
        <v>11582.4</v>
      </c>
      <c r="P102">
        <v>0</v>
      </c>
      <c r="Q102">
        <v>963.1</v>
      </c>
      <c r="R102">
        <v>0</v>
      </c>
      <c r="S102">
        <v>0</v>
      </c>
      <c r="T102">
        <v>876.6</v>
      </c>
      <c r="U102">
        <v>0</v>
      </c>
      <c r="V102">
        <v>7594.4</v>
      </c>
      <c r="W102">
        <v>-13911</v>
      </c>
      <c r="X102">
        <v>392377</v>
      </c>
      <c r="Y102">
        <v>0</v>
      </c>
      <c r="Z102">
        <v>0</v>
      </c>
      <c r="AA102">
        <v>25892627</v>
      </c>
      <c r="AB102">
        <v>0</v>
      </c>
      <c r="AC102">
        <v>237086</v>
      </c>
      <c r="AD102">
        <v>0</v>
      </c>
      <c r="AE102">
        <v>23034862</v>
      </c>
      <c r="AF102">
        <v>6620686</v>
      </c>
      <c r="AG102">
        <v>0</v>
      </c>
      <c r="AH102">
        <v>105674</v>
      </c>
      <c r="AI102">
        <v>92926695</v>
      </c>
      <c r="AJ102">
        <v>0</v>
      </c>
      <c r="AK102">
        <v>95339</v>
      </c>
      <c r="AL102">
        <v>0</v>
      </c>
      <c r="AM102">
        <v>0</v>
      </c>
      <c r="AN102">
        <v>1899142</v>
      </c>
      <c r="AO102">
        <v>0</v>
      </c>
      <c r="AP102">
        <v>22554222</v>
      </c>
      <c r="AQ102">
        <v>173744798</v>
      </c>
      <c r="AR102">
        <v>39</v>
      </c>
    </row>
    <row r="103" spans="1:44" hidden="1">
      <c r="A103" s="150" t="str">
        <f t="shared" si="1"/>
        <v>IL_2023</v>
      </c>
      <c r="B103" t="s">
        <v>547</v>
      </c>
      <c r="C103">
        <v>2023</v>
      </c>
      <c r="D103">
        <v>133.30000000000001</v>
      </c>
      <c r="E103">
        <v>85.3</v>
      </c>
      <c r="F103">
        <v>0</v>
      </c>
      <c r="G103">
        <v>7650</v>
      </c>
      <c r="H103">
        <v>0</v>
      </c>
      <c r="I103">
        <v>298.10000000000002</v>
      </c>
      <c r="J103">
        <v>0</v>
      </c>
      <c r="K103">
        <v>5988</v>
      </c>
      <c r="L103">
        <v>10332.700000000001</v>
      </c>
      <c r="M103">
        <v>0</v>
      </c>
      <c r="N103">
        <v>43.3</v>
      </c>
      <c r="O103">
        <v>11582.4</v>
      </c>
      <c r="P103">
        <v>0</v>
      </c>
      <c r="Q103">
        <v>920.8</v>
      </c>
      <c r="R103">
        <v>0</v>
      </c>
      <c r="S103">
        <v>0</v>
      </c>
      <c r="T103">
        <v>877.4</v>
      </c>
      <c r="U103">
        <v>0</v>
      </c>
      <c r="V103">
        <v>7980.4</v>
      </c>
      <c r="W103">
        <v>-13034</v>
      </c>
      <c r="X103">
        <v>389255</v>
      </c>
      <c r="Y103">
        <v>0</v>
      </c>
      <c r="Z103">
        <v>0</v>
      </c>
      <c r="AA103">
        <v>21045619</v>
      </c>
      <c r="AB103">
        <v>0</v>
      </c>
      <c r="AC103">
        <v>410389</v>
      </c>
      <c r="AD103">
        <v>0</v>
      </c>
      <c r="AE103">
        <v>32755330</v>
      </c>
      <c r="AF103">
        <v>6738746</v>
      </c>
      <c r="AG103">
        <v>0</v>
      </c>
      <c r="AH103">
        <v>141606</v>
      </c>
      <c r="AI103">
        <v>92926695</v>
      </c>
      <c r="AJ103">
        <v>0</v>
      </c>
      <c r="AK103">
        <v>81564</v>
      </c>
      <c r="AL103">
        <v>0</v>
      </c>
      <c r="AM103">
        <v>0</v>
      </c>
      <c r="AN103">
        <v>1909623</v>
      </c>
      <c r="AO103">
        <v>0</v>
      </c>
      <c r="AP103">
        <v>25467017</v>
      </c>
      <c r="AQ103">
        <v>181852810</v>
      </c>
      <c r="AR103">
        <v>37.4</v>
      </c>
    </row>
    <row r="104" spans="1:44" hidden="1">
      <c r="A104" s="150" t="str">
        <f t="shared" si="1"/>
        <v>IL_2024</v>
      </c>
      <c r="B104" t="s">
        <v>547</v>
      </c>
      <c r="C104">
        <v>2024</v>
      </c>
      <c r="D104">
        <v>133.30000000000001</v>
      </c>
      <c r="E104">
        <v>85.3</v>
      </c>
      <c r="F104">
        <v>0</v>
      </c>
      <c r="G104">
        <v>7618</v>
      </c>
      <c r="H104">
        <v>0</v>
      </c>
      <c r="I104">
        <v>420.4</v>
      </c>
      <c r="J104">
        <v>0</v>
      </c>
      <c r="K104">
        <v>5988</v>
      </c>
      <c r="L104">
        <v>10332.700000000001</v>
      </c>
      <c r="M104">
        <v>0</v>
      </c>
      <c r="N104">
        <v>43.4</v>
      </c>
      <c r="O104">
        <v>11582.4</v>
      </c>
      <c r="P104">
        <v>0</v>
      </c>
      <c r="Q104">
        <v>914.7</v>
      </c>
      <c r="R104">
        <v>0</v>
      </c>
      <c r="S104">
        <v>0</v>
      </c>
      <c r="T104">
        <v>879</v>
      </c>
      <c r="U104">
        <v>0</v>
      </c>
      <c r="V104">
        <v>7993.1</v>
      </c>
      <c r="W104">
        <v>-12485</v>
      </c>
      <c r="X104">
        <v>389883</v>
      </c>
      <c r="Y104">
        <v>0</v>
      </c>
      <c r="Z104">
        <v>0</v>
      </c>
      <c r="AA104">
        <v>17543381</v>
      </c>
      <c r="AB104">
        <v>0</v>
      </c>
      <c r="AC104">
        <v>578499</v>
      </c>
      <c r="AD104">
        <v>0</v>
      </c>
      <c r="AE104">
        <v>33539637</v>
      </c>
      <c r="AF104">
        <v>6788142</v>
      </c>
      <c r="AG104">
        <v>0</v>
      </c>
      <c r="AH104">
        <v>141795</v>
      </c>
      <c r="AI104">
        <v>92926695</v>
      </c>
      <c r="AJ104">
        <v>0</v>
      </c>
      <c r="AK104">
        <v>52047</v>
      </c>
      <c r="AL104">
        <v>0</v>
      </c>
      <c r="AM104">
        <v>0</v>
      </c>
      <c r="AN104">
        <v>1899601</v>
      </c>
      <c r="AO104">
        <v>0</v>
      </c>
      <c r="AP104">
        <v>25758477</v>
      </c>
      <c r="AQ104">
        <v>179605671</v>
      </c>
      <c r="AR104">
        <v>34.4</v>
      </c>
    </row>
    <row r="105" spans="1:44" hidden="1">
      <c r="A105" s="150" t="str">
        <f t="shared" si="1"/>
        <v>IL_2025</v>
      </c>
      <c r="B105" t="s">
        <v>547</v>
      </c>
      <c r="C105">
        <v>2025</v>
      </c>
      <c r="D105">
        <v>454.2</v>
      </c>
      <c r="E105">
        <v>85.3</v>
      </c>
      <c r="F105">
        <v>6.2</v>
      </c>
      <c r="G105">
        <v>6439.4</v>
      </c>
      <c r="H105">
        <v>0</v>
      </c>
      <c r="I105">
        <v>664</v>
      </c>
      <c r="J105">
        <v>9.1999999999999993</v>
      </c>
      <c r="K105">
        <v>5983.7</v>
      </c>
      <c r="L105">
        <v>10266</v>
      </c>
      <c r="M105">
        <v>0</v>
      </c>
      <c r="N105">
        <v>43.4</v>
      </c>
      <c r="O105">
        <v>11582.4</v>
      </c>
      <c r="P105">
        <v>0</v>
      </c>
      <c r="Q105">
        <v>914.7</v>
      </c>
      <c r="R105">
        <v>0</v>
      </c>
      <c r="S105">
        <v>0</v>
      </c>
      <c r="T105">
        <v>2275.3000000000002</v>
      </c>
      <c r="U105">
        <v>0</v>
      </c>
      <c r="V105">
        <v>8550.7000000000007</v>
      </c>
      <c r="W105">
        <v>-19772</v>
      </c>
      <c r="X105">
        <v>388624</v>
      </c>
      <c r="Y105">
        <v>0</v>
      </c>
      <c r="Z105">
        <v>41007</v>
      </c>
      <c r="AA105">
        <v>13058738</v>
      </c>
      <c r="AB105">
        <v>0</v>
      </c>
      <c r="AC105">
        <v>898487</v>
      </c>
      <c r="AD105">
        <v>60230</v>
      </c>
      <c r="AE105">
        <v>31463765</v>
      </c>
      <c r="AF105">
        <v>7165350</v>
      </c>
      <c r="AG105">
        <v>0</v>
      </c>
      <c r="AH105">
        <v>141984</v>
      </c>
      <c r="AI105">
        <v>92926695</v>
      </c>
      <c r="AJ105">
        <v>0</v>
      </c>
      <c r="AK105">
        <v>36409</v>
      </c>
      <c r="AL105">
        <v>0</v>
      </c>
      <c r="AM105">
        <v>0</v>
      </c>
      <c r="AN105">
        <v>4816171</v>
      </c>
      <c r="AO105">
        <v>0</v>
      </c>
      <c r="AP105">
        <v>27595122</v>
      </c>
      <c r="AQ105">
        <v>178572811</v>
      </c>
      <c r="AR105">
        <v>29.2</v>
      </c>
    </row>
    <row r="106" spans="1:44" hidden="1">
      <c r="A106" s="150" t="str">
        <f t="shared" si="1"/>
        <v>IL_2026</v>
      </c>
      <c r="B106" t="s">
        <v>547</v>
      </c>
      <c r="C106">
        <v>2026</v>
      </c>
      <c r="D106">
        <v>456.9</v>
      </c>
      <c r="E106">
        <v>85.3</v>
      </c>
      <c r="F106">
        <v>12.5</v>
      </c>
      <c r="G106">
        <v>6408.4</v>
      </c>
      <c r="H106">
        <v>0</v>
      </c>
      <c r="I106">
        <v>907.7</v>
      </c>
      <c r="J106">
        <v>18.3</v>
      </c>
      <c r="K106">
        <v>5979.4</v>
      </c>
      <c r="L106">
        <v>10248.1</v>
      </c>
      <c r="M106">
        <v>0</v>
      </c>
      <c r="N106">
        <v>43.5</v>
      </c>
      <c r="O106">
        <v>11582.4</v>
      </c>
      <c r="P106">
        <v>0</v>
      </c>
      <c r="Q106">
        <v>914.7</v>
      </c>
      <c r="R106">
        <v>0</v>
      </c>
      <c r="S106">
        <v>0</v>
      </c>
      <c r="T106">
        <v>3286.1</v>
      </c>
      <c r="U106">
        <v>0</v>
      </c>
      <c r="V106">
        <v>9068.5</v>
      </c>
      <c r="W106">
        <v>-46265</v>
      </c>
      <c r="X106">
        <v>388681</v>
      </c>
      <c r="Y106">
        <v>0</v>
      </c>
      <c r="Z106">
        <v>82014</v>
      </c>
      <c r="AA106">
        <v>12121347</v>
      </c>
      <c r="AB106">
        <v>0</v>
      </c>
      <c r="AC106">
        <v>1223615</v>
      </c>
      <c r="AD106">
        <v>120461</v>
      </c>
      <c r="AE106">
        <v>30583822</v>
      </c>
      <c r="AF106">
        <v>7440336</v>
      </c>
      <c r="AG106">
        <v>0</v>
      </c>
      <c r="AH106">
        <v>142174</v>
      </c>
      <c r="AI106">
        <v>92926695</v>
      </c>
      <c r="AJ106">
        <v>0</v>
      </c>
      <c r="AK106">
        <v>37688</v>
      </c>
      <c r="AL106">
        <v>0</v>
      </c>
      <c r="AM106">
        <v>0</v>
      </c>
      <c r="AN106">
        <v>6981294</v>
      </c>
      <c r="AO106">
        <v>0</v>
      </c>
      <c r="AP106">
        <v>29517964</v>
      </c>
      <c r="AQ106">
        <v>181519826</v>
      </c>
      <c r="AR106">
        <v>28.1</v>
      </c>
    </row>
    <row r="107" spans="1:44" hidden="1">
      <c r="A107" s="150" t="str">
        <f t="shared" si="1"/>
        <v>IL_2027</v>
      </c>
      <c r="B107" t="s">
        <v>547</v>
      </c>
      <c r="C107">
        <v>2027</v>
      </c>
      <c r="D107">
        <v>468.6</v>
      </c>
      <c r="E107">
        <v>85.3</v>
      </c>
      <c r="F107">
        <v>18.7</v>
      </c>
      <c r="G107">
        <v>4735</v>
      </c>
      <c r="H107">
        <v>0</v>
      </c>
      <c r="I107">
        <v>1256</v>
      </c>
      <c r="J107">
        <v>27.5</v>
      </c>
      <c r="K107">
        <v>5969.3</v>
      </c>
      <c r="L107">
        <v>10248.1</v>
      </c>
      <c r="M107">
        <v>0</v>
      </c>
      <c r="N107">
        <v>43.5</v>
      </c>
      <c r="O107">
        <v>11582.4</v>
      </c>
      <c r="P107">
        <v>0</v>
      </c>
      <c r="Q107">
        <v>914.7</v>
      </c>
      <c r="R107">
        <v>0</v>
      </c>
      <c r="S107">
        <v>0</v>
      </c>
      <c r="T107">
        <v>6103.6</v>
      </c>
      <c r="U107">
        <v>0</v>
      </c>
      <c r="V107">
        <v>13523.5</v>
      </c>
      <c r="W107">
        <v>-57980</v>
      </c>
      <c r="X107">
        <v>386934</v>
      </c>
      <c r="Y107">
        <v>0</v>
      </c>
      <c r="Z107">
        <v>123022</v>
      </c>
      <c r="AA107">
        <v>4822789</v>
      </c>
      <c r="AB107">
        <v>0</v>
      </c>
      <c r="AC107">
        <v>1706721</v>
      </c>
      <c r="AD107">
        <v>180691</v>
      </c>
      <c r="AE107">
        <v>28361759</v>
      </c>
      <c r="AF107">
        <v>9417197</v>
      </c>
      <c r="AG107">
        <v>0</v>
      </c>
      <c r="AH107">
        <v>142363</v>
      </c>
      <c r="AI107">
        <v>92926695</v>
      </c>
      <c r="AJ107">
        <v>0</v>
      </c>
      <c r="AK107">
        <v>19595</v>
      </c>
      <c r="AL107">
        <v>0</v>
      </c>
      <c r="AM107">
        <v>0</v>
      </c>
      <c r="AN107">
        <v>13324832</v>
      </c>
      <c r="AO107">
        <v>0</v>
      </c>
      <c r="AP107">
        <v>45566146</v>
      </c>
      <c r="AQ107">
        <v>196920763</v>
      </c>
      <c r="AR107">
        <v>21.3</v>
      </c>
    </row>
    <row r="108" spans="1:44" hidden="1">
      <c r="A108" s="150" t="str">
        <f t="shared" si="1"/>
        <v>IL_2028</v>
      </c>
      <c r="B108" t="s">
        <v>547</v>
      </c>
      <c r="C108">
        <v>2028</v>
      </c>
      <c r="D108">
        <v>1783.1</v>
      </c>
      <c r="E108">
        <v>85.3</v>
      </c>
      <c r="F108">
        <v>0</v>
      </c>
      <c r="G108">
        <v>4569.2</v>
      </c>
      <c r="H108">
        <v>0</v>
      </c>
      <c r="I108">
        <v>1604.3</v>
      </c>
      <c r="J108">
        <v>36.6</v>
      </c>
      <c r="K108">
        <v>5959.2</v>
      </c>
      <c r="L108">
        <v>10243.799999999999</v>
      </c>
      <c r="M108">
        <v>0</v>
      </c>
      <c r="N108">
        <v>43.6</v>
      </c>
      <c r="O108">
        <v>11582.4</v>
      </c>
      <c r="P108">
        <v>0</v>
      </c>
      <c r="Q108">
        <v>914.7</v>
      </c>
      <c r="R108">
        <v>0</v>
      </c>
      <c r="S108">
        <v>0</v>
      </c>
      <c r="T108">
        <v>10078.9</v>
      </c>
      <c r="U108">
        <v>0</v>
      </c>
      <c r="V108">
        <v>16009.8</v>
      </c>
      <c r="W108">
        <v>-363340</v>
      </c>
      <c r="X108">
        <v>371134</v>
      </c>
      <c r="Y108">
        <v>0</v>
      </c>
      <c r="Z108">
        <v>0</v>
      </c>
      <c r="AA108">
        <v>1267637</v>
      </c>
      <c r="AB108">
        <v>0</v>
      </c>
      <c r="AC108">
        <v>2004326</v>
      </c>
      <c r="AD108">
        <v>240921</v>
      </c>
      <c r="AE108">
        <v>20438777</v>
      </c>
      <c r="AF108">
        <v>6429973</v>
      </c>
      <c r="AG108">
        <v>0</v>
      </c>
      <c r="AH108">
        <v>142552</v>
      </c>
      <c r="AI108">
        <v>92708473</v>
      </c>
      <c r="AJ108">
        <v>0</v>
      </c>
      <c r="AK108">
        <v>12234</v>
      </c>
      <c r="AL108">
        <v>0</v>
      </c>
      <c r="AM108">
        <v>0</v>
      </c>
      <c r="AN108">
        <v>22314084</v>
      </c>
      <c r="AO108">
        <v>0</v>
      </c>
      <c r="AP108">
        <v>54392588</v>
      </c>
      <c r="AQ108">
        <v>199959359</v>
      </c>
      <c r="AR108">
        <v>13</v>
      </c>
    </row>
    <row r="109" spans="1:44" hidden="1">
      <c r="A109" s="150" t="str">
        <f t="shared" si="1"/>
        <v>IL_2029</v>
      </c>
      <c r="B109" t="s">
        <v>547</v>
      </c>
      <c r="C109">
        <v>2029</v>
      </c>
      <c r="D109">
        <v>2047.9</v>
      </c>
      <c r="E109">
        <v>85.3</v>
      </c>
      <c r="F109">
        <v>0</v>
      </c>
      <c r="G109">
        <v>4549.2</v>
      </c>
      <c r="H109">
        <v>0</v>
      </c>
      <c r="I109">
        <v>2077.6999999999998</v>
      </c>
      <c r="J109">
        <v>36.6</v>
      </c>
      <c r="K109">
        <v>5953.3</v>
      </c>
      <c r="L109">
        <v>10236.6</v>
      </c>
      <c r="M109">
        <v>0</v>
      </c>
      <c r="N109">
        <v>43.7</v>
      </c>
      <c r="O109">
        <v>11582.4</v>
      </c>
      <c r="P109">
        <v>0</v>
      </c>
      <c r="Q109">
        <v>905.5</v>
      </c>
      <c r="R109">
        <v>0</v>
      </c>
      <c r="S109">
        <v>0</v>
      </c>
      <c r="T109">
        <v>10453.5</v>
      </c>
      <c r="U109">
        <v>0</v>
      </c>
      <c r="V109">
        <v>16151.3</v>
      </c>
      <c r="W109">
        <v>-488162</v>
      </c>
      <c r="X109">
        <v>358339</v>
      </c>
      <c r="Y109">
        <v>0</v>
      </c>
      <c r="Z109">
        <v>0</v>
      </c>
      <c r="AA109">
        <v>519223</v>
      </c>
      <c r="AB109">
        <v>0</v>
      </c>
      <c r="AC109">
        <v>2863461</v>
      </c>
      <c r="AD109">
        <v>240921</v>
      </c>
      <c r="AE109">
        <v>17702240</v>
      </c>
      <c r="AF109">
        <v>6179588</v>
      </c>
      <c r="AG109">
        <v>0</v>
      </c>
      <c r="AH109">
        <v>142742</v>
      </c>
      <c r="AI109">
        <v>90221372</v>
      </c>
      <c r="AJ109">
        <v>0</v>
      </c>
      <c r="AK109">
        <v>0</v>
      </c>
      <c r="AL109">
        <v>0</v>
      </c>
      <c r="AM109">
        <v>0</v>
      </c>
      <c r="AN109">
        <v>23034651</v>
      </c>
      <c r="AO109">
        <v>0</v>
      </c>
      <c r="AP109">
        <v>55520624</v>
      </c>
      <c r="AQ109">
        <v>196294999</v>
      </c>
      <c r="AR109">
        <v>11</v>
      </c>
    </row>
    <row r="110" spans="1:44" hidden="1">
      <c r="A110" s="150" t="str">
        <f t="shared" si="1"/>
        <v>IL_2030</v>
      </c>
      <c r="B110" t="s">
        <v>547</v>
      </c>
      <c r="C110">
        <v>2030</v>
      </c>
      <c r="D110">
        <v>1997.2</v>
      </c>
      <c r="E110">
        <v>85.3</v>
      </c>
      <c r="F110">
        <v>0</v>
      </c>
      <c r="G110">
        <v>2986.3</v>
      </c>
      <c r="H110">
        <v>0</v>
      </c>
      <c r="I110">
        <v>2551.1</v>
      </c>
      <c r="J110">
        <v>36.6</v>
      </c>
      <c r="K110">
        <v>5757.4</v>
      </c>
      <c r="L110">
        <v>10204.200000000001</v>
      </c>
      <c r="M110">
        <v>0</v>
      </c>
      <c r="N110">
        <v>43.7</v>
      </c>
      <c r="O110">
        <v>11582.4</v>
      </c>
      <c r="P110">
        <v>0</v>
      </c>
      <c r="Q110">
        <v>516.20000000000005</v>
      </c>
      <c r="R110">
        <v>0</v>
      </c>
      <c r="S110">
        <v>0</v>
      </c>
      <c r="T110">
        <v>14908.6</v>
      </c>
      <c r="U110">
        <v>0</v>
      </c>
      <c r="V110">
        <v>16730.599999999999</v>
      </c>
      <c r="W110">
        <v>-476863</v>
      </c>
      <c r="X110">
        <v>342659</v>
      </c>
      <c r="Y110">
        <v>0</v>
      </c>
      <c r="Z110">
        <v>0</v>
      </c>
      <c r="AA110">
        <v>517363</v>
      </c>
      <c r="AB110">
        <v>0</v>
      </c>
      <c r="AC110">
        <v>3517349</v>
      </c>
      <c r="AD110">
        <v>240921</v>
      </c>
      <c r="AE110">
        <v>13985907</v>
      </c>
      <c r="AF110">
        <v>4917457</v>
      </c>
      <c r="AG110">
        <v>0</v>
      </c>
      <c r="AH110">
        <v>142931</v>
      </c>
      <c r="AI110">
        <v>88790246</v>
      </c>
      <c r="AJ110">
        <v>0</v>
      </c>
      <c r="AK110">
        <v>0</v>
      </c>
      <c r="AL110">
        <v>0</v>
      </c>
      <c r="AM110">
        <v>0</v>
      </c>
      <c r="AN110">
        <v>32965529</v>
      </c>
      <c r="AO110">
        <v>0</v>
      </c>
      <c r="AP110">
        <v>57056615</v>
      </c>
      <c r="AQ110">
        <v>202000113</v>
      </c>
      <c r="AR110">
        <v>8.6999999999999993</v>
      </c>
    </row>
    <row r="111" spans="1:44" hidden="1">
      <c r="A111" s="150" t="str">
        <f t="shared" si="1"/>
        <v>IN_2022</v>
      </c>
      <c r="B111" t="s">
        <v>548</v>
      </c>
      <c r="C111">
        <v>2022</v>
      </c>
      <c r="D111">
        <v>32</v>
      </c>
      <c r="E111">
        <v>56.8</v>
      </c>
      <c r="F111">
        <v>0</v>
      </c>
      <c r="G111">
        <v>13974.4</v>
      </c>
      <c r="H111">
        <v>0</v>
      </c>
      <c r="I111">
        <v>169.1</v>
      </c>
      <c r="J111">
        <v>0</v>
      </c>
      <c r="K111">
        <v>3875</v>
      </c>
      <c r="L111">
        <v>3044.2</v>
      </c>
      <c r="M111">
        <v>0</v>
      </c>
      <c r="N111">
        <v>66.2</v>
      </c>
      <c r="O111">
        <v>0</v>
      </c>
      <c r="P111">
        <v>0</v>
      </c>
      <c r="Q111">
        <v>705.1</v>
      </c>
      <c r="R111">
        <v>0</v>
      </c>
      <c r="S111">
        <v>0</v>
      </c>
      <c r="T111">
        <v>631.9</v>
      </c>
      <c r="U111">
        <v>0</v>
      </c>
      <c r="V111">
        <v>3591.8</v>
      </c>
      <c r="W111">
        <v>-3142</v>
      </c>
      <c r="X111">
        <v>260346</v>
      </c>
      <c r="Y111">
        <v>0</v>
      </c>
      <c r="Z111">
        <v>0</v>
      </c>
      <c r="AA111">
        <v>48507705</v>
      </c>
      <c r="AB111">
        <v>0</v>
      </c>
      <c r="AC111">
        <v>227010</v>
      </c>
      <c r="AD111">
        <v>0</v>
      </c>
      <c r="AE111">
        <v>21076434</v>
      </c>
      <c r="AF111">
        <v>411856</v>
      </c>
      <c r="AG111">
        <v>0</v>
      </c>
      <c r="AH111">
        <v>277864</v>
      </c>
      <c r="AI111">
        <v>0</v>
      </c>
      <c r="AJ111">
        <v>0</v>
      </c>
      <c r="AK111">
        <v>0</v>
      </c>
      <c r="AL111">
        <v>0</v>
      </c>
      <c r="AM111">
        <v>0</v>
      </c>
      <c r="AN111">
        <v>1296753</v>
      </c>
      <c r="AO111">
        <v>0</v>
      </c>
      <c r="AP111">
        <v>10549600</v>
      </c>
      <c r="AQ111">
        <v>82604425</v>
      </c>
      <c r="AR111">
        <v>60.8</v>
      </c>
    </row>
    <row r="112" spans="1:44" hidden="1">
      <c r="A112" s="150" t="str">
        <f t="shared" si="1"/>
        <v>IN_2023</v>
      </c>
      <c r="B112" t="s">
        <v>548</v>
      </c>
      <c r="C112">
        <v>2023</v>
      </c>
      <c r="D112">
        <v>32</v>
      </c>
      <c r="E112">
        <v>56.8</v>
      </c>
      <c r="F112">
        <v>0</v>
      </c>
      <c r="G112">
        <v>11259.6</v>
      </c>
      <c r="H112">
        <v>0</v>
      </c>
      <c r="I112">
        <v>210.2</v>
      </c>
      <c r="J112">
        <v>0</v>
      </c>
      <c r="K112">
        <v>3905.1</v>
      </c>
      <c r="L112">
        <v>3044.2</v>
      </c>
      <c r="M112">
        <v>0</v>
      </c>
      <c r="N112">
        <v>66.2</v>
      </c>
      <c r="O112">
        <v>0</v>
      </c>
      <c r="P112">
        <v>0</v>
      </c>
      <c r="Q112">
        <v>668.1</v>
      </c>
      <c r="R112">
        <v>0</v>
      </c>
      <c r="S112">
        <v>0</v>
      </c>
      <c r="T112">
        <v>631.9</v>
      </c>
      <c r="U112">
        <v>0</v>
      </c>
      <c r="V112">
        <v>3591.8</v>
      </c>
      <c r="W112">
        <v>-3160</v>
      </c>
      <c r="X112">
        <v>260346</v>
      </c>
      <c r="Y112">
        <v>0</v>
      </c>
      <c r="Z112">
        <v>0</v>
      </c>
      <c r="AA112">
        <v>37930853</v>
      </c>
      <c r="AB112">
        <v>0</v>
      </c>
      <c r="AC112">
        <v>287943</v>
      </c>
      <c r="AD112">
        <v>0</v>
      </c>
      <c r="AE112">
        <v>23519006</v>
      </c>
      <c r="AF112">
        <v>957766</v>
      </c>
      <c r="AG112">
        <v>0</v>
      </c>
      <c r="AH112">
        <v>277864</v>
      </c>
      <c r="AI112">
        <v>0</v>
      </c>
      <c r="AJ112">
        <v>0</v>
      </c>
      <c r="AK112">
        <v>0</v>
      </c>
      <c r="AL112">
        <v>0</v>
      </c>
      <c r="AM112">
        <v>0</v>
      </c>
      <c r="AN112">
        <v>1321255</v>
      </c>
      <c r="AO112">
        <v>0</v>
      </c>
      <c r="AP112">
        <v>10805531</v>
      </c>
      <c r="AQ112">
        <v>75357402</v>
      </c>
      <c r="AR112">
        <v>50.4</v>
      </c>
    </row>
    <row r="113" spans="1:44" hidden="1">
      <c r="A113" s="150" t="str">
        <f t="shared" si="1"/>
        <v>IN_2024</v>
      </c>
      <c r="B113" t="s">
        <v>548</v>
      </c>
      <c r="C113">
        <v>2024</v>
      </c>
      <c r="D113">
        <v>30</v>
      </c>
      <c r="E113">
        <v>56.8</v>
      </c>
      <c r="F113">
        <v>0</v>
      </c>
      <c r="G113">
        <v>11182</v>
      </c>
      <c r="H113">
        <v>0</v>
      </c>
      <c r="I113">
        <v>251.4</v>
      </c>
      <c r="J113">
        <v>0</v>
      </c>
      <c r="K113">
        <v>3905.1</v>
      </c>
      <c r="L113">
        <v>3044.2</v>
      </c>
      <c r="M113">
        <v>0</v>
      </c>
      <c r="N113">
        <v>66.3</v>
      </c>
      <c r="O113">
        <v>0</v>
      </c>
      <c r="P113">
        <v>0</v>
      </c>
      <c r="Q113">
        <v>668.1</v>
      </c>
      <c r="R113">
        <v>0</v>
      </c>
      <c r="S113">
        <v>0</v>
      </c>
      <c r="T113">
        <v>631.9</v>
      </c>
      <c r="U113">
        <v>0</v>
      </c>
      <c r="V113">
        <v>3591.8</v>
      </c>
      <c r="W113">
        <v>-2830</v>
      </c>
      <c r="X113">
        <v>260346</v>
      </c>
      <c r="Y113">
        <v>0</v>
      </c>
      <c r="Z113">
        <v>0</v>
      </c>
      <c r="AA113">
        <v>26291499</v>
      </c>
      <c r="AB113">
        <v>0</v>
      </c>
      <c r="AC113">
        <v>344355</v>
      </c>
      <c r="AD113">
        <v>0</v>
      </c>
      <c r="AE113">
        <v>23916819</v>
      </c>
      <c r="AF113">
        <v>745371</v>
      </c>
      <c r="AG113">
        <v>0</v>
      </c>
      <c r="AH113">
        <v>278366</v>
      </c>
      <c r="AI113">
        <v>0</v>
      </c>
      <c r="AJ113">
        <v>0</v>
      </c>
      <c r="AK113">
        <v>0</v>
      </c>
      <c r="AL113">
        <v>0</v>
      </c>
      <c r="AM113">
        <v>0</v>
      </c>
      <c r="AN113">
        <v>1312123</v>
      </c>
      <c r="AO113">
        <v>0</v>
      </c>
      <c r="AP113">
        <v>10783245</v>
      </c>
      <c r="AQ113">
        <v>63929294</v>
      </c>
      <c r="AR113">
        <v>37.799999999999997</v>
      </c>
    </row>
    <row r="114" spans="1:44" hidden="1">
      <c r="A114" s="150" t="str">
        <f t="shared" si="1"/>
        <v>IN_2025</v>
      </c>
      <c r="B114" t="s">
        <v>548</v>
      </c>
      <c r="C114">
        <v>2025</v>
      </c>
      <c r="D114">
        <v>30</v>
      </c>
      <c r="E114">
        <v>56.8</v>
      </c>
      <c r="F114">
        <v>4.7</v>
      </c>
      <c r="G114">
        <v>11081.3</v>
      </c>
      <c r="H114">
        <v>0</v>
      </c>
      <c r="I114">
        <v>321.7</v>
      </c>
      <c r="J114">
        <v>6.9</v>
      </c>
      <c r="K114">
        <v>3902.3</v>
      </c>
      <c r="L114">
        <v>3044.2</v>
      </c>
      <c r="M114">
        <v>0</v>
      </c>
      <c r="N114">
        <v>66.5</v>
      </c>
      <c r="O114">
        <v>0</v>
      </c>
      <c r="P114">
        <v>0</v>
      </c>
      <c r="Q114">
        <v>668.1</v>
      </c>
      <c r="R114">
        <v>0</v>
      </c>
      <c r="S114">
        <v>0</v>
      </c>
      <c r="T114">
        <v>631.9</v>
      </c>
      <c r="U114">
        <v>0</v>
      </c>
      <c r="V114">
        <v>3591.8</v>
      </c>
      <c r="W114">
        <v>-2920</v>
      </c>
      <c r="X114">
        <v>260346</v>
      </c>
      <c r="Y114">
        <v>0</v>
      </c>
      <c r="Z114">
        <v>30755</v>
      </c>
      <c r="AA114">
        <v>23799565</v>
      </c>
      <c r="AB114">
        <v>0</v>
      </c>
      <c r="AC114">
        <v>440886</v>
      </c>
      <c r="AD114">
        <v>45173</v>
      </c>
      <c r="AE114">
        <v>23641000</v>
      </c>
      <c r="AF114">
        <v>775852</v>
      </c>
      <c r="AG114">
        <v>0</v>
      </c>
      <c r="AH114">
        <v>278869</v>
      </c>
      <c r="AI114">
        <v>0</v>
      </c>
      <c r="AJ114">
        <v>0</v>
      </c>
      <c r="AK114">
        <v>0</v>
      </c>
      <c r="AL114">
        <v>0</v>
      </c>
      <c r="AM114">
        <v>0</v>
      </c>
      <c r="AN114">
        <v>1302959</v>
      </c>
      <c r="AO114">
        <v>0</v>
      </c>
      <c r="AP114">
        <v>10761280</v>
      </c>
      <c r="AQ114">
        <v>61333766</v>
      </c>
      <c r="AR114">
        <v>35.1</v>
      </c>
    </row>
    <row r="115" spans="1:44" hidden="1">
      <c r="A115" s="150" t="str">
        <f t="shared" si="1"/>
        <v>IN_2026</v>
      </c>
      <c r="B115" t="s">
        <v>548</v>
      </c>
      <c r="C115">
        <v>2026</v>
      </c>
      <c r="D115">
        <v>30.1</v>
      </c>
      <c r="E115">
        <v>56.8</v>
      </c>
      <c r="F115">
        <v>9.4</v>
      </c>
      <c r="G115">
        <v>10978.4</v>
      </c>
      <c r="H115">
        <v>0</v>
      </c>
      <c r="I115">
        <v>392.1</v>
      </c>
      <c r="J115">
        <v>13.7</v>
      </c>
      <c r="K115">
        <v>3899.5</v>
      </c>
      <c r="L115">
        <v>3044.2</v>
      </c>
      <c r="M115">
        <v>0</v>
      </c>
      <c r="N115">
        <v>66.599999999999994</v>
      </c>
      <c r="O115">
        <v>0</v>
      </c>
      <c r="P115">
        <v>0</v>
      </c>
      <c r="Q115">
        <v>668.1</v>
      </c>
      <c r="R115">
        <v>0</v>
      </c>
      <c r="S115">
        <v>0</v>
      </c>
      <c r="T115">
        <v>631.9</v>
      </c>
      <c r="U115">
        <v>0</v>
      </c>
      <c r="V115">
        <v>3591.8</v>
      </c>
      <c r="W115">
        <v>-2758</v>
      </c>
      <c r="X115">
        <v>260346</v>
      </c>
      <c r="Y115">
        <v>0</v>
      </c>
      <c r="Z115">
        <v>61511</v>
      </c>
      <c r="AA115">
        <v>22086666</v>
      </c>
      <c r="AB115">
        <v>0</v>
      </c>
      <c r="AC115">
        <v>537417</v>
      </c>
      <c r="AD115">
        <v>90345</v>
      </c>
      <c r="AE115">
        <v>23477096</v>
      </c>
      <c r="AF115">
        <v>671270</v>
      </c>
      <c r="AG115">
        <v>0</v>
      </c>
      <c r="AH115">
        <v>279371</v>
      </c>
      <c r="AI115">
        <v>0</v>
      </c>
      <c r="AJ115">
        <v>0</v>
      </c>
      <c r="AK115">
        <v>0</v>
      </c>
      <c r="AL115">
        <v>0</v>
      </c>
      <c r="AM115">
        <v>0</v>
      </c>
      <c r="AN115">
        <v>1293758</v>
      </c>
      <c r="AO115">
        <v>0</v>
      </c>
      <c r="AP115">
        <v>10739230</v>
      </c>
      <c r="AQ115">
        <v>59494252</v>
      </c>
      <c r="AR115">
        <v>33.1</v>
      </c>
    </row>
    <row r="116" spans="1:44" hidden="1">
      <c r="A116" s="150" t="str">
        <f t="shared" si="1"/>
        <v>IN_2027</v>
      </c>
      <c r="B116" t="s">
        <v>548</v>
      </c>
      <c r="C116">
        <v>2027</v>
      </c>
      <c r="D116">
        <v>30.4</v>
      </c>
      <c r="E116">
        <v>56.8</v>
      </c>
      <c r="F116">
        <v>14</v>
      </c>
      <c r="G116">
        <v>10858.5</v>
      </c>
      <c r="H116">
        <v>0</v>
      </c>
      <c r="I116">
        <v>521.6</v>
      </c>
      <c r="J116">
        <v>20.6</v>
      </c>
      <c r="K116">
        <v>4713</v>
      </c>
      <c r="L116">
        <v>3044.2</v>
      </c>
      <c r="M116">
        <v>0</v>
      </c>
      <c r="N116">
        <v>66.7</v>
      </c>
      <c r="O116">
        <v>0</v>
      </c>
      <c r="P116">
        <v>0</v>
      </c>
      <c r="Q116">
        <v>668.1</v>
      </c>
      <c r="R116">
        <v>0</v>
      </c>
      <c r="S116">
        <v>0</v>
      </c>
      <c r="T116">
        <v>631.9</v>
      </c>
      <c r="U116">
        <v>0</v>
      </c>
      <c r="V116">
        <v>3591.8</v>
      </c>
      <c r="W116">
        <v>-3018</v>
      </c>
      <c r="X116">
        <v>260346</v>
      </c>
      <c r="Y116">
        <v>0</v>
      </c>
      <c r="Z116">
        <v>92266</v>
      </c>
      <c r="AA116">
        <v>18145169</v>
      </c>
      <c r="AB116">
        <v>0</v>
      </c>
      <c r="AC116">
        <v>715167</v>
      </c>
      <c r="AD116">
        <v>135518</v>
      </c>
      <c r="AE116">
        <v>29142992</v>
      </c>
      <c r="AF116">
        <v>611381</v>
      </c>
      <c r="AG116">
        <v>0</v>
      </c>
      <c r="AH116">
        <v>279874</v>
      </c>
      <c r="AI116">
        <v>0</v>
      </c>
      <c r="AJ116">
        <v>0</v>
      </c>
      <c r="AK116">
        <v>0</v>
      </c>
      <c r="AL116">
        <v>0</v>
      </c>
      <c r="AM116">
        <v>0</v>
      </c>
      <c r="AN116">
        <v>1284793</v>
      </c>
      <c r="AO116">
        <v>0</v>
      </c>
      <c r="AP116">
        <v>10717319</v>
      </c>
      <c r="AQ116">
        <v>61381807</v>
      </c>
      <c r="AR116">
        <v>30.8</v>
      </c>
    </row>
    <row r="117" spans="1:44" hidden="1">
      <c r="A117" s="150" t="str">
        <f t="shared" si="1"/>
        <v>IN_2028</v>
      </c>
      <c r="B117" t="s">
        <v>548</v>
      </c>
      <c r="C117">
        <v>2028</v>
      </c>
      <c r="D117">
        <v>445.4</v>
      </c>
      <c r="E117">
        <v>56.8</v>
      </c>
      <c r="F117">
        <v>737.7</v>
      </c>
      <c r="G117">
        <v>6719.1</v>
      </c>
      <c r="H117">
        <v>0</v>
      </c>
      <c r="I117">
        <v>651.20000000000005</v>
      </c>
      <c r="J117">
        <v>27.5</v>
      </c>
      <c r="K117">
        <v>4705</v>
      </c>
      <c r="L117">
        <v>3044.2</v>
      </c>
      <c r="M117">
        <v>0</v>
      </c>
      <c r="N117">
        <v>66.8</v>
      </c>
      <c r="O117">
        <v>0</v>
      </c>
      <c r="P117">
        <v>0</v>
      </c>
      <c r="Q117">
        <v>668.1</v>
      </c>
      <c r="R117">
        <v>0</v>
      </c>
      <c r="S117">
        <v>0</v>
      </c>
      <c r="T117">
        <v>631.9</v>
      </c>
      <c r="U117">
        <v>0</v>
      </c>
      <c r="V117">
        <v>3591.8</v>
      </c>
      <c r="W117">
        <v>-13526</v>
      </c>
      <c r="X117">
        <v>260346</v>
      </c>
      <c r="Y117">
        <v>0</v>
      </c>
      <c r="Z117">
        <v>5231674</v>
      </c>
      <c r="AA117">
        <v>6983398</v>
      </c>
      <c r="AB117">
        <v>0</v>
      </c>
      <c r="AC117">
        <v>892917</v>
      </c>
      <c r="AD117">
        <v>180691</v>
      </c>
      <c r="AE117">
        <v>24245249</v>
      </c>
      <c r="AF117">
        <v>1053129</v>
      </c>
      <c r="AG117">
        <v>0</v>
      </c>
      <c r="AH117">
        <v>280376</v>
      </c>
      <c r="AI117">
        <v>0</v>
      </c>
      <c r="AJ117">
        <v>0</v>
      </c>
      <c r="AK117">
        <v>0</v>
      </c>
      <c r="AL117">
        <v>0</v>
      </c>
      <c r="AM117">
        <v>0</v>
      </c>
      <c r="AN117">
        <v>1275809</v>
      </c>
      <c r="AO117">
        <v>0</v>
      </c>
      <c r="AP117">
        <v>10695314</v>
      </c>
      <c r="AQ117">
        <v>51085377</v>
      </c>
      <c r="AR117">
        <v>18.2</v>
      </c>
    </row>
    <row r="118" spans="1:44" hidden="1">
      <c r="A118" s="150" t="str">
        <f t="shared" si="1"/>
        <v>IN_2029</v>
      </c>
      <c r="B118" t="s">
        <v>548</v>
      </c>
      <c r="C118">
        <v>2029</v>
      </c>
      <c r="D118">
        <v>982.2</v>
      </c>
      <c r="E118">
        <v>56.8</v>
      </c>
      <c r="F118">
        <v>866.4</v>
      </c>
      <c r="G118">
        <v>6026.8</v>
      </c>
      <c r="H118">
        <v>0</v>
      </c>
      <c r="I118">
        <v>883</v>
      </c>
      <c r="J118">
        <v>27.5</v>
      </c>
      <c r="K118">
        <v>4700.3</v>
      </c>
      <c r="L118">
        <v>3044.2</v>
      </c>
      <c r="M118">
        <v>0</v>
      </c>
      <c r="N118">
        <v>67</v>
      </c>
      <c r="O118">
        <v>0</v>
      </c>
      <c r="P118">
        <v>0</v>
      </c>
      <c r="Q118">
        <v>668.1</v>
      </c>
      <c r="R118">
        <v>0</v>
      </c>
      <c r="S118">
        <v>0</v>
      </c>
      <c r="T118">
        <v>3005.8</v>
      </c>
      <c r="U118">
        <v>0</v>
      </c>
      <c r="V118">
        <v>3595.5</v>
      </c>
      <c r="W118">
        <v>-119113</v>
      </c>
      <c r="X118">
        <v>255587</v>
      </c>
      <c r="Y118">
        <v>0</v>
      </c>
      <c r="Z118">
        <v>6144341</v>
      </c>
      <c r="AA118">
        <v>3643519</v>
      </c>
      <c r="AB118">
        <v>0</v>
      </c>
      <c r="AC118">
        <v>1063846</v>
      </c>
      <c r="AD118">
        <v>180691</v>
      </c>
      <c r="AE118">
        <v>22994776</v>
      </c>
      <c r="AF118">
        <v>1308433</v>
      </c>
      <c r="AG118">
        <v>0</v>
      </c>
      <c r="AH118">
        <v>280879</v>
      </c>
      <c r="AI118">
        <v>0</v>
      </c>
      <c r="AJ118">
        <v>0</v>
      </c>
      <c r="AK118">
        <v>0</v>
      </c>
      <c r="AL118">
        <v>0</v>
      </c>
      <c r="AM118">
        <v>0</v>
      </c>
      <c r="AN118">
        <v>6439454</v>
      </c>
      <c r="AO118">
        <v>0</v>
      </c>
      <c r="AP118">
        <v>10659230</v>
      </c>
      <c r="AQ118">
        <v>52851641</v>
      </c>
      <c r="AR118">
        <v>14.3</v>
      </c>
    </row>
    <row r="119" spans="1:44" hidden="1">
      <c r="A119" s="150" t="str">
        <f t="shared" si="1"/>
        <v>IN_2030</v>
      </c>
      <c r="B119" t="s">
        <v>548</v>
      </c>
      <c r="C119">
        <v>2030</v>
      </c>
      <c r="D119">
        <v>1991.6</v>
      </c>
      <c r="E119">
        <v>56.8</v>
      </c>
      <c r="F119">
        <v>866.4</v>
      </c>
      <c r="G119">
        <v>4979.3</v>
      </c>
      <c r="H119">
        <v>0</v>
      </c>
      <c r="I119">
        <v>1114.8</v>
      </c>
      <c r="J119">
        <v>27.5</v>
      </c>
      <c r="K119">
        <v>4609</v>
      </c>
      <c r="L119">
        <v>3188.4</v>
      </c>
      <c r="M119">
        <v>0</v>
      </c>
      <c r="N119">
        <v>67.099999999999994</v>
      </c>
      <c r="O119">
        <v>0</v>
      </c>
      <c r="P119">
        <v>0</v>
      </c>
      <c r="Q119">
        <v>546.1</v>
      </c>
      <c r="R119">
        <v>0</v>
      </c>
      <c r="S119">
        <v>0</v>
      </c>
      <c r="T119">
        <v>4912.3</v>
      </c>
      <c r="U119">
        <v>0</v>
      </c>
      <c r="V119">
        <v>3946</v>
      </c>
      <c r="W119">
        <v>-353537</v>
      </c>
      <c r="X119">
        <v>251371</v>
      </c>
      <c r="Y119">
        <v>0</v>
      </c>
      <c r="Z119">
        <v>6144341</v>
      </c>
      <c r="AA119">
        <v>1260360</v>
      </c>
      <c r="AB119">
        <v>0</v>
      </c>
      <c r="AC119">
        <v>1343162</v>
      </c>
      <c r="AD119">
        <v>180691</v>
      </c>
      <c r="AE119">
        <v>18855744</v>
      </c>
      <c r="AF119">
        <v>1459578</v>
      </c>
      <c r="AG119">
        <v>0</v>
      </c>
      <c r="AH119">
        <v>281381</v>
      </c>
      <c r="AI119">
        <v>0</v>
      </c>
      <c r="AJ119">
        <v>0</v>
      </c>
      <c r="AK119">
        <v>0</v>
      </c>
      <c r="AL119">
        <v>0</v>
      </c>
      <c r="AM119">
        <v>0</v>
      </c>
      <c r="AN119">
        <v>10788824</v>
      </c>
      <c r="AO119">
        <v>0</v>
      </c>
      <c r="AP119">
        <v>11524839</v>
      </c>
      <c r="AQ119">
        <v>51736755</v>
      </c>
      <c r="AR119">
        <v>10.1</v>
      </c>
    </row>
    <row r="120" spans="1:44" hidden="1">
      <c r="A120" s="150" t="str">
        <f t="shared" si="1"/>
        <v>KS_2022</v>
      </c>
      <c r="B120" t="s">
        <v>550</v>
      </c>
      <c r="C120">
        <v>2022</v>
      </c>
      <c r="D120">
        <v>0</v>
      </c>
      <c r="E120">
        <v>9</v>
      </c>
      <c r="F120">
        <v>0</v>
      </c>
      <c r="G120">
        <v>4521.6000000000004</v>
      </c>
      <c r="H120">
        <v>0</v>
      </c>
      <c r="I120">
        <v>68.5</v>
      </c>
      <c r="J120">
        <v>0</v>
      </c>
      <c r="K120">
        <v>266</v>
      </c>
      <c r="L120">
        <v>2804.5</v>
      </c>
      <c r="M120">
        <v>0</v>
      </c>
      <c r="N120">
        <v>7</v>
      </c>
      <c r="O120">
        <v>1225</v>
      </c>
      <c r="P120">
        <v>0</v>
      </c>
      <c r="Q120">
        <v>1206.5</v>
      </c>
      <c r="R120">
        <v>0</v>
      </c>
      <c r="S120">
        <v>0</v>
      </c>
      <c r="T120">
        <v>30.2</v>
      </c>
      <c r="U120">
        <v>0</v>
      </c>
      <c r="V120">
        <v>8040.6</v>
      </c>
      <c r="W120">
        <v>0</v>
      </c>
      <c r="X120">
        <v>41365</v>
      </c>
      <c r="Y120">
        <v>0</v>
      </c>
      <c r="Z120">
        <v>0</v>
      </c>
      <c r="AA120">
        <v>25468008</v>
      </c>
      <c r="AB120">
        <v>0</v>
      </c>
      <c r="AC120">
        <v>106455</v>
      </c>
      <c r="AD120">
        <v>0</v>
      </c>
      <c r="AE120">
        <v>1140607</v>
      </c>
      <c r="AF120">
        <v>220424</v>
      </c>
      <c r="AG120">
        <v>0</v>
      </c>
      <c r="AH120">
        <v>22256</v>
      </c>
      <c r="AI120">
        <v>9860176</v>
      </c>
      <c r="AJ120">
        <v>0</v>
      </c>
      <c r="AK120">
        <v>0</v>
      </c>
      <c r="AL120">
        <v>0</v>
      </c>
      <c r="AM120">
        <v>0</v>
      </c>
      <c r="AN120">
        <v>75140</v>
      </c>
      <c r="AO120">
        <v>0</v>
      </c>
      <c r="AP120">
        <v>29046793</v>
      </c>
      <c r="AQ120">
        <v>65981225</v>
      </c>
      <c r="AR120">
        <v>29.3</v>
      </c>
    </row>
    <row r="121" spans="1:44" hidden="1">
      <c r="A121" s="150" t="str">
        <f t="shared" si="1"/>
        <v>KS_2023</v>
      </c>
      <c r="B121" t="s">
        <v>550</v>
      </c>
      <c r="C121">
        <v>2023</v>
      </c>
      <c r="D121">
        <v>0</v>
      </c>
      <c r="E121">
        <v>9</v>
      </c>
      <c r="F121">
        <v>0</v>
      </c>
      <c r="G121">
        <v>4521.6000000000004</v>
      </c>
      <c r="H121">
        <v>0</v>
      </c>
      <c r="I121">
        <v>79.599999999999994</v>
      </c>
      <c r="J121">
        <v>0</v>
      </c>
      <c r="K121">
        <v>266</v>
      </c>
      <c r="L121">
        <v>2770</v>
      </c>
      <c r="M121">
        <v>0</v>
      </c>
      <c r="N121">
        <v>7</v>
      </c>
      <c r="O121">
        <v>1225</v>
      </c>
      <c r="P121">
        <v>0</v>
      </c>
      <c r="Q121">
        <v>1070.5</v>
      </c>
      <c r="R121">
        <v>0</v>
      </c>
      <c r="S121">
        <v>0</v>
      </c>
      <c r="T121">
        <v>768.6</v>
      </c>
      <c r="U121">
        <v>0</v>
      </c>
      <c r="V121">
        <v>8338.7000000000007</v>
      </c>
      <c r="W121">
        <v>0</v>
      </c>
      <c r="X121">
        <v>41365</v>
      </c>
      <c r="Y121">
        <v>0</v>
      </c>
      <c r="Z121">
        <v>0</v>
      </c>
      <c r="AA121">
        <v>23545748</v>
      </c>
      <c r="AB121">
        <v>0</v>
      </c>
      <c r="AC121">
        <v>109580</v>
      </c>
      <c r="AD121">
        <v>0</v>
      </c>
      <c r="AE121">
        <v>1281102</v>
      </c>
      <c r="AF121">
        <v>201557</v>
      </c>
      <c r="AG121">
        <v>0</v>
      </c>
      <c r="AH121">
        <v>22256</v>
      </c>
      <c r="AI121">
        <v>9860176</v>
      </c>
      <c r="AJ121">
        <v>0</v>
      </c>
      <c r="AK121">
        <v>0</v>
      </c>
      <c r="AL121">
        <v>0</v>
      </c>
      <c r="AM121">
        <v>0</v>
      </c>
      <c r="AN121">
        <v>2005451</v>
      </c>
      <c r="AO121">
        <v>0</v>
      </c>
      <c r="AP121">
        <v>30368488</v>
      </c>
      <c r="AQ121">
        <v>67435723</v>
      </c>
      <c r="AR121">
        <v>27.2</v>
      </c>
    </row>
    <row r="122" spans="1:44" hidden="1">
      <c r="A122" s="150" t="str">
        <f t="shared" si="1"/>
        <v>KS_2024</v>
      </c>
      <c r="B122" t="s">
        <v>550</v>
      </c>
      <c r="C122">
        <v>2024</v>
      </c>
      <c r="D122">
        <v>0</v>
      </c>
      <c r="E122">
        <v>9</v>
      </c>
      <c r="F122">
        <v>0</v>
      </c>
      <c r="G122">
        <v>4487.8999999999996</v>
      </c>
      <c r="H122">
        <v>0</v>
      </c>
      <c r="I122">
        <v>90.8</v>
      </c>
      <c r="J122">
        <v>0</v>
      </c>
      <c r="K122">
        <v>266</v>
      </c>
      <c r="L122">
        <v>1639.1</v>
      </c>
      <c r="M122">
        <v>0</v>
      </c>
      <c r="N122">
        <v>7</v>
      </c>
      <c r="O122">
        <v>1225</v>
      </c>
      <c r="P122">
        <v>0</v>
      </c>
      <c r="Q122">
        <v>998.3</v>
      </c>
      <c r="R122">
        <v>0</v>
      </c>
      <c r="S122">
        <v>0</v>
      </c>
      <c r="T122">
        <v>1210.4000000000001</v>
      </c>
      <c r="U122">
        <v>0</v>
      </c>
      <c r="V122">
        <v>8988.4</v>
      </c>
      <c r="W122">
        <v>0</v>
      </c>
      <c r="X122">
        <v>41365</v>
      </c>
      <c r="Y122">
        <v>0</v>
      </c>
      <c r="Z122">
        <v>0</v>
      </c>
      <c r="AA122">
        <v>19814106</v>
      </c>
      <c r="AB122">
        <v>0</v>
      </c>
      <c r="AC122">
        <v>132580</v>
      </c>
      <c r="AD122">
        <v>0</v>
      </c>
      <c r="AE122">
        <v>1261627</v>
      </c>
      <c r="AF122">
        <v>201557</v>
      </c>
      <c r="AG122">
        <v>0</v>
      </c>
      <c r="AH122">
        <v>22270</v>
      </c>
      <c r="AI122">
        <v>9860176</v>
      </c>
      <c r="AJ122">
        <v>0</v>
      </c>
      <c r="AK122">
        <v>0</v>
      </c>
      <c r="AL122">
        <v>0</v>
      </c>
      <c r="AM122">
        <v>0</v>
      </c>
      <c r="AN122">
        <v>3226151</v>
      </c>
      <c r="AO122">
        <v>0</v>
      </c>
      <c r="AP122">
        <v>32676839</v>
      </c>
      <c r="AQ122">
        <v>67236671</v>
      </c>
      <c r="AR122">
        <v>23</v>
      </c>
    </row>
    <row r="123" spans="1:44" hidden="1">
      <c r="A123" s="150" t="str">
        <f t="shared" si="1"/>
        <v>KS_2025</v>
      </c>
      <c r="B123" t="s">
        <v>550</v>
      </c>
      <c r="C123">
        <v>2025</v>
      </c>
      <c r="D123">
        <v>0</v>
      </c>
      <c r="E123">
        <v>9</v>
      </c>
      <c r="F123">
        <v>3.1</v>
      </c>
      <c r="G123">
        <v>4444.1000000000004</v>
      </c>
      <c r="H123">
        <v>0</v>
      </c>
      <c r="I123">
        <v>109.5</v>
      </c>
      <c r="J123">
        <v>4.5999999999999996</v>
      </c>
      <c r="K123">
        <v>265.8</v>
      </c>
      <c r="L123">
        <v>1639.1</v>
      </c>
      <c r="M123">
        <v>0</v>
      </c>
      <c r="N123">
        <v>7</v>
      </c>
      <c r="O123">
        <v>1225</v>
      </c>
      <c r="P123">
        <v>0</v>
      </c>
      <c r="Q123">
        <v>939.9</v>
      </c>
      <c r="R123">
        <v>0</v>
      </c>
      <c r="S123">
        <v>0</v>
      </c>
      <c r="T123">
        <v>1542</v>
      </c>
      <c r="U123">
        <v>0</v>
      </c>
      <c r="V123">
        <v>9252</v>
      </c>
      <c r="W123">
        <v>0</v>
      </c>
      <c r="X123">
        <v>41365</v>
      </c>
      <c r="Y123">
        <v>0</v>
      </c>
      <c r="Z123">
        <v>20504</v>
      </c>
      <c r="AA123">
        <v>17083182</v>
      </c>
      <c r="AB123">
        <v>0</v>
      </c>
      <c r="AC123">
        <v>163875</v>
      </c>
      <c r="AD123">
        <v>30115</v>
      </c>
      <c r="AE123">
        <v>1059209</v>
      </c>
      <c r="AF123">
        <v>265321</v>
      </c>
      <c r="AG123">
        <v>0</v>
      </c>
      <c r="AH123">
        <v>22284</v>
      </c>
      <c r="AI123">
        <v>9860176</v>
      </c>
      <c r="AJ123">
        <v>0</v>
      </c>
      <c r="AK123">
        <v>0</v>
      </c>
      <c r="AL123">
        <v>0</v>
      </c>
      <c r="AM123">
        <v>0</v>
      </c>
      <c r="AN123">
        <v>4167219</v>
      </c>
      <c r="AO123">
        <v>0</v>
      </c>
      <c r="AP123">
        <v>33877454</v>
      </c>
      <c r="AQ123">
        <v>66590705</v>
      </c>
      <c r="AR123">
        <v>19.899999999999999</v>
      </c>
    </row>
    <row r="124" spans="1:44" hidden="1">
      <c r="A124" s="150" t="str">
        <f t="shared" si="1"/>
        <v>KS_2026</v>
      </c>
      <c r="B124" t="s">
        <v>550</v>
      </c>
      <c r="C124">
        <v>2026</v>
      </c>
      <c r="D124">
        <v>0.1</v>
      </c>
      <c r="E124">
        <v>9</v>
      </c>
      <c r="F124">
        <v>6.2</v>
      </c>
      <c r="G124">
        <v>4399.3999999999996</v>
      </c>
      <c r="H124">
        <v>0</v>
      </c>
      <c r="I124">
        <v>128.1</v>
      </c>
      <c r="J124">
        <v>9.1999999999999993</v>
      </c>
      <c r="K124">
        <v>265.60000000000002</v>
      </c>
      <c r="L124">
        <v>1628.3</v>
      </c>
      <c r="M124">
        <v>0</v>
      </c>
      <c r="N124">
        <v>7</v>
      </c>
      <c r="O124">
        <v>1225</v>
      </c>
      <c r="P124">
        <v>0</v>
      </c>
      <c r="Q124">
        <v>884.3</v>
      </c>
      <c r="R124">
        <v>0</v>
      </c>
      <c r="S124">
        <v>0</v>
      </c>
      <c r="T124">
        <v>1719.5</v>
      </c>
      <c r="U124">
        <v>0</v>
      </c>
      <c r="V124">
        <v>9374.5</v>
      </c>
      <c r="W124">
        <v>-30</v>
      </c>
      <c r="X124">
        <v>41365</v>
      </c>
      <c r="Y124">
        <v>0</v>
      </c>
      <c r="Z124">
        <v>41007</v>
      </c>
      <c r="AA124">
        <v>12866430</v>
      </c>
      <c r="AB124">
        <v>0</v>
      </c>
      <c r="AC124">
        <v>187056</v>
      </c>
      <c r="AD124">
        <v>60230</v>
      </c>
      <c r="AE124">
        <v>900215</v>
      </c>
      <c r="AF124">
        <v>341101</v>
      </c>
      <c r="AG124">
        <v>0</v>
      </c>
      <c r="AH124">
        <v>22298</v>
      </c>
      <c r="AI124">
        <v>9860176</v>
      </c>
      <c r="AJ124">
        <v>0</v>
      </c>
      <c r="AK124">
        <v>0</v>
      </c>
      <c r="AL124">
        <v>0</v>
      </c>
      <c r="AM124">
        <v>0</v>
      </c>
      <c r="AN124">
        <v>4646110</v>
      </c>
      <c r="AO124">
        <v>0</v>
      </c>
      <c r="AP124">
        <v>33896802</v>
      </c>
      <c r="AQ124">
        <v>62862760</v>
      </c>
      <c r="AR124">
        <v>15.2</v>
      </c>
    </row>
    <row r="125" spans="1:44" hidden="1">
      <c r="A125" s="150" t="str">
        <f t="shared" si="1"/>
        <v>KS_2027</v>
      </c>
      <c r="B125" t="s">
        <v>550</v>
      </c>
      <c r="C125">
        <v>2027</v>
      </c>
      <c r="D125">
        <v>26.6</v>
      </c>
      <c r="E125">
        <v>9</v>
      </c>
      <c r="F125">
        <v>9.4</v>
      </c>
      <c r="G125">
        <v>4347.3</v>
      </c>
      <c r="H125">
        <v>0</v>
      </c>
      <c r="I125">
        <v>160.6</v>
      </c>
      <c r="J125">
        <v>13.7</v>
      </c>
      <c r="K125">
        <v>265.2</v>
      </c>
      <c r="L125">
        <v>1628.3</v>
      </c>
      <c r="M125">
        <v>0</v>
      </c>
      <c r="N125">
        <v>7</v>
      </c>
      <c r="O125">
        <v>1225</v>
      </c>
      <c r="P125">
        <v>0</v>
      </c>
      <c r="Q125">
        <v>835.4</v>
      </c>
      <c r="R125">
        <v>0</v>
      </c>
      <c r="S125">
        <v>0</v>
      </c>
      <c r="T125">
        <v>1710</v>
      </c>
      <c r="U125">
        <v>0</v>
      </c>
      <c r="V125">
        <v>9390.6</v>
      </c>
      <c r="W125">
        <v>-6370</v>
      </c>
      <c r="X125">
        <v>39325</v>
      </c>
      <c r="Y125">
        <v>0</v>
      </c>
      <c r="Z125">
        <v>61511</v>
      </c>
      <c r="AA125">
        <v>8621722</v>
      </c>
      <c r="AB125">
        <v>0</v>
      </c>
      <c r="AC125">
        <v>231799</v>
      </c>
      <c r="AD125">
        <v>90345</v>
      </c>
      <c r="AE125">
        <v>847399</v>
      </c>
      <c r="AF125">
        <v>369773</v>
      </c>
      <c r="AG125">
        <v>0</v>
      </c>
      <c r="AH125">
        <v>22311</v>
      </c>
      <c r="AI125">
        <v>9618854</v>
      </c>
      <c r="AJ125">
        <v>0</v>
      </c>
      <c r="AK125">
        <v>0</v>
      </c>
      <c r="AL125">
        <v>0</v>
      </c>
      <c r="AM125">
        <v>0</v>
      </c>
      <c r="AN125">
        <v>4558427</v>
      </c>
      <c r="AO125">
        <v>0</v>
      </c>
      <c r="AP125">
        <v>33651785</v>
      </c>
      <c r="AQ125">
        <v>58106883</v>
      </c>
      <c r="AR125">
        <v>10.3</v>
      </c>
    </row>
    <row r="126" spans="1:44" hidden="1">
      <c r="A126" s="150" t="str">
        <f t="shared" si="1"/>
        <v>KS_2028</v>
      </c>
      <c r="B126" t="s">
        <v>550</v>
      </c>
      <c r="C126">
        <v>2028</v>
      </c>
      <c r="D126">
        <v>523.6</v>
      </c>
      <c r="E126">
        <v>9</v>
      </c>
      <c r="F126">
        <v>2956.9</v>
      </c>
      <c r="G126">
        <v>434.1</v>
      </c>
      <c r="H126">
        <v>0</v>
      </c>
      <c r="I126">
        <v>193.2</v>
      </c>
      <c r="J126">
        <v>18.3</v>
      </c>
      <c r="K126">
        <v>264.7</v>
      </c>
      <c r="L126">
        <v>1578</v>
      </c>
      <c r="M126">
        <v>0</v>
      </c>
      <c r="N126">
        <v>7</v>
      </c>
      <c r="O126">
        <v>1225</v>
      </c>
      <c r="P126">
        <v>0</v>
      </c>
      <c r="Q126">
        <v>830</v>
      </c>
      <c r="R126">
        <v>0</v>
      </c>
      <c r="S126">
        <v>0</v>
      </c>
      <c r="T126">
        <v>5967</v>
      </c>
      <c r="U126">
        <v>0</v>
      </c>
      <c r="V126">
        <v>14072.7</v>
      </c>
      <c r="W126">
        <v>-152494</v>
      </c>
      <c r="X126">
        <v>36994</v>
      </c>
      <c r="Y126">
        <v>0</v>
      </c>
      <c r="Z126">
        <v>20970418</v>
      </c>
      <c r="AA126">
        <v>260472</v>
      </c>
      <c r="AB126">
        <v>0</v>
      </c>
      <c r="AC126">
        <v>217482</v>
      </c>
      <c r="AD126">
        <v>120461</v>
      </c>
      <c r="AE126">
        <v>411577</v>
      </c>
      <c r="AF126">
        <v>366994</v>
      </c>
      <c r="AG126">
        <v>0</v>
      </c>
      <c r="AH126">
        <v>22325</v>
      </c>
      <c r="AI126">
        <v>8488479</v>
      </c>
      <c r="AJ126">
        <v>0</v>
      </c>
      <c r="AK126">
        <v>0</v>
      </c>
      <c r="AL126">
        <v>0</v>
      </c>
      <c r="AM126">
        <v>0</v>
      </c>
      <c r="AN126">
        <v>16724592</v>
      </c>
      <c r="AO126">
        <v>0</v>
      </c>
      <c r="AP126">
        <v>50156251</v>
      </c>
      <c r="AQ126">
        <v>97623551</v>
      </c>
      <c r="AR126">
        <v>3.9</v>
      </c>
    </row>
    <row r="127" spans="1:44" hidden="1">
      <c r="A127" s="150" t="str">
        <f t="shared" si="1"/>
        <v>KS_2029</v>
      </c>
      <c r="B127" t="s">
        <v>550</v>
      </c>
      <c r="C127">
        <v>2029</v>
      </c>
      <c r="D127">
        <v>557.1</v>
      </c>
      <c r="E127">
        <v>9</v>
      </c>
      <c r="F127">
        <v>3141.6</v>
      </c>
      <c r="G127">
        <v>426.9</v>
      </c>
      <c r="H127">
        <v>0</v>
      </c>
      <c r="I127">
        <v>245.2</v>
      </c>
      <c r="J127">
        <v>18.3</v>
      </c>
      <c r="K127">
        <v>264.5</v>
      </c>
      <c r="L127">
        <v>1344.8</v>
      </c>
      <c r="M127">
        <v>0</v>
      </c>
      <c r="N127">
        <v>7</v>
      </c>
      <c r="O127">
        <v>1225</v>
      </c>
      <c r="P127">
        <v>0</v>
      </c>
      <c r="Q127">
        <v>830</v>
      </c>
      <c r="R127">
        <v>0</v>
      </c>
      <c r="S127">
        <v>0</v>
      </c>
      <c r="T127">
        <v>6010.5</v>
      </c>
      <c r="U127">
        <v>0</v>
      </c>
      <c r="V127">
        <v>14084.4</v>
      </c>
      <c r="W127">
        <v>-145458</v>
      </c>
      <c r="X127">
        <v>34809</v>
      </c>
      <c r="Y127">
        <v>0</v>
      </c>
      <c r="Z127">
        <v>22280846</v>
      </c>
      <c r="AA127">
        <v>168309</v>
      </c>
      <c r="AB127">
        <v>0</v>
      </c>
      <c r="AC127">
        <v>269709</v>
      </c>
      <c r="AD127">
        <v>120461</v>
      </c>
      <c r="AE127">
        <v>300657</v>
      </c>
      <c r="AF127">
        <v>225374</v>
      </c>
      <c r="AG127">
        <v>0</v>
      </c>
      <c r="AH127">
        <v>22339</v>
      </c>
      <c r="AI127">
        <v>8115228</v>
      </c>
      <c r="AJ127">
        <v>0</v>
      </c>
      <c r="AK127">
        <v>0</v>
      </c>
      <c r="AL127">
        <v>0</v>
      </c>
      <c r="AM127">
        <v>0</v>
      </c>
      <c r="AN127">
        <v>16839902</v>
      </c>
      <c r="AO127">
        <v>0</v>
      </c>
      <c r="AP127">
        <v>48573612</v>
      </c>
      <c r="AQ127">
        <v>96805787</v>
      </c>
      <c r="AR127">
        <v>3.9</v>
      </c>
    </row>
    <row r="128" spans="1:44" hidden="1">
      <c r="A128" s="150" t="str">
        <f t="shared" si="1"/>
        <v>KS_2030</v>
      </c>
      <c r="B128" t="s">
        <v>550</v>
      </c>
      <c r="C128">
        <v>2030</v>
      </c>
      <c r="D128">
        <v>557.1</v>
      </c>
      <c r="E128">
        <v>9</v>
      </c>
      <c r="F128">
        <v>3141.6</v>
      </c>
      <c r="G128">
        <v>417.9</v>
      </c>
      <c r="H128">
        <v>0</v>
      </c>
      <c r="I128">
        <v>297.3</v>
      </c>
      <c r="J128">
        <v>18.3</v>
      </c>
      <c r="K128">
        <v>264.2</v>
      </c>
      <c r="L128">
        <v>1305.0999999999999</v>
      </c>
      <c r="M128">
        <v>0</v>
      </c>
      <c r="N128">
        <v>7</v>
      </c>
      <c r="O128">
        <v>1225</v>
      </c>
      <c r="P128">
        <v>0</v>
      </c>
      <c r="Q128">
        <v>297.89999999999998</v>
      </c>
      <c r="R128">
        <v>0</v>
      </c>
      <c r="S128">
        <v>0</v>
      </c>
      <c r="T128">
        <v>6003.4</v>
      </c>
      <c r="U128">
        <v>0</v>
      </c>
      <c r="V128">
        <v>14561.7</v>
      </c>
      <c r="W128">
        <v>-141990</v>
      </c>
      <c r="X128">
        <v>30710</v>
      </c>
      <c r="Y128">
        <v>0</v>
      </c>
      <c r="Z128">
        <v>22280846</v>
      </c>
      <c r="AA128">
        <v>182629</v>
      </c>
      <c r="AB128">
        <v>0</v>
      </c>
      <c r="AC128">
        <v>338805</v>
      </c>
      <c r="AD128">
        <v>120461</v>
      </c>
      <c r="AE128">
        <v>166075</v>
      </c>
      <c r="AF128">
        <v>268025</v>
      </c>
      <c r="AG128">
        <v>0</v>
      </c>
      <c r="AH128">
        <v>22353</v>
      </c>
      <c r="AI128">
        <v>7987836</v>
      </c>
      <c r="AJ128">
        <v>0</v>
      </c>
      <c r="AK128">
        <v>0</v>
      </c>
      <c r="AL128">
        <v>0</v>
      </c>
      <c r="AM128">
        <v>0</v>
      </c>
      <c r="AN128">
        <v>16939994</v>
      </c>
      <c r="AO128">
        <v>0</v>
      </c>
      <c r="AP128">
        <v>48990395</v>
      </c>
      <c r="AQ128">
        <v>97186138</v>
      </c>
      <c r="AR128">
        <v>3.9</v>
      </c>
    </row>
    <row r="129" spans="1:44" hidden="1">
      <c r="A129" s="150" t="str">
        <f t="shared" si="1"/>
        <v>KY_2022</v>
      </c>
      <c r="B129" t="s">
        <v>551</v>
      </c>
      <c r="C129">
        <v>2022</v>
      </c>
      <c r="D129">
        <v>0</v>
      </c>
      <c r="E129">
        <v>22.2</v>
      </c>
      <c r="F129">
        <v>0</v>
      </c>
      <c r="G129">
        <v>9493</v>
      </c>
      <c r="H129">
        <v>0</v>
      </c>
      <c r="I129">
        <v>32</v>
      </c>
      <c r="J129">
        <v>0</v>
      </c>
      <c r="K129">
        <v>1763</v>
      </c>
      <c r="L129">
        <v>4902.6000000000004</v>
      </c>
      <c r="M129">
        <v>0</v>
      </c>
      <c r="N129">
        <v>1137.4000000000001</v>
      </c>
      <c r="O129">
        <v>0</v>
      </c>
      <c r="P129">
        <v>0</v>
      </c>
      <c r="Q129">
        <v>11.9</v>
      </c>
      <c r="R129">
        <v>0</v>
      </c>
      <c r="S129">
        <v>0</v>
      </c>
      <c r="T129">
        <v>176.1</v>
      </c>
      <c r="U129">
        <v>0</v>
      </c>
      <c r="V129">
        <v>0</v>
      </c>
      <c r="W129">
        <v>0</v>
      </c>
      <c r="X129">
        <v>101741</v>
      </c>
      <c r="Y129">
        <v>0</v>
      </c>
      <c r="Z129">
        <v>0</v>
      </c>
      <c r="AA129">
        <v>50042616</v>
      </c>
      <c r="AB129">
        <v>0</v>
      </c>
      <c r="AC129">
        <v>28378</v>
      </c>
      <c r="AD129">
        <v>0</v>
      </c>
      <c r="AE129">
        <v>12914283</v>
      </c>
      <c r="AF129">
        <v>2378280</v>
      </c>
      <c r="AG129">
        <v>0</v>
      </c>
      <c r="AH129">
        <v>4230827</v>
      </c>
      <c r="AI129">
        <v>0</v>
      </c>
      <c r="AJ129">
        <v>0</v>
      </c>
      <c r="AK129">
        <v>0</v>
      </c>
      <c r="AL129">
        <v>0</v>
      </c>
      <c r="AM129">
        <v>0</v>
      </c>
      <c r="AN129">
        <v>81463</v>
      </c>
      <c r="AO129">
        <v>0</v>
      </c>
      <c r="AP129">
        <v>0</v>
      </c>
      <c r="AQ129">
        <v>69777589</v>
      </c>
      <c r="AR129">
        <v>59.6</v>
      </c>
    </row>
    <row r="130" spans="1:44" hidden="1">
      <c r="A130" s="150" t="str">
        <f t="shared" si="1"/>
        <v>KY_2023</v>
      </c>
      <c r="B130" t="s">
        <v>551</v>
      </c>
      <c r="C130">
        <v>2023</v>
      </c>
      <c r="D130">
        <v>0</v>
      </c>
      <c r="E130">
        <v>22.2</v>
      </c>
      <c r="F130">
        <v>0</v>
      </c>
      <c r="G130">
        <v>9493</v>
      </c>
      <c r="H130">
        <v>0</v>
      </c>
      <c r="I130">
        <v>41.7</v>
      </c>
      <c r="J130">
        <v>0</v>
      </c>
      <c r="K130">
        <v>1763</v>
      </c>
      <c r="L130">
        <v>4867.6000000000004</v>
      </c>
      <c r="M130">
        <v>0</v>
      </c>
      <c r="N130">
        <v>1141.4000000000001</v>
      </c>
      <c r="O130">
        <v>0</v>
      </c>
      <c r="P130">
        <v>0</v>
      </c>
      <c r="Q130">
        <v>11.9</v>
      </c>
      <c r="R130">
        <v>0</v>
      </c>
      <c r="S130">
        <v>0</v>
      </c>
      <c r="T130">
        <v>364.9</v>
      </c>
      <c r="U130">
        <v>0</v>
      </c>
      <c r="V130">
        <v>0</v>
      </c>
      <c r="W130">
        <v>-1</v>
      </c>
      <c r="X130">
        <v>101741</v>
      </c>
      <c r="Y130">
        <v>0</v>
      </c>
      <c r="Z130">
        <v>0</v>
      </c>
      <c r="AA130">
        <v>48828182</v>
      </c>
      <c r="AB130">
        <v>0</v>
      </c>
      <c r="AC130">
        <v>59134</v>
      </c>
      <c r="AD130">
        <v>0</v>
      </c>
      <c r="AE130">
        <v>12914283</v>
      </c>
      <c r="AF130">
        <v>2105091</v>
      </c>
      <c r="AG130">
        <v>0</v>
      </c>
      <c r="AH130">
        <v>4240767</v>
      </c>
      <c r="AI130">
        <v>0</v>
      </c>
      <c r="AJ130">
        <v>0</v>
      </c>
      <c r="AK130">
        <v>0</v>
      </c>
      <c r="AL130">
        <v>0</v>
      </c>
      <c r="AM130">
        <v>0</v>
      </c>
      <c r="AN130">
        <v>774677</v>
      </c>
      <c r="AO130">
        <v>0</v>
      </c>
      <c r="AP130">
        <v>0</v>
      </c>
      <c r="AQ130">
        <v>69023873</v>
      </c>
      <c r="AR130">
        <v>57.8</v>
      </c>
    </row>
    <row r="131" spans="1:44" hidden="1">
      <c r="A131" s="150" t="str">
        <f t="shared" ref="A131:A194" si="2">B131&amp;"_"&amp;C131</f>
        <v>KY_2024</v>
      </c>
      <c r="B131" t="s">
        <v>551</v>
      </c>
      <c r="C131">
        <v>2024</v>
      </c>
      <c r="D131">
        <v>0</v>
      </c>
      <c r="E131">
        <v>22.2</v>
      </c>
      <c r="F131">
        <v>0</v>
      </c>
      <c r="G131">
        <v>9431.6</v>
      </c>
      <c r="H131">
        <v>0</v>
      </c>
      <c r="I131">
        <v>51.4</v>
      </c>
      <c r="J131">
        <v>0</v>
      </c>
      <c r="K131">
        <v>1763</v>
      </c>
      <c r="L131">
        <v>4853.6000000000004</v>
      </c>
      <c r="M131">
        <v>0</v>
      </c>
      <c r="N131">
        <v>1142.5999999999999</v>
      </c>
      <c r="O131">
        <v>0</v>
      </c>
      <c r="P131">
        <v>0</v>
      </c>
      <c r="Q131">
        <v>5.9</v>
      </c>
      <c r="R131">
        <v>0</v>
      </c>
      <c r="S131">
        <v>0</v>
      </c>
      <c r="T131">
        <v>373.4</v>
      </c>
      <c r="U131">
        <v>0</v>
      </c>
      <c r="V131">
        <v>0</v>
      </c>
      <c r="W131">
        <v>0</v>
      </c>
      <c r="X131">
        <v>101741</v>
      </c>
      <c r="Y131">
        <v>0</v>
      </c>
      <c r="Z131">
        <v>0</v>
      </c>
      <c r="AA131">
        <v>46472433</v>
      </c>
      <c r="AB131">
        <v>0</v>
      </c>
      <c r="AC131">
        <v>73466</v>
      </c>
      <c r="AD131">
        <v>0</v>
      </c>
      <c r="AE131">
        <v>12854713</v>
      </c>
      <c r="AF131">
        <v>1979513</v>
      </c>
      <c r="AG131">
        <v>0</v>
      </c>
      <c r="AH131">
        <v>4244621</v>
      </c>
      <c r="AI131">
        <v>0</v>
      </c>
      <c r="AJ131">
        <v>0</v>
      </c>
      <c r="AK131">
        <v>0</v>
      </c>
      <c r="AL131">
        <v>0</v>
      </c>
      <c r="AM131">
        <v>0</v>
      </c>
      <c r="AN131">
        <v>775713</v>
      </c>
      <c r="AO131">
        <v>0</v>
      </c>
      <c r="AP131">
        <v>0</v>
      </c>
      <c r="AQ131">
        <v>66502200</v>
      </c>
      <c r="AR131">
        <v>55.2</v>
      </c>
    </row>
    <row r="132" spans="1:44" hidden="1">
      <c r="A132" s="150" t="str">
        <f t="shared" si="2"/>
        <v>KY_2025</v>
      </c>
      <c r="B132" t="s">
        <v>551</v>
      </c>
      <c r="C132">
        <v>2025</v>
      </c>
      <c r="D132">
        <v>0.6</v>
      </c>
      <c r="E132">
        <v>22.2</v>
      </c>
      <c r="F132">
        <v>6.2</v>
      </c>
      <c r="G132">
        <v>9352</v>
      </c>
      <c r="H132">
        <v>0</v>
      </c>
      <c r="I132">
        <v>66.7</v>
      </c>
      <c r="J132">
        <v>9.1999999999999993</v>
      </c>
      <c r="K132">
        <v>1761.7</v>
      </c>
      <c r="L132">
        <v>4829.6000000000004</v>
      </c>
      <c r="M132">
        <v>0</v>
      </c>
      <c r="N132">
        <v>1160.8</v>
      </c>
      <c r="O132">
        <v>0</v>
      </c>
      <c r="P132">
        <v>0</v>
      </c>
      <c r="Q132">
        <v>5.9</v>
      </c>
      <c r="R132">
        <v>0</v>
      </c>
      <c r="S132">
        <v>0</v>
      </c>
      <c r="T132">
        <v>572.29999999999995</v>
      </c>
      <c r="U132">
        <v>0</v>
      </c>
      <c r="V132">
        <v>136.80000000000001</v>
      </c>
      <c r="W132">
        <v>-256</v>
      </c>
      <c r="X132">
        <v>101741</v>
      </c>
      <c r="Y132">
        <v>0</v>
      </c>
      <c r="Z132">
        <v>41007</v>
      </c>
      <c r="AA132">
        <v>44165187</v>
      </c>
      <c r="AB132">
        <v>0</v>
      </c>
      <c r="AC132">
        <v>77450</v>
      </c>
      <c r="AD132">
        <v>60230</v>
      </c>
      <c r="AE132">
        <v>12778618</v>
      </c>
      <c r="AF132">
        <v>2089442</v>
      </c>
      <c r="AG132">
        <v>0</v>
      </c>
      <c r="AH132">
        <v>4337409</v>
      </c>
      <c r="AI132">
        <v>0</v>
      </c>
      <c r="AJ132">
        <v>0</v>
      </c>
      <c r="AK132">
        <v>0</v>
      </c>
      <c r="AL132">
        <v>0</v>
      </c>
      <c r="AM132">
        <v>0</v>
      </c>
      <c r="AN132">
        <v>1169165</v>
      </c>
      <c r="AO132">
        <v>0</v>
      </c>
      <c r="AP132">
        <v>410102</v>
      </c>
      <c r="AQ132">
        <v>65230094</v>
      </c>
      <c r="AR132">
        <v>52.6</v>
      </c>
    </row>
    <row r="133" spans="1:44" hidden="1">
      <c r="A133" s="150" t="str">
        <f t="shared" si="2"/>
        <v>KY_2026</v>
      </c>
      <c r="B133" t="s">
        <v>551</v>
      </c>
      <c r="C133">
        <v>2026</v>
      </c>
      <c r="D133">
        <v>25.4</v>
      </c>
      <c r="E133">
        <v>22.2</v>
      </c>
      <c r="F133">
        <v>12.5</v>
      </c>
      <c r="G133">
        <v>9270.7000000000007</v>
      </c>
      <c r="H133">
        <v>0</v>
      </c>
      <c r="I133">
        <v>82</v>
      </c>
      <c r="J133">
        <v>18.3</v>
      </c>
      <c r="K133">
        <v>1760.5</v>
      </c>
      <c r="L133">
        <v>4829.6000000000004</v>
      </c>
      <c r="M133">
        <v>0</v>
      </c>
      <c r="N133">
        <v>1162.0999999999999</v>
      </c>
      <c r="O133">
        <v>0</v>
      </c>
      <c r="P133">
        <v>0</v>
      </c>
      <c r="Q133">
        <v>5.9</v>
      </c>
      <c r="R133">
        <v>0</v>
      </c>
      <c r="S133">
        <v>0</v>
      </c>
      <c r="T133">
        <v>630.5</v>
      </c>
      <c r="U133">
        <v>0</v>
      </c>
      <c r="V133">
        <v>137.1</v>
      </c>
      <c r="W133">
        <v>-7779</v>
      </c>
      <c r="X133">
        <v>101741</v>
      </c>
      <c r="Y133">
        <v>0</v>
      </c>
      <c r="Z133">
        <v>82014</v>
      </c>
      <c r="AA133">
        <v>43645354</v>
      </c>
      <c r="AB133">
        <v>0</v>
      </c>
      <c r="AC133">
        <v>76226</v>
      </c>
      <c r="AD133">
        <v>120461</v>
      </c>
      <c r="AE133">
        <v>12695665</v>
      </c>
      <c r="AF133">
        <v>1547396</v>
      </c>
      <c r="AG133">
        <v>0</v>
      </c>
      <c r="AH133">
        <v>4341263</v>
      </c>
      <c r="AI133">
        <v>0</v>
      </c>
      <c r="AJ133">
        <v>0</v>
      </c>
      <c r="AK133">
        <v>0</v>
      </c>
      <c r="AL133">
        <v>0</v>
      </c>
      <c r="AM133">
        <v>0</v>
      </c>
      <c r="AN133">
        <v>1307804</v>
      </c>
      <c r="AO133">
        <v>0</v>
      </c>
      <c r="AP133">
        <v>408995</v>
      </c>
      <c r="AQ133">
        <v>64319140</v>
      </c>
      <c r="AR133">
        <v>51.6</v>
      </c>
    </row>
    <row r="134" spans="1:44" hidden="1">
      <c r="A134" s="150" t="str">
        <f t="shared" si="2"/>
        <v>KY_2027</v>
      </c>
      <c r="B134" t="s">
        <v>551</v>
      </c>
      <c r="C134">
        <v>2027</v>
      </c>
      <c r="D134">
        <v>102.3</v>
      </c>
      <c r="E134">
        <v>22.2</v>
      </c>
      <c r="F134">
        <v>18.7</v>
      </c>
      <c r="G134">
        <v>9175.9</v>
      </c>
      <c r="H134">
        <v>0</v>
      </c>
      <c r="I134">
        <v>107.2</v>
      </c>
      <c r="J134">
        <v>27.5</v>
      </c>
      <c r="K134">
        <v>1757.5</v>
      </c>
      <c r="L134">
        <v>4829.6000000000004</v>
      </c>
      <c r="M134">
        <v>0</v>
      </c>
      <c r="N134">
        <v>1163.3</v>
      </c>
      <c r="O134">
        <v>0</v>
      </c>
      <c r="P134">
        <v>0</v>
      </c>
      <c r="Q134">
        <v>5.9</v>
      </c>
      <c r="R134">
        <v>0</v>
      </c>
      <c r="S134">
        <v>0</v>
      </c>
      <c r="T134">
        <v>742</v>
      </c>
      <c r="U134">
        <v>0</v>
      </c>
      <c r="V134">
        <v>136.9</v>
      </c>
      <c r="W134">
        <v>-24002</v>
      </c>
      <c r="X134">
        <v>101741</v>
      </c>
      <c r="Y134">
        <v>0</v>
      </c>
      <c r="Z134">
        <v>123022</v>
      </c>
      <c r="AA134">
        <v>41193004</v>
      </c>
      <c r="AB134">
        <v>0</v>
      </c>
      <c r="AC134">
        <v>100106</v>
      </c>
      <c r="AD134">
        <v>180691</v>
      </c>
      <c r="AE134">
        <v>12592203</v>
      </c>
      <c r="AF134">
        <v>893061</v>
      </c>
      <c r="AG134">
        <v>0</v>
      </c>
      <c r="AH134">
        <v>4345117</v>
      </c>
      <c r="AI134">
        <v>0</v>
      </c>
      <c r="AJ134">
        <v>0</v>
      </c>
      <c r="AK134">
        <v>0</v>
      </c>
      <c r="AL134">
        <v>0</v>
      </c>
      <c r="AM134">
        <v>0</v>
      </c>
      <c r="AN134">
        <v>1544424</v>
      </c>
      <c r="AO134">
        <v>0</v>
      </c>
      <c r="AP134">
        <v>407887</v>
      </c>
      <c r="AQ134">
        <v>61457254</v>
      </c>
      <c r="AR134">
        <v>48.6</v>
      </c>
    </row>
    <row r="135" spans="1:44" hidden="1">
      <c r="A135" s="150" t="str">
        <f t="shared" si="2"/>
        <v>KY_2028</v>
      </c>
      <c r="B135" t="s">
        <v>551</v>
      </c>
      <c r="C135">
        <v>2028</v>
      </c>
      <c r="D135">
        <v>408.3</v>
      </c>
      <c r="E135">
        <v>22.2</v>
      </c>
      <c r="F135">
        <v>3991.9</v>
      </c>
      <c r="G135">
        <v>3606.9</v>
      </c>
      <c r="H135">
        <v>0</v>
      </c>
      <c r="I135">
        <v>132.4</v>
      </c>
      <c r="J135">
        <v>36.6</v>
      </c>
      <c r="K135">
        <v>1754.5</v>
      </c>
      <c r="L135">
        <v>4829.6000000000004</v>
      </c>
      <c r="M135">
        <v>0</v>
      </c>
      <c r="N135">
        <v>1164.5</v>
      </c>
      <c r="O135">
        <v>0</v>
      </c>
      <c r="P135">
        <v>0</v>
      </c>
      <c r="Q135">
        <v>5.9</v>
      </c>
      <c r="R135">
        <v>0</v>
      </c>
      <c r="S135">
        <v>0</v>
      </c>
      <c r="T135">
        <v>19103.2</v>
      </c>
      <c r="U135">
        <v>0</v>
      </c>
      <c r="V135">
        <v>283.8</v>
      </c>
      <c r="W135">
        <v>-93024</v>
      </c>
      <c r="X135">
        <v>99230</v>
      </c>
      <c r="Y135">
        <v>0</v>
      </c>
      <c r="Z135">
        <v>28310793</v>
      </c>
      <c r="AA135">
        <v>6972476</v>
      </c>
      <c r="AB135">
        <v>0</v>
      </c>
      <c r="AC135">
        <v>118257</v>
      </c>
      <c r="AD135">
        <v>240921</v>
      </c>
      <c r="AE135">
        <v>11522035</v>
      </c>
      <c r="AF135">
        <v>1158632</v>
      </c>
      <c r="AG135">
        <v>0</v>
      </c>
      <c r="AH135">
        <v>4348972</v>
      </c>
      <c r="AI135">
        <v>0</v>
      </c>
      <c r="AJ135">
        <v>0</v>
      </c>
      <c r="AK135">
        <v>0</v>
      </c>
      <c r="AL135">
        <v>0</v>
      </c>
      <c r="AM135">
        <v>0</v>
      </c>
      <c r="AN135">
        <v>41225160</v>
      </c>
      <c r="AO135">
        <v>0</v>
      </c>
      <c r="AP135">
        <v>841924</v>
      </c>
      <c r="AQ135">
        <v>94745375</v>
      </c>
      <c r="AR135">
        <v>16.2</v>
      </c>
    </row>
    <row r="136" spans="1:44" hidden="1">
      <c r="A136" s="150" t="str">
        <f t="shared" si="2"/>
        <v>KY_2029</v>
      </c>
      <c r="B136" t="s">
        <v>551</v>
      </c>
      <c r="C136">
        <v>2029</v>
      </c>
      <c r="D136">
        <v>2138</v>
      </c>
      <c r="E136">
        <v>22.2</v>
      </c>
      <c r="F136">
        <v>4194.6000000000004</v>
      </c>
      <c r="G136">
        <v>3563.7</v>
      </c>
      <c r="H136">
        <v>0</v>
      </c>
      <c r="I136">
        <v>173.5</v>
      </c>
      <c r="J136">
        <v>36.6</v>
      </c>
      <c r="K136">
        <v>1752.8</v>
      </c>
      <c r="L136">
        <v>4829.6000000000004</v>
      </c>
      <c r="M136">
        <v>0</v>
      </c>
      <c r="N136">
        <v>1165.7</v>
      </c>
      <c r="O136">
        <v>0</v>
      </c>
      <c r="P136">
        <v>0</v>
      </c>
      <c r="Q136">
        <v>5.9</v>
      </c>
      <c r="R136">
        <v>0</v>
      </c>
      <c r="S136">
        <v>0</v>
      </c>
      <c r="T136">
        <v>20413.8</v>
      </c>
      <c r="U136">
        <v>0</v>
      </c>
      <c r="V136">
        <v>284.39999999999998</v>
      </c>
      <c r="W136">
        <v>-422393</v>
      </c>
      <c r="X136">
        <v>97005</v>
      </c>
      <c r="Y136">
        <v>0</v>
      </c>
      <c r="Z136">
        <v>29748775</v>
      </c>
      <c r="AA136">
        <v>5516174</v>
      </c>
      <c r="AB136">
        <v>0</v>
      </c>
      <c r="AC136">
        <v>146331</v>
      </c>
      <c r="AD136">
        <v>240921</v>
      </c>
      <c r="AE136">
        <v>11196756</v>
      </c>
      <c r="AF136">
        <v>1333418</v>
      </c>
      <c r="AG136">
        <v>0</v>
      </c>
      <c r="AH136">
        <v>4352826</v>
      </c>
      <c r="AI136">
        <v>0</v>
      </c>
      <c r="AJ136">
        <v>0</v>
      </c>
      <c r="AK136">
        <v>0</v>
      </c>
      <c r="AL136">
        <v>0</v>
      </c>
      <c r="AM136">
        <v>0</v>
      </c>
      <c r="AN136">
        <v>44557742</v>
      </c>
      <c r="AO136">
        <v>0</v>
      </c>
      <c r="AP136">
        <v>856371</v>
      </c>
      <c r="AQ136">
        <v>97623928</v>
      </c>
      <c r="AR136">
        <v>14.9</v>
      </c>
    </row>
    <row r="137" spans="1:44" hidden="1">
      <c r="A137" s="150" t="str">
        <f t="shared" si="2"/>
        <v>KY_2030</v>
      </c>
      <c r="B137" t="s">
        <v>551</v>
      </c>
      <c r="C137">
        <v>2030</v>
      </c>
      <c r="D137">
        <v>3751.2</v>
      </c>
      <c r="E137">
        <v>22.2</v>
      </c>
      <c r="F137">
        <v>4194.6000000000004</v>
      </c>
      <c r="G137">
        <v>3509.8</v>
      </c>
      <c r="H137">
        <v>0</v>
      </c>
      <c r="I137">
        <v>214.6</v>
      </c>
      <c r="J137">
        <v>36.6</v>
      </c>
      <c r="K137">
        <v>1751</v>
      </c>
      <c r="L137">
        <v>4829.6000000000004</v>
      </c>
      <c r="M137">
        <v>0</v>
      </c>
      <c r="N137">
        <v>1166.9000000000001</v>
      </c>
      <c r="O137">
        <v>0</v>
      </c>
      <c r="P137">
        <v>0</v>
      </c>
      <c r="Q137">
        <v>0</v>
      </c>
      <c r="R137">
        <v>0</v>
      </c>
      <c r="S137">
        <v>0</v>
      </c>
      <c r="T137">
        <v>23352.1</v>
      </c>
      <c r="U137">
        <v>0</v>
      </c>
      <c r="V137">
        <v>284.39999999999998</v>
      </c>
      <c r="W137">
        <v>-960355</v>
      </c>
      <c r="X137">
        <v>97005</v>
      </c>
      <c r="Y137">
        <v>0</v>
      </c>
      <c r="Z137">
        <v>29748775</v>
      </c>
      <c r="AA137">
        <v>4008359</v>
      </c>
      <c r="AB137">
        <v>0</v>
      </c>
      <c r="AC137">
        <v>237890</v>
      </c>
      <c r="AD137">
        <v>240921</v>
      </c>
      <c r="AE137">
        <v>10438724</v>
      </c>
      <c r="AF137">
        <v>845224</v>
      </c>
      <c r="AG137">
        <v>0</v>
      </c>
      <c r="AH137">
        <v>4356680</v>
      </c>
      <c r="AI137">
        <v>0</v>
      </c>
      <c r="AJ137">
        <v>0</v>
      </c>
      <c r="AK137">
        <v>0</v>
      </c>
      <c r="AL137">
        <v>0</v>
      </c>
      <c r="AM137">
        <v>0</v>
      </c>
      <c r="AN137">
        <v>50579431</v>
      </c>
      <c r="AO137">
        <v>0</v>
      </c>
      <c r="AP137">
        <v>854085</v>
      </c>
      <c r="AQ137">
        <v>100446739</v>
      </c>
      <c r="AR137">
        <v>12.9</v>
      </c>
    </row>
    <row r="138" spans="1:44" hidden="1">
      <c r="A138" s="150" t="str">
        <f t="shared" si="2"/>
        <v>LA_2022</v>
      </c>
      <c r="B138" t="s">
        <v>552</v>
      </c>
      <c r="C138">
        <v>2022</v>
      </c>
      <c r="D138">
        <v>0</v>
      </c>
      <c r="E138">
        <v>11.1</v>
      </c>
      <c r="F138">
        <v>0</v>
      </c>
      <c r="G138">
        <v>2137.1999999999998</v>
      </c>
      <c r="H138">
        <v>0</v>
      </c>
      <c r="I138">
        <v>552.5</v>
      </c>
      <c r="J138">
        <v>0</v>
      </c>
      <c r="K138">
        <v>7370.7</v>
      </c>
      <c r="L138">
        <v>1735.8</v>
      </c>
      <c r="M138">
        <v>0</v>
      </c>
      <c r="N138">
        <v>192</v>
      </c>
      <c r="O138">
        <v>2132.9</v>
      </c>
      <c r="P138">
        <v>0</v>
      </c>
      <c r="Q138">
        <v>5979.5</v>
      </c>
      <c r="R138">
        <v>0</v>
      </c>
      <c r="S138">
        <v>0</v>
      </c>
      <c r="T138">
        <v>143.4</v>
      </c>
      <c r="U138">
        <v>0</v>
      </c>
      <c r="V138">
        <v>0</v>
      </c>
      <c r="W138">
        <v>-6</v>
      </c>
      <c r="X138">
        <v>0</v>
      </c>
      <c r="Y138">
        <v>0</v>
      </c>
      <c r="Z138">
        <v>0</v>
      </c>
      <c r="AA138">
        <v>8764598</v>
      </c>
      <c r="AB138">
        <v>0</v>
      </c>
      <c r="AC138">
        <v>810450</v>
      </c>
      <c r="AD138">
        <v>0</v>
      </c>
      <c r="AE138">
        <v>45462755</v>
      </c>
      <c r="AF138">
        <v>2982203</v>
      </c>
      <c r="AG138">
        <v>0</v>
      </c>
      <c r="AH138">
        <v>1016718</v>
      </c>
      <c r="AI138">
        <v>17063844</v>
      </c>
      <c r="AJ138">
        <v>0</v>
      </c>
      <c r="AK138">
        <v>5204350</v>
      </c>
      <c r="AL138">
        <v>0</v>
      </c>
      <c r="AM138">
        <v>0</v>
      </c>
      <c r="AN138">
        <v>311520</v>
      </c>
      <c r="AO138">
        <v>0</v>
      </c>
      <c r="AP138">
        <v>0</v>
      </c>
      <c r="AQ138">
        <v>81616432</v>
      </c>
      <c r="AR138">
        <v>32.5</v>
      </c>
    </row>
    <row r="139" spans="1:44" hidden="1">
      <c r="A139" s="150" t="str">
        <f t="shared" si="2"/>
        <v>LA_2023</v>
      </c>
      <c r="B139" t="s">
        <v>552</v>
      </c>
      <c r="C139">
        <v>2023</v>
      </c>
      <c r="D139">
        <v>0</v>
      </c>
      <c r="E139">
        <v>11.1</v>
      </c>
      <c r="F139">
        <v>0</v>
      </c>
      <c r="G139">
        <v>2137.1999999999998</v>
      </c>
      <c r="H139">
        <v>0</v>
      </c>
      <c r="I139">
        <v>777.6</v>
      </c>
      <c r="J139">
        <v>0</v>
      </c>
      <c r="K139">
        <v>7370.7</v>
      </c>
      <c r="L139">
        <v>1735.8</v>
      </c>
      <c r="M139">
        <v>0</v>
      </c>
      <c r="N139">
        <v>192</v>
      </c>
      <c r="O139">
        <v>2132.9</v>
      </c>
      <c r="P139">
        <v>0</v>
      </c>
      <c r="Q139">
        <v>5979.5</v>
      </c>
      <c r="R139">
        <v>0</v>
      </c>
      <c r="S139">
        <v>0</v>
      </c>
      <c r="T139">
        <v>175.2</v>
      </c>
      <c r="U139">
        <v>0</v>
      </c>
      <c r="V139">
        <v>0</v>
      </c>
      <c r="W139">
        <v>-1</v>
      </c>
      <c r="X139">
        <v>0</v>
      </c>
      <c r="Y139">
        <v>0</v>
      </c>
      <c r="Z139">
        <v>0</v>
      </c>
      <c r="AA139">
        <v>7409068</v>
      </c>
      <c r="AB139">
        <v>0</v>
      </c>
      <c r="AC139">
        <v>1137273</v>
      </c>
      <c r="AD139">
        <v>0</v>
      </c>
      <c r="AE139">
        <v>50092907</v>
      </c>
      <c r="AF139">
        <v>3255049</v>
      </c>
      <c r="AG139">
        <v>0</v>
      </c>
      <c r="AH139">
        <v>1016718</v>
      </c>
      <c r="AI139">
        <v>17063844</v>
      </c>
      <c r="AJ139">
        <v>0</v>
      </c>
      <c r="AK139">
        <v>4871944</v>
      </c>
      <c r="AL139">
        <v>0</v>
      </c>
      <c r="AM139">
        <v>0</v>
      </c>
      <c r="AN139">
        <v>381733</v>
      </c>
      <c r="AO139">
        <v>0</v>
      </c>
      <c r="AP139">
        <v>0</v>
      </c>
      <c r="AQ139">
        <v>85228536</v>
      </c>
      <c r="AR139">
        <v>32.9</v>
      </c>
    </row>
    <row r="140" spans="1:44" hidden="1">
      <c r="A140" s="150" t="str">
        <f t="shared" si="2"/>
        <v>LA_2024</v>
      </c>
      <c r="B140" t="s">
        <v>552</v>
      </c>
      <c r="C140">
        <v>2024</v>
      </c>
      <c r="D140">
        <v>0</v>
      </c>
      <c r="E140">
        <v>11.1</v>
      </c>
      <c r="F140">
        <v>0</v>
      </c>
      <c r="G140">
        <v>2128.9</v>
      </c>
      <c r="H140">
        <v>0</v>
      </c>
      <c r="I140">
        <v>1002.8</v>
      </c>
      <c r="J140">
        <v>0</v>
      </c>
      <c r="K140">
        <v>7370.7</v>
      </c>
      <c r="L140">
        <v>929.2</v>
      </c>
      <c r="M140">
        <v>0</v>
      </c>
      <c r="N140">
        <v>192.4</v>
      </c>
      <c r="O140">
        <v>2132.9</v>
      </c>
      <c r="P140">
        <v>0</v>
      </c>
      <c r="Q140">
        <v>4286.1000000000004</v>
      </c>
      <c r="R140">
        <v>0</v>
      </c>
      <c r="S140">
        <v>0</v>
      </c>
      <c r="T140">
        <v>251.2</v>
      </c>
      <c r="U140">
        <v>0</v>
      </c>
      <c r="V140">
        <v>0</v>
      </c>
      <c r="W140">
        <v>-1</v>
      </c>
      <c r="X140">
        <v>0</v>
      </c>
      <c r="Y140">
        <v>0</v>
      </c>
      <c r="Z140">
        <v>0</v>
      </c>
      <c r="AA140">
        <v>7055366</v>
      </c>
      <c r="AB140">
        <v>0</v>
      </c>
      <c r="AC140">
        <v>1470862</v>
      </c>
      <c r="AD140">
        <v>0</v>
      </c>
      <c r="AE140">
        <v>50890267</v>
      </c>
      <c r="AF140">
        <v>2833076</v>
      </c>
      <c r="AG140">
        <v>0</v>
      </c>
      <c r="AH140">
        <v>1018556</v>
      </c>
      <c r="AI140">
        <v>17063844</v>
      </c>
      <c r="AJ140">
        <v>0</v>
      </c>
      <c r="AK140">
        <v>3033918</v>
      </c>
      <c r="AL140">
        <v>0</v>
      </c>
      <c r="AM140">
        <v>0</v>
      </c>
      <c r="AN140">
        <v>543363</v>
      </c>
      <c r="AO140">
        <v>0</v>
      </c>
      <c r="AP140">
        <v>0</v>
      </c>
      <c r="AQ140">
        <v>83909251</v>
      </c>
      <c r="AR140">
        <v>31</v>
      </c>
    </row>
    <row r="141" spans="1:44" hidden="1">
      <c r="A141" s="150" t="str">
        <f t="shared" si="2"/>
        <v>LA_2025</v>
      </c>
      <c r="B141" t="s">
        <v>552</v>
      </c>
      <c r="C141">
        <v>2025</v>
      </c>
      <c r="D141">
        <v>0</v>
      </c>
      <c r="E141">
        <v>11.1</v>
      </c>
      <c r="F141">
        <v>3.1</v>
      </c>
      <c r="G141">
        <v>2118</v>
      </c>
      <c r="H141">
        <v>0</v>
      </c>
      <c r="I141">
        <v>1220.9000000000001</v>
      </c>
      <c r="J141">
        <v>4.5999999999999996</v>
      </c>
      <c r="K141">
        <v>7365.4</v>
      </c>
      <c r="L141">
        <v>929.2</v>
      </c>
      <c r="M141">
        <v>0</v>
      </c>
      <c r="N141">
        <v>192.7</v>
      </c>
      <c r="O141">
        <v>2132.9</v>
      </c>
      <c r="P141">
        <v>0</v>
      </c>
      <c r="Q141">
        <v>4286.1000000000004</v>
      </c>
      <c r="R141">
        <v>0</v>
      </c>
      <c r="S141">
        <v>0</v>
      </c>
      <c r="T141">
        <v>817.5</v>
      </c>
      <c r="U141">
        <v>0</v>
      </c>
      <c r="V141">
        <v>0</v>
      </c>
      <c r="W141">
        <v>-1</v>
      </c>
      <c r="X141">
        <v>0</v>
      </c>
      <c r="Y141">
        <v>0</v>
      </c>
      <c r="Z141">
        <v>20504</v>
      </c>
      <c r="AA141">
        <v>5112060</v>
      </c>
      <c r="AB141">
        <v>0</v>
      </c>
      <c r="AC141">
        <v>1741976</v>
      </c>
      <c r="AD141">
        <v>30115</v>
      </c>
      <c r="AE141">
        <v>48886050</v>
      </c>
      <c r="AF141">
        <v>2734627</v>
      </c>
      <c r="AG141">
        <v>0</v>
      </c>
      <c r="AH141">
        <v>1020395</v>
      </c>
      <c r="AI141">
        <v>17063844</v>
      </c>
      <c r="AJ141">
        <v>0</v>
      </c>
      <c r="AK141">
        <v>2923685</v>
      </c>
      <c r="AL141">
        <v>0</v>
      </c>
      <c r="AM141">
        <v>0</v>
      </c>
      <c r="AN141">
        <v>1769496</v>
      </c>
      <c r="AO141">
        <v>0</v>
      </c>
      <c r="AP141">
        <v>0</v>
      </c>
      <c r="AQ141">
        <v>81302751</v>
      </c>
      <c r="AR141">
        <v>28</v>
      </c>
    </row>
    <row r="142" spans="1:44" hidden="1">
      <c r="A142" s="150" t="str">
        <f t="shared" si="2"/>
        <v>LA_2026</v>
      </c>
      <c r="B142" t="s">
        <v>552</v>
      </c>
      <c r="C142">
        <v>2026</v>
      </c>
      <c r="D142">
        <v>1.4</v>
      </c>
      <c r="E142">
        <v>11.1</v>
      </c>
      <c r="F142">
        <v>6.2</v>
      </c>
      <c r="G142">
        <v>2107</v>
      </c>
      <c r="H142">
        <v>0</v>
      </c>
      <c r="I142">
        <v>1438.9</v>
      </c>
      <c r="J142">
        <v>9.1999999999999993</v>
      </c>
      <c r="K142">
        <v>7360.1</v>
      </c>
      <c r="L142">
        <v>929.2</v>
      </c>
      <c r="M142">
        <v>0</v>
      </c>
      <c r="N142">
        <v>193.1</v>
      </c>
      <c r="O142">
        <v>2132.9</v>
      </c>
      <c r="P142">
        <v>0</v>
      </c>
      <c r="Q142">
        <v>3873.6</v>
      </c>
      <c r="R142">
        <v>0</v>
      </c>
      <c r="S142">
        <v>0</v>
      </c>
      <c r="T142">
        <v>1704.4</v>
      </c>
      <c r="U142">
        <v>0</v>
      </c>
      <c r="V142">
        <v>0</v>
      </c>
      <c r="W142">
        <v>-479</v>
      </c>
      <c r="X142">
        <v>0</v>
      </c>
      <c r="Y142">
        <v>0</v>
      </c>
      <c r="Z142">
        <v>41007</v>
      </c>
      <c r="AA142">
        <v>4579859</v>
      </c>
      <c r="AB142">
        <v>0</v>
      </c>
      <c r="AC142">
        <v>1711346</v>
      </c>
      <c r="AD142">
        <v>60230</v>
      </c>
      <c r="AE142">
        <v>48162661</v>
      </c>
      <c r="AF142">
        <v>2914447</v>
      </c>
      <c r="AG142">
        <v>0</v>
      </c>
      <c r="AH142">
        <v>1022233</v>
      </c>
      <c r="AI142">
        <v>17063844</v>
      </c>
      <c r="AJ142">
        <v>0</v>
      </c>
      <c r="AK142">
        <v>2519340</v>
      </c>
      <c r="AL142">
        <v>0</v>
      </c>
      <c r="AM142">
        <v>0</v>
      </c>
      <c r="AN142">
        <v>3634207</v>
      </c>
      <c r="AO142">
        <v>0</v>
      </c>
      <c r="AP142">
        <v>0</v>
      </c>
      <c r="AQ142">
        <v>81708695</v>
      </c>
      <c r="AR142">
        <v>26.9</v>
      </c>
    </row>
    <row r="143" spans="1:44" hidden="1">
      <c r="A143" s="150" t="str">
        <f t="shared" si="2"/>
        <v>LA_2027</v>
      </c>
      <c r="B143" t="s">
        <v>552</v>
      </c>
      <c r="C143">
        <v>2027</v>
      </c>
      <c r="D143">
        <v>173.4</v>
      </c>
      <c r="E143">
        <v>11.1</v>
      </c>
      <c r="F143">
        <v>9.4</v>
      </c>
      <c r="G143">
        <v>2094.1</v>
      </c>
      <c r="H143">
        <v>0</v>
      </c>
      <c r="I143">
        <v>1680.1</v>
      </c>
      <c r="J143">
        <v>13.7</v>
      </c>
      <c r="K143">
        <v>7347.7</v>
      </c>
      <c r="L143">
        <v>929.2</v>
      </c>
      <c r="M143">
        <v>0</v>
      </c>
      <c r="N143">
        <v>193.5</v>
      </c>
      <c r="O143">
        <v>2132.9</v>
      </c>
      <c r="P143">
        <v>0</v>
      </c>
      <c r="Q143">
        <v>3873.6</v>
      </c>
      <c r="R143">
        <v>0</v>
      </c>
      <c r="S143">
        <v>0</v>
      </c>
      <c r="T143">
        <v>4311.5</v>
      </c>
      <c r="U143">
        <v>0</v>
      </c>
      <c r="V143">
        <v>0</v>
      </c>
      <c r="W143">
        <v>-41671</v>
      </c>
      <c r="X143">
        <v>0</v>
      </c>
      <c r="Y143">
        <v>0</v>
      </c>
      <c r="Z143">
        <v>61511</v>
      </c>
      <c r="AA143">
        <v>3458866</v>
      </c>
      <c r="AB143">
        <v>0</v>
      </c>
      <c r="AC143">
        <v>2311242</v>
      </c>
      <c r="AD143">
        <v>90345</v>
      </c>
      <c r="AE143">
        <v>45378725</v>
      </c>
      <c r="AF143">
        <v>2693074</v>
      </c>
      <c r="AG143">
        <v>0</v>
      </c>
      <c r="AH143">
        <v>1024072</v>
      </c>
      <c r="AI143">
        <v>17063844</v>
      </c>
      <c r="AJ143">
        <v>0</v>
      </c>
      <c r="AK143">
        <v>2546745</v>
      </c>
      <c r="AL143">
        <v>0</v>
      </c>
      <c r="AM143">
        <v>0</v>
      </c>
      <c r="AN143">
        <v>9793482</v>
      </c>
      <c r="AO143">
        <v>0</v>
      </c>
      <c r="AP143">
        <v>0</v>
      </c>
      <c r="AQ143">
        <v>84380234</v>
      </c>
      <c r="AR143">
        <v>24.4</v>
      </c>
    </row>
    <row r="144" spans="1:44" hidden="1">
      <c r="A144" s="150" t="str">
        <f t="shared" si="2"/>
        <v>LA_2028</v>
      </c>
      <c r="B144" t="s">
        <v>552</v>
      </c>
      <c r="C144">
        <v>2028</v>
      </c>
      <c r="D144">
        <v>1264.0999999999999</v>
      </c>
      <c r="E144">
        <v>11.1</v>
      </c>
      <c r="F144">
        <v>365.7</v>
      </c>
      <c r="G144">
        <v>1526.9</v>
      </c>
      <c r="H144">
        <v>0</v>
      </c>
      <c r="I144">
        <v>1921.4</v>
      </c>
      <c r="J144">
        <v>18.3</v>
      </c>
      <c r="K144">
        <v>7335.3</v>
      </c>
      <c r="L144">
        <v>929.2</v>
      </c>
      <c r="M144">
        <v>0</v>
      </c>
      <c r="N144">
        <v>193.8</v>
      </c>
      <c r="O144">
        <v>2132.9</v>
      </c>
      <c r="P144">
        <v>0</v>
      </c>
      <c r="Q144">
        <v>3873.6</v>
      </c>
      <c r="R144">
        <v>0</v>
      </c>
      <c r="S144">
        <v>0</v>
      </c>
      <c r="T144">
        <v>8058.3</v>
      </c>
      <c r="U144">
        <v>0</v>
      </c>
      <c r="V144">
        <v>0</v>
      </c>
      <c r="W144">
        <v>-327831</v>
      </c>
      <c r="X144">
        <v>0</v>
      </c>
      <c r="Y144">
        <v>0</v>
      </c>
      <c r="Z144">
        <v>2593574</v>
      </c>
      <c r="AA144">
        <v>861221</v>
      </c>
      <c r="AB144">
        <v>0</v>
      </c>
      <c r="AC144">
        <v>2811035</v>
      </c>
      <c r="AD144">
        <v>120461</v>
      </c>
      <c r="AE144">
        <v>35680101</v>
      </c>
      <c r="AF144">
        <v>1859098</v>
      </c>
      <c r="AG144">
        <v>0</v>
      </c>
      <c r="AH144">
        <v>1025910</v>
      </c>
      <c r="AI144">
        <v>17063844</v>
      </c>
      <c r="AJ144">
        <v>0</v>
      </c>
      <c r="AK144">
        <v>1928815</v>
      </c>
      <c r="AL144">
        <v>0</v>
      </c>
      <c r="AM144">
        <v>0</v>
      </c>
      <c r="AN144">
        <v>18364632</v>
      </c>
      <c r="AO144">
        <v>0</v>
      </c>
      <c r="AP144">
        <v>0</v>
      </c>
      <c r="AQ144">
        <v>81980860</v>
      </c>
      <c r="AR144">
        <v>17.3</v>
      </c>
    </row>
    <row r="145" spans="1:44" hidden="1">
      <c r="A145" s="150" t="str">
        <f t="shared" si="2"/>
        <v>LA_2029</v>
      </c>
      <c r="B145" t="s">
        <v>552</v>
      </c>
      <c r="C145">
        <v>2029</v>
      </c>
      <c r="D145">
        <v>1267.5999999999999</v>
      </c>
      <c r="E145">
        <v>0</v>
      </c>
      <c r="F145">
        <v>365.7</v>
      </c>
      <c r="G145">
        <v>1509.8</v>
      </c>
      <c r="H145">
        <v>0</v>
      </c>
      <c r="I145">
        <v>2320.6999999999998</v>
      </c>
      <c r="J145">
        <v>18.3</v>
      </c>
      <c r="K145">
        <v>7328</v>
      </c>
      <c r="L145">
        <v>929.2</v>
      </c>
      <c r="M145">
        <v>0</v>
      </c>
      <c r="N145">
        <v>194.2</v>
      </c>
      <c r="O145">
        <v>2132.9</v>
      </c>
      <c r="P145">
        <v>0</v>
      </c>
      <c r="Q145">
        <v>3360.1</v>
      </c>
      <c r="R145">
        <v>0</v>
      </c>
      <c r="S145">
        <v>0</v>
      </c>
      <c r="T145">
        <v>8100</v>
      </c>
      <c r="U145">
        <v>0</v>
      </c>
      <c r="V145">
        <v>0</v>
      </c>
      <c r="W145">
        <v>-304344</v>
      </c>
      <c r="X145">
        <v>0</v>
      </c>
      <c r="Y145">
        <v>0</v>
      </c>
      <c r="Z145">
        <v>2593574</v>
      </c>
      <c r="AA145">
        <v>345041</v>
      </c>
      <c r="AB145">
        <v>0</v>
      </c>
      <c r="AC145">
        <v>3374900</v>
      </c>
      <c r="AD145">
        <v>120461</v>
      </c>
      <c r="AE145">
        <v>31622365</v>
      </c>
      <c r="AF145">
        <v>1744072</v>
      </c>
      <c r="AG145">
        <v>0</v>
      </c>
      <c r="AH145">
        <v>1027748</v>
      </c>
      <c r="AI145">
        <v>17063844</v>
      </c>
      <c r="AJ145">
        <v>0</v>
      </c>
      <c r="AK145">
        <v>973503</v>
      </c>
      <c r="AL145">
        <v>0</v>
      </c>
      <c r="AM145">
        <v>0</v>
      </c>
      <c r="AN145">
        <v>18473705</v>
      </c>
      <c r="AO145">
        <v>0</v>
      </c>
      <c r="AP145">
        <v>0</v>
      </c>
      <c r="AQ145">
        <v>77034869</v>
      </c>
      <c r="AR145">
        <v>14.4</v>
      </c>
    </row>
    <row r="146" spans="1:44" hidden="1">
      <c r="A146" s="150" t="str">
        <f t="shared" si="2"/>
        <v>LA_2030</v>
      </c>
      <c r="B146" t="s">
        <v>552</v>
      </c>
      <c r="C146">
        <v>2030</v>
      </c>
      <c r="D146">
        <v>1404</v>
      </c>
      <c r="E146">
        <v>0</v>
      </c>
      <c r="F146">
        <v>365.7</v>
      </c>
      <c r="G146">
        <v>1488.4</v>
      </c>
      <c r="H146">
        <v>0</v>
      </c>
      <c r="I146">
        <v>2720.1</v>
      </c>
      <c r="J146">
        <v>18.3</v>
      </c>
      <c r="K146">
        <v>7048.9</v>
      </c>
      <c r="L146">
        <v>929.2</v>
      </c>
      <c r="M146">
        <v>0</v>
      </c>
      <c r="N146">
        <v>194.5</v>
      </c>
      <c r="O146">
        <v>2132.9</v>
      </c>
      <c r="P146">
        <v>0</v>
      </c>
      <c r="Q146">
        <v>3280.1</v>
      </c>
      <c r="R146">
        <v>0</v>
      </c>
      <c r="S146">
        <v>0</v>
      </c>
      <c r="T146">
        <v>8443.2000000000007</v>
      </c>
      <c r="U146">
        <v>0</v>
      </c>
      <c r="V146">
        <v>0</v>
      </c>
      <c r="W146">
        <v>-386399</v>
      </c>
      <c r="X146">
        <v>0</v>
      </c>
      <c r="Y146">
        <v>0</v>
      </c>
      <c r="Z146">
        <v>2593574</v>
      </c>
      <c r="AA146">
        <v>0</v>
      </c>
      <c r="AB146">
        <v>0</v>
      </c>
      <c r="AC146">
        <v>3876358</v>
      </c>
      <c r="AD146">
        <v>120461</v>
      </c>
      <c r="AE146">
        <v>23640596</v>
      </c>
      <c r="AF146">
        <v>1627542</v>
      </c>
      <c r="AG146">
        <v>0</v>
      </c>
      <c r="AH146">
        <v>1029587</v>
      </c>
      <c r="AI146">
        <v>17063844</v>
      </c>
      <c r="AJ146">
        <v>0</v>
      </c>
      <c r="AK146">
        <v>889146</v>
      </c>
      <c r="AL146">
        <v>0</v>
      </c>
      <c r="AM146">
        <v>0</v>
      </c>
      <c r="AN146">
        <v>19184790</v>
      </c>
      <c r="AO146">
        <v>0</v>
      </c>
      <c r="AP146">
        <v>0</v>
      </c>
      <c r="AQ146">
        <v>69639499</v>
      </c>
      <c r="AR146">
        <v>10.7</v>
      </c>
    </row>
    <row r="147" spans="1:44" hidden="1">
      <c r="A147" s="150" t="str">
        <f t="shared" si="2"/>
        <v>MA_2022</v>
      </c>
      <c r="B147" t="s">
        <v>555</v>
      </c>
      <c r="C147">
        <v>2022</v>
      </c>
      <c r="D147">
        <v>54.8</v>
      </c>
      <c r="E147">
        <v>275.2</v>
      </c>
      <c r="F147">
        <v>0</v>
      </c>
      <c r="G147">
        <v>0</v>
      </c>
      <c r="H147">
        <v>0</v>
      </c>
      <c r="I147">
        <v>2550</v>
      </c>
      <c r="J147">
        <v>0</v>
      </c>
      <c r="K147">
        <v>6240.1</v>
      </c>
      <c r="L147">
        <v>961.6</v>
      </c>
      <c r="M147">
        <v>0</v>
      </c>
      <c r="N147">
        <v>266.8</v>
      </c>
      <c r="O147">
        <v>0</v>
      </c>
      <c r="P147">
        <v>0</v>
      </c>
      <c r="Q147">
        <v>1719.2</v>
      </c>
      <c r="R147">
        <v>1768</v>
      </c>
      <c r="S147">
        <v>0</v>
      </c>
      <c r="T147">
        <v>941.3</v>
      </c>
      <c r="U147">
        <v>0</v>
      </c>
      <c r="V147">
        <v>78.5</v>
      </c>
      <c r="W147">
        <v>-2613</v>
      </c>
      <c r="X147">
        <v>1192690</v>
      </c>
      <c r="Y147">
        <v>0</v>
      </c>
      <c r="Z147">
        <v>0</v>
      </c>
      <c r="AA147">
        <v>0</v>
      </c>
      <c r="AB147">
        <v>0</v>
      </c>
      <c r="AC147">
        <v>3502773</v>
      </c>
      <c r="AD147">
        <v>0</v>
      </c>
      <c r="AE147">
        <v>16303870</v>
      </c>
      <c r="AF147">
        <v>678126</v>
      </c>
      <c r="AG147">
        <v>0</v>
      </c>
      <c r="AH147">
        <v>965577</v>
      </c>
      <c r="AI147">
        <v>0</v>
      </c>
      <c r="AJ147">
        <v>0</v>
      </c>
      <c r="AK147">
        <v>1271643</v>
      </c>
      <c r="AL147">
        <v>-721368</v>
      </c>
      <c r="AM147">
        <v>0</v>
      </c>
      <c r="AN147">
        <v>1767102</v>
      </c>
      <c r="AO147">
        <v>0</v>
      </c>
      <c r="AP147">
        <v>192914</v>
      </c>
      <c r="AQ147">
        <v>25150715</v>
      </c>
      <c r="AR147">
        <v>8.1</v>
      </c>
    </row>
    <row r="148" spans="1:44" hidden="1">
      <c r="A148" s="150" t="str">
        <f t="shared" si="2"/>
        <v>MA_2023</v>
      </c>
      <c r="B148" t="s">
        <v>555</v>
      </c>
      <c r="C148">
        <v>2023</v>
      </c>
      <c r="D148">
        <v>54.8</v>
      </c>
      <c r="E148">
        <v>275.2</v>
      </c>
      <c r="F148">
        <v>0</v>
      </c>
      <c r="G148">
        <v>0</v>
      </c>
      <c r="H148">
        <v>0</v>
      </c>
      <c r="I148">
        <v>2684</v>
      </c>
      <c r="J148">
        <v>0</v>
      </c>
      <c r="K148">
        <v>6240.1</v>
      </c>
      <c r="L148">
        <v>961.6</v>
      </c>
      <c r="M148">
        <v>0</v>
      </c>
      <c r="N148">
        <v>266.8</v>
      </c>
      <c r="O148">
        <v>0</v>
      </c>
      <c r="P148">
        <v>0</v>
      </c>
      <c r="Q148">
        <v>1693.2</v>
      </c>
      <c r="R148">
        <v>1768</v>
      </c>
      <c r="S148">
        <v>0</v>
      </c>
      <c r="T148">
        <v>941.3</v>
      </c>
      <c r="U148">
        <v>400</v>
      </c>
      <c r="V148">
        <v>78.5</v>
      </c>
      <c r="W148">
        <v>-2408</v>
      </c>
      <c r="X148">
        <v>1192690</v>
      </c>
      <c r="Y148">
        <v>0</v>
      </c>
      <c r="Z148">
        <v>0</v>
      </c>
      <c r="AA148">
        <v>0</v>
      </c>
      <c r="AB148">
        <v>0</v>
      </c>
      <c r="AC148">
        <v>3686841</v>
      </c>
      <c r="AD148">
        <v>0</v>
      </c>
      <c r="AE148">
        <v>8301537</v>
      </c>
      <c r="AF148">
        <v>533552</v>
      </c>
      <c r="AG148">
        <v>0</v>
      </c>
      <c r="AH148">
        <v>965577</v>
      </c>
      <c r="AI148">
        <v>0</v>
      </c>
      <c r="AJ148">
        <v>0</v>
      </c>
      <c r="AK148">
        <v>1866390</v>
      </c>
      <c r="AL148">
        <v>-444501</v>
      </c>
      <c r="AM148">
        <v>0</v>
      </c>
      <c r="AN148">
        <v>1458326</v>
      </c>
      <c r="AO148">
        <v>1167871</v>
      </c>
      <c r="AP148">
        <v>191903</v>
      </c>
      <c r="AQ148">
        <v>18917778</v>
      </c>
      <c r="AR148">
        <v>5.0999999999999996</v>
      </c>
    </row>
    <row r="149" spans="1:44" hidden="1">
      <c r="A149" s="150" t="str">
        <f t="shared" si="2"/>
        <v>MA_2024</v>
      </c>
      <c r="B149" t="s">
        <v>555</v>
      </c>
      <c r="C149">
        <v>2024</v>
      </c>
      <c r="D149">
        <v>54.8</v>
      </c>
      <c r="E149">
        <v>275.2</v>
      </c>
      <c r="F149">
        <v>0</v>
      </c>
      <c r="G149">
        <v>0</v>
      </c>
      <c r="H149">
        <v>0</v>
      </c>
      <c r="I149">
        <v>2818</v>
      </c>
      <c r="J149">
        <v>0</v>
      </c>
      <c r="K149">
        <v>4826.5</v>
      </c>
      <c r="L149">
        <v>961.6</v>
      </c>
      <c r="M149">
        <v>0</v>
      </c>
      <c r="N149">
        <v>267.2</v>
      </c>
      <c r="O149">
        <v>0</v>
      </c>
      <c r="P149">
        <v>0</v>
      </c>
      <c r="Q149">
        <v>1693.2</v>
      </c>
      <c r="R149">
        <v>1768</v>
      </c>
      <c r="S149">
        <v>0</v>
      </c>
      <c r="T149">
        <v>941.3</v>
      </c>
      <c r="U149">
        <v>800</v>
      </c>
      <c r="V149">
        <v>78.5</v>
      </c>
      <c r="W149">
        <v>-2456</v>
      </c>
      <c r="X149">
        <v>1192690</v>
      </c>
      <c r="Y149">
        <v>0</v>
      </c>
      <c r="Z149">
        <v>0</v>
      </c>
      <c r="AA149">
        <v>0</v>
      </c>
      <c r="AB149">
        <v>0</v>
      </c>
      <c r="AC149">
        <v>3870908</v>
      </c>
      <c r="AD149">
        <v>0</v>
      </c>
      <c r="AE149">
        <v>8058556</v>
      </c>
      <c r="AF149">
        <v>507164</v>
      </c>
      <c r="AG149">
        <v>0</v>
      </c>
      <c r="AH149">
        <v>967022</v>
      </c>
      <c r="AI149">
        <v>0</v>
      </c>
      <c r="AJ149">
        <v>0</v>
      </c>
      <c r="AK149">
        <v>1073977</v>
      </c>
      <c r="AL149">
        <v>-502215</v>
      </c>
      <c r="AM149">
        <v>0</v>
      </c>
      <c r="AN149">
        <v>1749405</v>
      </c>
      <c r="AO149">
        <v>2469584</v>
      </c>
      <c r="AP149">
        <v>191240</v>
      </c>
      <c r="AQ149">
        <v>19575875</v>
      </c>
      <c r="AR149">
        <v>4.3</v>
      </c>
    </row>
    <row r="150" spans="1:44" hidden="1">
      <c r="A150" s="150" t="str">
        <f t="shared" si="2"/>
        <v>MA_2025</v>
      </c>
      <c r="B150" t="s">
        <v>555</v>
      </c>
      <c r="C150">
        <v>2025</v>
      </c>
      <c r="D150">
        <v>54.8</v>
      </c>
      <c r="E150">
        <v>275.2</v>
      </c>
      <c r="F150">
        <v>1.6</v>
      </c>
      <c r="G150">
        <v>0</v>
      </c>
      <c r="H150">
        <v>0</v>
      </c>
      <c r="I150">
        <v>2940.8</v>
      </c>
      <c r="J150">
        <v>2.2999999999999998</v>
      </c>
      <c r="K150">
        <v>4823</v>
      </c>
      <c r="L150">
        <v>961.6</v>
      </c>
      <c r="M150">
        <v>0</v>
      </c>
      <c r="N150">
        <v>267.60000000000002</v>
      </c>
      <c r="O150">
        <v>0</v>
      </c>
      <c r="P150">
        <v>0</v>
      </c>
      <c r="Q150">
        <v>1677</v>
      </c>
      <c r="R150">
        <v>1768</v>
      </c>
      <c r="S150">
        <v>0</v>
      </c>
      <c r="T150">
        <v>941.3</v>
      </c>
      <c r="U150">
        <v>800</v>
      </c>
      <c r="V150">
        <v>78.5</v>
      </c>
      <c r="W150">
        <v>-1782</v>
      </c>
      <c r="X150">
        <v>1192690</v>
      </c>
      <c r="Y150">
        <v>0</v>
      </c>
      <c r="Z150">
        <v>10252</v>
      </c>
      <c r="AA150">
        <v>0</v>
      </c>
      <c r="AB150">
        <v>0</v>
      </c>
      <c r="AC150">
        <v>4039615</v>
      </c>
      <c r="AD150">
        <v>15058</v>
      </c>
      <c r="AE150">
        <v>8296276</v>
      </c>
      <c r="AF150">
        <v>624585</v>
      </c>
      <c r="AG150">
        <v>0</v>
      </c>
      <c r="AH150">
        <v>968467</v>
      </c>
      <c r="AI150">
        <v>0</v>
      </c>
      <c r="AJ150">
        <v>0</v>
      </c>
      <c r="AK150">
        <v>1065463</v>
      </c>
      <c r="AL150">
        <v>-402052</v>
      </c>
      <c r="AM150">
        <v>0</v>
      </c>
      <c r="AN150">
        <v>1737163</v>
      </c>
      <c r="AO150">
        <v>3043959</v>
      </c>
      <c r="AP150">
        <v>191425</v>
      </c>
      <c r="AQ150">
        <v>20781119</v>
      </c>
      <c r="AR150">
        <v>4.4000000000000004</v>
      </c>
    </row>
    <row r="151" spans="1:44" hidden="1">
      <c r="A151" s="150" t="str">
        <f t="shared" si="2"/>
        <v>MA_2026</v>
      </c>
      <c r="B151" t="s">
        <v>555</v>
      </c>
      <c r="C151">
        <v>2026</v>
      </c>
      <c r="D151">
        <v>59.6</v>
      </c>
      <c r="E151">
        <v>275.2</v>
      </c>
      <c r="F151">
        <v>3.1</v>
      </c>
      <c r="G151">
        <v>0</v>
      </c>
      <c r="H151">
        <v>0</v>
      </c>
      <c r="I151">
        <v>3063.6</v>
      </c>
      <c r="J151">
        <v>4.5999999999999996</v>
      </c>
      <c r="K151">
        <v>4819.6000000000004</v>
      </c>
      <c r="L151">
        <v>945.6</v>
      </c>
      <c r="M151">
        <v>0</v>
      </c>
      <c r="N151">
        <v>268</v>
      </c>
      <c r="O151">
        <v>0</v>
      </c>
      <c r="P151">
        <v>0</v>
      </c>
      <c r="Q151">
        <v>1677</v>
      </c>
      <c r="R151">
        <v>1768</v>
      </c>
      <c r="S151">
        <v>0</v>
      </c>
      <c r="T151">
        <v>941.3</v>
      </c>
      <c r="U151">
        <v>1604</v>
      </c>
      <c r="V151">
        <v>78.5</v>
      </c>
      <c r="W151">
        <v>-3631</v>
      </c>
      <c r="X151">
        <v>1192690</v>
      </c>
      <c r="Y151">
        <v>0</v>
      </c>
      <c r="Z151">
        <v>20504</v>
      </c>
      <c r="AA151">
        <v>0</v>
      </c>
      <c r="AB151">
        <v>0</v>
      </c>
      <c r="AC151">
        <v>4208323</v>
      </c>
      <c r="AD151">
        <v>30115</v>
      </c>
      <c r="AE151">
        <v>7823232</v>
      </c>
      <c r="AF151">
        <v>624921</v>
      </c>
      <c r="AG151">
        <v>0</v>
      </c>
      <c r="AH151">
        <v>969913</v>
      </c>
      <c r="AI151">
        <v>0</v>
      </c>
      <c r="AJ151">
        <v>0</v>
      </c>
      <c r="AK151">
        <v>1065463</v>
      </c>
      <c r="AL151">
        <v>-491211</v>
      </c>
      <c r="AM151">
        <v>0</v>
      </c>
      <c r="AN151">
        <v>1724998</v>
      </c>
      <c r="AO151">
        <v>5705439</v>
      </c>
      <c r="AP151">
        <v>189306</v>
      </c>
      <c r="AQ151">
        <v>23060061</v>
      </c>
      <c r="AR151">
        <v>4.2</v>
      </c>
    </row>
    <row r="152" spans="1:44" hidden="1">
      <c r="A152" s="150" t="str">
        <f t="shared" si="2"/>
        <v>MA_2027</v>
      </c>
      <c r="B152" t="s">
        <v>555</v>
      </c>
      <c r="C152">
        <v>2027</v>
      </c>
      <c r="D152">
        <v>63.2</v>
      </c>
      <c r="E152">
        <v>275.2</v>
      </c>
      <c r="F152">
        <v>4.7</v>
      </c>
      <c r="G152">
        <v>0</v>
      </c>
      <c r="H152">
        <v>0</v>
      </c>
      <c r="I152">
        <v>3183.7</v>
      </c>
      <c r="J152">
        <v>6.9</v>
      </c>
      <c r="K152">
        <v>4811.3999999999996</v>
      </c>
      <c r="L152">
        <v>940.7</v>
      </c>
      <c r="M152">
        <v>0</v>
      </c>
      <c r="N152">
        <v>268.39999999999998</v>
      </c>
      <c r="O152">
        <v>0</v>
      </c>
      <c r="P152">
        <v>0</v>
      </c>
      <c r="Q152">
        <v>1677</v>
      </c>
      <c r="R152">
        <v>1768</v>
      </c>
      <c r="S152">
        <v>0</v>
      </c>
      <c r="T152">
        <v>941.3</v>
      </c>
      <c r="U152">
        <v>3246</v>
      </c>
      <c r="V152">
        <v>78.5</v>
      </c>
      <c r="W152">
        <v>-3711</v>
      </c>
      <c r="X152">
        <v>1192690</v>
      </c>
      <c r="Y152">
        <v>0</v>
      </c>
      <c r="Z152">
        <v>30755</v>
      </c>
      <c r="AA152">
        <v>0</v>
      </c>
      <c r="AB152">
        <v>0</v>
      </c>
      <c r="AC152">
        <v>4373222</v>
      </c>
      <c r="AD152">
        <v>45173</v>
      </c>
      <c r="AE152">
        <v>7933601</v>
      </c>
      <c r="AF152">
        <v>686742</v>
      </c>
      <c r="AG152">
        <v>0</v>
      </c>
      <c r="AH152">
        <v>971358</v>
      </c>
      <c r="AI152">
        <v>0</v>
      </c>
      <c r="AJ152">
        <v>0</v>
      </c>
      <c r="AK152">
        <v>1065463</v>
      </c>
      <c r="AL152">
        <v>-490843</v>
      </c>
      <c r="AM152">
        <v>0</v>
      </c>
      <c r="AN152">
        <v>1712918</v>
      </c>
      <c r="AO152">
        <v>11488920</v>
      </c>
      <c r="AP152">
        <v>189560</v>
      </c>
      <c r="AQ152">
        <v>29195846</v>
      </c>
      <c r="AR152">
        <v>4.3</v>
      </c>
    </row>
    <row r="153" spans="1:44" hidden="1">
      <c r="A153" s="150" t="str">
        <f t="shared" si="2"/>
        <v>MA_2028</v>
      </c>
      <c r="B153" t="s">
        <v>555</v>
      </c>
      <c r="C153">
        <v>2028</v>
      </c>
      <c r="D153">
        <v>63.2</v>
      </c>
      <c r="E153">
        <v>275.2</v>
      </c>
      <c r="F153">
        <v>0</v>
      </c>
      <c r="G153">
        <v>0</v>
      </c>
      <c r="H153">
        <v>0</v>
      </c>
      <c r="I153">
        <v>3303.7</v>
      </c>
      <c r="J153">
        <v>9.1999999999999993</v>
      </c>
      <c r="K153">
        <v>4803.3</v>
      </c>
      <c r="L153">
        <v>940.7</v>
      </c>
      <c r="M153">
        <v>0</v>
      </c>
      <c r="N153">
        <v>268.8</v>
      </c>
      <c r="O153">
        <v>0</v>
      </c>
      <c r="P153">
        <v>0</v>
      </c>
      <c r="Q153">
        <v>1665.8</v>
      </c>
      <c r="R153">
        <v>1768</v>
      </c>
      <c r="S153">
        <v>0</v>
      </c>
      <c r="T153">
        <v>941.3</v>
      </c>
      <c r="U153">
        <v>3246</v>
      </c>
      <c r="V153">
        <v>78.5</v>
      </c>
      <c r="W153">
        <v>-1955</v>
      </c>
      <c r="X153">
        <v>1192690</v>
      </c>
      <c r="Y153">
        <v>0</v>
      </c>
      <c r="Z153">
        <v>0</v>
      </c>
      <c r="AA153">
        <v>0</v>
      </c>
      <c r="AB153">
        <v>0</v>
      </c>
      <c r="AC153">
        <v>4538121</v>
      </c>
      <c r="AD153">
        <v>60230</v>
      </c>
      <c r="AE153">
        <v>7204148</v>
      </c>
      <c r="AF153">
        <v>624667</v>
      </c>
      <c r="AG153">
        <v>0</v>
      </c>
      <c r="AH153">
        <v>972752</v>
      </c>
      <c r="AI153">
        <v>0</v>
      </c>
      <c r="AJ153">
        <v>0</v>
      </c>
      <c r="AK153">
        <v>1092312</v>
      </c>
      <c r="AL153">
        <v>-572831</v>
      </c>
      <c r="AM153">
        <v>0</v>
      </c>
      <c r="AN153">
        <v>1700920</v>
      </c>
      <c r="AO153">
        <v>12641612</v>
      </c>
      <c r="AP153">
        <v>186263</v>
      </c>
      <c r="AQ153">
        <v>29638927</v>
      </c>
      <c r="AR153">
        <v>4</v>
      </c>
    </row>
    <row r="154" spans="1:44" hidden="1">
      <c r="A154" s="150" t="str">
        <f t="shared" si="2"/>
        <v>MA_2029</v>
      </c>
      <c r="B154" t="s">
        <v>555</v>
      </c>
      <c r="C154">
        <v>2029</v>
      </c>
      <c r="D154">
        <v>63.2</v>
      </c>
      <c r="E154">
        <v>275.2</v>
      </c>
      <c r="F154">
        <v>0</v>
      </c>
      <c r="G154">
        <v>0</v>
      </c>
      <c r="H154">
        <v>0</v>
      </c>
      <c r="I154">
        <v>3453.3</v>
      </c>
      <c r="J154">
        <v>9.1999999999999993</v>
      </c>
      <c r="K154">
        <v>4798.5</v>
      </c>
      <c r="L154">
        <v>940.7</v>
      </c>
      <c r="M154">
        <v>0</v>
      </c>
      <c r="N154">
        <v>269.2</v>
      </c>
      <c r="O154">
        <v>0</v>
      </c>
      <c r="P154">
        <v>0</v>
      </c>
      <c r="Q154">
        <v>1615.8</v>
      </c>
      <c r="R154">
        <v>1768</v>
      </c>
      <c r="S154">
        <v>0</v>
      </c>
      <c r="T154">
        <v>941.3</v>
      </c>
      <c r="U154">
        <v>3246</v>
      </c>
      <c r="V154">
        <v>78.5</v>
      </c>
      <c r="W154">
        <v>-6305</v>
      </c>
      <c r="X154">
        <v>1192690</v>
      </c>
      <c r="Y154">
        <v>0</v>
      </c>
      <c r="Z154">
        <v>0</v>
      </c>
      <c r="AA154">
        <v>0</v>
      </c>
      <c r="AB154">
        <v>0</v>
      </c>
      <c r="AC154">
        <v>4743604</v>
      </c>
      <c r="AD154">
        <v>60230</v>
      </c>
      <c r="AE154">
        <v>6613738</v>
      </c>
      <c r="AF154">
        <v>624921</v>
      </c>
      <c r="AG154">
        <v>0</v>
      </c>
      <c r="AH154">
        <v>974197</v>
      </c>
      <c r="AI154">
        <v>0</v>
      </c>
      <c r="AJ154">
        <v>0</v>
      </c>
      <c r="AK154">
        <v>1066032</v>
      </c>
      <c r="AL154">
        <v>-598223</v>
      </c>
      <c r="AM154">
        <v>0</v>
      </c>
      <c r="AN154">
        <v>1689034</v>
      </c>
      <c r="AO154">
        <v>12607440</v>
      </c>
      <c r="AP154">
        <v>189419</v>
      </c>
      <c r="AQ154">
        <v>29156777</v>
      </c>
      <c r="AR154">
        <v>3.8</v>
      </c>
    </row>
    <row r="155" spans="1:44" hidden="1">
      <c r="A155" s="150" t="str">
        <f t="shared" si="2"/>
        <v>MA_2030</v>
      </c>
      <c r="B155" t="s">
        <v>555</v>
      </c>
      <c r="C155">
        <v>2030</v>
      </c>
      <c r="D155">
        <v>332.1</v>
      </c>
      <c r="E155">
        <v>275.2</v>
      </c>
      <c r="F155">
        <v>0</v>
      </c>
      <c r="G155">
        <v>0</v>
      </c>
      <c r="H155">
        <v>0</v>
      </c>
      <c r="I155">
        <v>3602.9</v>
      </c>
      <c r="J155">
        <v>9.1999999999999993</v>
      </c>
      <c r="K155">
        <v>4686.3999999999996</v>
      </c>
      <c r="L155">
        <v>933.1</v>
      </c>
      <c r="M155">
        <v>0</v>
      </c>
      <c r="N155">
        <v>269.60000000000002</v>
      </c>
      <c r="O155">
        <v>0</v>
      </c>
      <c r="P155">
        <v>0</v>
      </c>
      <c r="Q155">
        <v>1277.9000000000001</v>
      </c>
      <c r="R155">
        <v>1768</v>
      </c>
      <c r="S155">
        <v>0</v>
      </c>
      <c r="T155">
        <v>941.3</v>
      </c>
      <c r="U155">
        <v>4092</v>
      </c>
      <c r="V155">
        <v>78.5</v>
      </c>
      <c r="W155">
        <v>-79881</v>
      </c>
      <c r="X155">
        <v>1192690</v>
      </c>
      <c r="Y155">
        <v>0</v>
      </c>
      <c r="Z155">
        <v>0</v>
      </c>
      <c r="AA155">
        <v>0</v>
      </c>
      <c r="AB155">
        <v>0</v>
      </c>
      <c r="AC155">
        <v>4949088</v>
      </c>
      <c r="AD155">
        <v>60230</v>
      </c>
      <c r="AE155">
        <v>4315487</v>
      </c>
      <c r="AF155">
        <v>835088</v>
      </c>
      <c r="AG155">
        <v>0</v>
      </c>
      <c r="AH155">
        <v>975693</v>
      </c>
      <c r="AI155">
        <v>0</v>
      </c>
      <c r="AJ155">
        <v>0</v>
      </c>
      <c r="AK155">
        <v>852638</v>
      </c>
      <c r="AL155">
        <v>-550767</v>
      </c>
      <c r="AM155">
        <v>0</v>
      </c>
      <c r="AN155">
        <v>1677182</v>
      </c>
      <c r="AO155">
        <v>16013758</v>
      </c>
      <c r="AP155">
        <v>188920</v>
      </c>
      <c r="AQ155">
        <v>30430127</v>
      </c>
      <c r="AR155">
        <v>2.8</v>
      </c>
    </row>
    <row r="156" spans="1:44" hidden="1">
      <c r="A156" s="150" t="str">
        <f t="shared" si="2"/>
        <v>MD_2022</v>
      </c>
      <c r="B156" t="s">
        <v>554</v>
      </c>
      <c r="C156">
        <v>2022</v>
      </c>
      <c r="D156">
        <v>10.9</v>
      </c>
      <c r="E156">
        <v>130.80000000000001</v>
      </c>
      <c r="F156">
        <v>0</v>
      </c>
      <c r="G156">
        <v>1758</v>
      </c>
      <c r="H156">
        <v>0</v>
      </c>
      <c r="I156">
        <v>1103.2</v>
      </c>
      <c r="J156">
        <v>0</v>
      </c>
      <c r="K156">
        <v>2696.4</v>
      </c>
      <c r="L156">
        <v>1720.9</v>
      </c>
      <c r="M156">
        <v>0</v>
      </c>
      <c r="N156">
        <v>590</v>
      </c>
      <c r="O156">
        <v>1725.8</v>
      </c>
      <c r="P156">
        <v>0</v>
      </c>
      <c r="Q156">
        <v>2293.6999999999998</v>
      </c>
      <c r="R156">
        <v>0</v>
      </c>
      <c r="S156">
        <v>0</v>
      </c>
      <c r="T156">
        <v>7580.8</v>
      </c>
      <c r="U156">
        <v>0</v>
      </c>
      <c r="V156">
        <v>190</v>
      </c>
      <c r="W156">
        <v>-2376</v>
      </c>
      <c r="X156">
        <v>590030</v>
      </c>
      <c r="Y156">
        <v>0</v>
      </c>
      <c r="Z156">
        <v>0</v>
      </c>
      <c r="AA156">
        <v>971454</v>
      </c>
      <c r="AB156">
        <v>0</v>
      </c>
      <c r="AC156">
        <v>1581159</v>
      </c>
      <c r="AD156">
        <v>0</v>
      </c>
      <c r="AE156">
        <v>17262081</v>
      </c>
      <c r="AF156">
        <v>101108</v>
      </c>
      <c r="AG156">
        <v>0</v>
      </c>
      <c r="AH156">
        <v>2073812</v>
      </c>
      <c r="AI156">
        <v>13891177</v>
      </c>
      <c r="AJ156">
        <v>0</v>
      </c>
      <c r="AK156">
        <v>976</v>
      </c>
      <c r="AL156">
        <v>0</v>
      </c>
      <c r="AM156">
        <v>0</v>
      </c>
      <c r="AN156">
        <v>7806282</v>
      </c>
      <c r="AO156">
        <v>0</v>
      </c>
      <c r="AP156">
        <v>658585</v>
      </c>
      <c r="AQ156">
        <v>44934286</v>
      </c>
      <c r="AR156">
        <v>7.5</v>
      </c>
    </row>
    <row r="157" spans="1:44" hidden="1">
      <c r="A157" s="150" t="str">
        <f t="shared" si="2"/>
        <v>MD_2023</v>
      </c>
      <c r="B157" t="s">
        <v>554</v>
      </c>
      <c r="C157">
        <v>2023</v>
      </c>
      <c r="D157">
        <v>10.9</v>
      </c>
      <c r="E157">
        <v>130.80000000000001</v>
      </c>
      <c r="F157">
        <v>0</v>
      </c>
      <c r="G157">
        <v>1758</v>
      </c>
      <c r="H157">
        <v>0</v>
      </c>
      <c r="I157">
        <v>1238.5</v>
      </c>
      <c r="J157">
        <v>0</v>
      </c>
      <c r="K157">
        <v>2696.4</v>
      </c>
      <c r="L157">
        <v>1720.9</v>
      </c>
      <c r="M157">
        <v>0</v>
      </c>
      <c r="N157">
        <v>590</v>
      </c>
      <c r="O157">
        <v>1725.8</v>
      </c>
      <c r="P157">
        <v>0</v>
      </c>
      <c r="Q157">
        <v>2090.5</v>
      </c>
      <c r="R157">
        <v>0</v>
      </c>
      <c r="S157">
        <v>0</v>
      </c>
      <c r="T157">
        <v>7580.8</v>
      </c>
      <c r="U157">
        <v>0</v>
      </c>
      <c r="V157">
        <v>202.5</v>
      </c>
      <c r="W157">
        <v>-1263</v>
      </c>
      <c r="X157">
        <v>571700</v>
      </c>
      <c r="Y157">
        <v>0</v>
      </c>
      <c r="Z157">
        <v>0</v>
      </c>
      <c r="AA157">
        <v>927418</v>
      </c>
      <c r="AB157">
        <v>0</v>
      </c>
      <c r="AC157">
        <v>1775063</v>
      </c>
      <c r="AD157">
        <v>0</v>
      </c>
      <c r="AE157">
        <v>18164328</v>
      </c>
      <c r="AF157">
        <v>100959</v>
      </c>
      <c r="AG157">
        <v>0</v>
      </c>
      <c r="AH157">
        <v>2073812</v>
      </c>
      <c r="AI157">
        <v>13891177</v>
      </c>
      <c r="AJ157">
        <v>0</v>
      </c>
      <c r="AK157">
        <v>976</v>
      </c>
      <c r="AL157">
        <v>0</v>
      </c>
      <c r="AM157">
        <v>0</v>
      </c>
      <c r="AN157">
        <v>15874585</v>
      </c>
      <c r="AO157">
        <v>0</v>
      </c>
      <c r="AP157">
        <v>704963</v>
      </c>
      <c r="AQ157">
        <v>54083717</v>
      </c>
      <c r="AR157">
        <v>7.7</v>
      </c>
    </row>
    <row r="158" spans="1:44" hidden="1">
      <c r="A158" s="150" t="str">
        <f t="shared" si="2"/>
        <v>MD_2024</v>
      </c>
      <c r="B158" t="s">
        <v>554</v>
      </c>
      <c r="C158">
        <v>2024</v>
      </c>
      <c r="D158">
        <v>11.3</v>
      </c>
      <c r="E158">
        <v>130.80000000000001</v>
      </c>
      <c r="F158">
        <v>0</v>
      </c>
      <c r="G158">
        <v>1748.5</v>
      </c>
      <c r="H158">
        <v>0</v>
      </c>
      <c r="I158">
        <v>1373.8</v>
      </c>
      <c r="J158">
        <v>0</v>
      </c>
      <c r="K158">
        <v>2696.4</v>
      </c>
      <c r="L158">
        <v>1720.9</v>
      </c>
      <c r="M158">
        <v>0</v>
      </c>
      <c r="N158">
        <v>591.1</v>
      </c>
      <c r="O158">
        <v>1725.8</v>
      </c>
      <c r="P158">
        <v>0</v>
      </c>
      <c r="Q158">
        <v>2064.5</v>
      </c>
      <c r="R158">
        <v>0</v>
      </c>
      <c r="S158">
        <v>0</v>
      </c>
      <c r="T158">
        <v>7580.8</v>
      </c>
      <c r="U158">
        <v>248</v>
      </c>
      <c r="V158">
        <v>202.9</v>
      </c>
      <c r="W158">
        <v>-1573</v>
      </c>
      <c r="X158">
        <v>571466</v>
      </c>
      <c r="Y158">
        <v>0</v>
      </c>
      <c r="Z158">
        <v>0</v>
      </c>
      <c r="AA158">
        <v>994475</v>
      </c>
      <c r="AB158">
        <v>0</v>
      </c>
      <c r="AC158">
        <v>1969180</v>
      </c>
      <c r="AD158">
        <v>0</v>
      </c>
      <c r="AE158">
        <v>18081259</v>
      </c>
      <c r="AF158">
        <v>100959</v>
      </c>
      <c r="AG158">
        <v>0</v>
      </c>
      <c r="AH158">
        <v>2077562</v>
      </c>
      <c r="AI158">
        <v>13891177</v>
      </c>
      <c r="AJ158">
        <v>0</v>
      </c>
      <c r="AK158">
        <v>17724</v>
      </c>
      <c r="AL158">
        <v>0</v>
      </c>
      <c r="AM158">
        <v>0</v>
      </c>
      <c r="AN158">
        <v>15671245</v>
      </c>
      <c r="AO158">
        <v>592381</v>
      </c>
      <c r="AP158">
        <v>703065</v>
      </c>
      <c r="AQ158">
        <v>54668919</v>
      </c>
      <c r="AR158">
        <v>7.8</v>
      </c>
    </row>
    <row r="159" spans="1:44" hidden="1">
      <c r="A159" s="150" t="str">
        <f t="shared" si="2"/>
        <v>MD_2025</v>
      </c>
      <c r="B159" t="s">
        <v>554</v>
      </c>
      <c r="C159">
        <v>2025</v>
      </c>
      <c r="D159">
        <v>20.100000000000001</v>
      </c>
      <c r="E159">
        <v>130.80000000000001</v>
      </c>
      <c r="F159">
        <v>3.1</v>
      </c>
      <c r="G159">
        <v>1736.2</v>
      </c>
      <c r="H159">
        <v>0</v>
      </c>
      <c r="I159">
        <v>1533.3</v>
      </c>
      <c r="J159">
        <v>4.5999999999999996</v>
      </c>
      <c r="K159">
        <v>2694.5</v>
      </c>
      <c r="L159">
        <v>1720.9</v>
      </c>
      <c r="M159">
        <v>0</v>
      </c>
      <c r="N159">
        <v>645.20000000000005</v>
      </c>
      <c r="O159">
        <v>1725.8</v>
      </c>
      <c r="P159">
        <v>0</v>
      </c>
      <c r="Q159">
        <v>2064.5</v>
      </c>
      <c r="R159">
        <v>0</v>
      </c>
      <c r="S159">
        <v>0</v>
      </c>
      <c r="T159">
        <v>7580.8</v>
      </c>
      <c r="U159">
        <v>648</v>
      </c>
      <c r="V159">
        <v>203</v>
      </c>
      <c r="W159">
        <v>-4124</v>
      </c>
      <c r="X159">
        <v>570422</v>
      </c>
      <c r="Y159">
        <v>0</v>
      </c>
      <c r="Z159">
        <v>20504</v>
      </c>
      <c r="AA159">
        <v>964804</v>
      </c>
      <c r="AB159">
        <v>0</v>
      </c>
      <c r="AC159">
        <v>2197823</v>
      </c>
      <c r="AD159">
        <v>30115</v>
      </c>
      <c r="AE159">
        <v>17689340</v>
      </c>
      <c r="AF159">
        <v>100959</v>
      </c>
      <c r="AG159">
        <v>0</v>
      </c>
      <c r="AH159">
        <v>2271262</v>
      </c>
      <c r="AI159">
        <v>13891177</v>
      </c>
      <c r="AJ159">
        <v>0</v>
      </c>
      <c r="AK159">
        <v>1672</v>
      </c>
      <c r="AL159">
        <v>0</v>
      </c>
      <c r="AM159">
        <v>0</v>
      </c>
      <c r="AN159">
        <v>15536113</v>
      </c>
      <c r="AO159">
        <v>1837099</v>
      </c>
      <c r="AP159">
        <v>701165</v>
      </c>
      <c r="AQ159">
        <v>55808330</v>
      </c>
      <c r="AR159">
        <v>7.6</v>
      </c>
    </row>
    <row r="160" spans="1:44" hidden="1">
      <c r="A160" s="150" t="str">
        <f t="shared" si="2"/>
        <v>MD_2026</v>
      </c>
      <c r="B160" t="s">
        <v>554</v>
      </c>
      <c r="C160">
        <v>2026</v>
      </c>
      <c r="D160">
        <v>31</v>
      </c>
      <c r="E160">
        <v>130.80000000000001</v>
      </c>
      <c r="F160">
        <v>6.2</v>
      </c>
      <c r="G160">
        <v>1723.6</v>
      </c>
      <c r="H160">
        <v>0</v>
      </c>
      <c r="I160">
        <v>1692.8</v>
      </c>
      <c r="J160">
        <v>9.1999999999999993</v>
      </c>
      <c r="K160">
        <v>2692.5</v>
      </c>
      <c r="L160">
        <v>1720.9</v>
      </c>
      <c r="M160">
        <v>0</v>
      </c>
      <c r="N160">
        <v>646.4</v>
      </c>
      <c r="O160">
        <v>1725.8</v>
      </c>
      <c r="P160">
        <v>0</v>
      </c>
      <c r="Q160">
        <v>2064.5</v>
      </c>
      <c r="R160">
        <v>0</v>
      </c>
      <c r="S160">
        <v>0</v>
      </c>
      <c r="T160">
        <v>7580.8</v>
      </c>
      <c r="U160">
        <v>2022</v>
      </c>
      <c r="V160">
        <v>203</v>
      </c>
      <c r="W160">
        <v>-6157</v>
      </c>
      <c r="X160">
        <v>570422</v>
      </c>
      <c r="Y160">
        <v>0</v>
      </c>
      <c r="Z160">
        <v>41007</v>
      </c>
      <c r="AA160">
        <v>899210</v>
      </c>
      <c r="AB160">
        <v>0</v>
      </c>
      <c r="AC160">
        <v>2426467</v>
      </c>
      <c r="AD160">
        <v>60230</v>
      </c>
      <c r="AE160">
        <v>16792574</v>
      </c>
      <c r="AF160">
        <v>100959</v>
      </c>
      <c r="AG160">
        <v>0</v>
      </c>
      <c r="AH160">
        <v>2275012</v>
      </c>
      <c r="AI160">
        <v>13891177</v>
      </c>
      <c r="AJ160">
        <v>0</v>
      </c>
      <c r="AK160">
        <v>0</v>
      </c>
      <c r="AL160">
        <v>0</v>
      </c>
      <c r="AM160">
        <v>0</v>
      </c>
      <c r="AN160">
        <v>15436696</v>
      </c>
      <c r="AO160">
        <v>5727178</v>
      </c>
      <c r="AP160">
        <v>699275</v>
      </c>
      <c r="AQ160">
        <v>58914049</v>
      </c>
      <c r="AR160">
        <v>7.2</v>
      </c>
    </row>
    <row r="161" spans="1:44" hidden="1">
      <c r="A161" s="150" t="str">
        <f t="shared" si="2"/>
        <v>MD_2027</v>
      </c>
      <c r="B161" t="s">
        <v>554</v>
      </c>
      <c r="C161">
        <v>2027</v>
      </c>
      <c r="D161">
        <v>35.200000000000003</v>
      </c>
      <c r="E161">
        <v>130.80000000000001</v>
      </c>
      <c r="F161">
        <v>9.4</v>
      </c>
      <c r="G161">
        <v>1708.9</v>
      </c>
      <c r="H161">
        <v>0</v>
      </c>
      <c r="I161">
        <v>1802.1</v>
      </c>
      <c r="J161">
        <v>13.7</v>
      </c>
      <c r="K161">
        <v>2688</v>
      </c>
      <c r="L161">
        <v>1720.9</v>
      </c>
      <c r="M161">
        <v>0</v>
      </c>
      <c r="N161">
        <v>647.5</v>
      </c>
      <c r="O161">
        <v>1725.8</v>
      </c>
      <c r="P161">
        <v>0</v>
      </c>
      <c r="Q161">
        <v>2064.5</v>
      </c>
      <c r="R161">
        <v>0</v>
      </c>
      <c r="S161">
        <v>0</v>
      </c>
      <c r="T161">
        <v>7580.8</v>
      </c>
      <c r="U161">
        <v>2022</v>
      </c>
      <c r="V161">
        <v>203</v>
      </c>
      <c r="W161">
        <v>-5146</v>
      </c>
      <c r="X161">
        <v>568949</v>
      </c>
      <c r="Y161">
        <v>0</v>
      </c>
      <c r="Z161">
        <v>61511</v>
      </c>
      <c r="AA161">
        <v>366096</v>
      </c>
      <c r="AB161">
        <v>0</v>
      </c>
      <c r="AC161">
        <v>2583203</v>
      </c>
      <c r="AD161">
        <v>90345</v>
      </c>
      <c r="AE161">
        <v>15156174</v>
      </c>
      <c r="AF161">
        <v>100959</v>
      </c>
      <c r="AG161">
        <v>0</v>
      </c>
      <c r="AH161">
        <v>2278761</v>
      </c>
      <c r="AI161">
        <v>13891177</v>
      </c>
      <c r="AJ161">
        <v>0</v>
      </c>
      <c r="AK161">
        <v>0</v>
      </c>
      <c r="AL161">
        <v>0</v>
      </c>
      <c r="AM161">
        <v>0</v>
      </c>
      <c r="AN161">
        <v>15447480</v>
      </c>
      <c r="AO161">
        <v>7237675</v>
      </c>
      <c r="AP161">
        <v>697385</v>
      </c>
      <c r="AQ161">
        <v>58474570</v>
      </c>
      <c r="AR161">
        <v>6</v>
      </c>
    </row>
    <row r="162" spans="1:44" hidden="1">
      <c r="A162" s="150" t="str">
        <f t="shared" si="2"/>
        <v>MD_2028</v>
      </c>
      <c r="B162" t="s">
        <v>554</v>
      </c>
      <c r="C162">
        <v>2028</v>
      </c>
      <c r="D162">
        <v>39</v>
      </c>
      <c r="E162">
        <v>130.80000000000001</v>
      </c>
      <c r="F162">
        <v>0</v>
      </c>
      <c r="G162">
        <v>1659.7</v>
      </c>
      <c r="H162">
        <v>0</v>
      </c>
      <c r="I162">
        <v>1911.5</v>
      </c>
      <c r="J162">
        <v>18.3</v>
      </c>
      <c r="K162">
        <v>2683.5</v>
      </c>
      <c r="L162">
        <v>1720.9</v>
      </c>
      <c r="M162">
        <v>0</v>
      </c>
      <c r="N162">
        <v>648.6</v>
      </c>
      <c r="O162">
        <v>1725.8</v>
      </c>
      <c r="P162">
        <v>0</v>
      </c>
      <c r="Q162">
        <v>2052.1</v>
      </c>
      <c r="R162">
        <v>0</v>
      </c>
      <c r="S162">
        <v>0</v>
      </c>
      <c r="T162">
        <v>7580.8</v>
      </c>
      <c r="U162">
        <v>2022</v>
      </c>
      <c r="V162">
        <v>202.9</v>
      </c>
      <c r="W162">
        <v>-5609</v>
      </c>
      <c r="X162">
        <v>561852</v>
      </c>
      <c r="Y162">
        <v>0</v>
      </c>
      <c r="Z162">
        <v>0</v>
      </c>
      <c r="AA162">
        <v>215864</v>
      </c>
      <c r="AB162">
        <v>0</v>
      </c>
      <c r="AC162">
        <v>2739939</v>
      </c>
      <c r="AD162">
        <v>120461</v>
      </c>
      <c r="AE162">
        <v>12911232</v>
      </c>
      <c r="AF162">
        <v>101466</v>
      </c>
      <c r="AG162">
        <v>0</v>
      </c>
      <c r="AH162">
        <v>2282511</v>
      </c>
      <c r="AI162">
        <v>13891177</v>
      </c>
      <c r="AJ162">
        <v>0</v>
      </c>
      <c r="AK162">
        <v>0</v>
      </c>
      <c r="AL162">
        <v>0</v>
      </c>
      <c r="AM162">
        <v>0</v>
      </c>
      <c r="AN162">
        <v>15338780</v>
      </c>
      <c r="AO162">
        <v>7218057</v>
      </c>
      <c r="AP162">
        <v>695501</v>
      </c>
      <c r="AQ162">
        <v>56071230</v>
      </c>
      <c r="AR162">
        <v>5</v>
      </c>
    </row>
    <row r="163" spans="1:44" hidden="1">
      <c r="A163" s="150" t="str">
        <f t="shared" si="2"/>
        <v>MD_2029</v>
      </c>
      <c r="B163" t="s">
        <v>554</v>
      </c>
      <c r="C163">
        <v>2029</v>
      </c>
      <c r="D163">
        <v>93.1</v>
      </c>
      <c r="E163">
        <v>130.80000000000001</v>
      </c>
      <c r="F163">
        <v>0</v>
      </c>
      <c r="G163">
        <v>1640.2</v>
      </c>
      <c r="H163">
        <v>0</v>
      </c>
      <c r="I163">
        <v>2094.1999999999998</v>
      </c>
      <c r="J163">
        <v>18.3</v>
      </c>
      <c r="K163">
        <v>2680.8</v>
      </c>
      <c r="L163">
        <v>1720.9</v>
      </c>
      <c r="M163">
        <v>0</v>
      </c>
      <c r="N163">
        <v>649.70000000000005</v>
      </c>
      <c r="O163">
        <v>1725.8</v>
      </c>
      <c r="P163">
        <v>0</v>
      </c>
      <c r="Q163">
        <v>2052.1</v>
      </c>
      <c r="R163">
        <v>0</v>
      </c>
      <c r="S163">
        <v>0</v>
      </c>
      <c r="T163">
        <v>7581.5</v>
      </c>
      <c r="U163">
        <v>2022</v>
      </c>
      <c r="V163">
        <v>260.8</v>
      </c>
      <c r="W163">
        <v>-18882</v>
      </c>
      <c r="X163">
        <v>560360</v>
      </c>
      <c r="Y163">
        <v>0</v>
      </c>
      <c r="Z163">
        <v>0</v>
      </c>
      <c r="AA163">
        <v>204578</v>
      </c>
      <c r="AB163">
        <v>0</v>
      </c>
      <c r="AC163">
        <v>3001915</v>
      </c>
      <c r="AD163">
        <v>120461</v>
      </c>
      <c r="AE163">
        <v>12902904</v>
      </c>
      <c r="AF163">
        <v>129859</v>
      </c>
      <c r="AG163">
        <v>0</v>
      </c>
      <c r="AH163">
        <v>2286261</v>
      </c>
      <c r="AI163">
        <v>13891177</v>
      </c>
      <c r="AJ163">
        <v>0</v>
      </c>
      <c r="AK163">
        <v>0</v>
      </c>
      <c r="AL163">
        <v>0</v>
      </c>
      <c r="AM163">
        <v>0</v>
      </c>
      <c r="AN163">
        <v>15233061</v>
      </c>
      <c r="AO163">
        <v>7198518</v>
      </c>
      <c r="AP163">
        <v>882321</v>
      </c>
      <c r="AQ163">
        <v>56392533</v>
      </c>
      <c r="AR163">
        <v>5</v>
      </c>
    </row>
    <row r="164" spans="1:44" hidden="1">
      <c r="A164" s="150" t="str">
        <f t="shared" si="2"/>
        <v>MD_2030</v>
      </c>
      <c r="B164" t="s">
        <v>554</v>
      </c>
      <c r="C164">
        <v>2030</v>
      </c>
      <c r="D164">
        <v>110.7</v>
      </c>
      <c r="E164">
        <v>130.80000000000001</v>
      </c>
      <c r="F164">
        <v>0</v>
      </c>
      <c r="G164">
        <v>1615.9</v>
      </c>
      <c r="H164">
        <v>0</v>
      </c>
      <c r="I164">
        <v>2277</v>
      </c>
      <c r="J164">
        <v>18.3</v>
      </c>
      <c r="K164">
        <v>2678</v>
      </c>
      <c r="L164">
        <v>1720.9</v>
      </c>
      <c r="M164">
        <v>0</v>
      </c>
      <c r="N164">
        <v>650.79999999999995</v>
      </c>
      <c r="O164">
        <v>1725.8</v>
      </c>
      <c r="P164">
        <v>0</v>
      </c>
      <c r="Q164">
        <v>1896.8</v>
      </c>
      <c r="R164">
        <v>0</v>
      </c>
      <c r="S164">
        <v>0</v>
      </c>
      <c r="T164">
        <v>7604.3</v>
      </c>
      <c r="U164">
        <v>2022</v>
      </c>
      <c r="V164">
        <v>261.60000000000002</v>
      </c>
      <c r="W164">
        <v>-23684</v>
      </c>
      <c r="X164">
        <v>559057</v>
      </c>
      <c r="Y164">
        <v>0</v>
      </c>
      <c r="Z164">
        <v>0</v>
      </c>
      <c r="AA164">
        <v>176247</v>
      </c>
      <c r="AB164">
        <v>0</v>
      </c>
      <c r="AC164">
        <v>3263891</v>
      </c>
      <c r="AD164">
        <v>120461</v>
      </c>
      <c r="AE164">
        <v>11033365</v>
      </c>
      <c r="AF164">
        <v>48388</v>
      </c>
      <c r="AG164">
        <v>0</v>
      </c>
      <c r="AH164">
        <v>2290011</v>
      </c>
      <c r="AI164">
        <v>13891177</v>
      </c>
      <c r="AJ164">
        <v>0</v>
      </c>
      <c r="AK164">
        <v>0</v>
      </c>
      <c r="AL164">
        <v>0</v>
      </c>
      <c r="AM164">
        <v>0</v>
      </c>
      <c r="AN164">
        <v>15177407</v>
      </c>
      <c r="AO164">
        <v>7178803</v>
      </c>
      <c r="AP164">
        <v>925779</v>
      </c>
      <c r="AQ164">
        <v>54640902</v>
      </c>
      <c r="AR164">
        <v>4.2</v>
      </c>
    </row>
    <row r="165" spans="1:44" hidden="1">
      <c r="A165" s="150" t="str">
        <f t="shared" si="2"/>
        <v>ME_2022</v>
      </c>
      <c r="B165" t="s">
        <v>553</v>
      </c>
      <c r="C165">
        <v>2022</v>
      </c>
      <c r="D165">
        <v>48.3</v>
      </c>
      <c r="E165">
        <v>240</v>
      </c>
      <c r="F165">
        <v>0</v>
      </c>
      <c r="G165">
        <v>0</v>
      </c>
      <c r="H165">
        <v>0</v>
      </c>
      <c r="I165">
        <v>83.6</v>
      </c>
      <c r="J165">
        <v>0</v>
      </c>
      <c r="K165">
        <v>1282.8</v>
      </c>
      <c r="L165">
        <v>178</v>
      </c>
      <c r="M165">
        <v>0</v>
      </c>
      <c r="N165">
        <v>728</v>
      </c>
      <c r="O165">
        <v>0</v>
      </c>
      <c r="P165">
        <v>0</v>
      </c>
      <c r="Q165">
        <v>866.9</v>
      </c>
      <c r="R165">
        <v>0</v>
      </c>
      <c r="S165">
        <v>0</v>
      </c>
      <c r="T165">
        <v>236.5</v>
      </c>
      <c r="U165">
        <v>0</v>
      </c>
      <c r="V165">
        <v>1009.8</v>
      </c>
      <c r="W165">
        <v>-5260</v>
      </c>
      <c r="X165">
        <v>226333</v>
      </c>
      <c r="Y165">
        <v>1195520</v>
      </c>
      <c r="Z165">
        <v>0</v>
      </c>
      <c r="AA165">
        <v>0</v>
      </c>
      <c r="AB165">
        <v>0</v>
      </c>
      <c r="AC165">
        <v>112475</v>
      </c>
      <c r="AD165">
        <v>0</v>
      </c>
      <c r="AE165">
        <v>1369774</v>
      </c>
      <c r="AF165">
        <v>0</v>
      </c>
      <c r="AG165">
        <v>0</v>
      </c>
      <c r="AH165">
        <v>3457032</v>
      </c>
      <c r="AI165">
        <v>0</v>
      </c>
      <c r="AJ165">
        <v>0</v>
      </c>
      <c r="AK165">
        <v>346489</v>
      </c>
      <c r="AL165">
        <v>0</v>
      </c>
      <c r="AM165">
        <v>0</v>
      </c>
      <c r="AN165">
        <v>407376</v>
      </c>
      <c r="AO165">
        <v>0</v>
      </c>
      <c r="AP165">
        <v>3127106</v>
      </c>
      <c r="AQ165">
        <v>10236845</v>
      </c>
      <c r="AR165">
        <v>0.9</v>
      </c>
    </row>
    <row r="166" spans="1:44" hidden="1">
      <c r="A166" s="150" t="str">
        <f t="shared" si="2"/>
        <v>ME_2023</v>
      </c>
      <c r="B166" t="s">
        <v>553</v>
      </c>
      <c r="C166">
        <v>2023</v>
      </c>
      <c r="D166">
        <v>61.3</v>
      </c>
      <c r="E166">
        <v>240</v>
      </c>
      <c r="F166">
        <v>0</v>
      </c>
      <c r="G166">
        <v>0</v>
      </c>
      <c r="H166">
        <v>0</v>
      </c>
      <c r="I166">
        <v>99.1</v>
      </c>
      <c r="J166">
        <v>0</v>
      </c>
      <c r="K166">
        <v>1282.8</v>
      </c>
      <c r="L166">
        <v>178</v>
      </c>
      <c r="M166">
        <v>0</v>
      </c>
      <c r="N166">
        <v>728</v>
      </c>
      <c r="O166">
        <v>0</v>
      </c>
      <c r="P166">
        <v>0</v>
      </c>
      <c r="Q166">
        <v>866.9</v>
      </c>
      <c r="R166">
        <v>0</v>
      </c>
      <c r="S166">
        <v>0</v>
      </c>
      <c r="T166">
        <v>391.5</v>
      </c>
      <c r="U166">
        <v>0</v>
      </c>
      <c r="V166">
        <v>1180.8</v>
      </c>
      <c r="W166">
        <v>-7775</v>
      </c>
      <c r="X166">
        <v>80159</v>
      </c>
      <c r="Y166">
        <v>1191870</v>
      </c>
      <c r="Z166">
        <v>0</v>
      </c>
      <c r="AA166">
        <v>0</v>
      </c>
      <c r="AB166">
        <v>0</v>
      </c>
      <c r="AC166">
        <v>131874</v>
      </c>
      <c r="AD166">
        <v>0</v>
      </c>
      <c r="AE166">
        <v>1369774</v>
      </c>
      <c r="AF166">
        <v>0</v>
      </c>
      <c r="AG166">
        <v>0</v>
      </c>
      <c r="AH166">
        <v>3457032</v>
      </c>
      <c r="AI166">
        <v>0</v>
      </c>
      <c r="AJ166">
        <v>0</v>
      </c>
      <c r="AK166">
        <v>223596</v>
      </c>
      <c r="AL166">
        <v>0</v>
      </c>
      <c r="AM166">
        <v>0</v>
      </c>
      <c r="AN166">
        <v>716589</v>
      </c>
      <c r="AO166">
        <v>0</v>
      </c>
      <c r="AP166">
        <v>3652851</v>
      </c>
      <c r="AQ166">
        <v>10815970</v>
      </c>
      <c r="AR166">
        <v>0.8</v>
      </c>
    </row>
    <row r="167" spans="1:44" hidden="1">
      <c r="A167" s="150" t="str">
        <f t="shared" si="2"/>
        <v>ME_2024</v>
      </c>
      <c r="B167" t="s">
        <v>553</v>
      </c>
      <c r="C167">
        <v>2024</v>
      </c>
      <c r="D167">
        <v>61.3</v>
      </c>
      <c r="E167">
        <v>240</v>
      </c>
      <c r="F167">
        <v>0</v>
      </c>
      <c r="G167">
        <v>0</v>
      </c>
      <c r="H167">
        <v>0</v>
      </c>
      <c r="I167">
        <v>114.6</v>
      </c>
      <c r="J167">
        <v>0</v>
      </c>
      <c r="K167">
        <v>1282.8</v>
      </c>
      <c r="L167">
        <v>178</v>
      </c>
      <c r="M167">
        <v>0</v>
      </c>
      <c r="N167">
        <v>728.7</v>
      </c>
      <c r="O167">
        <v>0</v>
      </c>
      <c r="P167">
        <v>0</v>
      </c>
      <c r="Q167">
        <v>24</v>
      </c>
      <c r="R167">
        <v>0</v>
      </c>
      <c r="S167">
        <v>0</v>
      </c>
      <c r="T167">
        <v>398.5</v>
      </c>
      <c r="U167">
        <v>12</v>
      </c>
      <c r="V167">
        <v>1186.5</v>
      </c>
      <c r="W167">
        <v>-7910</v>
      </c>
      <c r="X167">
        <v>69722</v>
      </c>
      <c r="Y167">
        <v>1211810</v>
      </c>
      <c r="Z167">
        <v>0</v>
      </c>
      <c r="AA167">
        <v>0</v>
      </c>
      <c r="AB167">
        <v>0</v>
      </c>
      <c r="AC167">
        <v>154165</v>
      </c>
      <c r="AD167">
        <v>0</v>
      </c>
      <c r="AE167">
        <v>1363455</v>
      </c>
      <c r="AF167">
        <v>0</v>
      </c>
      <c r="AG167">
        <v>0</v>
      </c>
      <c r="AH167">
        <v>3460783</v>
      </c>
      <c r="AI167">
        <v>0</v>
      </c>
      <c r="AJ167">
        <v>0</v>
      </c>
      <c r="AK167">
        <v>7322</v>
      </c>
      <c r="AL167">
        <v>0</v>
      </c>
      <c r="AM167">
        <v>0</v>
      </c>
      <c r="AN167">
        <v>713297</v>
      </c>
      <c r="AO167">
        <v>42592</v>
      </c>
      <c r="AP167">
        <v>3755707</v>
      </c>
      <c r="AQ167">
        <v>10770944</v>
      </c>
      <c r="AR167">
        <v>0.6</v>
      </c>
    </row>
    <row r="168" spans="1:44" hidden="1">
      <c r="A168" s="150" t="str">
        <f t="shared" si="2"/>
        <v>ME_2025</v>
      </c>
      <c r="B168" t="s">
        <v>553</v>
      </c>
      <c r="C168">
        <v>2025</v>
      </c>
      <c r="D168">
        <v>61.3</v>
      </c>
      <c r="E168">
        <v>240</v>
      </c>
      <c r="F168">
        <v>1.6</v>
      </c>
      <c r="G168">
        <v>0</v>
      </c>
      <c r="H168">
        <v>0</v>
      </c>
      <c r="I168">
        <v>134.19999999999999</v>
      </c>
      <c r="J168">
        <v>2.2999999999999998</v>
      </c>
      <c r="K168">
        <v>1281.9000000000001</v>
      </c>
      <c r="L168">
        <v>178</v>
      </c>
      <c r="M168">
        <v>0</v>
      </c>
      <c r="N168">
        <v>729.5</v>
      </c>
      <c r="O168">
        <v>0</v>
      </c>
      <c r="P168">
        <v>0</v>
      </c>
      <c r="Q168">
        <v>24</v>
      </c>
      <c r="R168">
        <v>0</v>
      </c>
      <c r="S168">
        <v>0</v>
      </c>
      <c r="T168">
        <v>400.1</v>
      </c>
      <c r="U168">
        <v>12</v>
      </c>
      <c r="V168">
        <v>1187</v>
      </c>
      <c r="W168">
        <v>-7887</v>
      </c>
      <c r="X168">
        <v>99552</v>
      </c>
      <c r="Y168">
        <v>1261980</v>
      </c>
      <c r="Z168">
        <v>10252</v>
      </c>
      <c r="AA168">
        <v>0</v>
      </c>
      <c r="AB168">
        <v>0</v>
      </c>
      <c r="AC168">
        <v>180450</v>
      </c>
      <c r="AD168">
        <v>15058</v>
      </c>
      <c r="AE168">
        <v>1355384</v>
      </c>
      <c r="AF168">
        <v>0</v>
      </c>
      <c r="AG168">
        <v>0</v>
      </c>
      <c r="AH168">
        <v>3464534</v>
      </c>
      <c r="AI168">
        <v>0</v>
      </c>
      <c r="AJ168">
        <v>0</v>
      </c>
      <c r="AK168">
        <v>7322</v>
      </c>
      <c r="AL168">
        <v>0</v>
      </c>
      <c r="AM168">
        <v>0</v>
      </c>
      <c r="AN168">
        <v>708310</v>
      </c>
      <c r="AO168">
        <v>46266</v>
      </c>
      <c r="AP168">
        <v>3752834</v>
      </c>
      <c r="AQ168">
        <v>10894054</v>
      </c>
      <c r="AR168">
        <v>0.6</v>
      </c>
    </row>
    <row r="169" spans="1:44" hidden="1">
      <c r="A169" s="150" t="str">
        <f t="shared" si="2"/>
        <v>ME_2026</v>
      </c>
      <c r="B169" t="s">
        <v>553</v>
      </c>
      <c r="C169">
        <v>2026</v>
      </c>
      <c r="D169">
        <v>62.3</v>
      </c>
      <c r="E169">
        <v>240</v>
      </c>
      <c r="F169">
        <v>3.1</v>
      </c>
      <c r="G169">
        <v>0</v>
      </c>
      <c r="H169">
        <v>0</v>
      </c>
      <c r="I169">
        <v>153.69999999999999</v>
      </c>
      <c r="J169">
        <v>4.5999999999999996</v>
      </c>
      <c r="K169">
        <v>1281</v>
      </c>
      <c r="L169">
        <v>178</v>
      </c>
      <c r="M169">
        <v>0</v>
      </c>
      <c r="N169">
        <v>730.2</v>
      </c>
      <c r="O169">
        <v>0</v>
      </c>
      <c r="P169">
        <v>0</v>
      </c>
      <c r="Q169">
        <v>24</v>
      </c>
      <c r="R169">
        <v>0</v>
      </c>
      <c r="S169">
        <v>0</v>
      </c>
      <c r="T169">
        <v>399.2</v>
      </c>
      <c r="U169">
        <v>12</v>
      </c>
      <c r="V169">
        <v>1187.4000000000001</v>
      </c>
      <c r="W169">
        <v>-8105</v>
      </c>
      <c r="X169">
        <v>99552</v>
      </c>
      <c r="Y169">
        <v>1266510</v>
      </c>
      <c r="Z169">
        <v>20504</v>
      </c>
      <c r="AA169">
        <v>0</v>
      </c>
      <c r="AB169">
        <v>0</v>
      </c>
      <c r="AC169">
        <v>206735</v>
      </c>
      <c r="AD169">
        <v>30115</v>
      </c>
      <c r="AE169">
        <v>1346586</v>
      </c>
      <c r="AF169">
        <v>0</v>
      </c>
      <c r="AG169">
        <v>0</v>
      </c>
      <c r="AH169">
        <v>3468286</v>
      </c>
      <c r="AI169">
        <v>0</v>
      </c>
      <c r="AJ169">
        <v>0</v>
      </c>
      <c r="AK169">
        <v>7322</v>
      </c>
      <c r="AL169">
        <v>0</v>
      </c>
      <c r="AM169">
        <v>0</v>
      </c>
      <c r="AN169">
        <v>703348</v>
      </c>
      <c r="AO169">
        <v>46141</v>
      </c>
      <c r="AP169">
        <v>3753645</v>
      </c>
      <c r="AQ169">
        <v>10940637</v>
      </c>
      <c r="AR169">
        <v>0.6</v>
      </c>
    </row>
    <row r="170" spans="1:44" hidden="1">
      <c r="A170" s="150" t="str">
        <f t="shared" si="2"/>
        <v>ME_2027</v>
      </c>
      <c r="B170" t="s">
        <v>553</v>
      </c>
      <c r="C170">
        <v>2027</v>
      </c>
      <c r="D170">
        <v>64.7</v>
      </c>
      <c r="E170">
        <v>240</v>
      </c>
      <c r="F170">
        <v>4.7</v>
      </c>
      <c r="G170">
        <v>0</v>
      </c>
      <c r="H170">
        <v>0</v>
      </c>
      <c r="I170">
        <v>178.3</v>
      </c>
      <c r="J170">
        <v>6.9</v>
      </c>
      <c r="K170">
        <v>1278.8</v>
      </c>
      <c r="L170">
        <v>178</v>
      </c>
      <c r="M170">
        <v>0</v>
      </c>
      <c r="N170">
        <v>730.9</v>
      </c>
      <c r="O170">
        <v>0</v>
      </c>
      <c r="P170">
        <v>0</v>
      </c>
      <c r="Q170">
        <v>24</v>
      </c>
      <c r="R170">
        <v>0</v>
      </c>
      <c r="S170">
        <v>0</v>
      </c>
      <c r="T170">
        <v>398</v>
      </c>
      <c r="U170">
        <v>12</v>
      </c>
      <c r="V170">
        <v>1237.9000000000001</v>
      </c>
      <c r="W170">
        <v>-9223</v>
      </c>
      <c r="X170">
        <v>124112</v>
      </c>
      <c r="Y170">
        <v>877960</v>
      </c>
      <c r="Z170">
        <v>30755</v>
      </c>
      <c r="AA170">
        <v>0</v>
      </c>
      <c r="AB170">
        <v>0</v>
      </c>
      <c r="AC170">
        <v>239744</v>
      </c>
      <c r="AD170">
        <v>45173</v>
      </c>
      <c r="AE170">
        <v>1335612</v>
      </c>
      <c r="AF170">
        <v>0</v>
      </c>
      <c r="AG170">
        <v>0</v>
      </c>
      <c r="AH170">
        <v>3472037</v>
      </c>
      <c r="AI170">
        <v>0</v>
      </c>
      <c r="AJ170">
        <v>0</v>
      </c>
      <c r="AK170">
        <v>7322</v>
      </c>
      <c r="AL170">
        <v>0</v>
      </c>
      <c r="AM170">
        <v>0</v>
      </c>
      <c r="AN170">
        <v>698430</v>
      </c>
      <c r="AO170">
        <v>46015</v>
      </c>
      <c r="AP170">
        <v>3921656</v>
      </c>
      <c r="AQ170">
        <v>10789593</v>
      </c>
      <c r="AR170">
        <v>0.6</v>
      </c>
    </row>
    <row r="171" spans="1:44" hidden="1">
      <c r="A171" s="150" t="str">
        <f t="shared" si="2"/>
        <v>ME_2028</v>
      </c>
      <c r="B171" t="s">
        <v>553</v>
      </c>
      <c r="C171">
        <v>2028</v>
      </c>
      <c r="D171">
        <v>143.5</v>
      </c>
      <c r="E171">
        <v>240</v>
      </c>
      <c r="F171">
        <v>0</v>
      </c>
      <c r="G171">
        <v>0</v>
      </c>
      <c r="H171">
        <v>0</v>
      </c>
      <c r="I171">
        <v>202.8</v>
      </c>
      <c r="J171">
        <v>9.1999999999999993</v>
      </c>
      <c r="K171">
        <v>1276.5999999999999</v>
      </c>
      <c r="L171">
        <v>178</v>
      </c>
      <c r="M171">
        <v>0</v>
      </c>
      <c r="N171">
        <v>731.6</v>
      </c>
      <c r="O171">
        <v>0</v>
      </c>
      <c r="P171">
        <v>0</v>
      </c>
      <c r="Q171">
        <v>24</v>
      </c>
      <c r="R171">
        <v>0</v>
      </c>
      <c r="S171">
        <v>0</v>
      </c>
      <c r="T171">
        <v>396.9</v>
      </c>
      <c r="U171">
        <v>12</v>
      </c>
      <c r="V171">
        <v>1564.6</v>
      </c>
      <c r="W171">
        <v>-25808</v>
      </c>
      <c r="X171">
        <v>146962</v>
      </c>
      <c r="Y171">
        <v>1191990</v>
      </c>
      <c r="Z171">
        <v>0</v>
      </c>
      <c r="AA171">
        <v>0</v>
      </c>
      <c r="AB171">
        <v>0</v>
      </c>
      <c r="AC171">
        <v>272753</v>
      </c>
      <c r="AD171">
        <v>60230</v>
      </c>
      <c r="AE171">
        <v>508115</v>
      </c>
      <c r="AF171">
        <v>0</v>
      </c>
      <c r="AG171">
        <v>0</v>
      </c>
      <c r="AH171">
        <v>3475788</v>
      </c>
      <c r="AI171">
        <v>0</v>
      </c>
      <c r="AJ171">
        <v>0</v>
      </c>
      <c r="AK171">
        <v>0</v>
      </c>
      <c r="AL171">
        <v>0</v>
      </c>
      <c r="AM171">
        <v>0</v>
      </c>
      <c r="AN171">
        <v>693550</v>
      </c>
      <c r="AO171">
        <v>45890</v>
      </c>
      <c r="AP171">
        <v>5058160</v>
      </c>
      <c r="AQ171">
        <v>11427630</v>
      </c>
      <c r="AR171">
        <v>0.2</v>
      </c>
    </row>
    <row r="172" spans="1:44" hidden="1">
      <c r="A172" s="150" t="str">
        <f t="shared" si="2"/>
        <v>ME_2029</v>
      </c>
      <c r="B172" t="s">
        <v>553</v>
      </c>
      <c r="C172">
        <v>2029</v>
      </c>
      <c r="D172">
        <v>256.3</v>
      </c>
      <c r="E172">
        <v>240</v>
      </c>
      <c r="F172">
        <v>0</v>
      </c>
      <c r="G172">
        <v>0</v>
      </c>
      <c r="H172">
        <v>0</v>
      </c>
      <c r="I172">
        <v>233</v>
      </c>
      <c r="J172">
        <v>9.1999999999999993</v>
      </c>
      <c r="K172">
        <v>1275.4000000000001</v>
      </c>
      <c r="L172">
        <v>178</v>
      </c>
      <c r="M172">
        <v>0</v>
      </c>
      <c r="N172">
        <v>732.4</v>
      </c>
      <c r="O172">
        <v>0</v>
      </c>
      <c r="P172">
        <v>0</v>
      </c>
      <c r="Q172">
        <v>24</v>
      </c>
      <c r="R172">
        <v>0</v>
      </c>
      <c r="S172">
        <v>0</v>
      </c>
      <c r="T172">
        <v>397.3</v>
      </c>
      <c r="U172">
        <v>12</v>
      </c>
      <c r="V172">
        <v>1647.9</v>
      </c>
      <c r="W172">
        <v>-55052</v>
      </c>
      <c r="X172">
        <v>131631</v>
      </c>
      <c r="Y172">
        <v>1195480</v>
      </c>
      <c r="Z172">
        <v>0</v>
      </c>
      <c r="AA172">
        <v>0</v>
      </c>
      <c r="AB172">
        <v>0</v>
      </c>
      <c r="AC172">
        <v>313281</v>
      </c>
      <c r="AD172">
        <v>60230</v>
      </c>
      <c r="AE172">
        <v>278970</v>
      </c>
      <c r="AF172">
        <v>0</v>
      </c>
      <c r="AG172">
        <v>0</v>
      </c>
      <c r="AH172">
        <v>3479540</v>
      </c>
      <c r="AI172">
        <v>0</v>
      </c>
      <c r="AJ172">
        <v>0</v>
      </c>
      <c r="AK172">
        <v>0</v>
      </c>
      <c r="AL172">
        <v>0</v>
      </c>
      <c r="AM172">
        <v>0</v>
      </c>
      <c r="AN172">
        <v>688698</v>
      </c>
      <c r="AO172">
        <v>43907</v>
      </c>
      <c r="AP172">
        <v>5381196</v>
      </c>
      <c r="AQ172">
        <v>11517882</v>
      </c>
      <c r="AR172">
        <v>0.1</v>
      </c>
    </row>
    <row r="173" spans="1:44" hidden="1">
      <c r="A173" s="150" t="str">
        <f t="shared" si="2"/>
        <v>ME_2030</v>
      </c>
      <c r="B173" t="s">
        <v>553</v>
      </c>
      <c r="C173">
        <v>2030</v>
      </c>
      <c r="D173">
        <v>544.9</v>
      </c>
      <c r="E173">
        <v>240</v>
      </c>
      <c r="F173">
        <v>0</v>
      </c>
      <c r="G173">
        <v>0</v>
      </c>
      <c r="H173">
        <v>0</v>
      </c>
      <c r="I173">
        <v>263.10000000000002</v>
      </c>
      <c r="J173">
        <v>9.1999999999999993</v>
      </c>
      <c r="K173">
        <v>1274</v>
      </c>
      <c r="L173">
        <v>178</v>
      </c>
      <c r="M173">
        <v>0</v>
      </c>
      <c r="N173">
        <v>748.1</v>
      </c>
      <c r="O173">
        <v>0</v>
      </c>
      <c r="P173">
        <v>0</v>
      </c>
      <c r="Q173">
        <v>24</v>
      </c>
      <c r="R173">
        <v>0</v>
      </c>
      <c r="S173">
        <v>0</v>
      </c>
      <c r="T173">
        <v>397.1</v>
      </c>
      <c r="U173">
        <v>156</v>
      </c>
      <c r="V173">
        <v>1929.1</v>
      </c>
      <c r="W173">
        <v>-142970</v>
      </c>
      <c r="X173">
        <v>125688</v>
      </c>
      <c r="Y173">
        <v>1436540</v>
      </c>
      <c r="Z173">
        <v>0</v>
      </c>
      <c r="AA173">
        <v>0</v>
      </c>
      <c r="AB173">
        <v>0</v>
      </c>
      <c r="AC173">
        <v>353808</v>
      </c>
      <c r="AD173">
        <v>60230</v>
      </c>
      <c r="AE173">
        <v>0</v>
      </c>
      <c r="AF173">
        <v>0</v>
      </c>
      <c r="AG173">
        <v>0</v>
      </c>
      <c r="AH173">
        <v>3543243</v>
      </c>
      <c r="AI173">
        <v>0</v>
      </c>
      <c r="AJ173">
        <v>0</v>
      </c>
      <c r="AK173">
        <v>0</v>
      </c>
      <c r="AL173">
        <v>0</v>
      </c>
      <c r="AM173">
        <v>0</v>
      </c>
      <c r="AN173">
        <v>683859</v>
      </c>
      <c r="AO173">
        <v>501288</v>
      </c>
      <c r="AP173">
        <v>6347976</v>
      </c>
      <c r="AQ173">
        <v>12909663</v>
      </c>
      <c r="AR173">
        <v>0</v>
      </c>
    </row>
    <row r="174" spans="1:44" hidden="1">
      <c r="A174" s="150" t="str">
        <f t="shared" si="2"/>
        <v>MI_2022</v>
      </c>
      <c r="B174" t="s">
        <v>556</v>
      </c>
      <c r="C174">
        <v>2022</v>
      </c>
      <c r="D174">
        <v>1</v>
      </c>
      <c r="E174">
        <v>333.3</v>
      </c>
      <c r="F174">
        <v>0</v>
      </c>
      <c r="G174">
        <v>6427.5</v>
      </c>
      <c r="H174">
        <v>0</v>
      </c>
      <c r="I174">
        <v>114.3</v>
      </c>
      <c r="J174">
        <v>0</v>
      </c>
      <c r="K174">
        <v>6810.4</v>
      </c>
      <c r="L174">
        <v>4164</v>
      </c>
      <c r="M174">
        <v>0</v>
      </c>
      <c r="N174">
        <v>279.60000000000002</v>
      </c>
      <c r="O174">
        <v>3318</v>
      </c>
      <c r="P174">
        <v>0</v>
      </c>
      <c r="Q174">
        <v>2449.8000000000002</v>
      </c>
      <c r="R174">
        <v>2235</v>
      </c>
      <c r="S174">
        <v>0</v>
      </c>
      <c r="T174">
        <v>684.9</v>
      </c>
      <c r="U174">
        <v>0</v>
      </c>
      <c r="V174">
        <v>3240.6</v>
      </c>
      <c r="W174">
        <v>-106</v>
      </c>
      <c r="X174">
        <v>835539</v>
      </c>
      <c r="Y174">
        <v>1189215</v>
      </c>
      <c r="Z174">
        <v>0</v>
      </c>
      <c r="AA174">
        <v>33954531</v>
      </c>
      <c r="AB174">
        <v>0</v>
      </c>
      <c r="AC174">
        <v>150195</v>
      </c>
      <c r="AD174">
        <v>0</v>
      </c>
      <c r="AE174">
        <v>31801357</v>
      </c>
      <c r="AF174">
        <v>2353144</v>
      </c>
      <c r="AG174">
        <v>0</v>
      </c>
      <c r="AH174">
        <v>1116524</v>
      </c>
      <c r="AI174">
        <v>26834841</v>
      </c>
      <c r="AJ174">
        <v>0</v>
      </c>
      <c r="AK174">
        <v>1889013</v>
      </c>
      <c r="AL174">
        <v>-575254</v>
      </c>
      <c r="AM174">
        <v>0</v>
      </c>
      <c r="AN174">
        <v>1225326</v>
      </c>
      <c r="AO174">
        <v>0</v>
      </c>
      <c r="AP174">
        <v>10364177</v>
      </c>
      <c r="AQ174">
        <v>111138503</v>
      </c>
      <c r="AR174">
        <v>51.1</v>
      </c>
    </row>
    <row r="175" spans="1:44" hidden="1">
      <c r="A175" s="150" t="str">
        <f t="shared" si="2"/>
        <v>MI_2023</v>
      </c>
      <c r="B175" t="s">
        <v>556</v>
      </c>
      <c r="C175">
        <v>2023</v>
      </c>
      <c r="D175">
        <v>26.6</v>
      </c>
      <c r="E175">
        <v>333.3</v>
      </c>
      <c r="F175">
        <v>0</v>
      </c>
      <c r="G175">
        <v>5941.5</v>
      </c>
      <c r="H175">
        <v>0</v>
      </c>
      <c r="I175">
        <v>164.8</v>
      </c>
      <c r="J175">
        <v>0</v>
      </c>
      <c r="K175">
        <v>7418</v>
      </c>
      <c r="L175">
        <v>4145</v>
      </c>
      <c r="M175">
        <v>0</v>
      </c>
      <c r="N175">
        <v>279.60000000000002</v>
      </c>
      <c r="O175">
        <v>3318</v>
      </c>
      <c r="P175">
        <v>0</v>
      </c>
      <c r="Q175">
        <v>2429.9</v>
      </c>
      <c r="R175">
        <v>2235</v>
      </c>
      <c r="S175">
        <v>0</v>
      </c>
      <c r="T175">
        <v>684.9</v>
      </c>
      <c r="U175">
        <v>0</v>
      </c>
      <c r="V175">
        <v>3240.6</v>
      </c>
      <c r="W175">
        <v>-820</v>
      </c>
      <c r="X175">
        <v>713866</v>
      </c>
      <c r="Y175">
        <v>693490</v>
      </c>
      <c r="Z175">
        <v>0</v>
      </c>
      <c r="AA175">
        <v>29236472</v>
      </c>
      <c r="AB175">
        <v>0</v>
      </c>
      <c r="AC175">
        <v>216672</v>
      </c>
      <c r="AD175">
        <v>0</v>
      </c>
      <c r="AE175">
        <v>36655488</v>
      </c>
      <c r="AF175">
        <v>1806879</v>
      </c>
      <c r="AG175">
        <v>0</v>
      </c>
      <c r="AH175">
        <v>1116524</v>
      </c>
      <c r="AI175">
        <v>26834841</v>
      </c>
      <c r="AJ175">
        <v>0</v>
      </c>
      <c r="AK175">
        <v>1646191</v>
      </c>
      <c r="AL175">
        <v>-501003</v>
      </c>
      <c r="AM175">
        <v>0</v>
      </c>
      <c r="AN175">
        <v>1393467</v>
      </c>
      <c r="AO175">
        <v>0</v>
      </c>
      <c r="AP175">
        <v>10557478</v>
      </c>
      <c r="AQ175">
        <v>110369546</v>
      </c>
      <c r="AR175">
        <v>46.9</v>
      </c>
    </row>
    <row r="176" spans="1:44" hidden="1">
      <c r="A176" s="150" t="str">
        <f t="shared" si="2"/>
        <v>MI_2024</v>
      </c>
      <c r="B176" t="s">
        <v>556</v>
      </c>
      <c r="C176">
        <v>2024</v>
      </c>
      <c r="D176">
        <v>26.6</v>
      </c>
      <c r="E176">
        <v>333.3</v>
      </c>
      <c r="F176">
        <v>0</v>
      </c>
      <c r="G176">
        <v>5907.8</v>
      </c>
      <c r="H176">
        <v>0</v>
      </c>
      <c r="I176">
        <v>215.3</v>
      </c>
      <c r="J176">
        <v>0</v>
      </c>
      <c r="K176">
        <v>7418</v>
      </c>
      <c r="L176">
        <v>4145</v>
      </c>
      <c r="M176">
        <v>0</v>
      </c>
      <c r="N176">
        <v>280.10000000000002</v>
      </c>
      <c r="O176">
        <v>3318</v>
      </c>
      <c r="P176">
        <v>0</v>
      </c>
      <c r="Q176">
        <v>2411.4</v>
      </c>
      <c r="R176">
        <v>2235</v>
      </c>
      <c r="S176">
        <v>0</v>
      </c>
      <c r="T176">
        <v>684.9</v>
      </c>
      <c r="U176">
        <v>0</v>
      </c>
      <c r="V176">
        <v>3240.6</v>
      </c>
      <c r="W176">
        <v>-2557</v>
      </c>
      <c r="X176">
        <v>712758</v>
      </c>
      <c r="Y176">
        <v>1682625</v>
      </c>
      <c r="Z176">
        <v>0</v>
      </c>
      <c r="AA176">
        <v>27644361</v>
      </c>
      <c r="AB176">
        <v>0</v>
      </c>
      <c r="AC176">
        <v>283064</v>
      </c>
      <c r="AD176">
        <v>0</v>
      </c>
      <c r="AE176">
        <v>37513526</v>
      </c>
      <c r="AF176">
        <v>2106543</v>
      </c>
      <c r="AG176">
        <v>0</v>
      </c>
      <c r="AH176">
        <v>1118323</v>
      </c>
      <c r="AI176">
        <v>26834841</v>
      </c>
      <c r="AJ176">
        <v>0</v>
      </c>
      <c r="AK176">
        <v>1610229</v>
      </c>
      <c r="AL176">
        <v>-437736</v>
      </c>
      <c r="AM176">
        <v>0</v>
      </c>
      <c r="AN176">
        <v>1383686</v>
      </c>
      <c r="AO176">
        <v>0</v>
      </c>
      <c r="AP176">
        <v>10625011</v>
      </c>
      <c r="AQ176">
        <v>111074675</v>
      </c>
      <c r="AR176">
        <v>45.8</v>
      </c>
    </row>
    <row r="177" spans="1:44" hidden="1">
      <c r="A177" s="150" t="str">
        <f t="shared" si="2"/>
        <v>MI_2025</v>
      </c>
      <c r="B177" t="s">
        <v>556</v>
      </c>
      <c r="C177">
        <v>2025</v>
      </c>
      <c r="D177">
        <v>93.3</v>
      </c>
      <c r="E177">
        <v>333.3</v>
      </c>
      <c r="F177">
        <v>4.7</v>
      </c>
      <c r="G177">
        <v>4342.3999999999996</v>
      </c>
      <c r="H177">
        <v>0</v>
      </c>
      <c r="I177">
        <v>315.3</v>
      </c>
      <c r="J177">
        <v>6.9</v>
      </c>
      <c r="K177">
        <v>9325</v>
      </c>
      <c r="L177">
        <v>4113</v>
      </c>
      <c r="M177">
        <v>0</v>
      </c>
      <c r="N177">
        <v>280.5</v>
      </c>
      <c r="O177">
        <v>3318</v>
      </c>
      <c r="P177">
        <v>0</v>
      </c>
      <c r="Q177">
        <v>2394.4</v>
      </c>
      <c r="R177">
        <v>2235</v>
      </c>
      <c r="S177">
        <v>0</v>
      </c>
      <c r="T177">
        <v>684.9</v>
      </c>
      <c r="U177">
        <v>0</v>
      </c>
      <c r="V177">
        <v>3240.6</v>
      </c>
      <c r="W177">
        <v>-3096</v>
      </c>
      <c r="X177">
        <v>710541</v>
      </c>
      <c r="Y177">
        <v>0</v>
      </c>
      <c r="Z177">
        <v>30755</v>
      </c>
      <c r="AA177">
        <v>23160999</v>
      </c>
      <c r="AB177">
        <v>0</v>
      </c>
      <c r="AC177">
        <v>414696</v>
      </c>
      <c r="AD177">
        <v>45173</v>
      </c>
      <c r="AE177">
        <v>49747891</v>
      </c>
      <c r="AF177">
        <v>3262388</v>
      </c>
      <c r="AG177">
        <v>0</v>
      </c>
      <c r="AH177">
        <v>1120122</v>
      </c>
      <c r="AI177">
        <v>26834841</v>
      </c>
      <c r="AJ177">
        <v>0</v>
      </c>
      <c r="AK177">
        <v>1971006</v>
      </c>
      <c r="AL177">
        <v>-454256</v>
      </c>
      <c r="AM177">
        <v>0</v>
      </c>
      <c r="AN177">
        <v>1374020</v>
      </c>
      <c r="AO177">
        <v>0</v>
      </c>
      <c r="AP177">
        <v>10641829</v>
      </c>
      <c r="AQ177">
        <v>118856907</v>
      </c>
      <c r="AR177">
        <v>46.1</v>
      </c>
    </row>
    <row r="178" spans="1:44" hidden="1">
      <c r="A178" s="150" t="str">
        <f t="shared" si="2"/>
        <v>MI_2026</v>
      </c>
      <c r="B178" t="s">
        <v>556</v>
      </c>
      <c r="C178">
        <v>2026</v>
      </c>
      <c r="D178">
        <v>93.4</v>
      </c>
      <c r="E178">
        <v>333.3</v>
      </c>
      <c r="F178">
        <v>9.4</v>
      </c>
      <c r="G178">
        <v>4311.5</v>
      </c>
      <c r="H178">
        <v>0</v>
      </c>
      <c r="I178">
        <v>415.4</v>
      </c>
      <c r="J178">
        <v>13.7</v>
      </c>
      <c r="K178">
        <v>9565.7999999999993</v>
      </c>
      <c r="L178">
        <v>4090</v>
      </c>
      <c r="M178">
        <v>0</v>
      </c>
      <c r="N178">
        <v>281</v>
      </c>
      <c r="O178">
        <v>3318</v>
      </c>
      <c r="P178">
        <v>0</v>
      </c>
      <c r="Q178">
        <v>2391.9</v>
      </c>
      <c r="R178">
        <v>2235</v>
      </c>
      <c r="S178">
        <v>0</v>
      </c>
      <c r="T178">
        <v>684.9</v>
      </c>
      <c r="U178">
        <v>0</v>
      </c>
      <c r="V178">
        <v>3240.6</v>
      </c>
      <c r="W178">
        <v>-7873</v>
      </c>
      <c r="X178">
        <v>710541</v>
      </c>
      <c r="Y178">
        <v>586210</v>
      </c>
      <c r="Z178">
        <v>61511</v>
      </c>
      <c r="AA178">
        <v>22366945</v>
      </c>
      <c r="AB178">
        <v>0</v>
      </c>
      <c r="AC178">
        <v>546293</v>
      </c>
      <c r="AD178">
        <v>90345</v>
      </c>
      <c r="AE178">
        <v>50199555</v>
      </c>
      <c r="AF178">
        <v>3307080</v>
      </c>
      <c r="AG178">
        <v>0</v>
      </c>
      <c r="AH178">
        <v>1121921</v>
      </c>
      <c r="AI178">
        <v>26834841</v>
      </c>
      <c r="AJ178">
        <v>0</v>
      </c>
      <c r="AK178">
        <v>1971006</v>
      </c>
      <c r="AL178">
        <v>-370914</v>
      </c>
      <c r="AM178">
        <v>0</v>
      </c>
      <c r="AN178">
        <v>1364432</v>
      </c>
      <c r="AO178">
        <v>0</v>
      </c>
      <c r="AP178">
        <v>10661365</v>
      </c>
      <c r="AQ178">
        <v>119443258</v>
      </c>
      <c r="AR178">
        <v>45.3</v>
      </c>
    </row>
    <row r="179" spans="1:44" hidden="1">
      <c r="A179" s="150" t="str">
        <f t="shared" si="2"/>
        <v>MI_2027</v>
      </c>
      <c r="B179" t="s">
        <v>556</v>
      </c>
      <c r="C179">
        <v>2027</v>
      </c>
      <c r="D179">
        <v>93.6</v>
      </c>
      <c r="E179">
        <v>333.3</v>
      </c>
      <c r="F179">
        <v>14</v>
      </c>
      <c r="G179">
        <v>4275.5</v>
      </c>
      <c r="H179">
        <v>0</v>
      </c>
      <c r="I179">
        <v>618.29999999999995</v>
      </c>
      <c r="J179">
        <v>20.6</v>
      </c>
      <c r="K179">
        <v>10502.4</v>
      </c>
      <c r="L179">
        <v>4071.5</v>
      </c>
      <c r="M179">
        <v>0</v>
      </c>
      <c r="N179">
        <v>281.5</v>
      </c>
      <c r="O179">
        <v>3318</v>
      </c>
      <c r="P179">
        <v>0</v>
      </c>
      <c r="Q179">
        <v>2391.9</v>
      </c>
      <c r="R179">
        <v>2235</v>
      </c>
      <c r="S179">
        <v>0</v>
      </c>
      <c r="T179">
        <v>684.9</v>
      </c>
      <c r="U179">
        <v>0</v>
      </c>
      <c r="V179">
        <v>3240.6</v>
      </c>
      <c r="W179">
        <v>-8603</v>
      </c>
      <c r="X179">
        <v>708747</v>
      </c>
      <c r="Y179">
        <v>1310400</v>
      </c>
      <c r="Z179">
        <v>92266</v>
      </c>
      <c r="AA179">
        <v>20861958</v>
      </c>
      <c r="AB179">
        <v>0</v>
      </c>
      <c r="AC179">
        <v>813188</v>
      </c>
      <c r="AD179">
        <v>135518</v>
      </c>
      <c r="AE179">
        <v>56576523</v>
      </c>
      <c r="AF179">
        <v>3794965</v>
      </c>
      <c r="AG179">
        <v>0</v>
      </c>
      <c r="AH179">
        <v>1123720</v>
      </c>
      <c r="AI179">
        <v>26834841</v>
      </c>
      <c r="AJ179">
        <v>0</v>
      </c>
      <c r="AK179">
        <v>2031686</v>
      </c>
      <c r="AL179">
        <v>-334844</v>
      </c>
      <c r="AM179">
        <v>0</v>
      </c>
      <c r="AN179">
        <v>1354884</v>
      </c>
      <c r="AO179">
        <v>0</v>
      </c>
      <c r="AP179">
        <v>10646384</v>
      </c>
      <c r="AQ179">
        <v>125941633</v>
      </c>
      <c r="AR179">
        <v>46.3</v>
      </c>
    </row>
    <row r="180" spans="1:44" hidden="1">
      <c r="A180" s="150" t="str">
        <f t="shared" si="2"/>
        <v>MI_2028</v>
      </c>
      <c r="B180" t="s">
        <v>556</v>
      </c>
      <c r="C180">
        <v>2028</v>
      </c>
      <c r="D180">
        <v>995</v>
      </c>
      <c r="E180">
        <v>333.3</v>
      </c>
      <c r="F180">
        <v>3286.8</v>
      </c>
      <c r="G180">
        <v>55.4</v>
      </c>
      <c r="H180">
        <v>0</v>
      </c>
      <c r="I180">
        <v>821.2</v>
      </c>
      <c r="J180">
        <v>27.5</v>
      </c>
      <c r="K180">
        <v>11110.5</v>
      </c>
      <c r="L180">
        <v>4064</v>
      </c>
      <c r="M180">
        <v>0</v>
      </c>
      <c r="N180">
        <v>281.89999999999998</v>
      </c>
      <c r="O180">
        <v>3318</v>
      </c>
      <c r="P180">
        <v>0</v>
      </c>
      <c r="Q180">
        <v>2391.9</v>
      </c>
      <c r="R180">
        <v>2235</v>
      </c>
      <c r="S180">
        <v>0</v>
      </c>
      <c r="T180">
        <v>786.5</v>
      </c>
      <c r="U180">
        <v>0</v>
      </c>
      <c r="V180">
        <v>4266.8</v>
      </c>
      <c r="W180">
        <v>-298123</v>
      </c>
      <c r="X180">
        <v>953050</v>
      </c>
      <c r="Y180">
        <v>3224400</v>
      </c>
      <c r="Z180">
        <v>23310642</v>
      </c>
      <c r="AA180">
        <v>0</v>
      </c>
      <c r="AB180">
        <v>0</v>
      </c>
      <c r="AC180">
        <v>1034919</v>
      </c>
      <c r="AD180">
        <v>180691</v>
      </c>
      <c r="AE180">
        <v>58219175</v>
      </c>
      <c r="AF180">
        <v>5321294</v>
      </c>
      <c r="AG180">
        <v>0</v>
      </c>
      <c r="AH180">
        <v>1125474</v>
      </c>
      <c r="AI180">
        <v>26834841</v>
      </c>
      <c r="AJ180">
        <v>0</v>
      </c>
      <c r="AK180">
        <v>2679255</v>
      </c>
      <c r="AL180">
        <v>-545476</v>
      </c>
      <c r="AM180">
        <v>0</v>
      </c>
      <c r="AN180">
        <v>1556415</v>
      </c>
      <c r="AO180">
        <v>0</v>
      </c>
      <c r="AP180">
        <v>13187658</v>
      </c>
      <c r="AQ180">
        <v>136784215</v>
      </c>
      <c r="AR180">
        <v>29.4</v>
      </c>
    </row>
    <row r="181" spans="1:44" hidden="1">
      <c r="A181" s="150" t="str">
        <f t="shared" si="2"/>
        <v>MI_2029</v>
      </c>
      <c r="B181" t="s">
        <v>556</v>
      </c>
      <c r="C181">
        <v>2029</v>
      </c>
      <c r="D181">
        <v>1301.0999999999999</v>
      </c>
      <c r="E181">
        <v>333.3</v>
      </c>
      <c r="F181">
        <v>3288.1</v>
      </c>
      <c r="G181">
        <v>54.4</v>
      </c>
      <c r="H181">
        <v>0</v>
      </c>
      <c r="I181">
        <v>1162.7</v>
      </c>
      <c r="J181">
        <v>27.5</v>
      </c>
      <c r="K181">
        <v>11099.3</v>
      </c>
      <c r="L181">
        <v>4058</v>
      </c>
      <c r="M181">
        <v>0</v>
      </c>
      <c r="N181">
        <v>282.39999999999998</v>
      </c>
      <c r="O181">
        <v>3318</v>
      </c>
      <c r="P181">
        <v>0</v>
      </c>
      <c r="Q181">
        <v>2370.9</v>
      </c>
      <c r="R181">
        <v>2235</v>
      </c>
      <c r="S181">
        <v>0</v>
      </c>
      <c r="T181">
        <v>796.3</v>
      </c>
      <c r="U181">
        <v>0</v>
      </c>
      <c r="V181">
        <v>5210.2</v>
      </c>
      <c r="W181">
        <v>-278846</v>
      </c>
      <c r="X181">
        <v>947812</v>
      </c>
      <c r="Y181">
        <v>2058625</v>
      </c>
      <c r="Z181">
        <v>23319833</v>
      </c>
      <c r="AA181">
        <v>0</v>
      </c>
      <c r="AB181">
        <v>0</v>
      </c>
      <c r="AC181">
        <v>1516843</v>
      </c>
      <c r="AD181">
        <v>180691</v>
      </c>
      <c r="AE181">
        <v>54266915</v>
      </c>
      <c r="AF181">
        <v>5136355</v>
      </c>
      <c r="AG181">
        <v>0</v>
      </c>
      <c r="AH181">
        <v>1127318</v>
      </c>
      <c r="AI181">
        <v>26834841</v>
      </c>
      <c r="AJ181">
        <v>0</v>
      </c>
      <c r="AK181">
        <v>3351444</v>
      </c>
      <c r="AL181">
        <v>-467481</v>
      </c>
      <c r="AM181">
        <v>0</v>
      </c>
      <c r="AN181">
        <v>1570805</v>
      </c>
      <c r="AO181">
        <v>0</v>
      </c>
      <c r="AP181">
        <v>17525008</v>
      </c>
      <c r="AQ181">
        <v>137090162</v>
      </c>
      <c r="AR181">
        <v>28.3</v>
      </c>
    </row>
    <row r="182" spans="1:44" hidden="1">
      <c r="A182" s="150" t="str">
        <f t="shared" si="2"/>
        <v>MI_2030</v>
      </c>
      <c r="B182" t="s">
        <v>556</v>
      </c>
      <c r="C182">
        <v>2030</v>
      </c>
      <c r="D182">
        <v>2209.8000000000002</v>
      </c>
      <c r="E182">
        <v>315.60000000000002</v>
      </c>
      <c r="F182">
        <v>3611.8</v>
      </c>
      <c r="G182">
        <v>53.3</v>
      </c>
      <c r="H182">
        <v>0</v>
      </c>
      <c r="I182">
        <v>1504.3</v>
      </c>
      <c r="J182">
        <v>27.5</v>
      </c>
      <c r="K182">
        <v>11087.9</v>
      </c>
      <c r="L182">
        <v>3971.8</v>
      </c>
      <c r="M182">
        <v>0</v>
      </c>
      <c r="N182">
        <v>282.89999999999998</v>
      </c>
      <c r="O182">
        <v>3318</v>
      </c>
      <c r="P182">
        <v>0</v>
      </c>
      <c r="Q182">
        <v>2063.1</v>
      </c>
      <c r="R182">
        <v>2235</v>
      </c>
      <c r="S182">
        <v>0</v>
      </c>
      <c r="T182">
        <v>998.3</v>
      </c>
      <c r="U182">
        <v>0</v>
      </c>
      <c r="V182">
        <v>8464.5</v>
      </c>
      <c r="W182">
        <v>-749568</v>
      </c>
      <c r="X182">
        <v>905482</v>
      </c>
      <c r="Y182">
        <v>3144250</v>
      </c>
      <c r="Z182">
        <v>25615630</v>
      </c>
      <c r="AA182">
        <v>0</v>
      </c>
      <c r="AB182">
        <v>0</v>
      </c>
      <c r="AC182">
        <v>1949198</v>
      </c>
      <c r="AD182">
        <v>180691</v>
      </c>
      <c r="AE182">
        <v>47616347</v>
      </c>
      <c r="AF182">
        <v>5347713</v>
      </c>
      <c r="AG182">
        <v>0</v>
      </c>
      <c r="AH182">
        <v>1127673</v>
      </c>
      <c r="AI182">
        <v>26834841</v>
      </c>
      <c r="AJ182">
        <v>0</v>
      </c>
      <c r="AK182">
        <v>3111871</v>
      </c>
      <c r="AL182">
        <v>-510553</v>
      </c>
      <c r="AM182">
        <v>0</v>
      </c>
      <c r="AN182">
        <v>1997859</v>
      </c>
      <c r="AO182">
        <v>0</v>
      </c>
      <c r="AP182">
        <v>26538917</v>
      </c>
      <c r="AQ182">
        <v>143110350</v>
      </c>
      <c r="AR182">
        <v>26</v>
      </c>
    </row>
    <row r="183" spans="1:44" hidden="1">
      <c r="A183" s="150" t="str">
        <f t="shared" si="2"/>
        <v>MN_2022</v>
      </c>
      <c r="B183" t="s">
        <v>557</v>
      </c>
      <c r="C183">
        <v>2022</v>
      </c>
      <c r="D183">
        <v>16</v>
      </c>
      <c r="E183">
        <v>143</v>
      </c>
      <c r="F183">
        <v>0</v>
      </c>
      <c r="G183">
        <v>3034.5</v>
      </c>
      <c r="H183">
        <v>0</v>
      </c>
      <c r="I183">
        <v>697.7</v>
      </c>
      <c r="J183">
        <v>0</v>
      </c>
      <c r="K183">
        <v>2486.3000000000002</v>
      </c>
      <c r="L183">
        <v>2844.3</v>
      </c>
      <c r="M183">
        <v>0</v>
      </c>
      <c r="N183">
        <v>197</v>
      </c>
      <c r="O183">
        <v>1657</v>
      </c>
      <c r="P183">
        <v>0</v>
      </c>
      <c r="Q183">
        <v>678.2</v>
      </c>
      <c r="R183">
        <v>0</v>
      </c>
      <c r="S183">
        <v>0</v>
      </c>
      <c r="T183">
        <v>1101.9000000000001</v>
      </c>
      <c r="U183">
        <v>0</v>
      </c>
      <c r="V183">
        <v>4690</v>
      </c>
      <c r="W183">
        <v>-2182</v>
      </c>
      <c r="X183">
        <v>395235</v>
      </c>
      <c r="Y183">
        <v>7345155</v>
      </c>
      <c r="Z183">
        <v>0</v>
      </c>
      <c r="AA183">
        <v>20808247</v>
      </c>
      <c r="AB183">
        <v>0</v>
      </c>
      <c r="AC183">
        <v>949382</v>
      </c>
      <c r="AD183">
        <v>0</v>
      </c>
      <c r="AE183">
        <v>7422571</v>
      </c>
      <c r="AF183">
        <v>2599343</v>
      </c>
      <c r="AG183">
        <v>0</v>
      </c>
      <c r="AH183">
        <v>819643</v>
      </c>
      <c r="AI183">
        <v>13443840</v>
      </c>
      <c r="AJ183">
        <v>0</v>
      </c>
      <c r="AK183">
        <v>321941</v>
      </c>
      <c r="AL183">
        <v>0</v>
      </c>
      <c r="AM183">
        <v>0</v>
      </c>
      <c r="AN183">
        <v>2174611</v>
      </c>
      <c r="AO183">
        <v>0</v>
      </c>
      <c r="AP183">
        <v>16708148</v>
      </c>
      <c r="AQ183">
        <v>72985933</v>
      </c>
      <c r="AR183">
        <v>26.6</v>
      </c>
    </row>
    <row r="184" spans="1:44" hidden="1">
      <c r="A184" s="150" t="str">
        <f t="shared" si="2"/>
        <v>MN_2023</v>
      </c>
      <c r="B184" t="s">
        <v>557</v>
      </c>
      <c r="C184">
        <v>2023</v>
      </c>
      <c r="D184">
        <v>16.8</v>
      </c>
      <c r="E184">
        <v>143</v>
      </c>
      <c r="F184">
        <v>0</v>
      </c>
      <c r="G184">
        <v>3034.5</v>
      </c>
      <c r="H184">
        <v>0</v>
      </c>
      <c r="I184">
        <v>771.9</v>
      </c>
      <c r="J184">
        <v>0</v>
      </c>
      <c r="K184">
        <v>2486.3000000000002</v>
      </c>
      <c r="L184">
        <v>2833</v>
      </c>
      <c r="M184">
        <v>0</v>
      </c>
      <c r="N184">
        <v>197</v>
      </c>
      <c r="O184">
        <v>1657</v>
      </c>
      <c r="P184">
        <v>0</v>
      </c>
      <c r="Q184">
        <v>676.9</v>
      </c>
      <c r="R184">
        <v>0</v>
      </c>
      <c r="S184">
        <v>0</v>
      </c>
      <c r="T184">
        <v>2970.2</v>
      </c>
      <c r="U184">
        <v>0</v>
      </c>
      <c r="V184">
        <v>9083.7999999999993</v>
      </c>
      <c r="W184">
        <v>-2277</v>
      </c>
      <c r="X184">
        <v>383137</v>
      </c>
      <c r="Y184">
        <v>7317975</v>
      </c>
      <c r="Z184">
        <v>0</v>
      </c>
      <c r="AA184">
        <v>17716511</v>
      </c>
      <c r="AB184">
        <v>0</v>
      </c>
      <c r="AC184">
        <v>1050340</v>
      </c>
      <c r="AD184">
        <v>0</v>
      </c>
      <c r="AE184">
        <v>7609136</v>
      </c>
      <c r="AF184">
        <v>2004649</v>
      </c>
      <c r="AG184">
        <v>0</v>
      </c>
      <c r="AH184">
        <v>819643</v>
      </c>
      <c r="AI184">
        <v>13443840</v>
      </c>
      <c r="AJ184">
        <v>0</v>
      </c>
      <c r="AK184">
        <v>131585</v>
      </c>
      <c r="AL184">
        <v>0</v>
      </c>
      <c r="AM184">
        <v>0</v>
      </c>
      <c r="AN184">
        <v>6167061</v>
      </c>
      <c r="AO184">
        <v>0</v>
      </c>
      <c r="AP184">
        <v>34734748</v>
      </c>
      <c r="AQ184">
        <v>91376348</v>
      </c>
      <c r="AR184">
        <v>22.9</v>
      </c>
    </row>
    <row r="185" spans="1:44" hidden="1">
      <c r="A185" s="150" t="str">
        <f t="shared" si="2"/>
        <v>MN_2024</v>
      </c>
      <c r="B185" t="s">
        <v>557</v>
      </c>
      <c r="C185">
        <v>2024</v>
      </c>
      <c r="D185">
        <v>16.8</v>
      </c>
      <c r="E185">
        <v>143</v>
      </c>
      <c r="F185">
        <v>0</v>
      </c>
      <c r="G185">
        <v>3012.1</v>
      </c>
      <c r="H185">
        <v>0</v>
      </c>
      <c r="I185">
        <v>846.1</v>
      </c>
      <c r="J185">
        <v>0</v>
      </c>
      <c r="K185">
        <v>2486.3000000000002</v>
      </c>
      <c r="L185">
        <v>2827.6</v>
      </c>
      <c r="M185">
        <v>0</v>
      </c>
      <c r="N185">
        <v>197.2</v>
      </c>
      <c r="O185">
        <v>1657</v>
      </c>
      <c r="P185">
        <v>0</v>
      </c>
      <c r="Q185">
        <v>675.6</v>
      </c>
      <c r="R185">
        <v>0</v>
      </c>
      <c r="S185">
        <v>0</v>
      </c>
      <c r="T185">
        <v>3054.1</v>
      </c>
      <c r="U185">
        <v>0</v>
      </c>
      <c r="V185">
        <v>9920.1</v>
      </c>
      <c r="W185">
        <v>-2448</v>
      </c>
      <c r="X185">
        <v>382910</v>
      </c>
      <c r="Y185">
        <v>7329720</v>
      </c>
      <c r="Z185">
        <v>0</v>
      </c>
      <c r="AA185">
        <v>16707070</v>
      </c>
      <c r="AB185">
        <v>0</v>
      </c>
      <c r="AC185">
        <v>1149889</v>
      </c>
      <c r="AD185">
        <v>0</v>
      </c>
      <c r="AE185">
        <v>8193271</v>
      </c>
      <c r="AF185">
        <v>1471497</v>
      </c>
      <c r="AG185">
        <v>0</v>
      </c>
      <c r="AH185">
        <v>820445</v>
      </c>
      <c r="AI185">
        <v>13443840</v>
      </c>
      <c r="AJ185">
        <v>0</v>
      </c>
      <c r="AK185">
        <v>114744</v>
      </c>
      <c r="AL185">
        <v>0</v>
      </c>
      <c r="AM185">
        <v>0</v>
      </c>
      <c r="AN185">
        <v>6123916</v>
      </c>
      <c r="AO185">
        <v>0</v>
      </c>
      <c r="AP185">
        <v>38421093</v>
      </c>
      <c r="AQ185">
        <v>94155948</v>
      </c>
      <c r="AR185">
        <v>21.7</v>
      </c>
    </row>
    <row r="186" spans="1:44" hidden="1">
      <c r="A186" s="150" t="str">
        <f t="shared" si="2"/>
        <v>MN_2025</v>
      </c>
      <c r="B186" t="s">
        <v>557</v>
      </c>
      <c r="C186">
        <v>2025</v>
      </c>
      <c r="D186">
        <v>16.8</v>
      </c>
      <c r="E186">
        <v>143</v>
      </c>
      <c r="F186">
        <v>6.2</v>
      </c>
      <c r="G186">
        <v>2314.6999999999998</v>
      </c>
      <c r="H186">
        <v>0</v>
      </c>
      <c r="I186">
        <v>960.3</v>
      </c>
      <c r="J186">
        <v>9.1999999999999993</v>
      </c>
      <c r="K186">
        <v>2484.5</v>
      </c>
      <c r="L186">
        <v>2827.6</v>
      </c>
      <c r="M186">
        <v>0</v>
      </c>
      <c r="N186">
        <v>197.4</v>
      </c>
      <c r="O186">
        <v>1657</v>
      </c>
      <c r="P186">
        <v>0</v>
      </c>
      <c r="Q186">
        <v>618</v>
      </c>
      <c r="R186">
        <v>0</v>
      </c>
      <c r="S186">
        <v>0</v>
      </c>
      <c r="T186">
        <v>3899.7</v>
      </c>
      <c r="U186">
        <v>0</v>
      </c>
      <c r="V186">
        <v>13511.9</v>
      </c>
      <c r="W186">
        <v>-2468</v>
      </c>
      <c r="X186">
        <v>378636</v>
      </c>
      <c r="Y186">
        <v>6753475</v>
      </c>
      <c r="Z186">
        <v>41007</v>
      </c>
      <c r="AA186">
        <v>9028905</v>
      </c>
      <c r="AB186">
        <v>0</v>
      </c>
      <c r="AC186">
        <v>1292826</v>
      </c>
      <c r="AD186">
        <v>60230</v>
      </c>
      <c r="AE186">
        <v>4784166</v>
      </c>
      <c r="AF186">
        <v>526721</v>
      </c>
      <c r="AG186">
        <v>0</v>
      </c>
      <c r="AH186">
        <v>821247</v>
      </c>
      <c r="AI186">
        <v>13387209</v>
      </c>
      <c r="AJ186">
        <v>0</v>
      </c>
      <c r="AK186">
        <v>108001</v>
      </c>
      <c r="AL186">
        <v>0</v>
      </c>
      <c r="AM186">
        <v>0</v>
      </c>
      <c r="AN186">
        <v>7511459</v>
      </c>
      <c r="AO186">
        <v>0</v>
      </c>
      <c r="AP186">
        <v>53409666</v>
      </c>
      <c r="AQ186">
        <v>98101080</v>
      </c>
      <c r="AR186">
        <v>11.7</v>
      </c>
    </row>
    <row r="187" spans="1:44" hidden="1">
      <c r="A187" s="150" t="str">
        <f t="shared" si="2"/>
        <v>MN_2026</v>
      </c>
      <c r="B187" t="s">
        <v>557</v>
      </c>
      <c r="C187">
        <v>2026</v>
      </c>
      <c r="D187">
        <v>22.5</v>
      </c>
      <c r="E187">
        <v>143</v>
      </c>
      <c r="F187">
        <v>12.5</v>
      </c>
      <c r="G187">
        <v>2291.6999999999998</v>
      </c>
      <c r="H187">
        <v>0</v>
      </c>
      <c r="I187">
        <v>1074.5</v>
      </c>
      <c r="J187">
        <v>18.3</v>
      </c>
      <c r="K187">
        <v>2482.6999999999998</v>
      </c>
      <c r="L187">
        <v>2545.6</v>
      </c>
      <c r="M187">
        <v>0</v>
      </c>
      <c r="N187">
        <v>197.5</v>
      </c>
      <c r="O187">
        <v>1657</v>
      </c>
      <c r="P187">
        <v>0</v>
      </c>
      <c r="Q187">
        <v>614.4</v>
      </c>
      <c r="R187">
        <v>0</v>
      </c>
      <c r="S187">
        <v>0</v>
      </c>
      <c r="T187">
        <v>3921.7</v>
      </c>
      <c r="U187">
        <v>0</v>
      </c>
      <c r="V187">
        <v>13639.3</v>
      </c>
      <c r="W187">
        <v>-3705</v>
      </c>
      <c r="X187">
        <v>373391</v>
      </c>
      <c r="Y187">
        <v>6816700</v>
      </c>
      <c r="Z187">
        <v>82014</v>
      </c>
      <c r="AA187">
        <v>10250085</v>
      </c>
      <c r="AB187">
        <v>0</v>
      </c>
      <c r="AC187">
        <v>1421524</v>
      </c>
      <c r="AD187">
        <v>120461</v>
      </c>
      <c r="AE187">
        <v>4225747</v>
      </c>
      <c r="AF187">
        <v>359697</v>
      </c>
      <c r="AG187">
        <v>0</v>
      </c>
      <c r="AH187">
        <v>822049</v>
      </c>
      <c r="AI187">
        <v>13443840</v>
      </c>
      <c r="AJ187">
        <v>0</v>
      </c>
      <c r="AK187">
        <v>82149</v>
      </c>
      <c r="AL187">
        <v>0</v>
      </c>
      <c r="AM187">
        <v>0</v>
      </c>
      <c r="AN187">
        <v>7734184</v>
      </c>
      <c r="AO187">
        <v>0</v>
      </c>
      <c r="AP187">
        <v>53864884</v>
      </c>
      <c r="AQ187">
        <v>99593020</v>
      </c>
      <c r="AR187">
        <v>12.7</v>
      </c>
    </row>
    <row r="188" spans="1:44" hidden="1">
      <c r="A188" s="150" t="str">
        <f t="shared" si="2"/>
        <v>MN_2027</v>
      </c>
      <c r="B188" t="s">
        <v>557</v>
      </c>
      <c r="C188">
        <v>2027</v>
      </c>
      <c r="D188">
        <v>70.3</v>
      </c>
      <c r="E188">
        <v>107</v>
      </c>
      <c r="F188">
        <v>18.7</v>
      </c>
      <c r="G188">
        <v>2264.9</v>
      </c>
      <c r="H188">
        <v>0</v>
      </c>
      <c r="I188">
        <v>1254.3</v>
      </c>
      <c r="J188">
        <v>27.5</v>
      </c>
      <c r="K188">
        <v>2478.5</v>
      </c>
      <c r="L188">
        <v>2532.6999999999998</v>
      </c>
      <c r="M188">
        <v>0</v>
      </c>
      <c r="N188">
        <v>197.7</v>
      </c>
      <c r="O188">
        <v>1657</v>
      </c>
      <c r="P188">
        <v>0</v>
      </c>
      <c r="Q188">
        <v>614.4</v>
      </c>
      <c r="R188">
        <v>0</v>
      </c>
      <c r="S188">
        <v>0</v>
      </c>
      <c r="T188">
        <v>6072</v>
      </c>
      <c r="U188">
        <v>0</v>
      </c>
      <c r="V188">
        <v>19425.7</v>
      </c>
      <c r="W188">
        <v>-19453</v>
      </c>
      <c r="X188">
        <v>195394</v>
      </c>
      <c r="Y188">
        <v>7986575</v>
      </c>
      <c r="Z188">
        <v>123022</v>
      </c>
      <c r="AA188">
        <v>5867810</v>
      </c>
      <c r="AB188">
        <v>0</v>
      </c>
      <c r="AC188">
        <v>1324391</v>
      </c>
      <c r="AD188">
        <v>180691</v>
      </c>
      <c r="AE188">
        <v>1612332</v>
      </c>
      <c r="AF188">
        <v>122062</v>
      </c>
      <c r="AG188">
        <v>0</v>
      </c>
      <c r="AH188">
        <v>822851</v>
      </c>
      <c r="AI188">
        <v>13117415</v>
      </c>
      <c r="AJ188">
        <v>0</v>
      </c>
      <c r="AK188">
        <v>88893</v>
      </c>
      <c r="AL188">
        <v>0</v>
      </c>
      <c r="AM188">
        <v>0</v>
      </c>
      <c r="AN188">
        <v>12143896</v>
      </c>
      <c r="AO188">
        <v>0</v>
      </c>
      <c r="AP188">
        <v>78297572</v>
      </c>
      <c r="AQ188">
        <v>121863449</v>
      </c>
      <c r="AR188">
        <v>6.9</v>
      </c>
    </row>
    <row r="189" spans="1:44" hidden="1">
      <c r="A189" s="150" t="str">
        <f t="shared" si="2"/>
        <v>MN_2028</v>
      </c>
      <c r="B189" t="s">
        <v>557</v>
      </c>
      <c r="C189">
        <v>2028</v>
      </c>
      <c r="D189">
        <v>255.1</v>
      </c>
      <c r="E189">
        <v>107</v>
      </c>
      <c r="F189">
        <v>0</v>
      </c>
      <c r="G189">
        <v>2175.1</v>
      </c>
      <c r="H189">
        <v>0</v>
      </c>
      <c r="I189">
        <v>1434.2</v>
      </c>
      <c r="J189">
        <v>36.6</v>
      </c>
      <c r="K189">
        <v>2474.4</v>
      </c>
      <c r="L189">
        <v>2521.6</v>
      </c>
      <c r="M189">
        <v>0</v>
      </c>
      <c r="N189">
        <v>197.9</v>
      </c>
      <c r="O189">
        <v>1657</v>
      </c>
      <c r="P189">
        <v>0</v>
      </c>
      <c r="Q189">
        <v>489.5</v>
      </c>
      <c r="R189">
        <v>0</v>
      </c>
      <c r="S189">
        <v>0</v>
      </c>
      <c r="T189">
        <v>6038.4</v>
      </c>
      <c r="U189">
        <v>0</v>
      </c>
      <c r="V189">
        <v>19395</v>
      </c>
      <c r="W189">
        <v>-73234</v>
      </c>
      <c r="X189">
        <v>190356</v>
      </c>
      <c r="Y189">
        <v>8546105</v>
      </c>
      <c r="Z189">
        <v>0</v>
      </c>
      <c r="AA189">
        <v>3168230</v>
      </c>
      <c r="AB189">
        <v>0</v>
      </c>
      <c r="AC189">
        <v>1892076</v>
      </c>
      <c r="AD189">
        <v>240921</v>
      </c>
      <c r="AE189">
        <v>1532158</v>
      </c>
      <c r="AF189">
        <v>86917</v>
      </c>
      <c r="AG189">
        <v>0</v>
      </c>
      <c r="AH189">
        <v>823654</v>
      </c>
      <c r="AI189">
        <v>11505690</v>
      </c>
      <c r="AJ189">
        <v>0</v>
      </c>
      <c r="AK189">
        <v>82149</v>
      </c>
      <c r="AL189">
        <v>0</v>
      </c>
      <c r="AM189">
        <v>0</v>
      </c>
      <c r="AN189">
        <v>12196579</v>
      </c>
      <c r="AO189">
        <v>0</v>
      </c>
      <c r="AP189">
        <v>77253676</v>
      </c>
      <c r="AQ189">
        <v>117445276</v>
      </c>
      <c r="AR189">
        <v>4</v>
      </c>
    </row>
    <row r="190" spans="1:44" hidden="1">
      <c r="A190" s="150" t="str">
        <f t="shared" si="2"/>
        <v>MN_2029</v>
      </c>
      <c r="B190" t="s">
        <v>557</v>
      </c>
      <c r="C190">
        <v>2029</v>
      </c>
      <c r="D190">
        <v>274.5</v>
      </c>
      <c r="E190">
        <v>107</v>
      </c>
      <c r="F190">
        <v>0</v>
      </c>
      <c r="G190">
        <v>1820.1</v>
      </c>
      <c r="H190">
        <v>0</v>
      </c>
      <c r="I190">
        <v>1714</v>
      </c>
      <c r="J190">
        <v>36.6</v>
      </c>
      <c r="K190">
        <v>2471.9</v>
      </c>
      <c r="L190">
        <v>2509</v>
      </c>
      <c r="M190">
        <v>0</v>
      </c>
      <c r="N190">
        <v>198.1</v>
      </c>
      <c r="O190">
        <v>1657</v>
      </c>
      <c r="P190">
        <v>0</v>
      </c>
      <c r="Q190">
        <v>489.5</v>
      </c>
      <c r="R190">
        <v>0</v>
      </c>
      <c r="S190">
        <v>0</v>
      </c>
      <c r="T190">
        <v>6049.1</v>
      </c>
      <c r="U190">
        <v>0</v>
      </c>
      <c r="V190">
        <v>19593.8</v>
      </c>
      <c r="W190">
        <v>-86672</v>
      </c>
      <c r="X190">
        <v>185442</v>
      </c>
      <c r="Y190">
        <v>9659520</v>
      </c>
      <c r="Z190">
        <v>0</v>
      </c>
      <c r="AA190">
        <v>1053155</v>
      </c>
      <c r="AB190">
        <v>0</v>
      </c>
      <c r="AC190">
        <v>2296882</v>
      </c>
      <c r="AD190">
        <v>240921</v>
      </c>
      <c r="AE190">
        <v>311045</v>
      </c>
      <c r="AF190">
        <v>0</v>
      </c>
      <c r="AG190">
        <v>0</v>
      </c>
      <c r="AH190">
        <v>822543</v>
      </c>
      <c r="AI190">
        <v>10718934</v>
      </c>
      <c r="AJ190">
        <v>0</v>
      </c>
      <c r="AK190">
        <v>82149</v>
      </c>
      <c r="AL190">
        <v>0</v>
      </c>
      <c r="AM190">
        <v>0</v>
      </c>
      <c r="AN190">
        <v>12219048</v>
      </c>
      <c r="AO190">
        <v>0</v>
      </c>
      <c r="AP190">
        <v>79841682</v>
      </c>
      <c r="AQ190">
        <v>117344648</v>
      </c>
      <c r="AR190">
        <v>1.2</v>
      </c>
    </row>
    <row r="191" spans="1:44" hidden="1">
      <c r="A191" s="150" t="str">
        <f t="shared" si="2"/>
        <v>MN_2030</v>
      </c>
      <c r="B191" t="s">
        <v>557</v>
      </c>
      <c r="C191">
        <v>2030</v>
      </c>
      <c r="D191">
        <v>370</v>
      </c>
      <c r="E191">
        <v>107</v>
      </c>
      <c r="F191">
        <v>0</v>
      </c>
      <c r="G191">
        <v>1772.4</v>
      </c>
      <c r="H191">
        <v>0</v>
      </c>
      <c r="I191">
        <v>1993.8</v>
      </c>
      <c r="J191">
        <v>36.6</v>
      </c>
      <c r="K191">
        <v>2353.1</v>
      </c>
      <c r="L191">
        <v>2441.8000000000002</v>
      </c>
      <c r="M191">
        <v>0</v>
      </c>
      <c r="N191">
        <v>198.2</v>
      </c>
      <c r="O191">
        <v>1657</v>
      </c>
      <c r="P191">
        <v>0</v>
      </c>
      <c r="Q191">
        <v>275.10000000000002</v>
      </c>
      <c r="R191">
        <v>0</v>
      </c>
      <c r="S191">
        <v>0</v>
      </c>
      <c r="T191">
        <v>6043.3</v>
      </c>
      <c r="U191">
        <v>0</v>
      </c>
      <c r="V191">
        <v>19606.2</v>
      </c>
      <c r="W191">
        <v>-100255</v>
      </c>
      <c r="X191">
        <v>176431</v>
      </c>
      <c r="Y191">
        <v>10187965</v>
      </c>
      <c r="Z191">
        <v>0</v>
      </c>
      <c r="AA191">
        <v>1468068</v>
      </c>
      <c r="AB191">
        <v>0</v>
      </c>
      <c r="AC191">
        <v>2598399</v>
      </c>
      <c r="AD191">
        <v>240921</v>
      </c>
      <c r="AE191">
        <v>432164</v>
      </c>
      <c r="AF191">
        <v>0</v>
      </c>
      <c r="AG191">
        <v>0</v>
      </c>
      <c r="AH191">
        <v>825258</v>
      </c>
      <c r="AI191">
        <v>10617322</v>
      </c>
      <c r="AJ191">
        <v>0</v>
      </c>
      <c r="AK191">
        <v>23213</v>
      </c>
      <c r="AL191">
        <v>0</v>
      </c>
      <c r="AM191">
        <v>0</v>
      </c>
      <c r="AN191">
        <v>12030323</v>
      </c>
      <c r="AO191">
        <v>0</v>
      </c>
      <c r="AP191">
        <v>78856406</v>
      </c>
      <c r="AQ191">
        <v>117356214</v>
      </c>
      <c r="AR191">
        <v>1.7</v>
      </c>
    </row>
    <row r="192" spans="1:44" hidden="1">
      <c r="A192" s="150" t="str">
        <f t="shared" si="2"/>
        <v>MO_2022</v>
      </c>
      <c r="B192" t="s">
        <v>559</v>
      </c>
      <c r="C192">
        <v>2022</v>
      </c>
      <c r="D192">
        <v>2.2000000000000002</v>
      </c>
      <c r="E192">
        <v>14.1</v>
      </c>
      <c r="F192">
        <v>0</v>
      </c>
      <c r="G192">
        <v>10135</v>
      </c>
      <c r="H192">
        <v>0</v>
      </c>
      <c r="I192">
        <v>178.1</v>
      </c>
      <c r="J192">
        <v>0</v>
      </c>
      <c r="K192">
        <v>1822.2</v>
      </c>
      <c r="L192">
        <v>3492.9</v>
      </c>
      <c r="M192">
        <v>0</v>
      </c>
      <c r="N192">
        <v>548.5</v>
      </c>
      <c r="O192">
        <v>1247</v>
      </c>
      <c r="P192">
        <v>0</v>
      </c>
      <c r="Q192">
        <v>1063.5999999999999</v>
      </c>
      <c r="R192">
        <v>657</v>
      </c>
      <c r="S192">
        <v>0</v>
      </c>
      <c r="T192">
        <v>65</v>
      </c>
      <c r="U192">
        <v>0</v>
      </c>
      <c r="V192">
        <v>2227.8000000000002</v>
      </c>
      <c r="W192">
        <v>-332</v>
      </c>
      <c r="X192">
        <v>64657</v>
      </c>
      <c r="Y192">
        <v>0</v>
      </c>
      <c r="Z192">
        <v>0</v>
      </c>
      <c r="AA192">
        <v>60570927</v>
      </c>
      <c r="AB192">
        <v>0</v>
      </c>
      <c r="AC192">
        <v>260373</v>
      </c>
      <c r="AD192">
        <v>0</v>
      </c>
      <c r="AE192">
        <v>3348838</v>
      </c>
      <c r="AF192">
        <v>103118</v>
      </c>
      <c r="AG192">
        <v>0</v>
      </c>
      <c r="AH192">
        <v>1430952</v>
      </c>
      <c r="AI192">
        <v>10082116</v>
      </c>
      <c r="AJ192">
        <v>0</v>
      </c>
      <c r="AK192">
        <v>0</v>
      </c>
      <c r="AL192">
        <v>-205588</v>
      </c>
      <c r="AM192">
        <v>0</v>
      </c>
      <c r="AN192">
        <v>143422</v>
      </c>
      <c r="AO192">
        <v>0</v>
      </c>
      <c r="AP192">
        <v>8057901</v>
      </c>
      <c r="AQ192">
        <v>83856385</v>
      </c>
      <c r="AR192">
        <v>63.6</v>
      </c>
    </row>
    <row r="193" spans="1:44" hidden="1">
      <c r="A193" s="150" t="str">
        <f t="shared" si="2"/>
        <v>MO_2023</v>
      </c>
      <c r="B193" t="s">
        <v>559</v>
      </c>
      <c r="C193">
        <v>2023</v>
      </c>
      <c r="D193">
        <v>2.2000000000000002</v>
      </c>
      <c r="E193">
        <v>14.1</v>
      </c>
      <c r="F193">
        <v>0</v>
      </c>
      <c r="G193">
        <v>10135</v>
      </c>
      <c r="H193">
        <v>0</v>
      </c>
      <c r="I193">
        <v>196.3</v>
      </c>
      <c r="J193">
        <v>0</v>
      </c>
      <c r="K193">
        <v>1822.2</v>
      </c>
      <c r="L193">
        <v>3492.9</v>
      </c>
      <c r="M193">
        <v>0</v>
      </c>
      <c r="N193">
        <v>548.5</v>
      </c>
      <c r="O193">
        <v>1247</v>
      </c>
      <c r="P193">
        <v>0</v>
      </c>
      <c r="Q193">
        <v>1057.3</v>
      </c>
      <c r="R193">
        <v>657</v>
      </c>
      <c r="S193">
        <v>0</v>
      </c>
      <c r="T193">
        <v>65</v>
      </c>
      <c r="U193">
        <v>0</v>
      </c>
      <c r="V193">
        <v>2228.5</v>
      </c>
      <c r="W193">
        <v>-296</v>
      </c>
      <c r="X193">
        <v>64252</v>
      </c>
      <c r="Y193">
        <v>0</v>
      </c>
      <c r="Z193">
        <v>0</v>
      </c>
      <c r="AA193">
        <v>58869348</v>
      </c>
      <c r="AB193">
        <v>0</v>
      </c>
      <c r="AC193">
        <v>287051</v>
      </c>
      <c r="AD193">
        <v>0</v>
      </c>
      <c r="AE193">
        <v>3738354</v>
      </c>
      <c r="AF193">
        <v>106121</v>
      </c>
      <c r="AG193">
        <v>0</v>
      </c>
      <c r="AH193">
        <v>1430952</v>
      </c>
      <c r="AI193">
        <v>10082116</v>
      </c>
      <c r="AJ193">
        <v>0</v>
      </c>
      <c r="AK193">
        <v>0</v>
      </c>
      <c r="AL193">
        <v>-182227</v>
      </c>
      <c r="AM193">
        <v>0</v>
      </c>
      <c r="AN193">
        <v>142040</v>
      </c>
      <c r="AO193">
        <v>0</v>
      </c>
      <c r="AP193">
        <v>8055756</v>
      </c>
      <c r="AQ193">
        <v>82593468</v>
      </c>
      <c r="AR193">
        <v>62</v>
      </c>
    </row>
    <row r="194" spans="1:44" hidden="1">
      <c r="A194" s="150" t="str">
        <f t="shared" si="2"/>
        <v>MO_2024</v>
      </c>
      <c r="B194" t="s">
        <v>559</v>
      </c>
      <c r="C194">
        <v>2024</v>
      </c>
      <c r="D194">
        <v>2.2000000000000002</v>
      </c>
      <c r="E194">
        <v>14.1</v>
      </c>
      <c r="F194">
        <v>0</v>
      </c>
      <c r="G194">
        <v>10114.299999999999</v>
      </c>
      <c r="H194">
        <v>0</v>
      </c>
      <c r="I194">
        <v>214.5</v>
      </c>
      <c r="J194">
        <v>0</v>
      </c>
      <c r="K194">
        <v>1822.2</v>
      </c>
      <c r="L194">
        <v>3491.5</v>
      </c>
      <c r="M194">
        <v>0</v>
      </c>
      <c r="N194">
        <v>549.1</v>
      </c>
      <c r="O194">
        <v>1247</v>
      </c>
      <c r="P194">
        <v>0</v>
      </c>
      <c r="Q194">
        <v>937.5</v>
      </c>
      <c r="R194">
        <v>657</v>
      </c>
      <c r="S194">
        <v>0</v>
      </c>
      <c r="T194">
        <v>82.5</v>
      </c>
      <c r="U194">
        <v>0</v>
      </c>
      <c r="V194">
        <v>2292.6999999999998</v>
      </c>
      <c r="W194">
        <v>-271</v>
      </c>
      <c r="X194">
        <v>63543</v>
      </c>
      <c r="Y194">
        <v>0</v>
      </c>
      <c r="Z194">
        <v>0</v>
      </c>
      <c r="AA194">
        <v>57420225</v>
      </c>
      <c r="AB194">
        <v>0</v>
      </c>
      <c r="AC194">
        <v>305520</v>
      </c>
      <c r="AD194">
        <v>0</v>
      </c>
      <c r="AE194">
        <v>3721110</v>
      </c>
      <c r="AF194">
        <v>106121</v>
      </c>
      <c r="AG194">
        <v>0</v>
      </c>
      <c r="AH194">
        <v>1432287</v>
      </c>
      <c r="AI194">
        <v>10082116</v>
      </c>
      <c r="AJ194">
        <v>0</v>
      </c>
      <c r="AK194">
        <v>0</v>
      </c>
      <c r="AL194">
        <v>-171600</v>
      </c>
      <c r="AM194">
        <v>0</v>
      </c>
      <c r="AN194">
        <v>177412</v>
      </c>
      <c r="AO194">
        <v>0</v>
      </c>
      <c r="AP194">
        <v>8429535</v>
      </c>
      <c r="AQ194">
        <v>81565997</v>
      </c>
      <c r="AR194">
        <v>60.3</v>
      </c>
    </row>
    <row r="195" spans="1:44" hidden="1">
      <c r="A195" s="150" t="str">
        <f t="shared" ref="A195:A258" si="3">B195&amp;"_"&amp;C195</f>
        <v>MO_2025</v>
      </c>
      <c r="B195" t="s">
        <v>559</v>
      </c>
      <c r="C195">
        <v>2025</v>
      </c>
      <c r="D195">
        <v>2.7</v>
      </c>
      <c r="E195">
        <v>14.1</v>
      </c>
      <c r="F195">
        <v>9.4</v>
      </c>
      <c r="G195">
        <v>10087.4</v>
      </c>
      <c r="H195">
        <v>0</v>
      </c>
      <c r="I195">
        <v>242.5</v>
      </c>
      <c r="J195">
        <v>13.7</v>
      </c>
      <c r="K195">
        <v>1820.9</v>
      </c>
      <c r="L195">
        <v>3483.8</v>
      </c>
      <c r="M195">
        <v>0</v>
      </c>
      <c r="N195">
        <v>549.6</v>
      </c>
      <c r="O195">
        <v>1247</v>
      </c>
      <c r="P195">
        <v>0</v>
      </c>
      <c r="Q195">
        <v>841.2</v>
      </c>
      <c r="R195">
        <v>657</v>
      </c>
      <c r="S195">
        <v>0</v>
      </c>
      <c r="T195">
        <v>82.7</v>
      </c>
      <c r="U195">
        <v>0</v>
      </c>
      <c r="V195">
        <v>2652</v>
      </c>
      <c r="W195">
        <v>-370</v>
      </c>
      <c r="X195">
        <v>62975</v>
      </c>
      <c r="Y195">
        <v>0</v>
      </c>
      <c r="Z195">
        <v>61511</v>
      </c>
      <c r="AA195">
        <v>55693649</v>
      </c>
      <c r="AB195">
        <v>0</v>
      </c>
      <c r="AC195">
        <v>333881</v>
      </c>
      <c r="AD195">
        <v>90345</v>
      </c>
      <c r="AE195">
        <v>2765286</v>
      </c>
      <c r="AF195">
        <v>106121</v>
      </c>
      <c r="AG195">
        <v>0</v>
      </c>
      <c r="AH195">
        <v>1433621</v>
      </c>
      <c r="AI195">
        <v>10082116</v>
      </c>
      <c r="AJ195">
        <v>0</v>
      </c>
      <c r="AK195">
        <v>0</v>
      </c>
      <c r="AL195">
        <v>-172146</v>
      </c>
      <c r="AM195">
        <v>0</v>
      </c>
      <c r="AN195">
        <v>163226</v>
      </c>
      <c r="AO195">
        <v>0</v>
      </c>
      <c r="AP195">
        <v>9878001</v>
      </c>
      <c r="AQ195">
        <v>80498215</v>
      </c>
      <c r="AR195">
        <v>58.3</v>
      </c>
    </row>
    <row r="196" spans="1:44" hidden="1">
      <c r="A196" s="150" t="str">
        <f t="shared" si="3"/>
        <v>MO_2026</v>
      </c>
      <c r="B196" t="s">
        <v>559</v>
      </c>
      <c r="C196">
        <v>2026</v>
      </c>
      <c r="D196">
        <v>12.7</v>
      </c>
      <c r="E196">
        <v>14.1</v>
      </c>
      <c r="F196">
        <v>18.7</v>
      </c>
      <c r="G196">
        <v>10059.9</v>
      </c>
      <c r="H196">
        <v>0</v>
      </c>
      <c r="I196">
        <v>270.5</v>
      </c>
      <c r="J196">
        <v>27.5</v>
      </c>
      <c r="K196">
        <v>1819.6</v>
      </c>
      <c r="L196">
        <v>3296.2</v>
      </c>
      <c r="M196">
        <v>0</v>
      </c>
      <c r="N196">
        <v>550.20000000000005</v>
      </c>
      <c r="O196">
        <v>1247</v>
      </c>
      <c r="P196">
        <v>0</v>
      </c>
      <c r="Q196">
        <v>703.7</v>
      </c>
      <c r="R196">
        <v>657</v>
      </c>
      <c r="S196">
        <v>0</v>
      </c>
      <c r="T196">
        <v>1466.9</v>
      </c>
      <c r="U196">
        <v>0</v>
      </c>
      <c r="V196">
        <v>4893</v>
      </c>
      <c r="W196">
        <v>-2825</v>
      </c>
      <c r="X196">
        <v>62594</v>
      </c>
      <c r="Y196">
        <v>0</v>
      </c>
      <c r="Z196">
        <v>123022</v>
      </c>
      <c r="AA196">
        <v>54581531</v>
      </c>
      <c r="AB196">
        <v>0</v>
      </c>
      <c r="AC196">
        <v>363302</v>
      </c>
      <c r="AD196">
        <v>180691</v>
      </c>
      <c r="AE196">
        <v>2229873</v>
      </c>
      <c r="AF196">
        <v>106121</v>
      </c>
      <c r="AG196">
        <v>0</v>
      </c>
      <c r="AH196">
        <v>1434955</v>
      </c>
      <c r="AI196">
        <v>10082116</v>
      </c>
      <c r="AJ196">
        <v>0</v>
      </c>
      <c r="AK196">
        <v>0</v>
      </c>
      <c r="AL196">
        <v>-219586</v>
      </c>
      <c r="AM196">
        <v>0</v>
      </c>
      <c r="AN196">
        <v>3388598</v>
      </c>
      <c r="AO196">
        <v>0</v>
      </c>
      <c r="AP196">
        <v>18684667</v>
      </c>
      <c r="AQ196">
        <v>91015059</v>
      </c>
      <c r="AR196">
        <v>57</v>
      </c>
    </row>
    <row r="197" spans="1:44" hidden="1">
      <c r="A197" s="150" t="str">
        <f t="shared" si="3"/>
        <v>MO_2027</v>
      </c>
      <c r="B197" t="s">
        <v>559</v>
      </c>
      <c r="C197">
        <v>2027</v>
      </c>
      <c r="D197">
        <v>87</v>
      </c>
      <c r="E197">
        <v>14.1</v>
      </c>
      <c r="F197">
        <v>28.1</v>
      </c>
      <c r="G197">
        <v>10027.9</v>
      </c>
      <c r="H197">
        <v>0</v>
      </c>
      <c r="I197">
        <v>324.2</v>
      </c>
      <c r="J197">
        <v>41.2</v>
      </c>
      <c r="K197">
        <v>1816.5</v>
      </c>
      <c r="L197">
        <v>3240.3</v>
      </c>
      <c r="M197">
        <v>0</v>
      </c>
      <c r="N197">
        <v>571.79999999999995</v>
      </c>
      <c r="O197">
        <v>1247</v>
      </c>
      <c r="P197">
        <v>0</v>
      </c>
      <c r="Q197">
        <v>598.6</v>
      </c>
      <c r="R197">
        <v>657</v>
      </c>
      <c r="S197">
        <v>0</v>
      </c>
      <c r="T197">
        <v>1660.9</v>
      </c>
      <c r="U197">
        <v>0</v>
      </c>
      <c r="V197">
        <v>5326.3</v>
      </c>
      <c r="W197">
        <v>-25581</v>
      </c>
      <c r="X197">
        <v>60156</v>
      </c>
      <c r="Y197">
        <v>0</v>
      </c>
      <c r="Z197">
        <v>184532</v>
      </c>
      <c r="AA197">
        <v>51339299</v>
      </c>
      <c r="AB197">
        <v>0</v>
      </c>
      <c r="AC197">
        <v>446816</v>
      </c>
      <c r="AD197">
        <v>271036</v>
      </c>
      <c r="AE197">
        <v>1931583</v>
      </c>
      <c r="AF197">
        <v>79977</v>
      </c>
      <c r="AG197">
        <v>0</v>
      </c>
      <c r="AH197">
        <v>1493546</v>
      </c>
      <c r="AI197">
        <v>10082116</v>
      </c>
      <c r="AJ197">
        <v>0</v>
      </c>
      <c r="AK197">
        <v>0</v>
      </c>
      <c r="AL197">
        <v>-234515</v>
      </c>
      <c r="AM197">
        <v>0</v>
      </c>
      <c r="AN197">
        <v>3854285</v>
      </c>
      <c r="AO197">
        <v>0</v>
      </c>
      <c r="AP197">
        <v>20606961</v>
      </c>
      <c r="AQ197">
        <v>90090212</v>
      </c>
      <c r="AR197">
        <v>53.4</v>
      </c>
    </row>
    <row r="198" spans="1:44" hidden="1">
      <c r="A198" s="150" t="str">
        <f t="shared" si="3"/>
        <v>MO_2028</v>
      </c>
      <c r="B198" t="s">
        <v>559</v>
      </c>
      <c r="C198">
        <v>2028</v>
      </c>
      <c r="D198">
        <v>346.9</v>
      </c>
      <c r="E198">
        <v>14.1</v>
      </c>
      <c r="F198">
        <v>3343.6</v>
      </c>
      <c r="G198">
        <v>4576.3999999999996</v>
      </c>
      <c r="H198">
        <v>0</v>
      </c>
      <c r="I198">
        <v>378</v>
      </c>
      <c r="J198">
        <v>55</v>
      </c>
      <c r="K198">
        <v>1813.5</v>
      </c>
      <c r="L198">
        <v>3227.3</v>
      </c>
      <c r="M198">
        <v>0</v>
      </c>
      <c r="N198">
        <v>572.29999999999995</v>
      </c>
      <c r="O198">
        <v>1247</v>
      </c>
      <c r="P198">
        <v>0</v>
      </c>
      <c r="Q198">
        <v>436.6</v>
      </c>
      <c r="R198">
        <v>657</v>
      </c>
      <c r="S198">
        <v>0</v>
      </c>
      <c r="T198">
        <v>2185.8000000000002</v>
      </c>
      <c r="U198">
        <v>0</v>
      </c>
      <c r="V198">
        <v>7480.4</v>
      </c>
      <c r="W198">
        <v>-65150</v>
      </c>
      <c r="X198">
        <v>55401</v>
      </c>
      <c r="Y198">
        <v>0</v>
      </c>
      <c r="Z198">
        <v>23713410</v>
      </c>
      <c r="AA198">
        <v>13759125</v>
      </c>
      <c r="AB198">
        <v>0</v>
      </c>
      <c r="AC198">
        <v>541377</v>
      </c>
      <c r="AD198">
        <v>361382</v>
      </c>
      <c r="AE198">
        <v>1299420</v>
      </c>
      <c r="AF198">
        <v>21600</v>
      </c>
      <c r="AG198">
        <v>0</v>
      </c>
      <c r="AH198">
        <v>1494913</v>
      </c>
      <c r="AI198">
        <v>10082116</v>
      </c>
      <c r="AJ198">
        <v>0</v>
      </c>
      <c r="AK198">
        <v>0</v>
      </c>
      <c r="AL198">
        <v>-250687</v>
      </c>
      <c r="AM198">
        <v>0</v>
      </c>
      <c r="AN198">
        <v>5129989</v>
      </c>
      <c r="AO198">
        <v>0</v>
      </c>
      <c r="AP198">
        <v>29161811</v>
      </c>
      <c r="AQ198">
        <v>85304706</v>
      </c>
      <c r="AR198">
        <v>17.5</v>
      </c>
    </row>
    <row r="199" spans="1:44" hidden="1">
      <c r="A199" s="150" t="str">
        <f t="shared" si="3"/>
        <v>MO_2029</v>
      </c>
      <c r="B199" t="s">
        <v>559</v>
      </c>
      <c r="C199">
        <v>2029</v>
      </c>
      <c r="D199">
        <v>1168.5</v>
      </c>
      <c r="E199">
        <v>14.1</v>
      </c>
      <c r="F199">
        <v>3501.8</v>
      </c>
      <c r="G199">
        <v>4560.6000000000004</v>
      </c>
      <c r="H199">
        <v>0</v>
      </c>
      <c r="I199">
        <v>468.1</v>
      </c>
      <c r="J199">
        <v>55</v>
      </c>
      <c r="K199">
        <v>1811.6</v>
      </c>
      <c r="L199">
        <v>3160.1</v>
      </c>
      <c r="M199">
        <v>0</v>
      </c>
      <c r="N199">
        <v>572.9</v>
      </c>
      <c r="O199">
        <v>1247</v>
      </c>
      <c r="P199">
        <v>0</v>
      </c>
      <c r="Q199">
        <v>436.6</v>
      </c>
      <c r="R199">
        <v>657</v>
      </c>
      <c r="S199">
        <v>0</v>
      </c>
      <c r="T199">
        <v>2300</v>
      </c>
      <c r="U199">
        <v>0</v>
      </c>
      <c r="V199">
        <v>10350.700000000001</v>
      </c>
      <c r="W199">
        <v>-253208</v>
      </c>
      <c r="X199">
        <v>53415</v>
      </c>
      <c r="Y199">
        <v>0</v>
      </c>
      <c r="Z199">
        <v>24834980</v>
      </c>
      <c r="AA199">
        <v>11880594</v>
      </c>
      <c r="AB199">
        <v>0</v>
      </c>
      <c r="AC199">
        <v>621142</v>
      </c>
      <c r="AD199">
        <v>361382</v>
      </c>
      <c r="AE199">
        <v>721304</v>
      </c>
      <c r="AF199">
        <v>12675</v>
      </c>
      <c r="AG199">
        <v>0</v>
      </c>
      <c r="AH199">
        <v>1493794</v>
      </c>
      <c r="AI199">
        <v>9730526</v>
      </c>
      <c r="AJ199">
        <v>0</v>
      </c>
      <c r="AK199">
        <v>0</v>
      </c>
      <c r="AL199">
        <v>-277818</v>
      </c>
      <c r="AM199">
        <v>0</v>
      </c>
      <c r="AN199">
        <v>5333122</v>
      </c>
      <c r="AO199">
        <v>0</v>
      </c>
      <c r="AP199">
        <v>40359980</v>
      </c>
      <c r="AQ199">
        <v>94871887</v>
      </c>
      <c r="AR199">
        <v>15.5</v>
      </c>
    </row>
    <row r="200" spans="1:44" hidden="1">
      <c r="A200" s="150" t="str">
        <f t="shared" si="3"/>
        <v>MO_2030</v>
      </c>
      <c r="B200" t="s">
        <v>559</v>
      </c>
      <c r="C200">
        <v>2030</v>
      </c>
      <c r="D200">
        <v>1168.5999999999999</v>
      </c>
      <c r="E200">
        <v>14.1</v>
      </c>
      <c r="F200">
        <v>3501.8</v>
      </c>
      <c r="G200">
        <v>4540.8999999999996</v>
      </c>
      <c r="H200">
        <v>0</v>
      </c>
      <c r="I200">
        <v>558.20000000000005</v>
      </c>
      <c r="J200">
        <v>55</v>
      </c>
      <c r="K200">
        <v>1809.8</v>
      </c>
      <c r="L200">
        <v>2980.8</v>
      </c>
      <c r="M200">
        <v>0</v>
      </c>
      <c r="N200">
        <v>573.5</v>
      </c>
      <c r="O200">
        <v>1247</v>
      </c>
      <c r="P200">
        <v>0</v>
      </c>
      <c r="Q200">
        <v>220.5</v>
      </c>
      <c r="R200">
        <v>657</v>
      </c>
      <c r="S200">
        <v>0</v>
      </c>
      <c r="T200">
        <v>3272</v>
      </c>
      <c r="U200">
        <v>0</v>
      </c>
      <c r="V200">
        <v>12202.4</v>
      </c>
      <c r="W200">
        <v>-276708</v>
      </c>
      <c r="X200">
        <v>48083</v>
      </c>
      <c r="Y200">
        <v>0</v>
      </c>
      <c r="Z200">
        <v>24834980</v>
      </c>
      <c r="AA200">
        <v>10275875</v>
      </c>
      <c r="AB200">
        <v>0</v>
      </c>
      <c r="AC200">
        <v>767602</v>
      </c>
      <c r="AD200">
        <v>361382</v>
      </c>
      <c r="AE200">
        <v>633829</v>
      </c>
      <c r="AF200">
        <v>0</v>
      </c>
      <c r="AG200">
        <v>0</v>
      </c>
      <c r="AH200">
        <v>1497581</v>
      </c>
      <c r="AI200">
        <v>8727394</v>
      </c>
      <c r="AJ200">
        <v>0</v>
      </c>
      <c r="AK200">
        <v>0</v>
      </c>
      <c r="AL200">
        <v>-269443</v>
      </c>
      <c r="AM200">
        <v>0</v>
      </c>
      <c r="AN200">
        <v>7629227</v>
      </c>
      <c r="AO200">
        <v>0</v>
      </c>
      <c r="AP200">
        <v>47344697</v>
      </c>
      <c r="AQ200">
        <v>101574499</v>
      </c>
      <c r="AR200">
        <v>13.9</v>
      </c>
    </row>
    <row r="201" spans="1:44" hidden="1">
      <c r="A201" s="150" t="str">
        <f t="shared" si="3"/>
        <v>MS_2022</v>
      </c>
      <c r="B201" t="s">
        <v>558</v>
      </c>
      <c r="C201">
        <v>2022</v>
      </c>
      <c r="D201">
        <v>0</v>
      </c>
      <c r="E201">
        <v>1.6</v>
      </c>
      <c r="F201">
        <v>0</v>
      </c>
      <c r="G201">
        <v>1444</v>
      </c>
      <c r="H201">
        <v>0</v>
      </c>
      <c r="I201">
        <v>10.199999999999999</v>
      </c>
      <c r="J201">
        <v>0</v>
      </c>
      <c r="K201">
        <v>7855.1</v>
      </c>
      <c r="L201">
        <v>1289.5</v>
      </c>
      <c r="M201">
        <v>0</v>
      </c>
      <c r="N201">
        <v>0</v>
      </c>
      <c r="O201">
        <v>1401</v>
      </c>
      <c r="P201">
        <v>0</v>
      </c>
      <c r="Q201">
        <v>1989.8</v>
      </c>
      <c r="R201">
        <v>0</v>
      </c>
      <c r="S201">
        <v>0</v>
      </c>
      <c r="T201">
        <v>318.10000000000002</v>
      </c>
      <c r="U201">
        <v>0</v>
      </c>
      <c r="V201">
        <v>0</v>
      </c>
      <c r="W201">
        <v>0</v>
      </c>
      <c r="X201">
        <v>7354</v>
      </c>
      <c r="Y201">
        <v>0</v>
      </c>
      <c r="Z201">
        <v>0</v>
      </c>
      <c r="AA201">
        <v>9369612</v>
      </c>
      <c r="AB201">
        <v>0</v>
      </c>
      <c r="AC201">
        <v>15294</v>
      </c>
      <c r="AD201">
        <v>0</v>
      </c>
      <c r="AE201">
        <v>16303751</v>
      </c>
      <c r="AF201">
        <v>871405</v>
      </c>
      <c r="AG201">
        <v>0</v>
      </c>
      <c r="AH201">
        <v>0</v>
      </c>
      <c r="AI201">
        <v>11258822</v>
      </c>
      <c r="AJ201">
        <v>0</v>
      </c>
      <c r="AK201">
        <v>522848</v>
      </c>
      <c r="AL201">
        <v>0</v>
      </c>
      <c r="AM201">
        <v>0</v>
      </c>
      <c r="AN201">
        <v>684860</v>
      </c>
      <c r="AO201">
        <v>0</v>
      </c>
      <c r="AP201">
        <v>0</v>
      </c>
      <c r="AQ201">
        <v>39033945</v>
      </c>
      <c r="AR201">
        <v>18.3</v>
      </c>
    </row>
    <row r="202" spans="1:44" hidden="1">
      <c r="A202" s="150" t="str">
        <f t="shared" si="3"/>
        <v>MS_2023</v>
      </c>
      <c r="B202" t="s">
        <v>558</v>
      </c>
      <c r="C202">
        <v>2023</v>
      </c>
      <c r="D202">
        <v>0</v>
      </c>
      <c r="E202">
        <v>1.6</v>
      </c>
      <c r="F202">
        <v>0</v>
      </c>
      <c r="G202">
        <v>1444</v>
      </c>
      <c r="H202">
        <v>0</v>
      </c>
      <c r="I202">
        <v>16.399999999999999</v>
      </c>
      <c r="J202">
        <v>0</v>
      </c>
      <c r="K202">
        <v>8354.4</v>
      </c>
      <c r="L202">
        <v>1289.5</v>
      </c>
      <c r="M202">
        <v>0</v>
      </c>
      <c r="N202">
        <v>0</v>
      </c>
      <c r="O202">
        <v>1401</v>
      </c>
      <c r="P202">
        <v>0</v>
      </c>
      <c r="Q202">
        <v>1495.5</v>
      </c>
      <c r="R202">
        <v>0</v>
      </c>
      <c r="S202">
        <v>0</v>
      </c>
      <c r="T202">
        <v>318.10000000000002</v>
      </c>
      <c r="U202">
        <v>0</v>
      </c>
      <c r="V202">
        <v>0</v>
      </c>
      <c r="W202">
        <v>0</v>
      </c>
      <c r="X202">
        <v>7354</v>
      </c>
      <c r="Y202">
        <v>0</v>
      </c>
      <c r="Z202">
        <v>0</v>
      </c>
      <c r="AA202">
        <v>8638170</v>
      </c>
      <c r="AB202">
        <v>0</v>
      </c>
      <c r="AC202">
        <v>24577</v>
      </c>
      <c r="AD202">
        <v>0</v>
      </c>
      <c r="AE202">
        <v>18759101</v>
      </c>
      <c r="AF202">
        <v>706681</v>
      </c>
      <c r="AG202">
        <v>0</v>
      </c>
      <c r="AH202">
        <v>0</v>
      </c>
      <c r="AI202">
        <v>11258822</v>
      </c>
      <c r="AJ202">
        <v>0</v>
      </c>
      <c r="AK202">
        <v>147967</v>
      </c>
      <c r="AL202">
        <v>0</v>
      </c>
      <c r="AM202">
        <v>0</v>
      </c>
      <c r="AN202">
        <v>680047</v>
      </c>
      <c r="AO202">
        <v>0</v>
      </c>
      <c r="AP202">
        <v>0</v>
      </c>
      <c r="AQ202">
        <v>40222719</v>
      </c>
      <c r="AR202">
        <v>17.8</v>
      </c>
    </row>
    <row r="203" spans="1:44" hidden="1">
      <c r="A203" s="150" t="str">
        <f t="shared" si="3"/>
        <v>MS_2024</v>
      </c>
      <c r="B203" t="s">
        <v>558</v>
      </c>
      <c r="C203">
        <v>2024</v>
      </c>
      <c r="D203">
        <v>0</v>
      </c>
      <c r="E203">
        <v>1.6</v>
      </c>
      <c r="F203">
        <v>0</v>
      </c>
      <c r="G203">
        <v>1436.5</v>
      </c>
      <c r="H203">
        <v>0</v>
      </c>
      <c r="I203">
        <v>22.5</v>
      </c>
      <c r="J203">
        <v>0</v>
      </c>
      <c r="K203">
        <v>8354.4</v>
      </c>
      <c r="L203">
        <v>656.3</v>
      </c>
      <c r="M203">
        <v>0</v>
      </c>
      <c r="N203">
        <v>0</v>
      </c>
      <c r="O203">
        <v>1401</v>
      </c>
      <c r="P203">
        <v>0</v>
      </c>
      <c r="Q203">
        <v>228</v>
      </c>
      <c r="R203">
        <v>0</v>
      </c>
      <c r="S203">
        <v>0</v>
      </c>
      <c r="T203">
        <v>318.10000000000002</v>
      </c>
      <c r="U203">
        <v>0</v>
      </c>
      <c r="V203">
        <v>0</v>
      </c>
      <c r="W203">
        <v>0</v>
      </c>
      <c r="X203">
        <v>7354</v>
      </c>
      <c r="Y203">
        <v>0</v>
      </c>
      <c r="Z203">
        <v>0</v>
      </c>
      <c r="AA203">
        <v>6885643</v>
      </c>
      <c r="AB203">
        <v>0</v>
      </c>
      <c r="AC203">
        <v>33859</v>
      </c>
      <c r="AD203">
        <v>0</v>
      </c>
      <c r="AE203">
        <v>20256636</v>
      </c>
      <c r="AF203">
        <v>672659</v>
      </c>
      <c r="AG203">
        <v>0</v>
      </c>
      <c r="AH203">
        <v>0</v>
      </c>
      <c r="AI203">
        <v>11258822</v>
      </c>
      <c r="AJ203">
        <v>0</v>
      </c>
      <c r="AK203">
        <v>0</v>
      </c>
      <c r="AL203">
        <v>0</v>
      </c>
      <c r="AM203">
        <v>0</v>
      </c>
      <c r="AN203">
        <v>675292</v>
      </c>
      <c r="AO203">
        <v>0</v>
      </c>
      <c r="AP203">
        <v>0</v>
      </c>
      <c r="AQ203">
        <v>39790266</v>
      </c>
      <c r="AR203">
        <v>16.2</v>
      </c>
    </row>
    <row r="204" spans="1:44" hidden="1">
      <c r="A204" s="150" t="str">
        <f t="shared" si="3"/>
        <v>MS_2025</v>
      </c>
      <c r="B204" t="s">
        <v>558</v>
      </c>
      <c r="C204">
        <v>2025</v>
      </c>
      <c r="D204">
        <v>0</v>
      </c>
      <c r="E204">
        <v>1.6</v>
      </c>
      <c r="F204">
        <v>3.1</v>
      </c>
      <c r="G204">
        <v>1426.8</v>
      </c>
      <c r="H204">
        <v>0</v>
      </c>
      <c r="I204">
        <v>38.5</v>
      </c>
      <c r="J204">
        <v>4.5999999999999996</v>
      </c>
      <c r="K204">
        <v>8230.5</v>
      </c>
      <c r="L204">
        <v>656.3</v>
      </c>
      <c r="M204">
        <v>0</v>
      </c>
      <c r="N204">
        <v>0</v>
      </c>
      <c r="O204">
        <v>1401</v>
      </c>
      <c r="P204">
        <v>0</v>
      </c>
      <c r="Q204">
        <v>169</v>
      </c>
      <c r="R204">
        <v>0</v>
      </c>
      <c r="S204">
        <v>0</v>
      </c>
      <c r="T204">
        <v>318.10000000000002</v>
      </c>
      <c r="U204">
        <v>0</v>
      </c>
      <c r="V204">
        <v>0</v>
      </c>
      <c r="W204">
        <v>0</v>
      </c>
      <c r="X204">
        <v>7354</v>
      </c>
      <c r="Y204">
        <v>0</v>
      </c>
      <c r="Z204">
        <v>20504</v>
      </c>
      <c r="AA204">
        <v>6170135</v>
      </c>
      <c r="AB204">
        <v>0</v>
      </c>
      <c r="AC204">
        <v>57818</v>
      </c>
      <c r="AD204">
        <v>30115</v>
      </c>
      <c r="AE204">
        <v>18111137</v>
      </c>
      <c r="AF204">
        <v>459574</v>
      </c>
      <c r="AG204">
        <v>0</v>
      </c>
      <c r="AH204">
        <v>0</v>
      </c>
      <c r="AI204">
        <v>11258822</v>
      </c>
      <c r="AJ204">
        <v>0</v>
      </c>
      <c r="AK204">
        <v>0</v>
      </c>
      <c r="AL204">
        <v>0</v>
      </c>
      <c r="AM204">
        <v>0</v>
      </c>
      <c r="AN204">
        <v>670594</v>
      </c>
      <c r="AO204">
        <v>0</v>
      </c>
      <c r="AP204">
        <v>0</v>
      </c>
      <c r="AQ204">
        <v>36786052</v>
      </c>
      <c r="AR204">
        <v>14.3</v>
      </c>
    </row>
    <row r="205" spans="1:44" hidden="1">
      <c r="A205" s="150" t="str">
        <f t="shared" si="3"/>
        <v>MS_2026</v>
      </c>
      <c r="B205" t="s">
        <v>558</v>
      </c>
      <c r="C205">
        <v>2026</v>
      </c>
      <c r="D205">
        <v>4.5</v>
      </c>
      <c r="E205">
        <v>1.6</v>
      </c>
      <c r="F205">
        <v>6.2</v>
      </c>
      <c r="G205">
        <v>1416.9</v>
      </c>
      <c r="H205">
        <v>0</v>
      </c>
      <c r="I205">
        <v>54.5</v>
      </c>
      <c r="J205">
        <v>9.1999999999999993</v>
      </c>
      <c r="K205">
        <v>8202.6</v>
      </c>
      <c r="L205">
        <v>624.29999999999995</v>
      </c>
      <c r="M205">
        <v>0</v>
      </c>
      <c r="N205">
        <v>0</v>
      </c>
      <c r="O205">
        <v>1401</v>
      </c>
      <c r="P205">
        <v>0</v>
      </c>
      <c r="Q205">
        <v>169</v>
      </c>
      <c r="R205">
        <v>0</v>
      </c>
      <c r="S205">
        <v>0</v>
      </c>
      <c r="T205">
        <v>1419.1</v>
      </c>
      <c r="U205">
        <v>0</v>
      </c>
      <c r="V205">
        <v>0</v>
      </c>
      <c r="W205">
        <v>-1331</v>
      </c>
      <c r="X205">
        <v>7354</v>
      </c>
      <c r="Y205">
        <v>0</v>
      </c>
      <c r="Z205">
        <v>41007</v>
      </c>
      <c r="AA205">
        <v>5125340</v>
      </c>
      <c r="AB205">
        <v>0</v>
      </c>
      <c r="AC205">
        <v>42402</v>
      </c>
      <c r="AD205">
        <v>60230</v>
      </c>
      <c r="AE205">
        <v>16921973</v>
      </c>
      <c r="AF205">
        <v>346096</v>
      </c>
      <c r="AG205">
        <v>0</v>
      </c>
      <c r="AH205">
        <v>0</v>
      </c>
      <c r="AI205">
        <v>11258822</v>
      </c>
      <c r="AJ205">
        <v>0</v>
      </c>
      <c r="AK205">
        <v>0</v>
      </c>
      <c r="AL205">
        <v>0</v>
      </c>
      <c r="AM205">
        <v>0</v>
      </c>
      <c r="AN205">
        <v>3040386</v>
      </c>
      <c r="AO205">
        <v>0</v>
      </c>
      <c r="AP205">
        <v>0</v>
      </c>
      <c r="AQ205">
        <v>36842280</v>
      </c>
      <c r="AR205">
        <v>12.6</v>
      </c>
    </row>
    <row r="206" spans="1:44" hidden="1">
      <c r="A206" s="150" t="str">
        <f t="shared" si="3"/>
        <v>MS_2027</v>
      </c>
      <c r="B206" t="s">
        <v>558</v>
      </c>
      <c r="C206">
        <v>2027</v>
      </c>
      <c r="D206">
        <v>7.8</v>
      </c>
      <c r="E206">
        <v>1.6</v>
      </c>
      <c r="F206">
        <v>9.4</v>
      </c>
      <c r="G206">
        <v>1405.3</v>
      </c>
      <c r="H206">
        <v>0</v>
      </c>
      <c r="I206">
        <v>96.7</v>
      </c>
      <c r="J206">
        <v>13.7</v>
      </c>
      <c r="K206">
        <v>8188.8</v>
      </c>
      <c r="L206">
        <v>624.29999999999995</v>
      </c>
      <c r="M206">
        <v>0</v>
      </c>
      <c r="N206">
        <v>0</v>
      </c>
      <c r="O206">
        <v>1401</v>
      </c>
      <c r="P206">
        <v>0</v>
      </c>
      <c r="Q206">
        <v>169</v>
      </c>
      <c r="R206">
        <v>0</v>
      </c>
      <c r="S206">
        <v>0</v>
      </c>
      <c r="T206">
        <v>1840.2</v>
      </c>
      <c r="U206">
        <v>0</v>
      </c>
      <c r="V206">
        <v>0</v>
      </c>
      <c r="W206">
        <v>-1871</v>
      </c>
      <c r="X206">
        <v>7354</v>
      </c>
      <c r="Y206">
        <v>0</v>
      </c>
      <c r="Z206">
        <v>61511</v>
      </c>
      <c r="AA206">
        <v>4339418</v>
      </c>
      <c r="AB206">
        <v>0</v>
      </c>
      <c r="AC206">
        <v>32956</v>
      </c>
      <c r="AD206">
        <v>90345</v>
      </c>
      <c r="AE206">
        <v>14816526</v>
      </c>
      <c r="AF206">
        <v>80967</v>
      </c>
      <c r="AG206">
        <v>0</v>
      </c>
      <c r="AH206">
        <v>0</v>
      </c>
      <c r="AI206">
        <v>11258822</v>
      </c>
      <c r="AJ206">
        <v>0</v>
      </c>
      <c r="AK206">
        <v>0</v>
      </c>
      <c r="AL206">
        <v>0</v>
      </c>
      <c r="AM206">
        <v>0</v>
      </c>
      <c r="AN206">
        <v>3900955</v>
      </c>
      <c r="AO206">
        <v>0</v>
      </c>
      <c r="AP206">
        <v>0</v>
      </c>
      <c r="AQ206">
        <v>34586982</v>
      </c>
      <c r="AR206">
        <v>10.6</v>
      </c>
    </row>
    <row r="207" spans="1:44" hidden="1">
      <c r="A207" s="150" t="str">
        <f t="shared" si="3"/>
        <v>MS_2028</v>
      </c>
      <c r="B207" t="s">
        <v>558</v>
      </c>
      <c r="C207">
        <v>2028</v>
      </c>
      <c r="D207">
        <v>37.1</v>
      </c>
      <c r="E207">
        <v>1.6</v>
      </c>
      <c r="F207">
        <v>1014.6</v>
      </c>
      <c r="G207">
        <v>0</v>
      </c>
      <c r="H207">
        <v>0</v>
      </c>
      <c r="I207">
        <v>138.9</v>
      </c>
      <c r="J207">
        <v>18.3</v>
      </c>
      <c r="K207">
        <v>8175</v>
      </c>
      <c r="L207">
        <v>624.29999999999995</v>
      </c>
      <c r="M207">
        <v>0</v>
      </c>
      <c r="N207">
        <v>0</v>
      </c>
      <c r="O207">
        <v>1401</v>
      </c>
      <c r="P207">
        <v>0</v>
      </c>
      <c r="Q207">
        <v>169</v>
      </c>
      <c r="R207">
        <v>0</v>
      </c>
      <c r="S207">
        <v>0</v>
      </c>
      <c r="T207">
        <v>1932.6</v>
      </c>
      <c r="U207">
        <v>0</v>
      </c>
      <c r="V207">
        <v>0</v>
      </c>
      <c r="W207">
        <v>-14715</v>
      </c>
      <c r="X207">
        <v>7354</v>
      </c>
      <c r="Y207">
        <v>0</v>
      </c>
      <c r="Z207">
        <v>7195785</v>
      </c>
      <c r="AA207">
        <v>0</v>
      </c>
      <c r="AB207">
        <v>0</v>
      </c>
      <c r="AC207">
        <v>155363</v>
      </c>
      <c r="AD207">
        <v>120461</v>
      </c>
      <c r="AE207">
        <v>9894395</v>
      </c>
      <c r="AF207">
        <v>93121</v>
      </c>
      <c r="AG207">
        <v>0</v>
      </c>
      <c r="AH207">
        <v>0</v>
      </c>
      <c r="AI207">
        <v>11258822</v>
      </c>
      <c r="AJ207">
        <v>0</v>
      </c>
      <c r="AK207">
        <v>0</v>
      </c>
      <c r="AL207">
        <v>0</v>
      </c>
      <c r="AM207">
        <v>0</v>
      </c>
      <c r="AN207">
        <v>4330419</v>
      </c>
      <c r="AO207">
        <v>0</v>
      </c>
      <c r="AP207">
        <v>0</v>
      </c>
      <c r="AQ207">
        <v>33041004</v>
      </c>
      <c r="AR207">
        <v>4.9000000000000004</v>
      </c>
    </row>
    <row r="208" spans="1:44" hidden="1">
      <c r="A208" s="150" t="str">
        <f t="shared" si="3"/>
        <v>MS_2029</v>
      </c>
      <c r="B208" t="s">
        <v>558</v>
      </c>
      <c r="C208">
        <v>2029</v>
      </c>
      <c r="D208">
        <v>39.299999999999997</v>
      </c>
      <c r="E208">
        <v>1.6</v>
      </c>
      <c r="F208">
        <v>1014.6</v>
      </c>
      <c r="G208">
        <v>0</v>
      </c>
      <c r="H208">
        <v>0</v>
      </c>
      <c r="I208">
        <v>227</v>
      </c>
      <c r="J208">
        <v>18.3</v>
      </c>
      <c r="K208">
        <v>8166.8</v>
      </c>
      <c r="L208">
        <v>624.29999999999995</v>
      </c>
      <c r="M208">
        <v>0</v>
      </c>
      <c r="N208">
        <v>0</v>
      </c>
      <c r="O208">
        <v>1401</v>
      </c>
      <c r="P208">
        <v>0</v>
      </c>
      <c r="Q208">
        <v>169</v>
      </c>
      <c r="R208">
        <v>0</v>
      </c>
      <c r="S208">
        <v>0</v>
      </c>
      <c r="T208">
        <v>3191.9</v>
      </c>
      <c r="U208">
        <v>0</v>
      </c>
      <c r="V208">
        <v>0</v>
      </c>
      <c r="W208">
        <v>-10092</v>
      </c>
      <c r="X208">
        <v>7354</v>
      </c>
      <c r="Y208">
        <v>0</v>
      </c>
      <c r="Z208">
        <v>7195785</v>
      </c>
      <c r="AA208">
        <v>0</v>
      </c>
      <c r="AB208">
        <v>0</v>
      </c>
      <c r="AC208">
        <v>273874</v>
      </c>
      <c r="AD208">
        <v>120461</v>
      </c>
      <c r="AE208">
        <v>8784734</v>
      </c>
      <c r="AF208">
        <v>153567</v>
      </c>
      <c r="AG208">
        <v>0</v>
      </c>
      <c r="AH208">
        <v>0</v>
      </c>
      <c r="AI208">
        <v>11258822</v>
      </c>
      <c r="AJ208">
        <v>0</v>
      </c>
      <c r="AK208">
        <v>0</v>
      </c>
      <c r="AL208">
        <v>0</v>
      </c>
      <c r="AM208">
        <v>0</v>
      </c>
      <c r="AN208">
        <v>7107704</v>
      </c>
      <c r="AO208">
        <v>0</v>
      </c>
      <c r="AP208">
        <v>0</v>
      </c>
      <c r="AQ208">
        <v>34892208</v>
      </c>
      <c r="AR208">
        <v>4.4000000000000004</v>
      </c>
    </row>
    <row r="209" spans="1:44" hidden="1">
      <c r="A209" s="150" t="str">
        <f t="shared" si="3"/>
        <v>MS_2030</v>
      </c>
      <c r="B209" t="s">
        <v>558</v>
      </c>
      <c r="C209">
        <v>2030</v>
      </c>
      <c r="D209">
        <v>288.89999999999998</v>
      </c>
      <c r="E209">
        <v>1.6</v>
      </c>
      <c r="F209">
        <v>1014.6</v>
      </c>
      <c r="G209">
        <v>0</v>
      </c>
      <c r="H209">
        <v>0</v>
      </c>
      <c r="I209">
        <v>315.2</v>
      </c>
      <c r="J209">
        <v>18.3</v>
      </c>
      <c r="K209">
        <v>8119.3</v>
      </c>
      <c r="L209">
        <v>624.29999999999995</v>
      </c>
      <c r="M209">
        <v>0</v>
      </c>
      <c r="N209">
        <v>0</v>
      </c>
      <c r="O209">
        <v>1401</v>
      </c>
      <c r="P209">
        <v>0</v>
      </c>
      <c r="Q209">
        <v>169</v>
      </c>
      <c r="R209">
        <v>0</v>
      </c>
      <c r="S209">
        <v>0</v>
      </c>
      <c r="T209">
        <v>5283.4</v>
      </c>
      <c r="U209">
        <v>0</v>
      </c>
      <c r="V209">
        <v>0</v>
      </c>
      <c r="W209">
        <v>-122653</v>
      </c>
      <c r="X209">
        <v>7354</v>
      </c>
      <c r="Y209">
        <v>0</v>
      </c>
      <c r="Z209">
        <v>7195785</v>
      </c>
      <c r="AA209">
        <v>0</v>
      </c>
      <c r="AB209">
        <v>0</v>
      </c>
      <c r="AC209">
        <v>403285</v>
      </c>
      <c r="AD209">
        <v>120461</v>
      </c>
      <c r="AE209">
        <v>7518058</v>
      </c>
      <c r="AF209">
        <v>165278</v>
      </c>
      <c r="AG209">
        <v>0</v>
      </c>
      <c r="AH209">
        <v>0</v>
      </c>
      <c r="AI209">
        <v>11258822</v>
      </c>
      <c r="AJ209">
        <v>0</v>
      </c>
      <c r="AK209">
        <v>0</v>
      </c>
      <c r="AL209">
        <v>0</v>
      </c>
      <c r="AM209">
        <v>0</v>
      </c>
      <c r="AN209">
        <v>11969220</v>
      </c>
      <c r="AO209">
        <v>0</v>
      </c>
      <c r="AP209">
        <v>0</v>
      </c>
      <c r="AQ209">
        <v>38515609</v>
      </c>
      <c r="AR209">
        <v>4</v>
      </c>
    </row>
    <row r="210" spans="1:44" hidden="1">
      <c r="A210" s="150" t="str">
        <f t="shared" si="3"/>
        <v>MT_2022</v>
      </c>
      <c r="B210" t="s">
        <v>560</v>
      </c>
      <c r="C210">
        <v>2022</v>
      </c>
      <c r="D210">
        <v>200</v>
      </c>
      <c r="E210">
        <v>3.2</v>
      </c>
      <c r="F210">
        <v>0</v>
      </c>
      <c r="G210">
        <v>1625</v>
      </c>
      <c r="H210">
        <v>0</v>
      </c>
      <c r="I210">
        <v>16.600000000000001</v>
      </c>
      <c r="J210">
        <v>0</v>
      </c>
      <c r="K210">
        <v>40</v>
      </c>
      <c r="L210">
        <v>428.5</v>
      </c>
      <c r="M210">
        <v>0</v>
      </c>
      <c r="N210">
        <v>2845.4</v>
      </c>
      <c r="O210">
        <v>0</v>
      </c>
      <c r="P210">
        <v>0</v>
      </c>
      <c r="Q210">
        <v>52</v>
      </c>
      <c r="R210">
        <v>0</v>
      </c>
      <c r="S210">
        <v>0</v>
      </c>
      <c r="T210">
        <v>177</v>
      </c>
      <c r="U210">
        <v>0</v>
      </c>
      <c r="V210">
        <v>1112.9000000000001</v>
      </c>
      <c r="W210">
        <v>-8929</v>
      </c>
      <c r="X210">
        <v>14677</v>
      </c>
      <c r="Y210">
        <v>70080</v>
      </c>
      <c r="Z210">
        <v>0</v>
      </c>
      <c r="AA210">
        <v>10639074</v>
      </c>
      <c r="AB210">
        <v>0</v>
      </c>
      <c r="AC210">
        <v>17037</v>
      </c>
      <c r="AD210">
        <v>0</v>
      </c>
      <c r="AE210">
        <v>2160</v>
      </c>
      <c r="AF210">
        <v>621020</v>
      </c>
      <c r="AG210">
        <v>0</v>
      </c>
      <c r="AH210">
        <v>11699290</v>
      </c>
      <c r="AI210">
        <v>0</v>
      </c>
      <c r="AJ210">
        <v>0</v>
      </c>
      <c r="AK210">
        <v>0</v>
      </c>
      <c r="AL210">
        <v>0</v>
      </c>
      <c r="AM210">
        <v>0</v>
      </c>
      <c r="AN210">
        <v>186398</v>
      </c>
      <c r="AO210">
        <v>0</v>
      </c>
      <c r="AP210">
        <v>3406987</v>
      </c>
      <c r="AQ210">
        <v>26647794</v>
      </c>
      <c r="AR210">
        <v>12.3</v>
      </c>
    </row>
    <row r="211" spans="1:44" hidden="1">
      <c r="A211" s="150" t="str">
        <f t="shared" si="3"/>
        <v>MT_2023</v>
      </c>
      <c r="B211" t="s">
        <v>560</v>
      </c>
      <c r="C211">
        <v>2023</v>
      </c>
      <c r="D211">
        <v>200</v>
      </c>
      <c r="E211">
        <v>3.2</v>
      </c>
      <c r="F211">
        <v>0</v>
      </c>
      <c r="G211">
        <v>1625</v>
      </c>
      <c r="H211">
        <v>0</v>
      </c>
      <c r="I211">
        <v>21.2</v>
      </c>
      <c r="J211">
        <v>0</v>
      </c>
      <c r="K211">
        <v>40</v>
      </c>
      <c r="L211">
        <v>428.5</v>
      </c>
      <c r="M211">
        <v>0</v>
      </c>
      <c r="N211">
        <v>2850.2</v>
      </c>
      <c r="O211">
        <v>0</v>
      </c>
      <c r="P211">
        <v>0</v>
      </c>
      <c r="Q211">
        <v>52</v>
      </c>
      <c r="R211">
        <v>0</v>
      </c>
      <c r="S211">
        <v>0</v>
      </c>
      <c r="T211">
        <v>327</v>
      </c>
      <c r="U211">
        <v>0</v>
      </c>
      <c r="V211">
        <v>2533.1</v>
      </c>
      <c r="W211">
        <v>-8927</v>
      </c>
      <c r="X211">
        <v>14677</v>
      </c>
      <c r="Y211">
        <v>70080</v>
      </c>
      <c r="Z211">
        <v>0</v>
      </c>
      <c r="AA211">
        <v>5537120</v>
      </c>
      <c r="AB211">
        <v>0</v>
      </c>
      <c r="AC211">
        <v>16954</v>
      </c>
      <c r="AD211">
        <v>0</v>
      </c>
      <c r="AE211">
        <v>0</v>
      </c>
      <c r="AF211">
        <v>411997</v>
      </c>
      <c r="AG211">
        <v>0</v>
      </c>
      <c r="AH211">
        <v>12628201</v>
      </c>
      <c r="AI211">
        <v>0</v>
      </c>
      <c r="AJ211">
        <v>0</v>
      </c>
      <c r="AK211">
        <v>0</v>
      </c>
      <c r="AL211">
        <v>0</v>
      </c>
      <c r="AM211">
        <v>0</v>
      </c>
      <c r="AN211">
        <v>530624</v>
      </c>
      <c r="AO211">
        <v>0</v>
      </c>
      <c r="AP211">
        <v>8467132</v>
      </c>
      <c r="AQ211">
        <v>27667857</v>
      </c>
      <c r="AR211">
        <v>6.4</v>
      </c>
    </row>
    <row r="212" spans="1:44" hidden="1">
      <c r="A212" s="150" t="str">
        <f t="shared" si="3"/>
        <v>MT_2024</v>
      </c>
      <c r="B212" t="s">
        <v>560</v>
      </c>
      <c r="C212">
        <v>2024</v>
      </c>
      <c r="D212">
        <v>200</v>
      </c>
      <c r="E212">
        <v>3.2</v>
      </c>
      <c r="F212">
        <v>0</v>
      </c>
      <c r="G212">
        <v>1613.7</v>
      </c>
      <c r="H212">
        <v>0</v>
      </c>
      <c r="I212">
        <v>25.8</v>
      </c>
      <c r="J212">
        <v>0</v>
      </c>
      <c r="K212">
        <v>40</v>
      </c>
      <c r="L212">
        <v>54</v>
      </c>
      <c r="M212">
        <v>0</v>
      </c>
      <c r="N212">
        <v>2851.1</v>
      </c>
      <c r="O212">
        <v>0</v>
      </c>
      <c r="P212">
        <v>0</v>
      </c>
      <c r="Q212">
        <v>0</v>
      </c>
      <c r="R212">
        <v>0</v>
      </c>
      <c r="S212">
        <v>0</v>
      </c>
      <c r="T212">
        <v>333.7</v>
      </c>
      <c r="U212">
        <v>0</v>
      </c>
      <c r="V212">
        <v>2609.8000000000002</v>
      </c>
      <c r="W212">
        <v>-10093</v>
      </c>
      <c r="X212">
        <v>14677</v>
      </c>
      <c r="Y212">
        <v>70080</v>
      </c>
      <c r="Z212">
        <v>0</v>
      </c>
      <c r="AA212">
        <v>4965789</v>
      </c>
      <c r="AB212">
        <v>0</v>
      </c>
      <c r="AC212">
        <v>37871</v>
      </c>
      <c r="AD212">
        <v>0</v>
      </c>
      <c r="AE212">
        <v>4860</v>
      </c>
      <c r="AF212">
        <v>0</v>
      </c>
      <c r="AG212">
        <v>0</v>
      </c>
      <c r="AH212">
        <v>12633822</v>
      </c>
      <c r="AI212">
        <v>0</v>
      </c>
      <c r="AJ212">
        <v>0</v>
      </c>
      <c r="AK212">
        <v>0</v>
      </c>
      <c r="AL212">
        <v>0</v>
      </c>
      <c r="AM212">
        <v>0</v>
      </c>
      <c r="AN212">
        <v>671016</v>
      </c>
      <c r="AO212">
        <v>0</v>
      </c>
      <c r="AP212">
        <v>9745383</v>
      </c>
      <c r="AQ212">
        <v>28133404</v>
      </c>
      <c r="AR212">
        <v>5.5</v>
      </c>
    </row>
    <row r="213" spans="1:44" hidden="1">
      <c r="A213" s="150" t="str">
        <f t="shared" si="3"/>
        <v>MT_2025</v>
      </c>
      <c r="B213" t="s">
        <v>560</v>
      </c>
      <c r="C213">
        <v>2025</v>
      </c>
      <c r="D213">
        <v>200</v>
      </c>
      <c r="E213">
        <v>3.2</v>
      </c>
      <c r="F213">
        <v>7.8</v>
      </c>
      <c r="G213">
        <v>135.5</v>
      </c>
      <c r="H213">
        <v>0</v>
      </c>
      <c r="I213">
        <v>34.1</v>
      </c>
      <c r="J213">
        <v>11.5</v>
      </c>
      <c r="K213">
        <v>40</v>
      </c>
      <c r="L213">
        <v>54</v>
      </c>
      <c r="M213">
        <v>0</v>
      </c>
      <c r="N213">
        <v>2928.1</v>
      </c>
      <c r="O213">
        <v>0</v>
      </c>
      <c r="P213">
        <v>0</v>
      </c>
      <c r="Q213">
        <v>0</v>
      </c>
      <c r="R213">
        <v>0</v>
      </c>
      <c r="S213">
        <v>0</v>
      </c>
      <c r="T213">
        <v>335.3</v>
      </c>
      <c r="U213">
        <v>0</v>
      </c>
      <c r="V213">
        <v>2652.8</v>
      </c>
      <c r="W213">
        <v>-9274</v>
      </c>
      <c r="X213">
        <v>14677</v>
      </c>
      <c r="Y213">
        <v>70080</v>
      </c>
      <c r="Z213">
        <v>51259</v>
      </c>
      <c r="AA213">
        <v>101620</v>
      </c>
      <c r="AB213">
        <v>0</v>
      </c>
      <c r="AC213">
        <v>49575</v>
      </c>
      <c r="AD213">
        <v>75288</v>
      </c>
      <c r="AE213">
        <v>19605</v>
      </c>
      <c r="AF213">
        <v>0</v>
      </c>
      <c r="AG213">
        <v>0</v>
      </c>
      <c r="AH213">
        <v>12971740</v>
      </c>
      <c r="AI213">
        <v>0</v>
      </c>
      <c r="AJ213">
        <v>0</v>
      </c>
      <c r="AK213">
        <v>0</v>
      </c>
      <c r="AL213">
        <v>0</v>
      </c>
      <c r="AM213">
        <v>0</v>
      </c>
      <c r="AN213">
        <v>651540</v>
      </c>
      <c r="AO213">
        <v>0</v>
      </c>
      <c r="AP213">
        <v>9820138</v>
      </c>
      <c r="AQ213">
        <v>23816248</v>
      </c>
      <c r="AR213">
        <v>0.1</v>
      </c>
    </row>
    <row r="214" spans="1:44" hidden="1">
      <c r="A214" s="150" t="str">
        <f t="shared" si="3"/>
        <v>MT_2026</v>
      </c>
      <c r="B214" t="s">
        <v>560</v>
      </c>
      <c r="C214">
        <v>2026</v>
      </c>
      <c r="D214">
        <v>200</v>
      </c>
      <c r="E214">
        <v>3.2</v>
      </c>
      <c r="F214">
        <v>15.6</v>
      </c>
      <c r="G214">
        <v>135.19999999999999</v>
      </c>
      <c r="H214">
        <v>0</v>
      </c>
      <c r="I214">
        <v>42.4</v>
      </c>
      <c r="J214">
        <v>22.9</v>
      </c>
      <c r="K214">
        <v>39.9</v>
      </c>
      <c r="L214">
        <v>54</v>
      </c>
      <c r="M214">
        <v>0</v>
      </c>
      <c r="N214">
        <v>2929</v>
      </c>
      <c r="O214">
        <v>0</v>
      </c>
      <c r="P214">
        <v>0</v>
      </c>
      <c r="Q214">
        <v>0</v>
      </c>
      <c r="R214">
        <v>0</v>
      </c>
      <c r="S214">
        <v>0</v>
      </c>
      <c r="T214">
        <v>334.5</v>
      </c>
      <c r="U214">
        <v>0</v>
      </c>
      <c r="V214">
        <v>3027.7</v>
      </c>
      <c r="W214">
        <v>-10856</v>
      </c>
      <c r="X214">
        <v>14677</v>
      </c>
      <c r="Y214">
        <v>70080</v>
      </c>
      <c r="Z214">
        <v>102518</v>
      </c>
      <c r="AA214">
        <v>44142</v>
      </c>
      <c r="AB214">
        <v>0</v>
      </c>
      <c r="AC214">
        <v>58714</v>
      </c>
      <c r="AD214">
        <v>150576</v>
      </c>
      <c r="AE214">
        <v>28983</v>
      </c>
      <c r="AF214">
        <v>0</v>
      </c>
      <c r="AG214">
        <v>0</v>
      </c>
      <c r="AH214">
        <v>12976196</v>
      </c>
      <c r="AI214">
        <v>0</v>
      </c>
      <c r="AJ214">
        <v>0</v>
      </c>
      <c r="AK214">
        <v>0</v>
      </c>
      <c r="AL214">
        <v>0</v>
      </c>
      <c r="AM214">
        <v>0</v>
      </c>
      <c r="AN214">
        <v>618344</v>
      </c>
      <c r="AO214">
        <v>0</v>
      </c>
      <c r="AP214">
        <v>11325605</v>
      </c>
      <c r="AQ214">
        <v>25378979</v>
      </c>
      <c r="AR214">
        <v>0.1</v>
      </c>
    </row>
    <row r="215" spans="1:44" hidden="1">
      <c r="A215" s="150" t="str">
        <f t="shared" si="3"/>
        <v>MT_2027</v>
      </c>
      <c r="B215" t="s">
        <v>560</v>
      </c>
      <c r="C215">
        <v>2027</v>
      </c>
      <c r="D215">
        <v>200</v>
      </c>
      <c r="E215">
        <v>3.2</v>
      </c>
      <c r="F215">
        <v>23.4</v>
      </c>
      <c r="G215">
        <v>134.9</v>
      </c>
      <c r="H215">
        <v>0</v>
      </c>
      <c r="I215">
        <v>58.6</v>
      </c>
      <c r="J215">
        <v>34.4</v>
      </c>
      <c r="K215">
        <v>39.9</v>
      </c>
      <c r="L215">
        <v>54</v>
      </c>
      <c r="M215">
        <v>0</v>
      </c>
      <c r="N215">
        <v>2979.8</v>
      </c>
      <c r="O215">
        <v>0</v>
      </c>
      <c r="P215">
        <v>0</v>
      </c>
      <c r="Q215">
        <v>0</v>
      </c>
      <c r="R215">
        <v>0</v>
      </c>
      <c r="S215">
        <v>0</v>
      </c>
      <c r="T215">
        <v>333.3</v>
      </c>
      <c r="U215">
        <v>0</v>
      </c>
      <c r="V215">
        <v>3071.7</v>
      </c>
      <c r="W215">
        <v>-11480</v>
      </c>
      <c r="X215">
        <v>14677</v>
      </c>
      <c r="Y215">
        <v>70080</v>
      </c>
      <c r="Z215">
        <v>153777</v>
      </c>
      <c r="AA215">
        <v>27221</v>
      </c>
      <c r="AB215">
        <v>0</v>
      </c>
      <c r="AC215">
        <v>81440</v>
      </c>
      <c r="AD215">
        <v>225864</v>
      </c>
      <c r="AE215">
        <v>26073</v>
      </c>
      <c r="AF215">
        <v>0</v>
      </c>
      <c r="AG215">
        <v>0</v>
      </c>
      <c r="AH215">
        <v>13269334</v>
      </c>
      <c r="AI215">
        <v>0</v>
      </c>
      <c r="AJ215">
        <v>0</v>
      </c>
      <c r="AK215">
        <v>0</v>
      </c>
      <c r="AL215">
        <v>0</v>
      </c>
      <c r="AM215">
        <v>0</v>
      </c>
      <c r="AN215">
        <v>554410</v>
      </c>
      <c r="AO215">
        <v>0</v>
      </c>
      <c r="AP215">
        <v>11482150</v>
      </c>
      <c r="AQ215">
        <v>25893546</v>
      </c>
      <c r="AR215">
        <v>0.1</v>
      </c>
    </row>
    <row r="216" spans="1:44" hidden="1">
      <c r="A216" s="150" t="str">
        <f t="shared" si="3"/>
        <v>MT_2028</v>
      </c>
      <c r="B216" t="s">
        <v>560</v>
      </c>
      <c r="C216">
        <v>2028</v>
      </c>
      <c r="D216">
        <v>200</v>
      </c>
      <c r="E216">
        <v>3.2</v>
      </c>
      <c r="F216">
        <v>0</v>
      </c>
      <c r="G216">
        <v>133.80000000000001</v>
      </c>
      <c r="H216">
        <v>0</v>
      </c>
      <c r="I216">
        <v>74.900000000000006</v>
      </c>
      <c r="J216">
        <v>45.8</v>
      </c>
      <c r="K216">
        <v>39.799999999999997</v>
      </c>
      <c r="L216">
        <v>54</v>
      </c>
      <c r="M216">
        <v>0</v>
      </c>
      <c r="N216">
        <v>2981.6</v>
      </c>
      <c r="O216">
        <v>0</v>
      </c>
      <c r="P216">
        <v>0</v>
      </c>
      <c r="Q216">
        <v>0</v>
      </c>
      <c r="R216">
        <v>0</v>
      </c>
      <c r="S216">
        <v>0</v>
      </c>
      <c r="T216">
        <v>332.3</v>
      </c>
      <c r="U216">
        <v>0</v>
      </c>
      <c r="V216">
        <v>3854.7</v>
      </c>
      <c r="W216">
        <v>-22097</v>
      </c>
      <c r="X216">
        <v>13816</v>
      </c>
      <c r="Y216">
        <v>70080</v>
      </c>
      <c r="Z216">
        <v>0</v>
      </c>
      <c r="AA216">
        <v>0</v>
      </c>
      <c r="AB216">
        <v>0</v>
      </c>
      <c r="AC216">
        <v>106459</v>
      </c>
      <c r="AD216">
        <v>301151</v>
      </c>
      <c r="AE216">
        <v>674</v>
      </c>
      <c r="AF216">
        <v>0</v>
      </c>
      <c r="AG216">
        <v>0</v>
      </c>
      <c r="AH216">
        <v>13276966</v>
      </c>
      <c r="AI216">
        <v>0</v>
      </c>
      <c r="AJ216">
        <v>0</v>
      </c>
      <c r="AK216">
        <v>0</v>
      </c>
      <c r="AL216">
        <v>0</v>
      </c>
      <c r="AM216">
        <v>0</v>
      </c>
      <c r="AN216">
        <v>652090</v>
      </c>
      <c r="AO216">
        <v>0</v>
      </c>
      <c r="AP216">
        <v>14943009</v>
      </c>
      <c r="AQ216">
        <v>29342148</v>
      </c>
      <c r="AR216">
        <v>0</v>
      </c>
    </row>
    <row r="217" spans="1:44" hidden="1">
      <c r="A217" s="150" t="str">
        <f t="shared" si="3"/>
        <v>MT_2029</v>
      </c>
      <c r="B217" t="s">
        <v>560</v>
      </c>
      <c r="C217">
        <v>2029</v>
      </c>
      <c r="D217">
        <v>200</v>
      </c>
      <c r="E217">
        <v>3.2</v>
      </c>
      <c r="F217">
        <v>0</v>
      </c>
      <c r="G217">
        <v>130.80000000000001</v>
      </c>
      <c r="H217">
        <v>0</v>
      </c>
      <c r="I217">
        <v>100.1</v>
      </c>
      <c r="J217">
        <v>45.8</v>
      </c>
      <c r="K217">
        <v>39.799999999999997</v>
      </c>
      <c r="L217">
        <v>54</v>
      </c>
      <c r="M217">
        <v>0</v>
      </c>
      <c r="N217">
        <v>2982.5</v>
      </c>
      <c r="O217">
        <v>0</v>
      </c>
      <c r="P217">
        <v>0</v>
      </c>
      <c r="Q217">
        <v>0</v>
      </c>
      <c r="R217">
        <v>0</v>
      </c>
      <c r="S217">
        <v>0</v>
      </c>
      <c r="T217">
        <v>332.6</v>
      </c>
      <c r="U217">
        <v>0</v>
      </c>
      <c r="V217">
        <v>4824.3</v>
      </c>
      <c r="W217">
        <v>-22694</v>
      </c>
      <c r="X217">
        <v>12410</v>
      </c>
      <c r="Y217">
        <v>70080</v>
      </c>
      <c r="Z217">
        <v>0</v>
      </c>
      <c r="AA217">
        <v>0</v>
      </c>
      <c r="AB217">
        <v>0</v>
      </c>
      <c r="AC217">
        <v>131214</v>
      </c>
      <c r="AD217">
        <v>301151</v>
      </c>
      <c r="AE217">
        <v>709</v>
      </c>
      <c r="AF217">
        <v>0</v>
      </c>
      <c r="AG217">
        <v>0</v>
      </c>
      <c r="AH217">
        <v>13278927</v>
      </c>
      <c r="AI217">
        <v>0</v>
      </c>
      <c r="AJ217">
        <v>0</v>
      </c>
      <c r="AK217">
        <v>0</v>
      </c>
      <c r="AL217">
        <v>0</v>
      </c>
      <c r="AM217">
        <v>0</v>
      </c>
      <c r="AN217">
        <v>644904</v>
      </c>
      <c r="AO217">
        <v>0</v>
      </c>
      <c r="AP217">
        <v>18161742</v>
      </c>
      <c r="AQ217">
        <v>32578443</v>
      </c>
      <c r="AR217">
        <v>0</v>
      </c>
    </row>
    <row r="218" spans="1:44" hidden="1">
      <c r="A218" s="150" t="str">
        <f t="shared" si="3"/>
        <v>MT_2030</v>
      </c>
      <c r="B218" t="s">
        <v>560</v>
      </c>
      <c r="C218">
        <v>2030</v>
      </c>
      <c r="D218">
        <v>200</v>
      </c>
      <c r="E218">
        <v>3.2</v>
      </c>
      <c r="F218">
        <v>0</v>
      </c>
      <c r="G218">
        <v>25.8</v>
      </c>
      <c r="H218">
        <v>0</v>
      </c>
      <c r="I218">
        <v>125.4</v>
      </c>
      <c r="J218">
        <v>45.8</v>
      </c>
      <c r="K218">
        <v>39.700000000000003</v>
      </c>
      <c r="L218">
        <v>54</v>
      </c>
      <c r="M218">
        <v>0</v>
      </c>
      <c r="N218">
        <v>2983.4</v>
      </c>
      <c r="O218">
        <v>0</v>
      </c>
      <c r="P218">
        <v>0</v>
      </c>
      <c r="Q218">
        <v>0</v>
      </c>
      <c r="R218">
        <v>0</v>
      </c>
      <c r="S218">
        <v>0</v>
      </c>
      <c r="T218">
        <v>332.4</v>
      </c>
      <c r="U218">
        <v>0</v>
      </c>
      <c r="V218">
        <v>6267.7</v>
      </c>
      <c r="W218">
        <v>-24827</v>
      </c>
      <c r="X218">
        <v>11611</v>
      </c>
      <c r="Y218">
        <v>70080</v>
      </c>
      <c r="Z218">
        <v>0</v>
      </c>
      <c r="AA218">
        <v>0</v>
      </c>
      <c r="AB218">
        <v>0</v>
      </c>
      <c r="AC218">
        <v>162852</v>
      </c>
      <c r="AD218">
        <v>301151</v>
      </c>
      <c r="AE218">
        <v>0</v>
      </c>
      <c r="AF218">
        <v>0</v>
      </c>
      <c r="AG218">
        <v>0</v>
      </c>
      <c r="AH218">
        <v>13277702</v>
      </c>
      <c r="AI218">
        <v>0</v>
      </c>
      <c r="AJ218">
        <v>0</v>
      </c>
      <c r="AK218">
        <v>0</v>
      </c>
      <c r="AL218">
        <v>0</v>
      </c>
      <c r="AM218">
        <v>0</v>
      </c>
      <c r="AN218">
        <v>616403</v>
      </c>
      <c r="AO218">
        <v>0</v>
      </c>
      <c r="AP218">
        <v>24679319</v>
      </c>
      <c r="AQ218">
        <v>39094291</v>
      </c>
      <c r="AR218">
        <v>0</v>
      </c>
    </row>
    <row r="219" spans="1:44" hidden="1">
      <c r="A219" s="150" t="str">
        <f t="shared" si="3"/>
        <v>NC_2022</v>
      </c>
      <c r="B219" t="s">
        <v>567</v>
      </c>
      <c r="C219">
        <v>2022</v>
      </c>
      <c r="D219">
        <v>9.8000000000000007</v>
      </c>
      <c r="E219">
        <v>135.80000000000001</v>
      </c>
      <c r="F219">
        <v>0</v>
      </c>
      <c r="G219">
        <v>10096</v>
      </c>
      <c r="H219">
        <v>0</v>
      </c>
      <c r="I219">
        <v>582.70000000000005</v>
      </c>
      <c r="J219">
        <v>0</v>
      </c>
      <c r="K219">
        <v>5719</v>
      </c>
      <c r="L219">
        <v>5939.3</v>
      </c>
      <c r="M219">
        <v>0</v>
      </c>
      <c r="N219">
        <v>2088.3000000000002</v>
      </c>
      <c r="O219">
        <v>5149.6000000000004</v>
      </c>
      <c r="P219">
        <v>0</v>
      </c>
      <c r="Q219">
        <v>273.7</v>
      </c>
      <c r="R219">
        <v>86</v>
      </c>
      <c r="S219">
        <v>0</v>
      </c>
      <c r="T219">
        <v>6581.5</v>
      </c>
      <c r="U219">
        <v>0</v>
      </c>
      <c r="V219">
        <v>208</v>
      </c>
      <c r="W219">
        <v>-505</v>
      </c>
      <c r="X219">
        <v>382740</v>
      </c>
      <c r="Y219">
        <v>0</v>
      </c>
      <c r="Z219">
        <v>0</v>
      </c>
      <c r="AA219">
        <v>53102218</v>
      </c>
      <c r="AB219">
        <v>0</v>
      </c>
      <c r="AC219">
        <v>876702</v>
      </c>
      <c r="AD219">
        <v>0</v>
      </c>
      <c r="AE219">
        <v>35630215</v>
      </c>
      <c r="AF219">
        <v>4692213</v>
      </c>
      <c r="AG219">
        <v>0</v>
      </c>
      <c r="AH219">
        <v>5517084</v>
      </c>
      <c r="AI219">
        <v>41572850</v>
      </c>
      <c r="AJ219">
        <v>0</v>
      </c>
      <c r="AK219">
        <v>21463</v>
      </c>
      <c r="AL219">
        <v>-26088</v>
      </c>
      <c r="AM219">
        <v>0</v>
      </c>
      <c r="AN219">
        <v>12797817</v>
      </c>
      <c r="AO219">
        <v>0</v>
      </c>
      <c r="AP219">
        <v>496349</v>
      </c>
      <c r="AQ219">
        <v>155063058</v>
      </c>
      <c r="AR219">
        <v>68.8</v>
      </c>
    </row>
    <row r="220" spans="1:44" hidden="1">
      <c r="A220" s="150" t="str">
        <f t="shared" si="3"/>
        <v>NC_2023</v>
      </c>
      <c r="B220" t="s">
        <v>567</v>
      </c>
      <c r="C220">
        <v>2023</v>
      </c>
      <c r="D220">
        <v>9.8000000000000007</v>
      </c>
      <c r="E220">
        <v>135.80000000000001</v>
      </c>
      <c r="F220">
        <v>0</v>
      </c>
      <c r="G220">
        <v>9514</v>
      </c>
      <c r="H220">
        <v>0</v>
      </c>
      <c r="I220">
        <v>722.9</v>
      </c>
      <c r="J220">
        <v>0</v>
      </c>
      <c r="K220">
        <v>5719</v>
      </c>
      <c r="L220">
        <v>5939.3</v>
      </c>
      <c r="M220">
        <v>0</v>
      </c>
      <c r="N220">
        <v>2088.3000000000002</v>
      </c>
      <c r="O220">
        <v>5149.6000000000004</v>
      </c>
      <c r="P220">
        <v>0</v>
      </c>
      <c r="Q220">
        <v>273.7</v>
      </c>
      <c r="R220">
        <v>86</v>
      </c>
      <c r="S220">
        <v>0</v>
      </c>
      <c r="T220">
        <v>6681.5</v>
      </c>
      <c r="U220">
        <v>0</v>
      </c>
      <c r="V220">
        <v>208</v>
      </c>
      <c r="W220">
        <v>-484</v>
      </c>
      <c r="X220">
        <v>395197</v>
      </c>
      <c r="Y220">
        <v>0</v>
      </c>
      <c r="Z220">
        <v>0</v>
      </c>
      <c r="AA220">
        <v>40984056</v>
      </c>
      <c r="AB220">
        <v>0</v>
      </c>
      <c r="AC220">
        <v>1087652</v>
      </c>
      <c r="AD220">
        <v>0</v>
      </c>
      <c r="AE220">
        <v>38331915</v>
      </c>
      <c r="AF220">
        <v>3894005</v>
      </c>
      <c r="AG220">
        <v>0</v>
      </c>
      <c r="AH220">
        <v>5516779</v>
      </c>
      <c r="AI220">
        <v>41572850</v>
      </c>
      <c r="AJ220">
        <v>0</v>
      </c>
      <c r="AK220">
        <v>6859</v>
      </c>
      <c r="AL220">
        <v>-22497</v>
      </c>
      <c r="AM220">
        <v>0</v>
      </c>
      <c r="AN220">
        <v>13638680</v>
      </c>
      <c r="AO220">
        <v>0</v>
      </c>
      <c r="AP220">
        <v>505266</v>
      </c>
      <c r="AQ220">
        <v>145910277</v>
      </c>
      <c r="AR220">
        <v>56.3</v>
      </c>
    </row>
    <row r="221" spans="1:44" hidden="1">
      <c r="A221" s="150" t="str">
        <f t="shared" si="3"/>
        <v>NC_2024</v>
      </c>
      <c r="B221" t="s">
        <v>567</v>
      </c>
      <c r="C221">
        <v>2024</v>
      </c>
      <c r="D221">
        <v>9.8000000000000007</v>
      </c>
      <c r="E221">
        <v>135.80000000000001</v>
      </c>
      <c r="F221">
        <v>0</v>
      </c>
      <c r="G221">
        <v>9449.2999999999993</v>
      </c>
      <c r="H221">
        <v>0</v>
      </c>
      <c r="I221">
        <v>863.1</v>
      </c>
      <c r="J221">
        <v>0</v>
      </c>
      <c r="K221">
        <v>5719</v>
      </c>
      <c r="L221">
        <v>6456.3</v>
      </c>
      <c r="M221">
        <v>0</v>
      </c>
      <c r="N221">
        <v>2089.4</v>
      </c>
      <c r="O221">
        <v>5149.6000000000004</v>
      </c>
      <c r="P221">
        <v>0</v>
      </c>
      <c r="Q221">
        <v>273.7</v>
      </c>
      <c r="R221">
        <v>86</v>
      </c>
      <c r="S221">
        <v>0</v>
      </c>
      <c r="T221">
        <v>6686</v>
      </c>
      <c r="U221">
        <v>0</v>
      </c>
      <c r="V221">
        <v>208</v>
      </c>
      <c r="W221">
        <v>-501</v>
      </c>
      <c r="X221">
        <v>386630</v>
      </c>
      <c r="Y221">
        <v>0</v>
      </c>
      <c r="Z221">
        <v>0</v>
      </c>
      <c r="AA221">
        <v>35641506</v>
      </c>
      <c r="AB221">
        <v>0</v>
      </c>
      <c r="AC221">
        <v>1298602</v>
      </c>
      <c r="AD221">
        <v>0</v>
      </c>
      <c r="AE221">
        <v>38455856</v>
      </c>
      <c r="AF221">
        <v>3656731</v>
      </c>
      <c r="AG221">
        <v>0</v>
      </c>
      <c r="AH221">
        <v>5518489</v>
      </c>
      <c r="AI221">
        <v>41572850</v>
      </c>
      <c r="AJ221">
        <v>0</v>
      </c>
      <c r="AK221">
        <v>427</v>
      </c>
      <c r="AL221">
        <v>-27518</v>
      </c>
      <c r="AM221">
        <v>0</v>
      </c>
      <c r="AN221">
        <v>13657540</v>
      </c>
      <c r="AO221">
        <v>0</v>
      </c>
      <c r="AP221">
        <v>505347</v>
      </c>
      <c r="AQ221">
        <v>140665959</v>
      </c>
      <c r="AR221">
        <v>50.9</v>
      </c>
    </row>
    <row r="222" spans="1:44" hidden="1">
      <c r="A222" s="150" t="str">
        <f t="shared" si="3"/>
        <v>NC_2025</v>
      </c>
      <c r="B222" t="s">
        <v>567</v>
      </c>
      <c r="C222">
        <v>2025</v>
      </c>
      <c r="D222">
        <v>9.8000000000000007</v>
      </c>
      <c r="E222">
        <v>135.80000000000001</v>
      </c>
      <c r="F222">
        <v>3.1</v>
      </c>
      <c r="G222">
        <v>9365.4</v>
      </c>
      <c r="H222">
        <v>0</v>
      </c>
      <c r="I222">
        <v>1026</v>
      </c>
      <c r="J222">
        <v>4.5999999999999996</v>
      </c>
      <c r="K222">
        <v>5714.9</v>
      </c>
      <c r="L222">
        <v>6456.3</v>
      </c>
      <c r="M222">
        <v>0</v>
      </c>
      <c r="N222">
        <v>2090.5</v>
      </c>
      <c r="O222">
        <v>5149.6000000000004</v>
      </c>
      <c r="P222">
        <v>0</v>
      </c>
      <c r="Q222">
        <v>273.7</v>
      </c>
      <c r="R222">
        <v>86</v>
      </c>
      <c r="S222">
        <v>0</v>
      </c>
      <c r="T222">
        <v>6687</v>
      </c>
      <c r="U222">
        <v>0</v>
      </c>
      <c r="V222">
        <v>208</v>
      </c>
      <c r="W222">
        <v>-507</v>
      </c>
      <c r="X222">
        <v>382585</v>
      </c>
      <c r="Y222">
        <v>0</v>
      </c>
      <c r="Z222">
        <v>20504</v>
      </c>
      <c r="AA222">
        <v>33882944</v>
      </c>
      <c r="AB222">
        <v>0</v>
      </c>
      <c r="AC222">
        <v>1543747</v>
      </c>
      <c r="AD222">
        <v>30115</v>
      </c>
      <c r="AE222">
        <v>37754870</v>
      </c>
      <c r="AF222">
        <v>3708622</v>
      </c>
      <c r="AG222">
        <v>0</v>
      </c>
      <c r="AH222">
        <v>5519628</v>
      </c>
      <c r="AI222">
        <v>41572850</v>
      </c>
      <c r="AJ222">
        <v>0</v>
      </c>
      <c r="AK222">
        <v>3081</v>
      </c>
      <c r="AL222">
        <v>-29181</v>
      </c>
      <c r="AM222">
        <v>0</v>
      </c>
      <c r="AN222">
        <v>13561813</v>
      </c>
      <c r="AO222">
        <v>0</v>
      </c>
      <c r="AP222">
        <v>504005</v>
      </c>
      <c r="AQ222">
        <v>138455076</v>
      </c>
      <c r="AR222">
        <v>48.9</v>
      </c>
    </row>
    <row r="223" spans="1:44" hidden="1">
      <c r="A223" s="150" t="str">
        <f t="shared" si="3"/>
        <v>NC_2026</v>
      </c>
      <c r="B223" t="s">
        <v>567</v>
      </c>
      <c r="C223">
        <v>2026</v>
      </c>
      <c r="D223">
        <v>14</v>
      </c>
      <c r="E223">
        <v>135.80000000000001</v>
      </c>
      <c r="F223">
        <v>6.2</v>
      </c>
      <c r="G223">
        <v>8750.2999999999993</v>
      </c>
      <c r="H223">
        <v>0</v>
      </c>
      <c r="I223">
        <v>1188.9000000000001</v>
      </c>
      <c r="J223">
        <v>9.1999999999999993</v>
      </c>
      <c r="K223">
        <v>5710.8</v>
      </c>
      <c r="L223">
        <v>6456.3</v>
      </c>
      <c r="M223">
        <v>0</v>
      </c>
      <c r="N223">
        <v>2091.5</v>
      </c>
      <c r="O223">
        <v>5149.6000000000004</v>
      </c>
      <c r="P223">
        <v>0</v>
      </c>
      <c r="Q223">
        <v>273.7</v>
      </c>
      <c r="R223">
        <v>86</v>
      </c>
      <c r="S223">
        <v>0</v>
      </c>
      <c r="T223">
        <v>7176.6</v>
      </c>
      <c r="U223">
        <v>800</v>
      </c>
      <c r="V223">
        <v>208</v>
      </c>
      <c r="W223">
        <v>-2106</v>
      </c>
      <c r="X223">
        <v>382585</v>
      </c>
      <c r="Y223">
        <v>0</v>
      </c>
      <c r="Z223">
        <v>41007</v>
      </c>
      <c r="AA223">
        <v>30423050</v>
      </c>
      <c r="AB223">
        <v>0</v>
      </c>
      <c r="AC223">
        <v>1753413</v>
      </c>
      <c r="AD223">
        <v>60230</v>
      </c>
      <c r="AE223">
        <v>37090891</v>
      </c>
      <c r="AF223">
        <v>3477759</v>
      </c>
      <c r="AG223">
        <v>0</v>
      </c>
      <c r="AH223">
        <v>5521299</v>
      </c>
      <c r="AI223">
        <v>41572850</v>
      </c>
      <c r="AJ223">
        <v>0</v>
      </c>
      <c r="AK223">
        <v>0</v>
      </c>
      <c r="AL223">
        <v>-25692</v>
      </c>
      <c r="AM223">
        <v>0</v>
      </c>
      <c r="AN223">
        <v>14036537</v>
      </c>
      <c r="AO223">
        <v>1467217</v>
      </c>
      <c r="AP223">
        <v>502610</v>
      </c>
      <c r="AQ223">
        <v>136301651</v>
      </c>
      <c r="AR223">
        <v>45</v>
      </c>
    </row>
    <row r="224" spans="1:44" hidden="1">
      <c r="A224" s="150" t="str">
        <f t="shared" si="3"/>
        <v>NC_2027</v>
      </c>
      <c r="B224" t="s">
        <v>567</v>
      </c>
      <c r="C224">
        <v>2027</v>
      </c>
      <c r="D224">
        <v>793.8</v>
      </c>
      <c r="E224">
        <v>135.80000000000001</v>
      </c>
      <c r="F224">
        <v>9.4</v>
      </c>
      <c r="G224">
        <v>8160.6</v>
      </c>
      <c r="H224">
        <v>0</v>
      </c>
      <c r="I224">
        <v>1404.1</v>
      </c>
      <c r="J224">
        <v>13.7</v>
      </c>
      <c r="K224">
        <v>5701.2</v>
      </c>
      <c r="L224">
        <v>6456.3</v>
      </c>
      <c r="M224">
        <v>0</v>
      </c>
      <c r="N224">
        <v>2122.6999999999998</v>
      </c>
      <c r="O224">
        <v>5149.6000000000004</v>
      </c>
      <c r="P224">
        <v>0</v>
      </c>
      <c r="Q224">
        <v>273.7</v>
      </c>
      <c r="R224">
        <v>86</v>
      </c>
      <c r="S224">
        <v>0</v>
      </c>
      <c r="T224">
        <v>11608.4</v>
      </c>
      <c r="U224">
        <v>1600</v>
      </c>
      <c r="V224">
        <v>208</v>
      </c>
      <c r="W224">
        <v>-304390</v>
      </c>
      <c r="X224">
        <v>382585</v>
      </c>
      <c r="Y224">
        <v>0</v>
      </c>
      <c r="Z224">
        <v>61511</v>
      </c>
      <c r="AA224">
        <v>23293008</v>
      </c>
      <c r="AB224">
        <v>0</v>
      </c>
      <c r="AC224">
        <v>1005804</v>
      </c>
      <c r="AD224">
        <v>90345</v>
      </c>
      <c r="AE224">
        <v>36174782</v>
      </c>
      <c r="AF224">
        <v>4772467</v>
      </c>
      <c r="AG224">
        <v>0</v>
      </c>
      <c r="AH224">
        <v>5613099</v>
      </c>
      <c r="AI224">
        <v>41572850</v>
      </c>
      <c r="AJ224">
        <v>0</v>
      </c>
      <c r="AK224">
        <v>0</v>
      </c>
      <c r="AL224">
        <v>-19462</v>
      </c>
      <c r="AM224">
        <v>0</v>
      </c>
      <c r="AN224">
        <v>21658841</v>
      </c>
      <c r="AO224">
        <v>4363416</v>
      </c>
      <c r="AP224">
        <v>501268</v>
      </c>
      <c r="AQ224">
        <v>139166127</v>
      </c>
      <c r="AR224">
        <v>38.6</v>
      </c>
    </row>
    <row r="225" spans="1:44" hidden="1">
      <c r="A225" s="150" t="str">
        <f t="shared" si="3"/>
        <v>NC_2028</v>
      </c>
      <c r="B225" t="s">
        <v>567</v>
      </c>
      <c r="C225">
        <v>2028</v>
      </c>
      <c r="D225">
        <v>797</v>
      </c>
      <c r="E225">
        <v>135.80000000000001</v>
      </c>
      <c r="F225">
        <v>1836.1</v>
      </c>
      <c r="G225">
        <v>5817.9</v>
      </c>
      <c r="H225">
        <v>0</v>
      </c>
      <c r="I225">
        <v>1619.4</v>
      </c>
      <c r="J225">
        <v>18.3</v>
      </c>
      <c r="K225">
        <v>5691.5</v>
      </c>
      <c r="L225">
        <v>6456.3</v>
      </c>
      <c r="M225">
        <v>0</v>
      </c>
      <c r="N225">
        <v>2128.3000000000002</v>
      </c>
      <c r="O225">
        <v>5149.6000000000004</v>
      </c>
      <c r="P225">
        <v>0</v>
      </c>
      <c r="Q225">
        <v>273.7</v>
      </c>
      <c r="R225">
        <v>86</v>
      </c>
      <c r="S225">
        <v>0</v>
      </c>
      <c r="T225">
        <v>11576.3</v>
      </c>
      <c r="U225">
        <v>1600</v>
      </c>
      <c r="V225">
        <v>208</v>
      </c>
      <c r="W225">
        <v>-185259</v>
      </c>
      <c r="X225">
        <v>377086</v>
      </c>
      <c r="Y225">
        <v>0</v>
      </c>
      <c r="Z225">
        <v>12423463</v>
      </c>
      <c r="AA225">
        <v>3827797</v>
      </c>
      <c r="AB225">
        <v>0</v>
      </c>
      <c r="AC225">
        <v>2436691</v>
      </c>
      <c r="AD225">
        <v>120461</v>
      </c>
      <c r="AE225">
        <v>30489869</v>
      </c>
      <c r="AF225">
        <v>4067326</v>
      </c>
      <c r="AG225">
        <v>0</v>
      </c>
      <c r="AH225">
        <v>5630329</v>
      </c>
      <c r="AI225">
        <v>41572850</v>
      </c>
      <c r="AJ225">
        <v>0</v>
      </c>
      <c r="AK225">
        <v>0</v>
      </c>
      <c r="AL225">
        <v>-38003</v>
      </c>
      <c r="AM225">
        <v>0</v>
      </c>
      <c r="AN225">
        <v>24052458</v>
      </c>
      <c r="AO225">
        <v>5793160</v>
      </c>
      <c r="AP225">
        <v>499901</v>
      </c>
      <c r="AQ225">
        <v>131068130</v>
      </c>
      <c r="AR225">
        <v>18.7</v>
      </c>
    </row>
    <row r="226" spans="1:44" hidden="1">
      <c r="A226" s="150" t="str">
        <f t="shared" si="3"/>
        <v>NC_2029</v>
      </c>
      <c r="B226" t="s">
        <v>567</v>
      </c>
      <c r="C226">
        <v>2029</v>
      </c>
      <c r="D226">
        <v>1328</v>
      </c>
      <c r="E226">
        <v>135.80000000000001</v>
      </c>
      <c r="F226">
        <v>1836.1</v>
      </c>
      <c r="G226">
        <v>5735.4</v>
      </c>
      <c r="H226">
        <v>0</v>
      </c>
      <c r="I226">
        <v>1938.7</v>
      </c>
      <c r="J226">
        <v>18.3</v>
      </c>
      <c r="K226">
        <v>5685.8</v>
      </c>
      <c r="L226">
        <v>6456.3</v>
      </c>
      <c r="M226">
        <v>0</v>
      </c>
      <c r="N226">
        <v>2133.9</v>
      </c>
      <c r="O226">
        <v>5149.6000000000004</v>
      </c>
      <c r="P226">
        <v>0</v>
      </c>
      <c r="Q226">
        <v>273.7</v>
      </c>
      <c r="R226">
        <v>86</v>
      </c>
      <c r="S226">
        <v>0</v>
      </c>
      <c r="T226">
        <v>11717.5</v>
      </c>
      <c r="U226">
        <v>3170</v>
      </c>
      <c r="V226">
        <v>208</v>
      </c>
      <c r="W226">
        <v>-451508</v>
      </c>
      <c r="X226">
        <v>377019</v>
      </c>
      <c r="Y226">
        <v>0</v>
      </c>
      <c r="Z226">
        <v>12423463</v>
      </c>
      <c r="AA226">
        <v>3961303</v>
      </c>
      <c r="AB226">
        <v>0</v>
      </c>
      <c r="AC226">
        <v>2917040</v>
      </c>
      <c r="AD226">
        <v>120461</v>
      </c>
      <c r="AE226">
        <v>28394992</v>
      </c>
      <c r="AF226">
        <v>3241870</v>
      </c>
      <c r="AG226">
        <v>0</v>
      </c>
      <c r="AH226">
        <v>5646697</v>
      </c>
      <c r="AI226">
        <v>41572850</v>
      </c>
      <c r="AJ226">
        <v>0</v>
      </c>
      <c r="AK226">
        <v>0</v>
      </c>
      <c r="AL226">
        <v>-35228</v>
      </c>
      <c r="AM226">
        <v>0</v>
      </c>
      <c r="AN226">
        <v>24126062</v>
      </c>
      <c r="AO226">
        <v>9357028</v>
      </c>
      <c r="AP226">
        <v>430376</v>
      </c>
      <c r="AQ226">
        <v>132082425</v>
      </c>
      <c r="AR226">
        <v>17.5</v>
      </c>
    </row>
    <row r="227" spans="1:44" hidden="1">
      <c r="A227" s="150" t="str">
        <f t="shared" si="3"/>
        <v>NC_2030</v>
      </c>
      <c r="B227" t="s">
        <v>567</v>
      </c>
      <c r="C227">
        <v>2030</v>
      </c>
      <c r="D227">
        <v>3033</v>
      </c>
      <c r="E227">
        <v>135.80000000000001</v>
      </c>
      <c r="F227">
        <v>1836.1</v>
      </c>
      <c r="G227">
        <v>5632.5</v>
      </c>
      <c r="H227">
        <v>0</v>
      </c>
      <c r="I227">
        <v>2258</v>
      </c>
      <c r="J227">
        <v>18.3</v>
      </c>
      <c r="K227">
        <v>5680</v>
      </c>
      <c r="L227">
        <v>6456.3</v>
      </c>
      <c r="M227">
        <v>0</v>
      </c>
      <c r="N227">
        <v>2139.4</v>
      </c>
      <c r="O227">
        <v>5149.6000000000004</v>
      </c>
      <c r="P227">
        <v>0</v>
      </c>
      <c r="Q227">
        <v>97.7</v>
      </c>
      <c r="R227">
        <v>86</v>
      </c>
      <c r="S227">
        <v>0</v>
      </c>
      <c r="T227">
        <v>15811.6</v>
      </c>
      <c r="U227">
        <v>3837</v>
      </c>
      <c r="V227">
        <v>5147.6000000000004</v>
      </c>
      <c r="W227">
        <v>-1069489</v>
      </c>
      <c r="X227">
        <v>373277</v>
      </c>
      <c r="Y227">
        <v>0</v>
      </c>
      <c r="Z227">
        <v>12423463</v>
      </c>
      <c r="AA227">
        <v>3610591</v>
      </c>
      <c r="AB227">
        <v>0</v>
      </c>
      <c r="AC227">
        <v>3178606</v>
      </c>
      <c r="AD227">
        <v>120461</v>
      </c>
      <c r="AE227">
        <v>22208489</v>
      </c>
      <c r="AF227">
        <v>1851998</v>
      </c>
      <c r="AG227">
        <v>0</v>
      </c>
      <c r="AH227">
        <v>5664190</v>
      </c>
      <c r="AI227">
        <v>41572850</v>
      </c>
      <c r="AJ227">
        <v>0</v>
      </c>
      <c r="AK227">
        <v>0</v>
      </c>
      <c r="AL227">
        <v>-40124</v>
      </c>
      <c r="AM227">
        <v>0</v>
      </c>
      <c r="AN227">
        <v>32616357</v>
      </c>
      <c r="AO227">
        <v>10232525</v>
      </c>
      <c r="AP227">
        <v>16036090</v>
      </c>
      <c r="AQ227">
        <v>148779284</v>
      </c>
      <c r="AR227">
        <v>14</v>
      </c>
    </row>
    <row r="228" spans="1:44" hidden="1">
      <c r="A228" s="150" t="str">
        <f t="shared" si="3"/>
        <v>ND_2022</v>
      </c>
      <c r="B228" t="s">
        <v>568</v>
      </c>
      <c r="C228">
        <v>2022</v>
      </c>
      <c r="D228">
        <v>0</v>
      </c>
      <c r="E228">
        <v>0</v>
      </c>
      <c r="F228">
        <v>0</v>
      </c>
      <c r="G228">
        <v>2679</v>
      </c>
      <c r="H228">
        <v>0</v>
      </c>
      <c r="I228">
        <v>64.8</v>
      </c>
      <c r="J228">
        <v>0</v>
      </c>
      <c r="K228">
        <v>5.3</v>
      </c>
      <c r="L228">
        <v>560.79999999999995</v>
      </c>
      <c r="M228">
        <v>0</v>
      </c>
      <c r="N228">
        <v>510</v>
      </c>
      <c r="O228">
        <v>0</v>
      </c>
      <c r="P228">
        <v>0</v>
      </c>
      <c r="Q228">
        <v>152.80000000000001</v>
      </c>
      <c r="R228">
        <v>0</v>
      </c>
      <c r="S228">
        <v>0</v>
      </c>
      <c r="T228">
        <v>0</v>
      </c>
      <c r="U228">
        <v>0</v>
      </c>
      <c r="V228">
        <v>4577.8999999999996</v>
      </c>
      <c r="W228">
        <v>0</v>
      </c>
      <c r="X228">
        <v>0</v>
      </c>
      <c r="Y228">
        <v>7345155</v>
      </c>
      <c r="Z228">
        <v>0</v>
      </c>
      <c r="AA228">
        <v>18661446</v>
      </c>
      <c r="AB228">
        <v>0</v>
      </c>
      <c r="AC228">
        <v>90494</v>
      </c>
      <c r="AD228">
        <v>0</v>
      </c>
      <c r="AE228">
        <v>5659</v>
      </c>
      <c r="AF228">
        <v>927567</v>
      </c>
      <c r="AG228">
        <v>0</v>
      </c>
      <c r="AH228">
        <v>1960193</v>
      </c>
      <c r="AI228">
        <v>0</v>
      </c>
      <c r="AJ228">
        <v>0</v>
      </c>
      <c r="AK228">
        <v>112226</v>
      </c>
      <c r="AL228">
        <v>0</v>
      </c>
      <c r="AM228">
        <v>0</v>
      </c>
      <c r="AN228">
        <v>0</v>
      </c>
      <c r="AO228">
        <v>0</v>
      </c>
      <c r="AP228">
        <v>15916959</v>
      </c>
      <c r="AQ228">
        <v>45019699</v>
      </c>
      <c r="AR228">
        <v>22.6</v>
      </c>
    </row>
    <row r="229" spans="1:44" hidden="1">
      <c r="A229" s="150" t="str">
        <f t="shared" si="3"/>
        <v>ND_2023</v>
      </c>
      <c r="B229" t="s">
        <v>568</v>
      </c>
      <c r="C229">
        <v>2023</v>
      </c>
      <c r="D229">
        <v>0</v>
      </c>
      <c r="E229">
        <v>0</v>
      </c>
      <c r="F229">
        <v>0</v>
      </c>
      <c r="G229">
        <v>2679</v>
      </c>
      <c r="H229">
        <v>0</v>
      </c>
      <c r="I229">
        <v>72.900000000000006</v>
      </c>
      <c r="J229">
        <v>0</v>
      </c>
      <c r="K229">
        <v>5.3</v>
      </c>
      <c r="L229">
        <v>648.79999999999995</v>
      </c>
      <c r="M229">
        <v>0</v>
      </c>
      <c r="N229">
        <v>510</v>
      </c>
      <c r="O229">
        <v>0</v>
      </c>
      <c r="P229">
        <v>0</v>
      </c>
      <c r="Q229">
        <v>152.80000000000001</v>
      </c>
      <c r="R229">
        <v>0</v>
      </c>
      <c r="S229">
        <v>0</v>
      </c>
      <c r="T229">
        <v>0</v>
      </c>
      <c r="U229">
        <v>0</v>
      </c>
      <c r="V229">
        <v>5513.8</v>
      </c>
      <c r="W229">
        <v>0</v>
      </c>
      <c r="X229">
        <v>0</v>
      </c>
      <c r="Y229">
        <v>7317975</v>
      </c>
      <c r="Z229">
        <v>0</v>
      </c>
      <c r="AA229">
        <v>13615297</v>
      </c>
      <c r="AB229">
        <v>0</v>
      </c>
      <c r="AC229">
        <v>101772</v>
      </c>
      <c r="AD229">
        <v>0</v>
      </c>
      <c r="AE229">
        <v>3773</v>
      </c>
      <c r="AF229">
        <v>609020</v>
      </c>
      <c r="AG229">
        <v>0</v>
      </c>
      <c r="AH229">
        <v>1960193</v>
      </c>
      <c r="AI229">
        <v>0</v>
      </c>
      <c r="AJ229">
        <v>0</v>
      </c>
      <c r="AK229">
        <v>1708</v>
      </c>
      <c r="AL229">
        <v>0</v>
      </c>
      <c r="AM229">
        <v>0</v>
      </c>
      <c r="AN229">
        <v>0</v>
      </c>
      <c r="AO229">
        <v>0</v>
      </c>
      <c r="AP229">
        <v>20441471</v>
      </c>
      <c r="AQ229">
        <v>44051209</v>
      </c>
      <c r="AR229">
        <v>16.399999999999999</v>
      </c>
    </row>
    <row r="230" spans="1:44" hidden="1">
      <c r="A230" s="150" t="str">
        <f t="shared" si="3"/>
        <v>ND_2024</v>
      </c>
      <c r="B230" t="s">
        <v>568</v>
      </c>
      <c r="C230">
        <v>2024</v>
      </c>
      <c r="D230">
        <v>0</v>
      </c>
      <c r="E230">
        <v>0</v>
      </c>
      <c r="F230">
        <v>0</v>
      </c>
      <c r="G230">
        <v>2659</v>
      </c>
      <c r="H230">
        <v>0</v>
      </c>
      <c r="I230">
        <v>81</v>
      </c>
      <c r="J230">
        <v>0</v>
      </c>
      <c r="K230">
        <v>5.3</v>
      </c>
      <c r="L230">
        <v>380.2</v>
      </c>
      <c r="M230">
        <v>0</v>
      </c>
      <c r="N230">
        <v>510</v>
      </c>
      <c r="O230">
        <v>0</v>
      </c>
      <c r="P230">
        <v>0</v>
      </c>
      <c r="Q230">
        <v>148.80000000000001</v>
      </c>
      <c r="R230">
        <v>0</v>
      </c>
      <c r="S230">
        <v>0</v>
      </c>
      <c r="T230">
        <v>0</v>
      </c>
      <c r="U230">
        <v>0</v>
      </c>
      <c r="V230">
        <v>6628.5</v>
      </c>
      <c r="W230">
        <v>0</v>
      </c>
      <c r="X230">
        <v>0</v>
      </c>
      <c r="Y230">
        <v>7329720</v>
      </c>
      <c r="Z230">
        <v>0</v>
      </c>
      <c r="AA230">
        <v>10172791</v>
      </c>
      <c r="AB230">
        <v>0</v>
      </c>
      <c r="AC230">
        <v>113049</v>
      </c>
      <c r="AD230">
        <v>0</v>
      </c>
      <c r="AE230">
        <v>1609</v>
      </c>
      <c r="AF230">
        <v>343305</v>
      </c>
      <c r="AG230">
        <v>0</v>
      </c>
      <c r="AH230">
        <v>1960193</v>
      </c>
      <c r="AI230">
        <v>0</v>
      </c>
      <c r="AJ230">
        <v>0</v>
      </c>
      <c r="AK230">
        <v>0</v>
      </c>
      <c r="AL230">
        <v>0</v>
      </c>
      <c r="AM230">
        <v>0</v>
      </c>
      <c r="AN230">
        <v>0</v>
      </c>
      <c r="AO230">
        <v>0</v>
      </c>
      <c r="AP230">
        <v>24696578</v>
      </c>
      <c r="AQ230">
        <v>44617245</v>
      </c>
      <c r="AR230">
        <v>12.2</v>
      </c>
    </row>
    <row r="231" spans="1:44" hidden="1">
      <c r="A231" s="150" t="str">
        <f t="shared" si="3"/>
        <v>ND_2025</v>
      </c>
      <c r="B231" t="s">
        <v>568</v>
      </c>
      <c r="C231">
        <v>2025</v>
      </c>
      <c r="D231">
        <v>0</v>
      </c>
      <c r="E231">
        <v>0</v>
      </c>
      <c r="F231">
        <v>3.1</v>
      </c>
      <c r="G231">
        <v>2633.1</v>
      </c>
      <c r="H231">
        <v>0</v>
      </c>
      <c r="I231">
        <v>91.9</v>
      </c>
      <c r="J231">
        <v>4.5999999999999996</v>
      </c>
      <c r="K231">
        <v>5.3</v>
      </c>
      <c r="L231">
        <v>380.2</v>
      </c>
      <c r="M231">
        <v>0</v>
      </c>
      <c r="N231">
        <v>559</v>
      </c>
      <c r="O231">
        <v>0</v>
      </c>
      <c r="P231">
        <v>0</v>
      </c>
      <c r="Q231">
        <v>148.80000000000001</v>
      </c>
      <c r="R231">
        <v>0</v>
      </c>
      <c r="S231">
        <v>0</v>
      </c>
      <c r="T231">
        <v>55.8</v>
      </c>
      <c r="U231">
        <v>0</v>
      </c>
      <c r="V231">
        <v>8518.4</v>
      </c>
      <c r="W231">
        <v>0</v>
      </c>
      <c r="X231">
        <v>0</v>
      </c>
      <c r="Y231">
        <v>6753475</v>
      </c>
      <c r="Z231">
        <v>20504</v>
      </c>
      <c r="AA231">
        <v>7728262</v>
      </c>
      <c r="AB231">
        <v>0</v>
      </c>
      <c r="AC231">
        <v>128202</v>
      </c>
      <c r="AD231">
        <v>30115</v>
      </c>
      <c r="AE231">
        <v>0</v>
      </c>
      <c r="AF231">
        <v>230427</v>
      </c>
      <c r="AG231">
        <v>0</v>
      </c>
      <c r="AH231">
        <v>2148525</v>
      </c>
      <c r="AI231">
        <v>0</v>
      </c>
      <c r="AJ231">
        <v>0</v>
      </c>
      <c r="AK231">
        <v>0</v>
      </c>
      <c r="AL231">
        <v>0</v>
      </c>
      <c r="AM231">
        <v>0</v>
      </c>
      <c r="AN231">
        <v>106991</v>
      </c>
      <c r="AO231">
        <v>0</v>
      </c>
      <c r="AP231">
        <v>32277167</v>
      </c>
      <c r="AQ231">
        <v>49423668</v>
      </c>
      <c r="AR231">
        <v>9.1999999999999993</v>
      </c>
    </row>
    <row r="232" spans="1:44" hidden="1">
      <c r="A232" s="150" t="str">
        <f t="shared" si="3"/>
        <v>ND_2026</v>
      </c>
      <c r="B232" t="s">
        <v>568</v>
      </c>
      <c r="C232">
        <v>2026</v>
      </c>
      <c r="D232">
        <v>0</v>
      </c>
      <c r="E232">
        <v>0</v>
      </c>
      <c r="F232">
        <v>6.2</v>
      </c>
      <c r="G232">
        <v>2606.6</v>
      </c>
      <c r="H232">
        <v>0</v>
      </c>
      <c r="I232">
        <v>102.8</v>
      </c>
      <c r="J232">
        <v>9.1999999999999993</v>
      </c>
      <c r="K232">
        <v>5.3</v>
      </c>
      <c r="L232">
        <v>380.2</v>
      </c>
      <c r="M232">
        <v>0</v>
      </c>
      <c r="N232">
        <v>559</v>
      </c>
      <c r="O232">
        <v>0</v>
      </c>
      <c r="P232">
        <v>0</v>
      </c>
      <c r="Q232">
        <v>128.30000000000001</v>
      </c>
      <c r="R232">
        <v>0</v>
      </c>
      <c r="S232">
        <v>0</v>
      </c>
      <c r="T232">
        <v>55.5</v>
      </c>
      <c r="U232">
        <v>0</v>
      </c>
      <c r="V232">
        <v>9445.4</v>
      </c>
      <c r="W232">
        <v>0</v>
      </c>
      <c r="X232">
        <v>0</v>
      </c>
      <c r="Y232">
        <v>6816700</v>
      </c>
      <c r="Z232">
        <v>41007</v>
      </c>
      <c r="AA232">
        <v>2972483</v>
      </c>
      <c r="AB232">
        <v>0</v>
      </c>
      <c r="AC232">
        <v>143442</v>
      </c>
      <c r="AD232">
        <v>60230</v>
      </c>
      <c r="AE232">
        <v>0</v>
      </c>
      <c r="AF232">
        <v>124773</v>
      </c>
      <c r="AG232">
        <v>0</v>
      </c>
      <c r="AH232">
        <v>2148525</v>
      </c>
      <c r="AI232">
        <v>0</v>
      </c>
      <c r="AJ232">
        <v>0</v>
      </c>
      <c r="AK232">
        <v>0</v>
      </c>
      <c r="AL232">
        <v>0</v>
      </c>
      <c r="AM232">
        <v>0</v>
      </c>
      <c r="AN232">
        <v>106242</v>
      </c>
      <c r="AO232">
        <v>0</v>
      </c>
      <c r="AP232">
        <v>36569230</v>
      </c>
      <c r="AQ232">
        <v>48982632</v>
      </c>
      <c r="AR232">
        <v>3.6</v>
      </c>
    </row>
    <row r="233" spans="1:44" hidden="1">
      <c r="A233" s="150" t="str">
        <f t="shared" si="3"/>
        <v>ND_2027</v>
      </c>
      <c r="B233" t="s">
        <v>568</v>
      </c>
      <c r="C233">
        <v>2027</v>
      </c>
      <c r="D233">
        <v>0</v>
      </c>
      <c r="E233">
        <v>0</v>
      </c>
      <c r="F233">
        <v>9.4</v>
      </c>
      <c r="G233">
        <v>2168.6999999999998</v>
      </c>
      <c r="H233">
        <v>0</v>
      </c>
      <c r="I233">
        <v>118.3</v>
      </c>
      <c r="J233">
        <v>13.7</v>
      </c>
      <c r="K233">
        <v>5.3</v>
      </c>
      <c r="L233">
        <v>380.2</v>
      </c>
      <c r="M233">
        <v>0</v>
      </c>
      <c r="N233">
        <v>559</v>
      </c>
      <c r="O233">
        <v>0</v>
      </c>
      <c r="P233">
        <v>0</v>
      </c>
      <c r="Q233">
        <v>128.30000000000001</v>
      </c>
      <c r="R233">
        <v>0</v>
      </c>
      <c r="S233">
        <v>0</v>
      </c>
      <c r="T233">
        <v>55.1</v>
      </c>
      <c r="U233">
        <v>0</v>
      </c>
      <c r="V233">
        <v>9834.4</v>
      </c>
      <c r="W233">
        <v>0</v>
      </c>
      <c r="X233">
        <v>0</v>
      </c>
      <c r="Y233">
        <v>7986575</v>
      </c>
      <c r="Z233">
        <v>61511</v>
      </c>
      <c r="AA233">
        <v>1841386</v>
      </c>
      <c r="AB233">
        <v>0</v>
      </c>
      <c r="AC233">
        <v>164965</v>
      </c>
      <c r="AD233">
        <v>90345</v>
      </c>
      <c r="AE233">
        <v>0</v>
      </c>
      <c r="AF233">
        <v>141279</v>
      </c>
      <c r="AG233">
        <v>0</v>
      </c>
      <c r="AH233">
        <v>2147040</v>
      </c>
      <c r="AI233">
        <v>0</v>
      </c>
      <c r="AJ233">
        <v>0</v>
      </c>
      <c r="AK233">
        <v>0</v>
      </c>
      <c r="AL233">
        <v>0</v>
      </c>
      <c r="AM233">
        <v>0</v>
      </c>
      <c r="AN233">
        <v>105493</v>
      </c>
      <c r="AO233">
        <v>0</v>
      </c>
      <c r="AP233">
        <v>38202634</v>
      </c>
      <c r="AQ233">
        <v>50741229</v>
      </c>
      <c r="AR233">
        <v>2.2999999999999998</v>
      </c>
    </row>
    <row r="234" spans="1:44" hidden="1">
      <c r="A234" s="150" t="str">
        <f t="shared" si="3"/>
        <v>ND_2028</v>
      </c>
      <c r="B234" t="s">
        <v>568</v>
      </c>
      <c r="C234">
        <v>2028</v>
      </c>
      <c r="D234">
        <v>0</v>
      </c>
      <c r="E234">
        <v>0</v>
      </c>
      <c r="F234">
        <v>0</v>
      </c>
      <c r="G234">
        <v>2081.5</v>
      </c>
      <c r="H234">
        <v>0</v>
      </c>
      <c r="I234">
        <v>133.69999999999999</v>
      </c>
      <c r="J234">
        <v>18.3</v>
      </c>
      <c r="K234">
        <v>5.3</v>
      </c>
      <c r="L234">
        <v>380.2</v>
      </c>
      <c r="M234">
        <v>0</v>
      </c>
      <c r="N234">
        <v>559</v>
      </c>
      <c r="O234">
        <v>0</v>
      </c>
      <c r="P234">
        <v>0</v>
      </c>
      <c r="Q234">
        <v>107.1</v>
      </c>
      <c r="R234">
        <v>0</v>
      </c>
      <c r="S234">
        <v>0</v>
      </c>
      <c r="T234">
        <v>54.7</v>
      </c>
      <c r="U234">
        <v>0</v>
      </c>
      <c r="V234">
        <v>10667.1</v>
      </c>
      <c r="W234">
        <v>0</v>
      </c>
      <c r="X234">
        <v>0</v>
      </c>
      <c r="Y234">
        <v>8546105</v>
      </c>
      <c r="Z234">
        <v>0</v>
      </c>
      <c r="AA234">
        <v>1057895</v>
      </c>
      <c r="AB234">
        <v>0</v>
      </c>
      <c r="AC234">
        <v>186489</v>
      </c>
      <c r="AD234">
        <v>120461</v>
      </c>
      <c r="AE234">
        <v>0</v>
      </c>
      <c r="AF234">
        <v>153319</v>
      </c>
      <c r="AG234">
        <v>0</v>
      </c>
      <c r="AH234">
        <v>2145309</v>
      </c>
      <c r="AI234">
        <v>0</v>
      </c>
      <c r="AJ234">
        <v>0</v>
      </c>
      <c r="AK234">
        <v>0</v>
      </c>
      <c r="AL234">
        <v>0</v>
      </c>
      <c r="AM234">
        <v>0</v>
      </c>
      <c r="AN234">
        <v>104755</v>
      </c>
      <c r="AO234">
        <v>0</v>
      </c>
      <c r="AP234">
        <v>41063024</v>
      </c>
      <c r="AQ234">
        <v>53377357</v>
      </c>
      <c r="AR234">
        <v>1.3</v>
      </c>
    </row>
    <row r="235" spans="1:44" hidden="1">
      <c r="A235" s="150" t="str">
        <f t="shared" si="3"/>
        <v>ND_2029</v>
      </c>
      <c r="B235" t="s">
        <v>568</v>
      </c>
      <c r="C235">
        <v>2029</v>
      </c>
      <c r="D235">
        <v>0</v>
      </c>
      <c r="E235">
        <v>0</v>
      </c>
      <c r="F235">
        <v>0</v>
      </c>
      <c r="G235">
        <v>2047</v>
      </c>
      <c r="H235">
        <v>0</v>
      </c>
      <c r="I235">
        <v>157.30000000000001</v>
      </c>
      <c r="J235">
        <v>18.3</v>
      </c>
      <c r="K235">
        <v>5.3</v>
      </c>
      <c r="L235">
        <v>380.2</v>
      </c>
      <c r="M235">
        <v>0</v>
      </c>
      <c r="N235">
        <v>559</v>
      </c>
      <c r="O235">
        <v>0</v>
      </c>
      <c r="P235">
        <v>0</v>
      </c>
      <c r="Q235">
        <v>107.1</v>
      </c>
      <c r="R235">
        <v>0</v>
      </c>
      <c r="S235">
        <v>0</v>
      </c>
      <c r="T235">
        <v>54.8</v>
      </c>
      <c r="U235">
        <v>0</v>
      </c>
      <c r="V235">
        <v>10997.1</v>
      </c>
      <c r="W235">
        <v>0</v>
      </c>
      <c r="X235">
        <v>0</v>
      </c>
      <c r="Y235">
        <v>9659520</v>
      </c>
      <c r="Z235">
        <v>0</v>
      </c>
      <c r="AA235">
        <v>657593</v>
      </c>
      <c r="AB235">
        <v>0</v>
      </c>
      <c r="AC235">
        <v>219268</v>
      </c>
      <c r="AD235">
        <v>120461</v>
      </c>
      <c r="AE235">
        <v>0</v>
      </c>
      <c r="AF235">
        <v>128874</v>
      </c>
      <c r="AG235">
        <v>0</v>
      </c>
      <c r="AH235">
        <v>2136179</v>
      </c>
      <c r="AI235">
        <v>0</v>
      </c>
      <c r="AJ235">
        <v>0</v>
      </c>
      <c r="AK235">
        <v>0</v>
      </c>
      <c r="AL235">
        <v>0</v>
      </c>
      <c r="AM235">
        <v>0</v>
      </c>
      <c r="AN235">
        <v>104027</v>
      </c>
      <c r="AO235">
        <v>0</v>
      </c>
      <c r="AP235">
        <v>42468340</v>
      </c>
      <c r="AQ235">
        <v>55494262</v>
      </c>
      <c r="AR235">
        <v>0.9</v>
      </c>
    </row>
    <row r="236" spans="1:44" hidden="1">
      <c r="A236" s="150" t="str">
        <f t="shared" si="3"/>
        <v>ND_2030</v>
      </c>
      <c r="B236" t="s">
        <v>568</v>
      </c>
      <c r="C236">
        <v>2030</v>
      </c>
      <c r="D236">
        <v>0</v>
      </c>
      <c r="E236">
        <v>0</v>
      </c>
      <c r="F236">
        <v>0</v>
      </c>
      <c r="G236">
        <v>2003.9</v>
      </c>
      <c r="H236">
        <v>0</v>
      </c>
      <c r="I236">
        <v>180.8</v>
      </c>
      <c r="J236">
        <v>18.3</v>
      </c>
      <c r="K236">
        <v>5.3</v>
      </c>
      <c r="L236">
        <v>380.2</v>
      </c>
      <c r="M236">
        <v>0</v>
      </c>
      <c r="N236">
        <v>559</v>
      </c>
      <c r="O236">
        <v>0</v>
      </c>
      <c r="P236">
        <v>0</v>
      </c>
      <c r="Q236">
        <v>103.1</v>
      </c>
      <c r="R236">
        <v>0</v>
      </c>
      <c r="S236">
        <v>0</v>
      </c>
      <c r="T236">
        <v>54.8</v>
      </c>
      <c r="U236">
        <v>0</v>
      </c>
      <c r="V236">
        <v>11437.4</v>
      </c>
      <c r="W236">
        <v>0</v>
      </c>
      <c r="X236">
        <v>0</v>
      </c>
      <c r="Y236">
        <v>10187965</v>
      </c>
      <c r="Z236">
        <v>0</v>
      </c>
      <c r="AA236">
        <v>553363</v>
      </c>
      <c r="AB236">
        <v>0</v>
      </c>
      <c r="AC236">
        <v>252047</v>
      </c>
      <c r="AD236">
        <v>120461</v>
      </c>
      <c r="AE236">
        <v>0</v>
      </c>
      <c r="AF236">
        <v>57055</v>
      </c>
      <c r="AG236">
        <v>0</v>
      </c>
      <c r="AH236">
        <v>2122837</v>
      </c>
      <c r="AI236">
        <v>0</v>
      </c>
      <c r="AJ236">
        <v>0</v>
      </c>
      <c r="AK236">
        <v>0</v>
      </c>
      <c r="AL236">
        <v>0</v>
      </c>
      <c r="AM236">
        <v>0</v>
      </c>
      <c r="AN236">
        <v>103300</v>
      </c>
      <c r="AO236">
        <v>0</v>
      </c>
      <c r="AP236">
        <v>44033198</v>
      </c>
      <c r="AQ236">
        <v>57430224</v>
      </c>
      <c r="AR236">
        <v>0.7</v>
      </c>
    </row>
    <row r="237" spans="1:44" hidden="1">
      <c r="A237" s="150" t="str">
        <f t="shared" si="3"/>
        <v>NE_2022</v>
      </c>
      <c r="B237" t="s">
        <v>561</v>
      </c>
      <c r="C237">
        <v>2022</v>
      </c>
      <c r="D237">
        <v>0</v>
      </c>
      <c r="E237">
        <v>11</v>
      </c>
      <c r="F237">
        <v>0</v>
      </c>
      <c r="G237">
        <v>3777.6</v>
      </c>
      <c r="H237">
        <v>0</v>
      </c>
      <c r="I237">
        <v>61.3</v>
      </c>
      <c r="J237">
        <v>0</v>
      </c>
      <c r="K237">
        <v>391.5</v>
      </c>
      <c r="L237">
        <v>1259.8</v>
      </c>
      <c r="M237">
        <v>0</v>
      </c>
      <c r="N237">
        <v>280.89999999999998</v>
      </c>
      <c r="O237">
        <v>770</v>
      </c>
      <c r="P237">
        <v>0</v>
      </c>
      <c r="Q237">
        <v>707.8</v>
      </c>
      <c r="R237">
        <v>0</v>
      </c>
      <c r="S237">
        <v>0</v>
      </c>
      <c r="T237">
        <v>27.7</v>
      </c>
      <c r="U237">
        <v>0</v>
      </c>
      <c r="V237">
        <v>3707.9</v>
      </c>
      <c r="W237">
        <v>0</v>
      </c>
      <c r="X237">
        <v>50438</v>
      </c>
      <c r="Y237">
        <v>0</v>
      </c>
      <c r="Z237">
        <v>0</v>
      </c>
      <c r="AA237">
        <v>20777033</v>
      </c>
      <c r="AB237">
        <v>0</v>
      </c>
      <c r="AC237">
        <v>30493</v>
      </c>
      <c r="AD237">
        <v>0</v>
      </c>
      <c r="AE237">
        <v>779285</v>
      </c>
      <c r="AF237">
        <v>753601</v>
      </c>
      <c r="AG237">
        <v>0</v>
      </c>
      <c r="AH237">
        <v>1186917</v>
      </c>
      <c r="AI237">
        <v>6150340</v>
      </c>
      <c r="AJ237">
        <v>0</v>
      </c>
      <c r="AK237">
        <v>528329</v>
      </c>
      <c r="AL237">
        <v>0</v>
      </c>
      <c r="AM237">
        <v>0</v>
      </c>
      <c r="AN237">
        <v>10606</v>
      </c>
      <c r="AO237">
        <v>0</v>
      </c>
      <c r="AP237">
        <v>13583436</v>
      </c>
      <c r="AQ237">
        <v>43850478</v>
      </c>
      <c r="AR237">
        <v>22.7</v>
      </c>
    </row>
    <row r="238" spans="1:44" hidden="1">
      <c r="A238" s="150" t="str">
        <f t="shared" si="3"/>
        <v>NE_2023</v>
      </c>
      <c r="B238" t="s">
        <v>561</v>
      </c>
      <c r="C238">
        <v>2023</v>
      </c>
      <c r="D238">
        <v>0</v>
      </c>
      <c r="E238">
        <v>11</v>
      </c>
      <c r="F238">
        <v>0</v>
      </c>
      <c r="G238">
        <v>3777.6</v>
      </c>
      <c r="H238">
        <v>0</v>
      </c>
      <c r="I238">
        <v>67.599999999999994</v>
      </c>
      <c r="J238">
        <v>0</v>
      </c>
      <c r="K238">
        <v>391.5</v>
      </c>
      <c r="L238">
        <v>1842.8</v>
      </c>
      <c r="M238">
        <v>0</v>
      </c>
      <c r="N238">
        <v>280.89999999999998</v>
      </c>
      <c r="O238">
        <v>770</v>
      </c>
      <c r="P238">
        <v>0</v>
      </c>
      <c r="Q238">
        <v>235.7</v>
      </c>
      <c r="R238">
        <v>0</v>
      </c>
      <c r="S238">
        <v>0</v>
      </c>
      <c r="T238">
        <v>998.1</v>
      </c>
      <c r="U238">
        <v>0</v>
      </c>
      <c r="V238">
        <v>5979.8</v>
      </c>
      <c r="W238">
        <v>0</v>
      </c>
      <c r="X238">
        <v>50438</v>
      </c>
      <c r="Y238">
        <v>0</v>
      </c>
      <c r="Z238">
        <v>0</v>
      </c>
      <c r="AA238">
        <v>10781586</v>
      </c>
      <c r="AB238">
        <v>0</v>
      </c>
      <c r="AC238">
        <v>97368</v>
      </c>
      <c r="AD238">
        <v>0</v>
      </c>
      <c r="AE238">
        <v>539903</v>
      </c>
      <c r="AF238">
        <v>1618658</v>
      </c>
      <c r="AG238">
        <v>0</v>
      </c>
      <c r="AH238">
        <v>1186917</v>
      </c>
      <c r="AI238">
        <v>6150340</v>
      </c>
      <c r="AJ238">
        <v>0</v>
      </c>
      <c r="AK238">
        <v>55812</v>
      </c>
      <c r="AL238">
        <v>0</v>
      </c>
      <c r="AM238">
        <v>0</v>
      </c>
      <c r="AN238">
        <v>2430100</v>
      </c>
      <c r="AO238">
        <v>0</v>
      </c>
      <c r="AP238">
        <v>23813740</v>
      </c>
      <c r="AQ238">
        <v>46724862</v>
      </c>
      <c r="AR238">
        <v>12.2</v>
      </c>
    </row>
    <row r="239" spans="1:44" hidden="1">
      <c r="A239" s="150" t="str">
        <f t="shared" si="3"/>
        <v>NE_2024</v>
      </c>
      <c r="B239" t="s">
        <v>561</v>
      </c>
      <c r="C239">
        <v>2024</v>
      </c>
      <c r="D239">
        <v>0</v>
      </c>
      <c r="E239">
        <v>11</v>
      </c>
      <c r="F239">
        <v>0</v>
      </c>
      <c r="G239">
        <v>3777.6</v>
      </c>
      <c r="H239">
        <v>0</v>
      </c>
      <c r="I239">
        <v>74</v>
      </c>
      <c r="J239">
        <v>0</v>
      </c>
      <c r="K239">
        <v>391.5</v>
      </c>
      <c r="L239">
        <v>1724.5</v>
      </c>
      <c r="M239">
        <v>0</v>
      </c>
      <c r="N239">
        <v>281.39999999999998</v>
      </c>
      <c r="O239">
        <v>770</v>
      </c>
      <c r="P239">
        <v>0</v>
      </c>
      <c r="Q239">
        <v>226.5</v>
      </c>
      <c r="R239">
        <v>0</v>
      </c>
      <c r="S239">
        <v>0</v>
      </c>
      <c r="T239">
        <v>1203.9000000000001</v>
      </c>
      <c r="U239">
        <v>0</v>
      </c>
      <c r="V239">
        <v>6688.8</v>
      </c>
      <c r="W239">
        <v>0</v>
      </c>
      <c r="X239">
        <v>50438</v>
      </c>
      <c r="Y239">
        <v>0</v>
      </c>
      <c r="Z239">
        <v>0</v>
      </c>
      <c r="AA239">
        <v>8390375</v>
      </c>
      <c r="AB239">
        <v>0</v>
      </c>
      <c r="AC239">
        <v>92400</v>
      </c>
      <c r="AD239">
        <v>0</v>
      </c>
      <c r="AE239">
        <v>347626</v>
      </c>
      <c r="AF239">
        <v>1016167</v>
      </c>
      <c r="AG239">
        <v>0</v>
      </c>
      <c r="AH239">
        <v>1189044</v>
      </c>
      <c r="AI239">
        <v>6150340</v>
      </c>
      <c r="AJ239">
        <v>0</v>
      </c>
      <c r="AK239">
        <v>3783</v>
      </c>
      <c r="AL239">
        <v>0</v>
      </c>
      <c r="AM239">
        <v>0</v>
      </c>
      <c r="AN239">
        <v>2773811</v>
      </c>
      <c r="AO239">
        <v>0</v>
      </c>
      <c r="AP239">
        <v>26324435</v>
      </c>
      <c r="AQ239">
        <v>46338421</v>
      </c>
      <c r="AR239">
        <v>9.3000000000000007</v>
      </c>
    </row>
    <row r="240" spans="1:44" hidden="1">
      <c r="A240" s="150" t="str">
        <f t="shared" si="3"/>
        <v>NE_2025</v>
      </c>
      <c r="B240" t="s">
        <v>561</v>
      </c>
      <c r="C240">
        <v>2025</v>
      </c>
      <c r="D240">
        <v>3</v>
      </c>
      <c r="E240">
        <v>11</v>
      </c>
      <c r="F240">
        <v>4.7</v>
      </c>
      <c r="G240">
        <v>3777.6</v>
      </c>
      <c r="H240">
        <v>0</v>
      </c>
      <c r="I240">
        <v>83.4</v>
      </c>
      <c r="J240">
        <v>6.9</v>
      </c>
      <c r="K240">
        <v>391.2</v>
      </c>
      <c r="L240">
        <v>1722.9</v>
      </c>
      <c r="M240">
        <v>0</v>
      </c>
      <c r="N240">
        <v>282</v>
      </c>
      <c r="O240">
        <v>770</v>
      </c>
      <c r="P240">
        <v>0</v>
      </c>
      <c r="Q240">
        <v>225.2</v>
      </c>
      <c r="R240">
        <v>0</v>
      </c>
      <c r="S240">
        <v>0</v>
      </c>
      <c r="T240">
        <v>2402.8000000000002</v>
      </c>
      <c r="U240">
        <v>0</v>
      </c>
      <c r="V240">
        <v>8100.6</v>
      </c>
      <c r="W240">
        <v>-451</v>
      </c>
      <c r="X240">
        <v>48932</v>
      </c>
      <c r="Y240">
        <v>0</v>
      </c>
      <c r="Z240">
        <v>30755</v>
      </c>
      <c r="AA240">
        <v>8732374</v>
      </c>
      <c r="AB240">
        <v>0</v>
      </c>
      <c r="AC240">
        <v>81572</v>
      </c>
      <c r="AD240">
        <v>45173</v>
      </c>
      <c r="AE240">
        <v>249999</v>
      </c>
      <c r="AF240">
        <v>1056360</v>
      </c>
      <c r="AG240">
        <v>0</v>
      </c>
      <c r="AH240">
        <v>1191000</v>
      </c>
      <c r="AI240">
        <v>6150340</v>
      </c>
      <c r="AJ240">
        <v>0</v>
      </c>
      <c r="AK240">
        <v>0</v>
      </c>
      <c r="AL240">
        <v>0</v>
      </c>
      <c r="AM240">
        <v>0</v>
      </c>
      <c r="AN240">
        <v>5441120</v>
      </c>
      <c r="AO240">
        <v>0</v>
      </c>
      <c r="AP240">
        <v>31925978</v>
      </c>
      <c r="AQ240">
        <v>54953151</v>
      </c>
      <c r="AR240">
        <v>9.6</v>
      </c>
    </row>
    <row r="241" spans="1:44" hidden="1">
      <c r="A241" s="150" t="str">
        <f t="shared" si="3"/>
        <v>NE_2026</v>
      </c>
      <c r="B241" t="s">
        <v>561</v>
      </c>
      <c r="C241">
        <v>2026</v>
      </c>
      <c r="D241">
        <v>16.8</v>
      </c>
      <c r="E241">
        <v>11</v>
      </c>
      <c r="F241">
        <v>9.4</v>
      </c>
      <c r="G241">
        <v>3777.6</v>
      </c>
      <c r="H241">
        <v>0</v>
      </c>
      <c r="I241">
        <v>92.7</v>
      </c>
      <c r="J241">
        <v>13.7</v>
      </c>
      <c r="K241">
        <v>391</v>
      </c>
      <c r="L241">
        <v>1718.2</v>
      </c>
      <c r="M241">
        <v>0</v>
      </c>
      <c r="N241">
        <v>282.5</v>
      </c>
      <c r="O241">
        <v>770</v>
      </c>
      <c r="P241">
        <v>0</v>
      </c>
      <c r="Q241">
        <v>225.2</v>
      </c>
      <c r="R241">
        <v>0</v>
      </c>
      <c r="S241">
        <v>0</v>
      </c>
      <c r="T241">
        <v>2390.8000000000002</v>
      </c>
      <c r="U241">
        <v>0</v>
      </c>
      <c r="V241">
        <v>8137.1</v>
      </c>
      <c r="W241">
        <v>-2402</v>
      </c>
      <c r="X241">
        <v>47527</v>
      </c>
      <c r="Y241">
        <v>0</v>
      </c>
      <c r="Z241">
        <v>61511</v>
      </c>
      <c r="AA241">
        <v>7885511</v>
      </c>
      <c r="AB241">
        <v>0</v>
      </c>
      <c r="AC241">
        <v>63261</v>
      </c>
      <c r="AD241">
        <v>90345</v>
      </c>
      <c r="AE241">
        <v>139290</v>
      </c>
      <c r="AF241">
        <v>1041867</v>
      </c>
      <c r="AG241">
        <v>0</v>
      </c>
      <c r="AH241">
        <v>1193260</v>
      </c>
      <c r="AI241">
        <v>6150340</v>
      </c>
      <c r="AJ241">
        <v>0</v>
      </c>
      <c r="AK241">
        <v>0</v>
      </c>
      <c r="AL241">
        <v>0</v>
      </c>
      <c r="AM241">
        <v>0</v>
      </c>
      <c r="AN241">
        <v>5394847</v>
      </c>
      <c r="AO241">
        <v>0</v>
      </c>
      <c r="AP241">
        <v>31571540</v>
      </c>
      <c r="AQ241">
        <v>53636897</v>
      </c>
      <c r="AR241">
        <v>8.6999999999999993</v>
      </c>
    </row>
    <row r="242" spans="1:44" hidden="1">
      <c r="A242" s="150" t="str">
        <f t="shared" si="3"/>
        <v>NE_2027</v>
      </c>
      <c r="B242" t="s">
        <v>561</v>
      </c>
      <c r="C242">
        <v>2027</v>
      </c>
      <c r="D242">
        <v>169.4</v>
      </c>
      <c r="E242">
        <v>11</v>
      </c>
      <c r="F242">
        <v>14</v>
      </c>
      <c r="G242">
        <v>3777.6</v>
      </c>
      <c r="H242">
        <v>0</v>
      </c>
      <c r="I242">
        <v>110</v>
      </c>
      <c r="J242">
        <v>20.6</v>
      </c>
      <c r="K242">
        <v>390.3</v>
      </c>
      <c r="L242">
        <v>1570.8</v>
      </c>
      <c r="M242">
        <v>0</v>
      </c>
      <c r="N242">
        <v>294</v>
      </c>
      <c r="O242">
        <v>770</v>
      </c>
      <c r="P242">
        <v>0</v>
      </c>
      <c r="Q242">
        <v>225.2</v>
      </c>
      <c r="R242">
        <v>0</v>
      </c>
      <c r="S242">
        <v>0</v>
      </c>
      <c r="T242">
        <v>2373.4</v>
      </c>
      <c r="U242">
        <v>0</v>
      </c>
      <c r="V242">
        <v>8130.9</v>
      </c>
      <c r="W242">
        <v>-31065</v>
      </c>
      <c r="X242">
        <v>46690</v>
      </c>
      <c r="Y242">
        <v>0</v>
      </c>
      <c r="Z242">
        <v>92266</v>
      </c>
      <c r="AA242">
        <v>6537577</v>
      </c>
      <c r="AB242">
        <v>0</v>
      </c>
      <c r="AC242">
        <v>50167</v>
      </c>
      <c r="AD242">
        <v>135518</v>
      </c>
      <c r="AE242">
        <v>93446</v>
      </c>
      <c r="AF242">
        <v>861921</v>
      </c>
      <c r="AG242">
        <v>0</v>
      </c>
      <c r="AH242">
        <v>1245902</v>
      </c>
      <c r="AI242">
        <v>5998652</v>
      </c>
      <c r="AJ242">
        <v>0</v>
      </c>
      <c r="AK242">
        <v>0</v>
      </c>
      <c r="AL242">
        <v>0</v>
      </c>
      <c r="AM242">
        <v>0</v>
      </c>
      <c r="AN242">
        <v>5342407</v>
      </c>
      <c r="AO242">
        <v>0</v>
      </c>
      <c r="AP242">
        <v>30993368</v>
      </c>
      <c r="AQ242">
        <v>51366849</v>
      </c>
      <c r="AR242">
        <v>7.2</v>
      </c>
    </row>
    <row r="243" spans="1:44" hidden="1">
      <c r="A243" s="150" t="str">
        <f t="shared" si="3"/>
        <v>NE_2028</v>
      </c>
      <c r="B243" t="s">
        <v>561</v>
      </c>
      <c r="C243">
        <v>2028</v>
      </c>
      <c r="D243">
        <v>204.1</v>
      </c>
      <c r="E243">
        <v>11</v>
      </c>
      <c r="F243">
        <v>0</v>
      </c>
      <c r="G243">
        <v>3756.6</v>
      </c>
      <c r="H243">
        <v>0</v>
      </c>
      <c r="I243">
        <v>127.4</v>
      </c>
      <c r="J243">
        <v>27.5</v>
      </c>
      <c r="K243">
        <v>389.7</v>
      </c>
      <c r="L243">
        <v>1557.6</v>
      </c>
      <c r="M243">
        <v>0</v>
      </c>
      <c r="N243">
        <v>294.5</v>
      </c>
      <c r="O243">
        <v>770</v>
      </c>
      <c r="P243">
        <v>0</v>
      </c>
      <c r="Q243">
        <v>225.2</v>
      </c>
      <c r="R243">
        <v>0</v>
      </c>
      <c r="S243">
        <v>0</v>
      </c>
      <c r="T243">
        <v>2357.5</v>
      </c>
      <c r="U243">
        <v>0</v>
      </c>
      <c r="V243">
        <v>8119.9</v>
      </c>
      <c r="W243">
        <v>-47834</v>
      </c>
      <c r="X243">
        <v>40803</v>
      </c>
      <c r="Y243">
        <v>0</v>
      </c>
      <c r="Z243">
        <v>0</v>
      </c>
      <c r="AA243">
        <v>5029965</v>
      </c>
      <c r="AB243">
        <v>0</v>
      </c>
      <c r="AC243">
        <v>159147</v>
      </c>
      <c r="AD243">
        <v>180691</v>
      </c>
      <c r="AE243">
        <v>60534</v>
      </c>
      <c r="AF243">
        <v>1097354</v>
      </c>
      <c r="AG243">
        <v>0</v>
      </c>
      <c r="AH243">
        <v>1248296</v>
      </c>
      <c r="AI243">
        <v>5287309</v>
      </c>
      <c r="AJ243">
        <v>0</v>
      </c>
      <c r="AK243">
        <v>0</v>
      </c>
      <c r="AL243">
        <v>0</v>
      </c>
      <c r="AM243">
        <v>0</v>
      </c>
      <c r="AN243">
        <v>5338782</v>
      </c>
      <c r="AO243">
        <v>0</v>
      </c>
      <c r="AP243">
        <v>31944445</v>
      </c>
      <c r="AQ243">
        <v>50339492</v>
      </c>
      <c r="AR243">
        <v>5.8</v>
      </c>
    </row>
    <row r="244" spans="1:44" hidden="1">
      <c r="A244" s="150" t="str">
        <f t="shared" si="3"/>
        <v>NE_2029</v>
      </c>
      <c r="B244" t="s">
        <v>561</v>
      </c>
      <c r="C244">
        <v>2029</v>
      </c>
      <c r="D244">
        <v>393.9</v>
      </c>
      <c r="E244">
        <v>11</v>
      </c>
      <c r="F244">
        <v>0</v>
      </c>
      <c r="G244">
        <v>3756.6</v>
      </c>
      <c r="H244">
        <v>0</v>
      </c>
      <c r="I244">
        <v>156.9</v>
      </c>
      <c r="J244">
        <v>27.5</v>
      </c>
      <c r="K244">
        <v>389.3</v>
      </c>
      <c r="L244">
        <v>1549.8</v>
      </c>
      <c r="M244">
        <v>0</v>
      </c>
      <c r="N244">
        <v>295.10000000000002</v>
      </c>
      <c r="O244">
        <v>770</v>
      </c>
      <c r="P244">
        <v>0</v>
      </c>
      <c r="Q244">
        <v>225.2</v>
      </c>
      <c r="R244">
        <v>0</v>
      </c>
      <c r="S244">
        <v>0</v>
      </c>
      <c r="T244">
        <v>2362.6</v>
      </c>
      <c r="U244">
        <v>0</v>
      </c>
      <c r="V244">
        <v>8251</v>
      </c>
      <c r="W244">
        <v>-64420</v>
      </c>
      <c r="X244">
        <v>38706</v>
      </c>
      <c r="Y244">
        <v>0</v>
      </c>
      <c r="Z244">
        <v>0</v>
      </c>
      <c r="AA244">
        <v>4459427</v>
      </c>
      <c r="AB244">
        <v>0</v>
      </c>
      <c r="AC244">
        <v>183862</v>
      </c>
      <c r="AD244">
        <v>180691</v>
      </c>
      <c r="AE244">
        <v>56789</v>
      </c>
      <c r="AF244">
        <v>913371</v>
      </c>
      <c r="AG244">
        <v>0</v>
      </c>
      <c r="AH244">
        <v>1250385</v>
      </c>
      <c r="AI244">
        <v>4994086</v>
      </c>
      <c r="AJ244">
        <v>0</v>
      </c>
      <c r="AK244">
        <v>0</v>
      </c>
      <c r="AL244">
        <v>0</v>
      </c>
      <c r="AM244">
        <v>0</v>
      </c>
      <c r="AN244">
        <v>5299670</v>
      </c>
      <c r="AO244">
        <v>0</v>
      </c>
      <c r="AP244">
        <v>31797576</v>
      </c>
      <c r="AQ244">
        <v>49110142</v>
      </c>
      <c r="AR244">
        <v>5.0999999999999996</v>
      </c>
    </row>
    <row r="245" spans="1:44" hidden="1">
      <c r="A245" s="150" t="str">
        <f t="shared" si="3"/>
        <v>NE_2030</v>
      </c>
      <c r="B245" t="s">
        <v>561</v>
      </c>
      <c r="C245">
        <v>2030</v>
      </c>
      <c r="D245">
        <v>393.9</v>
      </c>
      <c r="E245">
        <v>11</v>
      </c>
      <c r="F245">
        <v>0</v>
      </c>
      <c r="G245">
        <v>3756.6</v>
      </c>
      <c r="H245">
        <v>0</v>
      </c>
      <c r="I245">
        <v>186.4</v>
      </c>
      <c r="J245">
        <v>27.5</v>
      </c>
      <c r="K245">
        <v>388.9</v>
      </c>
      <c r="L245">
        <v>1439.9</v>
      </c>
      <c r="M245">
        <v>0</v>
      </c>
      <c r="N245">
        <v>295.60000000000002</v>
      </c>
      <c r="O245">
        <v>770</v>
      </c>
      <c r="P245">
        <v>0</v>
      </c>
      <c r="Q245">
        <v>46.4</v>
      </c>
      <c r="R245">
        <v>0</v>
      </c>
      <c r="S245">
        <v>0</v>
      </c>
      <c r="T245">
        <v>2984.2</v>
      </c>
      <c r="U245">
        <v>0</v>
      </c>
      <c r="V245">
        <v>9645.9</v>
      </c>
      <c r="W245">
        <v>-91133</v>
      </c>
      <c r="X245">
        <v>36520</v>
      </c>
      <c r="Y245">
        <v>0</v>
      </c>
      <c r="Z245">
        <v>0</v>
      </c>
      <c r="AA245">
        <v>4180480</v>
      </c>
      <c r="AB245">
        <v>0</v>
      </c>
      <c r="AC245">
        <v>216820</v>
      </c>
      <c r="AD245">
        <v>180691</v>
      </c>
      <c r="AE245">
        <v>56176</v>
      </c>
      <c r="AF245">
        <v>881549</v>
      </c>
      <c r="AG245">
        <v>0</v>
      </c>
      <c r="AH245">
        <v>1252563</v>
      </c>
      <c r="AI245">
        <v>4981157</v>
      </c>
      <c r="AJ245">
        <v>0</v>
      </c>
      <c r="AK245">
        <v>0</v>
      </c>
      <c r="AL245">
        <v>0</v>
      </c>
      <c r="AM245">
        <v>0</v>
      </c>
      <c r="AN245">
        <v>6833245</v>
      </c>
      <c r="AO245">
        <v>0</v>
      </c>
      <c r="AP245">
        <v>36221050</v>
      </c>
      <c r="AQ245">
        <v>54749117</v>
      </c>
      <c r="AR245">
        <v>4.8</v>
      </c>
    </row>
    <row r="246" spans="1:44" hidden="1">
      <c r="A246" s="150" t="str">
        <f t="shared" si="3"/>
        <v>NH_2022</v>
      </c>
      <c r="B246" t="s">
        <v>563</v>
      </c>
      <c r="C246">
        <v>2022</v>
      </c>
      <c r="D246">
        <v>0.6</v>
      </c>
      <c r="E246">
        <v>233.1</v>
      </c>
      <c r="F246">
        <v>0</v>
      </c>
      <c r="G246">
        <v>486</v>
      </c>
      <c r="H246">
        <v>0</v>
      </c>
      <c r="I246">
        <v>146.69999999999999</v>
      </c>
      <c r="J246">
        <v>0</v>
      </c>
      <c r="K246">
        <v>1238.5</v>
      </c>
      <c r="L246">
        <v>0</v>
      </c>
      <c r="M246">
        <v>0</v>
      </c>
      <c r="N246">
        <v>506.5</v>
      </c>
      <c r="O246">
        <v>1247.8</v>
      </c>
      <c r="P246">
        <v>0</v>
      </c>
      <c r="Q246">
        <v>482.3</v>
      </c>
      <c r="R246">
        <v>0</v>
      </c>
      <c r="S246">
        <v>0</v>
      </c>
      <c r="T246">
        <v>112.4</v>
      </c>
      <c r="U246">
        <v>0</v>
      </c>
      <c r="V246">
        <v>211.9</v>
      </c>
      <c r="W246">
        <v>-214</v>
      </c>
      <c r="X246">
        <v>568095</v>
      </c>
      <c r="Y246">
        <v>0</v>
      </c>
      <c r="Z246">
        <v>0</v>
      </c>
      <c r="AA246">
        <v>1060325</v>
      </c>
      <c r="AB246">
        <v>0</v>
      </c>
      <c r="AC246">
        <v>198659</v>
      </c>
      <c r="AD246">
        <v>0</v>
      </c>
      <c r="AE246">
        <v>1322470</v>
      </c>
      <c r="AF246">
        <v>0</v>
      </c>
      <c r="AG246">
        <v>0</v>
      </c>
      <c r="AH246">
        <v>1428061</v>
      </c>
      <c r="AI246">
        <v>9976364</v>
      </c>
      <c r="AJ246">
        <v>0</v>
      </c>
      <c r="AK246">
        <v>0</v>
      </c>
      <c r="AL246">
        <v>0</v>
      </c>
      <c r="AM246">
        <v>0</v>
      </c>
      <c r="AN246">
        <v>116267</v>
      </c>
      <c r="AO246">
        <v>0</v>
      </c>
      <c r="AP246">
        <v>592916</v>
      </c>
      <c r="AQ246">
        <v>15262943</v>
      </c>
      <c r="AR246">
        <v>1.8</v>
      </c>
    </row>
    <row r="247" spans="1:44" hidden="1">
      <c r="A247" s="150" t="str">
        <f t="shared" si="3"/>
        <v>NH_2023</v>
      </c>
      <c r="B247" t="s">
        <v>563</v>
      </c>
      <c r="C247">
        <v>2023</v>
      </c>
      <c r="D247">
        <v>0.6</v>
      </c>
      <c r="E247">
        <v>233.1</v>
      </c>
      <c r="F247">
        <v>0</v>
      </c>
      <c r="G247">
        <v>486</v>
      </c>
      <c r="H247">
        <v>0</v>
      </c>
      <c r="I247">
        <v>173</v>
      </c>
      <c r="J247">
        <v>0</v>
      </c>
      <c r="K247">
        <v>1238.5</v>
      </c>
      <c r="L247">
        <v>0</v>
      </c>
      <c r="M247">
        <v>0</v>
      </c>
      <c r="N247">
        <v>506.5</v>
      </c>
      <c r="O247">
        <v>1247.8</v>
      </c>
      <c r="P247">
        <v>0</v>
      </c>
      <c r="Q247">
        <v>482.3</v>
      </c>
      <c r="R247">
        <v>0</v>
      </c>
      <c r="S247">
        <v>0</v>
      </c>
      <c r="T247">
        <v>132.4</v>
      </c>
      <c r="U247">
        <v>0</v>
      </c>
      <c r="V247">
        <v>1517.6</v>
      </c>
      <c r="W247">
        <v>-26</v>
      </c>
      <c r="X247">
        <v>163120</v>
      </c>
      <c r="Y247">
        <v>0</v>
      </c>
      <c r="Z247">
        <v>0</v>
      </c>
      <c r="AA247">
        <v>390949</v>
      </c>
      <c r="AB247">
        <v>0</v>
      </c>
      <c r="AC247">
        <v>232496</v>
      </c>
      <c r="AD247">
        <v>0</v>
      </c>
      <c r="AE247">
        <v>624599</v>
      </c>
      <c r="AF247">
        <v>0</v>
      </c>
      <c r="AG247">
        <v>0</v>
      </c>
      <c r="AH247">
        <v>1428061</v>
      </c>
      <c r="AI247">
        <v>9976364</v>
      </c>
      <c r="AJ247">
        <v>0</v>
      </c>
      <c r="AK247">
        <v>0</v>
      </c>
      <c r="AL247">
        <v>0</v>
      </c>
      <c r="AM247">
        <v>0</v>
      </c>
      <c r="AN247">
        <v>249655</v>
      </c>
      <c r="AO247">
        <v>0</v>
      </c>
      <c r="AP247">
        <v>5533581</v>
      </c>
      <c r="AQ247">
        <v>18598799</v>
      </c>
      <c r="AR247">
        <v>0.7</v>
      </c>
    </row>
    <row r="248" spans="1:44" hidden="1">
      <c r="A248" s="150" t="str">
        <f t="shared" si="3"/>
        <v>NH_2024</v>
      </c>
      <c r="B248" t="s">
        <v>563</v>
      </c>
      <c r="C248">
        <v>2024</v>
      </c>
      <c r="D248">
        <v>0.6</v>
      </c>
      <c r="E248">
        <v>233.1</v>
      </c>
      <c r="F248">
        <v>0</v>
      </c>
      <c r="G248">
        <v>435.2</v>
      </c>
      <c r="H248">
        <v>0</v>
      </c>
      <c r="I248">
        <v>199.2</v>
      </c>
      <c r="J248">
        <v>0</v>
      </c>
      <c r="K248">
        <v>1238.5</v>
      </c>
      <c r="L248">
        <v>0</v>
      </c>
      <c r="M248">
        <v>0</v>
      </c>
      <c r="N248">
        <v>507.4</v>
      </c>
      <c r="O248">
        <v>1247.8</v>
      </c>
      <c r="P248">
        <v>0</v>
      </c>
      <c r="Q248">
        <v>278.8</v>
      </c>
      <c r="R248">
        <v>0</v>
      </c>
      <c r="S248">
        <v>0</v>
      </c>
      <c r="T248">
        <v>133.30000000000001</v>
      </c>
      <c r="U248">
        <v>0</v>
      </c>
      <c r="V248">
        <v>1797.6</v>
      </c>
      <c r="W248">
        <v>-26</v>
      </c>
      <c r="X248">
        <v>130614</v>
      </c>
      <c r="Y248">
        <v>0</v>
      </c>
      <c r="Z248">
        <v>0</v>
      </c>
      <c r="AA248">
        <v>364336</v>
      </c>
      <c r="AB248">
        <v>0</v>
      </c>
      <c r="AC248">
        <v>267752</v>
      </c>
      <c r="AD248">
        <v>0</v>
      </c>
      <c r="AE248">
        <v>1316370</v>
      </c>
      <c r="AF248">
        <v>0</v>
      </c>
      <c r="AG248">
        <v>0</v>
      </c>
      <c r="AH248">
        <v>1430540</v>
      </c>
      <c r="AI248">
        <v>9976364</v>
      </c>
      <c r="AJ248">
        <v>0</v>
      </c>
      <c r="AK248">
        <v>0</v>
      </c>
      <c r="AL248">
        <v>0</v>
      </c>
      <c r="AM248">
        <v>0</v>
      </c>
      <c r="AN248">
        <v>247897</v>
      </c>
      <c r="AO248">
        <v>0</v>
      </c>
      <c r="AP248">
        <v>6582512</v>
      </c>
      <c r="AQ248">
        <v>20316361</v>
      </c>
      <c r="AR248">
        <v>1</v>
      </c>
    </row>
    <row r="249" spans="1:44" hidden="1">
      <c r="A249" s="150" t="str">
        <f t="shared" si="3"/>
        <v>NH_2025</v>
      </c>
      <c r="B249" t="s">
        <v>563</v>
      </c>
      <c r="C249">
        <v>2025</v>
      </c>
      <c r="D249">
        <v>0.6</v>
      </c>
      <c r="E249">
        <v>233.1</v>
      </c>
      <c r="F249">
        <v>1.6</v>
      </c>
      <c r="G249">
        <v>403.6</v>
      </c>
      <c r="H249">
        <v>0</v>
      </c>
      <c r="I249">
        <v>229.3</v>
      </c>
      <c r="J249">
        <v>2.2999999999999998</v>
      </c>
      <c r="K249">
        <v>1237.5999999999999</v>
      </c>
      <c r="L249">
        <v>0</v>
      </c>
      <c r="M249">
        <v>0</v>
      </c>
      <c r="N249">
        <v>508.4</v>
      </c>
      <c r="O249">
        <v>1247.8</v>
      </c>
      <c r="P249">
        <v>0</v>
      </c>
      <c r="Q249">
        <v>278.8</v>
      </c>
      <c r="R249">
        <v>0</v>
      </c>
      <c r="S249">
        <v>0</v>
      </c>
      <c r="T249">
        <v>133.5</v>
      </c>
      <c r="U249">
        <v>0</v>
      </c>
      <c r="V249">
        <v>1806.1</v>
      </c>
      <c r="W249">
        <v>-18</v>
      </c>
      <c r="X249">
        <v>297530</v>
      </c>
      <c r="Y249">
        <v>0</v>
      </c>
      <c r="Z249">
        <v>10252</v>
      </c>
      <c r="AA249">
        <v>213315</v>
      </c>
      <c r="AB249">
        <v>0</v>
      </c>
      <c r="AC249">
        <v>311377</v>
      </c>
      <c r="AD249">
        <v>15058</v>
      </c>
      <c r="AE249">
        <v>900522</v>
      </c>
      <c r="AF249">
        <v>0</v>
      </c>
      <c r="AG249">
        <v>0</v>
      </c>
      <c r="AH249">
        <v>1433019</v>
      </c>
      <c r="AI249">
        <v>9976364</v>
      </c>
      <c r="AJ249">
        <v>0</v>
      </c>
      <c r="AK249">
        <v>0</v>
      </c>
      <c r="AL249">
        <v>0</v>
      </c>
      <c r="AM249">
        <v>0</v>
      </c>
      <c r="AN249">
        <v>248600</v>
      </c>
      <c r="AO249">
        <v>0</v>
      </c>
      <c r="AP249">
        <v>6591695</v>
      </c>
      <c r="AQ249">
        <v>19997715</v>
      </c>
      <c r="AR249">
        <v>0.6</v>
      </c>
    </row>
    <row r="250" spans="1:44" hidden="1">
      <c r="A250" s="150" t="str">
        <f t="shared" si="3"/>
        <v>NH_2026</v>
      </c>
      <c r="B250" t="s">
        <v>563</v>
      </c>
      <c r="C250">
        <v>2026</v>
      </c>
      <c r="D250">
        <v>0.6</v>
      </c>
      <c r="E250">
        <v>233.1</v>
      </c>
      <c r="F250">
        <v>3.1</v>
      </c>
      <c r="G250">
        <v>321.60000000000002</v>
      </c>
      <c r="H250">
        <v>0</v>
      </c>
      <c r="I250">
        <v>259.39999999999998</v>
      </c>
      <c r="J250">
        <v>4.5999999999999996</v>
      </c>
      <c r="K250">
        <v>1236.7</v>
      </c>
      <c r="L250">
        <v>0</v>
      </c>
      <c r="M250">
        <v>0</v>
      </c>
      <c r="N250">
        <v>509.3</v>
      </c>
      <c r="O250">
        <v>1247.8</v>
      </c>
      <c r="P250">
        <v>0</v>
      </c>
      <c r="Q250">
        <v>278.8</v>
      </c>
      <c r="R250">
        <v>0</v>
      </c>
      <c r="S250">
        <v>0</v>
      </c>
      <c r="T250">
        <v>133.4</v>
      </c>
      <c r="U250">
        <v>0</v>
      </c>
      <c r="V250">
        <v>2657.4</v>
      </c>
      <c r="W250">
        <v>-19</v>
      </c>
      <c r="X250">
        <v>297530</v>
      </c>
      <c r="Y250">
        <v>0</v>
      </c>
      <c r="Z250">
        <v>20504</v>
      </c>
      <c r="AA250">
        <v>170134</v>
      </c>
      <c r="AB250">
        <v>0</v>
      </c>
      <c r="AC250">
        <v>352244</v>
      </c>
      <c r="AD250">
        <v>30115</v>
      </c>
      <c r="AE250">
        <v>791717</v>
      </c>
      <c r="AF250">
        <v>0</v>
      </c>
      <c r="AG250">
        <v>0</v>
      </c>
      <c r="AH250">
        <v>1435499</v>
      </c>
      <c r="AI250">
        <v>9976364</v>
      </c>
      <c r="AJ250">
        <v>0</v>
      </c>
      <c r="AK250">
        <v>0</v>
      </c>
      <c r="AL250">
        <v>0</v>
      </c>
      <c r="AM250">
        <v>0</v>
      </c>
      <c r="AN250">
        <v>246872</v>
      </c>
      <c r="AO250">
        <v>0</v>
      </c>
      <c r="AP250">
        <v>9908860</v>
      </c>
      <c r="AQ250">
        <v>23229818</v>
      </c>
      <c r="AR250">
        <v>0.5</v>
      </c>
    </row>
    <row r="251" spans="1:44" hidden="1">
      <c r="A251" s="150" t="str">
        <f t="shared" si="3"/>
        <v>NH_2027</v>
      </c>
      <c r="B251" t="s">
        <v>563</v>
      </c>
      <c r="C251">
        <v>2027</v>
      </c>
      <c r="D251">
        <v>0.6</v>
      </c>
      <c r="E251">
        <v>233.1</v>
      </c>
      <c r="F251">
        <v>4.7</v>
      </c>
      <c r="G251">
        <v>317.8</v>
      </c>
      <c r="H251">
        <v>0</v>
      </c>
      <c r="I251">
        <v>294.7</v>
      </c>
      <c r="J251">
        <v>6.9</v>
      </c>
      <c r="K251">
        <v>1234.5999999999999</v>
      </c>
      <c r="L251">
        <v>0</v>
      </c>
      <c r="M251">
        <v>0</v>
      </c>
      <c r="N251">
        <v>510.2</v>
      </c>
      <c r="O251">
        <v>1247.8</v>
      </c>
      <c r="P251">
        <v>0</v>
      </c>
      <c r="Q251">
        <v>278.8</v>
      </c>
      <c r="R251">
        <v>0</v>
      </c>
      <c r="S251">
        <v>0</v>
      </c>
      <c r="T251">
        <v>133.19999999999999</v>
      </c>
      <c r="U251">
        <v>0</v>
      </c>
      <c r="V251">
        <v>2660.1</v>
      </c>
      <c r="W251">
        <v>-19</v>
      </c>
      <c r="X251">
        <v>256864</v>
      </c>
      <c r="Y251">
        <v>0</v>
      </c>
      <c r="Z251">
        <v>30755</v>
      </c>
      <c r="AA251">
        <v>168505</v>
      </c>
      <c r="AB251">
        <v>0</v>
      </c>
      <c r="AC251">
        <v>400210</v>
      </c>
      <c r="AD251">
        <v>45173</v>
      </c>
      <c r="AE251">
        <v>617259</v>
      </c>
      <c r="AF251">
        <v>0</v>
      </c>
      <c r="AG251">
        <v>0</v>
      </c>
      <c r="AH251">
        <v>1437978</v>
      </c>
      <c r="AI251">
        <v>9976364</v>
      </c>
      <c r="AJ251">
        <v>0</v>
      </c>
      <c r="AK251">
        <v>0</v>
      </c>
      <c r="AL251">
        <v>0</v>
      </c>
      <c r="AM251">
        <v>0</v>
      </c>
      <c r="AN251">
        <v>245147</v>
      </c>
      <c r="AO251">
        <v>0</v>
      </c>
      <c r="AP251">
        <v>9916832</v>
      </c>
      <c r="AQ251">
        <v>23095069</v>
      </c>
      <c r="AR251">
        <v>0.5</v>
      </c>
    </row>
    <row r="252" spans="1:44" hidden="1">
      <c r="A252" s="150" t="str">
        <f t="shared" si="3"/>
        <v>NH_2028</v>
      </c>
      <c r="B252" t="s">
        <v>563</v>
      </c>
      <c r="C252">
        <v>2028</v>
      </c>
      <c r="D252">
        <v>7.5</v>
      </c>
      <c r="E252">
        <v>233.1</v>
      </c>
      <c r="F252">
        <v>0</v>
      </c>
      <c r="G252">
        <v>305</v>
      </c>
      <c r="H252">
        <v>0</v>
      </c>
      <c r="I252">
        <v>330</v>
      </c>
      <c r="J252">
        <v>9.1999999999999993</v>
      </c>
      <c r="K252">
        <v>1232.5999999999999</v>
      </c>
      <c r="L252">
        <v>0</v>
      </c>
      <c r="M252">
        <v>0</v>
      </c>
      <c r="N252">
        <v>511.2</v>
      </c>
      <c r="O252">
        <v>1247.8</v>
      </c>
      <c r="P252">
        <v>0</v>
      </c>
      <c r="Q252">
        <v>278.8</v>
      </c>
      <c r="R252">
        <v>0</v>
      </c>
      <c r="S252">
        <v>0</v>
      </c>
      <c r="T252">
        <v>133.1</v>
      </c>
      <c r="U252">
        <v>0</v>
      </c>
      <c r="V252">
        <v>2648.2</v>
      </c>
      <c r="W252">
        <v>-1226</v>
      </c>
      <c r="X252">
        <v>153103</v>
      </c>
      <c r="Y252">
        <v>0</v>
      </c>
      <c r="Z252">
        <v>0</v>
      </c>
      <c r="AA252">
        <v>160328</v>
      </c>
      <c r="AB252">
        <v>0</v>
      </c>
      <c r="AC252">
        <v>448176</v>
      </c>
      <c r="AD252">
        <v>60230</v>
      </c>
      <c r="AE252">
        <v>575753</v>
      </c>
      <c r="AF252">
        <v>0</v>
      </c>
      <c r="AG252">
        <v>0</v>
      </c>
      <c r="AH252">
        <v>1440457</v>
      </c>
      <c r="AI252">
        <v>9976364</v>
      </c>
      <c r="AJ252">
        <v>0</v>
      </c>
      <c r="AK252">
        <v>0</v>
      </c>
      <c r="AL252">
        <v>0</v>
      </c>
      <c r="AM252">
        <v>0</v>
      </c>
      <c r="AN252">
        <v>243422</v>
      </c>
      <c r="AO252">
        <v>0</v>
      </c>
      <c r="AP252">
        <v>9905983</v>
      </c>
      <c r="AQ252">
        <v>22962591</v>
      </c>
      <c r="AR252">
        <v>0.4</v>
      </c>
    </row>
    <row r="253" spans="1:44" hidden="1">
      <c r="A253" s="150" t="str">
        <f t="shared" si="3"/>
        <v>NH_2029</v>
      </c>
      <c r="B253" t="s">
        <v>563</v>
      </c>
      <c r="C253">
        <v>2029</v>
      </c>
      <c r="D253">
        <v>81.400000000000006</v>
      </c>
      <c r="E253">
        <v>233.1</v>
      </c>
      <c r="F253">
        <v>0</v>
      </c>
      <c r="G253">
        <v>299.89999999999998</v>
      </c>
      <c r="H253">
        <v>0</v>
      </c>
      <c r="I253">
        <v>376.4</v>
      </c>
      <c r="J253">
        <v>9.1999999999999993</v>
      </c>
      <c r="K253">
        <v>1231.3</v>
      </c>
      <c r="L253">
        <v>0</v>
      </c>
      <c r="M253">
        <v>0</v>
      </c>
      <c r="N253">
        <v>512.1</v>
      </c>
      <c r="O253">
        <v>1247.8</v>
      </c>
      <c r="P253">
        <v>0</v>
      </c>
      <c r="Q253">
        <v>278.8</v>
      </c>
      <c r="R253">
        <v>0</v>
      </c>
      <c r="S253">
        <v>0</v>
      </c>
      <c r="T253">
        <v>133.1</v>
      </c>
      <c r="U253">
        <v>0</v>
      </c>
      <c r="V253">
        <v>2653.4</v>
      </c>
      <c r="W253">
        <v>-14353</v>
      </c>
      <c r="X253">
        <v>107396</v>
      </c>
      <c r="Y253">
        <v>0</v>
      </c>
      <c r="Z253">
        <v>0</v>
      </c>
      <c r="AA253">
        <v>154162</v>
      </c>
      <c r="AB253">
        <v>0</v>
      </c>
      <c r="AC253">
        <v>511204</v>
      </c>
      <c r="AD253">
        <v>60230</v>
      </c>
      <c r="AE253">
        <v>227736</v>
      </c>
      <c r="AF253">
        <v>0</v>
      </c>
      <c r="AG253">
        <v>0</v>
      </c>
      <c r="AH253">
        <v>1442936</v>
      </c>
      <c r="AI253">
        <v>9976364</v>
      </c>
      <c r="AJ253">
        <v>0</v>
      </c>
      <c r="AK253">
        <v>0</v>
      </c>
      <c r="AL253">
        <v>0</v>
      </c>
      <c r="AM253">
        <v>0</v>
      </c>
      <c r="AN253">
        <v>241719</v>
      </c>
      <c r="AO253">
        <v>0</v>
      </c>
      <c r="AP253">
        <v>9898397</v>
      </c>
      <c r="AQ253">
        <v>22605792</v>
      </c>
      <c r="AR253">
        <v>0.3</v>
      </c>
    </row>
    <row r="254" spans="1:44" hidden="1">
      <c r="A254" s="150" t="str">
        <f t="shared" si="3"/>
        <v>NH_2030</v>
      </c>
      <c r="B254" t="s">
        <v>563</v>
      </c>
      <c r="C254">
        <v>2030</v>
      </c>
      <c r="D254">
        <v>171</v>
      </c>
      <c r="E254">
        <v>190</v>
      </c>
      <c r="F254">
        <v>0</v>
      </c>
      <c r="G254">
        <v>293.60000000000002</v>
      </c>
      <c r="H254">
        <v>0</v>
      </c>
      <c r="I254">
        <v>422.8</v>
      </c>
      <c r="J254">
        <v>9.1999999999999993</v>
      </c>
      <c r="K254">
        <v>1230.0999999999999</v>
      </c>
      <c r="L254">
        <v>0</v>
      </c>
      <c r="M254">
        <v>0</v>
      </c>
      <c r="N254">
        <v>513</v>
      </c>
      <c r="O254">
        <v>1247.8</v>
      </c>
      <c r="P254">
        <v>0</v>
      </c>
      <c r="Q254">
        <v>210.7</v>
      </c>
      <c r="R254">
        <v>0</v>
      </c>
      <c r="S254">
        <v>0</v>
      </c>
      <c r="T254">
        <v>133.1</v>
      </c>
      <c r="U254">
        <v>0</v>
      </c>
      <c r="V254">
        <v>2745.4</v>
      </c>
      <c r="W254">
        <v>-33979</v>
      </c>
      <c r="X254">
        <v>106180</v>
      </c>
      <c r="Y254">
        <v>0</v>
      </c>
      <c r="Z254">
        <v>0</v>
      </c>
      <c r="AA254">
        <v>145358</v>
      </c>
      <c r="AB254">
        <v>0</v>
      </c>
      <c r="AC254">
        <v>574233</v>
      </c>
      <c r="AD254">
        <v>60230</v>
      </c>
      <c r="AE254">
        <v>0</v>
      </c>
      <c r="AF254">
        <v>0</v>
      </c>
      <c r="AG254">
        <v>0</v>
      </c>
      <c r="AH254">
        <v>1445415</v>
      </c>
      <c r="AI254">
        <v>9976364</v>
      </c>
      <c r="AJ254">
        <v>0</v>
      </c>
      <c r="AK254">
        <v>0</v>
      </c>
      <c r="AL254">
        <v>0</v>
      </c>
      <c r="AM254">
        <v>0</v>
      </c>
      <c r="AN254">
        <v>240041</v>
      </c>
      <c r="AO254">
        <v>0</v>
      </c>
      <c r="AP254">
        <v>10282117</v>
      </c>
      <c r="AQ254">
        <v>22795959</v>
      </c>
      <c r="AR254">
        <v>0.2</v>
      </c>
    </row>
    <row r="255" spans="1:44" hidden="1">
      <c r="A255" s="150" t="str">
        <f t="shared" si="3"/>
        <v>NJ_2022</v>
      </c>
      <c r="B255" t="s">
        <v>564</v>
      </c>
      <c r="C255">
        <v>2022</v>
      </c>
      <c r="D255">
        <v>911.1</v>
      </c>
      <c r="E255">
        <v>156.30000000000001</v>
      </c>
      <c r="F255">
        <v>0</v>
      </c>
      <c r="G255">
        <v>463</v>
      </c>
      <c r="H255">
        <v>0</v>
      </c>
      <c r="I255">
        <v>2377.8000000000002</v>
      </c>
      <c r="J255">
        <v>0</v>
      </c>
      <c r="K255">
        <v>8571.4</v>
      </c>
      <c r="L255">
        <v>2865.6</v>
      </c>
      <c r="M255">
        <v>0</v>
      </c>
      <c r="N255">
        <v>12.3</v>
      </c>
      <c r="O255">
        <v>3456.7</v>
      </c>
      <c r="P255">
        <v>0</v>
      </c>
      <c r="Q255">
        <v>23.3</v>
      </c>
      <c r="R255">
        <v>420</v>
      </c>
      <c r="S255">
        <v>0</v>
      </c>
      <c r="T255">
        <v>1852</v>
      </c>
      <c r="U255">
        <v>0</v>
      </c>
      <c r="V255">
        <v>90.1</v>
      </c>
      <c r="W255">
        <v>-193927</v>
      </c>
      <c r="X255">
        <v>717338</v>
      </c>
      <c r="Y255">
        <v>0</v>
      </c>
      <c r="Z255">
        <v>0</v>
      </c>
      <c r="AA255">
        <v>0</v>
      </c>
      <c r="AB255">
        <v>0</v>
      </c>
      <c r="AC255">
        <v>3327673</v>
      </c>
      <c r="AD255">
        <v>0</v>
      </c>
      <c r="AE255">
        <v>40566835</v>
      </c>
      <c r="AF255">
        <v>2373953</v>
      </c>
      <c r="AG255">
        <v>0</v>
      </c>
      <c r="AH255">
        <v>16563</v>
      </c>
      <c r="AI255">
        <v>27672408</v>
      </c>
      <c r="AJ255">
        <v>0</v>
      </c>
      <c r="AK255">
        <v>35921</v>
      </c>
      <c r="AL255">
        <v>-97580</v>
      </c>
      <c r="AM255">
        <v>0</v>
      </c>
      <c r="AN255">
        <v>2836078</v>
      </c>
      <c r="AO255">
        <v>0</v>
      </c>
      <c r="AP255">
        <v>239240</v>
      </c>
      <c r="AQ255">
        <v>77494503</v>
      </c>
      <c r="AR255">
        <v>17.5</v>
      </c>
    </row>
    <row r="256" spans="1:44" hidden="1">
      <c r="A256" s="150" t="str">
        <f t="shared" si="3"/>
        <v>NJ_2023</v>
      </c>
      <c r="B256" t="s">
        <v>564</v>
      </c>
      <c r="C256">
        <v>2023</v>
      </c>
      <c r="D256">
        <v>1066.7</v>
      </c>
      <c r="E256">
        <v>156.30000000000001</v>
      </c>
      <c r="F256">
        <v>0</v>
      </c>
      <c r="G256">
        <v>463</v>
      </c>
      <c r="H256">
        <v>0</v>
      </c>
      <c r="I256">
        <v>2577.1</v>
      </c>
      <c r="J256">
        <v>0</v>
      </c>
      <c r="K256">
        <v>8571.4</v>
      </c>
      <c r="L256">
        <v>2865.6</v>
      </c>
      <c r="M256">
        <v>0</v>
      </c>
      <c r="N256">
        <v>12.3</v>
      </c>
      <c r="O256">
        <v>3456.7</v>
      </c>
      <c r="P256">
        <v>0</v>
      </c>
      <c r="Q256">
        <v>23.3</v>
      </c>
      <c r="R256">
        <v>420</v>
      </c>
      <c r="S256">
        <v>0</v>
      </c>
      <c r="T256">
        <v>1852</v>
      </c>
      <c r="U256">
        <v>0</v>
      </c>
      <c r="V256">
        <v>90.1</v>
      </c>
      <c r="W256">
        <v>-46871</v>
      </c>
      <c r="X256">
        <v>717338</v>
      </c>
      <c r="Y256">
        <v>0</v>
      </c>
      <c r="Z256">
        <v>0</v>
      </c>
      <c r="AA256">
        <v>0</v>
      </c>
      <c r="AB256">
        <v>0</v>
      </c>
      <c r="AC256">
        <v>3610025</v>
      </c>
      <c r="AD256">
        <v>0</v>
      </c>
      <c r="AE256">
        <v>39208450</v>
      </c>
      <c r="AF256">
        <v>1098028</v>
      </c>
      <c r="AG256">
        <v>0</v>
      </c>
      <c r="AH256">
        <v>16563</v>
      </c>
      <c r="AI256">
        <v>27672408</v>
      </c>
      <c r="AJ256">
        <v>0</v>
      </c>
      <c r="AK256">
        <v>26042</v>
      </c>
      <c r="AL256">
        <v>-137632</v>
      </c>
      <c r="AM256">
        <v>0</v>
      </c>
      <c r="AN256">
        <v>3673974</v>
      </c>
      <c r="AO256">
        <v>0</v>
      </c>
      <c r="AP256">
        <v>286069</v>
      </c>
      <c r="AQ256">
        <v>76124395</v>
      </c>
      <c r="AR256">
        <v>16.100000000000001</v>
      </c>
    </row>
    <row r="257" spans="1:44" hidden="1">
      <c r="A257" s="150" t="str">
        <f t="shared" si="3"/>
        <v>NJ_2024</v>
      </c>
      <c r="B257" t="s">
        <v>564</v>
      </c>
      <c r="C257">
        <v>2024</v>
      </c>
      <c r="D257">
        <v>1222.2</v>
      </c>
      <c r="E257">
        <v>156.30000000000001</v>
      </c>
      <c r="F257">
        <v>0</v>
      </c>
      <c r="G257">
        <v>217.4</v>
      </c>
      <c r="H257">
        <v>0</v>
      </c>
      <c r="I257">
        <v>2776.4</v>
      </c>
      <c r="J257">
        <v>0</v>
      </c>
      <c r="K257">
        <v>8571.4</v>
      </c>
      <c r="L257">
        <v>1691</v>
      </c>
      <c r="M257">
        <v>0</v>
      </c>
      <c r="N257">
        <v>12.3</v>
      </c>
      <c r="O257">
        <v>3456.7</v>
      </c>
      <c r="P257">
        <v>0</v>
      </c>
      <c r="Q257">
        <v>0</v>
      </c>
      <c r="R257">
        <v>420</v>
      </c>
      <c r="S257">
        <v>0</v>
      </c>
      <c r="T257">
        <v>1852</v>
      </c>
      <c r="U257">
        <v>1100</v>
      </c>
      <c r="V257">
        <v>90.1</v>
      </c>
      <c r="W257">
        <v>-83364</v>
      </c>
      <c r="X257">
        <v>717338</v>
      </c>
      <c r="Y257">
        <v>0</v>
      </c>
      <c r="Z257">
        <v>0</v>
      </c>
      <c r="AA257">
        <v>0</v>
      </c>
      <c r="AB257">
        <v>0</v>
      </c>
      <c r="AC257">
        <v>3889169</v>
      </c>
      <c r="AD257">
        <v>0</v>
      </c>
      <c r="AE257">
        <v>40466893</v>
      </c>
      <c r="AF257">
        <v>488808</v>
      </c>
      <c r="AG257">
        <v>0</v>
      </c>
      <c r="AH257">
        <v>16593</v>
      </c>
      <c r="AI257">
        <v>27672408</v>
      </c>
      <c r="AJ257">
        <v>0</v>
      </c>
      <c r="AK257">
        <v>0</v>
      </c>
      <c r="AL257">
        <v>-164793</v>
      </c>
      <c r="AM257">
        <v>0</v>
      </c>
      <c r="AN257">
        <v>3106126</v>
      </c>
      <c r="AO257">
        <v>2371704</v>
      </c>
      <c r="AP257">
        <v>285339</v>
      </c>
      <c r="AQ257">
        <v>78766221</v>
      </c>
      <c r="AR257">
        <v>16.2</v>
      </c>
    </row>
    <row r="258" spans="1:44" hidden="1">
      <c r="A258" s="150" t="str">
        <f t="shared" si="3"/>
        <v>NJ_2025</v>
      </c>
      <c r="B258" t="s">
        <v>564</v>
      </c>
      <c r="C258">
        <v>2025</v>
      </c>
      <c r="D258">
        <v>1377.8</v>
      </c>
      <c r="E258">
        <v>156.30000000000001</v>
      </c>
      <c r="F258">
        <v>1.6</v>
      </c>
      <c r="G258">
        <v>215.2</v>
      </c>
      <c r="H258">
        <v>0</v>
      </c>
      <c r="I258">
        <v>3005.4</v>
      </c>
      <c r="J258">
        <v>2.2999999999999998</v>
      </c>
      <c r="K258">
        <v>8565.2000000000007</v>
      </c>
      <c r="L258">
        <v>1691</v>
      </c>
      <c r="M258">
        <v>0</v>
      </c>
      <c r="N258">
        <v>12.3</v>
      </c>
      <c r="O258">
        <v>3456.7</v>
      </c>
      <c r="P258">
        <v>0</v>
      </c>
      <c r="Q258">
        <v>0</v>
      </c>
      <c r="R258">
        <v>420</v>
      </c>
      <c r="S258">
        <v>0</v>
      </c>
      <c r="T258">
        <v>1852</v>
      </c>
      <c r="U258">
        <v>1100</v>
      </c>
      <c r="V258">
        <v>90.1</v>
      </c>
      <c r="W258">
        <v>-60207</v>
      </c>
      <c r="X258">
        <v>717338</v>
      </c>
      <c r="Y258">
        <v>0</v>
      </c>
      <c r="Z258">
        <v>10252</v>
      </c>
      <c r="AA258">
        <v>0</v>
      </c>
      <c r="AB258">
        <v>0</v>
      </c>
      <c r="AC258">
        <v>4210019</v>
      </c>
      <c r="AD258">
        <v>15058</v>
      </c>
      <c r="AE258">
        <v>37829098</v>
      </c>
      <c r="AF258">
        <v>547384</v>
      </c>
      <c r="AG258">
        <v>0</v>
      </c>
      <c r="AH258">
        <v>16623</v>
      </c>
      <c r="AI258">
        <v>27672408</v>
      </c>
      <c r="AJ258">
        <v>0</v>
      </c>
      <c r="AK258">
        <v>0</v>
      </c>
      <c r="AL258">
        <v>-175567</v>
      </c>
      <c r="AM258">
        <v>0</v>
      </c>
      <c r="AN258">
        <v>3622608</v>
      </c>
      <c r="AO258">
        <v>3865034</v>
      </c>
      <c r="AP258">
        <v>284610</v>
      </c>
      <c r="AQ258">
        <v>78554657</v>
      </c>
      <c r="AR258">
        <v>15.1</v>
      </c>
    </row>
    <row r="259" spans="1:44" hidden="1">
      <c r="A259" s="150" t="str">
        <f t="shared" ref="A259:A322" si="4">B259&amp;"_"&amp;C259</f>
        <v>NJ_2026</v>
      </c>
      <c r="B259" t="s">
        <v>564</v>
      </c>
      <c r="C259">
        <v>2026</v>
      </c>
      <c r="D259">
        <v>1533.3</v>
      </c>
      <c r="E259">
        <v>156.30000000000001</v>
      </c>
      <c r="F259">
        <v>3.1</v>
      </c>
      <c r="G259">
        <v>213.1</v>
      </c>
      <c r="H259">
        <v>0</v>
      </c>
      <c r="I259">
        <v>3234.5</v>
      </c>
      <c r="J259">
        <v>4.5999999999999996</v>
      </c>
      <c r="K259">
        <v>8559.1</v>
      </c>
      <c r="L259">
        <v>1691</v>
      </c>
      <c r="M259">
        <v>0</v>
      </c>
      <c r="N259">
        <v>12.4</v>
      </c>
      <c r="O259">
        <v>3456.7</v>
      </c>
      <c r="P259">
        <v>0</v>
      </c>
      <c r="Q259">
        <v>0</v>
      </c>
      <c r="R259">
        <v>420</v>
      </c>
      <c r="S259">
        <v>0</v>
      </c>
      <c r="T259">
        <v>1852</v>
      </c>
      <c r="U259">
        <v>1100</v>
      </c>
      <c r="V259">
        <v>90.1</v>
      </c>
      <c r="W259">
        <v>-66251</v>
      </c>
      <c r="X259">
        <v>717338</v>
      </c>
      <c r="Y259">
        <v>0</v>
      </c>
      <c r="Z259">
        <v>20504</v>
      </c>
      <c r="AA259">
        <v>0</v>
      </c>
      <c r="AB259">
        <v>0</v>
      </c>
      <c r="AC259">
        <v>4530869</v>
      </c>
      <c r="AD259">
        <v>30115</v>
      </c>
      <c r="AE259">
        <v>37937777</v>
      </c>
      <c r="AF259">
        <v>898658</v>
      </c>
      <c r="AG259">
        <v>0</v>
      </c>
      <c r="AH259">
        <v>16653</v>
      </c>
      <c r="AI259">
        <v>27672408</v>
      </c>
      <c r="AJ259">
        <v>0</v>
      </c>
      <c r="AK259">
        <v>0</v>
      </c>
      <c r="AL259">
        <v>-183159</v>
      </c>
      <c r="AM259">
        <v>0</v>
      </c>
      <c r="AN259">
        <v>3597374</v>
      </c>
      <c r="AO259">
        <v>3854570</v>
      </c>
      <c r="AP259">
        <v>283880</v>
      </c>
      <c r="AQ259">
        <v>79310736</v>
      </c>
      <c r="AR259">
        <v>15.3</v>
      </c>
    </row>
    <row r="260" spans="1:44" hidden="1">
      <c r="A260" s="150" t="str">
        <f t="shared" si="4"/>
        <v>NJ_2027</v>
      </c>
      <c r="B260" t="s">
        <v>564</v>
      </c>
      <c r="C260">
        <v>2027</v>
      </c>
      <c r="D260">
        <v>1688.9</v>
      </c>
      <c r="E260">
        <v>156.30000000000001</v>
      </c>
      <c r="F260">
        <v>4.7</v>
      </c>
      <c r="G260">
        <v>210.6</v>
      </c>
      <c r="H260">
        <v>0</v>
      </c>
      <c r="I260">
        <v>3509.8</v>
      </c>
      <c r="J260">
        <v>6.9</v>
      </c>
      <c r="K260">
        <v>8544.7000000000007</v>
      </c>
      <c r="L260">
        <v>1541</v>
      </c>
      <c r="M260">
        <v>0</v>
      </c>
      <c r="N260">
        <v>12.4</v>
      </c>
      <c r="O260">
        <v>3456.7</v>
      </c>
      <c r="P260">
        <v>0</v>
      </c>
      <c r="Q260">
        <v>0</v>
      </c>
      <c r="R260">
        <v>420</v>
      </c>
      <c r="S260">
        <v>0</v>
      </c>
      <c r="T260">
        <v>1852</v>
      </c>
      <c r="U260">
        <v>2610</v>
      </c>
      <c r="V260">
        <v>90.1</v>
      </c>
      <c r="W260">
        <v>-129101</v>
      </c>
      <c r="X260">
        <v>717338</v>
      </c>
      <c r="Y260">
        <v>0</v>
      </c>
      <c r="Z260">
        <v>30755</v>
      </c>
      <c r="AA260">
        <v>0</v>
      </c>
      <c r="AB260">
        <v>0</v>
      </c>
      <c r="AC260">
        <v>4916602</v>
      </c>
      <c r="AD260">
        <v>45173</v>
      </c>
      <c r="AE260">
        <v>38877363</v>
      </c>
      <c r="AF260">
        <v>1029155</v>
      </c>
      <c r="AG260">
        <v>0</v>
      </c>
      <c r="AH260">
        <v>16683</v>
      </c>
      <c r="AI260">
        <v>27672408</v>
      </c>
      <c r="AJ260">
        <v>0</v>
      </c>
      <c r="AK260">
        <v>0</v>
      </c>
      <c r="AL260">
        <v>-205526</v>
      </c>
      <c r="AM260">
        <v>0</v>
      </c>
      <c r="AN260">
        <v>2972625</v>
      </c>
      <c r="AO260">
        <v>7074742</v>
      </c>
      <c r="AP260">
        <v>279853</v>
      </c>
      <c r="AQ260">
        <v>83298071</v>
      </c>
      <c r="AR260">
        <v>15.8</v>
      </c>
    </row>
    <row r="261" spans="1:44" hidden="1">
      <c r="A261" s="150" t="str">
        <f t="shared" si="4"/>
        <v>NJ_2028</v>
      </c>
      <c r="B261" t="s">
        <v>564</v>
      </c>
      <c r="C261">
        <v>2028</v>
      </c>
      <c r="D261">
        <v>2106</v>
      </c>
      <c r="E261">
        <v>156.30000000000001</v>
      </c>
      <c r="F261">
        <v>0</v>
      </c>
      <c r="G261">
        <v>202.1</v>
      </c>
      <c r="H261">
        <v>0</v>
      </c>
      <c r="I261">
        <v>3785.2</v>
      </c>
      <c r="J261">
        <v>9.1999999999999993</v>
      </c>
      <c r="K261">
        <v>8530.2000000000007</v>
      </c>
      <c r="L261">
        <v>1414.2</v>
      </c>
      <c r="M261">
        <v>0</v>
      </c>
      <c r="N261">
        <v>12.4</v>
      </c>
      <c r="O261">
        <v>3456.7</v>
      </c>
      <c r="P261">
        <v>0</v>
      </c>
      <c r="Q261">
        <v>0</v>
      </c>
      <c r="R261">
        <v>420</v>
      </c>
      <c r="S261">
        <v>0</v>
      </c>
      <c r="T261">
        <v>1852</v>
      </c>
      <c r="U261">
        <v>3758</v>
      </c>
      <c r="V261">
        <v>90.1</v>
      </c>
      <c r="W261">
        <v>-333493</v>
      </c>
      <c r="X261">
        <v>717338</v>
      </c>
      <c r="Y261">
        <v>0</v>
      </c>
      <c r="Z261">
        <v>0</v>
      </c>
      <c r="AA261">
        <v>0</v>
      </c>
      <c r="AB261">
        <v>0</v>
      </c>
      <c r="AC261">
        <v>5302335</v>
      </c>
      <c r="AD261">
        <v>60230</v>
      </c>
      <c r="AE261">
        <v>35515993</v>
      </c>
      <c r="AF261">
        <v>1693819</v>
      </c>
      <c r="AG261">
        <v>0</v>
      </c>
      <c r="AH261">
        <v>16713</v>
      </c>
      <c r="AI261">
        <v>27672408</v>
      </c>
      <c r="AJ261">
        <v>0</v>
      </c>
      <c r="AK261">
        <v>0</v>
      </c>
      <c r="AL261">
        <v>-146140</v>
      </c>
      <c r="AM261">
        <v>0</v>
      </c>
      <c r="AN261">
        <v>3258853</v>
      </c>
      <c r="AO261">
        <v>12231651</v>
      </c>
      <c r="AP261">
        <v>278986</v>
      </c>
      <c r="AQ261">
        <v>86268694</v>
      </c>
      <c r="AR261">
        <v>14.8</v>
      </c>
    </row>
    <row r="262" spans="1:44" hidden="1">
      <c r="A262" s="150" t="str">
        <f t="shared" si="4"/>
        <v>NJ_2029</v>
      </c>
      <c r="B262" t="s">
        <v>564</v>
      </c>
      <c r="C262">
        <v>2029</v>
      </c>
      <c r="D262">
        <v>2106</v>
      </c>
      <c r="E262">
        <v>156.30000000000001</v>
      </c>
      <c r="F262">
        <v>0</v>
      </c>
      <c r="G262">
        <v>198.7</v>
      </c>
      <c r="H262">
        <v>0</v>
      </c>
      <c r="I262">
        <v>4106.8</v>
      </c>
      <c r="J262">
        <v>9.1999999999999993</v>
      </c>
      <c r="K262">
        <v>8332.7999999999993</v>
      </c>
      <c r="L262">
        <v>1350.5</v>
      </c>
      <c r="M262">
        <v>0</v>
      </c>
      <c r="N262">
        <v>12.4</v>
      </c>
      <c r="O262">
        <v>3456.7</v>
      </c>
      <c r="P262">
        <v>0</v>
      </c>
      <c r="Q262">
        <v>0</v>
      </c>
      <c r="R262">
        <v>420</v>
      </c>
      <c r="S262">
        <v>0</v>
      </c>
      <c r="T262">
        <v>1852</v>
      </c>
      <c r="U262">
        <v>3758</v>
      </c>
      <c r="V262">
        <v>90.1</v>
      </c>
      <c r="W262">
        <v>-255658</v>
      </c>
      <c r="X262">
        <v>717338</v>
      </c>
      <c r="Y262">
        <v>0</v>
      </c>
      <c r="Z262">
        <v>0</v>
      </c>
      <c r="AA262">
        <v>0</v>
      </c>
      <c r="AB262">
        <v>0</v>
      </c>
      <c r="AC262">
        <v>5752824</v>
      </c>
      <c r="AD262">
        <v>60230</v>
      </c>
      <c r="AE262">
        <v>34020606</v>
      </c>
      <c r="AF262">
        <v>1826304</v>
      </c>
      <c r="AG262">
        <v>0</v>
      </c>
      <c r="AH262">
        <v>16743</v>
      </c>
      <c r="AI262">
        <v>27672408</v>
      </c>
      <c r="AJ262">
        <v>0</v>
      </c>
      <c r="AK262">
        <v>0</v>
      </c>
      <c r="AL262">
        <v>-140773</v>
      </c>
      <c r="AM262">
        <v>0</v>
      </c>
      <c r="AN262">
        <v>3522288</v>
      </c>
      <c r="AO262">
        <v>13433174</v>
      </c>
      <c r="AP262">
        <v>281699</v>
      </c>
      <c r="AQ262">
        <v>86907185</v>
      </c>
      <c r="AR262">
        <v>14.2</v>
      </c>
    </row>
    <row r="263" spans="1:44" hidden="1">
      <c r="A263" s="150" t="str">
        <f t="shared" si="4"/>
        <v>NJ_2030</v>
      </c>
      <c r="B263" t="s">
        <v>564</v>
      </c>
      <c r="C263">
        <v>2030</v>
      </c>
      <c r="D263">
        <v>2106</v>
      </c>
      <c r="E263">
        <v>156.30000000000001</v>
      </c>
      <c r="F263">
        <v>0</v>
      </c>
      <c r="G263">
        <v>194.6</v>
      </c>
      <c r="H263">
        <v>0</v>
      </c>
      <c r="I263">
        <v>4428.3999999999996</v>
      </c>
      <c r="J263">
        <v>9.1999999999999993</v>
      </c>
      <c r="K263">
        <v>8121.6</v>
      </c>
      <c r="L263">
        <v>1350.5</v>
      </c>
      <c r="M263">
        <v>0</v>
      </c>
      <c r="N263">
        <v>12.5</v>
      </c>
      <c r="O263">
        <v>3456.7</v>
      </c>
      <c r="P263">
        <v>0</v>
      </c>
      <c r="Q263">
        <v>0</v>
      </c>
      <c r="R263">
        <v>420</v>
      </c>
      <c r="S263">
        <v>0</v>
      </c>
      <c r="T263">
        <v>1852</v>
      </c>
      <c r="U263">
        <v>3758</v>
      </c>
      <c r="V263">
        <v>90.1</v>
      </c>
      <c r="W263">
        <v>-288715</v>
      </c>
      <c r="X263">
        <v>714611</v>
      </c>
      <c r="Y263">
        <v>0</v>
      </c>
      <c r="Z263">
        <v>0</v>
      </c>
      <c r="AA263">
        <v>0</v>
      </c>
      <c r="AB263">
        <v>0</v>
      </c>
      <c r="AC263">
        <v>6203313</v>
      </c>
      <c r="AD263">
        <v>60230</v>
      </c>
      <c r="AE263">
        <v>28922146</v>
      </c>
      <c r="AF263">
        <v>2241664</v>
      </c>
      <c r="AG263">
        <v>0</v>
      </c>
      <c r="AH263">
        <v>16773</v>
      </c>
      <c r="AI263">
        <v>27672408</v>
      </c>
      <c r="AJ263">
        <v>0</v>
      </c>
      <c r="AK263">
        <v>0</v>
      </c>
      <c r="AL263">
        <v>-120832</v>
      </c>
      <c r="AM263">
        <v>0</v>
      </c>
      <c r="AN263">
        <v>3497787</v>
      </c>
      <c r="AO263">
        <v>13396655</v>
      </c>
      <c r="AP263">
        <v>281016</v>
      </c>
      <c r="AQ263">
        <v>82597056</v>
      </c>
      <c r="AR263">
        <v>12.3</v>
      </c>
    </row>
    <row r="264" spans="1:44" hidden="1">
      <c r="A264" s="150" t="str">
        <f t="shared" si="4"/>
        <v>NM_2022</v>
      </c>
      <c r="B264" t="s">
        <v>565</v>
      </c>
      <c r="C264">
        <v>2022</v>
      </c>
      <c r="D264">
        <v>2.8</v>
      </c>
      <c r="E264">
        <v>5.4</v>
      </c>
      <c r="F264">
        <v>0</v>
      </c>
      <c r="G264">
        <v>1540</v>
      </c>
      <c r="H264">
        <v>0</v>
      </c>
      <c r="I264">
        <v>253.4</v>
      </c>
      <c r="J264">
        <v>0</v>
      </c>
      <c r="K264">
        <v>1433.7</v>
      </c>
      <c r="L264">
        <v>981.3</v>
      </c>
      <c r="M264">
        <v>8.6</v>
      </c>
      <c r="N264">
        <v>82.7</v>
      </c>
      <c r="O264">
        <v>0</v>
      </c>
      <c r="P264">
        <v>0</v>
      </c>
      <c r="Q264">
        <v>647</v>
      </c>
      <c r="R264">
        <v>0</v>
      </c>
      <c r="S264">
        <v>0</v>
      </c>
      <c r="T264">
        <v>955.3</v>
      </c>
      <c r="U264">
        <v>0</v>
      </c>
      <c r="V264">
        <v>4409.3999999999996</v>
      </c>
      <c r="W264">
        <v>-303</v>
      </c>
      <c r="X264">
        <v>14646</v>
      </c>
      <c r="Y264">
        <v>0</v>
      </c>
      <c r="Z264">
        <v>0</v>
      </c>
      <c r="AA264">
        <v>10921872</v>
      </c>
      <c r="AB264">
        <v>0</v>
      </c>
      <c r="AC264">
        <v>477181</v>
      </c>
      <c r="AD264">
        <v>0</v>
      </c>
      <c r="AE264">
        <v>4518359</v>
      </c>
      <c r="AF264">
        <v>203558</v>
      </c>
      <c r="AG264">
        <v>64046</v>
      </c>
      <c r="AH264">
        <v>160099</v>
      </c>
      <c r="AI264">
        <v>0</v>
      </c>
      <c r="AJ264">
        <v>0</v>
      </c>
      <c r="AK264">
        <v>0</v>
      </c>
      <c r="AL264">
        <v>0</v>
      </c>
      <c r="AM264">
        <v>0</v>
      </c>
      <c r="AN264">
        <v>1935682</v>
      </c>
      <c r="AO264">
        <v>0</v>
      </c>
      <c r="AP264">
        <v>14340503</v>
      </c>
      <c r="AQ264">
        <v>32635643</v>
      </c>
      <c r="AR264">
        <v>13</v>
      </c>
    </row>
    <row r="265" spans="1:44" hidden="1">
      <c r="A265" s="150" t="str">
        <f t="shared" si="4"/>
        <v>NM_2023</v>
      </c>
      <c r="B265" t="s">
        <v>565</v>
      </c>
      <c r="C265">
        <v>2023</v>
      </c>
      <c r="D265">
        <v>2.8</v>
      </c>
      <c r="E265">
        <v>5.4</v>
      </c>
      <c r="F265">
        <v>0</v>
      </c>
      <c r="G265">
        <v>1540</v>
      </c>
      <c r="H265">
        <v>0</v>
      </c>
      <c r="I265">
        <v>313.2</v>
      </c>
      <c r="J265">
        <v>0</v>
      </c>
      <c r="K265">
        <v>1433.7</v>
      </c>
      <c r="L265">
        <v>981.3</v>
      </c>
      <c r="M265">
        <v>8.6</v>
      </c>
      <c r="N265">
        <v>82.7</v>
      </c>
      <c r="O265">
        <v>0</v>
      </c>
      <c r="P265">
        <v>0</v>
      </c>
      <c r="Q265">
        <v>647</v>
      </c>
      <c r="R265">
        <v>0</v>
      </c>
      <c r="S265">
        <v>0</v>
      </c>
      <c r="T265">
        <v>1917.6</v>
      </c>
      <c r="U265">
        <v>0</v>
      </c>
      <c r="V265">
        <v>4409.3999999999996</v>
      </c>
      <c r="W265">
        <v>-324</v>
      </c>
      <c r="X265">
        <v>14646</v>
      </c>
      <c r="Y265">
        <v>0</v>
      </c>
      <c r="Z265">
        <v>0</v>
      </c>
      <c r="AA265">
        <v>10104821</v>
      </c>
      <c r="AB265">
        <v>0</v>
      </c>
      <c r="AC265">
        <v>604118</v>
      </c>
      <c r="AD265">
        <v>0</v>
      </c>
      <c r="AE265">
        <v>3873429</v>
      </c>
      <c r="AF265">
        <v>193159</v>
      </c>
      <c r="AG265">
        <v>64046</v>
      </c>
      <c r="AH265">
        <v>160099</v>
      </c>
      <c r="AI265">
        <v>0</v>
      </c>
      <c r="AJ265">
        <v>0</v>
      </c>
      <c r="AK265">
        <v>48252</v>
      </c>
      <c r="AL265">
        <v>0</v>
      </c>
      <c r="AM265">
        <v>0</v>
      </c>
      <c r="AN265">
        <v>5279449</v>
      </c>
      <c r="AO265">
        <v>0</v>
      </c>
      <c r="AP265">
        <v>15721374</v>
      </c>
      <c r="AQ265">
        <v>36063068</v>
      </c>
      <c r="AR265">
        <v>11.9</v>
      </c>
    </row>
    <row r="266" spans="1:44" hidden="1">
      <c r="A266" s="150" t="str">
        <f t="shared" si="4"/>
        <v>NM_2024</v>
      </c>
      <c r="B266" t="s">
        <v>565</v>
      </c>
      <c r="C266">
        <v>2024</v>
      </c>
      <c r="D266">
        <v>2.8</v>
      </c>
      <c r="E266">
        <v>5.4</v>
      </c>
      <c r="F266">
        <v>0</v>
      </c>
      <c r="G266">
        <v>1528.5</v>
      </c>
      <c r="H266">
        <v>0</v>
      </c>
      <c r="I266">
        <v>373</v>
      </c>
      <c r="J266">
        <v>0</v>
      </c>
      <c r="K266">
        <v>1433.7</v>
      </c>
      <c r="L266">
        <v>510.5</v>
      </c>
      <c r="M266">
        <v>8.6</v>
      </c>
      <c r="N266">
        <v>82.9</v>
      </c>
      <c r="O266">
        <v>0</v>
      </c>
      <c r="P266">
        <v>0</v>
      </c>
      <c r="Q266">
        <v>312</v>
      </c>
      <c r="R266">
        <v>0</v>
      </c>
      <c r="S266">
        <v>0</v>
      </c>
      <c r="T266">
        <v>1960.8</v>
      </c>
      <c r="U266">
        <v>0</v>
      </c>
      <c r="V266">
        <v>4842.2</v>
      </c>
      <c r="W266">
        <v>-330</v>
      </c>
      <c r="X266">
        <v>14646</v>
      </c>
      <c r="Y266">
        <v>0</v>
      </c>
      <c r="Z266">
        <v>0</v>
      </c>
      <c r="AA266">
        <v>9070061</v>
      </c>
      <c r="AB266">
        <v>0</v>
      </c>
      <c r="AC266">
        <v>680797</v>
      </c>
      <c r="AD266">
        <v>0</v>
      </c>
      <c r="AE266">
        <v>2905428</v>
      </c>
      <c r="AF266">
        <v>64973</v>
      </c>
      <c r="AG266">
        <v>64046</v>
      </c>
      <c r="AH266">
        <v>160378</v>
      </c>
      <c r="AI266">
        <v>0</v>
      </c>
      <c r="AJ266">
        <v>0</v>
      </c>
      <c r="AK266">
        <v>30783</v>
      </c>
      <c r="AL266">
        <v>0</v>
      </c>
      <c r="AM266">
        <v>0</v>
      </c>
      <c r="AN266">
        <v>4840782</v>
      </c>
      <c r="AO266">
        <v>0</v>
      </c>
      <c r="AP266">
        <v>17133764</v>
      </c>
      <c r="AQ266">
        <v>34965327</v>
      </c>
      <c r="AR266">
        <v>10.4</v>
      </c>
    </row>
    <row r="267" spans="1:44" hidden="1">
      <c r="A267" s="150" t="str">
        <f t="shared" si="4"/>
        <v>NM_2025</v>
      </c>
      <c r="B267" t="s">
        <v>565</v>
      </c>
      <c r="C267">
        <v>2025</v>
      </c>
      <c r="D267">
        <v>2.8</v>
      </c>
      <c r="E267">
        <v>5.4</v>
      </c>
      <c r="F267">
        <v>3.1</v>
      </c>
      <c r="G267">
        <v>1513.6</v>
      </c>
      <c r="H267">
        <v>0</v>
      </c>
      <c r="I267">
        <v>454.1</v>
      </c>
      <c r="J267">
        <v>4.5999999999999996</v>
      </c>
      <c r="K267">
        <v>1432.7</v>
      </c>
      <c r="L267">
        <v>500.5</v>
      </c>
      <c r="M267">
        <v>8.6</v>
      </c>
      <c r="N267">
        <v>83</v>
      </c>
      <c r="O267">
        <v>0</v>
      </c>
      <c r="P267">
        <v>0</v>
      </c>
      <c r="Q267">
        <v>129</v>
      </c>
      <c r="R267">
        <v>0</v>
      </c>
      <c r="S267">
        <v>0</v>
      </c>
      <c r="T267">
        <v>2648.4</v>
      </c>
      <c r="U267">
        <v>0</v>
      </c>
      <c r="V267">
        <v>6675.3</v>
      </c>
      <c r="W267">
        <v>-329</v>
      </c>
      <c r="X267">
        <v>14646</v>
      </c>
      <c r="Y267">
        <v>0</v>
      </c>
      <c r="Z267">
        <v>20504</v>
      </c>
      <c r="AA267">
        <v>7276211</v>
      </c>
      <c r="AB267">
        <v>0</v>
      </c>
      <c r="AC267">
        <v>839935</v>
      </c>
      <c r="AD267">
        <v>30115</v>
      </c>
      <c r="AE267">
        <v>1583361</v>
      </c>
      <c r="AF267">
        <v>166745</v>
      </c>
      <c r="AG267">
        <v>64046</v>
      </c>
      <c r="AH267">
        <v>160657</v>
      </c>
      <c r="AI267">
        <v>0</v>
      </c>
      <c r="AJ267">
        <v>0</v>
      </c>
      <c r="AK267">
        <v>0</v>
      </c>
      <c r="AL267">
        <v>0</v>
      </c>
      <c r="AM267">
        <v>0</v>
      </c>
      <c r="AN267">
        <v>6556850</v>
      </c>
      <c r="AO267">
        <v>0</v>
      </c>
      <c r="AP267">
        <v>23878497</v>
      </c>
      <c r="AQ267">
        <v>40591238</v>
      </c>
      <c r="AR267">
        <v>8</v>
      </c>
    </row>
    <row r="268" spans="1:44" hidden="1">
      <c r="A268" s="150" t="str">
        <f t="shared" si="4"/>
        <v>NM_2026</v>
      </c>
      <c r="B268" t="s">
        <v>565</v>
      </c>
      <c r="C268">
        <v>2026</v>
      </c>
      <c r="D268">
        <v>2.8</v>
      </c>
      <c r="E268">
        <v>5.4</v>
      </c>
      <c r="F268">
        <v>6.2</v>
      </c>
      <c r="G268">
        <v>1498.4</v>
      </c>
      <c r="H268">
        <v>0</v>
      </c>
      <c r="I268">
        <v>535.29999999999995</v>
      </c>
      <c r="J268">
        <v>9.1999999999999993</v>
      </c>
      <c r="K268">
        <v>1431.6</v>
      </c>
      <c r="L268">
        <v>500.5</v>
      </c>
      <c r="M268">
        <v>8.6</v>
      </c>
      <c r="N268">
        <v>83.2</v>
      </c>
      <c r="O268">
        <v>0</v>
      </c>
      <c r="P268">
        <v>0</v>
      </c>
      <c r="Q268">
        <v>129</v>
      </c>
      <c r="R268">
        <v>0</v>
      </c>
      <c r="S268">
        <v>0</v>
      </c>
      <c r="T268">
        <v>2995.3</v>
      </c>
      <c r="U268">
        <v>0</v>
      </c>
      <c r="V268">
        <v>7612.9</v>
      </c>
      <c r="W268">
        <v>-388</v>
      </c>
      <c r="X268">
        <v>14646</v>
      </c>
      <c r="Y268">
        <v>0</v>
      </c>
      <c r="Z268">
        <v>41007</v>
      </c>
      <c r="AA268">
        <v>6551514</v>
      </c>
      <c r="AB268">
        <v>0</v>
      </c>
      <c r="AC268">
        <v>912895</v>
      </c>
      <c r="AD268">
        <v>60230</v>
      </c>
      <c r="AE268">
        <v>1410963</v>
      </c>
      <c r="AF268">
        <v>200318</v>
      </c>
      <c r="AG268">
        <v>64046</v>
      </c>
      <c r="AH268">
        <v>160936</v>
      </c>
      <c r="AI268">
        <v>0</v>
      </c>
      <c r="AJ268">
        <v>0</v>
      </c>
      <c r="AK268">
        <v>8143</v>
      </c>
      <c r="AL268">
        <v>0</v>
      </c>
      <c r="AM268">
        <v>0</v>
      </c>
      <c r="AN268">
        <v>7442255</v>
      </c>
      <c r="AO268">
        <v>0</v>
      </c>
      <c r="AP268">
        <v>27575905</v>
      </c>
      <c r="AQ268">
        <v>44442468</v>
      </c>
      <c r="AR268">
        <v>7.3</v>
      </c>
    </row>
    <row r="269" spans="1:44" hidden="1">
      <c r="A269" s="150" t="str">
        <f t="shared" si="4"/>
        <v>NM_2027</v>
      </c>
      <c r="B269" t="s">
        <v>565</v>
      </c>
      <c r="C269">
        <v>2027</v>
      </c>
      <c r="D269">
        <v>12.8</v>
      </c>
      <c r="E269">
        <v>5.4</v>
      </c>
      <c r="F269">
        <v>9.4</v>
      </c>
      <c r="G269">
        <v>1480.6</v>
      </c>
      <c r="H269">
        <v>0</v>
      </c>
      <c r="I269">
        <v>640.5</v>
      </c>
      <c r="J269">
        <v>13.7</v>
      </c>
      <c r="K269">
        <v>1429.2</v>
      </c>
      <c r="L269">
        <v>500.5</v>
      </c>
      <c r="M269">
        <v>8.6</v>
      </c>
      <c r="N269">
        <v>83.3</v>
      </c>
      <c r="O269">
        <v>0</v>
      </c>
      <c r="P269">
        <v>0</v>
      </c>
      <c r="Q269">
        <v>129</v>
      </c>
      <c r="R269">
        <v>0</v>
      </c>
      <c r="S269">
        <v>0</v>
      </c>
      <c r="T269">
        <v>2988</v>
      </c>
      <c r="U269">
        <v>0</v>
      </c>
      <c r="V269">
        <v>7678</v>
      </c>
      <c r="W269">
        <v>-3192</v>
      </c>
      <c r="X269">
        <v>14646</v>
      </c>
      <c r="Y269">
        <v>0</v>
      </c>
      <c r="Z269">
        <v>61511</v>
      </c>
      <c r="AA269">
        <v>5642106</v>
      </c>
      <c r="AB269">
        <v>0</v>
      </c>
      <c r="AC269">
        <v>1195350</v>
      </c>
      <c r="AD269">
        <v>90345</v>
      </c>
      <c r="AE269">
        <v>1036264</v>
      </c>
      <c r="AF269">
        <v>213906</v>
      </c>
      <c r="AG269">
        <v>64046</v>
      </c>
      <c r="AH269">
        <v>161215</v>
      </c>
      <c r="AI269">
        <v>0</v>
      </c>
      <c r="AJ269">
        <v>0</v>
      </c>
      <c r="AK269">
        <v>38993</v>
      </c>
      <c r="AL269">
        <v>0</v>
      </c>
      <c r="AM269">
        <v>0</v>
      </c>
      <c r="AN269">
        <v>7719863</v>
      </c>
      <c r="AO269">
        <v>0</v>
      </c>
      <c r="AP269">
        <v>27852710</v>
      </c>
      <c r="AQ269">
        <v>44087763</v>
      </c>
      <c r="AR269">
        <v>6.2</v>
      </c>
    </row>
    <row r="270" spans="1:44" hidden="1">
      <c r="A270" s="150" t="str">
        <f t="shared" si="4"/>
        <v>NM_2028</v>
      </c>
      <c r="B270" t="s">
        <v>565</v>
      </c>
      <c r="C270">
        <v>2028</v>
      </c>
      <c r="D270">
        <v>19.3</v>
      </c>
      <c r="E270">
        <v>5.4</v>
      </c>
      <c r="F270">
        <v>0</v>
      </c>
      <c r="G270">
        <v>1421.1</v>
      </c>
      <c r="H270">
        <v>0</v>
      </c>
      <c r="I270">
        <v>745.6</v>
      </c>
      <c r="J270">
        <v>18.3</v>
      </c>
      <c r="K270">
        <v>1426.8</v>
      </c>
      <c r="L270">
        <v>500.5</v>
      </c>
      <c r="M270">
        <v>8.6</v>
      </c>
      <c r="N270">
        <v>83.5</v>
      </c>
      <c r="O270">
        <v>0</v>
      </c>
      <c r="P270">
        <v>0</v>
      </c>
      <c r="Q270">
        <v>17</v>
      </c>
      <c r="R270">
        <v>0</v>
      </c>
      <c r="S270">
        <v>0</v>
      </c>
      <c r="T270">
        <v>2974.3</v>
      </c>
      <c r="U270">
        <v>0</v>
      </c>
      <c r="V270">
        <v>10740.7</v>
      </c>
      <c r="W270">
        <v>-5077</v>
      </c>
      <c r="X270">
        <v>12639</v>
      </c>
      <c r="Y270">
        <v>0</v>
      </c>
      <c r="Z270">
        <v>0</v>
      </c>
      <c r="AA270">
        <v>236703</v>
      </c>
      <c r="AB270">
        <v>0</v>
      </c>
      <c r="AC270">
        <v>1073930</v>
      </c>
      <c r="AD270">
        <v>120461</v>
      </c>
      <c r="AE270">
        <v>857919</v>
      </c>
      <c r="AF270">
        <v>150728</v>
      </c>
      <c r="AG270">
        <v>64046</v>
      </c>
      <c r="AH270">
        <v>161494</v>
      </c>
      <c r="AI270">
        <v>0</v>
      </c>
      <c r="AJ270">
        <v>0</v>
      </c>
      <c r="AK270">
        <v>10606</v>
      </c>
      <c r="AL270">
        <v>0</v>
      </c>
      <c r="AM270">
        <v>0</v>
      </c>
      <c r="AN270">
        <v>7546155</v>
      </c>
      <c r="AO270">
        <v>0</v>
      </c>
      <c r="AP270">
        <v>39678438</v>
      </c>
      <c r="AQ270">
        <v>49908039</v>
      </c>
      <c r="AR270">
        <v>0.7</v>
      </c>
    </row>
    <row r="271" spans="1:44" hidden="1">
      <c r="A271" s="150" t="str">
        <f t="shared" si="4"/>
        <v>NM_2029</v>
      </c>
      <c r="B271" t="s">
        <v>565</v>
      </c>
      <c r="C271">
        <v>2029</v>
      </c>
      <c r="D271">
        <v>344.2</v>
      </c>
      <c r="E271">
        <v>5.4</v>
      </c>
      <c r="F271">
        <v>0</v>
      </c>
      <c r="G271">
        <v>1397.5</v>
      </c>
      <c r="H271">
        <v>0</v>
      </c>
      <c r="I271">
        <v>831.1</v>
      </c>
      <c r="J271">
        <v>18.3</v>
      </c>
      <c r="K271">
        <v>1425.4</v>
      </c>
      <c r="L271">
        <v>500.5</v>
      </c>
      <c r="M271">
        <v>8.6</v>
      </c>
      <c r="N271">
        <v>83.6</v>
      </c>
      <c r="O271">
        <v>0</v>
      </c>
      <c r="P271">
        <v>0</v>
      </c>
      <c r="Q271">
        <v>17</v>
      </c>
      <c r="R271">
        <v>0</v>
      </c>
      <c r="S271">
        <v>0</v>
      </c>
      <c r="T271">
        <v>3317.7</v>
      </c>
      <c r="U271">
        <v>0</v>
      </c>
      <c r="V271">
        <v>11196.1</v>
      </c>
      <c r="W271">
        <v>-128926</v>
      </c>
      <c r="X271">
        <v>12639</v>
      </c>
      <c r="Y271">
        <v>0</v>
      </c>
      <c r="Z271">
        <v>0</v>
      </c>
      <c r="AA271">
        <v>0</v>
      </c>
      <c r="AB271">
        <v>0</v>
      </c>
      <c r="AC271">
        <v>1131787</v>
      </c>
      <c r="AD271">
        <v>120461</v>
      </c>
      <c r="AE271">
        <v>486004</v>
      </c>
      <c r="AF271">
        <v>150664</v>
      </c>
      <c r="AG271">
        <v>64046</v>
      </c>
      <c r="AH271">
        <v>161773</v>
      </c>
      <c r="AI271">
        <v>0</v>
      </c>
      <c r="AJ271">
        <v>0</v>
      </c>
      <c r="AK271">
        <v>11410</v>
      </c>
      <c r="AL271">
        <v>0</v>
      </c>
      <c r="AM271">
        <v>0</v>
      </c>
      <c r="AN271">
        <v>8407914</v>
      </c>
      <c r="AO271">
        <v>0</v>
      </c>
      <c r="AP271">
        <v>40623249</v>
      </c>
      <c r="AQ271">
        <v>51041020</v>
      </c>
      <c r="AR271">
        <v>0.3</v>
      </c>
    </row>
    <row r="272" spans="1:44" hidden="1">
      <c r="A272" s="150" t="str">
        <f t="shared" si="4"/>
        <v>NM_2030</v>
      </c>
      <c r="B272" t="s">
        <v>565</v>
      </c>
      <c r="C272">
        <v>2030</v>
      </c>
      <c r="D272">
        <v>344.2</v>
      </c>
      <c r="E272">
        <v>5.4</v>
      </c>
      <c r="F272">
        <v>0</v>
      </c>
      <c r="G272">
        <v>1368.1</v>
      </c>
      <c r="H272">
        <v>0</v>
      </c>
      <c r="I272">
        <v>916.5</v>
      </c>
      <c r="J272">
        <v>18.3</v>
      </c>
      <c r="K272">
        <v>1423.9</v>
      </c>
      <c r="L272">
        <v>500.5</v>
      </c>
      <c r="M272">
        <v>8.6</v>
      </c>
      <c r="N272">
        <v>83.8</v>
      </c>
      <c r="O272">
        <v>0</v>
      </c>
      <c r="P272">
        <v>0</v>
      </c>
      <c r="Q272">
        <v>17</v>
      </c>
      <c r="R272">
        <v>0</v>
      </c>
      <c r="S272">
        <v>0</v>
      </c>
      <c r="T272">
        <v>3314.9</v>
      </c>
      <c r="U272">
        <v>0</v>
      </c>
      <c r="V272">
        <v>11320</v>
      </c>
      <c r="W272">
        <v>-113141</v>
      </c>
      <c r="X272">
        <v>12050</v>
      </c>
      <c r="Y272">
        <v>0</v>
      </c>
      <c r="Z272">
        <v>0</v>
      </c>
      <c r="AA272">
        <v>0</v>
      </c>
      <c r="AB272">
        <v>0</v>
      </c>
      <c r="AC272">
        <v>1329848</v>
      </c>
      <c r="AD272">
        <v>120461</v>
      </c>
      <c r="AE272">
        <v>361052</v>
      </c>
      <c r="AF272">
        <v>138366</v>
      </c>
      <c r="AG272">
        <v>64046</v>
      </c>
      <c r="AH272">
        <v>162052</v>
      </c>
      <c r="AI272">
        <v>0</v>
      </c>
      <c r="AJ272">
        <v>0</v>
      </c>
      <c r="AK272">
        <v>14654</v>
      </c>
      <c r="AL272">
        <v>0</v>
      </c>
      <c r="AM272">
        <v>0</v>
      </c>
      <c r="AN272">
        <v>8400054</v>
      </c>
      <c r="AO272">
        <v>0</v>
      </c>
      <c r="AP272">
        <v>39948006</v>
      </c>
      <c r="AQ272">
        <v>50437448</v>
      </c>
      <c r="AR272">
        <v>0.3</v>
      </c>
    </row>
    <row r="273" spans="1:44" hidden="1">
      <c r="A273" s="150" t="str">
        <f t="shared" si="4"/>
        <v>NV_2022</v>
      </c>
      <c r="B273" t="s">
        <v>562</v>
      </c>
      <c r="C273">
        <v>2022</v>
      </c>
      <c r="D273">
        <v>200</v>
      </c>
      <c r="E273">
        <v>9.8000000000000007</v>
      </c>
      <c r="F273">
        <v>0</v>
      </c>
      <c r="G273">
        <v>740.4</v>
      </c>
      <c r="H273">
        <v>110</v>
      </c>
      <c r="I273">
        <v>439.6</v>
      </c>
      <c r="J273">
        <v>0</v>
      </c>
      <c r="K273">
        <v>5451.5</v>
      </c>
      <c r="L273">
        <v>1177.5999999999999</v>
      </c>
      <c r="M273">
        <v>672.9</v>
      </c>
      <c r="N273">
        <v>1051.7</v>
      </c>
      <c r="O273">
        <v>0</v>
      </c>
      <c r="P273">
        <v>0</v>
      </c>
      <c r="Q273">
        <v>340</v>
      </c>
      <c r="R273">
        <v>0</v>
      </c>
      <c r="S273">
        <v>0</v>
      </c>
      <c r="T273">
        <v>2917.6</v>
      </c>
      <c r="U273">
        <v>0</v>
      </c>
      <c r="V273">
        <v>150</v>
      </c>
      <c r="W273">
        <v>-9011</v>
      </c>
      <c r="X273">
        <v>45042</v>
      </c>
      <c r="Y273">
        <v>0</v>
      </c>
      <c r="Z273">
        <v>0</v>
      </c>
      <c r="AA273">
        <v>4768915</v>
      </c>
      <c r="AB273">
        <v>303340</v>
      </c>
      <c r="AC273">
        <v>847942</v>
      </c>
      <c r="AD273">
        <v>0</v>
      </c>
      <c r="AE273">
        <v>23907039</v>
      </c>
      <c r="AF273">
        <v>188224</v>
      </c>
      <c r="AG273">
        <v>2106801</v>
      </c>
      <c r="AH273">
        <v>2154841</v>
      </c>
      <c r="AI273">
        <v>0</v>
      </c>
      <c r="AJ273">
        <v>0</v>
      </c>
      <c r="AK273">
        <v>454748</v>
      </c>
      <c r="AL273">
        <v>0</v>
      </c>
      <c r="AM273">
        <v>0</v>
      </c>
      <c r="AN273">
        <v>7528369</v>
      </c>
      <c r="AO273">
        <v>0</v>
      </c>
      <c r="AP273">
        <v>403346</v>
      </c>
      <c r="AQ273">
        <v>42699598</v>
      </c>
      <c r="AR273">
        <v>15.7</v>
      </c>
    </row>
    <row r="274" spans="1:44" hidden="1">
      <c r="A274" s="150" t="str">
        <f t="shared" si="4"/>
        <v>NV_2023</v>
      </c>
      <c r="B274" t="s">
        <v>562</v>
      </c>
      <c r="C274">
        <v>2023</v>
      </c>
      <c r="D274">
        <v>200</v>
      </c>
      <c r="E274">
        <v>9.8000000000000007</v>
      </c>
      <c r="F274">
        <v>0</v>
      </c>
      <c r="G274">
        <v>740.4</v>
      </c>
      <c r="H274">
        <v>110</v>
      </c>
      <c r="I274">
        <v>489.9</v>
      </c>
      <c r="J274">
        <v>0</v>
      </c>
      <c r="K274">
        <v>5272.9</v>
      </c>
      <c r="L274">
        <v>1177.5999999999999</v>
      </c>
      <c r="M274">
        <v>672.9</v>
      </c>
      <c r="N274">
        <v>1051.7</v>
      </c>
      <c r="O274">
        <v>0</v>
      </c>
      <c r="P274">
        <v>0</v>
      </c>
      <c r="Q274">
        <v>334</v>
      </c>
      <c r="R274">
        <v>0</v>
      </c>
      <c r="S274">
        <v>0</v>
      </c>
      <c r="T274">
        <v>3726.6</v>
      </c>
      <c r="U274">
        <v>0</v>
      </c>
      <c r="V274">
        <v>150</v>
      </c>
      <c r="W274">
        <v>-21020</v>
      </c>
      <c r="X274">
        <v>45042</v>
      </c>
      <c r="Y274">
        <v>0</v>
      </c>
      <c r="Z274">
        <v>0</v>
      </c>
      <c r="AA274">
        <v>2481645</v>
      </c>
      <c r="AB274">
        <v>279124</v>
      </c>
      <c r="AC274">
        <v>869627</v>
      </c>
      <c r="AD274">
        <v>0</v>
      </c>
      <c r="AE274">
        <v>20226572</v>
      </c>
      <c r="AF274">
        <v>477213</v>
      </c>
      <c r="AG274">
        <v>2106801</v>
      </c>
      <c r="AH274">
        <v>2154704</v>
      </c>
      <c r="AI274">
        <v>0</v>
      </c>
      <c r="AJ274">
        <v>0</v>
      </c>
      <c r="AK274">
        <v>469974</v>
      </c>
      <c r="AL274">
        <v>0</v>
      </c>
      <c r="AM274">
        <v>0</v>
      </c>
      <c r="AN274">
        <v>8740847</v>
      </c>
      <c r="AO274">
        <v>0</v>
      </c>
      <c r="AP274">
        <v>402269</v>
      </c>
      <c r="AQ274">
        <v>38232799</v>
      </c>
      <c r="AR274">
        <v>11.7</v>
      </c>
    </row>
    <row r="275" spans="1:44" hidden="1">
      <c r="A275" s="150" t="str">
        <f t="shared" si="4"/>
        <v>NV_2024</v>
      </c>
      <c r="B275" t="s">
        <v>562</v>
      </c>
      <c r="C275">
        <v>2024</v>
      </c>
      <c r="D275">
        <v>400</v>
      </c>
      <c r="E275">
        <v>9.8000000000000007</v>
      </c>
      <c r="F275">
        <v>0</v>
      </c>
      <c r="G275">
        <v>472.4</v>
      </c>
      <c r="H275">
        <v>110</v>
      </c>
      <c r="I275">
        <v>540.20000000000005</v>
      </c>
      <c r="J275">
        <v>0</v>
      </c>
      <c r="K275">
        <v>6933.8</v>
      </c>
      <c r="L275">
        <v>1177.5999999999999</v>
      </c>
      <c r="M275">
        <v>672.9</v>
      </c>
      <c r="N275">
        <v>1051.7</v>
      </c>
      <c r="O275">
        <v>0</v>
      </c>
      <c r="P275">
        <v>0</v>
      </c>
      <c r="Q275">
        <v>334</v>
      </c>
      <c r="R275">
        <v>0</v>
      </c>
      <c r="S275">
        <v>0</v>
      </c>
      <c r="T275">
        <v>3771.8</v>
      </c>
      <c r="U275">
        <v>0</v>
      </c>
      <c r="V275">
        <v>150</v>
      </c>
      <c r="W275">
        <v>-37855</v>
      </c>
      <c r="X275">
        <v>45042</v>
      </c>
      <c r="Y275">
        <v>0</v>
      </c>
      <c r="Z275">
        <v>0</v>
      </c>
      <c r="AA275">
        <v>1210708</v>
      </c>
      <c r="AB275">
        <v>303340</v>
      </c>
      <c r="AC275">
        <v>1044614</v>
      </c>
      <c r="AD275">
        <v>0</v>
      </c>
      <c r="AE275">
        <v>27595874</v>
      </c>
      <c r="AF275">
        <v>58159</v>
      </c>
      <c r="AG275">
        <v>2106801</v>
      </c>
      <c r="AH275">
        <v>2154938</v>
      </c>
      <c r="AI275">
        <v>0</v>
      </c>
      <c r="AJ275">
        <v>0</v>
      </c>
      <c r="AK275">
        <v>307880</v>
      </c>
      <c r="AL275">
        <v>0</v>
      </c>
      <c r="AM275">
        <v>0</v>
      </c>
      <c r="AN275">
        <v>9697046</v>
      </c>
      <c r="AO275">
        <v>0</v>
      </c>
      <c r="AP275">
        <v>401191</v>
      </c>
      <c r="AQ275">
        <v>44887740</v>
      </c>
      <c r="AR275">
        <v>12.1</v>
      </c>
    </row>
    <row r="276" spans="1:44" hidden="1">
      <c r="A276" s="150" t="str">
        <f t="shared" si="4"/>
        <v>NV_2025</v>
      </c>
      <c r="B276" t="s">
        <v>562</v>
      </c>
      <c r="C276">
        <v>2025</v>
      </c>
      <c r="D276">
        <v>418.7</v>
      </c>
      <c r="E276">
        <v>9.8000000000000007</v>
      </c>
      <c r="F276">
        <v>3.1</v>
      </c>
      <c r="G276">
        <v>218.4</v>
      </c>
      <c r="H276">
        <v>110</v>
      </c>
      <c r="I276">
        <v>603.6</v>
      </c>
      <c r="J276">
        <v>4.5999999999999996</v>
      </c>
      <c r="K276">
        <v>7268.6</v>
      </c>
      <c r="L276">
        <v>1177.5999999999999</v>
      </c>
      <c r="M276">
        <v>672.9</v>
      </c>
      <c r="N276">
        <v>1051.7</v>
      </c>
      <c r="O276">
        <v>0</v>
      </c>
      <c r="P276">
        <v>0</v>
      </c>
      <c r="Q276">
        <v>334</v>
      </c>
      <c r="R276">
        <v>0</v>
      </c>
      <c r="S276">
        <v>0</v>
      </c>
      <c r="T276">
        <v>3787.1</v>
      </c>
      <c r="U276">
        <v>0</v>
      </c>
      <c r="V276">
        <v>150</v>
      </c>
      <c r="W276">
        <v>-77244</v>
      </c>
      <c r="X276">
        <v>45042</v>
      </c>
      <c r="Y276">
        <v>0</v>
      </c>
      <c r="Z276">
        <v>20504</v>
      </c>
      <c r="AA276">
        <v>1122716</v>
      </c>
      <c r="AB276">
        <v>295052</v>
      </c>
      <c r="AC276">
        <v>1167599</v>
      </c>
      <c r="AD276">
        <v>30115</v>
      </c>
      <c r="AE276">
        <v>27459272</v>
      </c>
      <c r="AF276">
        <v>0</v>
      </c>
      <c r="AG276">
        <v>2106801</v>
      </c>
      <c r="AH276">
        <v>2155034</v>
      </c>
      <c r="AI276">
        <v>0</v>
      </c>
      <c r="AJ276">
        <v>0</v>
      </c>
      <c r="AK276">
        <v>318699</v>
      </c>
      <c r="AL276">
        <v>0</v>
      </c>
      <c r="AM276">
        <v>0</v>
      </c>
      <c r="AN276">
        <v>9646833</v>
      </c>
      <c r="AO276">
        <v>0</v>
      </c>
      <c r="AP276">
        <v>400114</v>
      </c>
      <c r="AQ276">
        <v>44690537</v>
      </c>
      <c r="AR276">
        <v>11.8</v>
      </c>
    </row>
    <row r="277" spans="1:44" hidden="1">
      <c r="A277" s="150" t="str">
        <f t="shared" si="4"/>
        <v>NV_2026</v>
      </c>
      <c r="B277" t="s">
        <v>562</v>
      </c>
      <c r="C277">
        <v>2026</v>
      </c>
      <c r="D277">
        <v>600</v>
      </c>
      <c r="E277">
        <v>9.8000000000000007</v>
      </c>
      <c r="F277">
        <v>6.2</v>
      </c>
      <c r="G277">
        <v>218.4</v>
      </c>
      <c r="H277">
        <v>110</v>
      </c>
      <c r="I277">
        <v>667.1</v>
      </c>
      <c r="J277">
        <v>9.1999999999999993</v>
      </c>
      <c r="K277">
        <v>7263.3</v>
      </c>
      <c r="L277">
        <v>1177.5999999999999</v>
      </c>
      <c r="M277">
        <v>672.9</v>
      </c>
      <c r="N277">
        <v>1051.8</v>
      </c>
      <c r="O277">
        <v>0</v>
      </c>
      <c r="P277">
        <v>0</v>
      </c>
      <c r="Q277">
        <v>334</v>
      </c>
      <c r="R277">
        <v>0</v>
      </c>
      <c r="S277">
        <v>0</v>
      </c>
      <c r="T277">
        <v>4052.3</v>
      </c>
      <c r="U277">
        <v>0</v>
      </c>
      <c r="V277">
        <v>150</v>
      </c>
      <c r="W277">
        <v>-135457</v>
      </c>
      <c r="X277">
        <v>45042</v>
      </c>
      <c r="Y277">
        <v>0</v>
      </c>
      <c r="Z277">
        <v>41007</v>
      </c>
      <c r="AA277">
        <v>994444</v>
      </c>
      <c r="AB277">
        <v>303340</v>
      </c>
      <c r="AC277">
        <v>1277769</v>
      </c>
      <c r="AD277">
        <v>60230</v>
      </c>
      <c r="AE277">
        <v>25975996</v>
      </c>
      <c r="AF277">
        <v>309645</v>
      </c>
      <c r="AG277">
        <v>2106801</v>
      </c>
      <c r="AH277">
        <v>2155131</v>
      </c>
      <c r="AI277">
        <v>0</v>
      </c>
      <c r="AJ277">
        <v>0</v>
      </c>
      <c r="AK277">
        <v>324295</v>
      </c>
      <c r="AL277">
        <v>0</v>
      </c>
      <c r="AM277">
        <v>0</v>
      </c>
      <c r="AN277">
        <v>10129004</v>
      </c>
      <c r="AO277">
        <v>0</v>
      </c>
      <c r="AP277">
        <v>398893</v>
      </c>
      <c r="AQ277">
        <v>43986142</v>
      </c>
      <c r="AR277">
        <v>11.3</v>
      </c>
    </row>
    <row r="278" spans="1:44" hidden="1">
      <c r="A278" s="150" t="str">
        <f t="shared" si="4"/>
        <v>NV_2027</v>
      </c>
      <c r="B278" t="s">
        <v>562</v>
      </c>
      <c r="C278">
        <v>2027</v>
      </c>
      <c r="D278">
        <v>636.70000000000005</v>
      </c>
      <c r="E278">
        <v>9.8000000000000007</v>
      </c>
      <c r="F278">
        <v>9.4</v>
      </c>
      <c r="G278">
        <v>218.4</v>
      </c>
      <c r="H278">
        <v>110</v>
      </c>
      <c r="I278">
        <v>740.9</v>
      </c>
      <c r="J278">
        <v>13.7</v>
      </c>
      <c r="K278">
        <v>6802.5</v>
      </c>
      <c r="L278">
        <v>1177.5999999999999</v>
      </c>
      <c r="M278">
        <v>672.9</v>
      </c>
      <c r="N278">
        <v>1051.8</v>
      </c>
      <c r="O278">
        <v>0</v>
      </c>
      <c r="P278">
        <v>0</v>
      </c>
      <c r="Q278">
        <v>334</v>
      </c>
      <c r="R278">
        <v>0</v>
      </c>
      <c r="S278">
        <v>0</v>
      </c>
      <c r="T278">
        <v>4121.1000000000004</v>
      </c>
      <c r="U278">
        <v>0</v>
      </c>
      <c r="V278">
        <v>150</v>
      </c>
      <c r="W278">
        <v>-135820</v>
      </c>
      <c r="X278">
        <v>45042</v>
      </c>
      <c r="Y278">
        <v>0</v>
      </c>
      <c r="Z278">
        <v>61511</v>
      </c>
      <c r="AA278">
        <v>779758</v>
      </c>
      <c r="AB278">
        <v>302773</v>
      </c>
      <c r="AC278">
        <v>1433258</v>
      </c>
      <c r="AD278">
        <v>90345</v>
      </c>
      <c r="AE278">
        <v>24510289</v>
      </c>
      <c r="AF278">
        <v>124810</v>
      </c>
      <c r="AG278">
        <v>2106801</v>
      </c>
      <c r="AH278">
        <v>2155227</v>
      </c>
      <c r="AI278">
        <v>0</v>
      </c>
      <c r="AJ278">
        <v>0</v>
      </c>
      <c r="AK278">
        <v>307811</v>
      </c>
      <c r="AL278">
        <v>0</v>
      </c>
      <c r="AM278">
        <v>0</v>
      </c>
      <c r="AN278">
        <v>10408016</v>
      </c>
      <c r="AO278">
        <v>0</v>
      </c>
      <c r="AP278">
        <v>397959</v>
      </c>
      <c r="AQ278">
        <v>42587780</v>
      </c>
      <c r="AR278">
        <v>10.3</v>
      </c>
    </row>
    <row r="279" spans="1:44" hidden="1">
      <c r="A279" s="150" t="str">
        <f t="shared" si="4"/>
        <v>NV_2028</v>
      </c>
      <c r="B279" t="s">
        <v>562</v>
      </c>
      <c r="C279">
        <v>2028</v>
      </c>
      <c r="D279">
        <v>874.5</v>
      </c>
      <c r="E279">
        <v>9.8000000000000007</v>
      </c>
      <c r="F279">
        <v>0</v>
      </c>
      <c r="G279">
        <v>218.4</v>
      </c>
      <c r="H279">
        <v>110</v>
      </c>
      <c r="I279">
        <v>814.7</v>
      </c>
      <c r="J279">
        <v>18.3</v>
      </c>
      <c r="K279">
        <v>6791</v>
      </c>
      <c r="L279">
        <v>1122.5999999999999</v>
      </c>
      <c r="M279">
        <v>672.9</v>
      </c>
      <c r="N279">
        <v>1051.8</v>
      </c>
      <c r="O279">
        <v>0</v>
      </c>
      <c r="P279">
        <v>0</v>
      </c>
      <c r="Q279">
        <v>108</v>
      </c>
      <c r="R279">
        <v>0</v>
      </c>
      <c r="S279">
        <v>0</v>
      </c>
      <c r="T279">
        <v>4559.7</v>
      </c>
      <c r="U279">
        <v>0</v>
      </c>
      <c r="V279">
        <v>150</v>
      </c>
      <c r="W279">
        <v>-215204</v>
      </c>
      <c r="X279">
        <v>45042</v>
      </c>
      <c r="Y279">
        <v>0</v>
      </c>
      <c r="Z279">
        <v>0</v>
      </c>
      <c r="AA279">
        <v>227321</v>
      </c>
      <c r="AB279">
        <v>303340</v>
      </c>
      <c r="AC279">
        <v>1575932</v>
      </c>
      <c r="AD279">
        <v>120461</v>
      </c>
      <c r="AE279">
        <v>18719839</v>
      </c>
      <c r="AF279">
        <v>0</v>
      </c>
      <c r="AG279">
        <v>2106801</v>
      </c>
      <c r="AH279">
        <v>2152865</v>
      </c>
      <c r="AI279">
        <v>0</v>
      </c>
      <c r="AJ279">
        <v>0</v>
      </c>
      <c r="AK279">
        <v>98931</v>
      </c>
      <c r="AL279">
        <v>0</v>
      </c>
      <c r="AM279">
        <v>0</v>
      </c>
      <c r="AN279">
        <v>11557619</v>
      </c>
      <c r="AO279">
        <v>0</v>
      </c>
      <c r="AP279">
        <v>374842</v>
      </c>
      <c r="AQ279">
        <v>37067788</v>
      </c>
      <c r="AR279">
        <v>7.3</v>
      </c>
    </row>
    <row r="280" spans="1:44" hidden="1">
      <c r="A280" s="150" t="str">
        <f t="shared" si="4"/>
        <v>NV_2029</v>
      </c>
      <c r="B280" t="s">
        <v>562</v>
      </c>
      <c r="C280">
        <v>2029</v>
      </c>
      <c r="D280">
        <v>2080.3000000000002</v>
      </c>
      <c r="E280">
        <v>9.8000000000000007</v>
      </c>
      <c r="F280">
        <v>0</v>
      </c>
      <c r="G280">
        <v>218.4</v>
      </c>
      <c r="H280">
        <v>110</v>
      </c>
      <c r="I280">
        <v>909.7</v>
      </c>
      <c r="J280">
        <v>18.3</v>
      </c>
      <c r="K280">
        <v>6784.2</v>
      </c>
      <c r="L280">
        <v>1122.5999999999999</v>
      </c>
      <c r="M280">
        <v>672.9</v>
      </c>
      <c r="N280">
        <v>1051.8</v>
      </c>
      <c r="O280">
        <v>0</v>
      </c>
      <c r="P280">
        <v>0</v>
      </c>
      <c r="Q280">
        <v>108</v>
      </c>
      <c r="R280">
        <v>0</v>
      </c>
      <c r="S280">
        <v>0</v>
      </c>
      <c r="T280">
        <v>6038.2</v>
      </c>
      <c r="U280">
        <v>0</v>
      </c>
      <c r="V280">
        <v>150</v>
      </c>
      <c r="W280">
        <v>-554897</v>
      </c>
      <c r="X280">
        <v>41988</v>
      </c>
      <c r="Y280">
        <v>0</v>
      </c>
      <c r="Z280">
        <v>0</v>
      </c>
      <c r="AA280">
        <v>554550</v>
      </c>
      <c r="AB280">
        <v>236539</v>
      </c>
      <c r="AC280">
        <v>1690508</v>
      </c>
      <c r="AD280">
        <v>120461</v>
      </c>
      <c r="AE280">
        <v>17444998</v>
      </c>
      <c r="AF280">
        <v>0</v>
      </c>
      <c r="AG280">
        <v>2106801</v>
      </c>
      <c r="AH280">
        <v>2152961</v>
      </c>
      <c r="AI280">
        <v>0</v>
      </c>
      <c r="AJ280">
        <v>0</v>
      </c>
      <c r="AK280">
        <v>94094</v>
      </c>
      <c r="AL280">
        <v>0</v>
      </c>
      <c r="AM280">
        <v>0</v>
      </c>
      <c r="AN280">
        <v>14993307</v>
      </c>
      <c r="AO280">
        <v>0</v>
      </c>
      <c r="AP280">
        <v>302028</v>
      </c>
      <c r="AQ280">
        <v>39183337</v>
      </c>
      <c r="AR280">
        <v>7.1</v>
      </c>
    </row>
    <row r="281" spans="1:44" hidden="1">
      <c r="A281" s="150" t="str">
        <f t="shared" si="4"/>
        <v>NV_2030</v>
      </c>
      <c r="B281" t="s">
        <v>562</v>
      </c>
      <c r="C281">
        <v>2030</v>
      </c>
      <c r="D281">
        <v>2231.6</v>
      </c>
      <c r="E281">
        <v>9.8000000000000007</v>
      </c>
      <c r="F281">
        <v>0</v>
      </c>
      <c r="G281">
        <v>218.4</v>
      </c>
      <c r="H281">
        <v>110</v>
      </c>
      <c r="I281">
        <v>1004.6</v>
      </c>
      <c r="J281">
        <v>18.3</v>
      </c>
      <c r="K281">
        <v>6777.3</v>
      </c>
      <c r="L281">
        <v>1122.5999999999999</v>
      </c>
      <c r="M281">
        <v>672.9</v>
      </c>
      <c r="N281">
        <v>1051.9000000000001</v>
      </c>
      <c r="O281">
        <v>0</v>
      </c>
      <c r="P281">
        <v>0</v>
      </c>
      <c r="Q281">
        <v>108</v>
      </c>
      <c r="R281">
        <v>0</v>
      </c>
      <c r="S281">
        <v>0</v>
      </c>
      <c r="T281">
        <v>6300.7</v>
      </c>
      <c r="U281">
        <v>0</v>
      </c>
      <c r="V281">
        <v>150</v>
      </c>
      <c r="W281">
        <v>-576276</v>
      </c>
      <c r="X281">
        <v>41988</v>
      </c>
      <c r="Y281">
        <v>0</v>
      </c>
      <c r="Z281">
        <v>0</v>
      </c>
      <c r="AA281">
        <v>367683</v>
      </c>
      <c r="AB281">
        <v>303340</v>
      </c>
      <c r="AC281">
        <v>1823929</v>
      </c>
      <c r="AD281">
        <v>120461</v>
      </c>
      <c r="AE281">
        <v>12714411</v>
      </c>
      <c r="AF281">
        <v>0</v>
      </c>
      <c r="AG281">
        <v>2106801</v>
      </c>
      <c r="AH281">
        <v>2147912</v>
      </c>
      <c r="AI281">
        <v>0</v>
      </c>
      <c r="AJ281">
        <v>0</v>
      </c>
      <c r="AK281">
        <v>0</v>
      </c>
      <c r="AL281">
        <v>0</v>
      </c>
      <c r="AM281">
        <v>0</v>
      </c>
      <c r="AN281">
        <v>16398727</v>
      </c>
      <c r="AO281">
        <v>0</v>
      </c>
      <c r="AP281">
        <v>325459</v>
      </c>
      <c r="AQ281">
        <v>35774435</v>
      </c>
      <c r="AR281">
        <v>5</v>
      </c>
    </row>
    <row r="282" spans="1:44" hidden="1">
      <c r="A282" s="150" t="str">
        <f t="shared" si="4"/>
        <v>NY_2022</v>
      </c>
      <c r="B282" t="s">
        <v>566</v>
      </c>
      <c r="C282">
        <v>2022</v>
      </c>
      <c r="D282">
        <v>1000</v>
      </c>
      <c r="E282">
        <v>375.6</v>
      </c>
      <c r="F282">
        <v>0</v>
      </c>
      <c r="G282">
        <v>445</v>
      </c>
      <c r="H282">
        <v>0</v>
      </c>
      <c r="I282">
        <v>1646.5</v>
      </c>
      <c r="J282">
        <v>0</v>
      </c>
      <c r="K282">
        <v>10392.9</v>
      </c>
      <c r="L282">
        <v>2996.2</v>
      </c>
      <c r="M282">
        <v>0</v>
      </c>
      <c r="N282">
        <v>4550.6000000000004</v>
      </c>
      <c r="O282">
        <v>3203</v>
      </c>
      <c r="P282">
        <v>0</v>
      </c>
      <c r="Q282">
        <v>12192.4</v>
      </c>
      <c r="R282">
        <v>1427.1</v>
      </c>
      <c r="S282">
        <v>0</v>
      </c>
      <c r="T282">
        <v>1358.9</v>
      </c>
      <c r="U282">
        <v>0</v>
      </c>
      <c r="V282">
        <v>2325.6999999999998</v>
      </c>
      <c r="W282">
        <v>-167552</v>
      </c>
      <c r="X282">
        <v>1499949</v>
      </c>
      <c r="Y282">
        <v>13224535</v>
      </c>
      <c r="Z282">
        <v>0</v>
      </c>
      <c r="AA282">
        <v>1047367</v>
      </c>
      <c r="AB282">
        <v>0</v>
      </c>
      <c r="AC282">
        <v>2200933</v>
      </c>
      <c r="AD282">
        <v>0</v>
      </c>
      <c r="AE282">
        <v>38081833</v>
      </c>
      <c r="AF282">
        <v>1574803</v>
      </c>
      <c r="AG282">
        <v>0</v>
      </c>
      <c r="AH282">
        <v>26833708</v>
      </c>
      <c r="AI282">
        <v>26308076</v>
      </c>
      <c r="AJ282">
        <v>0</v>
      </c>
      <c r="AK282">
        <v>6408325</v>
      </c>
      <c r="AL282">
        <v>-474657</v>
      </c>
      <c r="AM282">
        <v>0</v>
      </c>
      <c r="AN282">
        <v>2011985</v>
      </c>
      <c r="AO282">
        <v>0</v>
      </c>
      <c r="AP282">
        <v>6908504</v>
      </c>
      <c r="AQ282">
        <v>125457807</v>
      </c>
      <c r="AR282">
        <v>21.5</v>
      </c>
    </row>
    <row r="283" spans="1:44" hidden="1">
      <c r="A283" s="150" t="str">
        <f t="shared" si="4"/>
        <v>NY_2023</v>
      </c>
      <c r="B283" t="s">
        <v>566</v>
      </c>
      <c r="C283">
        <v>2023</v>
      </c>
      <c r="D283">
        <v>1807.5</v>
      </c>
      <c r="E283">
        <v>394.6</v>
      </c>
      <c r="F283">
        <v>0</v>
      </c>
      <c r="G283">
        <v>445</v>
      </c>
      <c r="H283">
        <v>0</v>
      </c>
      <c r="I283">
        <v>1773.1</v>
      </c>
      <c r="J283">
        <v>0</v>
      </c>
      <c r="K283">
        <v>10392.9</v>
      </c>
      <c r="L283">
        <v>3010.8</v>
      </c>
      <c r="M283">
        <v>0</v>
      </c>
      <c r="N283">
        <v>4550.6000000000004</v>
      </c>
      <c r="O283">
        <v>3203</v>
      </c>
      <c r="P283">
        <v>0</v>
      </c>
      <c r="Q283">
        <v>12175.6</v>
      </c>
      <c r="R283">
        <v>1427.1</v>
      </c>
      <c r="S283">
        <v>0</v>
      </c>
      <c r="T283">
        <v>2298.9</v>
      </c>
      <c r="U283">
        <v>130</v>
      </c>
      <c r="V283">
        <v>3056.4</v>
      </c>
      <c r="W283">
        <v>-386025</v>
      </c>
      <c r="X283">
        <v>1603396</v>
      </c>
      <c r="Y283">
        <v>12282627</v>
      </c>
      <c r="Z283">
        <v>0</v>
      </c>
      <c r="AA283">
        <v>910660</v>
      </c>
      <c r="AB283">
        <v>0</v>
      </c>
      <c r="AC283">
        <v>2370679</v>
      </c>
      <c r="AD283">
        <v>0</v>
      </c>
      <c r="AE283">
        <v>35410939</v>
      </c>
      <c r="AF283">
        <v>1582476</v>
      </c>
      <c r="AG283">
        <v>0</v>
      </c>
      <c r="AH283">
        <v>26833708</v>
      </c>
      <c r="AI283">
        <v>26308076</v>
      </c>
      <c r="AJ283">
        <v>0</v>
      </c>
      <c r="AK283">
        <v>6399495</v>
      </c>
      <c r="AL283">
        <v>-304126</v>
      </c>
      <c r="AM283">
        <v>0</v>
      </c>
      <c r="AN283">
        <v>3415966</v>
      </c>
      <c r="AO283">
        <v>329410</v>
      </c>
      <c r="AP283">
        <v>8425223</v>
      </c>
      <c r="AQ283">
        <v>125182504</v>
      </c>
      <c r="AR283">
        <v>20</v>
      </c>
    </row>
    <row r="284" spans="1:44" hidden="1">
      <c r="A284" s="150" t="str">
        <f t="shared" si="4"/>
        <v>NY_2024</v>
      </c>
      <c r="B284" t="s">
        <v>566</v>
      </c>
      <c r="C284">
        <v>2024</v>
      </c>
      <c r="D284">
        <v>1857.5</v>
      </c>
      <c r="E284">
        <v>394.6</v>
      </c>
      <c r="F284">
        <v>0</v>
      </c>
      <c r="G284">
        <v>441.7</v>
      </c>
      <c r="H284">
        <v>0</v>
      </c>
      <c r="I284">
        <v>1899.7</v>
      </c>
      <c r="J284">
        <v>0</v>
      </c>
      <c r="K284">
        <v>10392.9</v>
      </c>
      <c r="L284">
        <v>2727.7</v>
      </c>
      <c r="M284">
        <v>0</v>
      </c>
      <c r="N284">
        <v>4556.7</v>
      </c>
      <c r="O284">
        <v>3203</v>
      </c>
      <c r="P284">
        <v>0</v>
      </c>
      <c r="Q284">
        <v>11337.5</v>
      </c>
      <c r="R284">
        <v>1427.1</v>
      </c>
      <c r="S284">
        <v>0</v>
      </c>
      <c r="T284">
        <v>2341.6</v>
      </c>
      <c r="U284">
        <v>130</v>
      </c>
      <c r="V284">
        <v>3500</v>
      </c>
      <c r="W284">
        <v>-195229</v>
      </c>
      <c r="X284">
        <v>1585308</v>
      </c>
      <c r="Y284">
        <v>13743268</v>
      </c>
      <c r="Z284">
        <v>0</v>
      </c>
      <c r="AA284">
        <v>853042</v>
      </c>
      <c r="AB284">
        <v>0</v>
      </c>
      <c r="AC284">
        <v>2540425</v>
      </c>
      <c r="AD284">
        <v>0</v>
      </c>
      <c r="AE284">
        <v>35363575</v>
      </c>
      <c r="AF284">
        <v>1433679</v>
      </c>
      <c r="AG284">
        <v>0</v>
      </c>
      <c r="AH284">
        <v>26866100</v>
      </c>
      <c r="AI284">
        <v>26308076</v>
      </c>
      <c r="AJ284">
        <v>0</v>
      </c>
      <c r="AK284">
        <v>5958978</v>
      </c>
      <c r="AL284">
        <v>-447839</v>
      </c>
      <c r="AM284">
        <v>0</v>
      </c>
      <c r="AN284">
        <v>3903867</v>
      </c>
      <c r="AO284">
        <v>475910</v>
      </c>
      <c r="AP284">
        <v>10861461</v>
      </c>
      <c r="AQ284">
        <v>129250621</v>
      </c>
      <c r="AR284">
        <v>19.5</v>
      </c>
    </row>
    <row r="285" spans="1:44" hidden="1">
      <c r="A285" s="150" t="str">
        <f t="shared" si="4"/>
        <v>NY_2025</v>
      </c>
      <c r="B285" t="s">
        <v>566</v>
      </c>
      <c r="C285">
        <v>2025</v>
      </c>
      <c r="D285">
        <v>1899.5</v>
      </c>
      <c r="E285">
        <v>394.6</v>
      </c>
      <c r="F285">
        <v>3.1</v>
      </c>
      <c r="G285">
        <v>437.4</v>
      </c>
      <c r="H285">
        <v>0</v>
      </c>
      <c r="I285">
        <v>2050.5</v>
      </c>
      <c r="J285">
        <v>4.5999999999999996</v>
      </c>
      <c r="K285">
        <v>10385.4</v>
      </c>
      <c r="L285">
        <v>2426.9</v>
      </c>
      <c r="M285">
        <v>0</v>
      </c>
      <c r="N285">
        <v>4683.2</v>
      </c>
      <c r="O285">
        <v>3203</v>
      </c>
      <c r="P285">
        <v>0</v>
      </c>
      <c r="Q285">
        <v>10414.799999999999</v>
      </c>
      <c r="R285">
        <v>1427.1</v>
      </c>
      <c r="S285">
        <v>0</v>
      </c>
      <c r="T285">
        <v>2351.3000000000002</v>
      </c>
      <c r="U285">
        <v>1056</v>
      </c>
      <c r="V285">
        <v>4112.8999999999996</v>
      </c>
      <c r="W285">
        <v>-181882</v>
      </c>
      <c r="X285">
        <v>1509935</v>
      </c>
      <c r="Y285">
        <v>21295567</v>
      </c>
      <c r="Z285">
        <v>20504</v>
      </c>
      <c r="AA285">
        <v>813454</v>
      </c>
      <c r="AB285">
        <v>0</v>
      </c>
      <c r="AC285">
        <v>2742651</v>
      </c>
      <c r="AD285">
        <v>30115</v>
      </c>
      <c r="AE285">
        <v>33826121</v>
      </c>
      <c r="AF285">
        <v>1275570</v>
      </c>
      <c r="AG285">
        <v>0</v>
      </c>
      <c r="AH285">
        <v>27698237</v>
      </c>
      <c r="AI285">
        <v>26308076</v>
      </c>
      <c r="AJ285">
        <v>0</v>
      </c>
      <c r="AK285">
        <v>5474028</v>
      </c>
      <c r="AL285">
        <v>-376784</v>
      </c>
      <c r="AM285">
        <v>0</v>
      </c>
      <c r="AN285">
        <v>4073674</v>
      </c>
      <c r="AO285">
        <v>3553065</v>
      </c>
      <c r="AP285">
        <v>13775816</v>
      </c>
      <c r="AQ285">
        <v>141838148</v>
      </c>
      <c r="AR285">
        <v>18.100000000000001</v>
      </c>
    </row>
    <row r="286" spans="1:44" hidden="1">
      <c r="A286" s="150" t="str">
        <f t="shared" si="4"/>
        <v>NY_2026</v>
      </c>
      <c r="B286" t="s">
        <v>566</v>
      </c>
      <c r="C286">
        <v>2026</v>
      </c>
      <c r="D286">
        <v>2000</v>
      </c>
      <c r="E286">
        <v>394.6</v>
      </c>
      <c r="F286">
        <v>6.2</v>
      </c>
      <c r="G286">
        <v>433</v>
      </c>
      <c r="H286">
        <v>0</v>
      </c>
      <c r="I286">
        <v>2201.3000000000002</v>
      </c>
      <c r="J286">
        <v>9.1999999999999993</v>
      </c>
      <c r="K286">
        <v>10377.9</v>
      </c>
      <c r="L286">
        <v>1986.3</v>
      </c>
      <c r="M286">
        <v>0</v>
      </c>
      <c r="N286">
        <v>4689.3</v>
      </c>
      <c r="O286">
        <v>3203</v>
      </c>
      <c r="P286">
        <v>0</v>
      </c>
      <c r="Q286">
        <v>10250.6</v>
      </c>
      <c r="R286">
        <v>1427.1</v>
      </c>
      <c r="S286">
        <v>0</v>
      </c>
      <c r="T286">
        <v>2346.3000000000002</v>
      </c>
      <c r="U286">
        <v>3088</v>
      </c>
      <c r="V286">
        <v>4117</v>
      </c>
      <c r="W286">
        <v>-230674</v>
      </c>
      <c r="X286">
        <v>1509935</v>
      </c>
      <c r="Y286">
        <v>22649173</v>
      </c>
      <c r="Z286">
        <v>41007</v>
      </c>
      <c r="AA286">
        <v>629848</v>
      </c>
      <c r="AB286">
        <v>0</v>
      </c>
      <c r="AC286">
        <v>2944878</v>
      </c>
      <c r="AD286">
        <v>60230</v>
      </c>
      <c r="AE286">
        <v>33229411</v>
      </c>
      <c r="AF286">
        <v>1043991</v>
      </c>
      <c r="AG286">
        <v>0</v>
      </c>
      <c r="AH286">
        <v>27730629</v>
      </c>
      <c r="AI286">
        <v>26308076</v>
      </c>
      <c r="AJ286">
        <v>0</v>
      </c>
      <c r="AK286">
        <v>5387741</v>
      </c>
      <c r="AL286">
        <v>-349400</v>
      </c>
      <c r="AM286">
        <v>0</v>
      </c>
      <c r="AN286">
        <v>4219460</v>
      </c>
      <c r="AO286">
        <v>8238007</v>
      </c>
      <c r="AP286">
        <v>13835222</v>
      </c>
      <c r="AQ286">
        <v>147247535</v>
      </c>
      <c r="AR286">
        <v>17.7</v>
      </c>
    </row>
    <row r="287" spans="1:44" hidden="1">
      <c r="A287" s="150" t="str">
        <f t="shared" si="4"/>
        <v>NY_2027</v>
      </c>
      <c r="B287" t="s">
        <v>566</v>
      </c>
      <c r="C287">
        <v>2027</v>
      </c>
      <c r="D287">
        <v>2250</v>
      </c>
      <c r="E287">
        <v>394.6</v>
      </c>
      <c r="F287">
        <v>9.4</v>
      </c>
      <c r="G287">
        <v>427.8</v>
      </c>
      <c r="H287">
        <v>0</v>
      </c>
      <c r="I287">
        <v>2421</v>
      </c>
      <c r="J287">
        <v>13.7</v>
      </c>
      <c r="K287">
        <v>10360.4</v>
      </c>
      <c r="L287">
        <v>1666.7</v>
      </c>
      <c r="M287">
        <v>0</v>
      </c>
      <c r="N287">
        <v>4765.1000000000004</v>
      </c>
      <c r="O287">
        <v>3203</v>
      </c>
      <c r="P287">
        <v>0</v>
      </c>
      <c r="Q287">
        <v>10250.6</v>
      </c>
      <c r="R287">
        <v>1427.1</v>
      </c>
      <c r="S287">
        <v>0</v>
      </c>
      <c r="T287">
        <v>2492.1999999999998</v>
      </c>
      <c r="U287">
        <v>3088</v>
      </c>
      <c r="V287">
        <v>4462.7</v>
      </c>
      <c r="W287">
        <v>-319784</v>
      </c>
      <c r="X287">
        <v>1509935</v>
      </c>
      <c r="Y287">
        <v>23317633</v>
      </c>
      <c r="Z287">
        <v>61511</v>
      </c>
      <c r="AA287">
        <v>718720</v>
      </c>
      <c r="AB287">
        <v>0</v>
      </c>
      <c r="AC287">
        <v>3239659</v>
      </c>
      <c r="AD287">
        <v>90345</v>
      </c>
      <c r="AE287">
        <v>32489525</v>
      </c>
      <c r="AF287">
        <v>876009</v>
      </c>
      <c r="AG287">
        <v>0</v>
      </c>
      <c r="AH287">
        <v>28170399</v>
      </c>
      <c r="AI287">
        <v>26308076</v>
      </c>
      <c r="AJ287">
        <v>0</v>
      </c>
      <c r="AK287">
        <v>5387741</v>
      </c>
      <c r="AL287">
        <v>-272925</v>
      </c>
      <c r="AM287">
        <v>0</v>
      </c>
      <c r="AN287">
        <v>4301749</v>
      </c>
      <c r="AO287">
        <v>11051803</v>
      </c>
      <c r="AP287">
        <v>15178026</v>
      </c>
      <c r="AQ287">
        <v>152108424</v>
      </c>
      <c r="AR287">
        <v>17.399999999999999</v>
      </c>
    </row>
    <row r="288" spans="1:44" hidden="1">
      <c r="A288" s="150" t="str">
        <f t="shared" si="4"/>
        <v>NY_2028</v>
      </c>
      <c r="B288" t="s">
        <v>566</v>
      </c>
      <c r="C288">
        <v>2028</v>
      </c>
      <c r="D288">
        <v>2571.5</v>
      </c>
      <c r="E288">
        <v>394.6</v>
      </c>
      <c r="F288">
        <v>0</v>
      </c>
      <c r="G288">
        <v>410.6</v>
      </c>
      <c r="H288">
        <v>0</v>
      </c>
      <c r="I288">
        <v>2640.6</v>
      </c>
      <c r="J288">
        <v>18.3</v>
      </c>
      <c r="K288">
        <v>10343</v>
      </c>
      <c r="L288">
        <v>1666.7</v>
      </c>
      <c r="M288">
        <v>0</v>
      </c>
      <c r="N288">
        <v>4777.3</v>
      </c>
      <c r="O288">
        <v>3203</v>
      </c>
      <c r="P288">
        <v>0</v>
      </c>
      <c r="Q288">
        <v>10250.6</v>
      </c>
      <c r="R288">
        <v>1427.1</v>
      </c>
      <c r="S288">
        <v>0</v>
      </c>
      <c r="T288">
        <v>2484.6</v>
      </c>
      <c r="U288">
        <v>4318</v>
      </c>
      <c r="V288">
        <v>4452.3</v>
      </c>
      <c r="W288">
        <v>-351828</v>
      </c>
      <c r="X288">
        <v>1509935</v>
      </c>
      <c r="Y288">
        <v>25208100</v>
      </c>
      <c r="Z288">
        <v>0</v>
      </c>
      <c r="AA288">
        <v>215873</v>
      </c>
      <c r="AB288">
        <v>0</v>
      </c>
      <c r="AC288">
        <v>3534441</v>
      </c>
      <c r="AD288">
        <v>120461</v>
      </c>
      <c r="AE288">
        <v>29037477</v>
      </c>
      <c r="AF288">
        <v>876009</v>
      </c>
      <c r="AG288">
        <v>0</v>
      </c>
      <c r="AH288">
        <v>28237164</v>
      </c>
      <c r="AI288">
        <v>26308076</v>
      </c>
      <c r="AJ288">
        <v>0</v>
      </c>
      <c r="AK288">
        <v>5387741</v>
      </c>
      <c r="AL288">
        <v>-431919</v>
      </c>
      <c r="AM288">
        <v>0</v>
      </c>
      <c r="AN288">
        <v>4480354</v>
      </c>
      <c r="AO288">
        <v>15581499</v>
      </c>
      <c r="AP288">
        <v>15254668</v>
      </c>
      <c r="AQ288">
        <v>154968051</v>
      </c>
      <c r="AR288">
        <v>15.4</v>
      </c>
    </row>
    <row r="289" spans="1:44" hidden="1">
      <c r="A289" s="150" t="str">
        <f t="shared" si="4"/>
        <v>NY_2029</v>
      </c>
      <c r="B289" t="s">
        <v>566</v>
      </c>
      <c r="C289">
        <v>2029</v>
      </c>
      <c r="D289">
        <v>3214.9</v>
      </c>
      <c r="E289">
        <v>394.6</v>
      </c>
      <c r="F289">
        <v>0</v>
      </c>
      <c r="G289">
        <v>403.8</v>
      </c>
      <c r="H289">
        <v>0</v>
      </c>
      <c r="I289">
        <v>2976.3</v>
      </c>
      <c r="J289">
        <v>18.3</v>
      </c>
      <c r="K289">
        <v>10332.6</v>
      </c>
      <c r="L289">
        <v>1661.2</v>
      </c>
      <c r="M289">
        <v>0</v>
      </c>
      <c r="N289">
        <v>4795.2</v>
      </c>
      <c r="O289">
        <v>3203</v>
      </c>
      <c r="P289">
        <v>0</v>
      </c>
      <c r="Q289">
        <v>10250.6</v>
      </c>
      <c r="R289">
        <v>1427.1</v>
      </c>
      <c r="S289">
        <v>0</v>
      </c>
      <c r="T289">
        <v>4572.1000000000004</v>
      </c>
      <c r="U289">
        <v>4318</v>
      </c>
      <c r="V289">
        <v>5753.2</v>
      </c>
      <c r="W289">
        <v>-752024</v>
      </c>
      <c r="X289">
        <v>1532704</v>
      </c>
      <c r="Y289">
        <v>23515845</v>
      </c>
      <c r="Z289">
        <v>0</v>
      </c>
      <c r="AA289">
        <v>207570</v>
      </c>
      <c r="AB289">
        <v>0</v>
      </c>
      <c r="AC289">
        <v>3984316</v>
      </c>
      <c r="AD289">
        <v>120461</v>
      </c>
      <c r="AE289">
        <v>25237112</v>
      </c>
      <c r="AF289">
        <v>873119</v>
      </c>
      <c r="AG289">
        <v>0</v>
      </c>
      <c r="AH289">
        <v>28335995</v>
      </c>
      <c r="AI289">
        <v>26308076</v>
      </c>
      <c r="AJ289">
        <v>0</v>
      </c>
      <c r="AK289">
        <v>5387741</v>
      </c>
      <c r="AL289">
        <v>-369823</v>
      </c>
      <c r="AM289">
        <v>0</v>
      </c>
      <c r="AN289">
        <v>7866748</v>
      </c>
      <c r="AO289">
        <v>15198370</v>
      </c>
      <c r="AP289">
        <v>19061181</v>
      </c>
      <c r="AQ289">
        <v>156507389</v>
      </c>
      <c r="AR289">
        <v>13.9</v>
      </c>
    </row>
    <row r="290" spans="1:44" hidden="1">
      <c r="A290" s="150" t="str">
        <f t="shared" si="4"/>
        <v>NY_2030</v>
      </c>
      <c r="B290" t="s">
        <v>566</v>
      </c>
      <c r="C290">
        <v>2030</v>
      </c>
      <c r="D290">
        <v>3928.5</v>
      </c>
      <c r="E290">
        <v>394.6</v>
      </c>
      <c r="F290">
        <v>0</v>
      </c>
      <c r="G290">
        <v>328.7</v>
      </c>
      <c r="H290">
        <v>0</v>
      </c>
      <c r="I290">
        <v>3311.9</v>
      </c>
      <c r="J290">
        <v>18.3</v>
      </c>
      <c r="K290">
        <v>10322</v>
      </c>
      <c r="L290">
        <v>1649.6</v>
      </c>
      <c r="M290">
        <v>0</v>
      </c>
      <c r="N290">
        <v>4813.2</v>
      </c>
      <c r="O290">
        <v>3203</v>
      </c>
      <c r="P290">
        <v>0</v>
      </c>
      <c r="Q290">
        <v>9634.7999999999993</v>
      </c>
      <c r="R290">
        <v>1427.1</v>
      </c>
      <c r="S290">
        <v>0</v>
      </c>
      <c r="T290">
        <v>6529.6</v>
      </c>
      <c r="U290">
        <v>4318</v>
      </c>
      <c r="V290">
        <v>7053.6</v>
      </c>
      <c r="W290">
        <v>-1013110</v>
      </c>
      <c r="X290">
        <v>1552743</v>
      </c>
      <c r="Y290">
        <v>24763703</v>
      </c>
      <c r="Z290">
        <v>0</v>
      </c>
      <c r="AA290">
        <v>162730</v>
      </c>
      <c r="AB290">
        <v>0</v>
      </c>
      <c r="AC290">
        <v>4434190</v>
      </c>
      <c r="AD290">
        <v>120461</v>
      </c>
      <c r="AE290">
        <v>23335952</v>
      </c>
      <c r="AF290">
        <v>867022</v>
      </c>
      <c r="AG290">
        <v>0</v>
      </c>
      <c r="AH290">
        <v>28434834</v>
      </c>
      <c r="AI290">
        <v>26308076</v>
      </c>
      <c r="AJ290">
        <v>0</v>
      </c>
      <c r="AK290">
        <v>5064033</v>
      </c>
      <c r="AL290">
        <v>-324688</v>
      </c>
      <c r="AM290">
        <v>0</v>
      </c>
      <c r="AN290">
        <v>11679344</v>
      </c>
      <c r="AO290">
        <v>15254045</v>
      </c>
      <c r="AP290">
        <v>23523155</v>
      </c>
      <c r="AQ290">
        <v>164162490</v>
      </c>
      <c r="AR290">
        <v>13.3</v>
      </c>
    </row>
    <row r="291" spans="1:44" hidden="1">
      <c r="A291" s="150" t="str">
        <f t="shared" si="4"/>
        <v>OH_2022</v>
      </c>
      <c r="B291" t="s">
        <v>569</v>
      </c>
      <c r="C291">
        <v>2022</v>
      </c>
      <c r="D291">
        <v>53</v>
      </c>
      <c r="E291">
        <v>96.9</v>
      </c>
      <c r="F291">
        <v>0</v>
      </c>
      <c r="G291">
        <v>10093.5</v>
      </c>
      <c r="H291">
        <v>0</v>
      </c>
      <c r="I291">
        <v>181.3</v>
      </c>
      <c r="J291">
        <v>0</v>
      </c>
      <c r="K291">
        <v>11076.2</v>
      </c>
      <c r="L291">
        <v>5610.7</v>
      </c>
      <c r="M291">
        <v>0</v>
      </c>
      <c r="N291">
        <v>101.9</v>
      </c>
      <c r="O291">
        <v>2134</v>
      </c>
      <c r="P291">
        <v>0</v>
      </c>
      <c r="Q291">
        <v>527.79999999999995</v>
      </c>
      <c r="R291">
        <v>0</v>
      </c>
      <c r="S291">
        <v>0</v>
      </c>
      <c r="T291">
        <v>1280.5</v>
      </c>
      <c r="U291">
        <v>0</v>
      </c>
      <c r="V291">
        <v>1063.8</v>
      </c>
      <c r="W291">
        <v>-5015</v>
      </c>
      <c r="X291">
        <v>414687</v>
      </c>
      <c r="Y291">
        <v>0</v>
      </c>
      <c r="Z291">
        <v>0</v>
      </c>
      <c r="AA291">
        <v>34498671</v>
      </c>
      <c r="AB291">
        <v>0</v>
      </c>
      <c r="AC291">
        <v>239397</v>
      </c>
      <c r="AD291">
        <v>0</v>
      </c>
      <c r="AE291">
        <v>73443216</v>
      </c>
      <c r="AF291">
        <v>1199534</v>
      </c>
      <c r="AG291">
        <v>0</v>
      </c>
      <c r="AH291">
        <v>328149</v>
      </c>
      <c r="AI291">
        <v>17154895</v>
      </c>
      <c r="AJ291">
        <v>0</v>
      </c>
      <c r="AK291">
        <v>352459</v>
      </c>
      <c r="AL291">
        <v>0</v>
      </c>
      <c r="AM291">
        <v>0</v>
      </c>
      <c r="AN291">
        <v>1873017</v>
      </c>
      <c r="AO291">
        <v>0</v>
      </c>
      <c r="AP291">
        <v>2994784</v>
      </c>
      <c r="AQ291">
        <v>132493794</v>
      </c>
      <c r="AR291">
        <v>63.4</v>
      </c>
    </row>
    <row r="292" spans="1:44" hidden="1">
      <c r="A292" s="150" t="str">
        <f t="shared" si="4"/>
        <v>OH_2023</v>
      </c>
      <c r="B292" t="s">
        <v>569</v>
      </c>
      <c r="C292">
        <v>2023</v>
      </c>
      <c r="D292">
        <v>55</v>
      </c>
      <c r="E292">
        <v>96.9</v>
      </c>
      <c r="F292">
        <v>0</v>
      </c>
      <c r="G292">
        <v>10093.5</v>
      </c>
      <c r="H292">
        <v>0</v>
      </c>
      <c r="I292">
        <v>223.2</v>
      </c>
      <c r="J292">
        <v>0</v>
      </c>
      <c r="K292">
        <v>11076.2</v>
      </c>
      <c r="L292">
        <v>5585.4</v>
      </c>
      <c r="M292">
        <v>0</v>
      </c>
      <c r="N292">
        <v>101.9</v>
      </c>
      <c r="O292">
        <v>2134</v>
      </c>
      <c r="P292">
        <v>0</v>
      </c>
      <c r="Q292">
        <v>426.9</v>
      </c>
      <c r="R292">
        <v>0</v>
      </c>
      <c r="S292">
        <v>0</v>
      </c>
      <c r="T292">
        <v>2217.5</v>
      </c>
      <c r="U292">
        <v>0</v>
      </c>
      <c r="V292">
        <v>1063.8</v>
      </c>
      <c r="W292">
        <v>-5800</v>
      </c>
      <c r="X292">
        <v>402593</v>
      </c>
      <c r="Y292">
        <v>0</v>
      </c>
      <c r="Z292">
        <v>0</v>
      </c>
      <c r="AA292">
        <v>33301772</v>
      </c>
      <c r="AB292">
        <v>0</v>
      </c>
      <c r="AC292">
        <v>272966</v>
      </c>
      <c r="AD292">
        <v>0</v>
      </c>
      <c r="AE292">
        <v>80015902</v>
      </c>
      <c r="AF292">
        <v>1826114</v>
      </c>
      <c r="AG292">
        <v>0</v>
      </c>
      <c r="AH292">
        <v>328149</v>
      </c>
      <c r="AI292">
        <v>17154895</v>
      </c>
      <c r="AJ292">
        <v>0</v>
      </c>
      <c r="AK292">
        <v>307767</v>
      </c>
      <c r="AL292">
        <v>0</v>
      </c>
      <c r="AM292">
        <v>0</v>
      </c>
      <c r="AN292">
        <v>3712287</v>
      </c>
      <c r="AO292">
        <v>0</v>
      </c>
      <c r="AP292">
        <v>2887124</v>
      </c>
      <c r="AQ292">
        <v>140203770</v>
      </c>
      <c r="AR292">
        <v>65</v>
      </c>
    </row>
    <row r="293" spans="1:44" hidden="1">
      <c r="A293" s="150" t="str">
        <f t="shared" si="4"/>
        <v>OH_2024</v>
      </c>
      <c r="B293" t="s">
        <v>569</v>
      </c>
      <c r="C293">
        <v>2024</v>
      </c>
      <c r="D293">
        <v>55</v>
      </c>
      <c r="E293">
        <v>96.9</v>
      </c>
      <c r="F293">
        <v>0</v>
      </c>
      <c r="G293">
        <v>10019.1</v>
      </c>
      <c r="H293">
        <v>0</v>
      </c>
      <c r="I293">
        <v>265.2</v>
      </c>
      <c r="J293">
        <v>0</v>
      </c>
      <c r="K293">
        <v>11076.2</v>
      </c>
      <c r="L293">
        <v>5480.5</v>
      </c>
      <c r="M293">
        <v>0</v>
      </c>
      <c r="N293">
        <v>102.1</v>
      </c>
      <c r="O293">
        <v>2134</v>
      </c>
      <c r="P293">
        <v>0</v>
      </c>
      <c r="Q293">
        <v>426.9</v>
      </c>
      <c r="R293">
        <v>0</v>
      </c>
      <c r="S293">
        <v>0</v>
      </c>
      <c r="T293">
        <v>2259.6</v>
      </c>
      <c r="U293">
        <v>21</v>
      </c>
      <c r="V293">
        <v>1063.8</v>
      </c>
      <c r="W293">
        <v>-4995</v>
      </c>
      <c r="X293">
        <v>402593</v>
      </c>
      <c r="Y293">
        <v>0</v>
      </c>
      <c r="Z293">
        <v>0</v>
      </c>
      <c r="AA293">
        <v>31331783</v>
      </c>
      <c r="AB293">
        <v>0</v>
      </c>
      <c r="AC293">
        <v>350157</v>
      </c>
      <c r="AD293">
        <v>0</v>
      </c>
      <c r="AE293">
        <v>81752780</v>
      </c>
      <c r="AF293">
        <v>1418337</v>
      </c>
      <c r="AG293">
        <v>0</v>
      </c>
      <c r="AH293">
        <v>328742</v>
      </c>
      <c r="AI293">
        <v>17154895</v>
      </c>
      <c r="AJ293">
        <v>0</v>
      </c>
      <c r="AK293">
        <v>133711</v>
      </c>
      <c r="AL293">
        <v>0</v>
      </c>
      <c r="AM293">
        <v>0</v>
      </c>
      <c r="AN293">
        <v>4590389</v>
      </c>
      <c r="AO293">
        <v>31562</v>
      </c>
      <c r="AP293">
        <v>2978735</v>
      </c>
      <c r="AQ293">
        <v>140468689</v>
      </c>
      <c r="AR293">
        <v>63.2</v>
      </c>
    </row>
    <row r="294" spans="1:44" hidden="1">
      <c r="A294" s="150" t="str">
        <f t="shared" si="4"/>
        <v>OH_2025</v>
      </c>
      <c r="B294" t="s">
        <v>569</v>
      </c>
      <c r="C294">
        <v>2025</v>
      </c>
      <c r="D294">
        <v>134.9</v>
      </c>
      <c r="E294">
        <v>96.9</v>
      </c>
      <c r="F294">
        <v>6.2</v>
      </c>
      <c r="G294">
        <v>9922.6</v>
      </c>
      <c r="H294">
        <v>0</v>
      </c>
      <c r="I294">
        <v>333.6</v>
      </c>
      <c r="J294">
        <v>9.1999999999999993</v>
      </c>
      <c r="K294">
        <v>11068.2</v>
      </c>
      <c r="L294">
        <v>5380.8</v>
      </c>
      <c r="M294">
        <v>0</v>
      </c>
      <c r="N294">
        <v>102.3</v>
      </c>
      <c r="O294">
        <v>2134</v>
      </c>
      <c r="P294">
        <v>0</v>
      </c>
      <c r="Q294">
        <v>426.9</v>
      </c>
      <c r="R294">
        <v>0</v>
      </c>
      <c r="S294">
        <v>0</v>
      </c>
      <c r="T294">
        <v>2269.3000000000002</v>
      </c>
      <c r="U294">
        <v>21</v>
      </c>
      <c r="V294">
        <v>1063.8</v>
      </c>
      <c r="W294">
        <v>-8388</v>
      </c>
      <c r="X294">
        <v>402522</v>
      </c>
      <c r="Y294">
        <v>0</v>
      </c>
      <c r="Z294">
        <v>41007</v>
      </c>
      <c r="AA294">
        <v>30463061</v>
      </c>
      <c r="AB294">
        <v>0</v>
      </c>
      <c r="AC294">
        <v>440530</v>
      </c>
      <c r="AD294">
        <v>60230</v>
      </c>
      <c r="AE294">
        <v>78563927</v>
      </c>
      <c r="AF294">
        <v>1378101</v>
      </c>
      <c r="AG294">
        <v>0</v>
      </c>
      <c r="AH294">
        <v>329336</v>
      </c>
      <c r="AI294">
        <v>17154895</v>
      </c>
      <c r="AJ294">
        <v>0</v>
      </c>
      <c r="AK294">
        <v>94635</v>
      </c>
      <c r="AL294">
        <v>0</v>
      </c>
      <c r="AM294">
        <v>0</v>
      </c>
      <c r="AN294">
        <v>4558213</v>
      </c>
      <c r="AO294">
        <v>68816</v>
      </c>
      <c r="AP294">
        <v>2970771</v>
      </c>
      <c r="AQ294">
        <v>136517657</v>
      </c>
      <c r="AR294">
        <v>61</v>
      </c>
    </row>
    <row r="295" spans="1:44" hidden="1">
      <c r="A295" s="150" t="str">
        <f t="shared" si="4"/>
        <v>OH_2026</v>
      </c>
      <c r="B295" t="s">
        <v>569</v>
      </c>
      <c r="C295">
        <v>2026</v>
      </c>
      <c r="D295">
        <v>134.9</v>
      </c>
      <c r="E295">
        <v>96.9</v>
      </c>
      <c r="F295">
        <v>12.5</v>
      </c>
      <c r="G295">
        <v>9804</v>
      </c>
      <c r="H295">
        <v>0</v>
      </c>
      <c r="I295">
        <v>402.1</v>
      </c>
      <c r="J295">
        <v>18.3</v>
      </c>
      <c r="K295">
        <v>11060.3</v>
      </c>
      <c r="L295">
        <v>5352.8</v>
      </c>
      <c r="M295">
        <v>0</v>
      </c>
      <c r="N295">
        <v>102.5</v>
      </c>
      <c r="O295">
        <v>2134</v>
      </c>
      <c r="P295">
        <v>0</v>
      </c>
      <c r="Q295">
        <v>426.9</v>
      </c>
      <c r="R295">
        <v>0</v>
      </c>
      <c r="S295">
        <v>0</v>
      </c>
      <c r="T295">
        <v>2264.3000000000002</v>
      </c>
      <c r="U295">
        <v>21</v>
      </c>
      <c r="V295">
        <v>1063.8</v>
      </c>
      <c r="W295">
        <v>-11319</v>
      </c>
      <c r="X295">
        <v>402522</v>
      </c>
      <c r="Y295">
        <v>0</v>
      </c>
      <c r="Z295">
        <v>82014</v>
      </c>
      <c r="AA295">
        <v>29593612</v>
      </c>
      <c r="AB295">
        <v>0</v>
      </c>
      <c r="AC295">
        <v>530903</v>
      </c>
      <c r="AD295">
        <v>120461</v>
      </c>
      <c r="AE295">
        <v>78842484</v>
      </c>
      <c r="AF295">
        <v>1688408</v>
      </c>
      <c r="AG295">
        <v>0</v>
      </c>
      <c r="AH295">
        <v>329929</v>
      </c>
      <c r="AI295">
        <v>17154895</v>
      </c>
      <c r="AJ295">
        <v>0</v>
      </c>
      <c r="AK295">
        <v>78199</v>
      </c>
      <c r="AL295">
        <v>0</v>
      </c>
      <c r="AM295">
        <v>0</v>
      </c>
      <c r="AN295">
        <v>4526395</v>
      </c>
      <c r="AO295">
        <v>68630</v>
      </c>
      <c r="AP295">
        <v>2962802</v>
      </c>
      <c r="AQ295">
        <v>136369935</v>
      </c>
      <c r="AR295">
        <v>60.3</v>
      </c>
    </row>
    <row r="296" spans="1:44" hidden="1">
      <c r="A296" s="150" t="str">
        <f t="shared" si="4"/>
        <v>OH_2027</v>
      </c>
      <c r="B296" t="s">
        <v>569</v>
      </c>
      <c r="C296">
        <v>2027</v>
      </c>
      <c r="D296">
        <v>213.9</v>
      </c>
      <c r="E296">
        <v>96.9</v>
      </c>
      <c r="F296">
        <v>18.7</v>
      </c>
      <c r="G296">
        <v>7453.9</v>
      </c>
      <c r="H296">
        <v>0</v>
      </c>
      <c r="I296">
        <v>510.5</v>
      </c>
      <c r="J296">
        <v>27.5</v>
      </c>
      <c r="K296">
        <v>11242.9</v>
      </c>
      <c r="L296">
        <v>5352.8</v>
      </c>
      <c r="M296">
        <v>0</v>
      </c>
      <c r="N296">
        <v>102.7</v>
      </c>
      <c r="O296">
        <v>2134</v>
      </c>
      <c r="P296">
        <v>0</v>
      </c>
      <c r="Q296">
        <v>426.9</v>
      </c>
      <c r="R296">
        <v>0</v>
      </c>
      <c r="S296">
        <v>0</v>
      </c>
      <c r="T296">
        <v>2258.4</v>
      </c>
      <c r="U296">
        <v>21</v>
      </c>
      <c r="V296">
        <v>1063.8</v>
      </c>
      <c r="W296">
        <v>-15409</v>
      </c>
      <c r="X296">
        <v>402522</v>
      </c>
      <c r="Y296">
        <v>0</v>
      </c>
      <c r="Z296">
        <v>123022</v>
      </c>
      <c r="AA296">
        <v>20552485</v>
      </c>
      <c r="AB296">
        <v>0</v>
      </c>
      <c r="AC296">
        <v>673996</v>
      </c>
      <c r="AD296">
        <v>180691</v>
      </c>
      <c r="AE296">
        <v>79839084</v>
      </c>
      <c r="AF296">
        <v>2954690</v>
      </c>
      <c r="AG296">
        <v>0</v>
      </c>
      <c r="AH296">
        <v>330522</v>
      </c>
      <c r="AI296">
        <v>17154895</v>
      </c>
      <c r="AJ296">
        <v>0</v>
      </c>
      <c r="AK296">
        <v>19190</v>
      </c>
      <c r="AL296">
        <v>0</v>
      </c>
      <c r="AM296">
        <v>0</v>
      </c>
      <c r="AN296">
        <v>4496649</v>
      </c>
      <c r="AO296">
        <v>68444</v>
      </c>
      <c r="AP296">
        <v>2954841</v>
      </c>
      <c r="AQ296">
        <v>129735620</v>
      </c>
      <c r="AR296">
        <v>52.4</v>
      </c>
    </row>
    <row r="297" spans="1:44" hidden="1">
      <c r="A297" s="150" t="str">
        <f t="shared" si="4"/>
        <v>OH_2028</v>
      </c>
      <c r="B297" t="s">
        <v>569</v>
      </c>
      <c r="C297">
        <v>2028</v>
      </c>
      <c r="D297">
        <v>2712</v>
      </c>
      <c r="E297">
        <v>96.9</v>
      </c>
      <c r="F297">
        <v>0</v>
      </c>
      <c r="G297">
        <v>7158.5</v>
      </c>
      <c r="H297">
        <v>0</v>
      </c>
      <c r="I297">
        <v>618.79999999999995</v>
      </c>
      <c r="J297">
        <v>36.6</v>
      </c>
      <c r="K297">
        <v>11223.9</v>
      </c>
      <c r="L297">
        <v>5352.8</v>
      </c>
      <c r="M297">
        <v>0</v>
      </c>
      <c r="N297">
        <v>102.9</v>
      </c>
      <c r="O297">
        <v>2134</v>
      </c>
      <c r="P297">
        <v>0</v>
      </c>
      <c r="Q297">
        <v>426.9</v>
      </c>
      <c r="R297">
        <v>0</v>
      </c>
      <c r="S297">
        <v>0</v>
      </c>
      <c r="T297">
        <v>3832.2</v>
      </c>
      <c r="U297">
        <v>21</v>
      </c>
      <c r="V297">
        <v>1063.8</v>
      </c>
      <c r="W297">
        <v>-591895</v>
      </c>
      <c r="X297">
        <v>405404</v>
      </c>
      <c r="Y297">
        <v>0</v>
      </c>
      <c r="Z297">
        <v>0</v>
      </c>
      <c r="AA297">
        <v>12029402</v>
      </c>
      <c r="AB297">
        <v>0</v>
      </c>
      <c r="AC297">
        <v>547708</v>
      </c>
      <c r="AD297">
        <v>240921</v>
      </c>
      <c r="AE297">
        <v>72974551</v>
      </c>
      <c r="AF297">
        <v>4367848</v>
      </c>
      <c r="AG297">
        <v>0</v>
      </c>
      <c r="AH297">
        <v>331116</v>
      </c>
      <c r="AI297">
        <v>17154895</v>
      </c>
      <c r="AJ297">
        <v>0</v>
      </c>
      <c r="AK297">
        <v>19190</v>
      </c>
      <c r="AL297">
        <v>0</v>
      </c>
      <c r="AM297">
        <v>0</v>
      </c>
      <c r="AN297">
        <v>7376170</v>
      </c>
      <c r="AO297">
        <v>31527</v>
      </c>
      <c r="AP297">
        <v>2822357</v>
      </c>
      <c r="AQ297">
        <v>117709196</v>
      </c>
      <c r="AR297">
        <v>41.9</v>
      </c>
    </row>
    <row r="298" spans="1:44" hidden="1">
      <c r="A298" s="150" t="str">
        <f t="shared" si="4"/>
        <v>OH_2029</v>
      </c>
      <c r="B298" t="s">
        <v>569</v>
      </c>
      <c r="C298">
        <v>2029</v>
      </c>
      <c r="D298">
        <v>2745.4</v>
      </c>
      <c r="E298">
        <v>96.9</v>
      </c>
      <c r="F298">
        <v>0</v>
      </c>
      <c r="G298">
        <v>7041.5</v>
      </c>
      <c r="H298">
        <v>0</v>
      </c>
      <c r="I298">
        <v>792</v>
      </c>
      <c r="J298">
        <v>36.6</v>
      </c>
      <c r="K298">
        <v>11212.7</v>
      </c>
      <c r="L298">
        <v>5352.8</v>
      </c>
      <c r="M298">
        <v>0</v>
      </c>
      <c r="N298">
        <v>103.1</v>
      </c>
      <c r="O298">
        <v>2134</v>
      </c>
      <c r="P298">
        <v>0</v>
      </c>
      <c r="Q298">
        <v>426.9</v>
      </c>
      <c r="R298">
        <v>0</v>
      </c>
      <c r="S298">
        <v>0</v>
      </c>
      <c r="T298">
        <v>3890.7</v>
      </c>
      <c r="U298">
        <v>21</v>
      </c>
      <c r="V298">
        <v>1063.8</v>
      </c>
      <c r="W298">
        <v>-630587</v>
      </c>
      <c r="X298">
        <v>406485</v>
      </c>
      <c r="Y298">
        <v>0</v>
      </c>
      <c r="Z298">
        <v>0</v>
      </c>
      <c r="AA298">
        <v>8165131</v>
      </c>
      <c r="AB298">
        <v>0</v>
      </c>
      <c r="AC298">
        <v>1045740</v>
      </c>
      <c r="AD298">
        <v>240921</v>
      </c>
      <c r="AE298">
        <v>71245172</v>
      </c>
      <c r="AF298">
        <v>4291495</v>
      </c>
      <c r="AG298">
        <v>0</v>
      </c>
      <c r="AH298">
        <v>331709</v>
      </c>
      <c r="AI298">
        <v>17154895</v>
      </c>
      <c r="AJ298">
        <v>0</v>
      </c>
      <c r="AK298">
        <v>0</v>
      </c>
      <c r="AL298">
        <v>0</v>
      </c>
      <c r="AM298">
        <v>0</v>
      </c>
      <c r="AN298">
        <v>7910649</v>
      </c>
      <c r="AO298">
        <v>68078</v>
      </c>
      <c r="AP298">
        <v>2938969</v>
      </c>
      <c r="AQ298">
        <v>113168658</v>
      </c>
      <c r="AR298">
        <v>37.200000000000003</v>
      </c>
    </row>
    <row r="299" spans="1:44" hidden="1">
      <c r="A299" s="150" t="str">
        <f t="shared" si="4"/>
        <v>OH_2030</v>
      </c>
      <c r="B299" t="s">
        <v>569</v>
      </c>
      <c r="C299">
        <v>2030</v>
      </c>
      <c r="D299">
        <v>3455.4</v>
      </c>
      <c r="E299">
        <v>96.9</v>
      </c>
      <c r="F299">
        <v>0</v>
      </c>
      <c r="G299">
        <v>5470.6</v>
      </c>
      <c r="H299">
        <v>0</v>
      </c>
      <c r="I299">
        <v>965.1</v>
      </c>
      <c r="J299">
        <v>36.6</v>
      </c>
      <c r="K299">
        <v>11201.1</v>
      </c>
      <c r="L299">
        <v>5553.4</v>
      </c>
      <c r="M299">
        <v>0</v>
      </c>
      <c r="N299">
        <v>103.3</v>
      </c>
      <c r="O299">
        <v>2134</v>
      </c>
      <c r="P299">
        <v>0</v>
      </c>
      <c r="Q299">
        <v>253.7</v>
      </c>
      <c r="R299">
        <v>0</v>
      </c>
      <c r="S299">
        <v>0</v>
      </c>
      <c r="T299">
        <v>5140.8999999999996</v>
      </c>
      <c r="U299">
        <v>21</v>
      </c>
      <c r="V299">
        <v>1063.8</v>
      </c>
      <c r="W299">
        <v>-841643</v>
      </c>
      <c r="X299">
        <v>402257</v>
      </c>
      <c r="Y299">
        <v>0</v>
      </c>
      <c r="Z299">
        <v>0</v>
      </c>
      <c r="AA299">
        <v>3547943</v>
      </c>
      <c r="AB299">
        <v>0</v>
      </c>
      <c r="AC299">
        <v>1242317</v>
      </c>
      <c r="AD299">
        <v>240921</v>
      </c>
      <c r="AE299">
        <v>64956555</v>
      </c>
      <c r="AF299">
        <v>5603828</v>
      </c>
      <c r="AG299">
        <v>0</v>
      </c>
      <c r="AH299">
        <v>332302</v>
      </c>
      <c r="AI299">
        <v>17154895</v>
      </c>
      <c r="AJ299">
        <v>0</v>
      </c>
      <c r="AK299">
        <v>0</v>
      </c>
      <c r="AL299">
        <v>0</v>
      </c>
      <c r="AM299">
        <v>0</v>
      </c>
      <c r="AN299">
        <v>10406085</v>
      </c>
      <c r="AO299">
        <v>67892</v>
      </c>
      <c r="AP299">
        <v>2485035</v>
      </c>
      <c r="AQ299">
        <v>105598388</v>
      </c>
      <c r="AR299">
        <v>30.7</v>
      </c>
    </row>
    <row r="300" spans="1:44" hidden="1">
      <c r="A300" s="150" t="str">
        <f t="shared" si="4"/>
        <v>OK_2022</v>
      </c>
      <c r="B300" t="s">
        <v>570</v>
      </c>
      <c r="C300">
        <v>2022</v>
      </c>
      <c r="D300">
        <v>10</v>
      </c>
      <c r="E300">
        <v>5.6</v>
      </c>
      <c r="F300">
        <v>0</v>
      </c>
      <c r="G300">
        <v>3255</v>
      </c>
      <c r="H300">
        <v>0</v>
      </c>
      <c r="I300">
        <v>40.5</v>
      </c>
      <c r="J300">
        <v>0</v>
      </c>
      <c r="K300">
        <v>7334.8</v>
      </c>
      <c r="L300">
        <v>1687.4</v>
      </c>
      <c r="M300">
        <v>0</v>
      </c>
      <c r="N300">
        <v>849.8</v>
      </c>
      <c r="O300">
        <v>0</v>
      </c>
      <c r="P300">
        <v>0</v>
      </c>
      <c r="Q300">
        <v>5702.3</v>
      </c>
      <c r="R300">
        <v>258</v>
      </c>
      <c r="S300">
        <v>0</v>
      </c>
      <c r="T300">
        <v>45.5</v>
      </c>
      <c r="U300">
        <v>0</v>
      </c>
      <c r="V300">
        <v>11917.9</v>
      </c>
      <c r="W300">
        <v>-1437</v>
      </c>
      <c r="X300">
        <v>25738</v>
      </c>
      <c r="Y300">
        <v>0</v>
      </c>
      <c r="Z300">
        <v>0</v>
      </c>
      <c r="AA300">
        <v>12170665</v>
      </c>
      <c r="AB300">
        <v>0</v>
      </c>
      <c r="AC300">
        <v>46592</v>
      </c>
      <c r="AD300">
        <v>0</v>
      </c>
      <c r="AE300">
        <v>19553475</v>
      </c>
      <c r="AF300">
        <v>2237381</v>
      </c>
      <c r="AG300">
        <v>0</v>
      </c>
      <c r="AH300">
        <v>2174456</v>
      </c>
      <c r="AI300">
        <v>0</v>
      </c>
      <c r="AJ300">
        <v>0</v>
      </c>
      <c r="AK300">
        <v>5300379</v>
      </c>
      <c r="AL300">
        <v>-122835</v>
      </c>
      <c r="AM300">
        <v>0</v>
      </c>
      <c r="AN300">
        <v>107676</v>
      </c>
      <c r="AO300">
        <v>0</v>
      </c>
      <c r="AP300">
        <v>41772960</v>
      </c>
      <c r="AQ300">
        <v>83265050</v>
      </c>
      <c r="AR300">
        <v>27.2</v>
      </c>
    </row>
    <row r="301" spans="1:44" hidden="1">
      <c r="A301" s="150" t="str">
        <f t="shared" si="4"/>
        <v>OK_2023</v>
      </c>
      <c r="B301" t="s">
        <v>570</v>
      </c>
      <c r="C301">
        <v>2023</v>
      </c>
      <c r="D301">
        <v>10</v>
      </c>
      <c r="E301">
        <v>5.6</v>
      </c>
      <c r="F301">
        <v>0</v>
      </c>
      <c r="G301">
        <v>3255</v>
      </c>
      <c r="H301">
        <v>0</v>
      </c>
      <c r="I301">
        <v>74.7</v>
      </c>
      <c r="J301">
        <v>0</v>
      </c>
      <c r="K301">
        <v>7334.8</v>
      </c>
      <c r="L301">
        <v>1687.4</v>
      </c>
      <c r="M301">
        <v>0</v>
      </c>
      <c r="N301">
        <v>849.8</v>
      </c>
      <c r="O301">
        <v>0</v>
      </c>
      <c r="P301">
        <v>0</v>
      </c>
      <c r="Q301">
        <v>5534.3</v>
      </c>
      <c r="R301">
        <v>258</v>
      </c>
      <c r="S301">
        <v>0</v>
      </c>
      <c r="T301">
        <v>596.5</v>
      </c>
      <c r="U301">
        <v>0</v>
      </c>
      <c r="V301">
        <v>14025.2</v>
      </c>
      <c r="W301">
        <v>-1475</v>
      </c>
      <c r="X301">
        <v>25738</v>
      </c>
      <c r="Y301">
        <v>0</v>
      </c>
      <c r="Z301">
        <v>0</v>
      </c>
      <c r="AA301">
        <v>7396313</v>
      </c>
      <c r="AB301">
        <v>0</v>
      </c>
      <c r="AC301">
        <v>114279</v>
      </c>
      <c r="AD301">
        <v>0</v>
      </c>
      <c r="AE301">
        <v>18026916</v>
      </c>
      <c r="AF301">
        <v>2451830</v>
      </c>
      <c r="AG301">
        <v>0</v>
      </c>
      <c r="AH301">
        <v>2174456</v>
      </c>
      <c r="AI301">
        <v>0</v>
      </c>
      <c r="AJ301">
        <v>0</v>
      </c>
      <c r="AK301">
        <v>4794670</v>
      </c>
      <c r="AL301">
        <v>-125630</v>
      </c>
      <c r="AM301">
        <v>0</v>
      </c>
      <c r="AN301">
        <v>1520694</v>
      </c>
      <c r="AO301">
        <v>0</v>
      </c>
      <c r="AP301">
        <v>53804153</v>
      </c>
      <c r="AQ301">
        <v>90181943</v>
      </c>
      <c r="AR301">
        <v>20.7</v>
      </c>
    </row>
    <row r="302" spans="1:44" hidden="1">
      <c r="A302" s="150" t="str">
        <f t="shared" si="4"/>
        <v>OK_2024</v>
      </c>
      <c r="B302" t="s">
        <v>570</v>
      </c>
      <c r="C302">
        <v>2024</v>
      </c>
      <c r="D302">
        <v>10</v>
      </c>
      <c r="E302">
        <v>5.6</v>
      </c>
      <c r="F302">
        <v>0</v>
      </c>
      <c r="G302">
        <v>3237.8</v>
      </c>
      <c r="H302">
        <v>0</v>
      </c>
      <c r="I302">
        <v>108.8</v>
      </c>
      <c r="J302">
        <v>0</v>
      </c>
      <c r="K302">
        <v>7334.8</v>
      </c>
      <c r="L302">
        <v>1093.7</v>
      </c>
      <c r="M302">
        <v>0</v>
      </c>
      <c r="N302">
        <v>850.5</v>
      </c>
      <c r="O302">
        <v>0</v>
      </c>
      <c r="P302">
        <v>0</v>
      </c>
      <c r="Q302">
        <v>2892.2</v>
      </c>
      <c r="R302">
        <v>258</v>
      </c>
      <c r="S302">
        <v>0</v>
      </c>
      <c r="T302">
        <v>1775.8</v>
      </c>
      <c r="U302">
        <v>0</v>
      </c>
      <c r="V302">
        <v>16350.1</v>
      </c>
      <c r="W302">
        <v>-1475</v>
      </c>
      <c r="X302">
        <v>25738</v>
      </c>
      <c r="Y302">
        <v>0</v>
      </c>
      <c r="Z302">
        <v>0</v>
      </c>
      <c r="AA302">
        <v>3734703</v>
      </c>
      <c r="AB302">
        <v>0</v>
      </c>
      <c r="AC302">
        <v>169002</v>
      </c>
      <c r="AD302">
        <v>0</v>
      </c>
      <c r="AE302">
        <v>17815257</v>
      </c>
      <c r="AF302">
        <v>1881393</v>
      </c>
      <c r="AG302">
        <v>0</v>
      </c>
      <c r="AH302">
        <v>2176421</v>
      </c>
      <c r="AI302">
        <v>0</v>
      </c>
      <c r="AJ302">
        <v>0</v>
      </c>
      <c r="AK302">
        <v>3051328</v>
      </c>
      <c r="AL302">
        <v>-122215</v>
      </c>
      <c r="AM302">
        <v>0</v>
      </c>
      <c r="AN302">
        <v>4260819</v>
      </c>
      <c r="AO302">
        <v>0</v>
      </c>
      <c r="AP302">
        <v>63298613</v>
      </c>
      <c r="AQ302">
        <v>96289584</v>
      </c>
      <c r="AR302">
        <v>14.8</v>
      </c>
    </row>
    <row r="303" spans="1:44" hidden="1">
      <c r="A303" s="150" t="str">
        <f t="shared" si="4"/>
        <v>OK_2025</v>
      </c>
      <c r="B303" t="s">
        <v>570</v>
      </c>
      <c r="C303">
        <v>2025</v>
      </c>
      <c r="D303">
        <v>13.2</v>
      </c>
      <c r="E303">
        <v>5.6</v>
      </c>
      <c r="F303">
        <v>4.7</v>
      </c>
      <c r="G303">
        <v>3215.4</v>
      </c>
      <c r="H303">
        <v>0</v>
      </c>
      <c r="I303">
        <v>174.8</v>
      </c>
      <c r="J303">
        <v>6.9</v>
      </c>
      <c r="K303">
        <v>7329.5</v>
      </c>
      <c r="L303">
        <v>1093.7</v>
      </c>
      <c r="M303">
        <v>0</v>
      </c>
      <c r="N303">
        <v>851.1</v>
      </c>
      <c r="O303">
        <v>0</v>
      </c>
      <c r="P303">
        <v>0</v>
      </c>
      <c r="Q303">
        <v>2892.2</v>
      </c>
      <c r="R303">
        <v>258</v>
      </c>
      <c r="S303">
        <v>0</v>
      </c>
      <c r="T303">
        <v>1793</v>
      </c>
      <c r="U303">
        <v>0</v>
      </c>
      <c r="V303">
        <v>17529.400000000001</v>
      </c>
      <c r="W303">
        <v>-2581</v>
      </c>
      <c r="X303">
        <v>25738</v>
      </c>
      <c r="Y303">
        <v>0</v>
      </c>
      <c r="Z303">
        <v>30755</v>
      </c>
      <c r="AA303">
        <v>2016352</v>
      </c>
      <c r="AB303">
        <v>0</v>
      </c>
      <c r="AC303">
        <v>244368</v>
      </c>
      <c r="AD303">
        <v>45173</v>
      </c>
      <c r="AE303">
        <v>13535840</v>
      </c>
      <c r="AF303">
        <v>1789333</v>
      </c>
      <c r="AG303">
        <v>0</v>
      </c>
      <c r="AH303">
        <v>2176520</v>
      </c>
      <c r="AI303">
        <v>0</v>
      </c>
      <c r="AJ303">
        <v>0</v>
      </c>
      <c r="AK303">
        <v>2917732</v>
      </c>
      <c r="AL303">
        <v>-120928</v>
      </c>
      <c r="AM303">
        <v>0</v>
      </c>
      <c r="AN303">
        <v>4266040</v>
      </c>
      <c r="AO303">
        <v>0</v>
      </c>
      <c r="AP303">
        <v>67605696</v>
      </c>
      <c r="AQ303">
        <v>94530039</v>
      </c>
      <c r="AR303">
        <v>10.9</v>
      </c>
    </row>
    <row r="304" spans="1:44" hidden="1">
      <c r="A304" s="150" t="str">
        <f t="shared" si="4"/>
        <v>OK_2026</v>
      </c>
      <c r="B304" t="s">
        <v>570</v>
      </c>
      <c r="C304">
        <v>2026</v>
      </c>
      <c r="D304">
        <v>65.099999999999994</v>
      </c>
      <c r="E304">
        <v>5.6</v>
      </c>
      <c r="F304">
        <v>9.4</v>
      </c>
      <c r="G304">
        <v>2736.2</v>
      </c>
      <c r="H304">
        <v>0</v>
      </c>
      <c r="I304">
        <v>240.8</v>
      </c>
      <c r="J304">
        <v>13.7</v>
      </c>
      <c r="K304">
        <v>7324.2</v>
      </c>
      <c r="L304">
        <v>1245.7</v>
      </c>
      <c r="M304">
        <v>0</v>
      </c>
      <c r="N304">
        <v>851.8</v>
      </c>
      <c r="O304">
        <v>0</v>
      </c>
      <c r="P304">
        <v>0</v>
      </c>
      <c r="Q304">
        <v>2892.2</v>
      </c>
      <c r="R304">
        <v>258</v>
      </c>
      <c r="S304">
        <v>0</v>
      </c>
      <c r="T304">
        <v>1784.1</v>
      </c>
      <c r="U304">
        <v>0</v>
      </c>
      <c r="V304">
        <v>17927.7</v>
      </c>
      <c r="W304">
        <v>-17930</v>
      </c>
      <c r="X304">
        <v>25738</v>
      </c>
      <c r="Y304">
        <v>0</v>
      </c>
      <c r="Z304">
        <v>61511</v>
      </c>
      <c r="AA304">
        <v>1104359</v>
      </c>
      <c r="AB304">
        <v>0</v>
      </c>
      <c r="AC304">
        <v>306294</v>
      </c>
      <c r="AD304">
        <v>90345</v>
      </c>
      <c r="AE304">
        <v>11120773</v>
      </c>
      <c r="AF304">
        <v>1620890</v>
      </c>
      <c r="AG304">
        <v>0</v>
      </c>
      <c r="AH304">
        <v>2168027</v>
      </c>
      <c r="AI304">
        <v>0</v>
      </c>
      <c r="AJ304">
        <v>0</v>
      </c>
      <c r="AK304">
        <v>2733889</v>
      </c>
      <c r="AL304">
        <v>-127096</v>
      </c>
      <c r="AM304">
        <v>0</v>
      </c>
      <c r="AN304">
        <v>4232775</v>
      </c>
      <c r="AO304">
        <v>0</v>
      </c>
      <c r="AP304">
        <v>69133838</v>
      </c>
      <c r="AQ304">
        <v>92453413</v>
      </c>
      <c r="AR304">
        <v>8.6999999999999993</v>
      </c>
    </row>
    <row r="305" spans="1:44" hidden="1">
      <c r="A305" s="150" t="str">
        <f t="shared" si="4"/>
        <v>OK_2027</v>
      </c>
      <c r="B305" t="s">
        <v>570</v>
      </c>
      <c r="C305">
        <v>2027</v>
      </c>
      <c r="D305">
        <v>251.3</v>
      </c>
      <c r="E305">
        <v>5.6</v>
      </c>
      <c r="F305">
        <v>14</v>
      </c>
      <c r="G305">
        <v>2715</v>
      </c>
      <c r="H305">
        <v>0</v>
      </c>
      <c r="I305">
        <v>354.5</v>
      </c>
      <c r="J305">
        <v>20.6</v>
      </c>
      <c r="K305">
        <v>7311.9</v>
      </c>
      <c r="L305">
        <v>1245.7</v>
      </c>
      <c r="M305">
        <v>0</v>
      </c>
      <c r="N305">
        <v>852.5</v>
      </c>
      <c r="O305">
        <v>0</v>
      </c>
      <c r="P305">
        <v>0</v>
      </c>
      <c r="Q305">
        <v>2892.2</v>
      </c>
      <c r="R305">
        <v>258</v>
      </c>
      <c r="S305">
        <v>0</v>
      </c>
      <c r="T305">
        <v>1773.5</v>
      </c>
      <c r="U305">
        <v>0</v>
      </c>
      <c r="V305">
        <v>18143.3</v>
      </c>
      <c r="W305">
        <v>-72508</v>
      </c>
      <c r="X305">
        <v>24469</v>
      </c>
      <c r="Y305">
        <v>0</v>
      </c>
      <c r="Z305">
        <v>92266</v>
      </c>
      <c r="AA305">
        <v>453293</v>
      </c>
      <c r="AB305">
        <v>0</v>
      </c>
      <c r="AC305">
        <v>429431</v>
      </c>
      <c r="AD305">
        <v>135518</v>
      </c>
      <c r="AE305">
        <v>8035403</v>
      </c>
      <c r="AF305">
        <v>1751611</v>
      </c>
      <c r="AG305">
        <v>0</v>
      </c>
      <c r="AH305">
        <v>2174134</v>
      </c>
      <c r="AI305">
        <v>0</v>
      </c>
      <c r="AJ305">
        <v>0</v>
      </c>
      <c r="AK305">
        <v>2534280</v>
      </c>
      <c r="AL305">
        <v>-131804</v>
      </c>
      <c r="AM305">
        <v>0</v>
      </c>
      <c r="AN305">
        <v>4181652</v>
      </c>
      <c r="AO305">
        <v>0</v>
      </c>
      <c r="AP305">
        <v>69792380</v>
      </c>
      <c r="AQ305">
        <v>89400125</v>
      </c>
      <c r="AR305">
        <v>6.6</v>
      </c>
    </row>
    <row r="306" spans="1:44" hidden="1">
      <c r="A306" s="150" t="str">
        <f t="shared" si="4"/>
        <v>OK_2028</v>
      </c>
      <c r="B306" t="s">
        <v>570</v>
      </c>
      <c r="C306">
        <v>2028</v>
      </c>
      <c r="D306">
        <v>429.9</v>
      </c>
      <c r="E306">
        <v>5.6</v>
      </c>
      <c r="F306">
        <v>0</v>
      </c>
      <c r="G306">
        <v>2643.7</v>
      </c>
      <c r="H306">
        <v>0</v>
      </c>
      <c r="I306">
        <v>468.3</v>
      </c>
      <c r="J306">
        <v>27.5</v>
      </c>
      <c r="K306">
        <v>7144.3</v>
      </c>
      <c r="L306">
        <v>1245.7</v>
      </c>
      <c r="M306">
        <v>0</v>
      </c>
      <c r="N306">
        <v>865.1</v>
      </c>
      <c r="O306">
        <v>0</v>
      </c>
      <c r="P306">
        <v>0</v>
      </c>
      <c r="Q306">
        <v>2892.2</v>
      </c>
      <c r="R306">
        <v>258</v>
      </c>
      <c r="S306">
        <v>0</v>
      </c>
      <c r="T306">
        <v>2878.4</v>
      </c>
      <c r="U306">
        <v>0</v>
      </c>
      <c r="V306">
        <v>22806.5</v>
      </c>
      <c r="W306">
        <v>-125934</v>
      </c>
      <c r="X306">
        <v>23019</v>
      </c>
      <c r="Y306">
        <v>0</v>
      </c>
      <c r="Z306">
        <v>0</v>
      </c>
      <c r="AA306">
        <v>0</v>
      </c>
      <c r="AB306">
        <v>0</v>
      </c>
      <c r="AC306">
        <v>630377</v>
      </c>
      <c r="AD306">
        <v>180691</v>
      </c>
      <c r="AE306">
        <v>5358649</v>
      </c>
      <c r="AF306">
        <v>1654669</v>
      </c>
      <c r="AG306">
        <v>0</v>
      </c>
      <c r="AH306">
        <v>2202615</v>
      </c>
      <c r="AI306">
        <v>0</v>
      </c>
      <c r="AJ306">
        <v>0</v>
      </c>
      <c r="AK306">
        <v>2369253</v>
      </c>
      <c r="AL306">
        <v>-116010</v>
      </c>
      <c r="AM306">
        <v>0</v>
      </c>
      <c r="AN306">
        <v>7315649</v>
      </c>
      <c r="AO306">
        <v>0</v>
      </c>
      <c r="AP306">
        <v>85608945</v>
      </c>
      <c r="AQ306">
        <v>105101923</v>
      </c>
      <c r="AR306">
        <v>4.9000000000000004</v>
      </c>
    </row>
    <row r="307" spans="1:44" hidden="1">
      <c r="A307" s="150" t="str">
        <f t="shared" si="4"/>
        <v>OK_2029</v>
      </c>
      <c r="B307" t="s">
        <v>570</v>
      </c>
      <c r="C307">
        <v>2029</v>
      </c>
      <c r="D307">
        <v>709.1</v>
      </c>
      <c r="E307">
        <v>5.6</v>
      </c>
      <c r="F307">
        <v>0</v>
      </c>
      <c r="G307">
        <v>2615.5</v>
      </c>
      <c r="H307">
        <v>0</v>
      </c>
      <c r="I307">
        <v>637.9</v>
      </c>
      <c r="J307">
        <v>27.5</v>
      </c>
      <c r="K307">
        <v>7033.8</v>
      </c>
      <c r="L307">
        <v>1245.7</v>
      </c>
      <c r="M307">
        <v>0</v>
      </c>
      <c r="N307">
        <v>865.8</v>
      </c>
      <c r="O307">
        <v>0</v>
      </c>
      <c r="P307">
        <v>0</v>
      </c>
      <c r="Q307">
        <v>2892.2</v>
      </c>
      <c r="R307">
        <v>258</v>
      </c>
      <c r="S307">
        <v>0</v>
      </c>
      <c r="T307">
        <v>2884.5</v>
      </c>
      <c r="U307">
        <v>0</v>
      </c>
      <c r="V307">
        <v>25901.8</v>
      </c>
      <c r="W307">
        <v>-202262</v>
      </c>
      <c r="X307">
        <v>21659</v>
      </c>
      <c r="Y307">
        <v>0</v>
      </c>
      <c r="Z307">
        <v>0</v>
      </c>
      <c r="AA307">
        <v>0</v>
      </c>
      <c r="AB307">
        <v>0</v>
      </c>
      <c r="AC307">
        <v>918019</v>
      </c>
      <c r="AD307">
        <v>180691</v>
      </c>
      <c r="AE307">
        <v>3848171</v>
      </c>
      <c r="AF307">
        <v>1610804</v>
      </c>
      <c r="AG307">
        <v>0</v>
      </c>
      <c r="AH307">
        <v>2206647</v>
      </c>
      <c r="AI307">
        <v>0</v>
      </c>
      <c r="AJ307">
        <v>0</v>
      </c>
      <c r="AK307">
        <v>2030853</v>
      </c>
      <c r="AL307">
        <v>-121699</v>
      </c>
      <c r="AM307">
        <v>0</v>
      </c>
      <c r="AN307">
        <v>7332365</v>
      </c>
      <c r="AO307">
        <v>0</v>
      </c>
      <c r="AP307">
        <v>98193294</v>
      </c>
      <c r="AQ307">
        <v>116018541</v>
      </c>
      <c r="AR307">
        <v>4</v>
      </c>
    </row>
    <row r="308" spans="1:44" hidden="1">
      <c r="A308" s="150" t="str">
        <f t="shared" si="4"/>
        <v>OK_2030</v>
      </c>
      <c r="B308" t="s">
        <v>570</v>
      </c>
      <c r="C308">
        <v>2030</v>
      </c>
      <c r="D308">
        <v>709.1</v>
      </c>
      <c r="E308">
        <v>5.6</v>
      </c>
      <c r="F308">
        <v>0</v>
      </c>
      <c r="G308">
        <v>2580.3000000000002</v>
      </c>
      <c r="H308">
        <v>0</v>
      </c>
      <c r="I308">
        <v>807.5</v>
      </c>
      <c r="J308">
        <v>27.5</v>
      </c>
      <c r="K308">
        <v>6862.9</v>
      </c>
      <c r="L308">
        <v>1245.7</v>
      </c>
      <c r="M308">
        <v>0</v>
      </c>
      <c r="N308">
        <v>866.4</v>
      </c>
      <c r="O308">
        <v>0</v>
      </c>
      <c r="P308">
        <v>0</v>
      </c>
      <c r="Q308">
        <v>2821.3</v>
      </c>
      <c r="R308">
        <v>258</v>
      </c>
      <c r="S308">
        <v>0</v>
      </c>
      <c r="T308">
        <v>2881.2</v>
      </c>
      <c r="U308">
        <v>0</v>
      </c>
      <c r="V308">
        <v>27740.2</v>
      </c>
      <c r="W308">
        <v>-166901</v>
      </c>
      <c r="X308">
        <v>19109</v>
      </c>
      <c r="Y308">
        <v>0</v>
      </c>
      <c r="Z308">
        <v>0</v>
      </c>
      <c r="AA308">
        <v>0</v>
      </c>
      <c r="AB308">
        <v>0</v>
      </c>
      <c r="AC308">
        <v>1185479</v>
      </c>
      <c r="AD308">
        <v>180691</v>
      </c>
      <c r="AE308">
        <v>3017547</v>
      </c>
      <c r="AF308">
        <v>1612903</v>
      </c>
      <c r="AG308">
        <v>0</v>
      </c>
      <c r="AH308">
        <v>2207662</v>
      </c>
      <c r="AI308">
        <v>0</v>
      </c>
      <c r="AJ308">
        <v>0</v>
      </c>
      <c r="AK308">
        <v>1353918</v>
      </c>
      <c r="AL308">
        <v>-104707</v>
      </c>
      <c r="AM308">
        <v>0</v>
      </c>
      <c r="AN308">
        <v>7326130</v>
      </c>
      <c r="AO308">
        <v>0</v>
      </c>
      <c r="AP308">
        <v>105574063</v>
      </c>
      <c r="AQ308">
        <v>122205894</v>
      </c>
      <c r="AR308">
        <v>3.1</v>
      </c>
    </row>
    <row r="309" spans="1:44" hidden="1">
      <c r="A309" s="150" t="str">
        <f t="shared" si="4"/>
        <v>OR_2022</v>
      </c>
      <c r="B309" t="s">
        <v>571</v>
      </c>
      <c r="C309">
        <v>2022</v>
      </c>
      <c r="D309">
        <v>6.2</v>
      </c>
      <c r="E309">
        <v>103.5</v>
      </c>
      <c r="F309">
        <v>0</v>
      </c>
      <c r="G309">
        <v>0</v>
      </c>
      <c r="H309">
        <v>0</v>
      </c>
      <c r="I309">
        <v>206.6</v>
      </c>
      <c r="J309">
        <v>0</v>
      </c>
      <c r="K309">
        <v>3380.5</v>
      </c>
      <c r="L309">
        <v>753</v>
      </c>
      <c r="M309">
        <v>19.5</v>
      </c>
      <c r="N309">
        <v>8366</v>
      </c>
      <c r="O309">
        <v>0</v>
      </c>
      <c r="P309">
        <v>0</v>
      </c>
      <c r="Q309">
        <v>0</v>
      </c>
      <c r="R309">
        <v>0</v>
      </c>
      <c r="S309">
        <v>0</v>
      </c>
      <c r="T309">
        <v>1137.4000000000001</v>
      </c>
      <c r="U309">
        <v>0</v>
      </c>
      <c r="V309">
        <v>3954.8</v>
      </c>
      <c r="W309">
        <v>-320</v>
      </c>
      <c r="X309">
        <v>255576</v>
      </c>
      <c r="Y309">
        <v>0</v>
      </c>
      <c r="Z309">
        <v>0</v>
      </c>
      <c r="AA309">
        <v>0</v>
      </c>
      <c r="AB309">
        <v>0</v>
      </c>
      <c r="AC309">
        <v>277770</v>
      </c>
      <c r="AD309">
        <v>0</v>
      </c>
      <c r="AE309">
        <v>15869063</v>
      </c>
      <c r="AF309">
        <v>1289715</v>
      </c>
      <c r="AG309">
        <v>145220</v>
      </c>
      <c r="AH309">
        <v>35336896</v>
      </c>
      <c r="AI309">
        <v>0</v>
      </c>
      <c r="AJ309">
        <v>0</v>
      </c>
      <c r="AK309">
        <v>0</v>
      </c>
      <c r="AL309">
        <v>0</v>
      </c>
      <c r="AM309">
        <v>0</v>
      </c>
      <c r="AN309">
        <v>2344566</v>
      </c>
      <c r="AO309">
        <v>0</v>
      </c>
      <c r="AP309">
        <v>10572695</v>
      </c>
      <c r="AQ309">
        <v>66091181</v>
      </c>
      <c r="AR309">
        <v>7</v>
      </c>
    </row>
    <row r="310" spans="1:44" hidden="1">
      <c r="A310" s="150" t="str">
        <f t="shared" si="4"/>
        <v>OR_2023</v>
      </c>
      <c r="B310" t="s">
        <v>571</v>
      </c>
      <c r="C310">
        <v>2023</v>
      </c>
      <c r="D310">
        <v>6.2</v>
      </c>
      <c r="E310">
        <v>103.5</v>
      </c>
      <c r="F310">
        <v>0</v>
      </c>
      <c r="G310">
        <v>0</v>
      </c>
      <c r="H310">
        <v>0</v>
      </c>
      <c r="I310">
        <v>244.5</v>
      </c>
      <c r="J310">
        <v>0</v>
      </c>
      <c r="K310">
        <v>3380.5</v>
      </c>
      <c r="L310">
        <v>753</v>
      </c>
      <c r="M310">
        <v>19.5</v>
      </c>
      <c r="N310">
        <v>8366</v>
      </c>
      <c r="O310">
        <v>0</v>
      </c>
      <c r="P310">
        <v>0</v>
      </c>
      <c r="Q310">
        <v>0</v>
      </c>
      <c r="R310">
        <v>0</v>
      </c>
      <c r="S310">
        <v>0</v>
      </c>
      <c r="T310">
        <v>1137.4000000000001</v>
      </c>
      <c r="U310">
        <v>0</v>
      </c>
      <c r="V310">
        <v>3954.8</v>
      </c>
      <c r="W310">
        <v>-279</v>
      </c>
      <c r="X310">
        <v>231844</v>
      </c>
      <c r="Y310">
        <v>0</v>
      </c>
      <c r="Z310">
        <v>0</v>
      </c>
      <c r="AA310">
        <v>0</v>
      </c>
      <c r="AB310">
        <v>0</v>
      </c>
      <c r="AC310">
        <v>328370</v>
      </c>
      <c r="AD310">
        <v>0</v>
      </c>
      <c r="AE310">
        <v>12122510</v>
      </c>
      <c r="AF310">
        <v>862099</v>
      </c>
      <c r="AG310">
        <v>145220</v>
      </c>
      <c r="AH310">
        <v>35336604</v>
      </c>
      <c r="AI310">
        <v>0</v>
      </c>
      <c r="AJ310">
        <v>0</v>
      </c>
      <c r="AK310">
        <v>0</v>
      </c>
      <c r="AL310">
        <v>0</v>
      </c>
      <c r="AM310">
        <v>0</v>
      </c>
      <c r="AN310">
        <v>2336150</v>
      </c>
      <c r="AO310">
        <v>0</v>
      </c>
      <c r="AP310">
        <v>10886158</v>
      </c>
      <c r="AQ310">
        <v>62248676</v>
      </c>
      <c r="AR310">
        <v>5.3</v>
      </c>
    </row>
    <row r="311" spans="1:44" hidden="1">
      <c r="A311" s="150" t="str">
        <f t="shared" si="4"/>
        <v>OR_2024</v>
      </c>
      <c r="B311" t="s">
        <v>571</v>
      </c>
      <c r="C311">
        <v>2024</v>
      </c>
      <c r="D311">
        <v>6.6</v>
      </c>
      <c r="E311">
        <v>103.5</v>
      </c>
      <c r="F311">
        <v>0</v>
      </c>
      <c r="G311">
        <v>0</v>
      </c>
      <c r="H311">
        <v>0</v>
      </c>
      <c r="I311">
        <v>282.5</v>
      </c>
      <c r="J311">
        <v>0</v>
      </c>
      <c r="K311">
        <v>3380.5</v>
      </c>
      <c r="L311">
        <v>753</v>
      </c>
      <c r="M311">
        <v>19.5</v>
      </c>
      <c r="N311">
        <v>8378.9</v>
      </c>
      <c r="O311">
        <v>0</v>
      </c>
      <c r="P311">
        <v>0</v>
      </c>
      <c r="Q311">
        <v>0</v>
      </c>
      <c r="R311">
        <v>0</v>
      </c>
      <c r="S311">
        <v>0</v>
      </c>
      <c r="T311">
        <v>1137.4000000000001</v>
      </c>
      <c r="U311">
        <v>0</v>
      </c>
      <c r="V311">
        <v>3956.1</v>
      </c>
      <c r="W311">
        <v>-523</v>
      </c>
      <c r="X311">
        <v>230645</v>
      </c>
      <c r="Y311">
        <v>0</v>
      </c>
      <c r="Z311">
        <v>0</v>
      </c>
      <c r="AA311">
        <v>0</v>
      </c>
      <c r="AB311">
        <v>0</v>
      </c>
      <c r="AC311">
        <v>378971</v>
      </c>
      <c r="AD311">
        <v>0</v>
      </c>
      <c r="AE311">
        <v>11626860</v>
      </c>
      <c r="AF311">
        <v>1466455</v>
      </c>
      <c r="AG311">
        <v>145220</v>
      </c>
      <c r="AH311">
        <v>35388910</v>
      </c>
      <c r="AI311">
        <v>0</v>
      </c>
      <c r="AJ311">
        <v>0</v>
      </c>
      <c r="AK311">
        <v>0</v>
      </c>
      <c r="AL311">
        <v>0</v>
      </c>
      <c r="AM311">
        <v>0</v>
      </c>
      <c r="AN311">
        <v>2320198</v>
      </c>
      <c r="AO311">
        <v>0</v>
      </c>
      <c r="AP311">
        <v>10922107</v>
      </c>
      <c r="AQ311">
        <v>62478842</v>
      </c>
      <c r="AR311">
        <v>5.4</v>
      </c>
    </row>
    <row r="312" spans="1:44" hidden="1">
      <c r="A312" s="150" t="str">
        <f t="shared" si="4"/>
        <v>OR_2025</v>
      </c>
      <c r="B312" t="s">
        <v>571</v>
      </c>
      <c r="C312">
        <v>2025</v>
      </c>
      <c r="D312">
        <v>25.8</v>
      </c>
      <c r="E312">
        <v>103.5</v>
      </c>
      <c r="F312">
        <v>4.7</v>
      </c>
      <c r="G312">
        <v>0</v>
      </c>
      <c r="H312">
        <v>0</v>
      </c>
      <c r="I312">
        <v>335.4</v>
      </c>
      <c r="J312">
        <v>6.9</v>
      </c>
      <c r="K312">
        <v>3378.1</v>
      </c>
      <c r="L312">
        <v>753</v>
      </c>
      <c r="M312">
        <v>19.5</v>
      </c>
      <c r="N312">
        <v>8629</v>
      </c>
      <c r="O312">
        <v>0</v>
      </c>
      <c r="P312">
        <v>0</v>
      </c>
      <c r="Q312">
        <v>0</v>
      </c>
      <c r="R312">
        <v>0</v>
      </c>
      <c r="S312">
        <v>0</v>
      </c>
      <c r="T312">
        <v>1137.4000000000001</v>
      </c>
      <c r="U312">
        <v>0</v>
      </c>
      <c r="V312">
        <v>4024.4</v>
      </c>
      <c r="W312">
        <v>-10991</v>
      </c>
      <c r="X312">
        <v>228370</v>
      </c>
      <c r="Y312">
        <v>0</v>
      </c>
      <c r="Z312">
        <v>30755</v>
      </c>
      <c r="AA312">
        <v>0</v>
      </c>
      <c r="AB312">
        <v>0</v>
      </c>
      <c r="AC312">
        <v>449638</v>
      </c>
      <c r="AD312">
        <v>45173</v>
      </c>
      <c r="AE312">
        <v>10530322</v>
      </c>
      <c r="AF312">
        <v>1670822</v>
      </c>
      <c r="AG312">
        <v>145220</v>
      </c>
      <c r="AH312">
        <v>36461736</v>
      </c>
      <c r="AI312">
        <v>0</v>
      </c>
      <c r="AJ312">
        <v>0</v>
      </c>
      <c r="AK312">
        <v>0</v>
      </c>
      <c r="AL312">
        <v>0</v>
      </c>
      <c r="AM312">
        <v>0</v>
      </c>
      <c r="AN312">
        <v>2303858</v>
      </c>
      <c r="AO312">
        <v>0</v>
      </c>
      <c r="AP312">
        <v>11137688</v>
      </c>
      <c r="AQ312">
        <v>62992592</v>
      </c>
      <c r="AR312">
        <v>5.0999999999999996</v>
      </c>
    </row>
    <row r="313" spans="1:44" hidden="1">
      <c r="A313" s="150" t="str">
        <f t="shared" si="4"/>
        <v>OR_2026</v>
      </c>
      <c r="B313" t="s">
        <v>571</v>
      </c>
      <c r="C313">
        <v>2026</v>
      </c>
      <c r="D313">
        <v>27.4</v>
      </c>
      <c r="E313">
        <v>103.5</v>
      </c>
      <c r="F313">
        <v>9.4</v>
      </c>
      <c r="G313">
        <v>0</v>
      </c>
      <c r="H313">
        <v>0</v>
      </c>
      <c r="I313">
        <v>388.3</v>
      </c>
      <c r="J313">
        <v>13.7</v>
      </c>
      <c r="K313">
        <v>3375.6</v>
      </c>
      <c r="L313">
        <v>753</v>
      </c>
      <c r="M313">
        <v>19.5</v>
      </c>
      <c r="N313">
        <v>8641.9</v>
      </c>
      <c r="O313">
        <v>0</v>
      </c>
      <c r="P313">
        <v>0</v>
      </c>
      <c r="Q313">
        <v>0</v>
      </c>
      <c r="R313">
        <v>0</v>
      </c>
      <c r="S313">
        <v>0</v>
      </c>
      <c r="T313">
        <v>1138.3</v>
      </c>
      <c r="U313">
        <v>0</v>
      </c>
      <c r="V313">
        <v>4028.1</v>
      </c>
      <c r="W313">
        <v>-2467</v>
      </c>
      <c r="X313">
        <v>229920</v>
      </c>
      <c r="Y313">
        <v>0</v>
      </c>
      <c r="Z313">
        <v>61511</v>
      </c>
      <c r="AA313">
        <v>0</v>
      </c>
      <c r="AB313">
        <v>0</v>
      </c>
      <c r="AC313">
        <v>520306</v>
      </c>
      <c r="AD313">
        <v>90345</v>
      </c>
      <c r="AE313">
        <v>9849631</v>
      </c>
      <c r="AF313">
        <v>1115701</v>
      </c>
      <c r="AG313">
        <v>145220</v>
      </c>
      <c r="AH313">
        <v>36513750</v>
      </c>
      <c r="AI313">
        <v>0</v>
      </c>
      <c r="AJ313">
        <v>0</v>
      </c>
      <c r="AK313">
        <v>0</v>
      </c>
      <c r="AL313">
        <v>0</v>
      </c>
      <c r="AM313">
        <v>0</v>
      </c>
      <c r="AN313">
        <v>2289584</v>
      </c>
      <c r="AO313">
        <v>0</v>
      </c>
      <c r="AP313">
        <v>11246101</v>
      </c>
      <c r="AQ313">
        <v>62059600</v>
      </c>
      <c r="AR313">
        <v>4.5</v>
      </c>
    </row>
    <row r="314" spans="1:44" hidden="1">
      <c r="A314" s="150" t="str">
        <f t="shared" si="4"/>
        <v>OR_2027</v>
      </c>
      <c r="B314" t="s">
        <v>571</v>
      </c>
      <c r="C314">
        <v>2027</v>
      </c>
      <c r="D314">
        <v>27.7</v>
      </c>
      <c r="E314">
        <v>103.5</v>
      </c>
      <c r="F314">
        <v>14</v>
      </c>
      <c r="G314">
        <v>0</v>
      </c>
      <c r="H314">
        <v>0</v>
      </c>
      <c r="I314">
        <v>461.8</v>
      </c>
      <c r="J314">
        <v>20.6</v>
      </c>
      <c r="K314">
        <v>3370</v>
      </c>
      <c r="L314">
        <v>753</v>
      </c>
      <c r="M314">
        <v>158.9</v>
      </c>
      <c r="N314">
        <v>8698.2999999999993</v>
      </c>
      <c r="O314">
        <v>0</v>
      </c>
      <c r="P314">
        <v>0</v>
      </c>
      <c r="Q314">
        <v>0</v>
      </c>
      <c r="R314">
        <v>0</v>
      </c>
      <c r="S314">
        <v>0</v>
      </c>
      <c r="T314">
        <v>1138.3</v>
      </c>
      <c r="U314">
        <v>0</v>
      </c>
      <c r="V314">
        <v>4155.7</v>
      </c>
      <c r="W314">
        <v>-1915</v>
      </c>
      <c r="X314">
        <v>228236</v>
      </c>
      <c r="Y314">
        <v>0</v>
      </c>
      <c r="Z314">
        <v>92266</v>
      </c>
      <c r="AA314">
        <v>0</v>
      </c>
      <c r="AB314">
        <v>0</v>
      </c>
      <c r="AC314">
        <v>618553</v>
      </c>
      <c r="AD314">
        <v>135518</v>
      </c>
      <c r="AE314">
        <v>7862771</v>
      </c>
      <c r="AF314">
        <v>1234054</v>
      </c>
      <c r="AG314">
        <v>1183695</v>
      </c>
      <c r="AH314">
        <v>36748711</v>
      </c>
      <c r="AI314">
        <v>0</v>
      </c>
      <c r="AJ314">
        <v>0</v>
      </c>
      <c r="AK314">
        <v>0</v>
      </c>
      <c r="AL314">
        <v>0</v>
      </c>
      <c r="AM314">
        <v>0</v>
      </c>
      <c r="AN314">
        <v>2273421</v>
      </c>
      <c r="AO314">
        <v>0</v>
      </c>
      <c r="AP314">
        <v>11588622</v>
      </c>
      <c r="AQ314">
        <v>61963932</v>
      </c>
      <c r="AR314">
        <v>3.8</v>
      </c>
    </row>
    <row r="315" spans="1:44" hidden="1">
      <c r="A315" s="150" t="str">
        <f t="shared" si="4"/>
        <v>OR_2028</v>
      </c>
      <c r="B315" t="s">
        <v>571</v>
      </c>
      <c r="C315">
        <v>2028</v>
      </c>
      <c r="D315">
        <v>23</v>
      </c>
      <c r="E315">
        <v>103.5</v>
      </c>
      <c r="F315">
        <v>0</v>
      </c>
      <c r="G315">
        <v>0</v>
      </c>
      <c r="H315">
        <v>0</v>
      </c>
      <c r="I315">
        <v>535.4</v>
      </c>
      <c r="J315">
        <v>27.5</v>
      </c>
      <c r="K315">
        <v>3364.3</v>
      </c>
      <c r="L315">
        <v>753</v>
      </c>
      <c r="M315">
        <v>161.5</v>
      </c>
      <c r="N315">
        <v>8717.6</v>
      </c>
      <c r="O315">
        <v>0</v>
      </c>
      <c r="P315">
        <v>0</v>
      </c>
      <c r="Q315">
        <v>0</v>
      </c>
      <c r="R315">
        <v>0</v>
      </c>
      <c r="S315">
        <v>0</v>
      </c>
      <c r="T315">
        <v>1138.3</v>
      </c>
      <c r="U315">
        <v>0</v>
      </c>
      <c r="V315">
        <v>4155.1000000000004</v>
      </c>
      <c r="W315">
        <v>-2954</v>
      </c>
      <c r="X315">
        <v>208023</v>
      </c>
      <c r="Y315">
        <v>0</v>
      </c>
      <c r="Z315">
        <v>0</v>
      </c>
      <c r="AA315">
        <v>0</v>
      </c>
      <c r="AB315">
        <v>0</v>
      </c>
      <c r="AC315">
        <v>716800</v>
      </c>
      <c r="AD315">
        <v>180691</v>
      </c>
      <c r="AE315">
        <v>3425037</v>
      </c>
      <c r="AF315">
        <v>1590316</v>
      </c>
      <c r="AG315">
        <v>1202668</v>
      </c>
      <c r="AH315">
        <v>36816646</v>
      </c>
      <c r="AI315">
        <v>0</v>
      </c>
      <c r="AJ315">
        <v>0</v>
      </c>
      <c r="AK315">
        <v>0</v>
      </c>
      <c r="AL315">
        <v>0</v>
      </c>
      <c r="AM315">
        <v>0</v>
      </c>
      <c r="AN315">
        <v>2257816</v>
      </c>
      <c r="AO315">
        <v>0</v>
      </c>
      <c r="AP315">
        <v>11740033</v>
      </c>
      <c r="AQ315">
        <v>58135075</v>
      </c>
      <c r="AR315">
        <v>2.2000000000000002</v>
      </c>
    </row>
    <row r="316" spans="1:44" hidden="1">
      <c r="A316" s="150" t="str">
        <f t="shared" si="4"/>
        <v>OR_2029</v>
      </c>
      <c r="B316" t="s">
        <v>571</v>
      </c>
      <c r="C316">
        <v>2029</v>
      </c>
      <c r="D316">
        <v>87.7</v>
      </c>
      <c r="E316">
        <v>103.5</v>
      </c>
      <c r="F316">
        <v>0</v>
      </c>
      <c r="G316">
        <v>0</v>
      </c>
      <c r="H316">
        <v>0</v>
      </c>
      <c r="I316">
        <v>640.9</v>
      </c>
      <c r="J316">
        <v>27.5</v>
      </c>
      <c r="K316">
        <v>3031</v>
      </c>
      <c r="L316">
        <v>753</v>
      </c>
      <c r="M316">
        <v>161.5</v>
      </c>
      <c r="N316">
        <v>8738.1</v>
      </c>
      <c r="O316">
        <v>0</v>
      </c>
      <c r="P316">
        <v>0</v>
      </c>
      <c r="Q316">
        <v>0</v>
      </c>
      <c r="R316">
        <v>0</v>
      </c>
      <c r="S316">
        <v>0</v>
      </c>
      <c r="T316">
        <v>1223.7</v>
      </c>
      <c r="U316">
        <v>0</v>
      </c>
      <c r="V316">
        <v>4346.8</v>
      </c>
      <c r="W316">
        <v>-38912</v>
      </c>
      <c r="X316">
        <v>189588</v>
      </c>
      <c r="Y316">
        <v>0</v>
      </c>
      <c r="Z316">
        <v>0</v>
      </c>
      <c r="AA316">
        <v>0</v>
      </c>
      <c r="AB316">
        <v>0</v>
      </c>
      <c r="AC316">
        <v>857538</v>
      </c>
      <c r="AD316">
        <v>180691</v>
      </c>
      <c r="AE316">
        <v>2687658</v>
      </c>
      <c r="AF316">
        <v>1644036</v>
      </c>
      <c r="AG316">
        <v>1202668</v>
      </c>
      <c r="AH316">
        <v>36898379</v>
      </c>
      <c r="AI316">
        <v>0</v>
      </c>
      <c r="AJ316">
        <v>0</v>
      </c>
      <c r="AK316">
        <v>0</v>
      </c>
      <c r="AL316">
        <v>0</v>
      </c>
      <c r="AM316">
        <v>0</v>
      </c>
      <c r="AN316">
        <v>2439549</v>
      </c>
      <c r="AO316">
        <v>0</v>
      </c>
      <c r="AP316">
        <v>12386515</v>
      </c>
      <c r="AQ316">
        <v>58447711</v>
      </c>
      <c r="AR316">
        <v>2</v>
      </c>
    </row>
    <row r="317" spans="1:44" hidden="1">
      <c r="A317" s="150" t="str">
        <f t="shared" si="4"/>
        <v>OR_2030</v>
      </c>
      <c r="B317" t="s">
        <v>571</v>
      </c>
      <c r="C317">
        <v>2030</v>
      </c>
      <c r="D317">
        <v>101.9</v>
      </c>
      <c r="E317">
        <v>81</v>
      </c>
      <c r="F317">
        <v>0</v>
      </c>
      <c r="G317">
        <v>0</v>
      </c>
      <c r="H317">
        <v>0</v>
      </c>
      <c r="I317">
        <v>746.4</v>
      </c>
      <c r="J317">
        <v>27.5</v>
      </c>
      <c r="K317">
        <v>3027.9</v>
      </c>
      <c r="L317">
        <v>753</v>
      </c>
      <c r="M317">
        <v>161.5</v>
      </c>
      <c r="N317">
        <v>8759.7999999999993</v>
      </c>
      <c r="O317">
        <v>0</v>
      </c>
      <c r="P317">
        <v>0</v>
      </c>
      <c r="Q317">
        <v>0</v>
      </c>
      <c r="R317">
        <v>0</v>
      </c>
      <c r="S317">
        <v>0</v>
      </c>
      <c r="T317">
        <v>1229.5</v>
      </c>
      <c r="U317">
        <v>0</v>
      </c>
      <c r="V317">
        <v>4385</v>
      </c>
      <c r="W317">
        <v>-18002</v>
      </c>
      <c r="X317">
        <v>180417</v>
      </c>
      <c r="Y317">
        <v>0</v>
      </c>
      <c r="Z317">
        <v>0</v>
      </c>
      <c r="AA317">
        <v>0</v>
      </c>
      <c r="AB317">
        <v>0</v>
      </c>
      <c r="AC317">
        <v>998060</v>
      </c>
      <c r="AD317">
        <v>180691</v>
      </c>
      <c r="AE317">
        <v>1247615</v>
      </c>
      <c r="AF317">
        <v>1657946</v>
      </c>
      <c r="AG317">
        <v>1202668</v>
      </c>
      <c r="AH317">
        <v>36987829</v>
      </c>
      <c r="AI317">
        <v>0</v>
      </c>
      <c r="AJ317">
        <v>0</v>
      </c>
      <c r="AK317">
        <v>0</v>
      </c>
      <c r="AL317">
        <v>0</v>
      </c>
      <c r="AM317">
        <v>0</v>
      </c>
      <c r="AN317">
        <v>2432360</v>
      </c>
      <c r="AO317">
        <v>0</v>
      </c>
      <c r="AP317">
        <v>12012509</v>
      </c>
      <c r="AQ317">
        <v>56882092</v>
      </c>
      <c r="AR317">
        <v>1.4</v>
      </c>
    </row>
    <row r="318" spans="1:44" hidden="1">
      <c r="A318" s="150" t="str">
        <f t="shared" si="4"/>
        <v>PA_2022</v>
      </c>
      <c r="B318" t="s">
        <v>572</v>
      </c>
      <c r="C318">
        <v>2022</v>
      </c>
      <c r="D318">
        <v>30.4</v>
      </c>
      <c r="E318">
        <v>319.10000000000002</v>
      </c>
      <c r="F318">
        <v>0</v>
      </c>
      <c r="G318">
        <v>9051.9</v>
      </c>
      <c r="H318">
        <v>0</v>
      </c>
      <c r="I318">
        <v>965.5</v>
      </c>
      <c r="J318">
        <v>0</v>
      </c>
      <c r="K318">
        <v>18536</v>
      </c>
      <c r="L318">
        <v>1974.2</v>
      </c>
      <c r="M318">
        <v>0</v>
      </c>
      <c r="N318">
        <v>900.9</v>
      </c>
      <c r="O318">
        <v>9093.2000000000007</v>
      </c>
      <c r="P318">
        <v>0</v>
      </c>
      <c r="Q318">
        <v>5553.7</v>
      </c>
      <c r="R318">
        <v>1572</v>
      </c>
      <c r="S318">
        <v>0</v>
      </c>
      <c r="T318">
        <v>389.6</v>
      </c>
      <c r="U318">
        <v>0</v>
      </c>
      <c r="V318">
        <v>2598.5</v>
      </c>
      <c r="W318">
        <v>-1335</v>
      </c>
      <c r="X318">
        <v>1441905</v>
      </c>
      <c r="Y318">
        <v>0</v>
      </c>
      <c r="Z318">
        <v>0</v>
      </c>
      <c r="AA318">
        <v>30086334</v>
      </c>
      <c r="AB318">
        <v>0</v>
      </c>
      <c r="AC318">
        <v>1305177</v>
      </c>
      <c r="AD318">
        <v>0</v>
      </c>
      <c r="AE318">
        <v>116844844</v>
      </c>
      <c r="AF318">
        <v>659802</v>
      </c>
      <c r="AG318">
        <v>0</v>
      </c>
      <c r="AH318">
        <v>2891547</v>
      </c>
      <c r="AI318">
        <v>73430586</v>
      </c>
      <c r="AJ318">
        <v>0</v>
      </c>
      <c r="AK318">
        <v>5044598</v>
      </c>
      <c r="AL318">
        <v>-264672</v>
      </c>
      <c r="AM318">
        <v>0</v>
      </c>
      <c r="AN318">
        <v>557868</v>
      </c>
      <c r="AO318">
        <v>0</v>
      </c>
      <c r="AP318">
        <v>6793745</v>
      </c>
      <c r="AQ318">
        <v>238790398</v>
      </c>
      <c r="AR318">
        <v>79.599999999999994</v>
      </c>
    </row>
    <row r="319" spans="1:44" hidden="1">
      <c r="A319" s="150" t="str">
        <f t="shared" si="4"/>
        <v>PA_2023</v>
      </c>
      <c r="B319" t="s">
        <v>572</v>
      </c>
      <c r="C319">
        <v>2023</v>
      </c>
      <c r="D319">
        <v>42.5</v>
      </c>
      <c r="E319">
        <v>319.10000000000002</v>
      </c>
      <c r="F319">
        <v>0</v>
      </c>
      <c r="G319">
        <v>9051.9</v>
      </c>
      <c r="H319">
        <v>0</v>
      </c>
      <c r="I319">
        <v>1261</v>
      </c>
      <c r="J319">
        <v>0</v>
      </c>
      <c r="K319">
        <v>18536</v>
      </c>
      <c r="L319">
        <v>1974.2</v>
      </c>
      <c r="M319">
        <v>0</v>
      </c>
      <c r="N319">
        <v>942.7</v>
      </c>
      <c r="O319">
        <v>9093.2000000000007</v>
      </c>
      <c r="P319">
        <v>0</v>
      </c>
      <c r="Q319">
        <v>5455.7</v>
      </c>
      <c r="R319">
        <v>1572</v>
      </c>
      <c r="S319">
        <v>0</v>
      </c>
      <c r="T319">
        <v>439.6</v>
      </c>
      <c r="U319">
        <v>0</v>
      </c>
      <c r="V319">
        <v>2598.5</v>
      </c>
      <c r="W319">
        <v>-1866</v>
      </c>
      <c r="X319">
        <v>1399891</v>
      </c>
      <c r="Y319">
        <v>0</v>
      </c>
      <c r="Z319">
        <v>0</v>
      </c>
      <c r="AA319">
        <v>22079134</v>
      </c>
      <c r="AB319">
        <v>0</v>
      </c>
      <c r="AC319">
        <v>1693560</v>
      </c>
      <c r="AD319">
        <v>0</v>
      </c>
      <c r="AE319">
        <v>117666824</v>
      </c>
      <c r="AF319">
        <v>677316</v>
      </c>
      <c r="AG319">
        <v>0</v>
      </c>
      <c r="AH319">
        <v>3045293</v>
      </c>
      <c r="AI319">
        <v>73430586</v>
      </c>
      <c r="AJ319">
        <v>0</v>
      </c>
      <c r="AK319">
        <v>4699339</v>
      </c>
      <c r="AL319">
        <v>-290884</v>
      </c>
      <c r="AM319">
        <v>0</v>
      </c>
      <c r="AN319">
        <v>844277</v>
      </c>
      <c r="AO319">
        <v>0</v>
      </c>
      <c r="AP319">
        <v>8955947</v>
      </c>
      <c r="AQ319">
        <v>234199418</v>
      </c>
      <c r="AR319">
        <v>71</v>
      </c>
    </row>
    <row r="320" spans="1:44" hidden="1">
      <c r="A320" s="150" t="str">
        <f t="shared" si="4"/>
        <v>PA_2024</v>
      </c>
      <c r="B320" t="s">
        <v>572</v>
      </c>
      <c r="C320">
        <v>2024</v>
      </c>
      <c r="D320">
        <v>47.9</v>
      </c>
      <c r="E320">
        <v>319.10000000000002</v>
      </c>
      <c r="F320">
        <v>0</v>
      </c>
      <c r="G320">
        <v>8989.9</v>
      </c>
      <c r="H320">
        <v>0</v>
      </c>
      <c r="I320">
        <v>1556.5</v>
      </c>
      <c r="J320">
        <v>0</v>
      </c>
      <c r="K320">
        <v>18536</v>
      </c>
      <c r="L320">
        <v>1974.2</v>
      </c>
      <c r="M320">
        <v>0</v>
      </c>
      <c r="N320">
        <v>944.1</v>
      </c>
      <c r="O320">
        <v>9093.2000000000007</v>
      </c>
      <c r="P320">
        <v>0</v>
      </c>
      <c r="Q320">
        <v>4734.7</v>
      </c>
      <c r="R320">
        <v>1572</v>
      </c>
      <c r="S320">
        <v>0</v>
      </c>
      <c r="T320">
        <v>441.8</v>
      </c>
      <c r="U320">
        <v>0</v>
      </c>
      <c r="V320">
        <v>2598.5</v>
      </c>
      <c r="W320">
        <v>-2807</v>
      </c>
      <c r="X320">
        <v>1398687</v>
      </c>
      <c r="Y320">
        <v>0</v>
      </c>
      <c r="Z320">
        <v>0</v>
      </c>
      <c r="AA320">
        <v>20883092</v>
      </c>
      <c r="AB320">
        <v>0</v>
      </c>
      <c r="AC320">
        <v>2112090</v>
      </c>
      <c r="AD320">
        <v>0</v>
      </c>
      <c r="AE320">
        <v>120313289</v>
      </c>
      <c r="AF320">
        <v>552832</v>
      </c>
      <c r="AG320">
        <v>0</v>
      </c>
      <c r="AH320">
        <v>3049557</v>
      </c>
      <c r="AI320">
        <v>73430586</v>
      </c>
      <c r="AJ320">
        <v>0</v>
      </c>
      <c r="AK320">
        <v>4375474</v>
      </c>
      <c r="AL320">
        <v>-285395</v>
      </c>
      <c r="AM320">
        <v>0</v>
      </c>
      <c r="AN320">
        <v>847399</v>
      </c>
      <c r="AO320">
        <v>0</v>
      </c>
      <c r="AP320">
        <v>9002212</v>
      </c>
      <c r="AQ320">
        <v>235677016</v>
      </c>
      <c r="AR320">
        <v>70.5</v>
      </c>
    </row>
    <row r="321" spans="1:44" hidden="1">
      <c r="A321" s="150" t="str">
        <f t="shared" si="4"/>
        <v>PA_2025</v>
      </c>
      <c r="B321" t="s">
        <v>572</v>
      </c>
      <c r="C321">
        <v>2025</v>
      </c>
      <c r="D321">
        <v>53.5</v>
      </c>
      <c r="E321">
        <v>319.10000000000002</v>
      </c>
      <c r="F321">
        <v>6.2</v>
      </c>
      <c r="G321">
        <v>8909.5</v>
      </c>
      <c r="H321">
        <v>0</v>
      </c>
      <c r="I321">
        <v>1993.9</v>
      </c>
      <c r="J321">
        <v>9.1999999999999993</v>
      </c>
      <c r="K321">
        <v>18522.599999999999</v>
      </c>
      <c r="L321">
        <v>1974.2</v>
      </c>
      <c r="M321">
        <v>0</v>
      </c>
      <c r="N321">
        <v>945.4</v>
      </c>
      <c r="O321">
        <v>9093.2000000000007</v>
      </c>
      <c r="P321">
        <v>0</v>
      </c>
      <c r="Q321">
        <v>4734.7</v>
      </c>
      <c r="R321">
        <v>1572</v>
      </c>
      <c r="S321">
        <v>0</v>
      </c>
      <c r="T321">
        <v>442.4</v>
      </c>
      <c r="U321">
        <v>0</v>
      </c>
      <c r="V321">
        <v>2598.5</v>
      </c>
      <c r="W321">
        <v>-3328</v>
      </c>
      <c r="X321">
        <v>1398434</v>
      </c>
      <c r="Y321">
        <v>0</v>
      </c>
      <c r="Z321">
        <v>41007</v>
      </c>
      <c r="AA321">
        <v>19002646</v>
      </c>
      <c r="AB321">
        <v>0</v>
      </c>
      <c r="AC321">
        <v>2706371</v>
      </c>
      <c r="AD321">
        <v>60230</v>
      </c>
      <c r="AE321">
        <v>115997458</v>
      </c>
      <c r="AF321">
        <v>544097</v>
      </c>
      <c r="AG321">
        <v>0</v>
      </c>
      <c r="AH321">
        <v>3053800</v>
      </c>
      <c r="AI321">
        <v>73430586</v>
      </c>
      <c r="AJ321">
        <v>0</v>
      </c>
      <c r="AK321">
        <v>4701560</v>
      </c>
      <c r="AL321">
        <v>-202933</v>
      </c>
      <c r="AM321">
        <v>0</v>
      </c>
      <c r="AN321">
        <v>841466</v>
      </c>
      <c r="AO321">
        <v>0</v>
      </c>
      <c r="AP321">
        <v>9014053</v>
      </c>
      <c r="AQ321">
        <v>230585448</v>
      </c>
      <c r="AR321">
        <v>67</v>
      </c>
    </row>
    <row r="322" spans="1:44" hidden="1">
      <c r="A322" s="150" t="str">
        <f t="shared" si="4"/>
        <v>PA_2026</v>
      </c>
      <c r="B322" t="s">
        <v>572</v>
      </c>
      <c r="C322">
        <v>2026</v>
      </c>
      <c r="D322">
        <v>59.8</v>
      </c>
      <c r="E322">
        <v>319.10000000000002</v>
      </c>
      <c r="F322">
        <v>12.5</v>
      </c>
      <c r="G322">
        <v>8827.2999999999993</v>
      </c>
      <c r="H322">
        <v>0</v>
      </c>
      <c r="I322">
        <v>2431.4</v>
      </c>
      <c r="J322">
        <v>18.3</v>
      </c>
      <c r="K322">
        <v>18509.3</v>
      </c>
      <c r="L322">
        <v>1804.6</v>
      </c>
      <c r="M322">
        <v>0</v>
      </c>
      <c r="N322">
        <v>946.8</v>
      </c>
      <c r="O322">
        <v>9093.2000000000007</v>
      </c>
      <c r="P322">
        <v>0</v>
      </c>
      <c r="Q322">
        <v>4734.7</v>
      </c>
      <c r="R322">
        <v>1572</v>
      </c>
      <c r="S322">
        <v>0</v>
      </c>
      <c r="T322">
        <v>442.1</v>
      </c>
      <c r="U322">
        <v>0</v>
      </c>
      <c r="V322">
        <v>2598.5</v>
      </c>
      <c r="W322">
        <v>-3806</v>
      </c>
      <c r="X322">
        <v>1397827</v>
      </c>
      <c r="Y322">
        <v>0</v>
      </c>
      <c r="Z322">
        <v>82014</v>
      </c>
      <c r="AA322">
        <v>17297749</v>
      </c>
      <c r="AB322">
        <v>0</v>
      </c>
      <c r="AC322">
        <v>3300584</v>
      </c>
      <c r="AD322">
        <v>120461</v>
      </c>
      <c r="AE322">
        <v>116019932</v>
      </c>
      <c r="AF322">
        <v>717251</v>
      </c>
      <c r="AG322">
        <v>0</v>
      </c>
      <c r="AH322">
        <v>3058064</v>
      </c>
      <c r="AI322">
        <v>73430586</v>
      </c>
      <c r="AJ322">
        <v>0</v>
      </c>
      <c r="AK322">
        <v>5037336</v>
      </c>
      <c r="AL322">
        <v>-276145</v>
      </c>
      <c r="AM322">
        <v>0</v>
      </c>
      <c r="AN322">
        <v>835594</v>
      </c>
      <c r="AO322">
        <v>0</v>
      </c>
      <c r="AP322">
        <v>9027717</v>
      </c>
      <c r="AQ322">
        <v>230045165</v>
      </c>
      <c r="AR322">
        <v>65.599999999999994</v>
      </c>
    </row>
    <row r="323" spans="1:44" hidden="1">
      <c r="A323" s="150" t="str">
        <f t="shared" ref="A323:A386" si="5">B323&amp;"_"&amp;C323</f>
        <v>PA_2027</v>
      </c>
      <c r="B323" t="s">
        <v>572</v>
      </c>
      <c r="C323">
        <v>2027</v>
      </c>
      <c r="D323">
        <v>66</v>
      </c>
      <c r="E323">
        <v>319.10000000000002</v>
      </c>
      <c r="F323">
        <v>18.7</v>
      </c>
      <c r="G323">
        <v>8731.6</v>
      </c>
      <c r="H323">
        <v>0</v>
      </c>
      <c r="I323">
        <v>3062.7</v>
      </c>
      <c r="J323">
        <v>27.5</v>
      </c>
      <c r="K323">
        <v>18478.099999999999</v>
      </c>
      <c r="L323">
        <v>1754.5</v>
      </c>
      <c r="M323">
        <v>0</v>
      </c>
      <c r="N323">
        <v>948.1</v>
      </c>
      <c r="O323">
        <v>9093.2000000000007</v>
      </c>
      <c r="P323">
        <v>0</v>
      </c>
      <c r="Q323">
        <v>4734.7</v>
      </c>
      <c r="R323">
        <v>1572</v>
      </c>
      <c r="S323">
        <v>0</v>
      </c>
      <c r="T323">
        <v>441.7</v>
      </c>
      <c r="U323">
        <v>0</v>
      </c>
      <c r="V323">
        <v>2598.5</v>
      </c>
      <c r="W323">
        <v>-4644</v>
      </c>
      <c r="X323">
        <v>1392755</v>
      </c>
      <c r="Y323">
        <v>0</v>
      </c>
      <c r="Z323">
        <v>123022</v>
      </c>
      <c r="AA323">
        <v>13694729</v>
      </c>
      <c r="AB323">
        <v>0</v>
      </c>
      <c r="AC323">
        <v>4158189</v>
      </c>
      <c r="AD323">
        <v>180691</v>
      </c>
      <c r="AE323">
        <v>116298824</v>
      </c>
      <c r="AF323">
        <v>829753</v>
      </c>
      <c r="AG323">
        <v>0</v>
      </c>
      <c r="AH323">
        <v>3062349</v>
      </c>
      <c r="AI323">
        <v>73430586</v>
      </c>
      <c r="AJ323">
        <v>0</v>
      </c>
      <c r="AK323">
        <v>5114438</v>
      </c>
      <c r="AL323">
        <v>-303746</v>
      </c>
      <c r="AM323">
        <v>0</v>
      </c>
      <c r="AN323">
        <v>829751</v>
      </c>
      <c r="AO323">
        <v>0</v>
      </c>
      <c r="AP323">
        <v>9018443</v>
      </c>
      <c r="AQ323">
        <v>227825140</v>
      </c>
      <c r="AR323">
        <v>62.2</v>
      </c>
    </row>
    <row r="324" spans="1:44" hidden="1">
      <c r="A324" s="150" t="str">
        <f t="shared" si="5"/>
        <v>PA_2028</v>
      </c>
      <c r="B324" t="s">
        <v>572</v>
      </c>
      <c r="C324">
        <v>2028</v>
      </c>
      <c r="D324">
        <v>78.3</v>
      </c>
      <c r="E324">
        <v>319.10000000000002</v>
      </c>
      <c r="F324">
        <v>0</v>
      </c>
      <c r="G324">
        <v>8410.4</v>
      </c>
      <c r="H324">
        <v>0</v>
      </c>
      <c r="I324">
        <v>3694</v>
      </c>
      <c r="J324">
        <v>36.6</v>
      </c>
      <c r="K324">
        <v>18304.599999999999</v>
      </c>
      <c r="L324">
        <v>1754.5</v>
      </c>
      <c r="M324">
        <v>0</v>
      </c>
      <c r="N324">
        <v>949.5</v>
      </c>
      <c r="O324">
        <v>9093.2000000000007</v>
      </c>
      <c r="P324">
        <v>0</v>
      </c>
      <c r="Q324">
        <v>4734.7</v>
      </c>
      <c r="R324">
        <v>1572</v>
      </c>
      <c r="S324">
        <v>0</v>
      </c>
      <c r="T324">
        <v>441.3</v>
      </c>
      <c r="U324">
        <v>0</v>
      </c>
      <c r="V324">
        <v>2598.5</v>
      </c>
      <c r="W324">
        <v>-8886</v>
      </c>
      <c r="X324">
        <v>1390642</v>
      </c>
      <c r="Y324">
        <v>0</v>
      </c>
      <c r="Z324">
        <v>0</v>
      </c>
      <c r="AA324">
        <v>7760933</v>
      </c>
      <c r="AB324">
        <v>0</v>
      </c>
      <c r="AC324">
        <v>5015727</v>
      </c>
      <c r="AD324">
        <v>240921</v>
      </c>
      <c r="AE324">
        <v>106996534</v>
      </c>
      <c r="AF324">
        <v>1154874</v>
      </c>
      <c r="AG324">
        <v>0</v>
      </c>
      <c r="AH324">
        <v>3066613</v>
      </c>
      <c r="AI324">
        <v>73430586</v>
      </c>
      <c r="AJ324">
        <v>0</v>
      </c>
      <c r="AK324">
        <v>5115281</v>
      </c>
      <c r="AL324">
        <v>-352139</v>
      </c>
      <c r="AM324">
        <v>0</v>
      </c>
      <c r="AN324">
        <v>823935</v>
      </c>
      <c r="AO324">
        <v>0</v>
      </c>
      <c r="AP324">
        <v>9015766</v>
      </c>
      <c r="AQ324">
        <v>213650789</v>
      </c>
      <c r="AR324">
        <v>52.7</v>
      </c>
    </row>
    <row r="325" spans="1:44" hidden="1">
      <c r="A325" s="150" t="str">
        <f t="shared" si="5"/>
        <v>PA_2029</v>
      </c>
      <c r="B325" t="s">
        <v>572</v>
      </c>
      <c r="C325">
        <v>2029</v>
      </c>
      <c r="D325">
        <v>263.10000000000002</v>
      </c>
      <c r="E325">
        <v>319.10000000000002</v>
      </c>
      <c r="F325">
        <v>0</v>
      </c>
      <c r="G325">
        <v>8283.2999999999993</v>
      </c>
      <c r="H325">
        <v>0</v>
      </c>
      <c r="I325">
        <v>4572.8</v>
      </c>
      <c r="J325">
        <v>36.6</v>
      </c>
      <c r="K325">
        <v>18185.900000000001</v>
      </c>
      <c r="L325">
        <v>1754.5</v>
      </c>
      <c r="M325">
        <v>0</v>
      </c>
      <c r="N325">
        <v>950.9</v>
      </c>
      <c r="O325">
        <v>9093.2000000000007</v>
      </c>
      <c r="P325">
        <v>0</v>
      </c>
      <c r="Q325">
        <v>4734.7</v>
      </c>
      <c r="R325">
        <v>1572</v>
      </c>
      <c r="S325">
        <v>0</v>
      </c>
      <c r="T325">
        <v>441.5</v>
      </c>
      <c r="U325">
        <v>0</v>
      </c>
      <c r="V325">
        <v>2894.2</v>
      </c>
      <c r="W325">
        <v>-84727</v>
      </c>
      <c r="X325">
        <v>1391502</v>
      </c>
      <c r="Y325">
        <v>0</v>
      </c>
      <c r="Z325">
        <v>0</v>
      </c>
      <c r="AA325">
        <v>6946598</v>
      </c>
      <c r="AB325">
        <v>0</v>
      </c>
      <c r="AC325">
        <v>6209415</v>
      </c>
      <c r="AD325">
        <v>240921</v>
      </c>
      <c r="AE325">
        <v>102321870</v>
      </c>
      <c r="AF325">
        <v>1407969</v>
      </c>
      <c r="AG325">
        <v>0</v>
      </c>
      <c r="AH325">
        <v>3070877</v>
      </c>
      <c r="AI325">
        <v>73430586</v>
      </c>
      <c r="AJ325">
        <v>0</v>
      </c>
      <c r="AK325">
        <v>5143972</v>
      </c>
      <c r="AL325">
        <v>-377593</v>
      </c>
      <c r="AM325">
        <v>0</v>
      </c>
      <c r="AN325">
        <v>818165</v>
      </c>
      <c r="AO325">
        <v>0</v>
      </c>
      <c r="AP325">
        <v>9798393</v>
      </c>
      <c r="AQ325">
        <v>210317947</v>
      </c>
      <c r="AR325">
        <v>50.1</v>
      </c>
    </row>
    <row r="326" spans="1:44" hidden="1">
      <c r="A326" s="150" t="str">
        <f t="shared" si="5"/>
        <v>PA_2030</v>
      </c>
      <c r="B326" t="s">
        <v>572</v>
      </c>
      <c r="C326">
        <v>2030</v>
      </c>
      <c r="D326">
        <v>435.9</v>
      </c>
      <c r="E326">
        <v>319.10000000000002</v>
      </c>
      <c r="F326">
        <v>0</v>
      </c>
      <c r="G326">
        <v>8124.7</v>
      </c>
      <c r="H326">
        <v>0</v>
      </c>
      <c r="I326">
        <v>5451.5</v>
      </c>
      <c r="J326">
        <v>36.6</v>
      </c>
      <c r="K326">
        <v>18167.2</v>
      </c>
      <c r="L326">
        <v>1797.4</v>
      </c>
      <c r="M326">
        <v>0</v>
      </c>
      <c r="N326">
        <v>952.2</v>
      </c>
      <c r="O326">
        <v>9093.2000000000007</v>
      </c>
      <c r="P326">
        <v>0</v>
      </c>
      <c r="Q326">
        <v>4057.6</v>
      </c>
      <c r="R326">
        <v>1572</v>
      </c>
      <c r="S326">
        <v>0</v>
      </c>
      <c r="T326">
        <v>441.4</v>
      </c>
      <c r="U326">
        <v>0</v>
      </c>
      <c r="V326">
        <v>3396.5</v>
      </c>
      <c r="W326">
        <v>-143966</v>
      </c>
      <c r="X326">
        <v>1394117</v>
      </c>
      <c r="Y326">
        <v>0</v>
      </c>
      <c r="Z326">
        <v>0</v>
      </c>
      <c r="AA326">
        <v>6536937</v>
      </c>
      <c r="AB326">
        <v>0</v>
      </c>
      <c r="AC326">
        <v>7226737</v>
      </c>
      <c r="AD326">
        <v>240921</v>
      </c>
      <c r="AE326">
        <v>92461128</v>
      </c>
      <c r="AF326">
        <v>1563381</v>
      </c>
      <c r="AG326">
        <v>0</v>
      </c>
      <c r="AH326">
        <v>3075116</v>
      </c>
      <c r="AI326">
        <v>73430586</v>
      </c>
      <c r="AJ326">
        <v>0</v>
      </c>
      <c r="AK326">
        <v>4217745</v>
      </c>
      <c r="AL326">
        <v>-389185</v>
      </c>
      <c r="AM326">
        <v>0</v>
      </c>
      <c r="AN326">
        <v>763093</v>
      </c>
      <c r="AO326">
        <v>0</v>
      </c>
      <c r="AP326">
        <v>11847859</v>
      </c>
      <c r="AQ326">
        <v>202224469</v>
      </c>
      <c r="AR326">
        <v>45</v>
      </c>
    </row>
    <row r="327" spans="1:44" hidden="1">
      <c r="A327" s="150" t="str">
        <f t="shared" si="5"/>
        <v>RI_2022</v>
      </c>
      <c r="B327" t="s">
        <v>573</v>
      </c>
      <c r="C327">
        <v>2022</v>
      </c>
      <c r="D327">
        <v>3</v>
      </c>
      <c r="E327">
        <v>40.1</v>
      </c>
      <c r="F327">
        <v>0</v>
      </c>
      <c r="G327">
        <v>0</v>
      </c>
      <c r="H327">
        <v>0</v>
      </c>
      <c r="I327">
        <v>154.30000000000001</v>
      </c>
      <c r="J327">
        <v>0</v>
      </c>
      <c r="K327">
        <v>1730.2</v>
      </c>
      <c r="L327">
        <v>0</v>
      </c>
      <c r="M327">
        <v>0</v>
      </c>
      <c r="N327">
        <v>2.7</v>
      </c>
      <c r="O327">
        <v>0</v>
      </c>
      <c r="P327">
        <v>0</v>
      </c>
      <c r="Q327">
        <v>8.9</v>
      </c>
      <c r="R327">
        <v>0</v>
      </c>
      <c r="S327">
        <v>0</v>
      </c>
      <c r="T327">
        <v>268.5</v>
      </c>
      <c r="U327">
        <v>30</v>
      </c>
      <c r="V327">
        <v>0</v>
      </c>
      <c r="W327">
        <v>-986</v>
      </c>
      <c r="X327">
        <v>189851</v>
      </c>
      <c r="Y327">
        <v>0</v>
      </c>
      <c r="Z327">
        <v>0</v>
      </c>
      <c r="AA327">
        <v>0</v>
      </c>
      <c r="AB327">
        <v>0</v>
      </c>
      <c r="AC327">
        <v>213834</v>
      </c>
      <c r="AD327">
        <v>0</v>
      </c>
      <c r="AE327">
        <v>3286674</v>
      </c>
      <c r="AF327">
        <v>0</v>
      </c>
      <c r="AG327">
        <v>0</v>
      </c>
      <c r="AH327">
        <v>6608</v>
      </c>
      <c r="AI327">
        <v>0</v>
      </c>
      <c r="AJ327">
        <v>0</v>
      </c>
      <c r="AK327">
        <v>9503</v>
      </c>
      <c r="AL327">
        <v>0</v>
      </c>
      <c r="AM327">
        <v>0</v>
      </c>
      <c r="AN327">
        <v>460981</v>
      </c>
      <c r="AO327">
        <v>98353</v>
      </c>
      <c r="AP327">
        <v>0</v>
      </c>
      <c r="AQ327">
        <v>4264818</v>
      </c>
      <c r="AR327">
        <v>1.4</v>
      </c>
    </row>
    <row r="328" spans="1:44" hidden="1">
      <c r="A328" s="150" t="str">
        <f t="shared" si="5"/>
        <v>RI_2023</v>
      </c>
      <c r="B328" t="s">
        <v>573</v>
      </c>
      <c r="C328">
        <v>2023</v>
      </c>
      <c r="D328">
        <v>3</v>
      </c>
      <c r="E328">
        <v>40.1</v>
      </c>
      <c r="F328">
        <v>0</v>
      </c>
      <c r="G328">
        <v>0</v>
      </c>
      <c r="H328">
        <v>0</v>
      </c>
      <c r="I328">
        <v>181.4</v>
      </c>
      <c r="J328">
        <v>0</v>
      </c>
      <c r="K328">
        <v>1730.2</v>
      </c>
      <c r="L328">
        <v>0</v>
      </c>
      <c r="M328">
        <v>0</v>
      </c>
      <c r="N328">
        <v>2.7</v>
      </c>
      <c r="O328">
        <v>0</v>
      </c>
      <c r="P328">
        <v>0</v>
      </c>
      <c r="Q328">
        <v>8.9</v>
      </c>
      <c r="R328">
        <v>0</v>
      </c>
      <c r="S328">
        <v>0</v>
      </c>
      <c r="T328">
        <v>273</v>
      </c>
      <c r="U328">
        <v>30</v>
      </c>
      <c r="V328">
        <v>0</v>
      </c>
      <c r="W328">
        <v>-362</v>
      </c>
      <c r="X328">
        <v>172123</v>
      </c>
      <c r="Y328">
        <v>0</v>
      </c>
      <c r="Z328">
        <v>0</v>
      </c>
      <c r="AA328">
        <v>0</v>
      </c>
      <c r="AB328">
        <v>0</v>
      </c>
      <c r="AC328">
        <v>251447</v>
      </c>
      <c r="AD328">
        <v>0</v>
      </c>
      <c r="AE328">
        <v>1369555</v>
      </c>
      <c r="AF328">
        <v>0</v>
      </c>
      <c r="AG328">
        <v>0</v>
      </c>
      <c r="AH328">
        <v>6608</v>
      </c>
      <c r="AI328">
        <v>0</v>
      </c>
      <c r="AJ328">
        <v>0</v>
      </c>
      <c r="AK328">
        <v>9503</v>
      </c>
      <c r="AL328">
        <v>0</v>
      </c>
      <c r="AM328">
        <v>0</v>
      </c>
      <c r="AN328">
        <v>529669</v>
      </c>
      <c r="AO328">
        <v>100802</v>
      </c>
      <c r="AP328">
        <v>0</v>
      </c>
      <c r="AQ328">
        <v>2439345</v>
      </c>
      <c r="AR328">
        <v>0.6</v>
      </c>
    </row>
    <row r="329" spans="1:44" hidden="1">
      <c r="A329" s="150" t="str">
        <f t="shared" si="5"/>
        <v>RI_2024</v>
      </c>
      <c r="B329" t="s">
        <v>573</v>
      </c>
      <c r="C329">
        <v>2024</v>
      </c>
      <c r="D329">
        <v>3</v>
      </c>
      <c r="E329">
        <v>40.1</v>
      </c>
      <c r="F329">
        <v>0</v>
      </c>
      <c r="G329">
        <v>0</v>
      </c>
      <c r="H329">
        <v>0</v>
      </c>
      <c r="I329">
        <v>208.5</v>
      </c>
      <c r="J329">
        <v>0</v>
      </c>
      <c r="K329">
        <v>1730.2</v>
      </c>
      <c r="L329">
        <v>0</v>
      </c>
      <c r="M329">
        <v>0</v>
      </c>
      <c r="N329">
        <v>2.7</v>
      </c>
      <c r="O329">
        <v>0</v>
      </c>
      <c r="P329">
        <v>0</v>
      </c>
      <c r="Q329">
        <v>0</v>
      </c>
      <c r="R329">
        <v>0</v>
      </c>
      <c r="S329">
        <v>0</v>
      </c>
      <c r="T329">
        <v>273</v>
      </c>
      <c r="U329">
        <v>734</v>
      </c>
      <c r="V329">
        <v>0</v>
      </c>
      <c r="W329">
        <v>-426</v>
      </c>
      <c r="X329">
        <v>170582</v>
      </c>
      <c r="Y329">
        <v>0</v>
      </c>
      <c r="Z329">
        <v>0</v>
      </c>
      <c r="AA329">
        <v>0</v>
      </c>
      <c r="AB329">
        <v>0</v>
      </c>
      <c r="AC329">
        <v>289060</v>
      </c>
      <c r="AD329">
        <v>0</v>
      </c>
      <c r="AE329">
        <v>2111601</v>
      </c>
      <c r="AF329">
        <v>0</v>
      </c>
      <c r="AG329">
        <v>0</v>
      </c>
      <c r="AH329">
        <v>6620</v>
      </c>
      <c r="AI329">
        <v>0</v>
      </c>
      <c r="AJ329">
        <v>0</v>
      </c>
      <c r="AK329">
        <v>0</v>
      </c>
      <c r="AL329">
        <v>0</v>
      </c>
      <c r="AM329">
        <v>0</v>
      </c>
      <c r="AN329">
        <v>526080</v>
      </c>
      <c r="AO329">
        <v>2271440</v>
      </c>
      <c r="AP329">
        <v>0</v>
      </c>
      <c r="AQ329">
        <v>5374956</v>
      </c>
      <c r="AR329">
        <v>0.9</v>
      </c>
    </row>
    <row r="330" spans="1:44" hidden="1">
      <c r="A330" s="150" t="str">
        <f t="shared" si="5"/>
        <v>RI_2025</v>
      </c>
      <c r="B330" t="s">
        <v>573</v>
      </c>
      <c r="C330">
        <v>2025</v>
      </c>
      <c r="D330">
        <v>3</v>
      </c>
      <c r="E330">
        <v>40.1</v>
      </c>
      <c r="F330">
        <v>1.6</v>
      </c>
      <c r="G330">
        <v>0</v>
      </c>
      <c r="H330">
        <v>0</v>
      </c>
      <c r="I330">
        <v>230.7</v>
      </c>
      <c r="J330">
        <v>2.2999999999999998</v>
      </c>
      <c r="K330">
        <v>1729</v>
      </c>
      <c r="L330">
        <v>0</v>
      </c>
      <c r="M330">
        <v>0</v>
      </c>
      <c r="N330">
        <v>2.7</v>
      </c>
      <c r="O330">
        <v>0</v>
      </c>
      <c r="P330">
        <v>0</v>
      </c>
      <c r="Q330">
        <v>0</v>
      </c>
      <c r="R330">
        <v>0</v>
      </c>
      <c r="S330">
        <v>0</v>
      </c>
      <c r="T330">
        <v>273</v>
      </c>
      <c r="U330">
        <v>1538</v>
      </c>
      <c r="V330">
        <v>0</v>
      </c>
      <c r="W330">
        <v>-404</v>
      </c>
      <c r="X330">
        <v>180863</v>
      </c>
      <c r="Y330">
        <v>0</v>
      </c>
      <c r="Z330">
        <v>10252</v>
      </c>
      <c r="AA330">
        <v>0</v>
      </c>
      <c r="AB330">
        <v>0</v>
      </c>
      <c r="AC330">
        <v>319743</v>
      </c>
      <c r="AD330">
        <v>15058</v>
      </c>
      <c r="AE330">
        <v>1998911</v>
      </c>
      <c r="AF330">
        <v>0</v>
      </c>
      <c r="AG330">
        <v>0</v>
      </c>
      <c r="AH330">
        <v>6632</v>
      </c>
      <c r="AI330">
        <v>0</v>
      </c>
      <c r="AJ330">
        <v>0</v>
      </c>
      <c r="AK330">
        <v>0</v>
      </c>
      <c r="AL330">
        <v>0</v>
      </c>
      <c r="AM330">
        <v>0</v>
      </c>
      <c r="AN330">
        <v>522398</v>
      </c>
      <c r="AO330">
        <v>5647999</v>
      </c>
      <c r="AP330">
        <v>0</v>
      </c>
      <c r="AQ330">
        <v>8701451</v>
      </c>
      <c r="AR330">
        <v>0.8</v>
      </c>
    </row>
    <row r="331" spans="1:44" hidden="1">
      <c r="A331" s="150" t="str">
        <f t="shared" si="5"/>
        <v>RI_2026</v>
      </c>
      <c r="B331" t="s">
        <v>573</v>
      </c>
      <c r="C331">
        <v>2026</v>
      </c>
      <c r="D331">
        <v>3</v>
      </c>
      <c r="E331">
        <v>40.1</v>
      </c>
      <c r="F331">
        <v>3.1</v>
      </c>
      <c r="G331">
        <v>0</v>
      </c>
      <c r="H331">
        <v>0</v>
      </c>
      <c r="I331">
        <v>252.8</v>
      </c>
      <c r="J331">
        <v>4.5999999999999996</v>
      </c>
      <c r="K331">
        <v>1727.7</v>
      </c>
      <c r="L331">
        <v>0</v>
      </c>
      <c r="M331">
        <v>0</v>
      </c>
      <c r="N331">
        <v>2.7</v>
      </c>
      <c r="O331">
        <v>0</v>
      </c>
      <c r="P331">
        <v>0</v>
      </c>
      <c r="Q331">
        <v>0</v>
      </c>
      <c r="R331">
        <v>0</v>
      </c>
      <c r="S331">
        <v>0</v>
      </c>
      <c r="T331">
        <v>273</v>
      </c>
      <c r="U331">
        <v>1538</v>
      </c>
      <c r="V331">
        <v>0</v>
      </c>
      <c r="W331">
        <v>-406</v>
      </c>
      <c r="X331">
        <v>180863</v>
      </c>
      <c r="Y331">
        <v>0</v>
      </c>
      <c r="Z331">
        <v>20504</v>
      </c>
      <c r="AA331">
        <v>0</v>
      </c>
      <c r="AB331">
        <v>0</v>
      </c>
      <c r="AC331">
        <v>350426</v>
      </c>
      <c r="AD331">
        <v>30115</v>
      </c>
      <c r="AE331">
        <v>1870931</v>
      </c>
      <c r="AF331">
        <v>0</v>
      </c>
      <c r="AG331">
        <v>0</v>
      </c>
      <c r="AH331">
        <v>6644</v>
      </c>
      <c r="AI331">
        <v>0</v>
      </c>
      <c r="AJ331">
        <v>0</v>
      </c>
      <c r="AK331">
        <v>0</v>
      </c>
      <c r="AL331">
        <v>0</v>
      </c>
      <c r="AM331">
        <v>0</v>
      </c>
      <c r="AN331">
        <v>518745</v>
      </c>
      <c r="AO331">
        <v>5808595</v>
      </c>
      <c r="AP331">
        <v>0</v>
      </c>
      <c r="AQ331">
        <v>8786416</v>
      </c>
      <c r="AR331">
        <v>0.8</v>
      </c>
    </row>
    <row r="332" spans="1:44" hidden="1">
      <c r="A332" s="150" t="str">
        <f t="shared" si="5"/>
        <v>RI_2027</v>
      </c>
      <c r="B332" t="s">
        <v>573</v>
      </c>
      <c r="C332">
        <v>2027</v>
      </c>
      <c r="D332">
        <v>3</v>
      </c>
      <c r="E332">
        <v>40.1</v>
      </c>
      <c r="F332">
        <v>4.7</v>
      </c>
      <c r="G332">
        <v>0</v>
      </c>
      <c r="H332">
        <v>0</v>
      </c>
      <c r="I332">
        <v>270.8</v>
      </c>
      <c r="J332">
        <v>6.9</v>
      </c>
      <c r="K332">
        <v>1724.8</v>
      </c>
      <c r="L332">
        <v>0</v>
      </c>
      <c r="M332">
        <v>0</v>
      </c>
      <c r="N332">
        <v>2.7</v>
      </c>
      <c r="O332">
        <v>0</v>
      </c>
      <c r="P332">
        <v>0</v>
      </c>
      <c r="Q332">
        <v>0</v>
      </c>
      <c r="R332">
        <v>0</v>
      </c>
      <c r="S332">
        <v>0</v>
      </c>
      <c r="T332">
        <v>273</v>
      </c>
      <c r="U332">
        <v>1538</v>
      </c>
      <c r="V332">
        <v>0</v>
      </c>
      <c r="W332">
        <v>-409</v>
      </c>
      <c r="X332">
        <v>176628</v>
      </c>
      <c r="Y332">
        <v>0</v>
      </c>
      <c r="Z332">
        <v>30755</v>
      </c>
      <c r="AA332">
        <v>0</v>
      </c>
      <c r="AB332">
        <v>0</v>
      </c>
      <c r="AC332">
        <v>375375</v>
      </c>
      <c r="AD332">
        <v>45173</v>
      </c>
      <c r="AE332">
        <v>1752268</v>
      </c>
      <c r="AF332">
        <v>0</v>
      </c>
      <c r="AG332">
        <v>0</v>
      </c>
      <c r="AH332">
        <v>6656</v>
      </c>
      <c r="AI332">
        <v>0</v>
      </c>
      <c r="AJ332">
        <v>0</v>
      </c>
      <c r="AK332">
        <v>0</v>
      </c>
      <c r="AL332">
        <v>0</v>
      </c>
      <c r="AM332">
        <v>0</v>
      </c>
      <c r="AN332">
        <v>515120</v>
      </c>
      <c r="AO332">
        <v>5792831</v>
      </c>
      <c r="AP332">
        <v>0</v>
      </c>
      <c r="AQ332">
        <v>8694398</v>
      </c>
      <c r="AR332">
        <v>0.7</v>
      </c>
    </row>
    <row r="333" spans="1:44" hidden="1">
      <c r="A333" s="150" t="str">
        <f t="shared" si="5"/>
        <v>RI_2028</v>
      </c>
      <c r="B333" t="s">
        <v>573</v>
      </c>
      <c r="C333">
        <v>2028</v>
      </c>
      <c r="D333">
        <v>9.8000000000000007</v>
      </c>
      <c r="E333">
        <v>40.1</v>
      </c>
      <c r="F333">
        <v>0</v>
      </c>
      <c r="G333">
        <v>0</v>
      </c>
      <c r="H333">
        <v>0</v>
      </c>
      <c r="I333">
        <v>288.8</v>
      </c>
      <c r="J333">
        <v>9.1999999999999993</v>
      </c>
      <c r="K333">
        <v>1721.9</v>
      </c>
      <c r="L333">
        <v>0</v>
      </c>
      <c r="M333">
        <v>0</v>
      </c>
      <c r="N333">
        <v>2.7</v>
      </c>
      <c r="O333">
        <v>0</v>
      </c>
      <c r="P333">
        <v>0</v>
      </c>
      <c r="Q333">
        <v>0</v>
      </c>
      <c r="R333">
        <v>0</v>
      </c>
      <c r="S333">
        <v>0</v>
      </c>
      <c r="T333">
        <v>273</v>
      </c>
      <c r="U333">
        <v>1538</v>
      </c>
      <c r="V333">
        <v>0</v>
      </c>
      <c r="W333">
        <v>-2208</v>
      </c>
      <c r="X333">
        <v>172123</v>
      </c>
      <c r="Y333">
        <v>0</v>
      </c>
      <c r="Z333">
        <v>0</v>
      </c>
      <c r="AA333">
        <v>0</v>
      </c>
      <c r="AB333">
        <v>0</v>
      </c>
      <c r="AC333">
        <v>400324</v>
      </c>
      <c r="AD333">
        <v>60230</v>
      </c>
      <c r="AE333">
        <v>1588058</v>
      </c>
      <c r="AF333">
        <v>0</v>
      </c>
      <c r="AG333">
        <v>0</v>
      </c>
      <c r="AH333">
        <v>6668</v>
      </c>
      <c r="AI333">
        <v>0</v>
      </c>
      <c r="AJ333">
        <v>0</v>
      </c>
      <c r="AK333">
        <v>0</v>
      </c>
      <c r="AL333">
        <v>0</v>
      </c>
      <c r="AM333">
        <v>0</v>
      </c>
      <c r="AN333">
        <v>511508</v>
      </c>
      <c r="AO333">
        <v>5772385</v>
      </c>
      <c r="AP333">
        <v>0</v>
      </c>
      <c r="AQ333">
        <v>8509089</v>
      </c>
      <c r="AR333">
        <v>0.7</v>
      </c>
    </row>
    <row r="334" spans="1:44" hidden="1">
      <c r="A334" s="150" t="str">
        <f t="shared" si="5"/>
        <v>RI_2029</v>
      </c>
      <c r="B334" t="s">
        <v>573</v>
      </c>
      <c r="C334">
        <v>2029</v>
      </c>
      <c r="D334">
        <v>31.9</v>
      </c>
      <c r="E334">
        <v>40.1</v>
      </c>
      <c r="F334">
        <v>0</v>
      </c>
      <c r="G334">
        <v>0</v>
      </c>
      <c r="H334">
        <v>0</v>
      </c>
      <c r="I334">
        <v>331.9</v>
      </c>
      <c r="J334">
        <v>9.1999999999999993</v>
      </c>
      <c r="K334">
        <v>1720.2</v>
      </c>
      <c r="L334">
        <v>0</v>
      </c>
      <c r="M334">
        <v>0</v>
      </c>
      <c r="N334">
        <v>2.7</v>
      </c>
      <c r="O334">
        <v>0</v>
      </c>
      <c r="P334">
        <v>0</v>
      </c>
      <c r="Q334">
        <v>0</v>
      </c>
      <c r="R334">
        <v>0</v>
      </c>
      <c r="S334">
        <v>0</v>
      </c>
      <c r="T334">
        <v>273</v>
      </c>
      <c r="U334">
        <v>1538</v>
      </c>
      <c r="V334">
        <v>0</v>
      </c>
      <c r="W334">
        <v>-5763</v>
      </c>
      <c r="X334">
        <v>170258</v>
      </c>
      <c r="Y334">
        <v>0</v>
      </c>
      <c r="Z334">
        <v>0</v>
      </c>
      <c r="AA334">
        <v>0</v>
      </c>
      <c r="AB334">
        <v>0</v>
      </c>
      <c r="AC334">
        <v>460052</v>
      </c>
      <c r="AD334">
        <v>60230</v>
      </c>
      <c r="AE334">
        <v>1450928</v>
      </c>
      <c r="AF334">
        <v>0</v>
      </c>
      <c r="AG334">
        <v>0</v>
      </c>
      <c r="AH334">
        <v>6680</v>
      </c>
      <c r="AI334">
        <v>0</v>
      </c>
      <c r="AJ334">
        <v>0</v>
      </c>
      <c r="AK334">
        <v>0</v>
      </c>
      <c r="AL334">
        <v>0</v>
      </c>
      <c r="AM334">
        <v>0</v>
      </c>
      <c r="AN334">
        <v>507932</v>
      </c>
      <c r="AO334">
        <v>5761117</v>
      </c>
      <c r="AP334">
        <v>0</v>
      </c>
      <c r="AQ334">
        <v>8411433</v>
      </c>
      <c r="AR334">
        <v>0.6</v>
      </c>
    </row>
    <row r="335" spans="1:44" hidden="1">
      <c r="A335" s="150" t="str">
        <f t="shared" si="5"/>
        <v>RI_2030</v>
      </c>
      <c r="B335" t="s">
        <v>573</v>
      </c>
      <c r="C335">
        <v>2030</v>
      </c>
      <c r="D335">
        <v>52.2</v>
      </c>
      <c r="E335">
        <v>40.1</v>
      </c>
      <c r="F335">
        <v>0</v>
      </c>
      <c r="G335">
        <v>0</v>
      </c>
      <c r="H335">
        <v>0</v>
      </c>
      <c r="I335">
        <v>375</v>
      </c>
      <c r="J335">
        <v>9.1999999999999993</v>
      </c>
      <c r="K335">
        <v>1718.4</v>
      </c>
      <c r="L335">
        <v>0</v>
      </c>
      <c r="M335">
        <v>0</v>
      </c>
      <c r="N335">
        <v>2.7</v>
      </c>
      <c r="O335">
        <v>0</v>
      </c>
      <c r="P335">
        <v>0</v>
      </c>
      <c r="Q335">
        <v>0</v>
      </c>
      <c r="R335">
        <v>0</v>
      </c>
      <c r="S335">
        <v>0</v>
      </c>
      <c r="T335">
        <v>273</v>
      </c>
      <c r="U335">
        <v>1538</v>
      </c>
      <c r="V335">
        <v>0</v>
      </c>
      <c r="W335">
        <v>-11023</v>
      </c>
      <c r="X335">
        <v>169481</v>
      </c>
      <c r="Y335">
        <v>0</v>
      </c>
      <c r="Z335">
        <v>0</v>
      </c>
      <c r="AA335">
        <v>0</v>
      </c>
      <c r="AB335">
        <v>0</v>
      </c>
      <c r="AC335">
        <v>519779</v>
      </c>
      <c r="AD335">
        <v>60230</v>
      </c>
      <c r="AE335">
        <v>791300</v>
      </c>
      <c r="AF335">
        <v>0</v>
      </c>
      <c r="AG335">
        <v>0</v>
      </c>
      <c r="AH335">
        <v>6692</v>
      </c>
      <c r="AI335">
        <v>0</v>
      </c>
      <c r="AJ335">
        <v>0</v>
      </c>
      <c r="AK335">
        <v>0</v>
      </c>
      <c r="AL335">
        <v>0</v>
      </c>
      <c r="AM335">
        <v>0</v>
      </c>
      <c r="AN335">
        <v>504377</v>
      </c>
      <c r="AO335">
        <v>5744835</v>
      </c>
      <c r="AP335">
        <v>0</v>
      </c>
      <c r="AQ335">
        <v>7785672</v>
      </c>
      <c r="AR335">
        <v>0.3</v>
      </c>
    </row>
    <row r="336" spans="1:44" hidden="1">
      <c r="A336" s="150" t="str">
        <f t="shared" si="5"/>
        <v>SC_2022</v>
      </c>
      <c r="B336" t="s">
        <v>574</v>
      </c>
      <c r="C336">
        <v>2022</v>
      </c>
      <c r="D336">
        <v>0</v>
      </c>
      <c r="E336">
        <v>180.1</v>
      </c>
      <c r="F336">
        <v>0</v>
      </c>
      <c r="G336">
        <v>4769</v>
      </c>
      <c r="H336">
        <v>0</v>
      </c>
      <c r="I336">
        <v>523.70000000000005</v>
      </c>
      <c r="J336">
        <v>0</v>
      </c>
      <c r="K336">
        <v>3185</v>
      </c>
      <c r="L336">
        <v>2620.1999999999998</v>
      </c>
      <c r="M336">
        <v>0</v>
      </c>
      <c r="N336">
        <v>1355.7</v>
      </c>
      <c r="O336">
        <v>6617.2</v>
      </c>
      <c r="P336">
        <v>0</v>
      </c>
      <c r="Q336">
        <v>1151.3</v>
      </c>
      <c r="R336">
        <v>2796</v>
      </c>
      <c r="S336">
        <v>0</v>
      </c>
      <c r="T336">
        <v>1381.7</v>
      </c>
      <c r="U336">
        <v>0</v>
      </c>
      <c r="V336">
        <v>0</v>
      </c>
      <c r="W336">
        <v>0</v>
      </c>
      <c r="X336">
        <v>541011</v>
      </c>
      <c r="Y336">
        <v>0</v>
      </c>
      <c r="Z336">
        <v>0</v>
      </c>
      <c r="AA336">
        <v>25083336</v>
      </c>
      <c r="AB336">
        <v>0</v>
      </c>
      <c r="AC336">
        <v>735048</v>
      </c>
      <c r="AD336">
        <v>0</v>
      </c>
      <c r="AE336">
        <v>12224524</v>
      </c>
      <c r="AF336">
        <v>1951806</v>
      </c>
      <c r="AG336">
        <v>0</v>
      </c>
      <c r="AH336">
        <v>2401826</v>
      </c>
      <c r="AI336">
        <v>53348313</v>
      </c>
      <c r="AJ336">
        <v>0</v>
      </c>
      <c r="AK336">
        <v>963369</v>
      </c>
      <c r="AL336">
        <v>-617278</v>
      </c>
      <c r="AM336">
        <v>0</v>
      </c>
      <c r="AN336">
        <v>2622901</v>
      </c>
      <c r="AO336">
        <v>0</v>
      </c>
      <c r="AP336">
        <v>0</v>
      </c>
      <c r="AQ336">
        <v>99254858</v>
      </c>
      <c r="AR336">
        <v>33.6</v>
      </c>
    </row>
    <row r="337" spans="1:44" hidden="1">
      <c r="A337" s="150" t="str">
        <f t="shared" si="5"/>
        <v>SC_2023</v>
      </c>
      <c r="B337" t="s">
        <v>574</v>
      </c>
      <c r="C337">
        <v>2023</v>
      </c>
      <c r="D337">
        <v>0</v>
      </c>
      <c r="E337">
        <v>180.1</v>
      </c>
      <c r="F337">
        <v>0</v>
      </c>
      <c r="G337">
        <v>4769</v>
      </c>
      <c r="H337">
        <v>0</v>
      </c>
      <c r="I337">
        <v>692.3</v>
      </c>
      <c r="J337">
        <v>0</v>
      </c>
      <c r="K337">
        <v>3185</v>
      </c>
      <c r="L337">
        <v>2620.1999999999998</v>
      </c>
      <c r="M337">
        <v>0</v>
      </c>
      <c r="N337">
        <v>1355.7</v>
      </c>
      <c r="O337">
        <v>6617.2</v>
      </c>
      <c r="P337">
        <v>0</v>
      </c>
      <c r="Q337">
        <v>1132.3</v>
      </c>
      <c r="R337">
        <v>2796</v>
      </c>
      <c r="S337">
        <v>0</v>
      </c>
      <c r="T337">
        <v>1899.6</v>
      </c>
      <c r="U337">
        <v>0</v>
      </c>
      <c r="V337">
        <v>0</v>
      </c>
      <c r="W337">
        <v>0</v>
      </c>
      <c r="X337">
        <v>435580</v>
      </c>
      <c r="Y337">
        <v>0</v>
      </c>
      <c r="Z337">
        <v>0</v>
      </c>
      <c r="AA337">
        <v>17936697</v>
      </c>
      <c r="AB337">
        <v>0</v>
      </c>
      <c r="AC337">
        <v>1036874</v>
      </c>
      <c r="AD337">
        <v>0</v>
      </c>
      <c r="AE337">
        <v>14598420</v>
      </c>
      <c r="AF337">
        <v>899258</v>
      </c>
      <c r="AG337">
        <v>0</v>
      </c>
      <c r="AH337">
        <v>2401822</v>
      </c>
      <c r="AI337">
        <v>53348313</v>
      </c>
      <c r="AJ337">
        <v>0</v>
      </c>
      <c r="AK337">
        <v>724401</v>
      </c>
      <c r="AL337">
        <v>-625292</v>
      </c>
      <c r="AM337">
        <v>0</v>
      </c>
      <c r="AN337">
        <v>3969820</v>
      </c>
      <c r="AO337">
        <v>0</v>
      </c>
      <c r="AP337">
        <v>0</v>
      </c>
      <c r="AQ337">
        <v>94725893</v>
      </c>
      <c r="AR337">
        <v>25.7</v>
      </c>
    </row>
    <row r="338" spans="1:44" hidden="1">
      <c r="A338" s="150" t="str">
        <f t="shared" si="5"/>
        <v>SC_2024</v>
      </c>
      <c r="B338" t="s">
        <v>574</v>
      </c>
      <c r="C338">
        <v>2024</v>
      </c>
      <c r="D338">
        <v>0</v>
      </c>
      <c r="E338">
        <v>180.1</v>
      </c>
      <c r="F338">
        <v>0</v>
      </c>
      <c r="G338">
        <v>4746.7</v>
      </c>
      <c r="H338">
        <v>0</v>
      </c>
      <c r="I338">
        <v>860.8</v>
      </c>
      <c r="J338">
        <v>0</v>
      </c>
      <c r="K338">
        <v>3185</v>
      </c>
      <c r="L338">
        <v>2555.1999999999998</v>
      </c>
      <c r="M338">
        <v>0</v>
      </c>
      <c r="N338">
        <v>1358.2</v>
      </c>
      <c r="O338">
        <v>6617.2</v>
      </c>
      <c r="P338">
        <v>0</v>
      </c>
      <c r="Q338">
        <v>1113.3</v>
      </c>
      <c r="R338">
        <v>2796</v>
      </c>
      <c r="S338">
        <v>0</v>
      </c>
      <c r="T338">
        <v>1992.1</v>
      </c>
      <c r="U338">
        <v>0</v>
      </c>
      <c r="V338">
        <v>0</v>
      </c>
      <c r="W338">
        <v>0</v>
      </c>
      <c r="X338">
        <v>388950</v>
      </c>
      <c r="Y338">
        <v>0</v>
      </c>
      <c r="Z338">
        <v>0</v>
      </c>
      <c r="AA338">
        <v>13220615</v>
      </c>
      <c r="AB338">
        <v>0</v>
      </c>
      <c r="AC338">
        <v>1328638</v>
      </c>
      <c r="AD338">
        <v>0</v>
      </c>
      <c r="AE338">
        <v>14904508</v>
      </c>
      <c r="AF338">
        <v>609482</v>
      </c>
      <c r="AG338">
        <v>0</v>
      </c>
      <c r="AH338">
        <v>2405828</v>
      </c>
      <c r="AI338">
        <v>53348313</v>
      </c>
      <c r="AJ338">
        <v>0</v>
      </c>
      <c r="AK338">
        <v>710087</v>
      </c>
      <c r="AL338">
        <v>-721094</v>
      </c>
      <c r="AM338">
        <v>0</v>
      </c>
      <c r="AN338">
        <v>4171280</v>
      </c>
      <c r="AO338">
        <v>0</v>
      </c>
      <c r="AP338">
        <v>0</v>
      </c>
      <c r="AQ338">
        <v>90366607</v>
      </c>
      <c r="AR338">
        <v>20.5</v>
      </c>
    </row>
    <row r="339" spans="1:44" hidden="1">
      <c r="A339" s="150" t="str">
        <f t="shared" si="5"/>
        <v>SC_2025</v>
      </c>
      <c r="B339" t="s">
        <v>574</v>
      </c>
      <c r="C339">
        <v>2025</v>
      </c>
      <c r="D339">
        <v>0.2</v>
      </c>
      <c r="E339">
        <v>180.1</v>
      </c>
      <c r="F339">
        <v>3.1</v>
      </c>
      <c r="G339">
        <v>4717.8</v>
      </c>
      <c r="H339">
        <v>0</v>
      </c>
      <c r="I339">
        <v>990</v>
      </c>
      <c r="J339">
        <v>4.5999999999999996</v>
      </c>
      <c r="K339">
        <v>3182.7</v>
      </c>
      <c r="L339">
        <v>2528.1999999999998</v>
      </c>
      <c r="M339">
        <v>0</v>
      </c>
      <c r="N339">
        <v>1360.6</v>
      </c>
      <c r="O339">
        <v>6617.2</v>
      </c>
      <c r="P339">
        <v>0</v>
      </c>
      <c r="Q339">
        <v>1113.3</v>
      </c>
      <c r="R339">
        <v>2796</v>
      </c>
      <c r="S339">
        <v>0</v>
      </c>
      <c r="T339">
        <v>2026</v>
      </c>
      <c r="U339">
        <v>0</v>
      </c>
      <c r="V339">
        <v>0</v>
      </c>
      <c r="W339">
        <v>-88</v>
      </c>
      <c r="X339">
        <v>214145</v>
      </c>
      <c r="Y339">
        <v>0</v>
      </c>
      <c r="Z339">
        <v>20504</v>
      </c>
      <c r="AA339">
        <v>12600504</v>
      </c>
      <c r="AB339">
        <v>0</v>
      </c>
      <c r="AC339">
        <v>1529347</v>
      </c>
      <c r="AD339">
        <v>30115</v>
      </c>
      <c r="AE339">
        <v>14292818</v>
      </c>
      <c r="AF339">
        <v>592765</v>
      </c>
      <c r="AG339">
        <v>0</v>
      </c>
      <c r="AH339">
        <v>2409825</v>
      </c>
      <c r="AI339">
        <v>53348313</v>
      </c>
      <c r="AJ339">
        <v>0</v>
      </c>
      <c r="AK339">
        <v>712589</v>
      </c>
      <c r="AL339">
        <v>-785446</v>
      </c>
      <c r="AM339">
        <v>0</v>
      </c>
      <c r="AN339">
        <v>4219987</v>
      </c>
      <c r="AO339">
        <v>0</v>
      </c>
      <c r="AP339">
        <v>0</v>
      </c>
      <c r="AQ339">
        <v>89185378</v>
      </c>
      <c r="AR339">
        <v>19.7</v>
      </c>
    </row>
    <row r="340" spans="1:44" hidden="1">
      <c r="A340" s="150" t="str">
        <f t="shared" si="5"/>
        <v>SC_2026</v>
      </c>
      <c r="B340" t="s">
        <v>574</v>
      </c>
      <c r="C340">
        <v>2026</v>
      </c>
      <c r="D340">
        <v>13.7</v>
      </c>
      <c r="E340">
        <v>180.1</v>
      </c>
      <c r="F340">
        <v>6.2</v>
      </c>
      <c r="G340">
        <v>4688.2</v>
      </c>
      <c r="H340">
        <v>0</v>
      </c>
      <c r="I340">
        <v>1119.3</v>
      </c>
      <c r="J340">
        <v>9.1999999999999993</v>
      </c>
      <c r="K340">
        <v>3180.4</v>
      </c>
      <c r="L340">
        <v>2495.1999999999998</v>
      </c>
      <c r="M340">
        <v>0</v>
      </c>
      <c r="N340">
        <v>1363.1</v>
      </c>
      <c r="O340">
        <v>6617.2</v>
      </c>
      <c r="P340">
        <v>0</v>
      </c>
      <c r="Q340">
        <v>1092.3</v>
      </c>
      <c r="R340">
        <v>2796</v>
      </c>
      <c r="S340">
        <v>0</v>
      </c>
      <c r="T340">
        <v>2668.9</v>
      </c>
      <c r="U340">
        <v>0</v>
      </c>
      <c r="V340">
        <v>0</v>
      </c>
      <c r="W340">
        <v>-4979</v>
      </c>
      <c r="X340">
        <v>214145</v>
      </c>
      <c r="Y340">
        <v>0</v>
      </c>
      <c r="Z340">
        <v>41007</v>
      </c>
      <c r="AA340">
        <v>11247361</v>
      </c>
      <c r="AB340">
        <v>0</v>
      </c>
      <c r="AC340">
        <v>1194721</v>
      </c>
      <c r="AD340">
        <v>60230</v>
      </c>
      <c r="AE340">
        <v>13499980</v>
      </c>
      <c r="AF340">
        <v>462434</v>
      </c>
      <c r="AG340">
        <v>0</v>
      </c>
      <c r="AH340">
        <v>2413829</v>
      </c>
      <c r="AI340">
        <v>53348313</v>
      </c>
      <c r="AJ340">
        <v>0</v>
      </c>
      <c r="AK340">
        <v>710087</v>
      </c>
      <c r="AL340">
        <v>-827295</v>
      </c>
      <c r="AM340">
        <v>0</v>
      </c>
      <c r="AN340">
        <v>5487939</v>
      </c>
      <c r="AO340">
        <v>0</v>
      </c>
      <c r="AP340">
        <v>0</v>
      </c>
      <c r="AQ340">
        <v>87847775</v>
      </c>
      <c r="AR340">
        <v>17.8</v>
      </c>
    </row>
    <row r="341" spans="1:44" hidden="1">
      <c r="A341" s="150" t="str">
        <f t="shared" si="5"/>
        <v>SC_2027</v>
      </c>
      <c r="B341" t="s">
        <v>574</v>
      </c>
      <c r="C341">
        <v>2027</v>
      </c>
      <c r="D341">
        <v>698.4</v>
      </c>
      <c r="E341">
        <v>180.1</v>
      </c>
      <c r="F341">
        <v>9.4</v>
      </c>
      <c r="G341">
        <v>4653.8</v>
      </c>
      <c r="H341">
        <v>0</v>
      </c>
      <c r="I341">
        <v>1328.5</v>
      </c>
      <c r="J341">
        <v>13.7</v>
      </c>
      <c r="K341">
        <v>3175.1</v>
      </c>
      <c r="L341">
        <v>2455.1999999999998</v>
      </c>
      <c r="M341">
        <v>0</v>
      </c>
      <c r="N341">
        <v>1365.5</v>
      </c>
      <c r="O341">
        <v>6617.2</v>
      </c>
      <c r="P341">
        <v>0</v>
      </c>
      <c r="Q341">
        <v>1092.3</v>
      </c>
      <c r="R341">
        <v>2796</v>
      </c>
      <c r="S341">
        <v>0</v>
      </c>
      <c r="T341">
        <v>5039.8</v>
      </c>
      <c r="U341">
        <v>0</v>
      </c>
      <c r="V341">
        <v>0</v>
      </c>
      <c r="W341">
        <v>-259033</v>
      </c>
      <c r="X341">
        <v>214145</v>
      </c>
      <c r="Y341">
        <v>0</v>
      </c>
      <c r="Z341">
        <v>61511</v>
      </c>
      <c r="AA341">
        <v>8573018</v>
      </c>
      <c r="AB341">
        <v>0</v>
      </c>
      <c r="AC341">
        <v>1433517</v>
      </c>
      <c r="AD341">
        <v>90345</v>
      </c>
      <c r="AE341">
        <v>12617701</v>
      </c>
      <c r="AF341">
        <v>302926</v>
      </c>
      <c r="AG341">
        <v>0</v>
      </c>
      <c r="AH341">
        <v>2417834</v>
      </c>
      <c r="AI341">
        <v>53348313</v>
      </c>
      <c r="AJ341">
        <v>0</v>
      </c>
      <c r="AK341">
        <v>710087</v>
      </c>
      <c r="AL341">
        <v>-784198</v>
      </c>
      <c r="AM341">
        <v>0</v>
      </c>
      <c r="AN341">
        <v>9881861</v>
      </c>
      <c r="AO341">
        <v>0</v>
      </c>
      <c r="AP341">
        <v>0</v>
      </c>
      <c r="AQ341">
        <v>88608027</v>
      </c>
      <c r="AR341">
        <v>14.6</v>
      </c>
    </row>
    <row r="342" spans="1:44" hidden="1">
      <c r="A342" s="150" t="str">
        <f t="shared" si="5"/>
        <v>SC_2028</v>
      </c>
      <c r="B342" t="s">
        <v>574</v>
      </c>
      <c r="C342">
        <v>2028</v>
      </c>
      <c r="D342">
        <v>1135.8</v>
      </c>
      <c r="E342">
        <v>180.1</v>
      </c>
      <c r="F342">
        <v>0</v>
      </c>
      <c r="G342">
        <v>3495.5</v>
      </c>
      <c r="H342">
        <v>0</v>
      </c>
      <c r="I342">
        <v>1537.8</v>
      </c>
      <c r="J342">
        <v>18.3</v>
      </c>
      <c r="K342">
        <v>3169.7</v>
      </c>
      <c r="L342">
        <v>2455.1999999999998</v>
      </c>
      <c r="M342">
        <v>0</v>
      </c>
      <c r="N342">
        <v>1379</v>
      </c>
      <c r="O342">
        <v>6617.2</v>
      </c>
      <c r="P342">
        <v>0</v>
      </c>
      <c r="Q342">
        <v>1092.3</v>
      </c>
      <c r="R342">
        <v>2796</v>
      </c>
      <c r="S342">
        <v>0</v>
      </c>
      <c r="T342">
        <v>6738.5</v>
      </c>
      <c r="U342">
        <v>0</v>
      </c>
      <c r="V342">
        <v>0</v>
      </c>
      <c r="W342">
        <v>-269260</v>
      </c>
      <c r="X342">
        <v>164409</v>
      </c>
      <c r="Y342">
        <v>0</v>
      </c>
      <c r="Z342">
        <v>0</v>
      </c>
      <c r="AA342">
        <v>1776902</v>
      </c>
      <c r="AB342">
        <v>0</v>
      </c>
      <c r="AC342">
        <v>2079572</v>
      </c>
      <c r="AD342">
        <v>120461</v>
      </c>
      <c r="AE342">
        <v>9945106</v>
      </c>
      <c r="AF342">
        <v>86515</v>
      </c>
      <c r="AG342">
        <v>0</v>
      </c>
      <c r="AH342">
        <v>2440457</v>
      </c>
      <c r="AI342">
        <v>53348313</v>
      </c>
      <c r="AJ342">
        <v>0</v>
      </c>
      <c r="AK342">
        <v>284035</v>
      </c>
      <c r="AL342">
        <v>-1092577</v>
      </c>
      <c r="AM342">
        <v>0</v>
      </c>
      <c r="AN342">
        <v>14453921</v>
      </c>
      <c r="AO342">
        <v>0</v>
      </c>
      <c r="AP342">
        <v>0</v>
      </c>
      <c r="AQ342">
        <v>83337853</v>
      </c>
      <c r="AR342">
        <v>6</v>
      </c>
    </row>
    <row r="343" spans="1:44" hidden="1">
      <c r="A343" s="150" t="str">
        <f t="shared" si="5"/>
        <v>SC_2029</v>
      </c>
      <c r="B343" t="s">
        <v>574</v>
      </c>
      <c r="C343">
        <v>2029</v>
      </c>
      <c r="D343">
        <v>3339.6</v>
      </c>
      <c r="E343">
        <v>180.1</v>
      </c>
      <c r="F343">
        <v>0</v>
      </c>
      <c r="G343">
        <v>3467</v>
      </c>
      <c r="H343">
        <v>0</v>
      </c>
      <c r="I343">
        <v>1866.9</v>
      </c>
      <c r="J343">
        <v>18.3</v>
      </c>
      <c r="K343">
        <v>3166.5</v>
      </c>
      <c r="L343">
        <v>2455.1999999999998</v>
      </c>
      <c r="M343">
        <v>0</v>
      </c>
      <c r="N343">
        <v>1381.4</v>
      </c>
      <c r="O343">
        <v>6617.2</v>
      </c>
      <c r="P343">
        <v>0</v>
      </c>
      <c r="Q343">
        <v>756.9</v>
      </c>
      <c r="R343">
        <v>2796</v>
      </c>
      <c r="S343">
        <v>0</v>
      </c>
      <c r="T343">
        <v>16775.5</v>
      </c>
      <c r="U343">
        <v>0</v>
      </c>
      <c r="V343">
        <v>0</v>
      </c>
      <c r="W343">
        <v>-920015</v>
      </c>
      <c r="X343">
        <v>164409</v>
      </c>
      <c r="Y343">
        <v>0</v>
      </c>
      <c r="Z343">
        <v>0</v>
      </c>
      <c r="AA343">
        <v>1272382</v>
      </c>
      <c r="AB343">
        <v>0</v>
      </c>
      <c r="AC343">
        <v>2476690</v>
      </c>
      <c r="AD343">
        <v>120461</v>
      </c>
      <c r="AE343">
        <v>7525301</v>
      </c>
      <c r="AF343">
        <v>57217</v>
      </c>
      <c r="AG343">
        <v>0</v>
      </c>
      <c r="AH343">
        <v>2444394</v>
      </c>
      <c r="AI343">
        <v>53348313</v>
      </c>
      <c r="AJ343">
        <v>0</v>
      </c>
      <c r="AK343">
        <v>320739</v>
      </c>
      <c r="AL343">
        <v>-1255869</v>
      </c>
      <c r="AM343">
        <v>0</v>
      </c>
      <c r="AN343">
        <v>36164159</v>
      </c>
      <c r="AO343">
        <v>0</v>
      </c>
      <c r="AP343">
        <v>0</v>
      </c>
      <c r="AQ343">
        <v>101718181</v>
      </c>
      <c r="AR343">
        <v>4.5</v>
      </c>
    </row>
    <row r="344" spans="1:44" hidden="1">
      <c r="A344" s="150" t="str">
        <f t="shared" si="5"/>
        <v>SC_2030</v>
      </c>
      <c r="B344" t="s">
        <v>574</v>
      </c>
      <c r="C344">
        <v>2030</v>
      </c>
      <c r="D344">
        <v>5755.3</v>
      </c>
      <c r="E344">
        <v>180.1</v>
      </c>
      <c r="F344">
        <v>0</v>
      </c>
      <c r="G344">
        <v>3431.6</v>
      </c>
      <c r="H344">
        <v>0</v>
      </c>
      <c r="I344">
        <v>2196</v>
      </c>
      <c r="J344">
        <v>18.3</v>
      </c>
      <c r="K344">
        <v>3036.1</v>
      </c>
      <c r="L344">
        <v>2455.1999999999998</v>
      </c>
      <c r="M344">
        <v>0</v>
      </c>
      <c r="N344">
        <v>1383.9</v>
      </c>
      <c r="O344">
        <v>6617.2</v>
      </c>
      <c r="P344">
        <v>0</v>
      </c>
      <c r="Q344">
        <v>720.9</v>
      </c>
      <c r="R344">
        <v>2796</v>
      </c>
      <c r="S344">
        <v>0</v>
      </c>
      <c r="T344">
        <v>24901.7</v>
      </c>
      <c r="U344">
        <v>0</v>
      </c>
      <c r="V344">
        <v>0</v>
      </c>
      <c r="W344">
        <v>-1787616</v>
      </c>
      <c r="X344">
        <v>161074</v>
      </c>
      <c r="Y344">
        <v>0</v>
      </c>
      <c r="Z344">
        <v>0</v>
      </c>
      <c r="AA344">
        <v>1379174</v>
      </c>
      <c r="AB344">
        <v>0</v>
      </c>
      <c r="AC344">
        <v>2446261</v>
      </c>
      <c r="AD344">
        <v>120461</v>
      </c>
      <c r="AE344">
        <v>4346597</v>
      </c>
      <c r="AF344">
        <v>24641</v>
      </c>
      <c r="AG344">
        <v>0</v>
      </c>
      <c r="AH344">
        <v>2448251</v>
      </c>
      <c r="AI344">
        <v>53348313</v>
      </c>
      <c r="AJ344">
        <v>0</v>
      </c>
      <c r="AK344">
        <v>0</v>
      </c>
      <c r="AL344">
        <v>-1248853</v>
      </c>
      <c r="AM344">
        <v>0</v>
      </c>
      <c r="AN344">
        <v>54730586</v>
      </c>
      <c r="AO344">
        <v>0</v>
      </c>
      <c r="AP344">
        <v>0</v>
      </c>
      <c r="AQ344">
        <v>115968889</v>
      </c>
      <c r="AR344">
        <v>3.1</v>
      </c>
    </row>
    <row r="345" spans="1:44" hidden="1">
      <c r="A345" s="150" t="str">
        <f t="shared" si="5"/>
        <v>SD_2022</v>
      </c>
      <c r="B345" t="s">
        <v>575</v>
      </c>
      <c r="C345">
        <v>2022</v>
      </c>
      <c r="D345">
        <v>0.8</v>
      </c>
      <c r="E345">
        <v>0</v>
      </c>
      <c r="F345">
        <v>0</v>
      </c>
      <c r="G345">
        <v>474</v>
      </c>
      <c r="H345">
        <v>0</v>
      </c>
      <c r="I345">
        <v>67.099999999999994</v>
      </c>
      <c r="J345">
        <v>0</v>
      </c>
      <c r="K345">
        <v>295</v>
      </c>
      <c r="L345">
        <v>915.2</v>
      </c>
      <c r="M345">
        <v>0</v>
      </c>
      <c r="N345">
        <v>1598</v>
      </c>
      <c r="O345">
        <v>0</v>
      </c>
      <c r="P345">
        <v>0</v>
      </c>
      <c r="Q345">
        <v>213.4</v>
      </c>
      <c r="R345">
        <v>0</v>
      </c>
      <c r="S345">
        <v>0</v>
      </c>
      <c r="T345">
        <v>1</v>
      </c>
      <c r="U345">
        <v>0</v>
      </c>
      <c r="V345">
        <v>2767.2</v>
      </c>
      <c r="W345">
        <v>-35</v>
      </c>
      <c r="X345">
        <v>0</v>
      </c>
      <c r="Y345">
        <v>0</v>
      </c>
      <c r="Z345">
        <v>0</v>
      </c>
      <c r="AA345">
        <v>3239940</v>
      </c>
      <c r="AB345">
        <v>0</v>
      </c>
      <c r="AC345">
        <v>100574</v>
      </c>
      <c r="AD345">
        <v>0</v>
      </c>
      <c r="AE345">
        <v>1886715</v>
      </c>
      <c r="AF345">
        <v>1046901</v>
      </c>
      <c r="AG345">
        <v>0</v>
      </c>
      <c r="AH345">
        <v>5364343</v>
      </c>
      <c r="AI345">
        <v>0</v>
      </c>
      <c r="AJ345">
        <v>0</v>
      </c>
      <c r="AK345">
        <v>34383</v>
      </c>
      <c r="AL345">
        <v>0</v>
      </c>
      <c r="AM345">
        <v>0</v>
      </c>
      <c r="AN345">
        <v>2157</v>
      </c>
      <c r="AO345">
        <v>0</v>
      </c>
      <c r="AP345">
        <v>10752742</v>
      </c>
      <c r="AQ345">
        <v>22427721</v>
      </c>
      <c r="AR345">
        <v>4.8</v>
      </c>
    </row>
    <row r="346" spans="1:44" hidden="1">
      <c r="A346" s="150" t="str">
        <f t="shared" si="5"/>
        <v>SD_2023</v>
      </c>
      <c r="B346" t="s">
        <v>575</v>
      </c>
      <c r="C346">
        <v>2023</v>
      </c>
      <c r="D346">
        <v>0.8</v>
      </c>
      <c r="E346">
        <v>0</v>
      </c>
      <c r="F346">
        <v>0</v>
      </c>
      <c r="G346">
        <v>474</v>
      </c>
      <c r="H346">
        <v>0</v>
      </c>
      <c r="I346">
        <v>76.8</v>
      </c>
      <c r="J346">
        <v>0</v>
      </c>
      <c r="K346">
        <v>295</v>
      </c>
      <c r="L346">
        <v>915.2</v>
      </c>
      <c r="M346">
        <v>0</v>
      </c>
      <c r="N346">
        <v>1598</v>
      </c>
      <c r="O346">
        <v>0</v>
      </c>
      <c r="P346">
        <v>0</v>
      </c>
      <c r="Q346">
        <v>213.4</v>
      </c>
      <c r="R346">
        <v>0</v>
      </c>
      <c r="S346">
        <v>0</v>
      </c>
      <c r="T346">
        <v>1</v>
      </c>
      <c r="U346">
        <v>0</v>
      </c>
      <c r="V346">
        <v>2767.2</v>
      </c>
      <c r="W346">
        <v>-35</v>
      </c>
      <c r="X346">
        <v>0</v>
      </c>
      <c r="Y346">
        <v>0</v>
      </c>
      <c r="Z346">
        <v>0</v>
      </c>
      <c r="AA346">
        <v>2689334</v>
      </c>
      <c r="AB346">
        <v>0</v>
      </c>
      <c r="AC346">
        <v>115176</v>
      </c>
      <c r="AD346">
        <v>0</v>
      </c>
      <c r="AE346">
        <v>1886715</v>
      </c>
      <c r="AF346">
        <v>778179</v>
      </c>
      <c r="AG346">
        <v>0</v>
      </c>
      <c r="AH346">
        <v>5365961</v>
      </c>
      <c r="AI346">
        <v>0</v>
      </c>
      <c r="AJ346">
        <v>0</v>
      </c>
      <c r="AK346">
        <v>2288</v>
      </c>
      <c r="AL346">
        <v>0</v>
      </c>
      <c r="AM346">
        <v>0</v>
      </c>
      <c r="AN346">
        <v>2142</v>
      </c>
      <c r="AO346">
        <v>0</v>
      </c>
      <c r="AP346">
        <v>10735103</v>
      </c>
      <c r="AQ346">
        <v>21574863</v>
      </c>
      <c r="AR346">
        <v>4</v>
      </c>
    </row>
    <row r="347" spans="1:44" hidden="1">
      <c r="A347" s="150" t="str">
        <f t="shared" si="5"/>
        <v>SD_2024</v>
      </c>
      <c r="B347" t="s">
        <v>575</v>
      </c>
      <c r="C347">
        <v>2024</v>
      </c>
      <c r="D347">
        <v>0.8</v>
      </c>
      <c r="E347">
        <v>0</v>
      </c>
      <c r="F347">
        <v>0</v>
      </c>
      <c r="G347">
        <v>470.5</v>
      </c>
      <c r="H347">
        <v>0</v>
      </c>
      <c r="I347">
        <v>86.5</v>
      </c>
      <c r="J347">
        <v>0</v>
      </c>
      <c r="K347">
        <v>295</v>
      </c>
      <c r="L347">
        <v>802.2</v>
      </c>
      <c r="M347">
        <v>0</v>
      </c>
      <c r="N347">
        <v>1598</v>
      </c>
      <c r="O347">
        <v>0</v>
      </c>
      <c r="P347">
        <v>0</v>
      </c>
      <c r="Q347">
        <v>171.2</v>
      </c>
      <c r="R347">
        <v>0</v>
      </c>
      <c r="S347">
        <v>0</v>
      </c>
      <c r="T347">
        <v>1</v>
      </c>
      <c r="U347">
        <v>0</v>
      </c>
      <c r="V347">
        <v>3172.5</v>
      </c>
      <c r="W347">
        <v>-35</v>
      </c>
      <c r="X347">
        <v>0</v>
      </c>
      <c r="Y347">
        <v>0</v>
      </c>
      <c r="Z347">
        <v>0</v>
      </c>
      <c r="AA347">
        <v>1820001</v>
      </c>
      <c r="AB347">
        <v>0</v>
      </c>
      <c r="AC347">
        <v>127526</v>
      </c>
      <c r="AD347">
        <v>0</v>
      </c>
      <c r="AE347">
        <v>1655681</v>
      </c>
      <c r="AF347">
        <v>509925</v>
      </c>
      <c r="AG347">
        <v>0</v>
      </c>
      <c r="AH347">
        <v>5352534</v>
      </c>
      <c r="AI347">
        <v>0</v>
      </c>
      <c r="AJ347">
        <v>0</v>
      </c>
      <c r="AK347">
        <v>2288</v>
      </c>
      <c r="AL347">
        <v>0</v>
      </c>
      <c r="AM347">
        <v>0</v>
      </c>
      <c r="AN347">
        <v>2022</v>
      </c>
      <c r="AO347">
        <v>0</v>
      </c>
      <c r="AP347">
        <v>12375815</v>
      </c>
      <c r="AQ347">
        <v>21845758</v>
      </c>
      <c r="AR347">
        <v>2.8</v>
      </c>
    </row>
    <row r="348" spans="1:44" hidden="1">
      <c r="A348" s="150" t="str">
        <f t="shared" si="5"/>
        <v>SD_2025</v>
      </c>
      <c r="B348" t="s">
        <v>575</v>
      </c>
      <c r="C348">
        <v>2025</v>
      </c>
      <c r="D348">
        <v>0.8</v>
      </c>
      <c r="E348">
        <v>0</v>
      </c>
      <c r="F348">
        <v>3.1</v>
      </c>
      <c r="G348">
        <v>465.9</v>
      </c>
      <c r="H348">
        <v>0</v>
      </c>
      <c r="I348">
        <v>100.4</v>
      </c>
      <c r="J348">
        <v>4.5999999999999996</v>
      </c>
      <c r="K348">
        <v>294.8</v>
      </c>
      <c r="L348">
        <v>622.20000000000005</v>
      </c>
      <c r="M348">
        <v>0</v>
      </c>
      <c r="N348">
        <v>1661</v>
      </c>
      <c r="O348">
        <v>0</v>
      </c>
      <c r="P348">
        <v>0</v>
      </c>
      <c r="Q348">
        <v>170.6</v>
      </c>
      <c r="R348">
        <v>0</v>
      </c>
      <c r="S348">
        <v>0</v>
      </c>
      <c r="T348">
        <v>1</v>
      </c>
      <c r="U348">
        <v>0</v>
      </c>
      <c r="V348">
        <v>3461.5</v>
      </c>
      <c r="W348">
        <v>-52</v>
      </c>
      <c r="X348">
        <v>0</v>
      </c>
      <c r="Y348">
        <v>0</v>
      </c>
      <c r="Z348">
        <v>20504</v>
      </c>
      <c r="AA348">
        <v>661827</v>
      </c>
      <c r="AB348">
        <v>0</v>
      </c>
      <c r="AC348">
        <v>148142</v>
      </c>
      <c r="AD348">
        <v>30115</v>
      </c>
      <c r="AE348">
        <v>1424864</v>
      </c>
      <c r="AF348">
        <v>314317</v>
      </c>
      <c r="AG348">
        <v>0</v>
      </c>
      <c r="AH348">
        <v>5561363</v>
      </c>
      <c r="AI348">
        <v>0</v>
      </c>
      <c r="AJ348">
        <v>0</v>
      </c>
      <c r="AK348">
        <v>0</v>
      </c>
      <c r="AL348">
        <v>0</v>
      </c>
      <c r="AM348">
        <v>0</v>
      </c>
      <c r="AN348">
        <v>2008</v>
      </c>
      <c r="AO348">
        <v>0</v>
      </c>
      <c r="AP348">
        <v>13550979</v>
      </c>
      <c r="AQ348">
        <v>21714067</v>
      </c>
      <c r="AR348">
        <v>1.4</v>
      </c>
    </row>
    <row r="349" spans="1:44" hidden="1">
      <c r="A349" s="150" t="str">
        <f t="shared" si="5"/>
        <v>SD_2026</v>
      </c>
      <c r="B349" t="s">
        <v>575</v>
      </c>
      <c r="C349">
        <v>2026</v>
      </c>
      <c r="D349">
        <v>0.8</v>
      </c>
      <c r="E349">
        <v>0</v>
      </c>
      <c r="F349">
        <v>6.2</v>
      </c>
      <c r="G349">
        <v>461.2</v>
      </c>
      <c r="H349">
        <v>0</v>
      </c>
      <c r="I349">
        <v>114.2</v>
      </c>
      <c r="J349">
        <v>9.1999999999999993</v>
      </c>
      <c r="K349">
        <v>294.60000000000002</v>
      </c>
      <c r="L349">
        <v>622.20000000000005</v>
      </c>
      <c r="M349">
        <v>0</v>
      </c>
      <c r="N349">
        <v>1701</v>
      </c>
      <c r="O349">
        <v>0</v>
      </c>
      <c r="P349">
        <v>0</v>
      </c>
      <c r="Q349">
        <v>170.6</v>
      </c>
      <c r="R349">
        <v>0</v>
      </c>
      <c r="S349">
        <v>0</v>
      </c>
      <c r="T349">
        <v>1</v>
      </c>
      <c r="U349">
        <v>0</v>
      </c>
      <c r="V349">
        <v>3658.5</v>
      </c>
      <c r="W349">
        <v>-75</v>
      </c>
      <c r="X349">
        <v>0</v>
      </c>
      <c r="Y349">
        <v>0</v>
      </c>
      <c r="Z349">
        <v>41007</v>
      </c>
      <c r="AA349">
        <v>387466</v>
      </c>
      <c r="AB349">
        <v>0</v>
      </c>
      <c r="AC349">
        <v>165672</v>
      </c>
      <c r="AD349">
        <v>60230</v>
      </c>
      <c r="AE349">
        <v>888997</v>
      </c>
      <c r="AF349">
        <v>329052</v>
      </c>
      <c r="AG349">
        <v>0</v>
      </c>
      <c r="AH349">
        <v>5667828</v>
      </c>
      <c r="AI349">
        <v>0</v>
      </c>
      <c r="AJ349">
        <v>0</v>
      </c>
      <c r="AK349">
        <v>0</v>
      </c>
      <c r="AL349">
        <v>0</v>
      </c>
      <c r="AM349">
        <v>0</v>
      </c>
      <c r="AN349">
        <v>2098</v>
      </c>
      <c r="AO349">
        <v>0</v>
      </c>
      <c r="AP349">
        <v>14353186</v>
      </c>
      <c r="AQ349">
        <v>21895462</v>
      </c>
      <c r="AR349">
        <v>0.9</v>
      </c>
    </row>
    <row r="350" spans="1:44" hidden="1">
      <c r="A350" s="150" t="str">
        <f t="shared" si="5"/>
        <v>SD_2027</v>
      </c>
      <c r="B350" t="s">
        <v>575</v>
      </c>
      <c r="C350">
        <v>2027</v>
      </c>
      <c r="D350">
        <v>0.8</v>
      </c>
      <c r="E350">
        <v>0</v>
      </c>
      <c r="F350">
        <v>9.4</v>
      </c>
      <c r="G350">
        <v>455.7</v>
      </c>
      <c r="H350">
        <v>0</v>
      </c>
      <c r="I350">
        <v>136</v>
      </c>
      <c r="J350">
        <v>13.7</v>
      </c>
      <c r="K350">
        <v>294.10000000000002</v>
      </c>
      <c r="L350">
        <v>622.20000000000005</v>
      </c>
      <c r="M350">
        <v>0</v>
      </c>
      <c r="N350">
        <v>1727</v>
      </c>
      <c r="O350">
        <v>0</v>
      </c>
      <c r="P350">
        <v>0</v>
      </c>
      <c r="Q350">
        <v>170.6</v>
      </c>
      <c r="R350">
        <v>0</v>
      </c>
      <c r="S350">
        <v>0</v>
      </c>
      <c r="T350">
        <v>1</v>
      </c>
      <c r="U350">
        <v>0</v>
      </c>
      <c r="V350">
        <v>4097.5</v>
      </c>
      <c r="W350">
        <v>-75</v>
      </c>
      <c r="X350">
        <v>0</v>
      </c>
      <c r="Y350">
        <v>0</v>
      </c>
      <c r="Z350">
        <v>61511</v>
      </c>
      <c r="AA350">
        <v>383757</v>
      </c>
      <c r="AB350">
        <v>0</v>
      </c>
      <c r="AC350">
        <v>161653</v>
      </c>
      <c r="AD350">
        <v>90345</v>
      </c>
      <c r="AE350">
        <v>502800</v>
      </c>
      <c r="AF350">
        <v>254763</v>
      </c>
      <c r="AG350">
        <v>0</v>
      </c>
      <c r="AH350">
        <v>5775627</v>
      </c>
      <c r="AI350">
        <v>0</v>
      </c>
      <c r="AJ350">
        <v>0</v>
      </c>
      <c r="AK350">
        <v>0</v>
      </c>
      <c r="AL350">
        <v>0</v>
      </c>
      <c r="AM350">
        <v>0</v>
      </c>
      <c r="AN350">
        <v>1528</v>
      </c>
      <c r="AO350">
        <v>0</v>
      </c>
      <c r="AP350">
        <v>16108078</v>
      </c>
      <c r="AQ350">
        <v>23339987</v>
      </c>
      <c r="AR350">
        <v>0.7</v>
      </c>
    </row>
    <row r="351" spans="1:44" hidden="1">
      <c r="A351" s="150" t="str">
        <f t="shared" si="5"/>
        <v>SD_2028</v>
      </c>
      <c r="B351" t="s">
        <v>575</v>
      </c>
      <c r="C351">
        <v>2028</v>
      </c>
      <c r="D351">
        <v>0.8</v>
      </c>
      <c r="E351">
        <v>0</v>
      </c>
      <c r="F351">
        <v>0</v>
      </c>
      <c r="G351">
        <v>437.4</v>
      </c>
      <c r="H351">
        <v>0</v>
      </c>
      <c r="I351">
        <v>157.69999999999999</v>
      </c>
      <c r="J351">
        <v>18.3</v>
      </c>
      <c r="K351">
        <v>293.60000000000002</v>
      </c>
      <c r="L351">
        <v>622.20000000000005</v>
      </c>
      <c r="M351">
        <v>0</v>
      </c>
      <c r="N351">
        <v>1727</v>
      </c>
      <c r="O351">
        <v>0</v>
      </c>
      <c r="P351">
        <v>0</v>
      </c>
      <c r="Q351">
        <v>14.6</v>
      </c>
      <c r="R351">
        <v>0</v>
      </c>
      <c r="S351">
        <v>0</v>
      </c>
      <c r="T351">
        <v>1</v>
      </c>
      <c r="U351">
        <v>0</v>
      </c>
      <c r="V351">
        <v>5886.1</v>
      </c>
      <c r="W351">
        <v>-27</v>
      </c>
      <c r="X351">
        <v>0</v>
      </c>
      <c r="Y351">
        <v>0</v>
      </c>
      <c r="Z351">
        <v>0</v>
      </c>
      <c r="AA351">
        <v>0</v>
      </c>
      <c r="AB351">
        <v>0</v>
      </c>
      <c r="AC351">
        <v>187472</v>
      </c>
      <c r="AD351">
        <v>120461</v>
      </c>
      <c r="AE351">
        <v>409249</v>
      </c>
      <c r="AF351">
        <v>236525</v>
      </c>
      <c r="AG351">
        <v>0</v>
      </c>
      <c r="AH351">
        <v>5777039</v>
      </c>
      <c r="AI351">
        <v>0</v>
      </c>
      <c r="AJ351">
        <v>0</v>
      </c>
      <c r="AK351">
        <v>0</v>
      </c>
      <c r="AL351">
        <v>0</v>
      </c>
      <c r="AM351">
        <v>0</v>
      </c>
      <c r="AN351">
        <v>1517</v>
      </c>
      <c r="AO351">
        <v>0</v>
      </c>
      <c r="AP351">
        <v>23018376</v>
      </c>
      <c r="AQ351">
        <v>29750611</v>
      </c>
      <c r="AR351">
        <v>0.3</v>
      </c>
    </row>
    <row r="352" spans="1:44" hidden="1">
      <c r="A352" s="150" t="str">
        <f t="shared" si="5"/>
        <v>SD_2029</v>
      </c>
      <c r="B352" t="s">
        <v>575</v>
      </c>
      <c r="C352">
        <v>2029</v>
      </c>
      <c r="D352">
        <v>345.7</v>
      </c>
      <c r="E352">
        <v>0</v>
      </c>
      <c r="F352">
        <v>0</v>
      </c>
      <c r="G352">
        <v>430.2</v>
      </c>
      <c r="H352">
        <v>0</v>
      </c>
      <c r="I352">
        <v>191.9</v>
      </c>
      <c r="J352">
        <v>18.3</v>
      </c>
      <c r="K352">
        <v>293.3</v>
      </c>
      <c r="L352">
        <v>620</v>
      </c>
      <c r="M352">
        <v>0</v>
      </c>
      <c r="N352">
        <v>1727</v>
      </c>
      <c r="O352">
        <v>0</v>
      </c>
      <c r="P352">
        <v>0</v>
      </c>
      <c r="Q352">
        <v>14.6</v>
      </c>
      <c r="R352">
        <v>0</v>
      </c>
      <c r="S352">
        <v>0</v>
      </c>
      <c r="T352">
        <v>4.5999999999999996</v>
      </c>
      <c r="U352">
        <v>0</v>
      </c>
      <c r="V352">
        <v>9045.2000000000007</v>
      </c>
      <c r="W352">
        <v>-51274</v>
      </c>
      <c r="X352">
        <v>0</v>
      </c>
      <c r="Y352">
        <v>0</v>
      </c>
      <c r="Z352">
        <v>0</v>
      </c>
      <c r="AA352">
        <v>0</v>
      </c>
      <c r="AB352">
        <v>0</v>
      </c>
      <c r="AC352">
        <v>227042</v>
      </c>
      <c r="AD352">
        <v>120461</v>
      </c>
      <c r="AE352">
        <v>404691</v>
      </c>
      <c r="AF352">
        <v>202199</v>
      </c>
      <c r="AG352">
        <v>0</v>
      </c>
      <c r="AH352">
        <v>5766032</v>
      </c>
      <c r="AI352">
        <v>0</v>
      </c>
      <c r="AJ352">
        <v>0</v>
      </c>
      <c r="AK352">
        <v>0</v>
      </c>
      <c r="AL352">
        <v>0</v>
      </c>
      <c r="AM352">
        <v>0</v>
      </c>
      <c r="AN352">
        <v>9844</v>
      </c>
      <c r="AO352">
        <v>0</v>
      </c>
      <c r="AP352">
        <v>36301813</v>
      </c>
      <c r="AQ352">
        <v>42980807</v>
      </c>
      <c r="AR352">
        <v>0.3</v>
      </c>
    </row>
    <row r="353" spans="1:44" hidden="1">
      <c r="A353" s="150" t="str">
        <f t="shared" si="5"/>
        <v>SD_2030</v>
      </c>
      <c r="B353" t="s">
        <v>575</v>
      </c>
      <c r="C353">
        <v>2030</v>
      </c>
      <c r="D353">
        <v>345.7</v>
      </c>
      <c r="E353">
        <v>0</v>
      </c>
      <c r="F353">
        <v>0</v>
      </c>
      <c r="G353">
        <v>421.1</v>
      </c>
      <c r="H353">
        <v>0</v>
      </c>
      <c r="I353">
        <v>226.1</v>
      </c>
      <c r="J353">
        <v>18.3</v>
      </c>
      <c r="K353">
        <v>293</v>
      </c>
      <c r="L353">
        <v>613.5</v>
      </c>
      <c r="M353">
        <v>0</v>
      </c>
      <c r="N353">
        <v>1727.1</v>
      </c>
      <c r="O353">
        <v>0</v>
      </c>
      <c r="P353">
        <v>0</v>
      </c>
      <c r="Q353">
        <v>7.5</v>
      </c>
      <c r="R353">
        <v>0</v>
      </c>
      <c r="S353">
        <v>0</v>
      </c>
      <c r="T353">
        <v>4.5999999999999996</v>
      </c>
      <c r="U353">
        <v>0</v>
      </c>
      <c r="V353">
        <v>9952.6</v>
      </c>
      <c r="W353">
        <v>-69625</v>
      </c>
      <c r="X353">
        <v>0</v>
      </c>
      <c r="Y353">
        <v>0</v>
      </c>
      <c r="Z353">
        <v>0</v>
      </c>
      <c r="AA353">
        <v>0</v>
      </c>
      <c r="AB353">
        <v>0</v>
      </c>
      <c r="AC353">
        <v>338431</v>
      </c>
      <c r="AD353">
        <v>120461</v>
      </c>
      <c r="AE353">
        <v>187583</v>
      </c>
      <c r="AF353">
        <v>164144</v>
      </c>
      <c r="AG353">
        <v>0</v>
      </c>
      <c r="AH353">
        <v>5768310</v>
      </c>
      <c r="AI353">
        <v>0</v>
      </c>
      <c r="AJ353">
        <v>0</v>
      </c>
      <c r="AK353">
        <v>0</v>
      </c>
      <c r="AL353">
        <v>0</v>
      </c>
      <c r="AM353">
        <v>0</v>
      </c>
      <c r="AN353">
        <v>10318</v>
      </c>
      <c r="AO353">
        <v>0</v>
      </c>
      <c r="AP353">
        <v>40218421</v>
      </c>
      <c r="AQ353">
        <v>46738043</v>
      </c>
      <c r="AR353">
        <v>0.2</v>
      </c>
    </row>
    <row r="354" spans="1:44" hidden="1">
      <c r="A354" s="150" t="str">
        <f t="shared" si="5"/>
        <v>TN_2022</v>
      </c>
      <c r="B354" t="s">
        <v>576</v>
      </c>
      <c r="C354">
        <v>2022</v>
      </c>
      <c r="D354">
        <v>20</v>
      </c>
      <c r="E354">
        <v>14.2</v>
      </c>
      <c r="F354">
        <v>0</v>
      </c>
      <c r="G354">
        <v>5714</v>
      </c>
      <c r="H354">
        <v>0</v>
      </c>
      <c r="I354">
        <v>102.9</v>
      </c>
      <c r="J354">
        <v>0</v>
      </c>
      <c r="K354">
        <v>2455.1</v>
      </c>
      <c r="L354">
        <v>3752.8</v>
      </c>
      <c r="M354">
        <v>0</v>
      </c>
      <c r="N354">
        <v>2608.6</v>
      </c>
      <c r="O354">
        <v>4522.7</v>
      </c>
      <c r="P354">
        <v>0</v>
      </c>
      <c r="Q354">
        <v>43.2</v>
      </c>
      <c r="R354">
        <v>1616.3</v>
      </c>
      <c r="S354">
        <v>0</v>
      </c>
      <c r="T354">
        <v>582.20000000000005</v>
      </c>
      <c r="U354">
        <v>0</v>
      </c>
      <c r="V354">
        <v>29.1</v>
      </c>
      <c r="W354">
        <v>-4494</v>
      </c>
      <c r="X354">
        <v>56930</v>
      </c>
      <c r="Y354">
        <v>0</v>
      </c>
      <c r="Z354">
        <v>0</v>
      </c>
      <c r="AA354">
        <v>25464145</v>
      </c>
      <c r="AB354">
        <v>0</v>
      </c>
      <c r="AC354">
        <v>149797</v>
      </c>
      <c r="AD354">
        <v>0</v>
      </c>
      <c r="AE354">
        <v>17984036</v>
      </c>
      <c r="AF354">
        <v>1152277</v>
      </c>
      <c r="AG354">
        <v>0</v>
      </c>
      <c r="AH354">
        <v>9575986</v>
      </c>
      <c r="AI354">
        <v>36485297</v>
      </c>
      <c r="AJ354">
        <v>0</v>
      </c>
      <c r="AK354">
        <v>0</v>
      </c>
      <c r="AL354">
        <v>-508465</v>
      </c>
      <c r="AM354">
        <v>0</v>
      </c>
      <c r="AN354">
        <v>1016769</v>
      </c>
      <c r="AO354">
        <v>0</v>
      </c>
      <c r="AP354">
        <v>31481</v>
      </c>
      <c r="AQ354">
        <v>91403760</v>
      </c>
      <c r="AR354">
        <v>34.200000000000003</v>
      </c>
    </row>
    <row r="355" spans="1:44" hidden="1">
      <c r="A355" s="150" t="str">
        <f t="shared" si="5"/>
        <v>TN_2023</v>
      </c>
      <c r="B355" t="s">
        <v>576</v>
      </c>
      <c r="C355">
        <v>2023</v>
      </c>
      <c r="D355">
        <v>20</v>
      </c>
      <c r="E355">
        <v>14.2</v>
      </c>
      <c r="F355">
        <v>0</v>
      </c>
      <c r="G355">
        <v>4844</v>
      </c>
      <c r="H355">
        <v>0</v>
      </c>
      <c r="I355">
        <v>125</v>
      </c>
      <c r="J355">
        <v>0</v>
      </c>
      <c r="K355">
        <v>2455.1</v>
      </c>
      <c r="L355">
        <v>3752.8</v>
      </c>
      <c r="M355">
        <v>0</v>
      </c>
      <c r="N355">
        <v>2608.6</v>
      </c>
      <c r="O355">
        <v>4522.7</v>
      </c>
      <c r="P355">
        <v>0</v>
      </c>
      <c r="Q355">
        <v>43.2</v>
      </c>
      <c r="R355">
        <v>1616.3</v>
      </c>
      <c r="S355">
        <v>0</v>
      </c>
      <c r="T355">
        <v>582.20000000000005</v>
      </c>
      <c r="U355">
        <v>0</v>
      </c>
      <c r="V355">
        <v>29.1</v>
      </c>
      <c r="W355">
        <v>-879</v>
      </c>
      <c r="X355">
        <v>56930</v>
      </c>
      <c r="Y355">
        <v>0</v>
      </c>
      <c r="Z355">
        <v>0</v>
      </c>
      <c r="AA355">
        <v>19751508</v>
      </c>
      <c r="AB355">
        <v>0</v>
      </c>
      <c r="AC355">
        <v>181887</v>
      </c>
      <c r="AD355">
        <v>0</v>
      </c>
      <c r="AE355">
        <v>17984036</v>
      </c>
      <c r="AF355">
        <v>1208257</v>
      </c>
      <c r="AG355">
        <v>0</v>
      </c>
      <c r="AH355">
        <v>9575986</v>
      </c>
      <c r="AI355">
        <v>36485297</v>
      </c>
      <c r="AJ355">
        <v>0</v>
      </c>
      <c r="AK355">
        <v>6041</v>
      </c>
      <c r="AL355">
        <v>-454341</v>
      </c>
      <c r="AM355">
        <v>0</v>
      </c>
      <c r="AN355">
        <v>1270591</v>
      </c>
      <c r="AO355">
        <v>0</v>
      </c>
      <c r="AP355">
        <v>59619</v>
      </c>
      <c r="AQ355">
        <v>86124933</v>
      </c>
      <c r="AR355">
        <v>28.3</v>
      </c>
    </row>
    <row r="356" spans="1:44" hidden="1">
      <c r="A356" s="150" t="str">
        <f t="shared" si="5"/>
        <v>TN_2024</v>
      </c>
      <c r="B356" t="s">
        <v>576</v>
      </c>
      <c r="C356">
        <v>2024</v>
      </c>
      <c r="D356">
        <v>20</v>
      </c>
      <c r="E356">
        <v>14.2</v>
      </c>
      <c r="F356">
        <v>0</v>
      </c>
      <c r="G356">
        <v>4815.1000000000004</v>
      </c>
      <c r="H356">
        <v>0</v>
      </c>
      <c r="I356">
        <v>147</v>
      </c>
      <c r="J356">
        <v>0</v>
      </c>
      <c r="K356">
        <v>2455.1</v>
      </c>
      <c r="L356">
        <v>3752.8</v>
      </c>
      <c r="M356">
        <v>0</v>
      </c>
      <c r="N356">
        <v>2610.3000000000002</v>
      </c>
      <c r="O356">
        <v>4522.7</v>
      </c>
      <c r="P356">
        <v>0</v>
      </c>
      <c r="Q356">
        <v>43.2</v>
      </c>
      <c r="R356">
        <v>1616.3</v>
      </c>
      <c r="S356">
        <v>0</v>
      </c>
      <c r="T356">
        <v>582.20000000000005</v>
      </c>
      <c r="U356">
        <v>0</v>
      </c>
      <c r="V356">
        <v>29.1</v>
      </c>
      <c r="W356">
        <v>-879</v>
      </c>
      <c r="X356">
        <v>56930</v>
      </c>
      <c r="Y356">
        <v>0</v>
      </c>
      <c r="Z356">
        <v>0</v>
      </c>
      <c r="AA356">
        <v>17796058</v>
      </c>
      <c r="AB356">
        <v>0</v>
      </c>
      <c r="AC356">
        <v>213977</v>
      </c>
      <c r="AD356">
        <v>0</v>
      </c>
      <c r="AE356">
        <v>17901082</v>
      </c>
      <c r="AF356">
        <v>1208257</v>
      </c>
      <c r="AG356">
        <v>0</v>
      </c>
      <c r="AH356">
        <v>9581532</v>
      </c>
      <c r="AI356">
        <v>36485297</v>
      </c>
      <c r="AJ356">
        <v>0</v>
      </c>
      <c r="AK356">
        <v>10571</v>
      </c>
      <c r="AL356">
        <v>-496370</v>
      </c>
      <c r="AM356">
        <v>0</v>
      </c>
      <c r="AN356">
        <v>1261674</v>
      </c>
      <c r="AO356">
        <v>0</v>
      </c>
      <c r="AP356">
        <v>59619</v>
      </c>
      <c r="AQ356">
        <v>84077748</v>
      </c>
      <c r="AR356">
        <v>26</v>
      </c>
    </row>
    <row r="357" spans="1:44" hidden="1">
      <c r="A357" s="150" t="str">
        <f t="shared" si="5"/>
        <v>TN_2025</v>
      </c>
      <c r="B357" t="s">
        <v>576</v>
      </c>
      <c r="C357">
        <v>2025</v>
      </c>
      <c r="D357">
        <v>20</v>
      </c>
      <c r="E357">
        <v>14.2</v>
      </c>
      <c r="F357">
        <v>1.6</v>
      </c>
      <c r="G357">
        <v>4777.7</v>
      </c>
      <c r="H357">
        <v>0</v>
      </c>
      <c r="I357">
        <v>181.1</v>
      </c>
      <c r="J357">
        <v>2.2999999999999998</v>
      </c>
      <c r="K357">
        <v>2453.3000000000002</v>
      </c>
      <c r="L357">
        <v>3752.8</v>
      </c>
      <c r="M357">
        <v>0</v>
      </c>
      <c r="N357">
        <v>2708.9</v>
      </c>
      <c r="O357">
        <v>4522.7</v>
      </c>
      <c r="P357">
        <v>0</v>
      </c>
      <c r="Q357">
        <v>43.2</v>
      </c>
      <c r="R357">
        <v>1616.3</v>
      </c>
      <c r="S357">
        <v>0</v>
      </c>
      <c r="T357">
        <v>1670.4</v>
      </c>
      <c r="U357">
        <v>0</v>
      </c>
      <c r="V357">
        <v>29.1</v>
      </c>
      <c r="W357">
        <v>-879</v>
      </c>
      <c r="X357">
        <v>56930</v>
      </c>
      <c r="Y357">
        <v>0</v>
      </c>
      <c r="Z357">
        <v>10252</v>
      </c>
      <c r="AA357">
        <v>17771961</v>
      </c>
      <c r="AB357">
        <v>0</v>
      </c>
      <c r="AC357">
        <v>146794</v>
      </c>
      <c r="AD357">
        <v>15058</v>
      </c>
      <c r="AE357">
        <v>17795113</v>
      </c>
      <c r="AF357">
        <v>1208257</v>
      </c>
      <c r="AG357">
        <v>0</v>
      </c>
      <c r="AH357">
        <v>9952367</v>
      </c>
      <c r="AI357">
        <v>36485297</v>
      </c>
      <c r="AJ357">
        <v>0</v>
      </c>
      <c r="AK357">
        <v>10571</v>
      </c>
      <c r="AL357">
        <v>-485018</v>
      </c>
      <c r="AM357">
        <v>0</v>
      </c>
      <c r="AN357">
        <v>2463942</v>
      </c>
      <c r="AO357">
        <v>0</v>
      </c>
      <c r="AP357">
        <v>21915</v>
      </c>
      <c r="AQ357">
        <v>85452561</v>
      </c>
      <c r="AR357">
        <v>25.9</v>
      </c>
    </row>
    <row r="358" spans="1:44" hidden="1">
      <c r="A358" s="150" t="str">
        <f t="shared" si="5"/>
        <v>TN_2026</v>
      </c>
      <c r="B358" t="s">
        <v>576</v>
      </c>
      <c r="C358">
        <v>2026</v>
      </c>
      <c r="D358">
        <v>386.7</v>
      </c>
      <c r="E358">
        <v>14.2</v>
      </c>
      <c r="F358">
        <v>3.1</v>
      </c>
      <c r="G358">
        <v>3033.8</v>
      </c>
      <c r="H358">
        <v>0</v>
      </c>
      <c r="I358">
        <v>215.3</v>
      </c>
      <c r="J358">
        <v>4.5999999999999996</v>
      </c>
      <c r="K358">
        <v>2718.6</v>
      </c>
      <c r="L358">
        <v>3511.2</v>
      </c>
      <c r="M358">
        <v>0</v>
      </c>
      <c r="N358">
        <v>2710.6</v>
      </c>
      <c r="O358">
        <v>4522.7</v>
      </c>
      <c r="P358">
        <v>0</v>
      </c>
      <c r="Q358">
        <v>43.2</v>
      </c>
      <c r="R358">
        <v>1616.3</v>
      </c>
      <c r="S358">
        <v>0</v>
      </c>
      <c r="T358">
        <v>3223.7</v>
      </c>
      <c r="U358">
        <v>0</v>
      </c>
      <c r="V358">
        <v>29.1</v>
      </c>
      <c r="W358">
        <v>-122794</v>
      </c>
      <c r="X358">
        <v>56930</v>
      </c>
      <c r="Y358">
        <v>0</v>
      </c>
      <c r="Z358">
        <v>20504</v>
      </c>
      <c r="AA358">
        <v>9678827</v>
      </c>
      <c r="AB358">
        <v>0</v>
      </c>
      <c r="AC358">
        <v>66171</v>
      </c>
      <c r="AD358">
        <v>30115</v>
      </c>
      <c r="AE358">
        <v>20540924</v>
      </c>
      <c r="AF358">
        <v>1447657</v>
      </c>
      <c r="AG358">
        <v>0</v>
      </c>
      <c r="AH358">
        <v>9957913</v>
      </c>
      <c r="AI358">
        <v>36485297</v>
      </c>
      <c r="AJ358">
        <v>0</v>
      </c>
      <c r="AK358">
        <v>10571</v>
      </c>
      <c r="AL358">
        <v>-573769</v>
      </c>
      <c r="AM358">
        <v>0</v>
      </c>
      <c r="AN358">
        <v>5755585</v>
      </c>
      <c r="AO358">
        <v>0</v>
      </c>
      <c r="AP358">
        <v>21915</v>
      </c>
      <c r="AQ358">
        <v>83375846</v>
      </c>
      <c r="AR358">
        <v>18.600000000000001</v>
      </c>
    </row>
    <row r="359" spans="1:44" hidden="1">
      <c r="A359" s="150" t="str">
        <f t="shared" si="5"/>
        <v>TN_2027</v>
      </c>
      <c r="B359" t="s">
        <v>576</v>
      </c>
      <c r="C359">
        <v>2027</v>
      </c>
      <c r="D359">
        <v>1476.7</v>
      </c>
      <c r="E359">
        <v>14.2</v>
      </c>
      <c r="F359">
        <v>4.7</v>
      </c>
      <c r="G359">
        <v>2167.1999999999998</v>
      </c>
      <c r="H359">
        <v>0</v>
      </c>
      <c r="I359">
        <v>270.2</v>
      </c>
      <c r="J359">
        <v>6.9</v>
      </c>
      <c r="K359">
        <v>2714</v>
      </c>
      <c r="L359">
        <v>3325.6</v>
      </c>
      <c r="M359">
        <v>0</v>
      </c>
      <c r="N359">
        <v>2787.2</v>
      </c>
      <c r="O359">
        <v>4522.7</v>
      </c>
      <c r="P359">
        <v>0</v>
      </c>
      <c r="Q359">
        <v>43.2</v>
      </c>
      <c r="R359">
        <v>1616.3</v>
      </c>
      <c r="S359">
        <v>0</v>
      </c>
      <c r="T359">
        <v>5594.1</v>
      </c>
      <c r="U359">
        <v>0</v>
      </c>
      <c r="V359">
        <v>29.1</v>
      </c>
      <c r="W359">
        <v>-415066</v>
      </c>
      <c r="X359">
        <v>56930</v>
      </c>
      <c r="Y359">
        <v>0</v>
      </c>
      <c r="Z359">
        <v>30755</v>
      </c>
      <c r="AA359">
        <v>6647224</v>
      </c>
      <c r="AB359">
        <v>0</v>
      </c>
      <c r="AC359">
        <v>2110</v>
      </c>
      <c r="AD359">
        <v>45173</v>
      </c>
      <c r="AE359">
        <v>20373528</v>
      </c>
      <c r="AF359">
        <v>1208257</v>
      </c>
      <c r="AG359">
        <v>0</v>
      </c>
      <c r="AH359">
        <v>10235815</v>
      </c>
      <c r="AI359">
        <v>36485297</v>
      </c>
      <c r="AJ359">
        <v>0</v>
      </c>
      <c r="AK359">
        <v>0</v>
      </c>
      <c r="AL359">
        <v>-531818</v>
      </c>
      <c r="AM359">
        <v>0</v>
      </c>
      <c r="AN359">
        <v>11023812</v>
      </c>
      <c r="AO359">
        <v>0</v>
      </c>
      <c r="AP359">
        <v>21915</v>
      </c>
      <c r="AQ359">
        <v>85183932</v>
      </c>
      <c r="AR359">
        <v>15</v>
      </c>
    </row>
    <row r="360" spans="1:44" hidden="1">
      <c r="A360" s="150" t="str">
        <f t="shared" si="5"/>
        <v>TN_2028</v>
      </c>
      <c r="B360" t="s">
        <v>576</v>
      </c>
      <c r="C360">
        <v>2028</v>
      </c>
      <c r="D360">
        <v>2765.1</v>
      </c>
      <c r="E360">
        <v>14.2</v>
      </c>
      <c r="F360">
        <v>0</v>
      </c>
      <c r="G360">
        <v>976</v>
      </c>
      <c r="H360">
        <v>0</v>
      </c>
      <c r="I360">
        <v>325.10000000000002</v>
      </c>
      <c r="J360">
        <v>9.1999999999999993</v>
      </c>
      <c r="K360">
        <v>2709.4</v>
      </c>
      <c r="L360">
        <v>3325.6</v>
      </c>
      <c r="M360">
        <v>0</v>
      </c>
      <c r="N360">
        <v>2792.5</v>
      </c>
      <c r="O360">
        <v>4522.7</v>
      </c>
      <c r="P360">
        <v>0</v>
      </c>
      <c r="Q360">
        <v>43.2</v>
      </c>
      <c r="R360">
        <v>1616.3</v>
      </c>
      <c r="S360">
        <v>0</v>
      </c>
      <c r="T360">
        <v>7538.9</v>
      </c>
      <c r="U360">
        <v>0</v>
      </c>
      <c r="V360">
        <v>29.1</v>
      </c>
      <c r="W360">
        <v>-671349</v>
      </c>
      <c r="X360">
        <v>56930</v>
      </c>
      <c r="Y360">
        <v>0</v>
      </c>
      <c r="Z360">
        <v>0</v>
      </c>
      <c r="AA360">
        <v>403705</v>
      </c>
      <c r="AB360">
        <v>0</v>
      </c>
      <c r="AC360">
        <v>87524</v>
      </c>
      <c r="AD360">
        <v>60230</v>
      </c>
      <c r="AE360">
        <v>18287302</v>
      </c>
      <c r="AF360">
        <v>2758351</v>
      </c>
      <c r="AG360">
        <v>0</v>
      </c>
      <c r="AH360">
        <v>10255129</v>
      </c>
      <c r="AI360">
        <v>36485297</v>
      </c>
      <c r="AJ360">
        <v>0</v>
      </c>
      <c r="AK360">
        <v>0</v>
      </c>
      <c r="AL360">
        <v>-642683</v>
      </c>
      <c r="AM360">
        <v>0</v>
      </c>
      <c r="AN360">
        <v>15836044</v>
      </c>
      <c r="AO360">
        <v>0</v>
      </c>
      <c r="AP360">
        <v>23801</v>
      </c>
      <c r="AQ360">
        <v>82940281</v>
      </c>
      <c r="AR360">
        <v>9</v>
      </c>
    </row>
    <row r="361" spans="1:44" hidden="1">
      <c r="A361" s="150" t="str">
        <f t="shared" si="5"/>
        <v>TN_2029</v>
      </c>
      <c r="B361" t="s">
        <v>576</v>
      </c>
      <c r="C361">
        <v>2029</v>
      </c>
      <c r="D361">
        <v>2800.9</v>
      </c>
      <c r="E361">
        <v>14.2</v>
      </c>
      <c r="F361">
        <v>0</v>
      </c>
      <c r="G361">
        <v>976</v>
      </c>
      <c r="H361">
        <v>0</v>
      </c>
      <c r="I361">
        <v>415.5</v>
      </c>
      <c r="J361">
        <v>9.1999999999999993</v>
      </c>
      <c r="K361">
        <v>2706.7</v>
      </c>
      <c r="L361">
        <v>3325.6</v>
      </c>
      <c r="M361">
        <v>0</v>
      </c>
      <c r="N361">
        <v>2797.9</v>
      </c>
      <c r="O361">
        <v>4522.7</v>
      </c>
      <c r="P361">
        <v>0</v>
      </c>
      <c r="Q361">
        <v>43.2</v>
      </c>
      <c r="R361">
        <v>1616.3</v>
      </c>
      <c r="S361">
        <v>0</v>
      </c>
      <c r="T361">
        <v>7596.8</v>
      </c>
      <c r="U361">
        <v>0</v>
      </c>
      <c r="V361">
        <v>29.1</v>
      </c>
      <c r="W361">
        <v>-555414</v>
      </c>
      <c r="X361">
        <v>56930</v>
      </c>
      <c r="Y361">
        <v>0</v>
      </c>
      <c r="Z361">
        <v>0</v>
      </c>
      <c r="AA361">
        <v>403705</v>
      </c>
      <c r="AB361">
        <v>0</v>
      </c>
      <c r="AC361">
        <v>602110</v>
      </c>
      <c r="AD361">
        <v>60230</v>
      </c>
      <c r="AE361">
        <v>18342984</v>
      </c>
      <c r="AF361">
        <v>2936215</v>
      </c>
      <c r="AG361">
        <v>0</v>
      </c>
      <c r="AH361">
        <v>10274443</v>
      </c>
      <c r="AI361">
        <v>36485297</v>
      </c>
      <c r="AJ361">
        <v>0</v>
      </c>
      <c r="AK361">
        <v>0</v>
      </c>
      <c r="AL361">
        <v>-688229</v>
      </c>
      <c r="AM361">
        <v>0</v>
      </c>
      <c r="AN361">
        <v>16897319</v>
      </c>
      <c r="AO361">
        <v>0</v>
      </c>
      <c r="AP361">
        <v>40437</v>
      </c>
      <c r="AQ361">
        <v>84856028</v>
      </c>
      <c r="AR361">
        <v>9.1</v>
      </c>
    </row>
    <row r="362" spans="1:44" hidden="1">
      <c r="A362" s="150" t="str">
        <f t="shared" si="5"/>
        <v>TN_2030</v>
      </c>
      <c r="B362" t="s">
        <v>576</v>
      </c>
      <c r="C362">
        <v>2030</v>
      </c>
      <c r="D362">
        <v>4137.1000000000004</v>
      </c>
      <c r="E362">
        <v>14.2</v>
      </c>
      <c r="F362">
        <v>0</v>
      </c>
      <c r="G362">
        <v>976</v>
      </c>
      <c r="H362">
        <v>0</v>
      </c>
      <c r="I362">
        <v>506</v>
      </c>
      <c r="J362">
        <v>9.1999999999999993</v>
      </c>
      <c r="K362">
        <v>2703.9</v>
      </c>
      <c r="L362">
        <v>3000.9</v>
      </c>
      <c r="M362">
        <v>0</v>
      </c>
      <c r="N362">
        <v>2803.2</v>
      </c>
      <c r="O362">
        <v>4522.7</v>
      </c>
      <c r="P362">
        <v>0</v>
      </c>
      <c r="Q362">
        <v>43.2</v>
      </c>
      <c r="R362">
        <v>1616.3</v>
      </c>
      <c r="S362">
        <v>0</v>
      </c>
      <c r="T362">
        <v>9924</v>
      </c>
      <c r="U362">
        <v>0</v>
      </c>
      <c r="V362">
        <v>29.1</v>
      </c>
      <c r="W362">
        <v>-1024594</v>
      </c>
      <c r="X362">
        <v>55933</v>
      </c>
      <c r="Y362">
        <v>0</v>
      </c>
      <c r="Z362">
        <v>0</v>
      </c>
      <c r="AA362">
        <v>0</v>
      </c>
      <c r="AB362">
        <v>0</v>
      </c>
      <c r="AC362">
        <v>166908</v>
      </c>
      <c r="AD362">
        <v>60230</v>
      </c>
      <c r="AE362">
        <v>17128184</v>
      </c>
      <c r="AF362">
        <v>4759554</v>
      </c>
      <c r="AG362">
        <v>0</v>
      </c>
      <c r="AH362">
        <v>10293757</v>
      </c>
      <c r="AI362">
        <v>36485297</v>
      </c>
      <c r="AJ362">
        <v>0</v>
      </c>
      <c r="AK362">
        <v>0</v>
      </c>
      <c r="AL362">
        <v>-553029</v>
      </c>
      <c r="AM362">
        <v>0</v>
      </c>
      <c r="AN362">
        <v>21249864</v>
      </c>
      <c r="AO362">
        <v>0</v>
      </c>
      <c r="AP362">
        <v>24373</v>
      </c>
      <c r="AQ362">
        <v>88646478</v>
      </c>
      <c r="AR362">
        <v>9.1999999999999993</v>
      </c>
    </row>
    <row r="363" spans="1:44" hidden="1">
      <c r="A363" s="150" t="str">
        <f t="shared" si="5"/>
        <v>TX_2022</v>
      </c>
      <c r="B363" t="s">
        <v>577</v>
      </c>
      <c r="C363">
        <v>2022</v>
      </c>
      <c r="D363">
        <v>1580.1</v>
      </c>
      <c r="E363">
        <v>260.5</v>
      </c>
      <c r="F363">
        <v>0</v>
      </c>
      <c r="G363">
        <v>19341.599999999999</v>
      </c>
      <c r="H363">
        <v>0</v>
      </c>
      <c r="I363">
        <v>1085.9000000000001</v>
      </c>
      <c r="J363">
        <v>0</v>
      </c>
      <c r="K363">
        <v>40251.1</v>
      </c>
      <c r="L363">
        <v>10301</v>
      </c>
      <c r="M363">
        <v>0</v>
      </c>
      <c r="N363">
        <v>728.8</v>
      </c>
      <c r="O363">
        <v>4980</v>
      </c>
      <c r="P363">
        <v>0</v>
      </c>
      <c r="Q363">
        <v>15330.4</v>
      </c>
      <c r="R363">
        <v>5</v>
      </c>
      <c r="S363">
        <v>0</v>
      </c>
      <c r="T363">
        <v>13278.9</v>
      </c>
      <c r="U363">
        <v>0</v>
      </c>
      <c r="V363">
        <v>39400.199999999997</v>
      </c>
      <c r="W363">
        <v>-344331</v>
      </c>
      <c r="X363">
        <v>740944</v>
      </c>
      <c r="Y363">
        <v>0</v>
      </c>
      <c r="Z363">
        <v>0</v>
      </c>
      <c r="AA363">
        <v>79267733</v>
      </c>
      <c r="AB363">
        <v>0</v>
      </c>
      <c r="AC363">
        <v>1578547</v>
      </c>
      <c r="AD363">
        <v>0</v>
      </c>
      <c r="AE363">
        <v>144607716</v>
      </c>
      <c r="AF363">
        <v>4616102</v>
      </c>
      <c r="AG363">
        <v>0</v>
      </c>
      <c r="AH363">
        <v>935695</v>
      </c>
      <c r="AI363">
        <v>39070610</v>
      </c>
      <c r="AJ363">
        <v>0</v>
      </c>
      <c r="AK363">
        <v>5842387</v>
      </c>
      <c r="AL363">
        <v>-2320</v>
      </c>
      <c r="AM363">
        <v>0</v>
      </c>
      <c r="AN363">
        <v>29507487</v>
      </c>
      <c r="AO363">
        <v>0</v>
      </c>
      <c r="AP363">
        <v>133509951</v>
      </c>
      <c r="AQ363">
        <v>439330521</v>
      </c>
      <c r="AR363">
        <v>146.19999999999999</v>
      </c>
    </row>
    <row r="364" spans="1:44" hidden="1">
      <c r="A364" s="150" t="str">
        <f t="shared" si="5"/>
        <v>TX_2023</v>
      </c>
      <c r="B364" t="s">
        <v>577</v>
      </c>
      <c r="C364">
        <v>2023</v>
      </c>
      <c r="D364">
        <v>1580.3</v>
      </c>
      <c r="E364">
        <v>260.5</v>
      </c>
      <c r="F364">
        <v>0</v>
      </c>
      <c r="G364">
        <v>18691.599999999999</v>
      </c>
      <c r="H364">
        <v>0</v>
      </c>
      <c r="I364">
        <v>1553.6</v>
      </c>
      <c r="J364">
        <v>0</v>
      </c>
      <c r="K364">
        <v>40954.400000000001</v>
      </c>
      <c r="L364">
        <v>10687.3</v>
      </c>
      <c r="M364">
        <v>0</v>
      </c>
      <c r="N364">
        <v>728.8</v>
      </c>
      <c r="O364">
        <v>4980</v>
      </c>
      <c r="P364">
        <v>0</v>
      </c>
      <c r="Q364">
        <v>15012.8</v>
      </c>
      <c r="R364">
        <v>5</v>
      </c>
      <c r="S364">
        <v>0</v>
      </c>
      <c r="T364">
        <v>16521.400000000001</v>
      </c>
      <c r="U364">
        <v>0</v>
      </c>
      <c r="V364">
        <v>40120.199999999997</v>
      </c>
      <c r="W364">
        <v>-209706</v>
      </c>
      <c r="X364">
        <v>672034</v>
      </c>
      <c r="Y364">
        <v>0</v>
      </c>
      <c r="Z364">
        <v>0</v>
      </c>
      <c r="AA364">
        <v>61522849</v>
      </c>
      <c r="AB364">
        <v>0</v>
      </c>
      <c r="AC364">
        <v>2407073</v>
      </c>
      <c r="AD364">
        <v>0</v>
      </c>
      <c r="AE364">
        <v>148909592</v>
      </c>
      <c r="AF364">
        <v>5180053</v>
      </c>
      <c r="AG364">
        <v>0</v>
      </c>
      <c r="AH364">
        <v>924950</v>
      </c>
      <c r="AI364">
        <v>39070610</v>
      </c>
      <c r="AJ364">
        <v>0</v>
      </c>
      <c r="AK364">
        <v>6816621</v>
      </c>
      <c r="AL364">
        <v>-2586</v>
      </c>
      <c r="AM364">
        <v>0</v>
      </c>
      <c r="AN364">
        <v>41978320</v>
      </c>
      <c r="AO364">
        <v>0</v>
      </c>
      <c r="AP364">
        <v>145713067</v>
      </c>
      <c r="AQ364">
        <v>452982876</v>
      </c>
      <c r="AR364">
        <v>128.9</v>
      </c>
    </row>
    <row r="365" spans="1:44" hidden="1">
      <c r="A365" s="150" t="str">
        <f t="shared" si="5"/>
        <v>TX_2024</v>
      </c>
      <c r="B365" t="s">
        <v>577</v>
      </c>
      <c r="C365">
        <v>2024</v>
      </c>
      <c r="D365">
        <v>1584.1</v>
      </c>
      <c r="E365">
        <v>260.5</v>
      </c>
      <c r="F365">
        <v>0</v>
      </c>
      <c r="G365">
        <v>17795.099999999999</v>
      </c>
      <c r="H365">
        <v>0</v>
      </c>
      <c r="I365">
        <v>2021.3</v>
      </c>
      <c r="J365">
        <v>0</v>
      </c>
      <c r="K365">
        <v>41931.199999999997</v>
      </c>
      <c r="L365">
        <v>9550.4</v>
      </c>
      <c r="M365">
        <v>0</v>
      </c>
      <c r="N365">
        <v>729.8</v>
      </c>
      <c r="O365">
        <v>4980</v>
      </c>
      <c r="P365">
        <v>0</v>
      </c>
      <c r="Q365">
        <v>13079</v>
      </c>
      <c r="R365">
        <v>5</v>
      </c>
      <c r="S365">
        <v>0</v>
      </c>
      <c r="T365">
        <v>26571.1</v>
      </c>
      <c r="U365">
        <v>0</v>
      </c>
      <c r="V365">
        <v>41333.300000000003</v>
      </c>
      <c r="W365">
        <v>-202144</v>
      </c>
      <c r="X365">
        <v>606532</v>
      </c>
      <c r="Y365">
        <v>0</v>
      </c>
      <c r="Z365">
        <v>0</v>
      </c>
      <c r="AA365">
        <v>47035272</v>
      </c>
      <c r="AB365">
        <v>0</v>
      </c>
      <c r="AC365">
        <v>2858894</v>
      </c>
      <c r="AD365">
        <v>0</v>
      </c>
      <c r="AE365">
        <v>147196772</v>
      </c>
      <c r="AF365">
        <v>5232736</v>
      </c>
      <c r="AG365">
        <v>0</v>
      </c>
      <c r="AH365">
        <v>923396</v>
      </c>
      <c r="AI365">
        <v>40137207</v>
      </c>
      <c r="AJ365">
        <v>0</v>
      </c>
      <c r="AK365">
        <v>6554422</v>
      </c>
      <c r="AL365">
        <v>-2490</v>
      </c>
      <c r="AM365">
        <v>0</v>
      </c>
      <c r="AN365">
        <v>63514226</v>
      </c>
      <c r="AO365">
        <v>0</v>
      </c>
      <c r="AP365">
        <v>148548523</v>
      </c>
      <c r="AQ365">
        <v>462403345</v>
      </c>
      <c r="AR365">
        <v>112.5</v>
      </c>
    </row>
    <row r="366" spans="1:44" hidden="1">
      <c r="A366" s="150" t="str">
        <f t="shared" si="5"/>
        <v>TX_2025</v>
      </c>
      <c r="B366" t="s">
        <v>577</v>
      </c>
      <c r="C366">
        <v>2025</v>
      </c>
      <c r="D366">
        <v>2288.4</v>
      </c>
      <c r="E366">
        <v>260.5</v>
      </c>
      <c r="F366">
        <v>17.2</v>
      </c>
      <c r="G366">
        <v>17721.7</v>
      </c>
      <c r="H366">
        <v>0</v>
      </c>
      <c r="I366">
        <v>2810</v>
      </c>
      <c r="J366">
        <v>25.2</v>
      </c>
      <c r="K366">
        <v>41901</v>
      </c>
      <c r="L366">
        <v>9550.4</v>
      </c>
      <c r="M366">
        <v>0</v>
      </c>
      <c r="N366">
        <v>730.8</v>
      </c>
      <c r="O366">
        <v>4980</v>
      </c>
      <c r="P366">
        <v>0</v>
      </c>
      <c r="Q366">
        <v>11916</v>
      </c>
      <c r="R366">
        <v>5</v>
      </c>
      <c r="S366">
        <v>0</v>
      </c>
      <c r="T366">
        <v>30698.5</v>
      </c>
      <c r="U366">
        <v>0</v>
      </c>
      <c r="V366">
        <v>46026.3</v>
      </c>
      <c r="W366">
        <v>-573801</v>
      </c>
      <c r="X366">
        <v>508521</v>
      </c>
      <c r="Y366">
        <v>0</v>
      </c>
      <c r="Z366">
        <v>112770</v>
      </c>
      <c r="AA366">
        <v>40155052</v>
      </c>
      <c r="AB366">
        <v>0</v>
      </c>
      <c r="AC366">
        <v>3910048</v>
      </c>
      <c r="AD366">
        <v>165633</v>
      </c>
      <c r="AE366">
        <v>134856213</v>
      </c>
      <c r="AF366">
        <v>5378760</v>
      </c>
      <c r="AG366">
        <v>0</v>
      </c>
      <c r="AH366">
        <v>932110</v>
      </c>
      <c r="AI366">
        <v>40086477</v>
      </c>
      <c r="AJ366">
        <v>0</v>
      </c>
      <c r="AK366">
        <v>5798823</v>
      </c>
      <c r="AL366">
        <v>-2300</v>
      </c>
      <c r="AM366">
        <v>0</v>
      </c>
      <c r="AN366">
        <v>77084911</v>
      </c>
      <c r="AO366">
        <v>0</v>
      </c>
      <c r="AP366">
        <v>166053710</v>
      </c>
      <c r="AQ366">
        <v>474466929</v>
      </c>
      <c r="AR366">
        <v>100.2</v>
      </c>
    </row>
    <row r="367" spans="1:44" hidden="1">
      <c r="A367" s="150" t="str">
        <f t="shared" si="5"/>
        <v>TX_2026</v>
      </c>
      <c r="B367" t="s">
        <v>577</v>
      </c>
      <c r="C367">
        <v>2026</v>
      </c>
      <c r="D367">
        <v>3030.8</v>
      </c>
      <c r="E367">
        <v>260.5</v>
      </c>
      <c r="F367">
        <v>34.299999999999997</v>
      </c>
      <c r="G367">
        <v>17646.7</v>
      </c>
      <c r="H367">
        <v>0</v>
      </c>
      <c r="I367">
        <v>3598.6</v>
      </c>
      <c r="J367">
        <v>50.4</v>
      </c>
      <c r="K367">
        <v>41870.9</v>
      </c>
      <c r="L367">
        <v>9550.4</v>
      </c>
      <c r="M367">
        <v>0</v>
      </c>
      <c r="N367">
        <v>731.7</v>
      </c>
      <c r="O367">
        <v>4980</v>
      </c>
      <c r="P367">
        <v>0</v>
      </c>
      <c r="Q367">
        <v>10633.1</v>
      </c>
      <c r="R367">
        <v>5</v>
      </c>
      <c r="S367">
        <v>0</v>
      </c>
      <c r="T367">
        <v>38462.9</v>
      </c>
      <c r="U367">
        <v>0</v>
      </c>
      <c r="V367">
        <v>55621.8</v>
      </c>
      <c r="W367">
        <v>-774796</v>
      </c>
      <c r="X367">
        <v>509463</v>
      </c>
      <c r="Y367">
        <v>0</v>
      </c>
      <c r="Z367">
        <v>225540</v>
      </c>
      <c r="AA367">
        <v>25462477</v>
      </c>
      <c r="AB367">
        <v>0</v>
      </c>
      <c r="AC367">
        <v>4615026</v>
      </c>
      <c r="AD367">
        <v>331266</v>
      </c>
      <c r="AE367">
        <v>108049797</v>
      </c>
      <c r="AF367">
        <v>5324719</v>
      </c>
      <c r="AG367">
        <v>0</v>
      </c>
      <c r="AH367">
        <v>933129</v>
      </c>
      <c r="AI367">
        <v>39304428</v>
      </c>
      <c r="AJ367">
        <v>0</v>
      </c>
      <c r="AK367">
        <v>5350114</v>
      </c>
      <c r="AL367">
        <v>-2509</v>
      </c>
      <c r="AM367">
        <v>0</v>
      </c>
      <c r="AN367">
        <v>95735957</v>
      </c>
      <c r="AO367">
        <v>0</v>
      </c>
      <c r="AP367">
        <v>200995195</v>
      </c>
      <c r="AQ367">
        <v>486059806</v>
      </c>
      <c r="AR367">
        <v>74.400000000000006</v>
      </c>
    </row>
    <row r="368" spans="1:44" hidden="1">
      <c r="A368" s="150" t="str">
        <f t="shared" si="5"/>
        <v>TX_2027</v>
      </c>
      <c r="B368" t="s">
        <v>577</v>
      </c>
      <c r="C368">
        <v>2027</v>
      </c>
      <c r="D368">
        <v>3513.6</v>
      </c>
      <c r="E368">
        <v>260.5</v>
      </c>
      <c r="F368">
        <v>51.5</v>
      </c>
      <c r="G368">
        <v>16427.599999999999</v>
      </c>
      <c r="H368">
        <v>0</v>
      </c>
      <c r="I368">
        <v>4812.7</v>
      </c>
      <c r="J368">
        <v>75.599999999999994</v>
      </c>
      <c r="K368">
        <v>41494.800000000003</v>
      </c>
      <c r="L368">
        <v>9550.4</v>
      </c>
      <c r="M368">
        <v>0</v>
      </c>
      <c r="N368">
        <v>732.7</v>
      </c>
      <c r="O368">
        <v>4980</v>
      </c>
      <c r="P368">
        <v>0</v>
      </c>
      <c r="Q368">
        <v>10361.1</v>
      </c>
      <c r="R368">
        <v>5</v>
      </c>
      <c r="S368">
        <v>0</v>
      </c>
      <c r="T368">
        <v>44404.800000000003</v>
      </c>
      <c r="U368">
        <v>0</v>
      </c>
      <c r="V368">
        <v>64958.9</v>
      </c>
      <c r="W368">
        <v>-1118078</v>
      </c>
      <c r="X368">
        <v>528044</v>
      </c>
      <c r="Y368">
        <v>0</v>
      </c>
      <c r="Z368">
        <v>338310</v>
      </c>
      <c r="AA368">
        <v>15057998</v>
      </c>
      <c r="AB368">
        <v>0</v>
      </c>
      <c r="AC368">
        <v>6275231</v>
      </c>
      <c r="AD368">
        <v>496900</v>
      </c>
      <c r="AE368">
        <v>71881575</v>
      </c>
      <c r="AF368">
        <v>5450622</v>
      </c>
      <c r="AG368">
        <v>0</v>
      </c>
      <c r="AH368">
        <v>927764</v>
      </c>
      <c r="AI368">
        <v>37745651</v>
      </c>
      <c r="AJ368">
        <v>0</v>
      </c>
      <c r="AK368">
        <v>4989135</v>
      </c>
      <c r="AL368">
        <v>-2830</v>
      </c>
      <c r="AM368">
        <v>0</v>
      </c>
      <c r="AN368">
        <v>106919074</v>
      </c>
      <c r="AO368">
        <v>0</v>
      </c>
      <c r="AP368">
        <v>242874200</v>
      </c>
      <c r="AQ368">
        <v>492363593</v>
      </c>
      <c r="AR368">
        <v>49.1</v>
      </c>
    </row>
    <row r="369" spans="1:44" hidden="1">
      <c r="A369" s="150" t="str">
        <f t="shared" si="5"/>
        <v>TX_2028</v>
      </c>
      <c r="B369" t="s">
        <v>577</v>
      </c>
      <c r="C369">
        <v>2028</v>
      </c>
      <c r="D369">
        <v>7546.2</v>
      </c>
      <c r="E369">
        <v>260.5</v>
      </c>
      <c r="F369">
        <v>5252.2</v>
      </c>
      <c r="G369">
        <v>8457.4</v>
      </c>
      <c r="H369">
        <v>0</v>
      </c>
      <c r="I369">
        <v>6026.7</v>
      </c>
      <c r="J369">
        <v>100.8</v>
      </c>
      <c r="K369">
        <v>41424.800000000003</v>
      </c>
      <c r="L369">
        <v>9550.4</v>
      </c>
      <c r="M369">
        <v>0</v>
      </c>
      <c r="N369">
        <v>733.7</v>
      </c>
      <c r="O369">
        <v>4980</v>
      </c>
      <c r="P369">
        <v>0</v>
      </c>
      <c r="Q369">
        <v>9905.1</v>
      </c>
      <c r="R369">
        <v>5</v>
      </c>
      <c r="S369">
        <v>0</v>
      </c>
      <c r="T369">
        <v>48291.8</v>
      </c>
      <c r="U369">
        <v>0</v>
      </c>
      <c r="V369">
        <v>70343.399999999994</v>
      </c>
      <c r="W369">
        <v>-2413715</v>
      </c>
      <c r="X369">
        <v>292736</v>
      </c>
      <c r="Y369">
        <v>0</v>
      </c>
      <c r="Z369">
        <v>37249133</v>
      </c>
      <c r="AA369">
        <v>3349517</v>
      </c>
      <c r="AB369">
        <v>0</v>
      </c>
      <c r="AC369">
        <v>8535712</v>
      </c>
      <c r="AD369">
        <v>662533</v>
      </c>
      <c r="AE369">
        <v>50536665</v>
      </c>
      <c r="AF369">
        <v>4920713</v>
      </c>
      <c r="AG369">
        <v>0</v>
      </c>
      <c r="AH369">
        <v>927330</v>
      </c>
      <c r="AI369">
        <v>33647653</v>
      </c>
      <c r="AJ369">
        <v>0</v>
      </c>
      <c r="AK369">
        <v>4572359</v>
      </c>
      <c r="AL369">
        <v>-2429</v>
      </c>
      <c r="AM369">
        <v>0</v>
      </c>
      <c r="AN369">
        <v>116539947</v>
      </c>
      <c r="AO369">
        <v>0</v>
      </c>
      <c r="AP369">
        <v>262306415</v>
      </c>
      <c r="AQ369">
        <v>521124569</v>
      </c>
      <c r="AR369">
        <v>34.1</v>
      </c>
    </row>
    <row r="370" spans="1:44" hidden="1">
      <c r="A370" s="150" t="str">
        <f t="shared" si="5"/>
        <v>TX_2029</v>
      </c>
      <c r="B370" t="s">
        <v>577</v>
      </c>
      <c r="C370">
        <v>2029</v>
      </c>
      <c r="D370">
        <v>9354.9</v>
      </c>
      <c r="E370">
        <v>260.5</v>
      </c>
      <c r="F370">
        <v>5595.2</v>
      </c>
      <c r="G370">
        <v>7973.3</v>
      </c>
      <c r="H370">
        <v>0</v>
      </c>
      <c r="I370">
        <v>7744.5</v>
      </c>
      <c r="J370">
        <v>100.8</v>
      </c>
      <c r="K370">
        <v>41383.300000000003</v>
      </c>
      <c r="L370">
        <v>9550.4</v>
      </c>
      <c r="M370">
        <v>0</v>
      </c>
      <c r="N370">
        <v>734.7</v>
      </c>
      <c r="O370">
        <v>4980</v>
      </c>
      <c r="P370">
        <v>0</v>
      </c>
      <c r="Q370">
        <v>9905.1</v>
      </c>
      <c r="R370">
        <v>5</v>
      </c>
      <c r="S370">
        <v>0</v>
      </c>
      <c r="T370">
        <v>50813.2</v>
      </c>
      <c r="U370">
        <v>0</v>
      </c>
      <c r="V370">
        <v>75399.199999999997</v>
      </c>
      <c r="W370">
        <v>-3057397</v>
      </c>
      <c r="X370">
        <v>277147</v>
      </c>
      <c r="Y370">
        <v>0</v>
      </c>
      <c r="Z370">
        <v>39681631</v>
      </c>
      <c r="AA370">
        <v>3080245</v>
      </c>
      <c r="AB370">
        <v>0</v>
      </c>
      <c r="AC370">
        <v>10720035</v>
      </c>
      <c r="AD370">
        <v>662533</v>
      </c>
      <c r="AE370">
        <v>39344813</v>
      </c>
      <c r="AF370">
        <v>5108349</v>
      </c>
      <c r="AG370">
        <v>0</v>
      </c>
      <c r="AH370">
        <v>933133</v>
      </c>
      <c r="AI370">
        <v>33393091</v>
      </c>
      <c r="AJ370">
        <v>0</v>
      </c>
      <c r="AK370">
        <v>4909954</v>
      </c>
      <c r="AL370">
        <v>-2709</v>
      </c>
      <c r="AM370">
        <v>0</v>
      </c>
      <c r="AN370">
        <v>121912536</v>
      </c>
      <c r="AO370">
        <v>0</v>
      </c>
      <c r="AP370">
        <v>278173035</v>
      </c>
      <c r="AQ370">
        <v>535136394</v>
      </c>
      <c r="AR370">
        <v>30.4</v>
      </c>
    </row>
    <row r="371" spans="1:44" hidden="1">
      <c r="A371" s="150" t="str">
        <f t="shared" si="5"/>
        <v>TX_2030</v>
      </c>
      <c r="B371" t="s">
        <v>577</v>
      </c>
      <c r="C371">
        <v>2030</v>
      </c>
      <c r="D371">
        <v>11058.3</v>
      </c>
      <c r="E371">
        <v>260.5</v>
      </c>
      <c r="F371">
        <v>5621.1</v>
      </c>
      <c r="G371">
        <v>6983.6</v>
      </c>
      <c r="H371">
        <v>0</v>
      </c>
      <c r="I371">
        <v>9462.2000000000007</v>
      </c>
      <c r="J371">
        <v>100.8</v>
      </c>
      <c r="K371">
        <v>41189.699999999997</v>
      </c>
      <c r="L371">
        <v>9445.4</v>
      </c>
      <c r="M371">
        <v>0</v>
      </c>
      <c r="N371">
        <v>735.7</v>
      </c>
      <c r="O371">
        <v>4980</v>
      </c>
      <c r="P371">
        <v>0</v>
      </c>
      <c r="Q371">
        <v>9464.1</v>
      </c>
      <c r="R371">
        <v>5</v>
      </c>
      <c r="S371">
        <v>0</v>
      </c>
      <c r="T371">
        <v>54214.2</v>
      </c>
      <c r="U371">
        <v>0</v>
      </c>
      <c r="V371">
        <v>79918.8</v>
      </c>
      <c r="W371">
        <v>-3605101</v>
      </c>
      <c r="X371">
        <v>254994</v>
      </c>
      <c r="Y371">
        <v>0</v>
      </c>
      <c r="Z371">
        <v>39865197</v>
      </c>
      <c r="AA371">
        <v>2566409</v>
      </c>
      <c r="AB371">
        <v>0</v>
      </c>
      <c r="AC371">
        <v>12928645</v>
      </c>
      <c r="AD371">
        <v>662533</v>
      </c>
      <c r="AE371">
        <v>30584099</v>
      </c>
      <c r="AF371">
        <v>5038860</v>
      </c>
      <c r="AG371">
        <v>0</v>
      </c>
      <c r="AH371">
        <v>931662</v>
      </c>
      <c r="AI371">
        <v>32517217</v>
      </c>
      <c r="AJ371">
        <v>0</v>
      </c>
      <c r="AK371">
        <v>4846596</v>
      </c>
      <c r="AL371">
        <v>-1780</v>
      </c>
      <c r="AM371">
        <v>0</v>
      </c>
      <c r="AN371">
        <v>128879388</v>
      </c>
      <c r="AO371">
        <v>0</v>
      </c>
      <c r="AP371">
        <v>288256735</v>
      </c>
      <c r="AQ371">
        <v>543725454</v>
      </c>
      <c r="AR371">
        <v>26.5</v>
      </c>
    </row>
    <row r="372" spans="1:44" hidden="1">
      <c r="A372" s="150" t="str">
        <f t="shared" si="5"/>
        <v>UT_2022</v>
      </c>
      <c r="B372" t="s">
        <v>578</v>
      </c>
      <c r="C372">
        <v>2022</v>
      </c>
      <c r="D372">
        <v>0</v>
      </c>
      <c r="E372">
        <v>10.6</v>
      </c>
      <c r="F372">
        <v>0</v>
      </c>
      <c r="G372">
        <v>4581</v>
      </c>
      <c r="H372">
        <v>0</v>
      </c>
      <c r="I372">
        <v>389.1</v>
      </c>
      <c r="J372">
        <v>0</v>
      </c>
      <c r="K372">
        <v>1838.4</v>
      </c>
      <c r="L372">
        <v>543</v>
      </c>
      <c r="M372">
        <v>81</v>
      </c>
      <c r="N372">
        <v>270.2</v>
      </c>
      <c r="O372">
        <v>0</v>
      </c>
      <c r="P372">
        <v>0</v>
      </c>
      <c r="Q372">
        <v>275.10000000000002</v>
      </c>
      <c r="R372">
        <v>0</v>
      </c>
      <c r="S372">
        <v>0</v>
      </c>
      <c r="T372">
        <v>1812.7</v>
      </c>
      <c r="U372">
        <v>0</v>
      </c>
      <c r="V372">
        <v>389.7</v>
      </c>
      <c r="W372">
        <v>0</v>
      </c>
      <c r="X372">
        <v>56098</v>
      </c>
      <c r="Y372">
        <v>0</v>
      </c>
      <c r="Z372">
        <v>0</v>
      </c>
      <c r="AA372">
        <v>32489024</v>
      </c>
      <c r="AB372">
        <v>0</v>
      </c>
      <c r="AC372">
        <v>653931</v>
      </c>
      <c r="AD372">
        <v>0</v>
      </c>
      <c r="AE372">
        <v>10027668</v>
      </c>
      <c r="AF372">
        <v>300363</v>
      </c>
      <c r="AG372">
        <v>290439</v>
      </c>
      <c r="AH372">
        <v>858575</v>
      </c>
      <c r="AI372">
        <v>0</v>
      </c>
      <c r="AJ372">
        <v>0</v>
      </c>
      <c r="AK372">
        <v>32326</v>
      </c>
      <c r="AL372">
        <v>0</v>
      </c>
      <c r="AM372">
        <v>0</v>
      </c>
      <c r="AN372">
        <v>4314357</v>
      </c>
      <c r="AO372">
        <v>0</v>
      </c>
      <c r="AP372">
        <v>602413</v>
      </c>
      <c r="AQ372">
        <v>49625193</v>
      </c>
      <c r="AR372">
        <v>37.700000000000003</v>
      </c>
    </row>
    <row r="373" spans="1:44" hidden="1">
      <c r="A373" s="150" t="str">
        <f t="shared" si="5"/>
        <v>UT_2023</v>
      </c>
      <c r="B373" t="s">
        <v>578</v>
      </c>
      <c r="C373">
        <v>2023</v>
      </c>
      <c r="D373">
        <v>0</v>
      </c>
      <c r="E373">
        <v>10.6</v>
      </c>
      <c r="F373">
        <v>0</v>
      </c>
      <c r="G373">
        <v>4581</v>
      </c>
      <c r="H373">
        <v>0</v>
      </c>
      <c r="I373">
        <v>432</v>
      </c>
      <c r="J373">
        <v>0</v>
      </c>
      <c r="K373">
        <v>1838.4</v>
      </c>
      <c r="L373">
        <v>543</v>
      </c>
      <c r="M373">
        <v>81</v>
      </c>
      <c r="N373">
        <v>270.2</v>
      </c>
      <c r="O373">
        <v>0</v>
      </c>
      <c r="P373">
        <v>0</v>
      </c>
      <c r="Q373">
        <v>275.10000000000002</v>
      </c>
      <c r="R373">
        <v>0</v>
      </c>
      <c r="S373">
        <v>0</v>
      </c>
      <c r="T373">
        <v>1812.7</v>
      </c>
      <c r="U373">
        <v>0</v>
      </c>
      <c r="V373">
        <v>389.7</v>
      </c>
      <c r="W373">
        <v>0</v>
      </c>
      <c r="X373">
        <v>36640</v>
      </c>
      <c r="Y373">
        <v>0</v>
      </c>
      <c r="Z373">
        <v>0</v>
      </c>
      <c r="AA373">
        <v>32074676</v>
      </c>
      <c r="AB373">
        <v>0</v>
      </c>
      <c r="AC373">
        <v>725947</v>
      </c>
      <c r="AD373">
        <v>0</v>
      </c>
      <c r="AE373">
        <v>5700461</v>
      </c>
      <c r="AF373">
        <v>327042</v>
      </c>
      <c r="AG373">
        <v>290439</v>
      </c>
      <c r="AH373">
        <v>854587</v>
      </c>
      <c r="AI373">
        <v>0</v>
      </c>
      <c r="AJ373">
        <v>0</v>
      </c>
      <c r="AK373">
        <v>13946</v>
      </c>
      <c r="AL373">
        <v>0</v>
      </c>
      <c r="AM373">
        <v>0</v>
      </c>
      <c r="AN373">
        <v>4473067</v>
      </c>
      <c r="AO373">
        <v>0</v>
      </c>
      <c r="AP373">
        <v>763731</v>
      </c>
      <c r="AQ373">
        <v>45260537</v>
      </c>
      <c r="AR373">
        <v>35.5</v>
      </c>
    </row>
    <row r="374" spans="1:44" hidden="1">
      <c r="A374" s="150" t="str">
        <f t="shared" si="5"/>
        <v>UT_2024</v>
      </c>
      <c r="B374" t="s">
        <v>578</v>
      </c>
      <c r="C374">
        <v>2024</v>
      </c>
      <c r="D374">
        <v>0</v>
      </c>
      <c r="E374">
        <v>10.6</v>
      </c>
      <c r="F374">
        <v>0</v>
      </c>
      <c r="G374">
        <v>2760.3</v>
      </c>
      <c r="H374">
        <v>0</v>
      </c>
      <c r="I374">
        <v>474.9</v>
      </c>
      <c r="J374">
        <v>0</v>
      </c>
      <c r="K374">
        <v>1838.4</v>
      </c>
      <c r="L374">
        <v>528.9</v>
      </c>
      <c r="M374">
        <v>81</v>
      </c>
      <c r="N374">
        <v>270.39999999999998</v>
      </c>
      <c r="O374">
        <v>0</v>
      </c>
      <c r="P374">
        <v>0</v>
      </c>
      <c r="Q374">
        <v>275.10000000000002</v>
      </c>
      <c r="R374">
        <v>0</v>
      </c>
      <c r="S374">
        <v>0</v>
      </c>
      <c r="T374">
        <v>1957.7</v>
      </c>
      <c r="U374">
        <v>0</v>
      </c>
      <c r="V374">
        <v>389.7</v>
      </c>
      <c r="W374">
        <v>0</v>
      </c>
      <c r="X374">
        <v>38496</v>
      </c>
      <c r="Y374">
        <v>0</v>
      </c>
      <c r="Z374">
        <v>0</v>
      </c>
      <c r="AA374">
        <v>19084812</v>
      </c>
      <c r="AB374">
        <v>0</v>
      </c>
      <c r="AC374">
        <v>797964</v>
      </c>
      <c r="AD374">
        <v>0</v>
      </c>
      <c r="AE374">
        <v>6038741</v>
      </c>
      <c r="AF374">
        <v>409455</v>
      </c>
      <c r="AG374">
        <v>290439</v>
      </c>
      <c r="AH374">
        <v>858985</v>
      </c>
      <c r="AI374">
        <v>0</v>
      </c>
      <c r="AJ374">
        <v>0</v>
      </c>
      <c r="AK374">
        <v>16415</v>
      </c>
      <c r="AL374">
        <v>0</v>
      </c>
      <c r="AM374">
        <v>0</v>
      </c>
      <c r="AN374">
        <v>5048826</v>
      </c>
      <c r="AO374">
        <v>0</v>
      </c>
      <c r="AP374">
        <v>762621</v>
      </c>
      <c r="AQ374">
        <v>33346755</v>
      </c>
      <c r="AR374">
        <v>22.6</v>
      </c>
    </row>
    <row r="375" spans="1:44" hidden="1">
      <c r="A375" s="150" t="str">
        <f t="shared" si="5"/>
        <v>UT_2025</v>
      </c>
      <c r="B375" t="s">
        <v>578</v>
      </c>
      <c r="C375">
        <v>2025</v>
      </c>
      <c r="D375">
        <v>0</v>
      </c>
      <c r="E375">
        <v>10.6</v>
      </c>
      <c r="F375">
        <v>3.1</v>
      </c>
      <c r="G375">
        <v>2733.3</v>
      </c>
      <c r="H375">
        <v>0</v>
      </c>
      <c r="I375">
        <v>515.1</v>
      </c>
      <c r="J375">
        <v>4.5999999999999996</v>
      </c>
      <c r="K375">
        <v>1837.1</v>
      </c>
      <c r="L375">
        <v>528.9</v>
      </c>
      <c r="M375">
        <v>81</v>
      </c>
      <c r="N375">
        <v>270.5</v>
      </c>
      <c r="O375">
        <v>0</v>
      </c>
      <c r="P375">
        <v>0</v>
      </c>
      <c r="Q375">
        <v>275.10000000000002</v>
      </c>
      <c r="R375">
        <v>0</v>
      </c>
      <c r="S375">
        <v>0</v>
      </c>
      <c r="T375">
        <v>2298.8000000000002</v>
      </c>
      <c r="U375">
        <v>0</v>
      </c>
      <c r="V375">
        <v>389.7</v>
      </c>
      <c r="W375">
        <v>0</v>
      </c>
      <c r="X375">
        <v>39438</v>
      </c>
      <c r="Y375">
        <v>0</v>
      </c>
      <c r="Z375">
        <v>20504</v>
      </c>
      <c r="AA375">
        <v>18529779</v>
      </c>
      <c r="AB375">
        <v>0</v>
      </c>
      <c r="AC375">
        <v>854333</v>
      </c>
      <c r="AD375">
        <v>30115</v>
      </c>
      <c r="AE375">
        <v>5026210</v>
      </c>
      <c r="AF375">
        <v>261488</v>
      </c>
      <c r="AG375">
        <v>290439</v>
      </c>
      <c r="AH375">
        <v>859395</v>
      </c>
      <c r="AI375">
        <v>0</v>
      </c>
      <c r="AJ375">
        <v>0</v>
      </c>
      <c r="AK375">
        <v>5597</v>
      </c>
      <c r="AL375">
        <v>0</v>
      </c>
      <c r="AM375">
        <v>0</v>
      </c>
      <c r="AN375">
        <v>6032160</v>
      </c>
      <c r="AO375">
        <v>0</v>
      </c>
      <c r="AP375">
        <v>761525</v>
      </c>
      <c r="AQ375">
        <v>32710982</v>
      </c>
      <c r="AR375">
        <v>21.5</v>
      </c>
    </row>
    <row r="376" spans="1:44" hidden="1">
      <c r="A376" s="150" t="str">
        <f t="shared" si="5"/>
        <v>UT_2026</v>
      </c>
      <c r="B376" t="s">
        <v>578</v>
      </c>
      <c r="C376">
        <v>2026</v>
      </c>
      <c r="D376">
        <v>49.3</v>
      </c>
      <c r="E376">
        <v>10.6</v>
      </c>
      <c r="F376">
        <v>6.2</v>
      </c>
      <c r="G376">
        <v>2705.8</v>
      </c>
      <c r="H376">
        <v>0</v>
      </c>
      <c r="I376">
        <v>555.4</v>
      </c>
      <c r="J376">
        <v>9.1999999999999993</v>
      </c>
      <c r="K376">
        <v>1835.8</v>
      </c>
      <c r="L376">
        <v>528.9</v>
      </c>
      <c r="M376">
        <v>81</v>
      </c>
      <c r="N376">
        <v>270.7</v>
      </c>
      <c r="O376">
        <v>0</v>
      </c>
      <c r="P376">
        <v>0</v>
      </c>
      <c r="Q376">
        <v>275.10000000000002</v>
      </c>
      <c r="R376">
        <v>0</v>
      </c>
      <c r="S376">
        <v>0</v>
      </c>
      <c r="T376">
        <v>2487.6</v>
      </c>
      <c r="U376">
        <v>0</v>
      </c>
      <c r="V376">
        <v>389.7</v>
      </c>
      <c r="W376">
        <v>-19449</v>
      </c>
      <c r="X376">
        <v>39277</v>
      </c>
      <c r="Y376">
        <v>0</v>
      </c>
      <c r="Z376">
        <v>41007</v>
      </c>
      <c r="AA376">
        <v>17680377</v>
      </c>
      <c r="AB376">
        <v>0</v>
      </c>
      <c r="AC376">
        <v>925166</v>
      </c>
      <c r="AD376">
        <v>60230</v>
      </c>
      <c r="AE376">
        <v>5062477</v>
      </c>
      <c r="AF376">
        <v>487194</v>
      </c>
      <c r="AG376">
        <v>290439</v>
      </c>
      <c r="AH376">
        <v>859805</v>
      </c>
      <c r="AI376">
        <v>0</v>
      </c>
      <c r="AJ376">
        <v>0</v>
      </c>
      <c r="AK376">
        <v>0</v>
      </c>
      <c r="AL376">
        <v>0</v>
      </c>
      <c r="AM376">
        <v>0</v>
      </c>
      <c r="AN376">
        <v>6501550</v>
      </c>
      <c r="AO376">
        <v>0</v>
      </c>
      <c r="AP376">
        <v>707806</v>
      </c>
      <c r="AQ376">
        <v>32635880</v>
      </c>
      <c r="AR376">
        <v>20.8</v>
      </c>
    </row>
    <row r="377" spans="1:44" hidden="1">
      <c r="A377" s="150" t="str">
        <f t="shared" si="5"/>
        <v>UT_2027</v>
      </c>
      <c r="B377" t="s">
        <v>578</v>
      </c>
      <c r="C377">
        <v>2027</v>
      </c>
      <c r="D377">
        <v>49.5</v>
      </c>
      <c r="E377">
        <v>10.6</v>
      </c>
      <c r="F377">
        <v>9.4</v>
      </c>
      <c r="G377">
        <v>2673.8</v>
      </c>
      <c r="H377">
        <v>0</v>
      </c>
      <c r="I377">
        <v>605.6</v>
      </c>
      <c r="J377">
        <v>13.7</v>
      </c>
      <c r="K377">
        <v>1832.7</v>
      </c>
      <c r="L377">
        <v>528.9</v>
      </c>
      <c r="M377">
        <v>179.4</v>
      </c>
      <c r="N377">
        <v>270.8</v>
      </c>
      <c r="O377">
        <v>0</v>
      </c>
      <c r="P377">
        <v>0</v>
      </c>
      <c r="Q377">
        <v>275.10000000000002</v>
      </c>
      <c r="R377">
        <v>0</v>
      </c>
      <c r="S377">
        <v>0</v>
      </c>
      <c r="T377">
        <v>2482.6999999999998</v>
      </c>
      <c r="U377">
        <v>0</v>
      </c>
      <c r="V377">
        <v>389.7</v>
      </c>
      <c r="W377">
        <v>-10060</v>
      </c>
      <c r="X377">
        <v>36669</v>
      </c>
      <c r="Y377">
        <v>0</v>
      </c>
      <c r="Z377">
        <v>61511</v>
      </c>
      <c r="AA377">
        <v>17026075</v>
      </c>
      <c r="AB377">
        <v>0</v>
      </c>
      <c r="AC377">
        <v>1016006</v>
      </c>
      <c r="AD377">
        <v>90345</v>
      </c>
      <c r="AE377">
        <v>4322850</v>
      </c>
      <c r="AF377">
        <v>549440</v>
      </c>
      <c r="AG377">
        <v>1023144</v>
      </c>
      <c r="AH377">
        <v>860215</v>
      </c>
      <c r="AI377">
        <v>0</v>
      </c>
      <c r="AJ377">
        <v>0</v>
      </c>
      <c r="AK377">
        <v>16484</v>
      </c>
      <c r="AL377">
        <v>0</v>
      </c>
      <c r="AM377">
        <v>0</v>
      </c>
      <c r="AN377">
        <v>6407975</v>
      </c>
      <c r="AO377">
        <v>0</v>
      </c>
      <c r="AP377">
        <v>759319</v>
      </c>
      <c r="AQ377">
        <v>32159973</v>
      </c>
      <c r="AR377">
        <v>19.8</v>
      </c>
    </row>
    <row r="378" spans="1:44" hidden="1">
      <c r="A378" s="150" t="str">
        <f t="shared" si="5"/>
        <v>UT_2028</v>
      </c>
      <c r="B378" t="s">
        <v>578</v>
      </c>
      <c r="C378">
        <v>2028</v>
      </c>
      <c r="D378">
        <v>65</v>
      </c>
      <c r="E378">
        <v>10.6</v>
      </c>
      <c r="F378">
        <v>0</v>
      </c>
      <c r="G378">
        <v>2566.3000000000002</v>
      </c>
      <c r="H378">
        <v>0</v>
      </c>
      <c r="I378">
        <v>655.9</v>
      </c>
      <c r="J378">
        <v>18.3</v>
      </c>
      <c r="K378">
        <v>1829.6</v>
      </c>
      <c r="L378">
        <v>528.9</v>
      </c>
      <c r="M378">
        <v>179.4</v>
      </c>
      <c r="N378">
        <v>271</v>
      </c>
      <c r="O378">
        <v>0</v>
      </c>
      <c r="P378">
        <v>0</v>
      </c>
      <c r="Q378">
        <v>275.10000000000002</v>
      </c>
      <c r="R378">
        <v>0</v>
      </c>
      <c r="S378">
        <v>0</v>
      </c>
      <c r="T378">
        <v>2536.6</v>
      </c>
      <c r="U378">
        <v>0</v>
      </c>
      <c r="V378">
        <v>389.7</v>
      </c>
      <c r="W378">
        <v>-15983</v>
      </c>
      <c r="X378">
        <v>28056</v>
      </c>
      <c r="Y378">
        <v>0</v>
      </c>
      <c r="Z378">
        <v>0</v>
      </c>
      <c r="AA378">
        <v>10258044</v>
      </c>
      <c r="AB378">
        <v>0</v>
      </c>
      <c r="AC378">
        <v>1101894</v>
      </c>
      <c r="AD378">
        <v>120461</v>
      </c>
      <c r="AE378">
        <v>3067922</v>
      </c>
      <c r="AF378">
        <v>314845</v>
      </c>
      <c r="AG378">
        <v>1023144</v>
      </c>
      <c r="AH378">
        <v>860171</v>
      </c>
      <c r="AI378">
        <v>0</v>
      </c>
      <c r="AJ378">
        <v>0</v>
      </c>
      <c r="AK378">
        <v>106579</v>
      </c>
      <c r="AL378">
        <v>0</v>
      </c>
      <c r="AM378">
        <v>0</v>
      </c>
      <c r="AN378">
        <v>6492528</v>
      </c>
      <c r="AO378">
        <v>0</v>
      </c>
      <c r="AP378">
        <v>758224</v>
      </c>
      <c r="AQ378">
        <v>24115884</v>
      </c>
      <c r="AR378">
        <v>12.1</v>
      </c>
    </row>
    <row r="379" spans="1:44" hidden="1">
      <c r="A379" s="150" t="str">
        <f t="shared" si="5"/>
        <v>UT_2029</v>
      </c>
      <c r="B379" t="s">
        <v>578</v>
      </c>
      <c r="C379">
        <v>2029</v>
      </c>
      <c r="D379">
        <v>534.1</v>
      </c>
      <c r="E379">
        <v>10.6</v>
      </c>
      <c r="F379">
        <v>0</v>
      </c>
      <c r="G379">
        <v>2523.6999999999998</v>
      </c>
      <c r="H379">
        <v>0</v>
      </c>
      <c r="I379">
        <v>726.8</v>
      </c>
      <c r="J379">
        <v>18.3</v>
      </c>
      <c r="K379">
        <v>1827.7</v>
      </c>
      <c r="L379">
        <v>528.9</v>
      </c>
      <c r="M379">
        <v>179.4</v>
      </c>
      <c r="N379">
        <v>271.10000000000002</v>
      </c>
      <c r="O379">
        <v>0</v>
      </c>
      <c r="P379">
        <v>0</v>
      </c>
      <c r="Q379">
        <v>275.10000000000002</v>
      </c>
      <c r="R379">
        <v>0</v>
      </c>
      <c r="S379">
        <v>0</v>
      </c>
      <c r="T379">
        <v>3409.4</v>
      </c>
      <c r="U379">
        <v>0</v>
      </c>
      <c r="V379">
        <v>389.7</v>
      </c>
      <c r="W379">
        <v>-181842</v>
      </c>
      <c r="X379">
        <v>27518</v>
      </c>
      <c r="Y379">
        <v>0</v>
      </c>
      <c r="Z379">
        <v>0</v>
      </c>
      <c r="AA379">
        <v>10666779</v>
      </c>
      <c r="AB379">
        <v>0</v>
      </c>
      <c r="AC379">
        <v>937346</v>
      </c>
      <c r="AD379">
        <v>120461</v>
      </c>
      <c r="AE379">
        <v>3033753</v>
      </c>
      <c r="AF379">
        <v>261125</v>
      </c>
      <c r="AG379">
        <v>1023144</v>
      </c>
      <c r="AH379">
        <v>860570</v>
      </c>
      <c r="AI379">
        <v>0</v>
      </c>
      <c r="AJ379">
        <v>0</v>
      </c>
      <c r="AK379">
        <v>111416</v>
      </c>
      <c r="AL379">
        <v>0</v>
      </c>
      <c r="AM379">
        <v>0</v>
      </c>
      <c r="AN379">
        <v>8836698</v>
      </c>
      <c r="AO379">
        <v>0</v>
      </c>
      <c r="AP379">
        <v>429834</v>
      </c>
      <c r="AQ379">
        <v>26126802</v>
      </c>
      <c r="AR379">
        <v>12.5</v>
      </c>
    </row>
    <row r="380" spans="1:44" hidden="1">
      <c r="A380" s="150" t="str">
        <f t="shared" si="5"/>
        <v>UT_2030</v>
      </c>
      <c r="B380" t="s">
        <v>578</v>
      </c>
      <c r="C380">
        <v>2030</v>
      </c>
      <c r="D380">
        <v>581.6</v>
      </c>
      <c r="E380">
        <v>10.6</v>
      </c>
      <c r="F380">
        <v>0</v>
      </c>
      <c r="G380">
        <v>2470.6999999999998</v>
      </c>
      <c r="H380">
        <v>0</v>
      </c>
      <c r="I380">
        <v>797.6</v>
      </c>
      <c r="J380">
        <v>18.3</v>
      </c>
      <c r="K380">
        <v>1825.9</v>
      </c>
      <c r="L380">
        <v>528.9</v>
      </c>
      <c r="M380">
        <v>179.4</v>
      </c>
      <c r="N380">
        <v>271.3</v>
      </c>
      <c r="O380">
        <v>0</v>
      </c>
      <c r="P380">
        <v>0</v>
      </c>
      <c r="Q380">
        <v>37.6</v>
      </c>
      <c r="R380">
        <v>0</v>
      </c>
      <c r="S380">
        <v>0</v>
      </c>
      <c r="T380">
        <v>3521.6</v>
      </c>
      <c r="U380">
        <v>0</v>
      </c>
      <c r="V380">
        <v>389.7</v>
      </c>
      <c r="W380">
        <v>-145009</v>
      </c>
      <c r="X380">
        <v>27502</v>
      </c>
      <c r="Y380">
        <v>0</v>
      </c>
      <c r="Z380">
        <v>0</v>
      </c>
      <c r="AA380">
        <v>8340523</v>
      </c>
      <c r="AB380">
        <v>0</v>
      </c>
      <c r="AC380">
        <v>1315828</v>
      </c>
      <c r="AD380">
        <v>120461</v>
      </c>
      <c r="AE380">
        <v>652973</v>
      </c>
      <c r="AF380">
        <v>247825</v>
      </c>
      <c r="AG380">
        <v>1023144</v>
      </c>
      <c r="AH380">
        <v>860642</v>
      </c>
      <c r="AI380">
        <v>0</v>
      </c>
      <c r="AJ380">
        <v>0</v>
      </c>
      <c r="AK380">
        <v>76527</v>
      </c>
      <c r="AL380">
        <v>0</v>
      </c>
      <c r="AM380">
        <v>0</v>
      </c>
      <c r="AN380">
        <v>9293128</v>
      </c>
      <c r="AO380">
        <v>0</v>
      </c>
      <c r="AP380">
        <v>634554</v>
      </c>
      <c r="AQ380">
        <v>22448099</v>
      </c>
      <c r="AR380">
        <v>9.1</v>
      </c>
    </row>
    <row r="381" spans="1:44" hidden="1">
      <c r="A381" s="150" t="str">
        <f t="shared" si="5"/>
        <v>VA_2022</v>
      </c>
      <c r="B381" t="s">
        <v>580</v>
      </c>
      <c r="C381">
        <v>2022</v>
      </c>
      <c r="D381">
        <v>248.4</v>
      </c>
      <c r="E381">
        <v>426.7</v>
      </c>
      <c r="F381">
        <v>0</v>
      </c>
      <c r="G381">
        <v>2753</v>
      </c>
      <c r="H381">
        <v>0</v>
      </c>
      <c r="I381">
        <v>222.2</v>
      </c>
      <c r="J381">
        <v>0</v>
      </c>
      <c r="K381">
        <v>8973.1</v>
      </c>
      <c r="L381">
        <v>4192.3</v>
      </c>
      <c r="M381">
        <v>0</v>
      </c>
      <c r="N381">
        <v>865.1</v>
      </c>
      <c r="O381">
        <v>3568</v>
      </c>
      <c r="P381">
        <v>0</v>
      </c>
      <c r="Q381">
        <v>2031.2</v>
      </c>
      <c r="R381">
        <v>3241</v>
      </c>
      <c r="S381">
        <v>0</v>
      </c>
      <c r="T381">
        <v>5245.9</v>
      </c>
      <c r="U381">
        <v>24</v>
      </c>
      <c r="V381">
        <v>24.7</v>
      </c>
      <c r="W381">
        <v>-79917</v>
      </c>
      <c r="X381">
        <v>2114845</v>
      </c>
      <c r="Y381">
        <v>0</v>
      </c>
      <c r="Z381">
        <v>0</v>
      </c>
      <c r="AA381">
        <v>10911852</v>
      </c>
      <c r="AB381">
        <v>0</v>
      </c>
      <c r="AC381">
        <v>29535</v>
      </c>
      <c r="AD381">
        <v>0</v>
      </c>
      <c r="AE381">
        <v>51017655</v>
      </c>
      <c r="AF381">
        <v>1272693</v>
      </c>
      <c r="AG381">
        <v>0</v>
      </c>
      <c r="AH381">
        <v>1427465</v>
      </c>
      <c r="AI381">
        <v>28856793</v>
      </c>
      <c r="AJ381">
        <v>0</v>
      </c>
      <c r="AK381">
        <v>0</v>
      </c>
      <c r="AL381">
        <v>-551784</v>
      </c>
      <c r="AM381">
        <v>0</v>
      </c>
      <c r="AN381">
        <v>8439250</v>
      </c>
      <c r="AO381">
        <v>24085</v>
      </c>
      <c r="AP381">
        <v>72535</v>
      </c>
      <c r="AQ381">
        <v>103535009</v>
      </c>
      <c r="AR381">
        <v>30.6</v>
      </c>
    </row>
    <row r="382" spans="1:44" hidden="1">
      <c r="A382" s="150" t="str">
        <f t="shared" si="5"/>
        <v>VA_2023</v>
      </c>
      <c r="B382" t="s">
        <v>580</v>
      </c>
      <c r="C382">
        <v>2023</v>
      </c>
      <c r="D382">
        <v>253.3</v>
      </c>
      <c r="E382">
        <v>426.7</v>
      </c>
      <c r="F382">
        <v>0</v>
      </c>
      <c r="G382">
        <v>1747</v>
      </c>
      <c r="H382">
        <v>0</v>
      </c>
      <c r="I382">
        <v>350.6</v>
      </c>
      <c r="J382">
        <v>0</v>
      </c>
      <c r="K382">
        <v>8973.1</v>
      </c>
      <c r="L382">
        <v>4192.3</v>
      </c>
      <c r="M382">
        <v>0</v>
      </c>
      <c r="N382">
        <v>865.1</v>
      </c>
      <c r="O382">
        <v>3568</v>
      </c>
      <c r="P382">
        <v>0</v>
      </c>
      <c r="Q382">
        <v>1241.2</v>
      </c>
      <c r="R382">
        <v>3241</v>
      </c>
      <c r="S382">
        <v>0</v>
      </c>
      <c r="T382">
        <v>5413.2</v>
      </c>
      <c r="U382">
        <v>24</v>
      </c>
      <c r="V382">
        <v>96.7</v>
      </c>
      <c r="W382">
        <v>-15755</v>
      </c>
      <c r="X382">
        <v>1333785</v>
      </c>
      <c r="Y382">
        <v>0</v>
      </c>
      <c r="Z382">
        <v>0</v>
      </c>
      <c r="AA382">
        <v>6038269</v>
      </c>
      <c r="AB382">
        <v>0</v>
      </c>
      <c r="AC382">
        <v>493096</v>
      </c>
      <c r="AD382">
        <v>0</v>
      </c>
      <c r="AE382">
        <v>53835751</v>
      </c>
      <c r="AF382">
        <v>2725576</v>
      </c>
      <c r="AG382">
        <v>0</v>
      </c>
      <c r="AH382">
        <v>1427465</v>
      </c>
      <c r="AI382">
        <v>28856793</v>
      </c>
      <c r="AJ382">
        <v>0</v>
      </c>
      <c r="AK382">
        <v>146678</v>
      </c>
      <c r="AL382">
        <v>-530012</v>
      </c>
      <c r="AM382">
        <v>0</v>
      </c>
      <c r="AN382">
        <v>11148803</v>
      </c>
      <c r="AO382">
        <v>70163</v>
      </c>
      <c r="AP382">
        <v>255053</v>
      </c>
      <c r="AQ382">
        <v>105785667</v>
      </c>
      <c r="AR382">
        <v>27.7</v>
      </c>
    </row>
    <row r="383" spans="1:44" hidden="1">
      <c r="A383" s="150" t="str">
        <f t="shared" si="5"/>
        <v>VA_2024</v>
      </c>
      <c r="B383" t="s">
        <v>580</v>
      </c>
      <c r="C383">
        <v>2024</v>
      </c>
      <c r="D383">
        <v>254.6</v>
      </c>
      <c r="E383">
        <v>426.7</v>
      </c>
      <c r="F383">
        <v>0</v>
      </c>
      <c r="G383">
        <v>868.1</v>
      </c>
      <c r="H383">
        <v>0</v>
      </c>
      <c r="I383">
        <v>479.1</v>
      </c>
      <c r="J383">
        <v>0</v>
      </c>
      <c r="K383">
        <v>8973.1</v>
      </c>
      <c r="L383">
        <v>4192.3</v>
      </c>
      <c r="M383">
        <v>0</v>
      </c>
      <c r="N383">
        <v>865.3</v>
      </c>
      <c r="O383">
        <v>3568</v>
      </c>
      <c r="P383">
        <v>0</v>
      </c>
      <c r="Q383">
        <v>1042.9000000000001</v>
      </c>
      <c r="R383">
        <v>3241</v>
      </c>
      <c r="S383">
        <v>0</v>
      </c>
      <c r="T383">
        <v>5420.7</v>
      </c>
      <c r="U383">
        <v>2500</v>
      </c>
      <c r="V383">
        <v>102.4</v>
      </c>
      <c r="W383">
        <v>-15464</v>
      </c>
      <c r="X383">
        <v>967389</v>
      </c>
      <c r="Y383">
        <v>0</v>
      </c>
      <c r="Z383">
        <v>0</v>
      </c>
      <c r="AA383">
        <v>0</v>
      </c>
      <c r="AB383">
        <v>0</v>
      </c>
      <c r="AC383">
        <v>696051</v>
      </c>
      <c r="AD383">
        <v>0</v>
      </c>
      <c r="AE383">
        <v>53912514</v>
      </c>
      <c r="AF383">
        <v>3144357</v>
      </c>
      <c r="AG383">
        <v>0</v>
      </c>
      <c r="AH383">
        <v>1428075</v>
      </c>
      <c r="AI383">
        <v>28856793</v>
      </c>
      <c r="AJ383">
        <v>0</v>
      </c>
      <c r="AK383">
        <v>255720</v>
      </c>
      <c r="AL383">
        <v>-609604</v>
      </c>
      <c r="AM383">
        <v>0</v>
      </c>
      <c r="AN383">
        <v>11110721</v>
      </c>
      <c r="AO383">
        <v>5580003</v>
      </c>
      <c r="AP383">
        <v>347001</v>
      </c>
      <c r="AQ383">
        <v>105673557</v>
      </c>
      <c r="AR383">
        <v>22.3</v>
      </c>
    </row>
    <row r="384" spans="1:44" hidden="1">
      <c r="A384" s="150" t="str">
        <f t="shared" si="5"/>
        <v>VA_2025</v>
      </c>
      <c r="B384" t="s">
        <v>580</v>
      </c>
      <c r="C384">
        <v>2025</v>
      </c>
      <c r="D384">
        <v>404.2</v>
      </c>
      <c r="E384">
        <v>426.7</v>
      </c>
      <c r="F384">
        <v>6.2</v>
      </c>
      <c r="G384">
        <v>865.5</v>
      </c>
      <c r="H384">
        <v>0</v>
      </c>
      <c r="I384">
        <v>712.8</v>
      </c>
      <c r="J384">
        <v>9.1999999999999993</v>
      </c>
      <c r="K384">
        <v>8966.6</v>
      </c>
      <c r="L384">
        <v>4192.3</v>
      </c>
      <c r="M384">
        <v>0</v>
      </c>
      <c r="N384">
        <v>865.6</v>
      </c>
      <c r="O384">
        <v>3568</v>
      </c>
      <c r="P384">
        <v>0</v>
      </c>
      <c r="Q384">
        <v>1042.9000000000001</v>
      </c>
      <c r="R384">
        <v>3241</v>
      </c>
      <c r="S384">
        <v>0</v>
      </c>
      <c r="T384">
        <v>5422.4</v>
      </c>
      <c r="U384">
        <v>2500</v>
      </c>
      <c r="V384">
        <v>102.6</v>
      </c>
      <c r="W384">
        <v>-22124</v>
      </c>
      <c r="X384">
        <v>916263</v>
      </c>
      <c r="Y384">
        <v>0</v>
      </c>
      <c r="Z384">
        <v>41007</v>
      </c>
      <c r="AA384">
        <v>0</v>
      </c>
      <c r="AB384">
        <v>0</v>
      </c>
      <c r="AC384">
        <v>1035924</v>
      </c>
      <c r="AD384">
        <v>60230</v>
      </c>
      <c r="AE384">
        <v>52323950</v>
      </c>
      <c r="AF384">
        <v>3081661</v>
      </c>
      <c r="AG384">
        <v>0</v>
      </c>
      <c r="AH384">
        <v>1428685</v>
      </c>
      <c r="AI384">
        <v>28856793</v>
      </c>
      <c r="AJ384">
        <v>0</v>
      </c>
      <c r="AK384">
        <v>90150</v>
      </c>
      <c r="AL384">
        <v>-628088</v>
      </c>
      <c r="AM384">
        <v>0</v>
      </c>
      <c r="AN384">
        <v>11033606</v>
      </c>
      <c r="AO384">
        <v>8602239</v>
      </c>
      <c r="AP384">
        <v>346061</v>
      </c>
      <c r="AQ384">
        <v>107166360</v>
      </c>
      <c r="AR384">
        <v>21.5</v>
      </c>
    </row>
    <row r="385" spans="1:44" hidden="1">
      <c r="A385" s="150" t="str">
        <f t="shared" si="5"/>
        <v>VA_2026</v>
      </c>
      <c r="B385" t="s">
        <v>580</v>
      </c>
      <c r="C385">
        <v>2026</v>
      </c>
      <c r="D385">
        <v>456.6</v>
      </c>
      <c r="E385">
        <v>426.7</v>
      </c>
      <c r="F385">
        <v>12.5</v>
      </c>
      <c r="G385">
        <v>863</v>
      </c>
      <c r="H385">
        <v>0</v>
      </c>
      <c r="I385">
        <v>946.5</v>
      </c>
      <c r="J385">
        <v>18.3</v>
      </c>
      <c r="K385">
        <v>8960.2000000000007</v>
      </c>
      <c r="L385">
        <v>4192.3</v>
      </c>
      <c r="M385">
        <v>0</v>
      </c>
      <c r="N385">
        <v>865.8</v>
      </c>
      <c r="O385">
        <v>3568</v>
      </c>
      <c r="P385">
        <v>0</v>
      </c>
      <c r="Q385">
        <v>1042.9000000000001</v>
      </c>
      <c r="R385">
        <v>3241</v>
      </c>
      <c r="S385">
        <v>0</v>
      </c>
      <c r="T385">
        <v>5421.5</v>
      </c>
      <c r="U385">
        <v>2500</v>
      </c>
      <c r="V385">
        <v>102.8</v>
      </c>
      <c r="W385">
        <v>-35169</v>
      </c>
      <c r="X385">
        <v>864367</v>
      </c>
      <c r="Y385">
        <v>0</v>
      </c>
      <c r="Z385">
        <v>82014</v>
      </c>
      <c r="AA385">
        <v>0</v>
      </c>
      <c r="AB385">
        <v>0</v>
      </c>
      <c r="AC385">
        <v>1375648</v>
      </c>
      <c r="AD385">
        <v>120461</v>
      </c>
      <c r="AE385">
        <v>51310724</v>
      </c>
      <c r="AF385">
        <v>2413745</v>
      </c>
      <c r="AG385">
        <v>0</v>
      </c>
      <c r="AH385">
        <v>1429296</v>
      </c>
      <c r="AI385">
        <v>28856793</v>
      </c>
      <c r="AJ385">
        <v>0</v>
      </c>
      <c r="AK385">
        <v>0</v>
      </c>
      <c r="AL385">
        <v>-813788</v>
      </c>
      <c r="AM385">
        <v>0</v>
      </c>
      <c r="AN385">
        <v>10956619</v>
      </c>
      <c r="AO385">
        <v>8496823</v>
      </c>
      <c r="AP385">
        <v>345121</v>
      </c>
      <c r="AQ385">
        <v>105402654</v>
      </c>
      <c r="AR385">
        <v>20.6</v>
      </c>
    </row>
    <row r="386" spans="1:44" hidden="1">
      <c r="A386" s="150" t="str">
        <f t="shared" si="5"/>
        <v>VA_2027</v>
      </c>
      <c r="B386" t="s">
        <v>580</v>
      </c>
      <c r="C386">
        <v>2027</v>
      </c>
      <c r="D386">
        <v>461</v>
      </c>
      <c r="E386">
        <v>426.7</v>
      </c>
      <c r="F386">
        <v>18.7</v>
      </c>
      <c r="G386">
        <v>860</v>
      </c>
      <c r="H386">
        <v>0</v>
      </c>
      <c r="I386">
        <v>1318.7</v>
      </c>
      <c r="J386">
        <v>27.5</v>
      </c>
      <c r="K386">
        <v>8945.1</v>
      </c>
      <c r="L386">
        <v>4192.3</v>
      </c>
      <c r="M386">
        <v>0</v>
      </c>
      <c r="N386">
        <v>890.1</v>
      </c>
      <c r="O386">
        <v>3568</v>
      </c>
      <c r="P386">
        <v>0</v>
      </c>
      <c r="Q386">
        <v>1042.9000000000001</v>
      </c>
      <c r="R386">
        <v>3241</v>
      </c>
      <c r="S386">
        <v>0</v>
      </c>
      <c r="T386">
        <v>5420.2</v>
      </c>
      <c r="U386">
        <v>2500</v>
      </c>
      <c r="V386">
        <v>102.7</v>
      </c>
      <c r="W386">
        <v>-39343</v>
      </c>
      <c r="X386">
        <v>788088</v>
      </c>
      <c r="Y386">
        <v>0</v>
      </c>
      <c r="Z386">
        <v>123022</v>
      </c>
      <c r="AA386">
        <v>0</v>
      </c>
      <c r="AB386">
        <v>0</v>
      </c>
      <c r="AC386">
        <v>1916756</v>
      </c>
      <c r="AD386">
        <v>180691</v>
      </c>
      <c r="AE386">
        <v>50475778</v>
      </c>
      <c r="AF386">
        <v>526538</v>
      </c>
      <c r="AG386">
        <v>0</v>
      </c>
      <c r="AH386">
        <v>1465668</v>
      </c>
      <c r="AI386">
        <v>28856793</v>
      </c>
      <c r="AJ386">
        <v>0</v>
      </c>
      <c r="AK386">
        <v>0</v>
      </c>
      <c r="AL386">
        <v>-930012</v>
      </c>
      <c r="AM386">
        <v>0</v>
      </c>
      <c r="AN386">
        <v>10879853</v>
      </c>
      <c r="AO386">
        <v>8460375</v>
      </c>
      <c r="AP386">
        <v>344189</v>
      </c>
      <c r="AQ386">
        <v>103048395</v>
      </c>
      <c r="AR386">
        <v>19</v>
      </c>
    </row>
    <row r="387" spans="1:44" hidden="1">
      <c r="A387" s="150" t="str">
        <f t="shared" ref="A387:A434" si="6">B387&amp;"_"&amp;C387</f>
        <v>VA_2028</v>
      </c>
      <c r="B387" t="s">
        <v>580</v>
      </c>
      <c r="C387">
        <v>2028</v>
      </c>
      <c r="D387">
        <v>1991.1</v>
      </c>
      <c r="E387">
        <v>229.4</v>
      </c>
      <c r="F387">
        <v>0</v>
      </c>
      <c r="G387">
        <v>849.9</v>
      </c>
      <c r="H387">
        <v>0</v>
      </c>
      <c r="I387">
        <v>1690.9</v>
      </c>
      <c r="J387">
        <v>36.6</v>
      </c>
      <c r="K387">
        <v>8930</v>
      </c>
      <c r="L387">
        <v>4192.3</v>
      </c>
      <c r="M387">
        <v>0</v>
      </c>
      <c r="N387">
        <v>890.3</v>
      </c>
      <c r="O387">
        <v>3568</v>
      </c>
      <c r="P387">
        <v>0</v>
      </c>
      <c r="Q387">
        <v>1042.9000000000001</v>
      </c>
      <c r="R387">
        <v>3241</v>
      </c>
      <c r="S387">
        <v>0</v>
      </c>
      <c r="T387">
        <v>5421.4</v>
      </c>
      <c r="U387">
        <v>2500</v>
      </c>
      <c r="V387">
        <v>102.3</v>
      </c>
      <c r="W387">
        <v>-399775</v>
      </c>
      <c r="X387">
        <v>669380</v>
      </c>
      <c r="Y387">
        <v>0</v>
      </c>
      <c r="Z387">
        <v>0</v>
      </c>
      <c r="AA387">
        <v>0</v>
      </c>
      <c r="AB387">
        <v>0</v>
      </c>
      <c r="AC387">
        <v>2457865</v>
      </c>
      <c r="AD387">
        <v>240921</v>
      </c>
      <c r="AE387">
        <v>42239995</v>
      </c>
      <c r="AF387">
        <v>680311</v>
      </c>
      <c r="AG387">
        <v>0</v>
      </c>
      <c r="AH387">
        <v>1461643</v>
      </c>
      <c r="AI387">
        <v>28856793</v>
      </c>
      <c r="AJ387">
        <v>0</v>
      </c>
      <c r="AK387">
        <v>0</v>
      </c>
      <c r="AL387">
        <v>-1145156</v>
      </c>
      <c r="AM387">
        <v>0</v>
      </c>
      <c r="AN387">
        <v>10808762</v>
      </c>
      <c r="AO387">
        <v>8809295</v>
      </c>
      <c r="AP387">
        <v>343275</v>
      </c>
      <c r="AQ387">
        <v>95023309</v>
      </c>
      <c r="AR387">
        <v>16</v>
      </c>
    </row>
    <row r="388" spans="1:44" hidden="1">
      <c r="A388" s="150" t="str">
        <f t="shared" si="6"/>
        <v>VA_2029</v>
      </c>
      <c r="B388" t="s">
        <v>580</v>
      </c>
      <c r="C388">
        <v>2029</v>
      </c>
      <c r="D388">
        <v>2724.7</v>
      </c>
      <c r="E388">
        <v>229.4</v>
      </c>
      <c r="F388">
        <v>0</v>
      </c>
      <c r="G388">
        <v>845.9</v>
      </c>
      <c r="H388">
        <v>0</v>
      </c>
      <c r="I388">
        <v>2233</v>
      </c>
      <c r="J388">
        <v>36.6</v>
      </c>
      <c r="K388">
        <v>8921.1</v>
      </c>
      <c r="L388">
        <v>4192.3</v>
      </c>
      <c r="M388">
        <v>0</v>
      </c>
      <c r="N388">
        <v>890.6</v>
      </c>
      <c r="O388">
        <v>3568</v>
      </c>
      <c r="P388">
        <v>0</v>
      </c>
      <c r="Q388">
        <v>1042.9000000000001</v>
      </c>
      <c r="R388">
        <v>3241</v>
      </c>
      <c r="S388">
        <v>0</v>
      </c>
      <c r="T388">
        <v>5421.7</v>
      </c>
      <c r="U388">
        <v>2500</v>
      </c>
      <c r="V388">
        <v>102.5</v>
      </c>
      <c r="W388">
        <v>-610921</v>
      </c>
      <c r="X388">
        <v>636448</v>
      </c>
      <c r="Y388">
        <v>0</v>
      </c>
      <c r="Z388">
        <v>0</v>
      </c>
      <c r="AA388">
        <v>0</v>
      </c>
      <c r="AB388">
        <v>0</v>
      </c>
      <c r="AC388">
        <v>3245875</v>
      </c>
      <c r="AD388">
        <v>240921</v>
      </c>
      <c r="AE388">
        <v>40050117</v>
      </c>
      <c r="AF388">
        <v>614837</v>
      </c>
      <c r="AG388">
        <v>0</v>
      </c>
      <c r="AH388">
        <v>1462253</v>
      </c>
      <c r="AI388">
        <v>28856793</v>
      </c>
      <c r="AJ388">
        <v>0</v>
      </c>
      <c r="AK388">
        <v>0</v>
      </c>
      <c r="AL388">
        <v>-1092567</v>
      </c>
      <c r="AM388">
        <v>0</v>
      </c>
      <c r="AN388">
        <v>10733215</v>
      </c>
      <c r="AO388">
        <v>8612880</v>
      </c>
      <c r="AP388">
        <v>342344</v>
      </c>
      <c r="AQ388">
        <v>93092195</v>
      </c>
      <c r="AR388">
        <v>15.1</v>
      </c>
    </row>
    <row r="389" spans="1:44" hidden="1">
      <c r="A389" s="150" t="str">
        <f t="shared" si="6"/>
        <v>VA_2030</v>
      </c>
      <c r="B389" t="s">
        <v>580</v>
      </c>
      <c r="C389">
        <v>2030</v>
      </c>
      <c r="D389">
        <v>2725.1</v>
      </c>
      <c r="E389">
        <v>229.4</v>
      </c>
      <c r="F389">
        <v>0</v>
      </c>
      <c r="G389">
        <v>841</v>
      </c>
      <c r="H389">
        <v>0</v>
      </c>
      <c r="I389">
        <v>2775.1</v>
      </c>
      <c r="J389">
        <v>36.6</v>
      </c>
      <c r="K389">
        <v>8911.9</v>
      </c>
      <c r="L389">
        <v>4192.3</v>
      </c>
      <c r="M389">
        <v>0</v>
      </c>
      <c r="N389">
        <v>920.8</v>
      </c>
      <c r="O389">
        <v>3568</v>
      </c>
      <c r="P389">
        <v>0</v>
      </c>
      <c r="Q389">
        <v>796.9</v>
      </c>
      <c r="R389">
        <v>3241</v>
      </c>
      <c r="S389">
        <v>0</v>
      </c>
      <c r="T389">
        <v>5421.5</v>
      </c>
      <c r="U389">
        <v>2500</v>
      </c>
      <c r="V389">
        <v>102.5</v>
      </c>
      <c r="W389">
        <v>-579907</v>
      </c>
      <c r="X389">
        <v>622727</v>
      </c>
      <c r="Y389">
        <v>0</v>
      </c>
      <c r="Z389">
        <v>0</v>
      </c>
      <c r="AA389">
        <v>0</v>
      </c>
      <c r="AB389">
        <v>0</v>
      </c>
      <c r="AC389">
        <v>4033885</v>
      </c>
      <c r="AD389">
        <v>240921</v>
      </c>
      <c r="AE389">
        <v>33550808</v>
      </c>
      <c r="AF389">
        <v>654469</v>
      </c>
      <c r="AG389">
        <v>0</v>
      </c>
      <c r="AH389">
        <v>1497800</v>
      </c>
      <c r="AI389">
        <v>28856793</v>
      </c>
      <c r="AJ389">
        <v>0</v>
      </c>
      <c r="AK389">
        <v>0</v>
      </c>
      <c r="AL389">
        <v>-1227249</v>
      </c>
      <c r="AM389">
        <v>0</v>
      </c>
      <c r="AN389">
        <v>10658383</v>
      </c>
      <c r="AO389">
        <v>8588425</v>
      </c>
      <c r="AP389">
        <v>341430</v>
      </c>
      <c r="AQ389">
        <v>87238484</v>
      </c>
      <c r="AR389">
        <v>12.6</v>
      </c>
    </row>
    <row r="390" spans="1:44" hidden="1">
      <c r="A390" s="150" t="str">
        <f t="shared" si="6"/>
        <v>VT_2022</v>
      </c>
      <c r="B390" t="s">
        <v>579</v>
      </c>
      <c r="C390">
        <v>2022</v>
      </c>
      <c r="D390">
        <v>59.7</v>
      </c>
      <c r="E390">
        <v>81.099999999999994</v>
      </c>
      <c r="F390">
        <v>0</v>
      </c>
      <c r="G390">
        <v>0</v>
      </c>
      <c r="H390">
        <v>0</v>
      </c>
      <c r="I390">
        <v>146.4</v>
      </c>
      <c r="J390">
        <v>0</v>
      </c>
      <c r="K390">
        <v>0</v>
      </c>
      <c r="L390">
        <v>0</v>
      </c>
      <c r="M390">
        <v>0</v>
      </c>
      <c r="N390">
        <v>331.3</v>
      </c>
      <c r="O390">
        <v>0</v>
      </c>
      <c r="P390">
        <v>0</v>
      </c>
      <c r="Q390">
        <v>95.6</v>
      </c>
      <c r="R390">
        <v>0</v>
      </c>
      <c r="S390">
        <v>0</v>
      </c>
      <c r="T390">
        <v>110.3</v>
      </c>
      <c r="U390">
        <v>0</v>
      </c>
      <c r="V390">
        <v>150.19999999999999</v>
      </c>
      <c r="W390">
        <v>-23785</v>
      </c>
      <c r="X390">
        <v>0</v>
      </c>
      <c r="Y390">
        <v>1670318</v>
      </c>
      <c r="Z390">
        <v>0</v>
      </c>
      <c r="AA390">
        <v>0</v>
      </c>
      <c r="AB390">
        <v>0</v>
      </c>
      <c r="AC390">
        <v>0</v>
      </c>
      <c r="AD390">
        <v>0</v>
      </c>
      <c r="AE390">
        <v>0</v>
      </c>
      <c r="AF390">
        <v>0</v>
      </c>
      <c r="AG390">
        <v>0</v>
      </c>
      <c r="AH390">
        <v>1194068</v>
      </c>
      <c r="AI390">
        <v>0</v>
      </c>
      <c r="AJ390">
        <v>0</v>
      </c>
      <c r="AK390">
        <v>0</v>
      </c>
      <c r="AL390">
        <v>0</v>
      </c>
      <c r="AM390">
        <v>0</v>
      </c>
      <c r="AN390">
        <v>0</v>
      </c>
      <c r="AO390">
        <v>0</v>
      </c>
      <c r="AP390">
        <v>162272</v>
      </c>
      <c r="AQ390">
        <v>3002874</v>
      </c>
      <c r="AR390">
        <v>0</v>
      </c>
    </row>
    <row r="391" spans="1:44" hidden="1">
      <c r="A391" s="150" t="str">
        <f t="shared" si="6"/>
        <v>VT_2023</v>
      </c>
      <c r="B391" t="s">
        <v>579</v>
      </c>
      <c r="C391">
        <v>2023</v>
      </c>
      <c r="D391">
        <v>59.7</v>
      </c>
      <c r="E391">
        <v>81.099999999999994</v>
      </c>
      <c r="F391">
        <v>0</v>
      </c>
      <c r="G391">
        <v>0</v>
      </c>
      <c r="H391">
        <v>0</v>
      </c>
      <c r="I391">
        <v>158.30000000000001</v>
      </c>
      <c r="J391">
        <v>0</v>
      </c>
      <c r="K391">
        <v>0</v>
      </c>
      <c r="L391">
        <v>0</v>
      </c>
      <c r="M391">
        <v>0</v>
      </c>
      <c r="N391">
        <v>331.3</v>
      </c>
      <c r="O391">
        <v>0</v>
      </c>
      <c r="P391">
        <v>0</v>
      </c>
      <c r="Q391">
        <v>95.6</v>
      </c>
      <c r="R391">
        <v>0</v>
      </c>
      <c r="S391">
        <v>0</v>
      </c>
      <c r="T391">
        <v>130.30000000000001</v>
      </c>
      <c r="U391">
        <v>0</v>
      </c>
      <c r="V391">
        <v>589.5</v>
      </c>
      <c r="W391">
        <v>-6148</v>
      </c>
      <c r="X391">
        <v>41650</v>
      </c>
      <c r="Y391">
        <v>23178273</v>
      </c>
      <c r="Z391">
        <v>0</v>
      </c>
      <c r="AA391">
        <v>0</v>
      </c>
      <c r="AB391">
        <v>0</v>
      </c>
      <c r="AC391">
        <v>205309</v>
      </c>
      <c r="AD391">
        <v>0</v>
      </c>
      <c r="AE391">
        <v>0</v>
      </c>
      <c r="AF391">
        <v>0</v>
      </c>
      <c r="AG391">
        <v>0</v>
      </c>
      <c r="AH391">
        <v>1280762</v>
      </c>
      <c r="AI391">
        <v>0</v>
      </c>
      <c r="AJ391">
        <v>0</v>
      </c>
      <c r="AK391">
        <v>53176</v>
      </c>
      <c r="AL391">
        <v>0</v>
      </c>
      <c r="AM391">
        <v>0</v>
      </c>
      <c r="AN391">
        <v>234890</v>
      </c>
      <c r="AO391">
        <v>0</v>
      </c>
      <c r="AP391">
        <v>2233850</v>
      </c>
      <c r="AQ391">
        <v>27221762</v>
      </c>
      <c r="AR391">
        <v>0</v>
      </c>
    </row>
    <row r="392" spans="1:44" hidden="1">
      <c r="A392" s="150" t="str">
        <f t="shared" si="6"/>
        <v>VT_2024</v>
      </c>
      <c r="B392" t="s">
        <v>579</v>
      </c>
      <c r="C392">
        <v>2024</v>
      </c>
      <c r="D392">
        <v>59.7</v>
      </c>
      <c r="E392">
        <v>81.099999999999994</v>
      </c>
      <c r="F392">
        <v>0</v>
      </c>
      <c r="G392">
        <v>0</v>
      </c>
      <c r="H392">
        <v>0</v>
      </c>
      <c r="I392">
        <v>170.2</v>
      </c>
      <c r="J392">
        <v>0</v>
      </c>
      <c r="K392">
        <v>0</v>
      </c>
      <c r="L392">
        <v>0</v>
      </c>
      <c r="M392">
        <v>0</v>
      </c>
      <c r="N392">
        <v>331.8</v>
      </c>
      <c r="O392">
        <v>0</v>
      </c>
      <c r="P392">
        <v>0</v>
      </c>
      <c r="Q392">
        <v>0</v>
      </c>
      <c r="R392">
        <v>0</v>
      </c>
      <c r="S392">
        <v>0</v>
      </c>
      <c r="T392">
        <v>131.19999999999999</v>
      </c>
      <c r="U392">
        <v>0</v>
      </c>
      <c r="V392">
        <v>603.9</v>
      </c>
      <c r="W392">
        <v>-6143</v>
      </c>
      <c r="X392">
        <v>41650</v>
      </c>
      <c r="Y392">
        <v>24121287</v>
      </c>
      <c r="Z392">
        <v>0</v>
      </c>
      <c r="AA392">
        <v>0</v>
      </c>
      <c r="AB392">
        <v>0</v>
      </c>
      <c r="AC392">
        <v>151999</v>
      </c>
      <c r="AD392">
        <v>0</v>
      </c>
      <c r="AE392">
        <v>0</v>
      </c>
      <c r="AF392">
        <v>0</v>
      </c>
      <c r="AG392">
        <v>0</v>
      </c>
      <c r="AH392">
        <v>1282646</v>
      </c>
      <c r="AI392">
        <v>0</v>
      </c>
      <c r="AJ392">
        <v>0</v>
      </c>
      <c r="AK392">
        <v>0</v>
      </c>
      <c r="AL392">
        <v>0</v>
      </c>
      <c r="AM392">
        <v>0</v>
      </c>
      <c r="AN392">
        <v>155976</v>
      </c>
      <c r="AO392">
        <v>0</v>
      </c>
      <c r="AP392">
        <v>2124865</v>
      </c>
      <c r="AQ392">
        <v>27872279</v>
      </c>
      <c r="AR392">
        <v>0</v>
      </c>
    </row>
    <row r="393" spans="1:44" hidden="1">
      <c r="A393" s="150" t="str">
        <f t="shared" si="6"/>
        <v>VT_2025</v>
      </c>
      <c r="B393" t="s">
        <v>579</v>
      </c>
      <c r="C393">
        <v>2025</v>
      </c>
      <c r="D393">
        <v>59.7</v>
      </c>
      <c r="E393">
        <v>81.099999999999994</v>
      </c>
      <c r="F393">
        <v>1.6</v>
      </c>
      <c r="G393">
        <v>0</v>
      </c>
      <c r="H393">
        <v>0</v>
      </c>
      <c r="I393">
        <v>184</v>
      </c>
      <c r="J393">
        <v>2.2999999999999998</v>
      </c>
      <c r="K393">
        <v>0</v>
      </c>
      <c r="L393">
        <v>0</v>
      </c>
      <c r="M393">
        <v>0</v>
      </c>
      <c r="N393">
        <v>332.3</v>
      </c>
      <c r="O393">
        <v>0</v>
      </c>
      <c r="P393">
        <v>0</v>
      </c>
      <c r="Q393">
        <v>0</v>
      </c>
      <c r="R393">
        <v>0</v>
      </c>
      <c r="S393">
        <v>0</v>
      </c>
      <c r="T393">
        <v>131.4</v>
      </c>
      <c r="U393">
        <v>0</v>
      </c>
      <c r="V393">
        <v>605.29999999999995</v>
      </c>
      <c r="W393">
        <v>-4694</v>
      </c>
      <c r="X393">
        <v>41650</v>
      </c>
      <c r="Y393">
        <v>21791133</v>
      </c>
      <c r="Z393">
        <v>10252</v>
      </c>
      <c r="AA393">
        <v>0</v>
      </c>
      <c r="AB393">
        <v>0</v>
      </c>
      <c r="AC393">
        <v>239297</v>
      </c>
      <c r="AD393">
        <v>15058</v>
      </c>
      <c r="AE393">
        <v>0</v>
      </c>
      <c r="AF393">
        <v>0</v>
      </c>
      <c r="AG393">
        <v>0</v>
      </c>
      <c r="AH393">
        <v>1284657</v>
      </c>
      <c r="AI393">
        <v>0</v>
      </c>
      <c r="AJ393">
        <v>0</v>
      </c>
      <c r="AK393">
        <v>0</v>
      </c>
      <c r="AL393">
        <v>0</v>
      </c>
      <c r="AM393">
        <v>0</v>
      </c>
      <c r="AN393">
        <v>232039</v>
      </c>
      <c r="AO393">
        <v>0</v>
      </c>
      <c r="AP393">
        <v>2238558</v>
      </c>
      <c r="AQ393">
        <v>25847950</v>
      </c>
      <c r="AR393">
        <v>0</v>
      </c>
    </row>
    <row r="394" spans="1:44" hidden="1">
      <c r="A394" s="150" t="str">
        <f t="shared" si="6"/>
        <v>VT_2026</v>
      </c>
      <c r="B394" t="s">
        <v>579</v>
      </c>
      <c r="C394">
        <v>2026</v>
      </c>
      <c r="D394">
        <v>59.7</v>
      </c>
      <c r="E394">
        <v>81.099999999999994</v>
      </c>
      <c r="F394">
        <v>3.1</v>
      </c>
      <c r="G394">
        <v>0</v>
      </c>
      <c r="H394">
        <v>0</v>
      </c>
      <c r="I394">
        <v>197.8</v>
      </c>
      <c r="J394">
        <v>4.5999999999999996</v>
      </c>
      <c r="K394">
        <v>0</v>
      </c>
      <c r="L394">
        <v>0</v>
      </c>
      <c r="M394">
        <v>0</v>
      </c>
      <c r="N394">
        <v>332.8</v>
      </c>
      <c r="O394">
        <v>0</v>
      </c>
      <c r="P394">
        <v>0</v>
      </c>
      <c r="Q394">
        <v>0</v>
      </c>
      <c r="R394">
        <v>0</v>
      </c>
      <c r="S394">
        <v>0</v>
      </c>
      <c r="T394">
        <v>131.30000000000001</v>
      </c>
      <c r="U394">
        <v>0</v>
      </c>
      <c r="V394">
        <v>869.8</v>
      </c>
      <c r="W394">
        <v>-4567</v>
      </c>
      <c r="X394">
        <v>41650</v>
      </c>
      <c r="Y394">
        <v>23325927</v>
      </c>
      <c r="Z394">
        <v>20504</v>
      </c>
      <c r="AA394">
        <v>0</v>
      </c>
      <c r="AB394">
        <v>0</v>
      </c>
      <c r="AC394">
        <v>172477</v>
      </c>
      <c r="AD394">
        <v>30115</v>
      </c>
      <c r="AE394">
        <v>0</v>
      </c>
      <c r="AF394">
        <v>0</v>
      </c>
      <c r="AG394">
        <v>0</v>
      </c>
      <c r="AH394">
        <v>1286541</v>
      </c>
      <c r="AI394">
        <v>0</v>
      </c>
      <c r="AJ394">
        <v>0</v>
      </c>
      <c r="AK394">
        <v>0</v>
      </c>
      <c r="AL394">
        <v>0</v>
      </c>
      <c r="AM394">
        <v>0</v>
      </c>
      <c r="AN394">
        <v>193336</v>
      </c>
      <c r="AO394">
        <v>0</v>
      </c>
      <c r="AP394">
        <v>3329030</v>
      </c>
      <c r="AQ394">
        <v>28395013</v>
      </c>
      <c r="AR394">
        <v>0</v>
      </c>
    </row>
    <row r="395" spans="1:44" hidden="1">
      <c r="A395" s="150" t="str">
        <f t="shared" si="6"/>
        <v>VT_2027</v>
      </c>
      <c r="B395" t="s">
        <v>579</v>
      </c>
      <c r="C395">
        <v>2027</v>
      </c>
      <c r="D395">
        <v>59.7</v>
      </c>
      <c r="E395">
        <v>81.099999999999994</v>
      </c>
      <c r="F395">
        <v>4.7</v>
      </c>
      <c r="G395">
        <v>0</v>
      </c>
      <c r="H395">
        <v>0</v>
      </c>
      <c r="I395">
        <v>215</v>
      </c>
      <c r="J395">
        <v>6.9</v>
      </c>
      <c r="K395">
        <v>0</v>
      </c>
      <c r="L395">
        <v>0</v>
      </c>
      <c r="M395">
        <v>0</v>
      </c>
      <c r="N395">
        <v>333.3</v>
      </c>
      <c r="O395">
        <v>0</v>
      </c>
      <c r="P395">
        <v>0</v>
      </c>
      <c r="Q395">
        <v>0</v>
      </c>
      <c r="R395">
        <v>0</v>
      </c>
      <c r="S395">
        <v>0</v>
      </c>
      <c r="T395">
        <v>131.1</v>
      </c>
      <c r="U395">
        <v>0</v>
      </c>
      <c r="V395">
        <v>979.6</v>
      </c>
      <c r="W395">
        <v>-4599</v>
      </c>
      <c r="X395">
        <v>41650</v>
      </c>
      <c r="Y395">
        <v>23214467</v>
      </c>
      <c r="Z395">
        <v>30755</v>
      </c>
      <c r="AA395">
        <v>0</v>
      </c>
      <c r="AB395">
        <v>0</v>
      </c>
      <c r="AC395">
        <v>248119</v>
      </c>
      <c r="AD395">
        <v>45173</v>
      </c>
      <c r="AE395">
        <v>0</v>
      </c>
      <c r="AF395">
        <v>0</v>
      </c>
      <c r="AG395">
        <v>0</v>
      </c>
      <c r="AH395">
        <v>1288553</v>
      </c>
      <c r="AI395">
        <v>0</v>
      </c>
      <c r="AJ395">
        <v>0</v>
      </c>
      <c r="AK395">
        <v>0</v>
      </c>
      <c r="AL395">
        <v>0</v>
      </c>
      <c r="AM395">
        <v>0</v>
      </c>
      <c r="AN395">
        <v>212463</v>
      </c>
      <c r="AO395">
        <v>0</v>
      </c>
      <c r="AP395">
        <v>3806550</v>
      </c>
      <c r="AQ395">
        <v>28883130</v>
      </c>
      <c r="AR395">
        <v>0</v>
      </c>
    </row>
    <row r="396" spans="1:44" hidden="1">
      <c r="A396" s="150" t="str">
        <f t="shared" si="6"/>
        <v>VT_2028</v>
      </c>
      <c r="B396" t="s">
        <v>579</v>
      </c>
      <c r="C396">
        <v>2028</v>
      </c>
      <c r="D396">
        <v>59.7</v>
      </c>
      <c r="E396">
        <v>81.099999999999994</v>
      </c>
      <c r="F396">
        <v>0</v>
      </c>
      <c r="G396">
        <v>0</v>
      </c>
      <c r="H396">
        <v>0</v>
      </c>
      <c r="I396">
        <v>232.1</v>
      </c>
      <c r="J396">
        <v>9.1999999999999993</v>
      </c>
      <c r="K396">
        <v>0</v>
      </c>
      <c r="L396">
        <v>0</v>
      </c>
      <c r="M396">
        <v>0</v>
      </c>
      <c r="N396">
        <v>333.8</v>
      </c>
      <c r="O396">
        <v>0</v>
      </c>
      <c r="P396">
        <v>0</v>
      </c>
      <c r="Q396">
        <v>0</v>
      </c>
      <c r="R396">
        <v>0</v>
      </c>
      <c r="S396">
        <v>0</v>
      </c>
      <c r="T396">
        <v>131</v>
      </c>
      <c r="U396">
        <v>0</v>
      </c>
      <c r="V396">
        <v>1010.1</v>
      </c>
      <c r="W396">
        <v>-3636</v>
      </c>
      <c r="X396">
        <v>41650</v>
      </c>
      <c r="Y396">
        <v>23167400</v>
      </c>
      <c r="Z396">
        <v>0</v>
      </c>
      <c r="AA396">
        <v>0</v>
      </c>
      <c r="AB396">
        <v>0</v>
      </c>
      <c r="AC396">
        <v>301841</v>
      </c>
      <c r="AD396">
        <v>60230</v>
      </c>
      <c r="AE396">
        <v>0</v>
      </c>
      <c r="AF396">
        <v>0</v>
      </c>
      <c r="AG396">
        <v>0</v>
      </c>
      <c r="AH396">
        <v>1290339</v>
      </c>
      <c r="AI396">
        <v>0</v>
      </c>
      <c r="AJ396">
        <v>0</v>
      </c>
      <c r="AK396">
        <v>0</v>
      </c>
      <c r="AL396">
        <v>0</v>
      </c>
      <c r="AM396">
        <v>0</v>
      </c>
      <c r="AN396">
        <v>218140</v>
      </c>
      <c r="AO396">
        <v>0</v>
      </c>
      <c r="AP396">
        <v>3911520</v>
      </c>
      <c r="AQ396">
        <v>28987484</v>
      </c>
      <c r="AR396">
        <v>0</v>
      </c>
    </row>
    <row r="397" spans="1:44" hidden="1">
      <c r="A397" s="150" t="str">
        <f t="shared" si="6"/>
        <v>VT_2029</v>
      </c>
      <c r="B397" t="s">
        <v>579</v>
      </c>
      <c r="C397">
        <v>2029</v>
      </c>
      <c r="D397">
        <v>169.1</v>
      </c>
      <c r="E397">
        <v>29.1</v>
      </c>
      <c r="F397">
        <v>0</v>
      </c>
      <c r="G397">
        <v>0</v>
      </c>
      <c r="H397">
        <v>0</v>
      </c>
      <c r="I397">
        <v>252.6</v>
      </c>
      <c r="J397">
        <v>9.1999999999999993</v>
      </c>
      <c r="K397">
        <v>0</v>
      </c>
      <c r="L397">
        <v>0</v>
      </c>
      <c r="M397">
        <v>0</v>
      </c>
      <c r="N397">
        <v>334.3</v>
      </c>
      <c r="O397">
        <v>0</v>
      </c>
      <c r="P397">
        <v>0</v>
      </c>
      <c r="Q397">
        <v>0</v>
      </c>
      <c r="R397">
        <v>0</v>
      </c>
      <c r="S397">
        <v>0</v>
      </c>
      <c r="T397">
        <v>131</v>
      </c>
      <c r="U397">
        <v>0</v>
      </c>
      <c r="V397">
        <v>1125</v>
      </c>
      <c r="W397">
        <v>-39502</v>
      </c>
      <c r="X397">
        <v>41650</v>
      </c>
      <c r="Y397">
        <v>22114440</v>
      </c>
      <c r="Z397">
        <v>0</v>
      </c>
      <c r="AA397">
        <v>0</v>
      </c>
      <c r="AB397">
        <v>0</v>
      </c>
      <c r="AC397">
        <v>326849</v>
      </c>
      <c r="AD397">
        <v>60230</v>
      </c>
      <c r="AE397">
        <v>0</v>
      </c>
      <c r="AF397">
        <v>0</v>
      </c>
      <c r="AG397">
        <v>0</v>
      </c>
      <c r="AH397">
        <v>1292351</v>
      </c>
      <c r="AI397">
        <v>0</v>
      </c>
      <c r="AJ397">
        <v>0</v>
      </c>
      <c r="AK397">
        <v>0</v>
      </c>
      <c r="AL397">
        <v>0</v>
      </c>
      <c r="AM397">
        <v>0</v>
      </c>
      <c r="AN397">
        <v>177124</v>
      </c>
      <c r="AO397">
        <v>0</v>
      </c>
      <c r="AP397">
        <v>4404905</v>
      </c>
      <c r="AQ397">
        <v>28378046</v>
      </c>
      <c r="AR397">
        <v>0</v>
      </c>
    </row>
    <row r="398" spans="1:44" hidden="1">
      <c r="A398" s="150" t="str">
        <f t="shared" si="6"/>
        <v>VT_2030</v>
      </c>
      <c r="B398" t="s">
        <v>579</v>
      </c>
      <c r="C398">
        <v>2030</v>
      </c>
      <c r="D398">
        <v>169.1</v>
      </c>
      <c r="E398">
        <v>29.1</v>
      </c>
      <c r="F398">
        <v>0</v>
      </c>
      <c r="G398">
        <v>0</v>
      </c>
      <c r="H398">
        <v>0</v>
      </c>
      <c r="I398">
        <v>273.2</v>
      </c>
      <c r="J398">
        <v>9.1999999999999993</v>
      </c>
      <c r="K398">
        <v>0</v>
      </c>
      <c r="L398">
        <v>0</v>
      </c>
      <c r="M398">
        <v>0</v>
      </c>
      <c r="N398">
        <v>334.8</v>
      </c>
      <c r="O398">
        <v>0</v>
      </c>
      <c r="P398">
        <v>0</v>
      </c>
      <c r="Q398">
        <v>0</v>
      </c>
      <c r="R398">
        <v>0</v>
      </c>
      <c r="S398">
        <v>0</v>
      </c>
      <c r="T398">
        <v>131</v>
      </c>
      <c r="U398">
        <v>0</v>
      </c>
      <c r="V398">
        <v>1125.0999999999999</v>
      </c>
      <c r="W398">
        <v>-30156</v>
      </c>
      <c r="X398">
        <v>41650</v>
      </c>
      <c r="Y398">
        <v>22438907</v>
      </c>
      <c r="Z398">
        <v>0</v>
      </c>
      <c r="AA398">
        <v>0</v>
      </c>
      <c r="AB398">
        <v>0</v>
      </c>
      <c r="AC398">
        <v>355281</v>
      </c>
      <c r="AD398">
        <v>60230</v>
      </c>
      <c r="AE398">
        <v>0</v>
      </c>
      <c r="AF398">
        <v>0</v>
      </c>
      <c r="AG398">
        <v>0</v>
      </c>
      <c r="AH398">
        <v>1294332</v>
      </c>
      <c r="AI398">
        <v>0</v>
      </c>
      <c r="AJ398">
        <v>0</v>
      </c>
      <c r="AK398">
        <v>0</v>
      </c>
      <c r="AL398">
        <v>0</v>
      </c>
      <c r="AM398">
        <v>0</v>
      </c>
      <c r="AN398">
        <v>215903</v>
      </c>
      <c r="AO398">
        <v>0</v>
      </c>
      <c r="AP398">
        <v>4448969</v>
      </c>
      <c r="AQ398">
        <v>28825115</v>
      </c>
      <c r="AR398">
        <v>0</v>
      </c>
    </row>
    <row r="399" spans="1:44" hidden="1">
      <c r="A399" s="150" t="str">
        <f t="shared" si="6"/>
        <v>WA_2022</v>
      </c>
      <c r="B399" t="s">
        <v>581</v>
      </c>
      <c r="C399">
        <v>2022</v>
      </c>
      <c r="D399">
        <v>9.6</v>
      </c>
      <c r="E399">
        <v>119.1</v>
      </c>
      <c r="F399">
        <v>0</v>
      </c>
      <c r="G399">
        <v>670</v>
      </c>
      <c r="H399">
        <v>0</v>
      </c>
      <c r="I399">
        <v>333.2</v>
      </c>
      <c r="J399">
        <v>0</v>
      </c>
      <c r="K399">
        <v>2635.6</v>
      </c>
      <c r="L399">
        <v>623.79999999999995</v>
      </c>
      <c r="M399">
        <v>0</v>
      </c>
      <c r="N399">
        <v>22442.3</v>
      </c>
      <c r="O399">
        <v>1151</v>
      </c>
      <c r="P399">
        <v>0</v>
      </c>
      <c r="Q399">
        <v>2.5</v>
      </c>
      <c r="R399">
        <v>314</v>
      </c>
      <c r="S399">
        <v>0</v>
      </c>
      <c r="T399">
        <v>184.7</v>
      </c>
      <c r="U399">
        <v>0</v>
      </c>
      <c r="V399">
        <v>3500.9</v>
      </c>
      <c r="W399">
        <v>-429</v>
      </c>
      <c r="X399">
        <v>316849</v>
      </c>
      <c r="Y399">
        <v>9309480</v>
      </c>
      <c r="Z399">
        <v>0</v>
      </c>
      <c r="AA399">
        <v>4751724</v>
      </c>
      <c r="AB399">
        <v>0</v>
      </c>
      <c r="AC399">
        <v>391930</v>
      </c>
      <c r="AD399">
        <v>0</v>
      </c>
      <c r="AE399">
        <v>8352169</v>
      </c>
      <c r="AF399">
        <v>0</v>
      </c>
      <c r="AG399">
        <v>0</v>
      </c>
      <c r="AH399">
        <v>88488450</v>
      </c>
      <c r="AI399">
        <v>9246796</v>
      </c>
      <c r="AJ399">
        <v>0</v>
      </c>
      <c r="AK399">
        <v>0</v>
      </c>
      <c r="AL399">
        <v>-43197</v>
      </c>
      <c r="AM399">
        <v>0</v>
      </c>
      <c r="AN399">
        <v>361347</v>
      </c>
      <c r="AO399">
        <v>0</v>
      </c>
      <c r="AP399">
        <v>8927570</v>
      </c>
      <c r="AQ399">
        <v>130102690</v>
      </c>
      <c r="AR399">
        <v>8.8000000000000007</v>
      </c>
    </row>
    <row r="400" spans="1:44" hidden="1">
      <c r="A400" s="150" t="str">
        <f t="shared" si="6"/>
        <v>WA_2023</v>
      </c>
      <c r="B400" t="s">
        <v>581</v>
      </c>
      <c r="C400">
        <v>2023</v>
      </c>
      <c r="D400">
        <v>9.6</v>
      </c>
      <c r="E400">
        <v>119.1</v>
      </c>
      <c r="F400">
        <v>0</v>
      </c>
      <c r="G400">
        <v>670</v>
      </c>
      <c r="H400">
        <v>0</v>
      </c>
      <c r="I400">
        <v>485</v>
      </c>
      <c r="J400">
        <v>0</v>
      </c>
      <c r="K400">
        <v>2635.6</v>
      </c>
      <c r="L400">
        <v>623.79999999999995</v>
      </c>
      <c r="M400">
        <v>0</v>
      </c>
      <c r="N400">
        <v>22442.3</v>
      </c>
      <c r="O400">
        <v>1151</v>
      </c>
      <c r="P400">
        <v>0</v>
      </c>
      <c r="Q400">
        <v>2.5</v>
      </c>
      <c r="R400">
        <v>314</v>
      </c>
      <c r="S400">
        <v>0</v>
      </c>
      <c r="T400">
        <v>184.7</v>
      </c>
      <c r="U400">
        <v>0</v>
      </c>
      <c r="V400">
        <v>3577.9</v>
      </c>
      <c r="W400">
        <v>-429</v>
      </c>
      <c r="X400">
        <v>316849</v>
      </c>
      <c r="Y400">
        <v>8808420</v>
      </c>
      <c r="Z400">
        <v>0</v>
      </c>
      <c r="AA400">
        <v>4751724</v>
      </c>
      <c r="AB400">
        <v>0</v>
      </c>
      <c r="AC400">
        <v>609497</v>
      </c>
      <c r="AD400">
        <v>0</v>
      </c>
      <c r="AE400">
        <v>3523020</v>
      </c>
      <c r="AF400">
        <v>0</v>
      </c>
      <c r="AG400">
        <v>0</v>
      </c>
      <c r="AH400">
        <v>88488450</v>
      </c>
      <c r="AI400">
        <v>9246796</v>
      </c>
      <c r="AJ400">
        <v>0</v>
      </c>
      <c r="AK400">
        <v>0</v>
      </c>
      <c r="AL400">
        <v>-44003</v>
      </c>
      <c r="AM400">
        <v>0</v>
      </c>
      <c r="AN400">
        <v>369067</v>
      </c>
      <c r="AO400">
        <v>0</v>
      </c>
      <c r="AP400">
        <v>9302409</v>
      </c>
      <c r="AQ400">
        <v>125371799</v>
      </c>
      <c r="AR400">
        <v>6.8</v>
      </c>
    </row>
    <row r="401" spans="1:44" hidden="1">
      <c r="A401" s="150" t="str">
        <f t="shared" si="6"/>
        <v>WA_2024</v>
      </c>
      <c r="B401" t="s">
        <v>581</v>
      </c>
      <c r="C401">
        <v>2024</v>
      </c>
      <c r="D401">
        <v>9.6</v>
      </c>
      <c r="E401">
        <v>119.1</v>
      </c>
      <c r="F401">
        <v>0</v>
      </c>
      <c r="G401">
        <v>665</v>
      </c>
      <c r="H401">
        <v>0</v>
      </c>
      <c r="I401">
        <v>636.70000000000005</v>
      </c>
      <c r="J401">
        <v>0</v>
      </c>
      <c r="K401">
        <v>2635.6</v>
      </c>
      <c r="L401">
        <v>623.79999999999995</v>
      </c>
      <c r="M401">
        <v>0</v>
      </c>
      <c r="N401">
        <v>22457.200000000001</v>
      </c>
      <c r="O401">
        <v>1151</v>
      </c>
      <c r="P401">
        <v>0</v>
      </c>
      <c r="Q401">
        <v>2.5</v>
      </c>
      <c r="R401">
        <v>314</v>
      </c>
      <c r="S401">
        <v>0</v>
      </c>
      <c r="T401">
        <v>184.7</v>
      </c>
      <c r="U401">
        <v>0</v>
      </c>
      <c r="V401">
        <v>3580.4</v>
      </c>
      <c r="W401">
        <v>-423</v>
      </c>
      <c r="X401">
        <v>316849</v>
      </c>
      <c r="Y401">
        <v>8717420</v>
      </c>
      <c r="Z401">
        <v>0</v>
      </c>
      <c r="AA401">
        <v>3841663</v>
      </c>
      <c r="AB401">
        <v>0</v>
      </c>
      <c r="AC401">
        <v>800658</v>
      </c>
      <c r="AD401">
        <v>0</v>
      </c>
      <c r="AE401">
        <v>3452616</v>
      </c>
      <c r="AF401">
        <v>0</v>
      </c>
      <c r="AG401">
        <v>0</v>
      </c>
      <c r="AH401">
        <v>88541704</v>
      </c>
      <c r="AI401">
        <v>9246796</v>
      </c>
      <c r="AJ401">
        <v>0</v>
      </c>
      <c r="AK401">
        <v>0</v>
      </c>
      <c r="AL401">
        <v>-31315</v>
      </c>
      <c r="AM401">
        <v>0</v>
      </c>
      <c r="AN401">
        <v>366467</v>
      </c>
      <c r="AO401">
        <v>0</v>
      </c>
      <c r="AP401">
        <v>9447631</v>
      </c>
      <c r="AQ401">
        <v>124700066</v>
      </c>
      <c r="AR401">
        <v>5.7</v>
      </c>
    </row>
    <row r="402" spans="1:44" hidden="1">
      <c r="A402" s="150" t="str">
        <f t="shared" si="6"/>
        <v>WA_2025</v>
      </c>
      <c r="B402" t="s">
        <v>581</v>
      </c>
      <c r="C402">
        <v>2025</v>
      </c>
      <c r="D402">
        <v>59</v>
      </c>
      <c r="E402">
        <v>119.1</v>
      </c>
      <c r="F402">
        <v>6.2</v>
      </c>
      <c r="G402">
        <v>0</v>
      </c>
      <c r="H402">
        <v>0</v>
      </c>
      <c r="I402">
        <v>844.5</v>
      </c>
      <c r="J402">
        <v>9.1999999999999993</v>
      </c>
      <c r="K402">
        <v>2633.7</v>
      </c>
      <c r="L402">
        <v>623.79999999999995</v>
      </c>
      <c r="M402">
        <v>0</v>
      </c>
      <c r="N402">
        <v>23070.5</v>
      </c>
      <c r="O402">
        <v>1151</v>
      </c>
      <c r="P402">
        <v>0</v>
      </c>
      <c r="Q402">
        <v>2.5</v>
      </c>
      <c r="R402">
        <v>314</v>
      </c>
      <c r="S402">
        <v>0</v>
      </c>
      <c r="T402">
        <v>184.7</v>
      </c>
      <c r="U402">
        <v>0</v>
      </c>
      <c r="V402">
        <v>3729.8</v>
      </c>
      <c r="W402">
        <v>-23267</v>
      </c>
      <c r="X402">
        <v>316849</v>
      </c>
      <c r="Y402">
        <v>10146890</v>
      </c>
      <c r="Z402">
        <v>41007</v>
      </c>
      <c r="AA402">
        <v>0</v>
      </c>
      <c r="AB402">
        <v>0</v>
      </c>
      <c r="AC402">
        <v>1063777</v>
      </c>
      <c r="AD402">
        <v>60230</v>
      </c>
      <c r="AE402">
        <v>3437767</v>
      </c>
      <c r="AF402">
        <v>0</v>
      </c>
      <c r="AG402">
        <v>0</v>
      </c>
      <c r="AH402">
        <v>91037140</v>
      </c>
      <c r="AI402">
        <v>9246796</v>
      </c>
      <c r="AJ402">
        <v>0</v>
      </c>
      <c r="AK402">
        <v>0</v>
      </c>
      <c r="AL402">
        <v>-30008</v>
      </c>
      <c r="AM402">
        <v>0</v>
      </c>
      <c r="AN402">
        <v>363905</v>
      </c>
      <c r="AO402">
        <v>0</v>
      </c>
      <c r="AP402">
        <v>9935427</v>
      </c>
      <c r="AQ402">
        <v>125596512</v>
      </c>
      <c r="AR402">
        <v>1.4</v>
      </c>
    </row>
    <row r="403" spans="1:44" hidden="1">
      <c r="A403" s="150" t="str">
        <f t="shared" si="6"/>
        <v>WA_2026</v>
      </c>
      <c r="B403" t="s">
        <v>581</v>
      </c>
      <c r="C403">
        <v>2026</v>
      </c>
      <c r="D403">
        <v>71.8</v>
      </c>
      <c r="E403">
        <v>119.1</v>
      </c>
      <c r="F403">
        <v>12.5</v>
      </c>
      <c r="G403">
        <v>0</v>
      </c>
      <c r="H403">
        <v>0</v>
      </c>
      <c r="I403">
        <v>1052.2</v>
      </c>
      <c r="J403">
        <v>18.3</v>
      </c>
      <c r="K403">
        <v>2631.8</v>
      </c>
      <c r="L403">
        <v>623.79999999999995</v>
      </c>
      <c r="M403">
        <v>0</v>
      </c>
      <c r="N403">
        <v>23085.4</v>
      </c>
      <c r="O403">
        <v>1151</v>
      </c>
      <c r="P403">
        <v>0</v>
      </c>
      <c r="Q403">
        <v>2.5</v>
      </c>
      <c r="R403">
        <v>314</v>
      </c>
      <c r="S403">
        <v>0</v>
      </c>
      <c r="T403">
        <v>184.7</v>
      </c>
      <c r="U403">
        <v>0</v>
      </c>
      <c r="V403">
        <v>4574.6000000000004</v>
      </c>
      <c r="W403">
        <v>-9586</v>
      </c>
      <c r="X403">
        <v>316849</v>
      </c>
      <c r="Y403">
        <v>10603850</v>
      </c>
      <c r="Z403">
        <v>82014</v>
      </c>
      <c r="AA403">
        <v>0</v>
      </c>
      <c r="AB403">
        <v>0</v>
      </c>
      <c r="AC403">
        <v>1323355</v>
      </c>
      <c r="AD403">
        <v>120461</v>
      </c>
      <c r="AE403">
        <v>2676432</v>
      </c>
      <c r="AF403">
        <v>19770</v>
      </c>
      <c r="AG403">
        <v>0</v>
      </c>
      <c r="AH403">
        <v>91090393</v>
      </c>
      <c r="AI403">
        <v>9246796</v>
      </c>
      <c r="AJ403">
        <v>0</v>
      </c>
      <c r="AK403">
        <v>0</v>
      </c>
      <c r="AL403">
        <v>-22619</v>
      </c>
      <c r="AM403">
        <v>0</v>
      </c>
      <c r="AN403">
        <v>359747</v>
      </c>
      <c r="AO403">
        <v>0</v>
      </c>
      <c r="AP403">
        <v>12744849</v>
      </c>
      <c r="AQ403">
        <v>128552312</v>
      </c>
      <c r="AR403">
        <v>1.1000000000000001</v>
      </c>
    </row>
    <row r="404" spans="1:44" hidden="1">
      <c r="A404" s="150" t="str">
        <f t="shared" si="6"/>
        <v>WA_2027</v>
      </c>
      <c r="B404" t="s">
        <v>581</v>
      </c>
      <c r="C404">
        <v>2027</v>
      </c>
      <c r="D404">
        <v>72</v>
      </c>
      <c r="E404">
        <v>119.1</v>
      </c>
      <c r="F404">
        <v>18.7</v>
      </c>
      <c r="G404">
        <v>0</v>
      </c>
      <c r="H404">
        <v>0</v>
      </c>
      <c r="I404">
        <v>1252.4000000000001</v>
      </c>
      <c r="J404">
        <v>27.5</v>
      </c>
      <c r="K404">
        <v>2627.4</v>
      </c>
      <c r="L404">
        <v>623.79999999999995</v>
      </c>
      <c r="M404">
        <v>0</v>
      </c>
      <c r="N404">
        <v>23214.799999999999</v>
      </c>
      <c r="O404">
        <v>1151</v>
      </c>
      <c r="P404">
        <v>320</v>
      </c>
      <c r="Q404">
        <v>2.5</v>
      </c>
      <c r="R404">
        <v>314</v>
      </c>
      <c r="S404">
        <v>0</v>
      </c>
      <c r="T404">
        <v>184.7</v>
      </c>
      <c r="U404">
        <v>0</v>
      </c>
      <c r="V404">
        <v>5129.6000000000004</v>
      </c>
      <c r="W404">
        <v>-4618</v>
      </c>
      <c r="X404">
        <v>312068</v>
      </c>
      <c r="Y404">
        <v>10958090</v>
      </c>
      <c r="Z404">
        <v>123022</v>
      </c>
      <c r="AA404">
        <v>0</v>
      </c>
      <c r="AB404">
        <v>0</v>
      </c>
      <c r="AC404">
        <v>1583504</v>
      </c>
      <c r="AD404">
        <v>180691</v>
      </c>
      <c r="AE404">
        <v>1116784</v>
      </c>
      <c r="AF404">
        <v>25766</v>
      </c>
      <c r="AG404">
        <v>0</v>
      </c>
      <c r="AH404">
        <v>91492619</v>
      </c>
      <c r="AI404">
        <v>9246796</v>
      </c>
      <c r="AJ404">
        <v>2576542</v>
      </c>
      <c r="AK404">
        <v>0</v>
      </c>
      <c r="AL404">
        <v>-17106</v>
      </c>
      <c r="AM404">
        <v>0</v>
      </c>
      <c r="AN404">
        <v>358825</v>
      </c>
      <c r="AO404">
        <v>0</v>
      </c>
      <c r="AP404">
        <v>14930157</v>
      </c>
      <c r="AQ404">
        <v>132883138</v>
      </c>
      <c r="AR404">
        <v>0.5</v>
      </c>
    </row>
    <row r="405" spans="1:44" hidden="1">
      <c r="A405" s="150" t="str">
        <f t="shared" si="6"/>
        <v>WA_2028</v>
      </c>
      <c r="B405" t="s">
        <v>581</v>
      </c>
      <c r="C405">
        <v>2028</v>
      </c>
      <c r="D405">
        <v>72</v>
      </c>
      <c r="E405">
        <v>69.099999999999994</v>
      </c>
      <c r="F405">
        <v>0</v>
      </c>
      <c r="G405">
        <v>0</v>
      </c>
      <c r="H405">
        <v>0</v>
      </c>
      <c r="I405">
        <v>1452.5</v>
      </c>
      <c r="J405">
        <v>36.6</v>
      </c>
      <c r="K405">
        <v>2622.9</v>
      </c>
      <c r="L405">
        <v>623.79999999999995</v>
      </c>
      <c r="M405">
        <v>0</v>
      </c>
      <c r="N405">
        <v>23229.7</v>
      </c>
      <c r="O405">
        <v>1151</v>
      </c>
      <c r="P405">
        <v>320</v>
      </c>
      <c r="Q405">
        <v>2.5</v>
      </c>
      <c r="R405">
        <v>314</v>
      </c>
      <c r="S405">
        <v>0</v>
      </c>
      <c r="T405">
        <v>184.7</v>
      </c>
      <c r="U405">
        <v>0</v>
      </c>
      <c r="V405">
        <v>6590.8</v>
      </c>
      <c r="W405">
        <v>-8462</v>
      </c>
      <c r="X405">
        <v>307686</v>
      </c>
      <c r="Y405">
        <v>10421880</v>
      </c>
      <c r="Z405">
        <v>0</v>
      </c>
      <c r="AA405">
        <v>0</v>
      </c>
      <c r="AB405">
        <v>0</v>
      </c>
      <c r="AC405">
        <v>1840111</v>
      </c>
      <c r="AD405">
        <v>240921</v>
      </c>
      <c r="AE405">
        <v>446643</v>
      </c>
      <c r="AF405">
        <v>0</v>
      </c>
      <c r="AG405">
        <v>0</v>
      </c>
      <c r="AH405">
        <v>91545872</v>
      </c>
      <c r="AI405">
        <v>9246796</v>
      </c>
      <c r="AJ405">
        <v>2177293</v>
      </c>
      <c r="AK405">
        <v>0</v>
      </c>
      <c r="AL405">
        <v>-43302</v>
      </c>
      <c r="AM405">
        <v>0</v>
      </c>
      <c r="AN405">
        <v>356322</v>
      </c>
      <c r="AO405">
        <v>0</v>
      </c>
      <c r="AP405">
        <v>20045795</v>
      </c>
      <c r="AQ405">
        <v>136577554</v>
      </c>
      <c r="AR405">
        <v>0.2</v>
      </c>
    </row>
    <row r="406" spans="1:44" hidden="1">
      <c r="A406" s="150" t="str">
        <f t="shared" si="6"/>
        <v>WA_2029</v>
      </c>
      <c r="B406" t="s">
        <v>581</v>
      </c>
      <c r="C406">
        <v>2029</v>
      </c>
      <c r="D406">
        <v>69.900000000000006</v>
      </c>
      <c r="E406">
        <v>69.099999999999994</v>
      </c>
      <c r="F406">
        <v>0</v>
      </c>
      <c r="G406">
        <v>0</v>
      </c>
      <c r="H406">
        <v>0</v>
      </c>
      <c r="I406">
        <v>1816.5</v>
      </c>
      <c r="J406">
        <v>36.6</v>
      </c>
      <c r="K406">
        <v>2620.3000000000002</v>
      </c>
      <c r="L406">
        <v>623.79999999999995</v>
      </c>
      <c r="M406">
        <v>0</v>
      </c>
      <c r="N406">
        <v>23245.4</v>
      </c>
      <c r="O406">
        <v>1151</v>
      </c>
      <c r="P406">
        <v>320</v>
      </c>
      <c r="Q406">
        <v>2.5</v>
      </c>
      <c r="R406">
        <v>314</v>
      </c>
      <c r="S406">
        <v>0</v>
      </c>
      <c r="T406">
        <v>184.7</v>
      </c>
      <c r="U406">
        <v>0</v>
      </c>
      <c r="V406">
        <v>7046.4</v>
      </c>
      <c r="W406">
        <v>-8215</v>
      </c>
      <c r="X406">
        <v>269475</v>
      </c>
      <c r="Y406">
        <v>10414800</v>
      </c>
      <c r="Z406">
        <v>0</v>
      </c>
      <c r="AA406">
        <v>0</v>
      </c>
      <c r="AB406">
        <v>0</v>
      </c>
      <c r="AC406">
        <v>2301894</v>
      </c>
      <c r="AD406">
        <v>240921</v>
      </c>
      <c r="AE406">
        <v>258167</v>
      </c>
      <c r="AF406">
        <v>0</v>
      </c>
      <c r="AG406">
        <v>0</v>
      </c>
      <c r="AH406">
        <v>91589112</v>
      </c>
      <c r="AI406">
        <v>7619694</v>
      </c>
      <c r="AJ406">
        <v>2103782</v>
      </c>
      <c r="AK406">
        <v>0</v>
      </c>
      <c r="AL406">
        <v>-32074</v>
      </c>
      <c r="AM406">
        <v>0</v>
      </c>
      <c r="AN406">
        <v>353831</v>
      </c>
      <c r="AO406">
        <v>0</v>
      </c>
      <c r="AP406">
        <v>21975320</v>
      </c>
      <c r="AQ406">
        <v>137086706</v>
      </c>
      <c r="AR406">
        <v>0.1</v>
      </c>
    </row>
    <row r="407" spans="1:44" hidden="1">
      <c r="A407" s="150" t="str">
        <f t="shared" si="6"/>
        <v>WA_2030</v>
      </c>
      <c r="B407" t="s">
        <v>581</v>
      </c>
      <c r="C407">
        <v>2030</v>
      </c>
      <c r="D407">
        <v>69.900000000000006</v>
      </c>
      <c r="E407">
        <v>69.099999999999994</v>
      </c>
      <c r="F407">
        <v>0</v>
      </c>
      <c r="G407">
        <v>0</v>
      </c>
      <c r="H407">
        <v>0</v>
      </c>
      <c r="I407">
        <v>2180.5</v>
      </c>
      <c r="J407">
        <v>36.6</v>
      </c>
      <c r="K407">
        <v>2617.6</v>
      </c>
      <c r="L407">
        <v>623.79999999999995</v>
      </c>
      <c r="M407">
        <v>0</v>
      </c>
      <c r="N407">
        <v>23262</v>
      </c>
      <c r="O407">
        <v>1151</v>
      </c>
      <c r="P407">
        <v>320</v>
      </c>
      <c r="Q407">
        <v>0</v>
      </c>
      <c r="R407">
        <v>314</v>
      </c>
      <c r="S407">
        <v>0</v>
      </c>
      <c r="T407">
        <v>184.7</v>
      </c>
      <c r="U407">
        <v>0</v>
      </c>
      <c r="V407">
        <v>7938.4</v>
      </c>
      <c r="W407">
        <v>-7612</v>
      </c>
      <c r="X407">
        <v>249565</v>
      </c>
      <c r="Y407">
        <v>10231470</v>
      </c>
      <c r="Z407">
        <v>0</v>
      </c>
      <c r="AA407">
        <v>0</v>
      </c>
      <c r="AB407">
        <v>0</v>
      </c>
      <c r="AC407">
        <v>2763584</v>
      </c>
      <c r="AD407">
        <v>240921</v>
      </c>
      <c r="AE407">
        <v>0</v>
      </c>
      <c r="AF407">
        <v>0</v>
      </c>
      <c r="AG407">
        <v>0</v>
      </c>
      <c r="AH407">
        <v>91223668</v>
      </c>
      <c r="AI407">
        <v>7619694</v>
      </c>
      <c r="AJ407">
        <v>2051214</v>
      </c>
      <c r="AK407">
        <v>0</v>
      </c>
      <c r="AL407">
        <v>-52314</v>
      </c>
      <c r="AM407">
        <v>0</v>
      </c>
      <c r="AN407">
        <v>324799</v>
      </c>
      <c r="AO407">
        <v>0</v>
      </c>
      <c r="AP407">
        <v>24286039</v>
      </c>
      <c r="AQ407">
        <v>138931029</v>
      </c>
      <c r="AR407">
        <v>0</v>
      </c>
    </row>
    <row r="408" spans="1:44" hidden="1">
      <c r="A408" s="150" t="str">
        <f t="shared" si="6"/>
        <v>WI_2022</v>
      </c>
      <c r="B408" t="s">
        <v>583</v>
      </c>
      <c r="C408">
        <v>2022</v>
      </c>
      <c r="D408">
        <v>0</v>
      </c>
      <c r="E408">
        <v>205.2</v>
      </c>
      <c r="F408">
        <v>0</v>
      </c>
      <c r="G408">
        <v>4809.3</v>
      </c>
      <c r="H408">
        <v>0</v>
      </c>
      <c r="I408">
        <v>85.1</v>
      </c>
      <c r="J408">
        <v>0</v>
      </c>
      <c r="K408">
        <v>3487</v>
      </c>
      <c r="L408">
        <v>3200.3</v>
      </c>
      <c r="M408">
        <v>0</v>
      </c>
      <c r="N408">
        <v>392.7</v>
      </c>
      <c r="O408">
        <v>1197.0999999999999</v>
      </c>
      <c r="P408">
        <v>0</v>
      </c>
      <c r="Q408">
        <v>923.5</v>
      </c>
      <c r="R408">
        <v>0</v>
      </c>
      <c r="S408">
        <v>0</v>
      </c>
      <c r="T408">
        <v>641.6</v>
      </c>
      <c r="U408">
        <v>0</v>
      </c>
      <c r="V408">
        <v>711.5</v>
      </c>
      <c r="W408">
        <v>0</v>
      </c>
      <c r="X408">
        <v>751250</v>
      </c>
      <c r="Y408">
        <v>0</v>
      </c>
      <c r="Z408">
        <v>0</v>
      </c>
      <c r="AA408">
        <v>27223504</v>
      </c>
      <c r="AB408">
        <v>0</v>
      </c>
      <c r="AC408">
        <v>115034</v>
      </c>
      <c r="AD408">
        <v>0</v>
      </c>
      <c r="AE408">
        <v>19545758</v>
      </c>
      <c r="AF408">
        <v>1291835</v>
      </c>
      <c r="AG408">
        <v>0</v>
      </c>
      <c r="AH408">
        <v>1776267</v>
      </c>
      <c r="AI408">
        <v>9589466</v>
      </c>
      <c r="AJ408">
        <v>0</v>
      </c>
      <c r="AK408">
        <v>383294</v>
      </c>
      <c r="AL408">
        <v>0</v>
      </c>
      <c r="AM408">
        <v>0</v>
      </c>
      <c r="AN408">
        <v>1210296</v>
      </c>
      <c r="AO408">
        <v>0</v>
      </c>
      <c r="AP408">
        <v>2124399</v>
      </c>
      <c r="AQ408">
        <v>64011103</v>
      </c>
      <c r="AR408">
        <v>36</v>
      </c>
    </row>
    <row r="409" spans="1:44" hidden="1">
      <c r="A409" s="150" t="str">
        <f t="shared" si="6"/>
        <v>WI_2023</v>
      </c>
      <c r="B409" t="s">
        <v>583</v>
      </c>
      <c r="C409">
        <v>2023</v>
      </c>
      <c r="D409">
        <v>0</v>
      </c>
      <c r="E409">
        <v>189.2</v>
      </c>
      <c r="F409">
        <v>0</v>
      </c>
      <c r="G409">
        <v>4226.7</v>
      </c>
      <c r="H409">
        <v>0</v>
      </c>
      <c r="I409">
        <v>110.7</v>
      </c>
      <c r="J409">
        <v>0</v>
      </c>
      <c r="K409">
        <v>3487</v>
      </c>
      <c r="L409">
        <v>3200.3</v>
      </c>
      <c r="M409">
        <v>0</v>
      </c>
      <c r="N409">
        <v>392.7</v>
      </c>
      <c r="O409">
        <v>1197.0999999999999</v>
      </c>
      <c r="P409">
        <v>0</v>
      </c>
      <c r="Q409">
        <v>923.5</v>
      </c>
      <c r="R409">
        <v>0</v>
      </c>
      <c r="S409">
        <v>0</v>
      </c>
      <c r="T409">
        <v>970.4</v>
      </c>
      <c r="U409">
        <v>0</v>
      </c>
      <c r="V409">
        <v>711.5</v>
      </c>
      <c r="W409">
        <v>0</v>
      </c>
      <c r="X409">
        <v>365768</v>
      </c>
      <c r="Y409">
        <v>0</v>
      </c>
      <c r="Z409">
        <v>0</v>
      </c>
      <c r="AA409">
        <v>22593983</v>
      </c>
      <c r="AB409">
        <v>0</v>
      </c>
      <c r="AC409">
        <v>146512</v>
      </c>
      <c r="AD409">
        <v>0</v>
      </c>
      <c r="AE409">
        <v>21939162</v>
      </c>
      <c r="AF409">
        <v>1444497</v>
      </c>
      <c r="AG409">
        <v>0</v>
      </c>
      <c r="AH409">
        <v>1776267</v>
      </c>
      <c r="AI409">
        <v>9589466</v>
      </c>
      <c r="AJ409">
        <v>0</v>
      </c>
      <c r="AK409">
        <v>456496</v>
      </c>
      <c r="AL409">
        <v>0</v>
      </c>
      <c r="AM409">
        <v>0</v>
      </c>
      <c r="AN409">
        <v>1974910</v>
      </c>
      <c r="AO409">
        <v>0</v>
      </c>
      <c r="AP409">
        <v>2157988</v>
      </c>
      <c r="AQ409">
        <v>62445049</v>
      </c>
      <c r="AR409">
        <v>32.299999999999997</v>
      </c>
    </row>
    <row r="410" spans="1:44" hidden="1">
      <c r="A410" s="150" t="str">
        <f t="shared" si="6"/>
        <v>WI_2024</v>
      </c>
      <c r="B410" t="s">
        <v>583</v>
      </c>
      <c r="C410">
        <v>2024</v>
      </c>
      <c r="D410">
        <v>0</v>
      </c>
      <c r="E410">
        <v>189.2</v>
      </c>
      <c r="F410">
        <v>0</v>
      </c>
      <c r="G410">
        <v>3648.2</v>
      </c>
      <c r="H410">
        <v>0</v>
      </c>
      <c r="I410">
        <v>136.4</v>
      </c>
      <c r="J410">
        <v>0</v>
      </c>
      <c r="K410">
        <v>3487</v>
      </c>
      <c r="L410">
        <v>3168.4</v>
      </c>
      <c r="M410">
        <v>0</v>
      </c>
      <c r="N410">
        <v>393.2</v>
      </c>
      <c r="O410">
        <v>1197.0999999999999</v>
      </c>
      <c r="P410">
        <v>0</v>
      </c>
      <c r="Q410">
        <v>923.5</v>
      </c>
      <c r="R410">
        <v>0</v>
      </c>
      <c r="S410">
        <v>0</v>
      </c>
      <c r="T410">
        <v>3066.4</v>
      </c>
      <c r="U410">
        <v>0</v>
      </c>
      <c r="V410">
        <v>1061.3</v>
      </c>
      <c r="W410">
        <v>0</v>
      </c>
      <c r="X410">
        <v>364986</v>
      </c>
      <c r="Y410">
        <v>0</v>
      </c>
      <c r="Z410">
        <v>0</v>
      </c>
      <c r="AA410">
        <v>17864679</v>
      </c>
      <c r="AB410">
        <v>0</v>
      </c>
      <c r="AC410">
        <v>176804</v>
      </c>
      <c r="AD410">
        <v>0</v>
      </c>
      <c r="AE410">
        <v>22598565</v>
      </c>
      <c r="AF410">
        <v>1615030</v>
      </c>
      <c r="AG410">
        <v>0</v>
      </c>
      <c r="AH410">
        <v>1778127</v>
      </c>
      <c r="AI410">
        <v>9589466</v>
      </c>
      <c r="AJ410">
        <v>0</v>
      </c>
      <c r="AK410">
        <v>522693</v>
      </c>
      <c r="AL410">
        <v>0</v>
      </c>
      <c r="AM410">
        <v>0</v>
      </c>
      <c r="AN410">
        <v>6122171</v>
      </c>
      <c r="AO410">
        <v>0</v>
      </c>
      <c r="AP410">
        <v>3498420</v>
      </c>
      <c r="AQ410">
        <v>64130940</v>
      </c>
      <c r="AR410">
        <v>27.8</v>
      </c>
    </row>
    <row r="411" spans="1:44" hidden="1">
      <c r="A411" s="150" t="str">
        <f t="shared" si="6"/>
        <v>WI_2025</v>
      </c>
      <c r="B411" t="s">
        <v>583</v>
      </c>
      <c r="C411">
        <v>2025</v>
      </c>
      <c r="D411">
        <v>0</v>
      </c>
      <c r="E411">
        <v>189.2</v>
      </c>
      <c r="F411">
        <v>9.4</v>
      </c>
      <c r="G411">
        <v>3633.7</v>
      </c>
      <c r="H411">
        <v>0</v>
      </c>
      <c r="I411">
        <v>184.1</v>
      </c>
      <c r="J411">
        <v>13.7</v>
      </c>
      <c r="K411">
        <v>3484.5</v>
      </c>
      <c r="L411">
        <v>2981.3</v>
      </c>
      <c r="M411">
        <v>0</v>
      </c>
      <c r="N411">
        <v>393.6</v>
      </c>
      <c r="O411">
        <v>1197.0999999999999</v>
      </c>
      <c r="P411">
        <v>0</v>
      </c>
      <c r="Q411">
        <v>871.7</v>
      </c>
      <c r="R411">
        <v>0</v>
      </c>
      <c r="S411">
        <v>0</v>
      </c>
      <c r="T411">
        <v>5139.3</v>
      </c>
      <c r="U411">
        <v>0</v>
      </c>
      <c r="V411">
        <v>1063.4000000000001</v>
      </c>
      <c r="W411">
        <v>0</v>
      </c>
      <c r="X411">
        <v>362285</v>
      </c>
      <c r="Y411">
        <v>0</v>
      </c>
      <c r="Z411">
        <v>61511</v>
      </c>
      <c r="AA411">
        <v>16277229</v>
      </c>
      <c r="AB411">
        <v>0</v>
      </c>
      <c r="AC411">
        <v>240342</v>
      </c>
      <c r="AD411">
        <v>90345</v>
      </c>
      <c r="AE411">
        <v>22038835</v>
      </c>
      <c r="AF411">
        <v>1351909</v>
      </c>
      <c r="AG411">
        <v>0</v>
      </c>
      <c r="AH411">
        <v>1779986</v>
      </c>
      <c r="AI411">
        <v>9589466</v>
      </c>
      <c r="AJ411">
        <v>0</v>
      </c>
      <c r="AK411">
        <v>472971</v>
      </c>
      <c r="AL411">
        <v>0</v>
      </c>
      <c r="AM411">
        <v>0</v>
      </c>
      <c r="AN411">
        <v>10221053</v>
      </c>
      <c r="AO411">
        <v>0</v>
      </c>
      <c r="AP411">
        <v>3542548</v>
      </c>
      <c r="AQ411">
        <v>66028480</v>
      </c>
      <c r="AR411">
        <v>25.8</v>
      </c>
    </row>
    <row r="412" spans="1:44" hidden="1">
      <c r="A412" s="150" t="str">
        <f t="shared" si="6"/>
        <v>WI_2026</v>
      </c>
      <c r="B412" t="s">
        <v>583</v>
      </c>
      <c r="C412">
        <v>2026</v>
      </c>
      <c r="D412">
        <v>26.6</v>
      </c>
      <c r="E412">
        <v>189.2</v>
      </c>
      <c r="F412">
        <v>18.7</v>
      </c>
      <c r="G412">
        <v>3618.8</v>
      </c>
      <c r="H412">
        <v>0</v>
      </c>
      <c r="I412">
        <v>231.9</v>
      </c>
      <c r="J412">
        <v>27.5</v>
      </c>
      <c r="K412">
        <v>3482</v>
      </c>
      <c r="L412">
        <v>2926</v>
      </c>
      <c r="M412">
        <v>0</v>
      </c>
      <c r="N412">
        <v>394.1</v>
      </c>
      <c r="O412">
        <v>1197.0999999999999</v>
      </c>
      <c r="P412">
        <v>0</v>
      </c>
      <c r="Q412">
        <v>871.7</v>
      </c>
      <c r="R412">
        <v>0</v>
      </c>
      <c r="S412">
        <v>0</v>
      </c>
      <c r="T412">
        <v>11411.7</v>
      </c>
      <c r="U412">
        <v>0</v>
      </c>
      <c r="V412">
        <v>1721.3</v>
      </c>
      <c r="W412">
        <v>-3530</v>
      </c>
      <c r="X412">
        <v>365484</v>
      </c>
      <c r="Y412">
        <v>0</v>
      </c>
      <c r="Z412">
        <v>123022</v>
      </c>
      <c r="AA412">
        <v>12267381</v>
      </c>
      <c r="AB412">
        <v>0</v>
      </c>
      <c r="AC412">
        <v>229431</v>
      </c>
      <c r="AD412">
        <v>180691</v>
      </c>
      <c r="AE412">
        <v>20032428</v>
      </c>
      <c r="AF412">
        <v>1261509</v>
      </c>
      <c r="AG412">
        <v>0</v>
      </c>
      <c r="AH412">
        <v>1781846</v>
      </c>
      <c r="AI412">
        <v>9589466</v>
      </c>
      <c r="AJ412">
        <v>0</v>
      </c>
      <c r="AK412">
        <v>442156</v>
      </c>
      <c r="AL412">
        <v>0</v>
      </c>
      <c r="AM412">
        <v>0</v>
      </c>
      <c r="AN412">
        <v>23138810</v>
      </c>
      <c r="AO412">
        <v>0</v>
      </c>
      <c r="AP412">
        <v>5577047</v>
      </c>
      <c r="AQ412">
        <v>74985738</v>
      </c>
      <c r="AR412">
        <v>21</v>
      </c>
    </row>
    <row r="413" spans="1:44" hidden="1">
      <c r="A413" s="150" t="str">
        <f t="shared" si="6"/>
        <v>WI_2027</v>
      </c>
      <c r="B413" t="s">
        <v>583</v>
      </c>
      <c r="C413">
        <v>2027</v>
      </c>
      <c r="D413">
        <v>841.1</v>
      </c>
      <c r="E413">
        <v>189.2</v>
      </c>
      <c r="F413">
        <v>28.1</v>
      </c>
      <c r="G413">
        <v>3601.5</v>
      </c>
      <c r="H413">
        <v>0</v>
      </c>
      <c r="I413">
        <v>323.2</v>
      </c>
      <c r="J413">
        <v>41.2</v>
      </c>
      <c r="K413">
        <v>3476.1</v>
      </c>
      <c r="L413">
        <v>2923</v>
      </c>
      <c r="M413">
        <v>0</v>
      </c>
      <c r="N413">
        <v>396.5</v>
      </c>
      <c r="O413">
        <v>1197.0999999999999</v>
      </c>
      <c r="P413">
        <v>0</v>
      </c>
      <c r="Q413">
        <v>869.3</v>
      </c>
      <c r="R413">
        <v>0</v>
      </c>
      <c r="S413">
        <v>0</v>
      </c>
      <c r="T413">
        <v>11362</v>
      </c>
      <c r="U413">
        <v>0</v>
      </c>
      <c r="V413">
        <v>1734.7</v>
      </c>
      <c r="W413">
        <v>-174268</v>
      </c>
      <c r="X413">
        <v>332245</v>
      </c>
      <c r="Y413">
        <v>0</v>
      </c>
      <c r="Z413">
        <v>184532</v>
      </c>
      <c r="AA413">
        <v>7926226</v>
      </c>
      <c r="AB413">
        <v>0</v>
      </c>
      <c r="AC413">
        <v>415771</v>
      </c>
      <c r="AD413">
        <v>271036</v>
      </c>
      <c r="AE413">
        <v>18129350</v>
      </c>
      <c r="AF413">
        <v>974129</v>
      </c>
      <c r="AG413">
        <v>0</v>
      </c>
      <c r="AH413">
        <v>1795460</v>
      </c>
      <c r="AI413">
        <v>9589466</v>
      </c>
      <c r="AJ413">
        <v>0</v>
      </c>
      <c r="AK413">
        <v>447751</v>
      </c>
      <c r="AL413">
        <v>0</v>
      </c>
      <c r="AM413">
        <v>0</v>
      </c>
      <c r="AN413">
        <v>22799343</v>
      </c>
      <c r="AO413">
        <v>0</v>
      </c>
      <c r="AP413">
        <v>6154364</v>
      </c>
      <c r="AQ413">
        <v>68845403</v>
      </c>
      <c r="AR413">
        <v>15.8</v>
      </c>
    </row>
    <row r="414" spans="1:44" hidden="1">
      <c r="A414" s="150" t="str">
        <f t="shared" si="6"/>
        <v>WI_2028</v>
      </c>
      <c r="B414" t="s">
        <v>583</v>
      </c>
      <c r="C414">
        <v>2028</v>
      </c>
      <c r="D414">
        <v>2276.1999999999998</v>
      </c>
      <c r="E414">
        <v>189.2</v>
      </c>
      <c r="F414">
        <v>0</v>
      </c>
      <c r="G414">
        <v>3543.5</v>
      </c>
      <c r="H414">
        <v>0</v>
      </c>
      <c r="I414">
        <v>414.5</v>
      </c>
      <c r="J414">
        <v>55</v>
      </c>
      <c r="K414">
        <v>3470.3</v>
      </c>
      <c r="L414">
        <v>2837.6</v>
      </c>
      <c r="M414">
        <v>0</v>
      </c>
      <c r="N414">
        <v>397</v>
      </c>
      <c r="O414">
        <v>1197.0999999999999</v>
      </c>
      <c r="P414">
        <v>0</v>
      </c>
      <c r="Q414">
        <v>682</v>
      </c>
      <c r="R414">
        <v>0</v>
      </c>
      <c r="S414">
        <v>0</v>
      </c>
      <c r="T414">
        <v>11290.9</v>
      </c>
      <c r="U414">
        <v>0</v>
      </c>
      <c r="V414">
        <v>2755.9</v>
      </c>
      <c r="W414">
        <v>-611901</v>
      </c>
      <c r="X414">
        <v>287110</v>
      </c>
      <c r="Y414">
        <v>0</v>
      </c>
      <c r="Z414">
        <v>0</v>
      </c>
      <c r="AA414">
        <v>1367715</v>
      </c>
      <c r="AB414">
        <v>0</v>
      </c>
      <c r="AC414">
        <v>546069</v>
      </c>
      <c r="AD414">
        <v>361382</v>
      </c>
      <c r="AE414">
        <v>12951975</v>
      </c>
      <c r="AF414">
        <v>578622</v>
      </c>
      <c r="AG414">
        <v>0</v>
      </c>
      <c r="AH414">
        <v>1795020</v>
      </c>
      <c r="AI414">
        <v>9580925</v>
      </c>
      <c r="AJ414">
        <v>0</v>
      </c>
      <c r="AK414">
        <v>389473</v>
      </c>
      <c r="AL414">
        <v>0</v>
      </c>
      <c r="AM414">
        <v>0</v>
      </c>
      <c r="AN414">
        <v>22823695</v>
      </c>
      <c r="AO414">
        <v>0</v>
      </c>
      <c r="AP414">
        <v>9972713</v>
      </c>
      <c r="AQ414">
        <v>60042798</v>
      </c>
      <c r="AR414">
        <v>7</v>
      </c>
    </row>
    <row r="415" spans="1:44" hidden="1">
      <c r="A415" s="150" t="str">
        <f t="shared" si="6"/>
        <v>WI_2029</v>
      </c>
      <c r="B415" t="s">
        <v>583</v>
      </c>
      <c r="C415">
        <v>2029</v>
      </c>
      <c r="D415">
        <v>2387.3000000000002</v>
      </c>
      <c r="E415">
        <v>189.2</v>
      </c>
      <c r="F415">
        <v>0</v>
      </c>
      <c r="G415">
        <v>3520.5</v>
      </c>
      <c r="H415">
        <v>0</v>
      </c>
      <c r="I415">
        <v>580.70000000000005</v>
      </c>
      <c r="J415">
        <v>55</v>
      </c>
      <c r="K415">
        <v>3466.8</v>
      </c>
      <c r="L415">
        <v>2837.6</v>
      </c>
      <c r="M415">
        <v>0</v>
      </c>
      <c r="N415">
        <v>397.4</v>
      </c>
      <c r="O415">
        <v>1197.0999999999999</v>
      </c>
      <c r="P415">
        <v>0</v>
      </c>
      <c r="Q415">
        <v>409.6</v>
      </c>
      <c r="R415">
        <v>0</v>
      </c>
      <c r="S415">
        <v>0</v>
      </c>
      <c r="T415">
        <v>11323.5</v>
      </c>
      <c r="U415">
        <v>0</v>
      </c>
      <c r="V415">
        <v>2774.8</v>
      </c>
      <c r="W415">
        <v>-674652</v>
      </c>
      <c r="X415">
        <v>278990</v>
      </c>
      <c r="Y415">
        <v>0</v>
      </c>
      <c r="Z415">
        <v>0</v>
      </c>
      <c r="AA415">
        <v>857073</v>
      </c>
      <c r="AB415">
        <v>0</v>
      </c>
      <c r="AC415">
        <v>763886</v>
      </c>
      <c r="AD415">
        <v>361382</v>
      </c>
      <c r="AE415">
        <v>9498883</v>
      </c>
      <c r="AF415">
        <v>584667</v>
      </c>
      <c r="AG415">
        <v>0</v>
      </c>
      <c r="AH415">
        <v>1799179</v>
      </c>
      <c r="AI415">
        <v>8189249</v>
      </c>
      <c r="AJ415">
        <v>0</v>
      </c>
      <c r="AK415">
        <v>289785</v>
      </c>
      <c r="AL415">
        <v>0</v>
      </c>
      <c r="AM415">
        <v>0</v>
      </c>
      <c r="AN415">
        <v>22713973</v>
      </c>
      <c r="AO415">
        <v>0</v>
      </c>
      <c r="AP415">
        <v>10021326</v>
      </c>
      <c r="AQ415">
        <v>54683741</v>
      </c>
      <c r="AR415">
        <v>5.0999999999999996</v>
      </c>
    </row>
    <row r="416" spans="1:44" hidden="1">
      <c r="A416" s="150" t="str">
        <f t="shared" si="6"/>
        <v>WI_2030</v>
      </c>
      <c r="B416" t="s">
        <v>583</v>
      </c>
      <c r="C416">
        <v>2030</v>
      </c>
      <c r="D416">
        <v>2728.4</v>
      </c>
      <c r="E416">
        <v>127.2</v>
      </c>
      <c r="F416">
        <v>0</v>
      </c>
      <c r="G416">
        <v>3491.8</v>
      </c>
      <c r="H416">
        <v>0</v>
      </c>
      <c r="I416">
        <v>746.8</v>
      </c>
      <c r="J416">
        <v>55</v>
      </c>
      <c r="K416">
        <v>3463.2</v>
      </c>
      <c r="L416">
        <v>2822.6</v>
      </c>
      <c r="M416">
        <v>0</v>
      </c>
      <c r="N416">
        <v>397.9</v>
      </c>
      <c r="O416">
        <v>1197.0999999999999</v>
      </c>
      <c r="P416">
        <v>0</v>
      </c>
      <c r="Q416">
        <v>176.9</v>
      </c>
      <c r="R416">
        <v>0</v>
      </c>
      <c r="S416">
        <v>0</v>
      </c>
      <c r="T416">
        <v>11426.4</v>
      </c>
      <c r="U416">
        <v>0</v>
      </c>
      <c r="V416">
        <v>2817</v>
      </c>
      <c r="W416">
        <v>-736128</v>
      </c>
      <c r="X416">
        <v>267494</v>
      </c>
      <c r="Y416">
        <v>0</v>
      </c>
      <c r="Z416">
        <v>0</v>
      </c>
      <c r="AA416">
        <v>973090</v>
      </c>
      <c r="AB416">
        <v>0</v>
      </c>
      <c r="AC416">
        <v>980693</v>
      </c>
      <c r="AD416">
        <v>361382</v>
      </c>
      <c r="AE416">
        <v>6846888</v>
      </c>
      <c r="AF416">
        <v>413653</v>
      </c>
      <c r="AG416">
        <v>0</v>
      </c>
      <c r="AH416">
        <v>1794910</v>
      </c>
      <c r="AI416">
        <v>8102711</v>
      </c>
      <c r="AJ416">
        <v>0</v>
      </c>
      <c r="AK416">
        <v>0</v>
      </c>
      <c r="AL416">
        <v>0</v>
      </c>
      <c r="AM416">
        <v>0</v>
      </c>
      <c r="AN416">
        <v>22873459</v>
      </c>
      <c r="AO416">
        <v>0</v>
      </c>
      <c r="AP416">
        <v>10122900</v>
      </c>
      <c r="AQ416">
        <v>52001053</v>
      </c>
      <c r="AR416">
        <v>3.8</v>
      </c>
    </row>
    <row r="417" spans="1:44" hidden="1">
      <c r="A417" s="150" t="str">
        <f t="shared" si="6"/>
        <v>WV_2022</v>
      </c>
      <c r="B417" t="s">
        <v>582</v>
      </c>
      <c r="C417">
        <v>2022</v>
      </c>
      <c r="D417">
        <v>49.6</v>
      </c>
      <c r="E417">
        <v>5.4</v>
      </c>
      <c r="F417">
        <v>0</v>
      </c>
      <c r="G417">
        <v>11280</v>
      </c>
      <c r="H417">
        <v>0</v>
      </c>
      <c r="I417">
        <v>72.3</v>
      </c>
      <c r="J417">
        <v>0</v>
      </c>
      <c r="K417">
        <v>0</v>
      </c>
      <c r="L417">
        <v>1089.5999999999999</v>
      </c>
      <c r="M417">
        <v>0</v>
      </c>
      <c r="N417">
        <v>237.8</v>
      </c>
      <c r="O417">
        <v>0</v>
      </c>
      <c r="P417">
        <v>0</v>
      </c>
      <c r="Q417">
        <v>11</v>
      </c>
      <c r="R417">
        <v>0</v>
      </c>
      <c r="S417">
        <v>0</v>
      </c>
      <c r="T417">
        <v>6</v>
      </c>
      <c r="U417">
        <v>0</v>
      </c>
      <c r="V417">
        <v>893.1</v>
      </c>
      <c r="W417">
        <v>-4409</v>
      </c>
      <c r="X417">
        <v>24819</v>
      </c>
      <c r="Y417">
        <v>0</v>
      </c>
      <c r="Z417">
        <v>0</v>
      </c>
      <c r="AA417">
        <v>34861219</v>
      </c>
      <c r="AB417">
        <v>0</v>
      </c>
      <c r="AC417">
        <v>94530</v>
      </c>
      <c r="AD417">
        <v>0</v>
      </c>
      <c r="AE417">
        <v>0</v>
      </c>
      <c r="AF417">
        <v>983944</v>
      </c>
      <c r="AG417">
        <v>0</v>
      </c>
      <c r="AH417">
        <v>979596</v>
      </c>
      <c r="AI417">
        <v>0</v>
      </c>
      <c r="AJ417">
        <v>0</v>
      </c>
      <c r="AK417">
        <v>0</v>
      </c>
      <c r="AL417">
        <v>0</v>
      </c>
      <c r="AM417">
        <v>0</v>
      </c>
      <c r="AN417">
        <v>12092</v>
      </c>
      <c r="AO417">
        <v>0</v>
      </c>
      <c r="AP417">
        <v>2411858</v>
      </c>
      <c r="AQ417">
        <v>39363648</v>
      </c>
      <c r="AR417">
        <v>36</v>
      </c>
    </row>
    <row r="418" spans="1:44" hidden="1">
      <c r="A418" s="150" t="str">
        <f t="shared" si="6"/>
        <v>WV_2023</v>
      </c>
      <c r="B418" t="s">
        <v>582</v>
      </c>
      <c r="C418">
        <v>2023</v>
      </c>
      <c r="D418">
        <v>49.6</v>
      </c>
      <c r="E418">
        <v>5.4</v>
      </c>
      <c r="F418">
        <v>0</v>
      </c>
      <c r="G418">
        <v>11280</v>
      </c>
      <c r="H418">
        <v>0</v>
      </c>
      <c r="I418">
        <v>83.9</v>
      </c>
      <c r="J418">
        <v>0</v>
      </c>
      <c r="K418">
        <v>524.5</v>
      </c>
      <c r="L418">
        <v>1089.5999999999999</v>
      </c>
      <c r="M418">
        <v>0</v>
      </c>
      <c r="N418">
        <v>237.8</v>
      </c>
      <c r="O418">
        <v>0</v>
      </c>
      <c r="P418">
        <v>0</v>
      </c>
      <c r="Q418">
        <v>11</v>
      </c>
      <c r="R418">
        <v>0</v>
      </c>
      <c r="S418">
        <v>0</v>
      </c>
      <c r="T418">
        <v>156.9</v>
      </c>
      <c r="U418">
        <v>0</v>
      </c>
      <c r="V418">
        <v>1056.0999999999999</v>
      </c>
      <c r="W418">
        <v>-4569</v>
      </c>
      <c r="X418">
        <v>24819</v>
      </c>
      <c r="Y418">
        <v>0</v>
      </c>
      <c r="Z418">
        <v>0</v>
      </c>
      <c r="AA418">
        <v>24099540</v>
      </c>
      <c r="AB418">
        <v>0</v>
      </c>
      <c r="AC418">
        <v>99230</v>
      </c>
      <c r="AD418">
        <v>0</v>
      </c>
      <c r="AE418">
        <v>3842054</v>
      </c>
      <c r="AF418">
        <v>983944</v>
      </c>
      <c r="AG418">
        <v>0</v>
      </c>
      <c r="AH418">
        <v>979596</v>
      </c>
      <c r="AI418">
        <v>0</v>
      </c>
      <c r="AJ418">
        <v>0</v>
      </c>
      <c r="AK418">
        <v>0</v>
      </c>
      <c r="AL418">
        <v>0</v>
      </c>
      <c r="AM418">
        <v>0</v>
      </c>
      <c r="AN418">
        <v>319717</v>
      </c>
      <c r="AO418">
        <v>0</v>
      </c>
      <c r="AP418">
        <v>2990333</v>
      </c>
      <c r="AQ418">
        <v>33334664</v>
      </c>
      <c r="AR418">
        <v>26.4</v>
      </c>
    </row>
    <row r="419" spans="1:44" hidden="1">
      <c r="A419" s="150" t="str">
        <f t="shared" si="6"/>
        <v>WV_2024</v>
      </c>
      <c r="B419" t="s">
        <v>582</v>
      </c>
      <c r="C419">
        <v>2024</v>
      </c>
      <c r="D419">
        <v>47.6</v>
      </c>
      <c r="E419">
        <v>5.4</v>
      </c>
      <c r="F419">
        <v>0</v>
      </c>
      <c r="G419">
        <v>11201.1</v>
      </c>
      <c r="H419">
        <v>0</v>
      </c>
      <c r="I419">
        <v>95.5</v>
      </c>
      <c r="J419">
        <v>0</v>
      </c>
      <c r="K419">
        <v>524.5</v>
      </c>
      <c r="L419">
        <v>1089.5999999999999</v>
      </c>
      <c r="M419">
        <v>0</v>
      </c>
      <c r="N419">
        <v>238.2</v>
      </c>
      <c r="O419">
        <v>0</v>
      </c>
      <c r="P419">
        <v>0</v>
      </c>
      <c r="Q419">
        <v>11</v>
      </c>
      <c r="R419">
        <v>0</v>
      </c>
      <c r="S419">
        <v>0</v>
      </c>
      <c r="T419">
        <v>163.69999999999999</v>
      </c>
      <c r="U419">
        <v>0</v>
      </c>
      <c r="V419">
        <v>1061.4000000000001</v>
      </c>
      <c r="W419">
        <v>-4612</v>
      </c>
      <c r="X419">
        <v>24819</v>
      </c>
      <c r="Y419">
        <v>0</v>
      </c>
      <c r="Z419">
        <v>0</v>
      </c>
      <c r="AA419">
        <v>18255334</v>
      </c>
      <c r="AB419">
        <v>0</v>
      </c>
      <c r="AC419">
        <v>129159</v>
      </c>
      <c r="AD419">
        <v>0</v>
      </c>
      <c r="AE419">
        <v>3824332</v>
      </c>
      <c r="AF419">
        <v>1045319</v>
      </c>
      <c r="AG419">
        <v>0</v>
      </c>
      <c r="AH419">
        <v>981041</v>
      </c>
      <c r="AI419">
        <v>0</v>
      </c>
      <c r="AJ419">
        <v>0</v>
      </c>
      <c r="AK419">
        <v>0</v>
      </c>
      <c r="AL419">
        <v>0</v>
      </c>
      <c r="AM419">
        <v>0</v>
      </c>
      <c r="AN419">
        <v>317478</v>
      </c>
      <c r="AO419">
        <v>0</v>
      </c>
      <c r="AP419">
        <v>3081202</v>
      </c>
      <c r="AQ419">
        <v>27654072</v>
      </c>
      <c r="AR419">
        <v>20.6</v>
      </c>
    </row>
    <row r="420" spans="1:44" hidden="1">
      <c r="A420" s="150" t="str">
        <f t="shared" si="6"/>
        <v>WV_2025</v>
      </c>
      <c r="B420" t="s">
        <v>582</v>
      </c>
      <c r="C420">
        <v>2025</v>
      </c>
      <c r="D420">
        <v>47.9</v>
      </c>
      <c r="E420">
        <v>5.4</v>
      </c>
      <c r="F420">
        <v>3.1</v>
      </c>
      <c r="G420">
        <v>11098.8</v>
      </c>
      <c r="H420">
        <v>0</v>
      </c>
      <c r="I420">
        <v>111.6</v>
      </c>
      <c r="J420">
        <v>4.5999999999999996</v>
      </c>
      <c r="K420">
        <v>524.1</v>
      </c>
      <c r="L420">
        <v>1089.5999999999999</v>
      </c>
      <c r="M420">
        <v>0</v>
      </c>
      <c r="N420">
        <v>238.5</v>
      </c>
      <c r="O420">
        <v>0</v>
      </c>
      <c r="P420">
        <v>0</v>
      </c>
      <c r="Q420">
        <v>11</v>
      </c>
      <c r="R420">
        <v>0</v>
      </c>
      <c r="S420">
        <v>0</v>
      </c>
      <c r="T420">
        <v>165.3</v>
      </c>
      <c r="U420">
        <v>0</v>
      </c>
      <c r="V420">
        <v>1062</v>
      </c>
      <c r="W420">
        <v>-4909</v>
      </c>
      <c r="X420">
        <v>24819</v>
      </c>
      <c r="Y420">
        <v>0</v>
      </c>
      <c r="Z420">
        <v>20504</v>
      </c>
      <c r="AA420">
        <v>18223168</v>
      </c>
      <c r="AB420">
        <v>0</v>
      </c>
      <c r="AC420">
        <v>151145</v>
      </c>
      <c r="AD420">
        <v>30115</v>
      </c>
      <c r="AE420">
        <v>3801693</v>
      </c>
      <c r="AF420">
        <v>983944</v>
      </c>
      <c r="AG420">
        <v>0</v>
      </c>
      <c r="AH420">
        <v>982487</v>
      </c>
      <c r="AI420">
        <v>0</v>
      </c>
      <c r="AJ420">
        <v>0</v>
      </c>
      <c r="AK420">
        <v>0</v>
      </c>
      <c r="AL420">
        <v>0</v>
      </c>
      <c r="AM420">
        <v>0</v>
      </c>
      <c r="AN420">
        <v>315241</v>
      </c>
      <c r="AO420">
        <v>0</v>
      </c>
      <c r="AP420">
        <v>3084175</v>
      </c>
      <c r="AQ420">
        <v>27612381</v>
      </c>
      <c r="AR420">
        <v>20.5</v>
      </c>
    </row>
    <row r="421" spans="1:44" hidden="1">
      <c r="A421" s="150" t="str">
        <f t="shared" si="6"/>
        <v>WV_2026</v>
      </c>
      <c r="B421" t="s">
        <v>582</v>
      </c>
      <c r="C421">
        <v>2026</v>
      </c>
      <c r="D421">
        <v>32.200000000000003</v>
      </c>
      <c r="E421">
        <v>5.4</v>
      </c>
      <c r="F421">
        <v>6.2</v>
      </c>
      <c r="G421">
        <v>10994.3</v>
      </c>
      <c r="H421">
        <v>0</v>
      </c>
      <c r="I421">
        <v>127.8</v>
      </c>
      <c r="J421">
        <v>9.1999999999999993</v>
      </c>
      <c r="K421">
        <v>523.70000000000005</v>
      </c>
      <c r="L421">
        <v>1089.5999999999999</v>
      </c>
      <c r="M421">
        <v>0</v>
      </c>
      <c r="N421">
        <v>238.9</v>
      </c>
      <c r="O421">
        <v>0</v>
      </c>
      <c r="P421">
        <v>0</v>
      </c>
      <c r="Q421">
        <v>11</v>
      </c>
      <c r="R421">
        <v>0</v>
      </c>
      <c r="S421">
        <v>0</v>
      </c>
      <c r="T421">
        <v>164.4</v>
      </c>
      <c r="U421">
        <v>0</v>
      </c>
      <c r="V421">
        <v>1062.4000000000001</v>
      </c>
      <c r="W421">
        <v>-3235</v>
      </c>
      <c r="X421">
        <v>24819</v>
      </c>
      <c r="Y421">
        <v>0</v>
      </c>
      <c r="Z421">
        <v>41007</v>
      </c>
      <c r="AA421">
        <v>15363640</v>
      </c>
      <c r="AB421">
        <v>0</v>
      </c>
      <c r="AC421">
        <v>173053</v>
      </c>
      <c r="AD421">
        <v>60230</v>
      </c>
      <c r="AE421">
        <v>3777014</v>
      </c>
      <c r="AF421">
        <v>983944</v>
      </c>
      <c r="AG421">
        <v>0</v>
      </c>
      <c r="AH421">
        <v>983932</v>
      </c>
      <c r="AI421">
        <v>0</v>
      </c>
      <c r="AJ421">
        <v>0</v>
      </c>
      <c r="AK421">
        <v>0</v>
      </c>
      <c r="AL421">
        <v>0</v>
      </c>
      <c r="AM421">
        <v>0</v>
      </c>
      <c r="AN421">
        <v>313036</v>
      </c>
      <c r="AO421">
        <v>0</v>
      </c>
      <c r="AP421">
        <v>3087601</v>
      </c>
      <c r="AQ421">
        <v>24805040</v>
      </c>
      <c r="AR421">
        <v>17.7</v>
      </c>
    </row>
    <row r="422" spans="1:44" hidden="1">
      <c r="A422" s="150" t="str">
        <f t="shared" si="6"/>
        <v>WV_2027</v>
      </c>
      <c r="B422" t="s">
        <v>582</v>
      </c>
      <c r="C422">
        <v>2027</v>
      </c>
      <c r="D422">
        <v>32.6</v>
      </c>
      <c r="E422">
        <v>5.4</v>
      </c>
      <c r="F422">
        <v>9.4</v>
      </c>
      <c r="G422">
        <v>10872.5</v>
      </c>
      <c r="H422">
        <v>0</v>
      </c>
      <c r="I422">
        <v>153</v>
      </c>
      <c r="J422">
        <v>13.7</v>
      </c>
      <c r="K422">
        <v>522.9</v>
      </c>
      <c r="L422">
        <v>1089.5999999999999</v>
      </c>
      <c r="M422">
        <v>0</v>
      </c>
      <c r="N422">
        <v>249.3</v>
      </c>
      <c r="O422">
        <v>0</v>
      </c>
      <c r="P422">
        <v>0</v>
      </c>
      <c r="Q422">
        <v>11</v>
      </c>
      <c r="R422">
        <v>0</v>
      </c>
      <c r="S422">
        <v>0</v>
      </c>
      <c r="T422">
        <v>163.30000000000001</v>
      </c>
      <c r="U422">
        <v>0</v>
      </c>
      <c r="V422">
        <v>1062.0999999999999</v>
      </c>
      <c r="W422">
        <v>-3528</v>
      </c>
      <c r="X422">
        <v>24819</v>
      </c>
      <c r="Y422">
        <v>0</v>
      </c>
      <c r="Z422">
        <v>61511</v>
      </c>
      <c r="AA422">
        <v>10641378</v>
      </c>
      <c r="AB422">
        <v>0</v>
      </c>
      <c r="AC422">
        <v>207084</v>
      </c>
      <c r="AD422">
        <v>90345</v>
      </c>
      <c r="AE422">
        <v>3746234</v>
      </c>
      <c r="AF422">
        <v>724847</v>
      </c>
      <c r="AG422">
        <v>0</v>
      </c>
      <c r="AH422">
        <v>1027570</v>
      </c>
      <c r="AI422">
        <v>0</v>
      </c>
      <c r="AJ422">
        <v>0</v>
      </c>
      <c r="AK422">
        <v>0</v>
      </c>
      <c r="AL422">
        <v>0</v>
      </c>
      <c r="AM422">
        <v>0</v>
      </c>
      <c r="AN422">
        <v>310861</v>
      </c>
      <c r="AO422">
        <v>0</v>
      </c>
      <c r="AP422">
        <v>3084276</v>
      </c>
      <c r="AQ422">
        <v>19915398</v>
      </c>
      <c r="AR422">
        <v>12.7</v>
      </c>
    </row>
    <row r="423" spans="1:44" hidden="1">
      <c r="A423" s="150" t="str">
        <f t="shared" si="6"/>
        <v>WV_2028</v>
      </c>
      <c r="B423" t="s">
        <v>582</v>
      </c>
      <c r="C423">
        <v>2028</v>
      </c>
      <c r="D423">
        <v>32.799999999999997</v>
      </c>
      <c r="E423">
        <v>5.4</v>
      </c>
      <c r="F423">
        <v>0</v>
      </c>
      <c r="G423">
        <v>10464</v>
      </c>
      <c r="H423">
        <v>0</v>
      </c>
      <c r="I423">
        <v>178.1</v>
      </c>
      <c r="J423">
        <v>18.3</v>
      </c>
      <c r="K423">
        <v>522</v>
      </c>
      <c r="L423">
        <v>1089.5999999999999</v>
      </c>
      <c r="M423">
        <v>0</v>
      </c>
      <c r="N423">
        <v>249.6</v>
      </c>
      <c r="O423">
        <v>0</v>
      </c>
      <c r="P423">
        <v>0</v>
      </c>
      <c r="Q423">
        <v>11</v>
      </c>
      <c r="R423">
        <v>0</v>
      </c>
      <c r="S423">
        <v>0</v>
      </c>
      <c r="T423">
        <v>162.19999999999999</v>
      </c>
      <c r="U423">
        <v>0</v>
      </c>
      <c r="V423">
        <v>1061.3</v>
      </c>
      <c r="W423">
        <v>-3615</v>
      </c>
      <c r="X423">
        <v>24819</v>
      </c>
      <c r="Y423">
        <v>0</v>
      </c>
      <c r="Z423">
        <v>0</v>
      </c>
      <c r="AA423">
        <v>2294492</v>
      </c>
      <c r="AB423">
        <v>0</v>
      </c>
      <c r="AC423">
        <v>241120</v>
      </c>
      <c r="AD423">
        <v>120461</v>
      </c>
      <c r="AE423">
        <v>3485898</v>
      </c>
      <c r="AF423">
        <v>552415</v>
      </c>
      <c r="AG423">
        <v>0</v>
      </c>
      <c r="AH423">
        <v>1029016</v>
      </c>
      <c r="AI423">
        <v>0</v>
      </c>
      <c r="AJ423">
        <v>0</v>
      </c>
      <c r="AK423">
        <v>0</v>
      </c>
      <c r="AL423">
        <v>0</v>
      </c>
      <c r="AM423">
        <v>0</v>
      </c>
      <c r="AN423">
        <v>308686</v>
      </c>
      <c r="AO423">
        <v>0</v>
      </c>
      <c r="AP423">
        <v>3083027</v>
      </c>
      <c r="AQ423">
        <v>11136318</v>
      </c>
      <c r="AR423">
        <v>3.9</v>
      </c>
    </row>
    <row r="424" spans="1:44" hidden="1">
      <c r="A424" s="150" t="str">
        <f t="shared" si="6"/>
        <v>WV_2029</v>
      </c>
      <c r="B424" t="s">
        <v>582</v>
      </c>
      <c r="C424">
        <v>2029</v>
      </c>
      <c r="D424">
        <v>36.9</v>
      </c>
      <c r="E424">
        <v>5.4</v>
      </c>
      <c r="F424">
        <v>0</v>
      </c>
      <c r="G424">
        <v>10302.200000000001</v>
      </c>
      <c r="H424">
        <v>0</v>
      </c>
      <c r="I424">
        <v>217.8</v>
      </c>
      <c r="J424">
        <v>18.3</v>
      </c>
      <c r="K424">
        <v>521.5</v>
      </c>
      <c r="L424">
        <v>1089.5999999999999</v>
      </c>
      <c r="M424">
        <v>0</v>
      </c>
      <c r="N424">
        <v>250</v>
      </c>
      <c r="O424">
        <v>0</v>
      </c>
      <c r="P424">
        <v>0</v>
      </c>
      <c r="Q424">
        <v>11</v>
      </c>
      <c r="R424">
        <v>0</v>
      </c>
      <c r="S424">
        <v>0</v>
      </c>
      <c r="T424">
        <v>167.9</v>
      </c>
      <c r="U424">
        <v>0</v>
      </c>
      <c r="V424">
        <v>1061.5999999999999</v>
      </c>
      <c r="W424">
        <v>-4885</v>
      </c>
      <c r="X424">
        <v>24819</v>
      </c>
      <c r="Y424">
        <v>0</v>
      </c>
      <c r="Z424">
        <v>0</v>
      </c>
      <c r="AA424">
        <v>785736</v>
      </c>
      <c r="AB424">
        <v>0</v>
      </c>
      <c r="AC424">
        <v>294905</v>
      </c>
      <c r="AD424">
        <v>120461</v>
      </c>
      <c r="AE424">
        <v>3533835</v>
      </c>
      <c r="AF424">
        <v>446877</v>
      </c>
      <c r="AG424">
        <v>0</v>
      </c>
      <c r="AH424">
        <v>1030461</v>
      </c>
      <c r="AI424">
        <v>0</v>
      </c>
      <c r="AJ424">
        <v>0</v>
      </c>
      <c r="AK424">
        <v>0</v>
      </c>
      <c r="AL424">
        <v>0</v>
      </c>
      <c r="AM424">
        <v>0</v>
      </c>
      <c r="AN424">
        <v>317570</v>
      </c>
      <c r="AO424">
        <v>0</v>
      </c>
      <c r="AP424">
        <v>3080838</v>
      </c>
      <c r="AQ424">
        <v>9630616</v>
      </c>
      <c r="AR424">
        <v>2.2999999999999998</v>
      </c>
    </row>
    <row r="425" spans="1:44" hidden="1">
      <c r="A425" s="150" t="str">
        <f t="shared" si="6"/>
        <v>WV_2030</v>
      </c>
      <c r="B425" t="s">
        <v>582</v>
      </c>
      <c r="C425">
        <v>2030</v>
      </c>
      <c r="D425">
        <v>70.2</v>
      </c>
      <c r="E425">
        <v>5.4</v>
      </c>
      <c r="F425">
        <v>0</v>
      </c>
      <c r="G425">
        <v>10100.5</v>
      </c>
      <c r="H425">
        <v>0</v>
      </c>
      <c r="I425">
        <v>257.5</v>
      </c>
      <c r="J425">
        <v>18.3</v>
      </c>
      <c r="K425">
        <v>520.9</v>
      </c>
      <c r="L425">
        <v>1089.5999999999999</v>
      </c>
      <c r="M425">
        <v>0</v>
      </c>
      <c r="N425">
        <v>250.4</v>
      </c>
      <c r="O425">
        <v>0</v>
      </c>
      <c r="P425">
        <v>0</v>
      </c>
      <c r="Q425">
        <v>0</v>
      </c>
      <c r="R425">
        <v>0</v>
      </c>
      <c r="S425">
        <v>0</v>
      </c>
      <c r="T425">
        <v>258.2</v>
      </c>
      <c r="U425">
        <v>0</v>
      </c>
      <c r="V425">
        <v>1101.2</v>
      </c>
      <c r="W425">
        <v>-20447</v>
      </c>
      <c r="X425">
        <v>24819</v>
      </c>
      <c r="Y425">
        <v>0</v>
      </c>
      <c r="Z425">
        <v>0</v>
      </c>
      <c r="AA425">
        <v>0</v>
      </c>
      <c r="AB425">
        <v>0</v>
      </c>
      <c r="AC425">
        <v>345746</v>
      </c>
      <c r="AD425">
        <v>120461</v>
      </c>
      <c r="AE425">
        <v>3318218</v>
      </c>
      <c r="AF425">
        <v>142505</v>
      </c>
      <c r="AG425">
        <v>0</v>
      </c>
      <c r="AH425">
        <v>1031907</v>
      </c>
      <c r="AI425">
        <v>0</v>
      </c>
      <c r="AJ425">
        <v>0</v>
      </c>
      <c r="AK425">
        <v>0</v>
      </c>
      <c r="AL425">
        <v>0</v>
      </c>
      <c r="AM425">
        <v>0</v>
      </c>
      <c r="AN425">
        <v>506552</v>
      </c>
      <c r="AO425">
        <v>0</v>
      </c>
      <c r="AP425">
        <v>3209847</v>
      </c>
      <c r="AQ425">
        <v>8679607</v>
      </c>
      <c r="AR425">
        <v>1.3</v>
      </c>
    </row>
    <row r="426" spans="1:44" hidden="1">
      <c r="A426" s="150" t="str">
        <f t="shared" si="6"/>
        <v>WY_2022</v>
      </c>
      <c r="B426" t="s">
        <v>584</v>
      </c>
      <c r="C426">
        <v>2022</v>
      </c>
      <c r="D426">
        <v>0</v>
      </c>
      <c r="E426">
        <v>0</v>
      </c>
      <c r="F426">
        <v>0</v>
      </c>
      <c r="G426">
        <v>5998</v>
      </c>
      <c r="H426">
        <v>0</v>
      </c>
      <c r="I426">
        <v>6.8</v>
      </c>
      <c r="J426">
        <v>0</v>
      </c>
      <c r="K426">
        <v>94</v>
      </c>
      <c r="L426">
        <v>150</v>
      </c>
      <c r="M426">
        <v>0</v>
      </c>
      <c r="N426">
        <v>307.10000000000002</v>
      </c>
      <c r="O426">
        <v>0</v>
      </c>
      <c r="P426">
        <v>0</v>
      </c>
      <c r="Q426">
        <v>251.7</v>
      </c>
      <c r="R426">
        <v>0</v>
      </c>
      <c r="S426">
        <v>0</v>
      </c>
      <c r="T426">
        <v>92</v>
      </c>
      <c r="U426">
        <v>0</v>
      </c>
      <c r="V426">
        <v>2782.1</v>
      </c>
      <c r="W426">
        <v>0</v>
      </c>
      <c r="X426">
        <v>0</v>
      </c>
      <c r="Y426">
        <v>0</v>
      </c>
      <c r="Z426">
        <v>0</v>
      </c>
      <c r="AA426">
        <v>41873608</v>
      </c>
      <c r="AB426">
        <v>0</v>
      </c>
      <c r="AC426">
        <v>11000</v>
      </c>
      <c r="AD426">
        <v>0</v>
      </c>
      <c r="AE426">
        <v>721429</v>
      </c>
      <c r="AF426">
        <v>0</v>
      </c>
      <c r="AG426">
        <v>0</v>
      </c>
      <c r="AH426">
        <v>1043728</v>
      </c>
      <c r="AI426">
        <v>0</v>
      </c>
      <c r="AJ426">
        <v>0</v>
      </c>
      <c r="AK426">
        <v>0</v>
      </c>
      <c r="AL426">
        <v>0</v>
      </c>
      <c r="AM426">
        <v>0</v>
      </c>
      <c r="AN426">
        <v>208717</v>
      </c>
      <c r="AO426">
        <v>0</v>
      </c>
      <c r="AP426">
        <v>9820004</v>
      </c>
      <c r="AQ426">
        <v>53678486</v>
      </c>
      <c r="AR426">
        <v>45.4</v>
      </c>
    </row>
    <row r="427" spans="1:44" hidden="1">
      <c r="A427" s="150" t="str">
        <f t="shared" si="6"/>
        <v>WY_2023</v>
      </c>
      <c r="B427" t="s">
        <v>584</v>
      </c>
      <c r="C427">
        <v>2023</v>
      </c>
      <c r="D427">
        <v>0</v>
      </c>
      <c r="E427">
        <v>0</v>
      </c>
      <c r="F427">
        <v>0</v>
      </c>
      <c r="G427">
        <v>5998</v>
      </c>
      <c r="H427">
        <v>0</v>
      </c>
      <c r="I427">
        <v>9.1</v>
      </c>
      <c r="J427">
        <v>0</v>
      </c>
      <c r="K427">
        <v>94</v>
      </c>
      <c r="L427">
        <v>150</v>
      </c>
      <c r="M427">
        <v>0</v>
      </c>
      <c r="N427">
        <v>307.10000000000002</v>
      </c>
      <c r="O427">
        <v>0</v>
      </c>
      <c r="P427">
        <v>0</v>
      </c>
      <c r="Q427">
        <v>251.7</v>
      </c>
      <c r="R427">
        <v>0</v>
      </c>
      <c r="S427">
        <v>0</v>
      </c>
      <c r="T427">
        <v>92</v>
      </c>
      <c r="U427">
        <v>0</v>
      </c>
      <c r="V427">
        <v>2782.1</v>
      </c>
      <c r="W427">
        <v>0</v>
      </c>
      <c r="X427">
        <v>0</v>
      </c>
      <c r="Y427">
        <v>0</v>
      </c>
      <c r="Z427">
        <v>0</v>
      </c>
      <c r="AA427">
        <v>34331725</v>
      </c>
      <c r="AB427">
        <v>0</v>
      </c>
      <c r="AC427">
        <v>14669</v>
      </c>
      <c r="AD427">
        <v>0</v>
      </c>
      <c r="AE427">
        <v>696518</v>
      </c>
      <c r="AF427">
        <v>0</v>
      </c>
      <c r="AG427">
        <v>0</v>
      </c>
      <c r="AH427">
        <v>1042598</v>
      </c>
      <c r="AI427">
        <v>0</v>
      </c>
      <c r="AJ427">
        <v>0</v>
      </c>
      <c r="AK427">
        <v>0</v>
      </c>
      <c r="AL427">
        <v>0</v>
      </c>
      <c r="AM427">
        <v>0</v>
      </c>
      <c r="AN427">
        <v>207257</v>
      </c>
      <c r="AO427">
        <v>0</v>
      </c>
      <c r="AP427">
        <v>9806690</v>
      </c>
      <c r="AQ427">
        <v>46099457</v>
      </c>
      <c r="AR427">
        <v>36.5</v>
      </c>
    </row>
    <row r="428" spans="1:44" hidden="1">
      <c r="A428" s="150" t="str">
        <f t="shared" si="6"/>
        <v>WY_2024</v>
      </c>
      <c r="B428" t="s">
        <v>584</v>
      </c>
      <c r="C428">
        <v>2024</v>
      </c>
      <c r="D428">
        <v>0</v>
      </c>
      <c r="E428">
        <v>0</v>
      </c>
      <c r="F428">
        <v>0</v>
      </c>
      <c r="G428">
        <v>5867.3</v>
      </c>
      <c r="H428">
        <v>0</v>
      </c>
      <c r="I428">
        <v>11.4</v>
      </c>
      <c r="J428">
        <v>0</v>
      </c>
      <c r="K428">
        <v>94</v>
      </c>
      <c r="L428">
        <v>0</v>
      </c>
      <c r="M428">
        <v>0</v>
      </c>
      <c r="N428">
        <v>307.10000000000002</v>
      </c>
      <c r="O428">
        <v>0</v>
      </c>
      <c r="P428">
        <v>0</v>
      </c>
      <c r="Q428">
        <v>0</v>
      </c>
      <c r="R428">
        <v>0</v>
      </c>
      <c r="S428">
        <v>0</v>
      </c>
      <c r="T428">
        <v>92</v>
      </c>
      <c r="U428">
        <v>0</v>
      </c>
      <c r="V428">
        <v>3236.2</v>
      </c>
      <c r="W428">
        <v>0</v>
      </c>
      <c r="X428">
        <v>0</v>
      </c>
      <c r="Y428">
        <v>0</v>
      </c>
      <c r="Z428">
        <v>0</v>
      </c>
      <c r="AA428">
        <v>34733137</v>
      </c>
      <c r="AB428">
        <v>0</v>
      </c>
      <c r="AC428">
        <v>18282</v>
      </c>
      <c r="AD428">
        <v>0</v>
      </c>
      <c r="AE428">
        <v>679136</v>
      </c>
      <c r="AF428">
        <v>0</v>
      </c>
      <c r="AG428">
        <v>0</v>
      </c>
      <c r="AH428">
        <v>1043925</v>
      </c>
      <c r="AI428">
        <v>0</v>
      </c>
      <c r="AJ428">
        <v>0</v>
      </c>
      <c r="AK428">
        <v>0</v>
      </c>
      <c r="AL428">
        <v>0</v>
      </c>
      <c r="AM428">
        <v>0</v>
      </c>
      <c r="AN428">
        <v>205798</v>
      </c>
      <c r="AO428">
        <v>0</v>
      </c>
      <c r="AP428">
        <v>11440753</v>
      </c>
      <c r="AQ428">
        <v>48121032</v>
      </c>
      <c r="AR428">
        <v>37</v>
      </c>
    </row>
    <row r="429" spans="1:44" hidden="1">
      <c r="A429" s="150" t="str">
        <f t="shared" si="6"/>
        <v>WY_2025</v>
      </c>
      <c r="B429" t="s">
        <v>584</v>
      </c>
      <c r="C429">
        <v>2025</v>
      </c>
      <c r="D429">
        <v>0</v>
      </c>
      <c r="E429">
        <v>0</v>
      </c>
      <c r="F429">
        <v>6.2</v>
      </c>
      <c r="G429">
        <v>4912.3999999999996</v>
      </c>
      <c r="H429">
        <v>0</v>
      </c>
      <c r="I429">
        <v>14.5</v>
      </c>
      <c r="J429">
        <v>9.1999999999999993</v>
      </c>
      <c r="K429">
        <v>93.9</v>
      </c>
      <c r="L429">
        <v>0</v>
      </c>
      <c r="M429">
        <v>0</v>
      </c>
      <c r="N429">
        <v>307.2</v>
      </c>
      <c r="O429">
        <v>0</v>
      </c>
      <c r="P429">
        <v>0</v>
      </c>
      <c r="Q429">
        <v>0</v>
      </c>
      <c r="R429">
        <v>0</v>
      </c>
      <c r="S429">
        <v>0</v>
      </c>
      <c r="T429">
        <v>92</v>
      </c>
      <c r="U429">
        <v>0</v>
      </c>
      <c r="V429">
        <v>4503.7</v>
      </c>
      <c r="W429">
        <v>0</v>
      </c>
      <c r="X429">
        <v>0</v>
      </c>
      <c r="Y429">
        <v>0</v>
      </c>
      <c r="Z429">
        <v>41007</v>
      </c>
      <c r="AA429">
        <v>31409559</v>
      </c>
      <c r="AB429">
        <v>0</v>
      </c>
      <c r="AC429">
        <v>23237</v>
      </c>
      <c r="AD429">
        <v>60230</v>
      </c>
      <c r="AE429">
        <v>495308</v>
      </c>
      <c r="AF429">
        <v>0</v>
      </c>
      <c r="AG429">
        <v>0</v>
      </c>
      <c r="AH429">
        <v>1044122</v>
      </c>
      <c r="AI429">
        <v>0</v>
      </c>
      <c r="AJ429">
        <v>0</v>
      </c>
      <c r="AK429">
        <v>0</v>
      </c>
      <c r="AL429">
        <v>0</v>
      </c>
      <c r="AM429">
        <v>0</v>
      </c>
      <c r="AN429">
        <v>204359</v>
      </c>
      <c r="AO429">
        <v>0</v>
      </c>
      <c r="AP429">
        <v>16454242</v>
      </c>
      <c r="AQ429">
        <v>49732065</v>
      </c>
      <c r="AR429">
        <v>33.299999999999997</v>
      </c>
    </row>
    <row r="430" spans="1:44" hidden="1">
      <c r="A430" s="150" t="str">
        <f t="shared" si="6"/>
        <v>WY_2026</v>
      </c>
      <c r="B430" t="s">
        <v>584</v>
      </c>
      <c r="C430">
        <v>2026</v>
      </c>
      <c r="D430">
        <v>0.2</v>
      </c>
      <c r="E430">
        <v>0</v>
      </c>
      <c r="F430">
        <v>12.5</v>
      </c>
      <c r="G430">
        <v>4868.8999999999996</v>
      </c>
      <c r="H430">
        <v>0</v>
      </c>
      <c r="I430">
        <v>17.5</v>
      </c>
      <c r="J430">
        <v>18.3</v>
      </c>
      <c r="K430">
        <v>93.9</v>
      </c>
      <c r="L430">
        <v>0</v>
      </c>
      <c r="M430">
        <v>0</v>
      </c>
      <c r="N430">
        <v>307.2</v>
      </c>
      <c r="O430">
        <v>0</v>
      </c>
      <c r="P430">
        <v>0</v>
      </c>
      <c r="Q430">
        <v>0</v>
      </c>
      <c r="R430">
        <v>0</v>
      </c>
      <c r="S430">
        <v>0</v>
      </c>
      <c r="T430">
        <v>92</v>
      </c>
      <c r="U430">
        <v>0</v>
      </c>
      <c r="V430">
        <v>6276</v>
      </c>
      <c r="W430">
        <v>-63</v>
      </c>
      <c r="X430">
        <v>0</v>
      </c>
      <c r="Y430">
        <v>0</v>
      </c>
      <c r="Z430">
        <v>82014</v>
      </c>
      <c r="AA430">
        <v>26536709</v>
      </c>
      <c r="AB430">
        <v>0</v>
      </c>
      <c r="AC430">
        <v>20459</v>
      </c>
      <c r="AD430">
        <v>120461</v>
      </c>
      <c r="AE430">
        <v>341130</v>
      </c>
      <c r="AF430">
        <v>0</v>
      </c>
      <c r="AG430">
        <v>0</v>
      </c>
      <c r="AH430">
        <v>1040165</v>
      </c>
      <c r="AI430">
        <v>0</v>
      </c>
      <c r="AJ430">
        <v>0</v>
      </c>
      <c r="AK430">
        <v>0</v>
      </c>
      <c r="AL430">
        <v>0</v>
      </c>
      <c r="AM430">
        <v>0</v>
      </c>
      <c r="AN430">
        <v>202943</v>
      </c>
      <c r="AO430">
        <v>0</v>
      </c>
      <c r="AP430">
        <v>21438341</v>
      </c>
      <c r="AQ430">
        <v>49782160</v>
      </c>
      <c r="AR430">
        <v>28</v>
      </c>
    </row>
    <row r="431" spans="1:44" hidden="1">
      <c r="A431" s="150" t="str">
        <f t="shared" si="6"/>
        <v>WY_2027</v>
      </c>
      <c r="B431" t="s">
        <v>584</v>
      </c>
      <c r="C431">
        <v>2027</v>
      </c>
      <c r="D431">
        <v>0.5</v>
      </c>
      <c r="E431">
        <v>0</v>
      </c>
      <c r="F431">
        <v>18.7</v>
      </c>
      <c r="G431">
        <v>4606.7</v>
      </c>
      <c r="H431">
        <v>0</v>
      </c>
      <c r="I431">
        <v>21.7</v>
      </c>
      <c r="J431">
        <v>27.5</v>
      </c>
      <c r="K431">
        <v>93.7</v>
      </c>
      <c r="L431">
        <v>0</v>
      </c>
      <c r="M431">
        <v>0</v>
      </c>
      <c r="N431">
        <v>307.3</v>
      </c>
      <c r="O431">
        <v>0</v>
      </c>
      <c r="P431">
        <v>0</v>
      </c>
      <c r="Q431">
        <v>0</v>
      </c>
      <c r="R431">
        <v>0</v>
      </c>
      <c r="S431">
        <v>0</v>
      </c>
      <c r="T431">
        <v>92</v>
      </c>
      <c r="U431">
        <v>0</v>
      </c>
      <c r="V431">
        <v>6748.6</v>
      </c>
      <c r="W431">
        <v>-89</v>
      </c>
      <c r="X431">
        <v>0</v>
      </c>
      <c r="Y431">
        <v>0</v>
      </c>
      <c r="Z431">
        <v>123022</v>
      </c>
      <c r="AA431">
        <v>24315624</v>
      </c>
      <c r="AB431">
        <v>0</v>
      </c>
      <c r="AC431">
        <v>35123</v>
      </c>
      <c r="AD431">
        <v>180691</v>
      </c>
      <c r="AE431">
        <v>92308</v>
      </c>
      <c r="AF431">
        <v>0</v>
      </c>
      <c r="AG431">
        <v>0</v>
      </c>
      <c r="AH431">
        <v>1044516</v>
      </c>
      <c r="AI431">
        <v>0</v>
      </c>
      <c r="AJ431">
        <v>0</v>
      </c>
      <c r="AK431">
        <v>0</v>
      </c>
      <c r="AL431">
        <v>0</v>
      </c>
      <c r="AM431">
        <v>0</v>
      </c>
      <c r="AN431">
        <v>201504</v>
      </c>
      <c r="AO431">
        <v>0</v>
      </c>
      <c r="AP431">
        <v>25855486</v>
      </c>
      <c r="AQ431">
        <v>51848185</v>
      </c>
      <c r="AR431">
        <v>25.5</v>
      </c>
    </row>
    <row r="432" spans="1:44" hidden="1">
      <c r="A432" s="150" t="str">
        <f t="shared" si="6"/>
        <v>WY_2028</v>
      </c>
      <c r="B432" t="s">
        <v>584</v>
      </c>
      <c r="C432">
        <v>2028</v>
      </c>
      <c r="D432">
        <v>12.1</v>
      </c>
      <c r="E432">
        <v>0</v>
      </c>
      <c r="F432">
        <v>1550.5</v>
      </c>
      <c r="G432">
        <v>2489.9</v>
      </c>
      <c r="H432">
        <v>0</v>
      </c>
      <c r="I432">
        <v>25.8</v>
      </c>
      <c r="J432">
        <v>36.6</v>
      </c>
      <c r="K432">
        <v>93.5</v>
      </c>
      <c r="L432">
        <v>0</v>
      </c>
      <c r="M432">
        <v>0</v>
      </c>
      <c r="N432">
        <v>307.3</v>
      </c>
      <c r="O432">
        <v>0</v>
      </c>
      <c r="P432">
        <v>345</v>
      </c>
      <c r="Q432">
        <v>0</v>
      </c>
      <c r="R432">
        <v>0</v>
      </c>
      <c r="S432">
        <v>0</v>
      </c>
      <c r="T432">
        <v>92</v>
      </c>
      <c r="U432">
        <v>0</v>
      </c>
      <c r="V432">
        <v>13618.6</v>
      </c>
      <c r="W432">
        <v>-2898</v>
      </c>
      <c r="X432">
        <v>0</v>
      </c>
      <c r="Y432">
        <v>0</v>
      </c>
      <c r="Z432">
        <v>10996147</v>
      </c>
      <c r="AA432">
        <v>4800348</v>
      </c>
      <c r="AB432">
        <v>0</v>
      </c>
      <c r="AC432">
        <v>35618</v>
      </c>
      <c r="AD432">
        <v>240921</v>
      </c>
      <c r="AE432">
        <v>95611</v>
      </c>
      <c r="AF432">
        <v>0</v>
      </c>
      <c r="AG432">
        <v>0</v>
      </c>
      <c r="AH432">
        <v>1039909</v>
      </c>
      <c r="AI432">
        <v>0</v>
      </c>
      <c r="AJ432">
        <v>2211465</v>
      </c>
      <c r="AK432">
        <v>0</v>
      </c>
      <c r="AL432">
        <v>0</v>
      </c>
      <c r="AM432">
        <v>0</v>
      </c>
      <c r="AN432">
        <v>186829</v>
      </c>
      <c r="AO432">
        <v>0</v>
      </c>
      <c r="AP432">
        <v>53746717</v>
      </c>
      <c r="AQ432">
        <v>73350667</v>
      </c>
      <c r="AR432">
        <v>6.6</v>
      </c>
    </row>
    <row r="433" spans="1:44" hidden="1">
      <c r="A433" s="150" t="str">
        <f t="shared" si="6"/>
        <v>WY_2029</v>
      </c>
      <c r="B433" t="s">
        <v>584</v>
      </c>
      <c r="C433">
        <v>2029</v>
      </c>
      <c r="D433">
        <v>29.8</v>
      </c>
      <c r="E433">
        <v>0</v>
      </c>
      <c r="F433">
        <v>1550.5</v>
      </c>
      <c r="G433">
        <v>2458.4</v>
      </c>
      <c r="H433">
        <v>0</v>
      </c>
      <c r="I433">
        <v>31.7</v>
      </c>
      <c r="J433">
        <v>36.6</v>
      </c>
      <c r="K433">
        <v>93.5</v>
      </c>
      <c r="L433">
        <v>0</v>
      </c>
      <c r="M433">
        <v>0</v>
      </c>
      <c r="N433">
        <v>307.39999999999998</v>
      </c>
      <c r="O433">
        <v>0</v>
      </c>
      <c r="P433">
        <v>345</v>
      </c>
      <c r="Q433">
        <v>0</v>
      </c>
      <c r="R433">
        <v>0</v>
      </c>
      <c r="S433">
        <v>0</v>
      </c>
      <c r="T433">
        <v>92</v>
      </c>
      <c r="U433">
        <v>0</v>
      </c>
      <c r="V433">
        <v>14573.3</v>
      </c>
      <c r="W433">
        <v>-7999</v>
      </c>
      <c r="X433">
        <v>0</v>
      </c>
      <c r="Y433">
        <v>0</v>
      </c>
      <c r="Z433">
        <v>10996147</v>
      </c>
      <c r="AA433">
        <v>3226925</v>
      </c>
      <c r="AB433">
        <v>0</v>
      </c>
      <c r="AC433">
        <v>51231</v>
      </c>
      <c r="AD433">
        <v>240921</v>
      </c>
      <c r="AE433">
        <v>38340</v>
      </c>
      <c r="AF433">
        <v>0</v>
      </c>
      <c r="AG433">
        <v>0</v>
      </c>
      <c r="AH433">
        <v>1044910</v>
      </c>
      <c r="AI433">
        <v>0</v>
      </c>
      <c r="AJ433">
        <v>1969158</v>
      </c>
      <c r="AK433">
        <v>0</v>
      </c>
      <c r="AL433">
        <v>0</v>
      </c>
      <c r="AM433">
        <v>0</v>
      </c>
      <c r="AN433">
        <v>188623</v>
      </c>
      <c r="AO433">
        <v>0</v>
      </c>
      <c r="AP433">
        <v>58478137</v>
      </c>
      <c r="AQ433">
        <v>76226394</v>
      </c>
      <c r="AR433">
        <v>4.9000000000000004</v>
      </c>
    </row>
    <row r="434" spans="1:44" hidden="1">
      <c r="A434" s="150" t="str">
        <f t="shared" si="6"/>
        <v>WY_2030</v>
      </c>
      <c r="B434" t="s">
        <v>584</v>
      </c>
      <c r="C434">
        <v>2030</v>
      </c>
      <c r="D434">
        <v>200.9</v>
      </c>
      <c r="E434">
        <v>0</v>
      </c>
      <c r="F434">
        <v>1550.5</v>
      </c>
      <c r="G434">
        <v>2419.1999999999998</v>
      </c>
      <c r="H434">
        <v>0</v>
      </c>
      <c r="I434">
        <v>37.5</v>
      </c>
      <c r="J434">
        <v>36.6</v>
      </c>
      <c r="K434">
        <v>93.4</v>
      </c>
      <c r="L434">
        <v>0</v>
      </c>
      <c r="M434">
        <v>0</v>
      </c>
      <c r="N434">
        <v>307.39999999999998</v>
      </c>
      <c r="O434">
        <v>0</v>
      </c>
      <c r="P434">
        <v>345</v>
      </c>
      <c r="Q434">
        <v>0</v>
      </c>
      <c r="R434">
        <v>0</v>
      </c>
      <c r="S434">
        <v>0</v>
      </c>
      <c r="T434">
        <v>92</v>
      </c>
      <c r="U434">
        <v>0</v>
      </c>
      <c r="V434">
        <v>17550.3</v>
      </c>
      <c r="W434">
        <v>-44004</v>
      </c>
      <c r="X434">
        <v>0</v>
      </c>
      <c r="Y434">
        <v>0</v>
      </c>
      <c r="Z434">
        <v>10996147</v>
      </c>
      <c r="AA434">
        <v>1396334</v>
      </c>
      <c r="AB434">
        <v>0</v>
      </c>
      <c r="AC434">
        <v>43766</v>
      </c>
      <c r="AD434">
        <v>240921</v>
      </c>
      <c r="AE434">
        <v>56414</v>
      </c>
      <c r="AF434">
        <v>0</v>
      </c>
      <c r="AG434">
        <v>0</v>
      </c>
      <c r="AH434">
        <v>1037875</v>
      </c>
      <c r="AI434">
        <v>0</v>
      </c>
      <c r="AJ434">
        <v>1969158</v>
      </c>
      <c r="AK434">
        <v>0</v>
      </c>
      <c r="AL434">
        <v>0</v>
      </c>
      <c r="AM434">
        <v>0</v>
      </c>
      <c r="AN434">
        <v>139007</v>
      </c>
      <c r="AO434">
        <v>0</v>
      </c>
      <c r="AP434">
        <v>69156087</v>
      </c>
      <c r="AQ434">
        <v>84991706</v>
      </c>
      <c r="AR434">
        <v>3.1</v>
      </c>
    </row>
  </sheetData>
  <autoFilter ref="A2:AR434" xr:uid="{AA762222-EFBB-4D7F-878F-D169AA3ED0C9}">
    <filterColumn colId="0">
      <filters>
        <filter val="AL_2030"/>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0CB9-BA17-445B-9DE2-C9235A459D01}">
  <sheetPr>
    <tabColor theme="5" tint="0.39997558519241921"/>
  </sheetPr>
  <dimension ref="B2:C44"/>
  <sheetViews>
    <sheetView topLeftCell="A2" workbookViewId="0">
      <selection activeCell="C2" sqref="C2"/>
    </sheetView>
  </sheetViews>
  <sheetFormatPr defaultRowHeight="14.75"/>
  <cols>
    <col min="2" max="2" width="28.40625" customWidth="1"/>
    <col min="3" max="3" width="14.86328125" customWidth="1"/>
  </cols>
  <sheetData>
    <row r="2" spans="2:3">
      <c r="B2" t="s">
        <v>893</v>
      </c>
    </row>
    <row r="3" spans="2:3">
      <c r="B3" t="s">
        <v>892</v>
      </c>
    </row>
    <row r="4" spans="2:3">
      <c r="B4" t="s">
        <v>891</v>
      </c>
      <c r="C4" t="s">
        <v>897</v>
      </c>
    </row>
    <row r="5" spans="2:3">
      <c r="B5" t="s">
        <v>890</v>
      </c>
      <c r="C5" t="s">
        <v>104</v>
      </c>
    </row>
    <row r="6" spans="2:3">
      <c r="B6" t="s">
        <v>889</v>
      </c>
      <c r="C6" s="2" t="s">
        <v>98</v>
      </c>
    </row>
    <row r="7" spans="2:3">
      <c r="B7" t="s">
        <v>888</v>
      </c>
      <c r="C7" s="2" t="s">
        <v>98</v>
      </c>
    </row>
    <row r="8" spans="2:3">
      <c r="B8" t="s">
        <v>887</v>
      </c>
      <c r="C8" t="s">
        <v>895</v>
      </c>
    </row>
    <row r="9" spans="2:3">
      <c r="B9" t="s">
        <v>886</v>
      </c>
    </row>
    <row r="10" spans="2:3">
      <c r="B10" t="s">
        <v>885</v>
      </c>
      <c r="C10" s="2" t="s">
        <v>346</v>
      </c>
    </row>
    <row r="11" spans="2:3">
      <c r="B11" t="s">
        <v>884</v>
      </c>
      <c r="C11" s="2" t="s">
        <v>346</v>
      </c>
    </row>
    <row r="12" spans="2:3">
      <c r="B12" t="s">
        <v>883</v>
      </c>
      <c r="C12" s="2" t="s">
        <v>346</v>
      </c>
    </row>
    <row r="13" spans="2:3">
      <c r="B13" t="s">
        <v>882</v>
      </c>
      <c r="C13" t="s">
        <v>105</v>
      </c>
    </row>
    <row r="14" spans="2:3">
      <c r="B14" t="s">
        <v>881</v>
      </c>
      <c r="C14" t="s">
        <v>101</v>
      </c>
    </row>
    <row r="15" spans="2:3">
      <c r="B15" t="s">
        <v>880</v>
      </c>
      <c r="C15" t="s">
        <v>99</v>
      </c>
    </row>
    <row r="16" spans="2:3">
      <c r="B16" t="s">
        <v>879</v>
      </c>
      <c r="C16" t="s">
        <v>99</v>
      </c>
    </row>
    <row r="17" spans="2:3">
      <c r="B17" t="s">
        <v>878</v>
      </c>
      <c r="C17" t="s">
        <v>106</v>
      </c>
    </row>
    <row r="18" spans="2:3">
      <c r="B18" t="s">
        <v>877</v>
      </c>
      <c r="C18" t="s">
        <v>896</v>
      </c>
    </row>
    <row r="19" spans="2:3">
      <c r="B19" t="s">
        <v>876</v>
      </c>
    </row>
    <row r="20" spans="2:3">
      <c r="B20" t="s">
        <v>875</v>
      </c>
      <c r="C20" t="s">
        <v>895</v>
      </c>
    </row>
    <row r="21" spans="2:3">
      <c r="B21" t="s">
        <v>874</v>
      </c>
      <c r="C21" t="s">
        <v>109</v>
      </c>
    </row>
    <row r="22" spans="2:3">
      <c r="B22" t="s">
        <v>873</v>
      </c>
      <c r="C22" t="s">
        <v>100</v>
      </c>
    </row>
    <row r="23" spans="2:3">
      <c r="B23" t="s">
        <v>872</v>
      </c>
      <c r="C23" t="s">
        <v>897</v>
      </c>
    </row>
    <row r="24" spans="2:3">
      <c r="B24" t="s">
        <v>871</v>
      </c>
      <c r="C24" t="s">
        <v>104</v>
      </c>
    </row>
    <row r="25" spans="2:3">
      <c r="B25" t="s">
        <v>870</v>
      </c>
    </row>
    <row r="26" spans="2:3">
      <c r="B26" t="s">
        <v>869</v>
      </c>
      <c r="C26" s="2" t="s">
        <v>98</v>
      </c>
    </row>
    <row r="27" spans="2:3">
      <c r="B27" t="s">
        <v>868</v>
      </c>
      <c r="C27" s="2" t="s">
        <v>98</v>
      </c>
    </row>
    <row r="28" spans="2:3">
      <c r="B28" t="s">
        <v>867</v>
      </c>
      <c r="C28" t="s">
        <v>895</v>
      </c>
    </row>
    <row r="29" spans="2:3">
      <c r="B29" t="s">
        <v>866</v>
      </c>
    </row>
    <row r="30" spans="2:3">
      <c r="B30" t="s">
        <v>865</v>
      </c>
      <c r="C30" s="2" t="s">
        <v>346</v>
      </c>
    </row>
    <row r="31" spans="2:3">
      <c r="B31" t="s">
        <v>864</v>
      </c>
      <c r="C31" s="2" t="s">
        <v>346</v>
      </c>
    </row>
    <row r="32" spans="2:3">
      <c r="B32" t="s">
        <v>863</v>
      </c>
      <c r="C32" s="2" t="s">
        <v>346</v>
      </c>
    </row>
    <row r="33" spans="2:3">
      <c r="B33" t="s">
        <v>862</v>
      </c>
      <c r="C33" t="s">
        <v>105</v>
      </c>
    </row>
    <row r="34" spans="2:3">
      <c r="B34" t="s">
        <v>861</v>
      </c>
      <c r="C34" t="s">
        <v>101</v>
      </c>
    </row>
    <row r="35" spans="2:3">
      <c r="B35" t="s">
        <v>860</v>
      </c>
      <c r="C35" t="s">
        <v>99</v>
      </c>
    </row>
    <row r="36" spans="2:3">
      <c r="B36" t="s">
        <v>859</v>
      </c>
      <c r="C36" t="s">
        <v>99</v>
      </c>
    </row>
    <row r="37" spans="2:3">
      <c r="B37" t="s">
        <v>858</v>
      </c>
      <c r="C37" t="s">
        <v>106</v>
      </c>
    </row>
    <row r="38" spans="2:3">
      <c r="B38" t="s">
        <v>857</v>
      </c>
      <c r="C38" t="s">
        <v>896</v>
      </c>
    </row>
    <row r="39" spans="2:3">
      <c r="B39" t="s">
        <v>856</v>
      </c>
    </row>
    <row r="40" spans="2:3">
      <c r="B40" t="s">
        <v>855</v>
      </c>
      <c r="C40" t="s">
        <v>895</v>
      </c>
    </row>
    <row r="41" spans="2:3">
      <c r="B41" t="s">
        <v>854</v>
      </c>
      <c r="C41" t="s">
        <v>109</v>
      </c>
    </row>
    <row r="42" spans="2:3">
      <c r="B42" t="s">
        <v>853</v>
      </c>
      <c r="C42" t="s">
        <v>100</v>
      </c>
    </row>
    <row r="43" spans="2:3">
      <c r="B43" t="s">
        <v>852</v>
      </c>
    </row>
    <row r="44" spans="2:3">
      <c r="B44" t="s">
        <v>851</v>
      </c>
    </row>
  </sheetData>
  <conditionalFormatting sqref="B1:B1048576">
    <cfRule type="duplicateValues" dxfId="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757F-FF6F-4049-A2A8-BDD21F0EB1F1}">
  <sheetPr>
    <tabColor theme="5" tint="0.39997558519241921"/>
  </sheetPr>
  <dimension ref="A1:AD675"/>
  <sheetViews>
    <sheetView workbookViewId="0">
      <selection activeCell="A5" sqref="A5"/>
    </sheetView>
  </sheetViews>
  <sheetFormatPr defaultRowHeight="14.75"/>
  <cols>
    <col min="2" max="2" width="12.40625" customWidth="1"/>
    <col min="23" max="23" width="15.86328125" bestFit="1" customWidth="1"/>
  </cols>
  <sheetData>
    <row r="1" spans="1:30" ht="15.5" thickBot="1">
      <c r="A1" s="154" t="s">
        <v>898</v>
      </c>
      <c r="B1" s="155"/>
      <c r="C1" s="155"/>
      <c r="D1" s="155"/>
      <c r="E1" s="155"/>
      <c r="F1" s="155"/>
      <c r="G1" s="155"/>
      <c r="H1" s="155"/>
      <c r="I1" s="155"/>
      <c r="J1" s="155"/>
      <c r="K1" s="155"/>
      <c r="L1" s="155"/>
      <c r="M1" s="157" t="s">
        <v>899</v>
      </c>
      <c r="N1" s="158"/>
      <c r="O1" s="158"/>
      <c r="P1" s="158"/>
      <c r="Q1" s="158"/>
      <c r="R1" s="158"/>
      <c r="S1" s="158"/>
      <c r="T1" s="158"/>
      <c r="U1" s="158"/>
    </row>
    <row r="2" spans="1:30" ht="15.5" thickBot="1">
      <c r="A2" s="153" t="s">
        <v>535</v>
      </c>
      <c r="C2" s="152" t="str">
        <f>$A2&amp;"_"&amp;C3</f>
        <v>AL_2022</v>
      </c>
      <c r="D2" s="152" t="str">
        <f t="shared" ref="D2:K2" si="0">$A2&amp;"_"&amp;D3</f>
        <v>AL_2023</v>
      </c>
      <c r="E2" s="152" t="str">
        <f t="shared" si="0"/>
        <v>AL_2024</v>
      </c>
      <c r="F2" s="152" t="str">
        <f t="shared" si="0"/>
        <v>AL_2025</v>
      </c>
      <c r="G2" s="152" t="str">
        <f t="shared" si="0"/>
        <v>AL_2026</v>
      </c>
      <c r="H2" s="152" t="str">
        <f t="shared" si="0"/>
        <v>AL_2027</v>
      </c>
      <c r="I2" s="152" t="str">
        <f t="shared" si="0"/>
        <v>AL_2028</v>
      </c>
      <c r="J2" s="152" t="str">
        <f t="shared" si="0"/>
        <v>AL_2029</v>
      </c>
      <c r="K2" s="152" t="str">
        <f t="shared" si="0"/>
        <v>AL_2030</v>
      </c>
      <c r="M2" s="159" t="str">
        <f>$A2&amp;"_"&amp;M3</f>
        <v>AL_2022</v>
      </c>
      <c r="N2" s="159" t="str">
        <f t="shared" ref="N2" si="1">$A2&amp;"_"&amp;N3</f>
        <v>AL_2023</v>
      </c>
      <c r="O2" s="159" t="str">
        <f t="shared" ref="O2" si="2">$A2&amp;"_"&amp;O3</f>
        <v>AL_2024</v>
      </c>
      <c r="P2" s="159" t="str">
        <f t="shared" ref="P2" si="3">$A2&amp;"_"&amp;P3</f>
        <v>AL_2025</v>
      </c>
      <c r="Q2" s="159" t="str">
        <f t="shared" ref="Q2" si="4">$A2&amp;"_"&amp;Q3</f>
        <v>AL_2026</v>
      </c>
      <c r="R2" s="159" t="str">
        <f t="shared" ref="R2" si="5">$A2&amp;"_"&amp;R3</f>
        <v>AL_2027</v>
      </c>
      <c r="S2" s="159" t="str">
        <f t="shared" ref="S2" si="6">$A2&amp;"_"&amp;S3</f>
        <v>AL_2028</v>
      </c>
      <c r="T2" s="159" t="str">
        <f t="shared" ref="T2" si="7">$A2&amp;"_"&amp;T3</f>
        <v>AL_2029</v>
      </c>
      <c r="U2" s="159" t="str">
        <f t="shared" ref="U2" si="8">$A2&amp;"_"&amp;U3</f>
        <v>AL_2030</v>
      </c>
    </row>
    <row r="3" spans="1:30">
      <c r="C3" s="151">
        <v>2022</v>
      </c>
      <c r="D3" s="151">
        <v>2023</v>
      </c>
      <c r="E3" s="151">
        <v>2024</v>
      </c>
      <c r="F3" s="151">
        <v>2025</v>
      </c>
      <c r="G3" s="151">
        <v>2026</v>
      </c>
      <c r="H3" s="151">
        <v>2027</v>
      </c>
      <c r="I3" s="151">
        <v>2028</v>
      </c>
      <c r="J3" s="151">
        <v>2029</v>
      </c>
      <c r="K3" s="151">
        <v>2030</v>
      </c>
      <c r="M3" s="151">
        <v>2022</v>
      </c>
      <c r="N3" s="151">
        <v>2023</v>
      </c>
      <c r="O3" s="151">
        <v>2024</v>
      </c>
      <c r="P3" s="151">
        <v>2025</v>
      </c>
      <c r="Q3" s="151">
        <v>2026</v>
      </c>
      <c r="R3" s="151">
        <v>2027</v>
      </c>
      <c r="S3" s="151">
        <v>2028</v>
      </c>
      <c r="T3" s="151">
        <v>2029</v>
      </c>
      <c r="U3" s="151">
        <v>2030</v>
      </c>
    </row>
    <row r="4" spans="1:30">
      <c r="A4" t="str">
        <f>A2</f>
        <v>AL</v>
      </c>
      <c r="B4" s="1" t="s">
        <v>897</v>
      </c>
      <c r="C4" s="156">
        <v>0</v>
      </c>
      <c r="D4" s="156">
        <v>0</v>
      </c>
      <c r="E4" s="156">
        <v>0</v>
      </c>
      <c r="F4" s="156">
        <v>0</v>
      </c>
      <c r="G4" s="156">
        <v>0</v>
      </c>
      <c r="H4" s="156">
        <v>0</v>
      </c>
      <c r="I4" s="156">
        <v>0</v>
      </c>
      <c r="J4" s="156">
        <v>0</v>
      </c>
      <c r="K4" s="156">
        <v>0</v>
      </c>
      <c r="M4" s="156">
        <v>0</v>
      </c>
      <c r="N4" s="156">
        <v>0</v>
      </c>
      <c r="O4" s="156">
        <v>0</v>
      </c>
      <c r="P4" s="156">
        <v>0</v>
      </c>
      <c r="Q4" s="156">
        <v>0</v>
      </c>
      <c r="R4" s="156">
        <v>0</v>
      </c>
      <c r="S4" s="156">
        <v>0</v>
      </c>
      <c r="T4" s="156">
        <v>0</v>
      </c>
      <c r="U4" s="156">
        <v>0</v>
      </c>
      <c r="W4" s="161"/>
      <c r="X4" s="160"/>
      <c r="Y4" s="160"/>
      <c r="Z4" s="160"/>
      <c r="AA4" s="160"/>
      <c r="AB4" s="160"/>
      <c r="AC4" s="160"/>
      <c r="AD4" s="160"/>
    </row>
    <row r="5" spans="1:30">
      <c r="A5" t="str">
        <f>A4</f>
        <v>AL</v>
      </c>
      <c r="B5" s="1" t="s">
        <v>104</v>
      </c>
      <c r="C5">
        <f>SUMIFS(INDEX('IRA-BIL_IRA-BIL - Mid_annual_st'!$W$3:$AR$434,MATCH(C2,'IRA-BIL_IRA-BIL - Mid_annual_st'!$A$3:$A$434,0),),'IRA-BIL_IRA-BIL - Mid_annual_st'!$W$1:$AR$1,$B5)</f>
        <v>29415</v>
      </c>
      <c r="D5">
        <f>SUMIFS(INDEX('IRA-BIL_IRA-BIL - Mid_annual_st'!$W$3:$AR$434,MATCH(D2,'IRA-BIL_IRA-BIL - Mid_annual_st'!$A$3:$A$434,0),),'IRA-BIL_IRA-BIL - Mid_annual_st'!$W$1:$AR$1,$B5)</f>
        <v>29415</v>
      </c>
      <c r="E5">
        <f>SUMIFS(INDEX('IRA-BIL_IRA-BIL - Mid_annual_st'!$W$3:$AR$434,MATCH(E2,'IRA-BIL_IRA-BIL - Mid_annual_st'!$A$3:$A$434,0),),'IRA-BIL_IRA-BIL - Mid_annual_st'!$W$1:$AR$1,$B5)</f>
        <v>29415</v>
      </c>
      <c r="F5">
        <f>SUMIFS(INDEX('IRA-BIL_IRA-BIL - Mid_annual_st'!$W$3:$AR$434,MATCH(F2,'IRA-BIL_IRA-BIL - Mid_annual_st'!$A$3:$A$434,0),),'IRA-BIL_IRA-BIL - Mid_annual_st'!$W$1:$AR$1,$B5)</f>
        <v>29415</v>
      </c>
      <c r="G5">
        <f>SUMIFS(INDEX('IRA-BIL_IRA-BIL - Mid_annual_st'!$W$3:$AR$434,MATCH(G2,'IRA-BIL_IRA-BIL - Mid_annual_st'!$A$3:$A$434,0),),'IRA-BIL_IRA-BIL - Mid_annual_st'!$W$1:$AR$1,$B5)</f>
        <v>29415</v>
      </c>
      <c r="H5">
        <f>SUMIFS(INDEX('IRA-BIL_IRA-BIL - Mid_annual_st'!$W$3:$AR$434,MATCH(H2,'IRA-BIL_IRA-BIL - Mid_annual_st'!$A$3:$A$434,0),),'IRA-BIL_IRA-BIL - Mid_annual_st'!$W$1:$AR$1,$B5)</f>
        <v>29415</v>
      </c>
      <c r="I5">
        <f>SUMIFS(INDEX('IRA-BIL_IRA-BIL - Mid_annual_st'!$W$3:$AR$434,MATCH(I2,'IRA-BIL_IRA-BIL - Mid_annual_st'!$A$3:$A$434,0),),'IRA-BIL_IRA-BIL - Mid_annual_st'!$W$1:$AR$1,$B5)</f>
        <v>29415</v>
      </c>
      <c r="J5">
        <f>SUMIFS(INDEX('IRA-BIL_IRA-BIL - Mid_annual_st'!$W$3:$AR$434,MATCH(J2,'IRA-BIL_IRA-BIL - Mid_annual_st'!$A$3:$A$434,0),),'IRA-BIL_IRA-BIL - Mid_annual_st'!$W$1:$AR$1,$B5)</f>
        <v>29415</v>
      </c>
      <c r="K5">
        <f>SUMIFS(INDEX('IRA-BIL_IRA-BIL - Mid_annual_st'!$W$3:$AR$434,MATCH(K2,'IRA-BIL_IRA-BIL - Mid_annual_st'!$A$3:$A$434,0),),'IRA-BIL_IRA-BIL - Mid_annual_st'!$W$1:$AR$1,$B5)</f>
        <v>29415</v>
      </c>
      <c r="M5">
        <f>C5/SUM(C4:C15)</f>
        <v>2.2467728333473608E-4</v>
      </c>
      <c r="N5">
        <f t="shared" ref="N5:U5" si="9">D5/SUM(D4:D15)</f>
        <v>1.9784429155860254E-4</v>
      </c>
      <c r="O5">
        <f t="shared" si="9"/>
        <v>1.9061397971416238E-4</v>
      </c>
      <c r="P5">
        <f t="shared" si="9"/>
        <v>1.9542793246023942E-4</v>
      </c>
      <c r="Q5">
        <f t="shared" si="9"/>
        <v>2.026774116724054E-4</v>
      </c>
      <c r="R5">
        <f t="shared" si="9"/>
        <v>2.0646039891265454E-4</v>
      </c>
      <c r="S5">
        <f t="shared" si="9"/>
        <v>2.1788881625928346E-4</v>
      </c>
      <c r="T5">
        <f t="shared" si="9"/>
        <v>2.1054052398329274E-4</v>
      </c>
      <c r="U5">
        <f t="shared" si="9"/>
        <v>2.2396614554697511E-4</v>
      </c>
      <c r="W5" s="161"/>
      <c r="X5" s="160"/>
      <c r="Y5" s="160"/>
      <c r="Z5" s="160"/>
      <c r="AA5" s="160"/>
    </row>
    <row r="6" spans="1:30">
      <c r="A6" t="str">
        <f t="shared" ref="A6:A15" si="10">A5</f>
        <v>AL</v>
      </c>
      <c r="B6" s="1" t="s">
        <v>98</v>
      </c>
      <c r="C6">
        <f>SUMIFS(INDEX('IRA-BIL_IRA-BIL - Mid_annual_st'!$W$3:$AR$434,MATCH(C2,'IRA-BIL_IRA-BIL - Mid_annual_st'!$A$3:$A$434,0),),'IRA-BIL_IRA-BIL - Mid_annual_st'!$W$1:$AR$1,$B6)</f>
        <v>33823351</v>
      </c>
      <c r="D6">
        <f>SUMIFS(INDEX('IRA-BIL_IRA-BIL - Mid_annual_st'!$W$3:$AR$434,MATCH(D2,'IRA-BIL_IRA-BIL - Mid_annual_st'!$A$3:$A$434,0),),'IRA-BIL_IRA-BIL - Mid_annual_st'!$W$1:$AR$1,$B6)</f>
        <v>32487520</v>
      </c>
      <c r="E6">
        <f>SUMIFS(INDEX('IRA-BIL_IRA-BIL - Mid_annual_st'!$W$3:$AR$434,MATCH(E2,'IRA-BIL_IRA-BIL - Mid_annual_st'!$A$3:$A$434,0),),'IRA-BIL_IRA-BIL - Mid_annual_st'!$W$1:$AR$1,$B6)</f>
        <v>32487156</v>
      </c>
      <c r="F6">
        <f>SUMIFS(INDEX('IRA-BIL_IRA-BIL - Mid_annual_st'!$W$3:$AR$434,MATCH(F2,'IRA-BIL_IRA-BIL - Mid_annual_st'!$A$3:$A$434,0),),'IRA-BIL_IRA-BIL - Mid_annual_st'!$W$1:$AR$1,$B6)</f>
        <v>32102205</v>
      </c>
      <c r="G6">
        <f>SUMIFS(INDEX('IRA-BIL_IRA-BIL - Mid_annual_st'!$W$3:$AR$434,MATCH(G2,'IRA-BIL_IRA-BIL - Mid_annual_st'!$A$3:$A$434,0),),'IRA-BIL_IRA-BIL - Mid_annual_st'!$W$1:$AR$1,$B6)</f>
        <v>31569197</v>
      </c>
      <c r="H6">
        <f>SUMIFS(INDEX('IRA-BIL_IRA-BIL - Mid_annual_st'!$W$3:$AR$434,MATCH(H2,'IRA-BIL_IRA-BIL - Mid_annual_st'!$A$3:$A$434,0),),'IRA-BIL_IRA-BIL - Mid_annual_st'!$W$1:$AR$1,$B6)</f>
        <v>29705947</v>
      </c>
      <c r="I6">
        <f>SUMIFS(INDEX('IRA-BIL_IRA-BIL - Mid_annual_st'!$W$3:$AR$434,MATCH(I2,'IRA-BIL_IRA-BIL - Mid_annual_st'!$A$3:$A$434,0),),'IRA-BIL_IRA-BIL - Mid_annual_st'!$W$1:$AR$1,$B6)</f>
        <v>25726053</v>
      </c>
      <c r="J6">
        <f>SUMIFS(INDEX('IRA-BIL_IRA-BIL - Mid_annual_st'!$W$3:$AR$434,MATCH(J2,'IRA-BIL_IRA-BIL - Mid_annual_st'!$A$3:$A$434,0),),'IRA-BIL_IRA-BIL - Mid_annual_st'!$W$1:$AR$1,$B6)</f>
        <v>27289778</v>
      </c>
      <c r="K6">
        <f>SUMIFS(INDEX('IRA-BIL_IRA-BIL - Mid_annual_st'!$W$3:$AR$434,MATCH(K2,'IRA-BIL_IRA-BIL - Mid_annual_st'!$A$3:$A$434,0),),'IRA-BIL_IRA-BIL - Mid_annual_st'!$W$1:$AR$1,$B6)</f>
        <v>28110346</v>
      </c>
      <c r="M6">
        <f>C6/SUM(C4:C15)</f>
        <v>0.25834909454214616</v>
      </c>
      <c r="N6">
        <f t="shared" ref="N6:U6" si="11">D6/SUM(D4:D15)</f>
        <v>0.21850995678721505</v>
      </c>
      <c r="O6">
        <f t="shared" si="11"/>
        <v>0.21052204979618658</v>
      </c>
      <c r="P6">
        <f t="shared" si="11"/>
        <v>0.21328123578326569</v>
      </c>
      <c r="Q6">
        <f t="shared" si="11"/>
        <v>0.21752041939609945</v>
      </c>
      <c r="R6">
        <f t="shared" si="11"/>
        <v>0.20850252142438119</v>
      </c>
      <c r="S6">
        <f t="shared" si="11"/>
        <v>0.19056329203445821</v>
      </c>
      <c r="T6">
        <f t="shared" si="11"/>
        <v>0.19532905522718796</v>
      </c>
      <c r="U6">
        <f t="shared" si="11"/>
        <v>0.2140324951083403</v>
      </c>
      <c r="W6" s="161"/>
    </row>
    <row r="7" spans="1:30">
      <c r="A7" t="str">
        <f t="shared" si="10"/>
        <v>AL</v>
      </c>
      <c r="B7" s="1" t="s">
        <v>105</v>
      </c>
      <c r="C7">
        <f>SUMIFS(INDEX('IRA-BIL_IRA-BIL - Mid_annual_st'!$W$3:$AR$434,MATCH(C2,'IRA-BIL_IRA-BIL - Mid_annual_st'!$A$3:$A$434,0),),'IRA-BIL_IRA-BIL - Mid_annual_st'!$W$1:$AR$1,$B7)</f>
        <v>0</v>
      </c>
      <c r="D7">
        <f>SUMIFS(INDEX('IRA-BIL_IRA-BIL - Mid_annual_st'!$W$3:$AR$434,MATCH(D2,'IRA-BIL_IRA-BIL - Mid_annual_st'!$A$3:$A$434,0),),'IRA-BIL_IRA-BIL - Mid_annual_st'!$W$1:$AR$1,$B7)</f>
        <v>0</v>
      </c>
      <c r="E7">
        <f>SUMIFS(INDEX('IRA-BIL_IRA-BIL - Mid_annual_st'!$W$3:$AR$434,MATCH(E2,'IRA-BIL_IRA-BIL - Mid_annual_st'!$A$3:$A$434,0),),'IRA-BIL_IRA-BIL - Mid_annual_st'!$W$1:$AR$1,$B7)</f>
        <v>0</v>
      </c>
      <c r="F7">
        <f>SUMIFS(INDEX('IRA-BIL_IRA-BIL - Mid_annual_st'!$W$3:$AR$434,MATCH(F2,'IRA-BIL_IRA-BIL - Mid_annual_st'!$A$3:$A$434,0),),'IRA-BIL_IRA-BIL - Mid_annual_st'!$W$1:$AR$1,$B7)</f>
        <v>0</v>
      </c>
      <c r="G7">
        <f>SUMIFS(INDEX('IRA-BIL_IRA-BIL - Mid_annual_st'!$W$3:$AR$434,MATCH(G2,'IRA-BIL_IRA-BIL - Mid_annual_st'!$A$3:$A$434,0),),'IRA-BIL_IRA-BIL - Mid_annual_st'!$W$1:$AR$1,$B7)</f>
        <v>0</v>
      </c>
      <c r="H7">
        <f>SUMIFS(INDEX('IRA-BIL_IRA-BIL - Mid_annual_st'!$W$3:$AR$434,MATCH(H2,'IRA-BIL_IRA-BIL - Mid_annual_st'!$A$3:$A$434,0),),'IRA-BIL_IRA-BIL - Mid_annual_st'!$W$1:$AR$1,$B7)</f>
        <v>0</v>
      </c>
      <c r="I7">
        <f>SUMIFS(INDEX('IRA-BIL_IRA-BIL - Mid_annual_st'!$W$3:$AR$434,MATCH(I2,'IRA-BIL_IRA-BIL - Mid_annual_st'!$A$3:$A$434,0),),'IRA-BIL_IRA-BIL - Mid_annual_st'!$W$1:$AR$1,$B7)</f>
        <v>0</v>
      </c>
      <c r="J7">
        <f>SUMIFS(INDEX('IRA-BIL_IRA-BIL - Mid_annual_st'!$W$3:$AR$434,MATCH(J2,'IRA-BIL_IRA-BIL - Mid_annual_st'!$A$3:$A$434,0),),'IRA-BIL_IRA-BIL - Mid_annual_st'!$W$1:$AR$1,$B7)</f>
        <v>0</v>
      </c>
      <c r="K7">
        <f>SUMIFS(INDEX('IRA-BIL_IRA-BIL - Mid_annual_st'!$W$3:$AR$434,MATCH(K2,'IRA-BIL_IRA-BIL - Mid_annual_st'!$A$3:$A$434,0),),'IRA-BIL_IRA-BIL - Mid_annual_st'!$W$1:$AR$1,$B7)</f>
        <v>0</v>
      </c>
      <c r="M7">
        <f>C7/SUM(C4:C15)</f>
        <v>0</v>
      </c>
      <c r="N7">
        <f t="shared" ref="N7:U7" si="12">D7/SUM(D4:D15)</f>
        <v>0</v>
      </c>
      <c r="O7">
        <f t="shared" si="12"/>
        <v>0</v>
      </c>
      <c r="P7">
        <f t="shared" si="12"/>
        <v>0</v>
      </c>
      <c r="Q7">
        <f t="shared" si="12"/>
        <v>0</v>
      </c>
      <c r="R7">
        <f t="shared" si="12"/>
        <v>0</v>
      </c>
      <c r="S7">
        <f t="shared" si="12"/>
        <v>0</v>
      </c>
      <c r="T7">
        <f t="shared" si="12"/>
        <v>0</v>
      </c>
      <c r="U7">
        <f t="shared" si="12"/>
        <v>0</v>
      </c>
      <c r="W7" s="161"/>
    </row>
    <row r="8" spans="1:30">
      <c r="A8" t="str">
        <f t="shared" si="10"/>
        <v>AL</v>
      </c>
      <c r="B8" s="1" t="s">
        <v>101</v>
      </c>
      <c r="C8">
        <f>SUMIFS(INDEX('IRA-BIL_IRA-BIL - Mid_annual_st'!$W$3:$AR$434,MATCH(C2,'IRA-BIL_IRA-BIL - Mid_annual_st'!$A$3:$A$434,0),),'IRA-BIL_IRA-BIL - Mid_annual_st'!$W$1:$AR$1,$B8)</f>
        <v>9704302</v>
      </c>
      <c r="D8">
        <f>SUMIFS(INDEX('IRA-BIL_IRA-BIL - Mid_annual_st'!$W$3:$AR$434,MATCH(D2,'IRA-BIL_IRA-BIL - Mid_annual_st'!$A$3:$A$434,0),),'IRA-BIL_IRA-BIL - Mid_annual_st'!$W$1:$AR$1,$B8)</f>
        <v>9703029</v>
      </c>
      <c r="E8">
        <f>SUMIFS(INDEX('IRA-BIL_IRA-BIL - Mid_annual_st'!$W$3:$AR$434,MATCH(E2,'IRA-BIL_IRA-BIL - Mid_annual_st'!$A$3:$A$434,0),),'IRA-BIL_IRA-BIL - Mid_annual_st'!$W$1:$AR$1,$B8)</f>
        <v>9713363</v>
      </c>
      <c r="F8">
        <f>SUMIFS(INDEX('IRA-BIL_IRA-BIL - Mid_annual_st'!$W$3:$AR$434,MATCH(F2,'IRA-BIL_IRA-BIL - Mid_annual_st'!$A$3:$A$434,0),),'IRA-BIL_IRA-BIL - Mid_annual_st'!$W$1:$AR$1,$B8)</f>
        <v>10024547</v>
      </c>
      <c r="G8">
        <f>SUMIFS(INDEX('IRA-BIL_IRA-BIL - Mid_annual_st'!$W$3:$AR$434,MATCH(G2,'IRA-BIL_IRA-BIL - Mid_annual_st'!$A$3:$A$434,0),),'IRA-BIL_IRA-BIL - Mid_annual_st'!$W$1:$AR$1,$B8)</f>
        <v>10034680</v>
      </c>
      <c r="H8">
        <f>SUMIFS(INDEX('IRA-BIL_IRA-BIL - Mid_annual_st'!$W$3:$AR$434,MATCH(H2,'IRA-BIL_IRA-BIL - Mid_annual_st'!$A$3:$A$434,0),),'IRA-BIL_IRA-BIL - Mid_annual_st'!$W$1:$AR$1,$B8)</f>
        <v>10141830</v>
      </c>
      <c r="I8">
        <f>SUMIFS(INDEX('IRA-BIL_IRA-BIL - Mid_annual_st'!$W$3:$AR$434,MATCH(I2,'IRA-BIL_IRA-BIL - Mid_annual_st'!$A$3:$A$434,0),),'IRA-BIL_IRA-BIL - Mid_annual_st'!$W$1:$AR$1,$B8)</f>
        <v>10194938</v>
      </c>
      <c r="J8">
        <f>SUMIFS(INDEX('IRA-BIL_IRA-BIL - Mid_annual_st'!$W$3:$AR$434,MATCH(J2,'IRA-BIL_IRA-BIL - Mid_annual_st'!$A$3:$A$434,0),),'IRA-BIL_IRA-BIL - Mid_annual_st'!$W$1:$AR$1,$B8)</f>
        <v>10201313</v>
      </c>
      <c r="K8">
        <f>SUMIFS(INDEX('IRA-BIL_IRA-BIL - Mid_annual_st'!$W$3:$AR$434,MATCH(K2,'IRA-BIL_IRA-BIL - Mid_annual_st'!$A$3:$A$434,0),),'IRA-BIL_IRA-BIL - Mid_annual_st'!$W$1:$AR$1,$B8)</f>
        <v>10213940</v>
      </c>
      <c r="M8">
        <f>C8/SUM(C4:C15)</f>
        <v>7.412327758014095E-2</v>
      </c>
      <c r="N8">
        <f t="shared" ref="N8:U8" si="13">D8/SUM(D4:D15)</f>
        <v>6.5262243701430411E-2</v>
      </c>
      <c r="O8">
        <f t="shared" si="13"/>
        <v>6.2944170587737394E-2</v>
      </c>
      <c r="P8">
        <f t="shared" si="13"/>
        <v>6.6601274657844489E-2</v>
      </c>
      <c r="Q8">
        <f t="shared" si="13"/>
        <v>6.9141695371778111E-2</v>
      </c>
      <c r="R8">
        <f t="shared" si="13"/>
        <v>7.1184302821836715E-2</v>
      </c>
      <c r="S8">
        <f t="shared" si="13"/>
        <v>7.5518034086581226E-2</v>
      </c>
      <c r="T8">
        <f t="shared" si="13"/>
        <v>7.3016820817187689E-2</v>
      </c>
      <c r="U8">
        <f t="shared" si="13"/>
        <v>7.7769055673910292E-2</v>
      </c>
      <c r="W8" s="161"/>
    </row>
    <row r="9" spans="1:30">
      <c r="A9" t="str">
        <f t="shared" si="10"/>
        <v>AL</v>
      </c>
      <c r="B9" s="1" t="s">
        <v>346</v>
      </c>
      <c r="C9">
        <f>SUMIFS(INDEX('IRA-BIL_IRA-BIL - Mid_annual_st'!$W$3:$AR$434,MATCH(C2,'IRA-BIL_IRA-BIL - Mid_annual_st'!$A$3:$A$434,0),),'IRA-BIL_IRA-BIL - Mid_annual_st'!$W$1:$AR$1,$B9)</f>
        <v>40392371</v>
      </c>
      <c r="D9">
        <f>SUMIFS(INDEX('IRA-BIL_IRA-BIL - Mid_annual_st'!$W$3:$AR$434,MATCH(D2,'IRA-BIL_IRA-BIL - Mid_annual_st'!$A$3:$A$434,0),),'IRA-BIL_IRA-BIL - Mid_annual_st'!$W$1:$AR$1,$B9)</f>
        <v>58958065</v>
      </c>
      <c r="E9">
        <f>SUMIFS(INDEX('IRA-BIL_IRA-BIL - Mid_annual_st'!$W$3:$AR$434,MATCH(E2,'IRA-BIL_IRA-BIL - Mid_annual_st'!$A$3:$A$434,0),),'IRA-BIL_IRA-BIL - Mid_annual_st'!$W$1:$AR$1,$B9)</f>
        <v>65417617</v>
      </c>
      <c r="F9">
        <f>SUMIFS(INDEX('IRA-BIL_IRA-BIL - Mid_annual_st'!$W$3:$AR$434,MATCH(F2,'IRA-BIL_IRA-BIL - Mid_annual_st'!$A$3:$A$434,0),),'IRA-BIL_IRA-BIL - Mid_annual_st'!$W$1:$AR$1,$B9)</f>
        <v>61647994</v>
      </c>
      <c r="G9">
        <f>SUMIFS(INDEX('IRA-BIL_IRA-BIL - Mid_annual_st'!$W$3:$AR$434,MATCH(G2,'IRA-BIL_IRA-BIL - Mid_annual_st'!$A$3:$A$434,0),),'IRA-BIL_IRA-BIL - Mid_annual_st'!$W$1:$AR$1,$B9)</f>
        <v>55492686</v>
      </c>
      <c r="H9">
        <f>SUMIFS(INDEX('IRA-BIL_IRA-BIL - Mid_annual_st'!$W$3:$AR$434,MATCH(H2,'IRA-BIL_IRA-BIL - Mid_annual_st'!$A$3:$A$434,0),),'IRA-BIL_IRA-BIL - Mid_annual_st'!$W$1:$AR$1,$B9)</f>
        <v>51282134</v>
      </c>
      <c r="I9">
        <f>SUMIFS(INDEX('IRA-BIL_IRA-BIL - Mid_annual_st'!$W$3:$AR$434,MATCH(I2,'IRA-BIL_IRA-BIL - Mid_annual_st'!$A$3:$A$434,0),),'IRA-BIL_IRA-BIL - Mid_annual_st'!$W$1:$AR$1,$B9)</f>
        <v>43407545</v>
      </c>
      <c r="J9">
        <f>SUMIFS(INDEX('IRA-BIL_IRA-BIL - Mid_annual_st'!$W$3:$AR$434,MATCH(J2,'IRA-BIL_IRA-BIL - Mid_annual_st'!$A$3:$A$434,0),),'IRA-BIL_IRA-BIL - Mid_annual_st'!$W$1:$AR$1,$B9)</f>
        <v>39249582</v>
      </c>
      <c r="K9">
        <f>SUMIFS(INDEX('IRA-BIL_IRA-BIL - Mid_annual_st'!$W$3:$AR$434,MATCH(K2,'IRA-BIL_IRA-BIL - Mid_annual_st'!$A$3:$A$434,0),),'IRA-BIL_IRA-BIL - Mid_annual_st'!$W$1:$AR$1,$B9)</f>
        <v>26314975</v>
      </c>
      <c r="M9">
        <f>C9/SUM(C4:C15)</f>
        <v>0.30852450055171776</v>
      </c>
      <c r="N9">
        <f t="shared" ref="N9:U9" si="14">D9/SUM(D4:D15)</f>
        <v>0.39654994396025972</v>
      </c>
      <c r="O9">
        <f t="shared" si="14"/>
        <v>0.4239167880260698</v>
      </c>
      <c r="P9">
        <f t="shared" si="14"/>
        <v>0.40957810667146849</v>
      </c>
      <c r="Q9">
        <f t="shared" si="14"/>
        <v>0.38235981523812773</v>
      </c>
      <c r="R9">
        <f t="shared" si="14"/>
        <v>0.35994322089859609</v>
      </c>
      <c r="S9">
        <f t="shared" si="14"/>
        <v>0.32153726319128262</v>
      </c>
      <c r="T9">
        <f t="shared" si="14"/>
        <v>0.28093243448598382</v>
      </c>
      <c r="U9">
        <f t="shared" si="14"/>
        <v>0.20036251983392867</v>
      </c>
      <c r="W9" s="161"/>
    </row>
    <row r="10" spans="1:30">
      <c r="A10" t="str">
        <f t="shared" si="10"/>
        <v>AL</v>
      </c>
      <c r="B10" s="1" t="s">
        <v>99</v>
      </c>
      <c r="C10">
        <f>SUMIFS(INDEX('IRA-BIL_IRA-BIL - Mid_annual_st'!$W$3:$AR$434,MATCH(C2,'IRA-BIL_IRA-BIL - Mid_annual_st'!$A$3:$A$434,0),),'IRA-BIL_IRA-BIL - Mid_annual_st'!$W$1:$AR$1,$B10)</f>
        <v>44519210</v>
      </c>
      <c r="D10">
        <f>SUMIFS(INDEX('IRA-BIL_IRA-BIL - Mid_annual_st'!$W$3:$AR$434,MATCH(D2,'IRA-BIL_IRA-BIL - Mid_annual_st'!$A$3:$A$434,0),),'IRA-BIL_IRA-BIL - Mid_annual_st'!$W$1:$AR$1,$B10)</f>
        <v>44519210</v>
      </c>
      <c r="E10">
        <f>SUMIFS(INDEX('IRA-BIL_IRA-BIL - Mid_annual_st'!$W$3:$AR$434,MATCH(E2,'IRA-BIL_IRA-BIL - Mid_annual_st'!$A$3:$A$434,0),),'IRA-BIL_IRA-BIL - Mid_annual_st'!$W$1:$AR$1,$B10)</f>
        <v>44519210</v>
      </c>
      <c r="F10">
        <f>SUMIFS(INDEX('IRA-BIL_IRA-BIL - Mid_annual_st'!$W$3:$AR$434,MATCH(F2,'IRA-BIL_IRA-BIL - Mid_annual_st'!$A$3:$A$434,0),),'IRA-BIL_IRA-BIL - Mid_annual_st'!$W$1:$AR$1,$B10)</f>
        <v>44519210</v>
      </c>
      <c r="G10">
        <f>SUMIFS(INDEX('IRA-BIL_IRA-BIL - Mid_annual_st'!$W$3:$AR$434,MATCH(G2,'IRA-BIL_IRA-BIL - Mid_annual_st'!$A$3:$A$434,0),),'IRA-BIL_IRA-BIL - Mid_annual_st'!$W$1:$AR$1,$B10)</f>
        <v>44519210</v>
      </c>
      <c r="H10">
        <f>SUMIFS(INDEX('IRA-BIL_IRA-BIL - Mid_annual_st'!$W$3:$AR$434,MATCH(H2,'IRA-BIL_IRA-BIL - Mid_annual_st'!$A$3:$A$434,0),),'IRA-BIL_IRA-BIL - Mid_annual_st'!$W$1:$AR$1,$B10)</f>
        <v>44519210</v>
      </c>
      <c r="I10">
        <f>SUMIFS(INDEX('IRA-BIL_IRA-BIL - Mid_annual_st'!$W$3:$AR$434,MATCH(I2,'IRA-BIL_IRA-BIL - Mid_annual_st'!$A$3:$A$434,0),),'IRA-BIL_IRA-BIL - Mid_annual_st'!$W$1:$AR$1,$B10)</f>
        <v>44519210</v>
      </c>
      <c r="J10">
        <f>SUMIFS(INDEX('IRA-BIL_IRA-BIL - Mid_annual_st'!$W$3:$AR$434,MATCH(J2,'IRA-BIL_IRA-BIL - Mid_annual_st'!$A$3:$A$434,0),),'IRA-BIL_IRA-BIL - Mid_annual_st'!$W$1:$AR$1,$B10)</f>
        <v>44519210</v>
      </c>
      <c r="K10">
        <f>SUMIFS(INDEX('IRA-BIL_IRA-BIL - Mid_annual_st'!$W$3:$AR$434,MATCH(K2,'IRA-BIL_IRA-BIL - Mid_annual_st'!$A$3:$A$434,0),),'IRA-BIL_IRA-BIL - Mid_annual_st'!$W$1:$AR$1,$B10)</f>
        <v>44519210</v>
      </c>
      <c r="M10">
        <f>C10/SUM(C4:C15)</f>
        <v>0.34004607033855572</v>
      </c>
      <c r="N10">
        <f t="shared" ref="N10:U10" si="15">D10/SUM(D4:D15)</f>
        <v>0.29943469533226769</v>
      </c>
      <c r="O10">
        <f t="shared" si="15"/>
        <v>0.28849171483360647</v>
      </c>
      <c r="P10">
        <f t="shared" si="15"/>
        <v>0.29577756807966055</v>
      </c>
      <c r="Q10">
        <f t="shared" si="15"/>
        <v>0.30674955813361438</v>
      </c>
      <c r="R10">
        <f t="shared" si="15"/>
        <v>0.31247505884331933</v>
      </c>
      <c r="S10">
        <f t="shared" si="15"/>
        <v>0.32977181600198724</v>
      </c>
      <c r="T10">
        <f t="shared" si="15"/>
        <v>0.31865027369444993</v>
      </c>
      <c r="U10">
        <f t="shared" si="15"/>
        <v>0.33896977278586948</v>
      </c>
      <c r="W10" s="161"/>
    </row>
    <row r="11" spans="1:30">
      <c r="A11" t="str">
        <f t="shared" si="10"/>
        <v>AL</v>
      </c>
      <c r="B11" s="1" t="s">
        <v>109</v>
      </c>
      <c r="C11">
        <f>SUMIFS(INDEX('IRA-BIL_IRA-BIL - Mid_annual_st'!$W$3:$AR$434,MATCH(C2,'IRA-BIL_IRA-BIL - Mid_annual_st'!$A$3:$A$434,0),),'IRA-BIL_IRA-BIL - Mid_annual_st'!$W$1:$AR$1,$B11)</f>
        <v>0</v>
      </c>
      <c r="D11">
        <f>SUMIFS(INDEX('IRA-BIL_IRA-BIL - Mid_annual_st'!$W$3:$AR$434,MATCH(D2,'IRA-BIL_IRA-BIL - Mid_annual_st'!$A$3:$A$434,0),),'IRA-BIL_IRA-BIL - Mid_annual_st'!$W$1:$AR$1,$B11)</f>
        <v>0</v>
      </c>
      <c r="E11">
        <f>SUMIFS(INDEX('IRA-BIL_IRA-BIL - Mid_annual_st'!$W$3:$AR$434,MATCH(E2,'IRA-BIL_IRA-BIL - Mid_annual_st'!$A$3:$A$434,0),),'IRA-BIL_IRA-BIL - Mid_annual_st'!$W$1:$AR$1,$B11)</f>
        <v>0</v>
      </c>
      <c r="F11">
        <f>SUMIFS(INDEX('IRA-BIL_IRA-BIL - Mid_annual_st'!$W$3:$AR$434,MATCH(F2,'IRA-BIL_IRA-BIL - Mid_annual_st'!$A$3:$A$434,0),),'IRA-BIL_IRA-BIL - Mid_annual_st'!$W$1:$AR$1,$B11)</f>
        <v>0</v>
      </c>
      <c r="G11">
        <f>SUMIFS(INDEX('IRA-BIL_IRA-BIL - Mid_annual_st'!$W$3:$AR$434,MATCH(G2,'IRA-BIL_IRA-BIL - Mid_annual_st'!$A$3:$A$434,0),),'IRA-BIL_IRA-BIL - Mid_annual_st'!$W$1:$AR$1,$B11)</f>
        <v>0</v>
      </c>
      <c r="H11">
        <f>SUMIFS(INDEX('IRA-BIL_IRA-BIL - Mid_annual_st'!$W$3:$AR$434,MATCH(H2,'IRA-BIL_IRA-BIL - Mid_annual_st'!$A$3:$A$434,0),),'IRA-BIL_IRA-BIL - Mid_annual_st'!$W$1:$AR$1,$B11)</f>
        <v>0</v>
      </c>
      <c r="I11">
        <f>SUMIFS(INDEX('IRA-BIL_IRA-BIL - Mid_annual_st'!$W$3:$AR$434,MATCH(I2,'IRA-BIL_IRA-BIL - Mid_annual_st'!$A$3:$A$434,0),),'IRA-BIL_IRA-BIL - Mid_annual_st'!$W$1:$AR$1,$B11)</f>
        <v>0</v>
      </c>
      <c r="J11">
        <f>SUMIFS(INDEX('IRA-BIL_IRA-BIL - Mid_annual_st'!$W$3:$AR$434,MATCH(J2,'IRA-BIL_IRA-BIL - Mid_annual_st'!$A$3:$A$434,0),),'IRA-BIL_IRA-BIL - Mid_annual_st'!$W$1:$AR$1,$B11)</f>
        <v>0</v>
      </c>
      <c r="K11">
        <f>SUMIFS(INDEX('IRA-BIL_IRA-BIL - Mid_annual_st'!$W$3:$AR$434,MATCH(K2,'IRA-BIL_IRA-BIL - Mid_annual_st'!$A$3:$A$434,0),),'IRA-BIL_IRA-BIL - Mid_annual_st'!$W$1:$AR$1,$B11)</f>
        <v>0</v>
      </c>
      <c r="M11">
        <f>C11/SUM(C4:C15)</f>
        <v>0</v>
      </c>
      <c r="N11">
        <f t="shared" ref="N11:U11" si="16">D11/SUM(D4:D15)</f>
        <v>0</v>
      </c>
      <c r="O11">
        <f t="shared" si="16"/>
        <v>0</v>
      </c>
      <c r="P11">
        <f t="shared" si="16"/>
        <v>0</v>
      </c>
      <c r="Q11">
        <f t="shared" si="16"/>
        <v>0</v>
      </c>
      <c r="R11">
        <f t="shared" si="16"/>
        <v>0</v>
      </c>
      <c r="S11">
        <f t="shared" si="16"/>
        <v>0</v>
      </c>
      <c r="T11">
        <f t="shared" si="16"/>
        <v>0</v>
      </c>
      <c r="U11">
        <f t="shared" si="16"/>
        <v>0</v>
      </c>
      <c r="W11" s="161"/>
    </row>
    <row r="12" spans="1:30">
      <c r="A12" t="str">
        <f t="shared" si="10"/>
        <v>AL</v>
      </c>
      <c r="B12" s="1" t="s">
        <v>106</v>
      </c>
      <c r="C12">
        <f>SUMIFS(INDEX('IRA-BIL_IRA-BIL - Mid_annual_st'!$W$3:$AR$434,MATCH(C2,'IRA-BIL_IRA-BIL - Mid_annual_st'!$A$3:$A$434,0),),'IRA-BIL_IRA-BIL - Mid_annual_st'!$W$1:$AR$1,$B12)</f>
        <v>1243712</v>
      </c>
      <c r="D12">
        <f>SUMIFS(INDEX('IRA-BIL_IRA-BIL - Mid_annual_st'!$W$3:$AR$434,MATCH(D2,'IRA-BIL_IRA-BIL - Mid_annual_st'!$A$3:$A$434,0),),'IRA-BIL_IRA-BIL - Mid_annual_st'!$W$1:$AR$1,$B12)</f>
        <v>1402943</v>
      </c>
      <c r="E12">
        <f>SUMIFS(INDEX('IRA-BIL_IRA-BIL - Mid_annual_st'!$W$3:$AR$434,MATCH(E2,'IRA-BIL_IRA-BIL - Mid_annual_st'!$A$3:$A$434,0),),'IRA-BIL_IRA-BIL - Mid_annual_st'!$W$1:$AR$1,$B12)</f>
        <v>441841</v>
      </c>
      <c r="F12">
        <f>SUMIFS(INDEX('IRA-BIL_IRA-BIL - Mid_annual_st'!$W$3:$AR$434,MATCH(F2,'IRA-BIL_IRA-BIL - Mid_annual_st'!$A$3:$A$434,0),),'IRA-BIL_IRA-BIL - Mid_annual_st'!$W$1:$AR$1,$B12)</f>
        <v>472991</v>
      </c>
      <c r="G12">
        <f>SUMIFS(INDEX('IRA-BIL_IRA-BIL - Mid_annual_st'!$W$3:$AR$434,MATCH(G2,'IRA-BIL_IRA-BIL - Mid_annual_st'!$A$3:$A$434,0),),'IRA-BIL_IRA-BIL - Mid_annual_st'!$W$1:$AR$1,$B12)</f>
        <v>685367</v>
      </c>
      <c r="H12">
        <f>SUMIFS(INDEX('IRA-BIL_IRA-BIL - Mid_annual_st'!$W$3:$AR$434,MATCH(H2,'IRA-BIL_IRA-BIL - Mid_annual_st'!$A$3:$A$434,0),),'IRA-BIL_IRA-BIL - Mid_annual_st'!$W$1:$AR$1,$B12)</f>
        <v>695939</v>
      </c>
      <c r="I12">
        <f>SUMIFS(INDEX('IRA-BIL_IRA-BIL - Mid_annual_st'!$W$3:$AR$434,MATCH(I2,'IRA-BIL_IRA-BIL - Mid_annual_st'!$A$3:$A$434,0),),'IRA-BIL_IRA-BIL - Mid_annual_st'!$W$1:$AR$1,$B12)</f>
        <v>1121991</v>
      </c>
      <c r="J12">
        <f>SUMIFS(INDEX('IRA-BIL_IRA-BIL - Mid_annual_st'!$W$3:$AR$434,MATCH(J2,'IRA-BIL_IRA-BIL - Mid_annual_st'!$A$3:$A$434,0),),'IRA-BIL_IRA-BIL - Mid_annual_st'!$W$1:$AR$1,$B12)</f>
        <v>909000</v>
      </c>
      <c r="K12">
        <f>SUMIFS(INDEX('IRA-BIL_IRA-BIL - Mid_annual_st'!$W$3:$AR$434,MATCH(K2,'IRA-BIL_IRA-BIL - Mid_annual_st'!$A$3:$A$434,0),),'IRA-BIL_IRA-BIL - Mid_annual_st'!$W$1:$AR$1,$B12)</f>
        <v>1086251</v>
      </c>
      <c r="M12">
        <f>C12/SUM(C4:C15)</f>
        <v>9.4997053683770621E-3</v>
      </c>
      <c r="N12">
        <f t="shared" ref="N12:U12" si="17">D12/SUM(D4:D15)</f>
        <v>9.4361469975216897E-3</v>
      </c>
      <c r="O12">
        <f t="shared" si="17"/>
        <v>2.8632014758077583E-3</v>
      </c>
      <c r="P12">
        <f t="shared" si="17"/>
        <v>3.1424665375591062E-3</v>
      </c>
      <c r="Q12">
        <f t="shared" si="17"/>
        <v>4.722366466281879E-3</v>
      </c>
      <c r="R12">
        <f t="shared" si="17"/>
        <v>4.8847133625318333E-3</v>
      </c>
      <c r="S12">
        <f t="shared" si="17"/>
        <v>8.3110416740972189E-3</v>
      </c>
      <c r="T12">
        <f t="shared" si="17"/>
        <v>6.5062497467555016E-3</v>
      </c>
      <c r="U12">
        <f t="shared" si="17"/>
        <v>8.2707275052370313E-3</v>
      </c>
      <c r="W12" s="161"/>
    </row>
    <row r="13" spans="1:30">
      <c r="A13" t="str">
        <f t="shared" si="10"/>
        <v>AL</v>
      </c>
      <c r="B13" s="1" t="s">
        <v>100</v>
      </c>
      <c r="C13">
        <f>SUMIFS(INDEX('IRA-BIL_IRA-BIL - Mid_annual_st'!$W$3:$AR$434,MATCH(C2,'IRA-BIL_IRA-BIL - Mid_annual_st'!$A$3:$A$434,0),),'IRA-BIL_IRA-BIL - Mid_annual_st'!$W$1:$AR$1,$B13)</f>
        <v>0</v>
      </c>
      <c r="D13">
        <f>SUMIFS(INDEX('IRA-BIL_IRA-BIL - Mid_annual_st'!$W$3:$AR$434,MATCH(D2,'IRA-BIL_IRA-BIL - Mid_annual_st'!$A$3:$A$434,0),),'IRA-BIL_IRA-BIL - Mid_annual_st'!$W$1:$AR$1,$B13)</f>
        <v>0</v>
      </c>
      <c r="E13">
        <f>SUMIFS(INDEX('IRA-BIL_IRA-BIL - Mid_annual_st'!$W$3:$AR$434,MATCH(E2,'IRA-BIL_IRA-BIL - Mid_annual_st'!$A$3:$A$434,0),),'IRA-BIL_IRA-BIL - Mid_annual_st'!$W$1:$AR$1,$B13)</f>
        <v>0</v>
      </c>
      <c r="F13">
        <f>SUMIFS(INDEX('IRA-BIL_IRA-BIL - Mid_annual_st'!$W$3:$AR$434,MATCH(F2,'IRA-BIL_IRA-BIL - Mid_annual_st'!$A$3:$A$434,0),),'IRA-BIL_IRA-BIL - Mid_annual_st'!$W$1:$AR$1,$B13)</f>
        <v>0</v>
      </c>
      <c r="G13">
        <f>SUMIFS(INDEX('IRA-BIL_IRA-BIL - Mid_annual_st'!$W$3:$AR$434,MATCH(G2,'IRA-BIL_IRA-BIL - Mid_annual_st'!$A$3:$A$434,0),),'IRA-BIL_IRA-BIL - Mid_annual_st'!$W$1:$AR$1,$B13)</f>
        <v>0</v>
      </c>
      <c r="H13">
        <f>SUMIFS(INDEX('IRA-BIL_IRA-BIL - Mid_annual_st'!$W$3:$AR$434,MATCH(H2,'IRA-BIL_IRA-BIL - Mid_annual_st'!$A$3:$A$434,0),),'IRA-BIL_IRA-BIL - Mid_annual_st'!$W$1:$AR$1,$B13)</f>
        <v>0</v>
      </c>
      <c r="I13">
        <f>SUMIFS(INDEX('IRA-BIL_IRA-BIL - Mid_annual_st'!$W$3:$AR$434,MATCH(I2,'IRA-BIL_IRA-BIL - Mid_annual_st'!$A$3:$A$434,0),),'IRA-BIL_IRA-BIL - Mid_annual_st'!$W$1:$AR$1,$B13)</f>
        <v>0</v>
      </c>
      <c r="J13">
        <f>SUMIFS(INDEX('IRA-BIL_IRA-BIL - Mid_annual_st'!$W$3:$AR$434,MATCH(J2,'IRA-BIL_IRA-BIL - Mid_annual_st'!$A$3:$A$434,0),),'IRA-BIL_IRA-BIL - Mid_annual_st'!$W$1:$AR$1,$B13)</f>
        <v>0</v>
      </c>
      <c r="K13">
        <f>SUMIFS(INDEX('IRA-BIL_IRA-BIL - Mid_annual_st'!$W$3:$AR$434,MATCH(K2,'IRA-BIL_IRA-BIL - Mid_annual_st'!$A$3:$A$434,0),),'IRA-BIL_IRA-BIL - Mid_annual_st'!$W$1:$AR$1,$B13)</f>
        <v>0</v>
      </c>
      <c r="M13">
        <f>C13/SUM(C4:C15)</f>
        <v>0</v>
      </c>
      <c r="N13">
        <f t="shared" ref="N13:U13" si="18">D13/SUM(D4:D15)</f>
        <v>0</v>
      </c>
      <c r="O13">
        <f t="shared" si="18"/>
        <v>0</v>
      </c>
      <c r="P13">
        <f t="shared" si="18"/>
        <v>0</v>
      </c>
      <c r="Q13">
        <f t="shared" si="18"/>
        <v>0</v>
      </c>
      <c r="R13">
        <f t="shared" si="18"/>
        <v>0</v>
      </c>
      <c r="S13">
        <f t="shared" si="18"/>
        <v>0</v>
      </c>
      <c r="T13">
        <f t="shared" si="18"/>
        <v>0</v>
      </c>
      <c r="U13">
        <f t="shared" si="18"/>
        <v>0</v>
      </c>
      <c r="W13" s="161"/>
    </row>
    <row r="14" spans="1:30">
      <c r="A14" t="str">
        <f t="shared" si="10"/>
        <v>AL</v>
      </c>
      <c r="B14" s="1" t="s">
        <v>896</v>
      </c>
      <c r="C14" s="156">
        <v>0</v>
      </c>
      <c r="D14" s="156">
        <v>0</v>
      </c>
      <c r="E14" s="156">
        <v>0</v>
      </c>
      <c r="F14" s="156">
        <v>0</v>
      </c>
      <c r="G14" s="156">
        <v>0</v>
      </c>
      <c r="H14" s="156">
        <v>0</v>
      </c>
      <c r="I14" s="156">
        <v>0</v>
      </c>
      <c r="J14" s="156">
        <v>0</v>
      </c>
      <c r="K14" s="156">
        <v>0</v>
      </c>
      <c r="M14" s="156">
        <v>0</v>
      </c>
      <c r="N14" s="156">
        <v>0</v>
      </c>
      <c r="O14" s="156">
        <v>0</v>
      </c>
      <c r="P14" s="156">
        <v>0</v>
      </c>
      <c r="Q14" s="156">
        <v>0</v>
      </c>
      <c r="R14" s="156">
        <v>0</v>
      </c>
      <c r="S14" s="156">
        <v>0</v>
      </c>
      <c r="T14" s="156">
        <v>0</v>
      </c>
      <c r="U14" s="156">
        <v>0</v>
      </c>
      <c r="W14" s="161"/>
    </row>
    <row r="15" spans="1:30" ht="15.5" thickBot="1">
      <c r="A15" t="str">
        <f t="shared" si="10"/>
        <v>AL</v>
      </c>
      <c r="B15" s="1" t="s">
        <v>895</v>
      </c>
      <c r="C15">
        <f>SUMIFS(INDEX('IRA-BIL_IRA-BIL - Mid_annual_st'!$W$3:$AR$434,MATCH(C2,'IRA-BIL_IRA-BIL - Mid_annual_st'!$A$3:$A$434,0),),'IRA-BIL_IRA-BIL - Mid_annual_st'!$W$1:$AR$1,$B15)</f>
        <v>1208752</v>
      </c>
      <c r="D15">
        <f>SUMIFS(INDEX('IRA-BIL_IRA-BIL - Mid_annual_st'!$W$3:$AR$434,MATCH(D2,'IRA-BIL_IRA-BIL - Mid_annual_st'!$A$3:$A$434,0),),'IRA-BIL_IRA-BIL - Mid_annual_st'!$W$1:$AR$1,$B15)</f>
        <v>1577345</v>
      </c>
      <c r="E15">
        <f>SUMIFS(INDEX('IRA-BIL_IRA-BIL - Mid_annual_st'!$W$3:$AR$434,MATCH(E2,'IRA-BIL_IRA-BIL - Mid_annual_st'!$A$3:$A$434,0),),'IRA-BIL_IRA-BIL - Mid_annual_st'!$W$1:$AR$1,$B15)</f>
        <v>1708516</v>
      </c>
      <c r="F15">
        <f>SUMIFS(INDEX('IRA-BIL_IRA-BIL - Mid_annual_st'!$W$3:$AR$434,MATCH(F2,'IRA-BIL_IRA-BIL - Mid_annual_st'!$A$3:$A$434,0),),'IRA-BIL_IRA-BIL - Mid_annual_st'!$W$1:$AR$1,$B15)</f>
        <v>1719481</v>
      </c>
      <c r="G15">
        <f>SUMIFS(INDEX('IRA-BIL_IRA-BIL - Mid_annual_st'!$W$3:$AR$434,MATCH(G2,'IRA-BIL_IRA-BIL - Mid_annual_st'!$A$3:$A$434,0),),'IRA-BIL_IRA-BIL - Mid_annual_st'!$W$1:$AR$1,$B15)</f>
        <v>2801553</v>
      </c>
      <c r="H15">
        <f>SUMIFS(INDEX('IRA-BIL_IRA-BIL - Mid_annual_st'!$W$3:$AR$434,MATCH(H2,'IRA-BIL_IRA-BIL - Mid_annual_st'!$A$3:$A$434,0),),'IRA-BIL_IRA-BIL - Mid_annual_st'!$W$1:$AR$1,$B15)</f>
        <v>6098368</v>
      </c>
      <c r="I15">
        <f>SUMIFS(INDEX('IRA-BIL_IRA-BIL - Mid_annual_st'!$W$3:$AR$434,MATCH(I2,'IRA-BIL_IRA-BIL - Mid_annual_st'!$A$3:$A$434,0),),'IRA-BIL_IRA-BIL - Mid_annual_st'!$W$1:$AR$1,$B15)</f>
        <v>10000893</v>
      </c>
      <c r="J15">
        <f>SUMIFS(INDEX('IRA-BIL_IRA-BIL - Mid_annual_st'!$W$3:$AR$434,MATCH(J2,'IRA-BIL_IRA-BIL - Mid_annual_st'!$A$3:$A$434,0),),'IRA-BIL_IRA-BIL - Mid_annual_st'!$W$1:$AR$1,$B15)</f>
        <v>17513523</v>
      </c>
      <c r="K15">
        <f>SUMIFS(INDEX('IRA-BIL_IRA-BIL - Mid_annual_st'!$W$3:$AR$434,MATCH(K2,'IRA-BIL_IRA-BIL - Mid_annual_st'!$A$3:$A$434,0),),'IRA-BIL_IRA-BIL - Mid_annual_st'!$W$1:$AR$1,$B15)</f>
        <v>21062677</v>
      </c>
      <c r="M15">
        <f>C15/SUM(C4:C15)</f>
        <v>9.2326743357276538E-3</v>
      </c>
      <c r="N15">
        <f t="shared" ref="N15:U15" si="19">D15/SUM(D4:D15)</f>
        <v>1.0609168929746862E-2</v>
      </c>
      <c r="O15">
        <f t="shared" si="19"/>
        <v>1.1071461300877846E-2</v>
      </c>
      <c r="P15">
        <f t="shared" si="19"/>
        <v>1.1423920337741457E-2</v>
      </c>
      <c r="Q15">
        <f t="shared" si="19"/>
        <v>1.9303467982426051E-2</v>
      </c>
      <c r="R15">
        <f t="shared" si="19"/>
        <v>4.2803722250422137E-2</v>
      </c>
      <c r="S15">
        <f t="shared" si="19"/>
        <v>7.4080664195334156E-2</v>
      </c>
      <c r="T15">
        <f t="shared" si="19"/>
        <v>0.12535462550445176</v>
      </c>
      <c r="U15">
        <f t="shared" si="19"/>
        <v>0.16037146294716728</v>
      </c>
      <c r="W15" s="161"/>
    </row>
    <row r="16" spans="1:30" ht="15.5" thickBot="1">
      <c r="A16" s="153" t="s">
        <v>537</v>
      </c>
      <c r="C16" s="152" t="str">
        <f t="shared" ref="C16" si="20">$A16&amp;"_"&amp;C17</f>
        <v>AZ_2022</v>
      </c>
      <c r="D16" s="152" t="str">
        <f t="shared" ref="D16" si="21">$A16&amp;"_"&amp;D17</f>
        <v>AZ_2023</v>
      </c>
      <c r="E16" s="152" t="str">
        <f t="shared" ref="E16" si="22">$A16&amp;"_"&amp;E17</f>
        <v>AZ_2024</v>
      </c>
      <c r="F16" s="152" t="str">
        <f t="shared" ref="F16" si="23">$A16&amp;"_"&amp;F17</f>
        <v>AZ_2025</v>
      </c>
      <c r="G16" s="152" t="str">
        <f t="shared" ref="G16" si="24">$A16&amp;"_"&amp;G17</f>
        <v>AZ_2026</v>
      </c>
      <c r="H16" s="152" t="str">
        <f t="shared" ref="H16" si="25">$A16&amp;"_"&amp;H17</f>
        <v>AZ_2027</v>
      </c>
      <c r="I16" s="152" t="str">
        <f t="shared" ref="I16" si="26">$A16&amp;"_"&amp;I17</f>
        <v>AZ_2028</v>
      </c>
      <c r="J16" s="152" t="str">
        <f t="shared" ref="J16" si="27">$A16&amp;"_"&amp;J17</f>
        <v>AZ_2029</v>
      </c>
      <c r="K16" s="152" t="str">
        <f t="shared" ref="K16" si="28">$A16&amp;"_"&amp;K17</f>
        <v>AZ_2030</v>
      </c>
      <c r="M16" s="159" t="str">
        <f t="shared" ref="M16" si="29">$A16&amp;"_"&amp;M17</f>
        <v>AZ_2022</v>
      </c>
      <c r="N16" s="159" t="str">
        <f t="shared" ref="N16" si="30">$A16&amp;"_"&amp;N17</f>
        <v>AZ_2023</v>
      </c>
      <c r="O16" s="159" t="str">
        <f t="shared" ref="O16" si="31">$A16&amp;"_"&amp;O17</f>
        <v>AZ_2024</v>
      </c>
      <c r="P16" s="159" t="str">
        <f t="shared" ref="P16" si="32">$A16&amp;"_"&amp;P17</f>
        <v>AZ_2025</v>
      </c>
      <c r="Q16" s="159" t="str">
        <f t="shared" ref="Q16" si="33">$A16&amp;"_"&amp;Q17</f>
        <v>AZ_2026</v>
      </c>
      <c r="R16" s="159" t="str">
        <f t="shared" ref="R16" si="34">$A16&amp;"_"&amp;R17</f>
        <v>AZ_2027</v>
      </c>
      <c r="S16" s="159" t="str">
        <f t="shared" ref="S16" si="35">$A16&amp;"_"&amp;S17</f>
        <v>AZ_2028</v>
      </c>
      <c r="T16" s="159" t="str">
        <f t="shared" ref="T16" si="36">$A16&amp;"_"&amp;T17</f>
        <v>AZ_2029</v>
      </c>
      <c r="U16" s="159" t="str">
        <f t="shared" ref="U16" si="37">$A16&amp;"_"&amp;U17</f>
        <v>AZ_2030</v>
      </c>
    </row>
    <row r="17" spans="1:21">
      <c r="C17" s="151">
        <v>2022</v>
      </c>
      <c r="D17" s="151">
        <v>2023</v>
      </c>
      <c r="E17" s="151">
        <v>2024</v>
      </c>
      <c r="F17" s="151">
        <v>2025</v>
      </c>
      <c r="G17" s="151">
        <v>2026</v>
      </c>
      <c r="H17" s="151">
        <v>2027</v>
      </c>
      <c r="I17" s="151">
        <v>2028</v>
      </c>
      <c r="J17" s="151">
        <v>2029</v>
      </c>
      <c r="K17" s="151">
        <v>2030</v>
      </c>
      <c r="M17" s="151">
        <v>2022</v>
      </c>
      <c r="N17" s="151">
        <v>2023</v>
      </c>
      <c r="O17" s="151">
        <v>2024</v>
      </c>
      <c r="P17" s="151">
        <v>2025</v>
      </c>
      <c r="Q17" s="151">
        <v>2026</v>
      </c>
      <c r="R17" s="151">
        <v>2027</v>
      </c>
      <c r="S17" s="151">
        <v>2028</v>
      </c>
      <c r="T17" s="151">
        <v>2029</v>
      </c>
      <c r="U17" s="151">
        <v>2030</v>
      </c>
    </row>
    <row r="18" spans="1:21">
      <c r="A18" t="str">
        <f>A16</f>
        <v>AZ</v>
      </c>
      <c r="B18" s="1" t="s">
        <v>897</v>
      </c>
      <c r="C18" s="156">
        <v>0</v>
      </c>
      <c r="D18" s="156">
        <v>0</v>
      </c>
      <c r="E18" s="156">
        <v>0</v>
      </c>
      <c r="F18" s="156">
        <v>0</v>
      </c>
      <c r="G18" s="156">
        <v>0</v>
      </c>
      <c r="H18" s="156">
        <v>0</v>
      </c>
      <c r="I18" s="156">
        <v>0</v>
      </c>
      <c r="J18" s="156">
        <v>0</v>
      </c>
      <c r="K18" s="156">
        <v>0</v>
      </c>
      <c r="M18" s="156">
        <v>0</v>
      </c>
      <c r="N18" s="156">
        <v>0</v>
      </c>
      <c r="O18" s="156">
        <v>0</v>
      </c>
      <c r="P18" s="156">
        <v>0</v>
      </c>
      <c r="Q18" s="156">
        <v>0</v>
      </c>
      <c r="R18" s="156">
        <v>0</v>
      </c>
      <c r="S18" s="156">
        <v>0</v>
      </c>
      <c r="T18" s="156">
        <v>0</v>
      </c>
      <c r="U18" s="156">
        <v>0</v>
      </c>
    </row>
    <row r="19" spans="1:21">
      <c r="A19" t="str">
        <f>A18</f>
        <v>AZ</v>
      </c>
      <c r="B19" s="1" t="s">
        <v>104</v>
      </c>
      <c r="C19">
        <f>SUMIFS(INDEX('IRA-BIL_IRA-BIL - Mid_annual_st'!$W$3:$AR$434,MATCH(C16,'IRA-BIL_IRA-BIL - Mid_annual_st'!$A$3:$A$434,0),),'IRA-BIL_IRA-BIL - Mid_annual_st'!$W$1:$AR$1,$B19)</f>
        <v>27577</v>
      </c>
      <c r="D19">
        <f>SUMIFS(INDEX('IRA-BIL_IRA-BIL - Mid_annual_st'!$W$3:$AR$434,MATCH(D16,'IRA-BIL_IRA-BIL - Mid_annual_st'!$A$3:$A$434,0),),'IRA-BIL_IRA-BIL - Mid_annual_st'!$W$1:$AR$1,$B19)</f>
        <v>27577</v>
      </c>
      <c r="E19">
        <f>SUMIFS(INDEX('IRA-BIL_IRA-BIL - Mid_annual_st'!$W$3:$AR$434,MATCH(E16,'IRA-BIL_IRA-BIL - Mid_annual_st'!$A$3:$A$434,0),),'IRA-BIL_IRA-BIL - Mid_annual_st'!$W$1:$AR$1,$B19)</f>
        <v>27577</v>
      </c>
      <c r="F19">
        <f>SUMIFS(INDEX('IRA-BIL_IRA-BIL - Mid_annual_st'!$W$3:$AR$434,MATCH(F16,'IRA-BIL_IRA-BIL - Mid_annual_st'!$A$3:$A$434,0),),'IRA-BIL_IRA-BIL - Mid_annual_st'!$W$1:$AR$1,$B19)</f>
        <v>27577</v>
      </c>
      <c r="G19">
        <f>SUMIFS(INDEX('IRA-BIL_IRA-BIL - Mid_annual_st'!$W$3:$AR$434,MATCH(G16,'IRA-BIL_IRA-BIL - Mid_annual_st'!$A$3:$A$434,0),),'IRA-BIL_IRA-BIL - Mid_annual_st'!$W$1:$AR$1,$B19)</f>
        <v>27577</v>
      </c>
      <c r="H19">
        <f>SUMIFS(INDEX('IRA-BIL_IRA-BIL - Mid_annual_st'!$W$3:$AR$434,MATCH(H16,'IRA-BIL_IRA-BIL - Mid_annual_st'!$A$3:$A$434,0),),'IRA-BIL_IRA-BIL - Mid_annual_st'!$W$1:$AR$1,$B19)</f>
        <v>27577</v>
      </c>
      <c r="I19">
        <f>SUMIFS(INDEX('IRA-BIL_IRA-BIL - Mid_annual_st'!$W$3:$AR$434,MATCH(I16,'IRA-BIL_IRA-BIL - Mid_annual_st'!$A$3:$A$434,0),),'IRA-BIL_IRA-BIL - Mid_annual_st'!$W$1:$AR$1,$B19)</f>
        <v>27577</v>
      </c>
      <c r="J19">
        <f>SUMIFS(INDEX('IRA-BIL_IRA-BIL - Mid_annual_st'!$W$3:$AR$434,MATCH(J16,'IRA-BIL_IRA-BIL - Mid_annual_st'!$A$3:$A$434,0),),'IRA-BIL_IRA-BIL - Mid_annual_st'!$W$1:$AR$1,$B19)</f>
        <v>25707</v>
      </c>
      <c r="K19">
        <f>SUMIFS(INDEX('IRA-BIL_IRA-BIL - Mid_annual_st'!$W$3:$AR$434,MATCH(K16,'IRA-BIL_IRA-BIL - Mid_annual_st'!$A$3:$A$434,0),),'IRA-BIL_IRA-BIL - Mid_annual_st'!$W$1:$AR$1,$B19)</f>
        <v>25707</v>
      </c>
      <c r="M19">
        <f t="shared" ref="M19" si="38">C19/SUM(C18:C29)</f>
        <v>2.712121736490795E-4</v>
      </c>
      <c r="N19">
        <f t="shared" ref="N19" si="39">D19/SUM(D18:D29)</f>
        <v>3.0667645439448556E-4</v>
      </c>
      <c r="O19">
        <f t="shared" ref="O19" si="40">E19/SUM(E18:E29)</f>
        <v>2.9507790010552162E-4</v>
      </c>
      <c r="P19">
        <f t="shared" ref="P19" si="41">F19/SUM(F18:F29)</f>
        <v>2.9907087181474531E-4</v>
      </c>
      <c r="Q19">
        <f t="shared" ref="Q19" si="42">G19/SUM(G18:G29)</f>
        <v>2.9518932808959538E-4</v>
      </c>
      <c r="R19">
        <f t="shared" ref="R19" si="43">H19/SUM(H18:H29)</f>
        <v>2.9945835360344709E-4</v>
      </c>
      <c r="S19">
        <f t="shared" ref="S19" si="44">I19/SUM(I18:I29)</f>
        <v>2.9667340648286637E-4</v>
      </c>
      <c r="T19">
        <f t="shared" ref="T19" si="45">J19/SUM(J18:J29)</f>
        <v>2.6591536619463991E-4</v>
      </c>
      <c r="U19">
        <f t="shared" ref="U19" si="46">K19/SUM(K18:K29)</f>
        <v>2.6756318878825414E-4</v>
      </c>
    </row>
    <row r="20" spans="1:21">
      <c r="A20" t="str">
        <f t="shared" ref="A20:A29" si="47">A19</f>
        <v>AZ</v>
      </c>
      <c r="B20" s="1" t="s">
        <v>98</v>
      </c>
      <c r="C20">
        <f>SUMIFS(INDEX('IRA-BIL_IRA-BIL - Mid_annual_st'!$W$3:$AR$434,MATCH(C16,'IRA-BIL_IRA-BIL - Mid_annual_st'!$A$3:$A$434,0),),'IRA-BIL_IRA-BIL - Mid_annual_st'!$W$1:$AR$1,$B20)</f>
        <v>20872123</v>
      </c>
      <c r="D20">
        <f>SUMIFS(INDEX('IRA-BIL_IRA-BIL - Mid_annual_st'!$W$3:$AR$434,MATCH(D16,'IRA-BIL_IRA-BIL - Mid_annual_st'!$A$3:$A$434,0),),'IRA-BIL_IRA-BIL - Mid_annual_st'!$W$1:$AR$1,$B20)</f>
        <v>19029980</v>
      </c>
      <c r="E20">
        <f>SUMIFS(INDEX('IRA-BIL_IRA-BIL - Mid_annual_st'!$W$3:$AR$434,MATCH(E16,'IRA-BIL_IRA-BIL - Mid_annual_st'!$A$3:$A$434,0),),'IRA-BIL_IRA-BIL - Mid_annual_st'!$W$1:$AR$1,$B20)</f>
        <v>18467787</v>
      </c>
      <c r="F20">
        <f>SUMIFS(INDEX('IRA-BIL_IRA-BIL - Mid_annual_st'!$W$3:$AR$434,MATCH(F16,'IRA-BIL_IRA-BIL - Mid_annual_st'!$A$3:$A$434,0),),'IRA-BIL_IRA-BIL - Mid_annual_st'!$W$1:$AR$1,$B20)</f>
        <v>17363540</v>
      </c>
      <c r="G20">
        <f>SUMIFS(INDEX('IRA-BIL_IRA-BIL - Mid_annual_st'!$W$3:$AR$434,MATCH(G16,'IRA-BIL_IRA-BIL - Mid_annual_st'!$A$3:$A$434,0),),'IRA-BIL_IRA-BIL - Mid_annual_st'!$W$1:$AR$1,$B20)</f>
        <v>15864171</v>
      </c>
      <c r="H20">
        <f>SUMIFS(INDEX('IRA-BIL_IRA-BIL - Mid_annual_st'!$W$3:$AR$434,MATCH(H16,'IRA-BIL_IRA-BIL - Mid_annual_st'!$A$3:$A$434,0),),'IRA-BIL_IRA-BIL - Mid_annual_st'!$W$1:$AR$1,$B20)</f>
        <v>15377456</v>
      </c>
      <c r="I20">
        <f>SUMIFS(INDEX('IRA-BIL_IRA-BIL - Mid_annual_st'!$W$3:$AR$434,MATCH(I16,'IRA-BIL_IRA-BIL - Mid_annual_st'!$A$3:$A$434,0),),'IRA-BIL_IRA-BIL - Mid_annual_st'!$W$1:$AR$1,$B20)</f>
        <v>7898588</v>
      </c>
      <c r="J20">
        <f>SUMIFS(INDEX('IRA-BIL_IRA-BIL - Mid_annual_st'!$W$3:$AR$434,MATCH(J16,'IRA-BIL_IRA-BIL - Mid_annual_st'!$A$3:$A$434,0),),'IRA-BIL_IRA-BIL - Mid_annual_st'!$W$1:$AR$1,$B20)</f>
        <v>8012938</v>
      </c>
      <c r="K20">
        <f>SUMIFS(INDEX('IRA-BIL_IRA-BIL - Mid_annual_st'!$W$3:$AR$434,MATCH(K16,'IRA-BIL_IRA-BIL - Mid_annual_st'!$A$3:$A$434,0),),'IRA-BIL_IRA-BIL - Mid_annual_st'!$W$1:$AR$1,$B20)</f>
        <v>6519503</v>
      </c>
      <c r="M20">
        <f t="shared" ref="M20" si="48">C20/SUM(C18:C29)</f>
        <v>0.20527156135551169</v>
      </c>
      <c r="N20">
        <f t="shared" ref="N20" si="49">D20/SUM(D18:D29)</f>
        <v>0.21162732688827546</v>
      </c>
      <c r="O20">
        <f t="shared" ref="O20" si="50">E20/SUM(E18:E29)</f>
        <v>0.19760799969380466</v>
      </c>
      <c r="P20">
        <f t="shared" ref="P20" si="51">F20/SUM(F18:F29)</f>
        <v>0.18830652520543215</v>
      </c>
      <c r="Q20">
        <f t="shared" ref="Q20" si="52">G20/SUM(G18:G29)</f>
        <v>0.16981303180869728</v>
      </c>
      <c r="R20">
        <f t="shared" ref="R20" si="53">H20/SUM(H18:H29)</f>
        <v>0.16698363333101676</v>
      </c>
      <c r="S20">
        <f t="shared" ref="S20" si="54">I20/SUM(I18:I29)</f>
        <v>8.4973021299078591E-2</v>
      </c>
      <c r="T20">
        <f t="shared" ref="T20" si="55">J20/SUM(J18:J29)</f>
        <v>8.2886503386818591E-2</v>
      </c>
      <c r="U20">
        <f t="shared" ref="U20" si="56">K20/SUM(K18:K29)</f>
        <v>6.7856187497358278E-2</v>
      </c>
    </row>
    <row r="21" spans="1:21">
      <c r="A21" t="str">
        <f t="shared" si="47"/>
        <v>AZ</v>
      </c>
      <c r="B21" s="1" t="s">
        <v>105</v>
      </c>
      <c r="C21">
        <f>SUMIFS(INDEX('IRA-BIL_IRA-BIL - Mid_annual_st'!$W$3:$AR$434,MATCH(C16,'IRA-BIL_IRA-BIL - Mid_annual_st'!$A$3:$A$434,0),),'IRA-BIL_IRA-BIL - Mid_annual_st'!$W$1:$AR$1,$B21)</f>
        <v>0</v>
      </c>
      <c r="D21">
        <f>SUMIFS(INDEX('IRA-BIL_IRA-BIL - Mid_annual_st'!$W$3:$AR$434,MATCH(D16,'IRA-BIL_IRA-BIL - Mid_annual_st'!$A$3:$A$434,0),),'IRA-BIL_IRA-BIL - Mid_annual_st'!$W$1:$AR$1,$B21)</f>
        <v>0</v>
      </c>
      <c r="E21">
        <f>SUMIFS(INDEX('IRA-BIL_IRA-BIL - Mid_annual_st'!$W$3:$AR$434,MATCH(E16,'IRA-BIL_IRA-BIL - Mid_annual_st'!$A$3:$A$434,0),),'IRA-BIL_IRA-BIL - Mid_annual_st'!$W$1:$AR$1,$B21)</f>
        <v>0</v>
      </c>
      <c r="F21">
        <f>SUMIFS(INDEX('IRA-BIL_IRA-BIL - Mid_annual_st'!$W$3:$AR$434,MATCH(F16,'IRA-BIL_IRA-BIL - Mid_annual_st'!$A$3:$A$434,0),),'IRA-BIL_IRA-BIL - Mid_annual_st'!$W$1:$AR$1,$B21)</f>
        <v>0</v>
      </c>
      <c r="G21">
        <f>SUMIFS(INDEX('IRA-BIL_IRA-BIL - Mid_annual_st'!$W$3:$AR$434,MATCH(G16,'IRA-BIL_IRA-BIL - Mid_annual_st'!$A$3:$A$434,0),),'IRA-BIL_IRA-BIL - Mid_annual_st'!$W$1:$AR$1,$B21)</f>
        <v>0</v>
      </c>
      <c r="H21">
        <f>SUMIFS(INDEX('IRA-BIL_IRA-BIL - Mid_annual_st'!$W$3:$AR$434,MATCH(H16,'IRA-BIL_IRA-BIL - Mid_annual_st'!$A$3:$A$434,0),),'IRA-BIL_IRA-BIL - Mid_annual_st'!$W$1:$AR$1,$B21)</f>
        <v>0</v>
      </c>
      <c r="I21">
        <f>SUMIFS(INDEX('IRA-BIL_IRA-BIL - Mid_annual_st'!$W$3:$AR$434,MATCH(I16,'IRA-BIL_IRA-BIL - Mid_annual_st'!$A$3:$A$434,0),),'IRA-BIL_IRA-BIL - Mid_annual_st'!$W$1:$AR$1,$B21)</f>
        <v>0</v>
      </c>
      <c r="J21">
        <f>SUMIFS(INDEX('IRA-BIL_IRA-BIL - Mid_annual_st'!$W$3:$AR$434,MATCH(J16,'IRA-BIL_IRA-BIL - Mid_annual_st'!$A$3:$A$434,0),),'IRA-BIL_IRA-BIL - Mid_annual_st'!$W$1:$AR$1,$B21)</f>
        <v>0</v>
      </c>
      <c r="K21">
        <f>SUMIFS(INDEX('IRA-BIL_IRA-BIL - Mid_annual_st'!$W$3:$AR$434,MATCH(K16,'IRA-BIL_IRA-BIL - Mid_annual_st'!$A$3:$A$434,0),),'IRA-BIL_IRA-BIL - Mid_annual_st'!$W$1:$AR$1,$B21)</f>
        <v>0</v>
      </c>
      <c r="M21">
        <f t="shared" ref="M21" si="57">C21/SUM(C18:C29)</f>
        <v>0</v>
      </c>
      <c r="N21">
        <f t="shared" ref="N21" si="58">D21/SUM(D18:D29)</f>
        <v>0</v>
      </c>
      <c r="O21">
        <f t="shared" ref="O21" si="59">E21/SUM(E18:E29)</f>
        <v>0</v>
      </c>
      <c r="P21">
        <f t="shared" ref="P21" si="60">F21/SUM(F18:F29)</f>
        <v>0</v>
      </c>
      <c r="Q21">
        <f t="shared" ref="Q21" si="61">G21/SUM(G18:G29)</f>
        <v>0</v>
      </c>
      <c r="R21">
        <f t="shared" ref="R21" si="62">H21/SUM(H18:H29)</f>
        <v>0</v>
      </c>
      <c r="S21">
        <f t="shared" ref="S21" si="63">I21/SUM(I18:I29)</f>
        <v>0</v>
      </c>
      <c r="T21">
        <f t="shared" ref="T21" si="64">J21/SUM(J18:J29)</f>
        <v>0</v>
      </c>
      <c r="U21">
        <f t="shared" ref="U21" si="65">K21/SUM(K18:K29)</f>
        <v>0</v>
      </c>
    </row>
    <row r="22" spans="1:21">
      <c r="A22" t="str">
        <f t="shared" si="47"/>
        <v>AZ</v>
      </c>
      <c r="B22" s="1" t="s">
        <v>101</v>
      </c>
      <c r="C22">
        <f>SUMIFS(INDEX('IRA-BIL_IRA-BIL - Mid_annual_st'!$W$3:$AR$434,MATCH(C16,'IRA-BIL_IRA-BIL - Mid_annual_st'!$A$3:$A$434,0),),'IRA-BIL_IRA-BIL - Mid_annual_st'!$W$1:$AR$1,$B22)</f>
        <v>7246652</v>
      </c>
      <c r="D22">
        <f>SUMIFS(INDEX('IRA-BIL_IRA-BIL - Mid_annual_st'!$W$3:$AR$434,MATCH(D16,'IRA-BIL_IRA-BIL - Mid_annual_st'!$A$3:$A$434,0),),'IRA-BIL_IRA-BIL - Mid_annual_st'!$W$1:$AR$1,$B22)</f>
        <v>7246652</v>
      </c>
      <c r="E22">
        <f>SUMIFS(INDEX('IRA-BIL_IRA-BIL - Mid_annual_st'!$W$3:$AR$434,MATCH(E16,'IRA-BIL_IRA-BIL - Mid_annual_st'!$A$3:$A$434,0),),'IRA-BIL_IRA-BIL - Mid_annual_st'!$W$1:$AR$1,$B22)</f>
        <v>7246804</v>
      </c>
      <c r="F22">
        <f>SUMIFS(INDEX('IRA-BIL_IRA-BIL - Mid_annual_st'!$W$3:$AR$434,MATCH(F16,'IRA-BIL_IRA-BIL - Mid_annual_st'!$A$3:$A$434,0),),'IRA-BIL_IRA-BIL - Mid_annual_st'!$W$1:$AR$1,$B22)</f>
        <v>8628376</v>
      </c>
      <c r="G22">
        <f>SUMIFS(INDEX('IRA-BIL_IRA-BIL - Mid_annual_st'!$W$3:$AR$434,MATCH(G16,'IRA-BIL_IRA-BIL - Mid_annual_st'!$A$3:$A$434,0),),'IRA-BIL_IRA-BIL - Mid_annual_st'!$W$1:$AR$1,$B22)</f>
        <v>8628528</v>
      </c>
      <c r="H22">
        <f>SUMIFS(INDEX('IRA-BIL_IRA-BIL - Mid_annual_st'!$W$3:$AR$434,MATCH(H16,'IRA-BIL_IRA-BIL - Mid_annual_st'!$A$3:$A$434,0),),'IRA-BIL_IRA-BIL - Mid_annual_st'!$W$1:$AR$1,$B22)</f>
        <v>8637626</v>
      </c>
      <c r="I22">
        <f>SUMIFS(INDEX('IRA-BIL_IRA-BIL - Mid_annual_st'!$W$3:$AR$434,MATCH(I16,'IRA-BIL_IRA-BIL - Mid_annual_st'!$A$3:$A$434,0),),'IRA-BIL_IRA-BIL - Mid_annual_st'!$W$1:$AR$1,$B22)</f>
        <v>8630449</v>
      </c>
      <c r="J22">
        <f>SUMIFS(INDEX('IRA-BIL_IRA-BIL - Mid_annual_st'!$W$3:$AR$434,MATCH(J16,'IRA-BIL_IRA-BIL - Mid_annual_st'!$A$3:$A$434,0),),'IRA-BIL_IRA-BIL - Mid_annual_st'!$W$1:$AR$1,$B22)</f>
        <v>8636154</v>
      </c>
      <c r="K22">
        <f>SUMIFS(INDEX('IRA-BIL_IRA-BIL - Mid_annual_st'!$W$3:$AR$434,MATCH(K16,'IRA-BIL_IRA-BIL - Mid_annual_st'!$A$3:$A$434,0),),'IRA-BIL_IRA-BIL - Mid_annual_st'!$W$1:$AR$1,$B22)</f>
        <v>8616548</v>
      </c>
      <c r="M22">
        <f t="shared" ref="M22" si="66">C22/SUM(C18:C29)</f>
        <v>7.1268819690265411E-2</v>
      </c>
      <c r="N22">
        <f t="shared" ref="N22" si="67">D22/SUM(D18:D29)</f>
        <v>8.0588082155082397E-2</v>
      </c>
      <c r="O22">
        <f t="shared" ref="O22" si="68">E22/SUM(E18:E29)</f>
        <v>7.7541853965126542E-2</v>
      </c>
      <c r="P22">
        <f t="shared" ref="P22" si="69">F22/SUM(F18:F29)</f>
        <v>9.3574207951025293E-2</v>
      </c>
      <c r="Q22">
        <f t="shared" ref="Q22" si="70">G22/SUM(G18:G29)</f>
        <v>9.236136572949416E-2</v>
      </c>
      <c r="R22">
        <f t="shared" ref="R22" si="71">H22/SUM(H18:H29)</f>
        <v>9.3795890089651821E-2</v>
      </c>
      <c r="S22">
        <f t="shared" ref="S22" si="72">I22/SUM(I18:I29)</f>
        <v>9.2846383011446043E-2</v>
      </c>
      <c r="T22">
        <f t="shared" ref="T22" si="73">J22/SUM(J18:J29)</f>
        <v>8.9333102012031901E-2</v>
      </c>
      <c r="U22">
        <f t="shared" ref="U22" si="74">K22/SUM(K18:K29)</f>
        <v>8.9682617933911135E-2</v>
      </c>
    </row>
    <row r="23" spans="1:21">
      <c r="A23" t="str">
        <f t="shared" si="47"/>
        <v>AZ</v>
      </c>
      <c r="B23" s="1" t="s">
        <v>346</v>
      </c>
      <c r="C23">
        <f>SUMIFS(INDEX('IRA-BIL_IRA-BIL - Mid_annual_st'!$W$3:$AR$434,MATCH(C16,'IRA-BIL_IRA-BIL - Mid_annual_st'!$A$3:$A$434,0),),'IRA-BIL_IRA-BIL - Mid_annual_st'!$W$1:$AR$1,$B23)</f>
        <v>31617311</v>
      </c>
      <c r="D23">
        <f>SUMIFS(INDEX('IRA-BIL_IRA-BIL - Mid_annual_st'!$W$3:$AR$434,MATCH(D16,'IRA-BIL_IRA-BIL - Mid_annual_st'!$A$3:$A$434,0),),'IRA-BIL_IRA-BIL - Mid_annual_st'!$W$1:$AR$1,$B23)</f>
        <v>20325118</v>
      </c>
      <c r="E23">
        <f>SUMIFS(INDEX('IRA-BIL_IRA-BIL - Mid_annual_st'!$W$3:$AR$434,MATCH(E16,'IRA-BIL_IRA-BIL - Mid_annual_st'!$A$3:$A$434,0),),'IRA-BIL_IRA-BIL - Mid_annual_st'!$W$1:$AR$1,$B23)</f>
        <v>18395143</v>
      </c>
      <c r="F23">
        <f>SUMIFS(INDEX('IRA-BIL_IRA-BIL - Mid_annual_st'!$W$3:$AR$434,MATCH(F16,'IRA-BIL_IRA-BIL - Mid_annual_st'!$A$3:$A$434,0),),'IRA-BIL_IRA-BIL - Mid_annual_st'!$W$1:$AR$1,$B23)</f>
        <v>16093789</v>
      </c>
      <c r="G23">
        <f>SUMIFS(INDEX('IRA-BIL_IRA-BIL - Mid_annual_st'!$W$3:$AR$434,MATCH(G16,'IRA-BIL_IRA-BIL - Mid_annual_st'!$A$3:$A$434,0),),'IRA-BIL_IRA-BIL - Mid_annual_st'!$W$1:$AR$1,$B23)</f>
        <v>16074622</v>
      </c>
      <c r="H23">
        <f>SUMIFS(INDEX('IRA-BIL_IRA-BIL - Mid_annual_st'!$W$3:$AR$434,MATCH(H16,'IRA-BIL_IRA-BIL - Mid_annual_st'!$A$3:$A$434,0),),'IRA-BIL_IRA-BIL - Mid_annual_st'!$W$1:$AR$1,$B23)</f>
        <v>12969138</v>
      </c>
      <c r="I23">
        <f>SUMIFS(INDEX('IRA-BIL_IRA-BIL - Mid_annual_st'!$W$3:$AR$434,MATCH(I16,'IRA-BIL_IRA-BIL - Mid_annual_st'!$A$3:$A$434,0),),'IRA-BIL_IRA-BIL - Mid_annual_st'!$W$1:$AR$1,$B23)</f>
        <v>9178381</v>
      </c>
      <c r="J23">
        <f>SUMIFS(INDEX('IRA-BIL_IRA-BIL - Mid_annual_st'!$W$3:$AR$434,MATCH(J16,'IRA-BIL_IRA-BIL - Mid_annual_st'!$A$3:$A$434,0),),'IRA-BIL_IRA-BIL - Mid_annual_st'!$W$1:$AR$1,$B23)</f>
        <v>8495528</v>
      </c>
      <c r="K23">
        <f>SUMIFS(INDEX('IRA-BIL_IRA-BIL - Mid_annual_st'!$W$3:$AR$434,MATCH(K16,'IRA-BIL_IRA-BIL - Mid_annual_st'!$A$3:$A$434,0),),'IRA-BIL_IRA-BIL - Mid_annual_st'!$W$1:$AR$1,$B23)</f>
        <v>8387745</v>
      </c>
      <c r="M23">
        <f t="shared" ref="M23" si="75">C23/SUM(C18:C29)</f>
        <v>0.31094751572864893</v>
      </c>
      <c r="N23">
        <f t="shared" ref="N23" si="76">D23/SUM(D18:D29)</f>
        <v>0.22603021080572713</v>
      </c>
      <c r="O23">
        <f t="shared" ref="O23" si="77">E23/SUM(E18:E29)</f>
        <v>0.19683069835663</v>
      </c>
      <c r="P23">
        <f t="shared" ref="P23" si="78">F23/SUM(F18:F29)</f>
        <v>0.1745361535711846</v>
      </c>
      <c r="Q23">
        <f t="shared" ref="Q23" si="79">G23/SUM(G18:G29)</f>
        <v>0.17206573838612715</v>
      </c>
      <c r="R23">
        <f t="shared" ref="R23" si="80">H23/SUM(H18:H29)</f>
        <v>0.14083173344221281</v>
      </c>
      <c r="S23">
        <f t="shared" ref="S23" si="81">I23/SUM(I18:I29)</f>
        <v>9.8741036271806845E-2</v>
      </c>
      <c r="T23">
        <f t="shared" ref="T23" si="82">J23/SUM(J18:J29)</f>
        <v>8.7878454861975985E-2</v>
      </c>
      <c r="U23">
        <f t="shared" ref="U23" si="83">K23/SUM(K18:K29)</f>
        <v>8.7301194186125752E-2</v>
      </c>
    </row>
    <row r="24" spans="1:21">
      <c r="A24" t="str">
        <f t="shared" si="47"/>
        <v>AZ</v>
      </c>
      <c r="B24" s="1" t="s">
        <v>99</v>
      </c>
      <c r="C24">
        <f>SUMIFS(INDEX('IRA-BIL_IRA-BIL - Mid_annual_st'!$W$3:$AR$434,MATCH(C16,'IRA-BIL_IRA-BIL - Mid_annual_st'!$A$3:$A$434,0),),'IRA-BIL_IRA-BIL - Mid_annual_st'!$W$1:$AR$1,$B24)</f>
        <v>31618584</v>
      </c>
      <c r="D24">
        <f>SUMIFS(INDEX('IRA-BIL_IRA-BIL - Mid_annual_st'!$W$3:$AR$434,MATCH(D16,'IRA-BIL_IRA-BIL - Mid_annual_st'!$A$3:$A$434,0),),'IRA-BIL_IRA-BIL - Mid_annual_st'!$W$1:$AR$1,$B24)</f>
        <v>31618584</v>
      </c>
      <c r="E24">
        <f>SUMIFS(INDEX('IRA-BIL_IRA-BIL - Mid_annual_st'!$W$3:$AR$434,MATCH(E16,'IRA-BIL_IRA-BIL - Mid_annual_st'!$A$3:$A$434,0),),'IRA-BIL_IRA-BIL - Mid_annual_st'!$W$1:$AR$1,$B24)</f>
        <v>31618584</v>
      </c>
      <c r="F24">
        <f>SUMIFS(INDEX('IRA-BIL_IRA-BIL - Mid_annual_st'!$W$3:$AR$434,MATCH(F16,'IRA-BIL_IRA-BIL - Mid_annual_st'!$A$3:$A$434,0),),'IRA-BIL_IRA-BIL - Mid_annual_st'!$W$1:$AR$1,$B24)</f>
        <v>31618584</v>
      </c>
      <c r="G24">
        <f>SUMIFS(INDEX('IRA-BIL_IRA-BIL - Mid_annual_st'!$W$3:$AR$434,MATCH(G16,'IRA-BIL_IRA-BIL - Mid_annual_st'!$A$3:$A$434,0),),'IRA-BIL_IRA-BIL - Mid_annual_st'!$W$1:$AR$1,$B24)</f>
        <v>31618584</v>
      </c>
      <c r="H24">
        <f>SUMIFS(INDEX('IRA-BIL_IRA-BIL - Mid_annual_st'!$W$3:$AR$434,MATCH(H16,'IRA-BIL_IRA-BIL - Mid_annual_st'!$A$3:$A$434,0),),'IRA-BIL_IRA-BIL - Mid_annual_st'!$W$1:$AR$1,$B24)</f>
        <v>31618584</v>
      </c>
      <c r="I24">
        <f>SUMIFS(INDEX('IRA-BIL_IRA-BIL - Mid_annual_st'!$W$3:$AR$434,MATCH(I16,'IRA-BIL_IRA-BIL - Mid_annual_st'!$A$3:$A$434,0),),'IRA-BIL_IRA-BIL - Mid_annual_st'!$W$1:$AR$1,$B24)</f>
        <v>30552162</v>
      </c>
      <c r="J24">
        <f>SUMIFS(INDEX('IRA-BIL_IRA-BIL - Mid_annual_st'!$W$3:$AR$434,MATCH(J16,'IRA-BIL_IRA-BIL - Mid_annual_st'!$A$3:$A$434,0),),'IRA-BIL_IRA-BIL - Mid_annual_st'!$W$1:$AR$1,$B24)</f>
        <v>30552162</v>
      </c>
      <c r="K24">
        <f>SUMIFS(INDEX('IRA-BIL_IRA-BIL - Mid_annual_st'!$W$3:$AR$434,MATCH(K16,'IRA-BIL_IRA-BIL - Mid_annual_st'!$A$3:$A$434,0),),'IRA-BIL_IRA-BIL - Mid_annual_st'!$W$1:$AR$1,$B24)</f>
        <v>30449033</v>
      </c>
      <c r="M24">
        <f t="shared" ref="M24" si="84">C24/SUM(C18:C29)</f>
        <v>0.31096003533183475</v>
      </c>
      <c r="N24">
        <f t="shared" ref="N24" si="85">D24/SUM(D18:D29)</f>
        <v>0.35162183102201872</v>
      </c>
      <c r="O24">
        <f t="shared" ref="O24" si="86">E24/SUM(E18:E29)</f>
        <v>0.33832343514631918</v>
      </c>
      <c r="P24">
        <f t="shared" ref="P24" si="87">F24/SUM(F18:F29)</f>
        <v>0.34290160214772297</v>
      </c>
      <c r="Q24">
        <f t="shared" ref="Q24" si="88">G24/SUM(G18:G29)</f>
        <v>0.33845119360715203</v>
      </c>
      <c r="R24">
        <f t="shared" ref="R24" si="89">H24/SUM(H18:H29)</f>
        <v>0.34334587184654947</v>
      </c>
      <c r="S24">
        <f t="shared" ref="S24" si="90">I24/SUM(I18:I29)</f>
        <v>0.32868020364638589</v>
      </c>
      <c r="T24">
        <f t="shared" ref="T24" si="91">J24/SUM(J18:J29)</f>
        <v>0.31603412869132774</v>
      </c>
      <c r="U24">
        <f t="shared" ref="U24" si="92">K24/SUM(K18:K29)</f>
        <v>0.31691914128442755</v>
      </c>
    </row>
    <row r="25" spans="1:21">
      <c r="A25" t="str">
        <f t="shared" si="47"/>
        <v>AZ</v>
      </c>
      <c r="B25" s="1" t="s">
        <v>109</v>
      </c>
      <c r="C25">
        <f>SUMIFS(INDEX('IRA-BIL_IRA-BIL - Mid_annual_st'!$W$3:$AR$434,MATCH(C16,'IRA-BIL_IRA-BIL - Mid_annual_st'!$A$3:$A$434,0),),'IRA-BIL_IRA-BIL - Mid_annual_st'!$W$1:$AR$1,$B25)</f>
        <v>0</v>
      </c>
      <c r="D25">
        <f>SUMIFS(INDEX('IRA-BIL_IRA-BIL - Mid_annual_st'!$W$3:$AR$434,MATCH(D16,'IRA-BIL_IRA-BIL - Mid_annual_st'!$A$3:$A$434,0),),'IRA-BIL_IRA-BIL - Mid_annual_st'!$W$1:$AR$1,$B25)</f>
        <v>0</v>
      </c>
      <c r="E25">
        <f>SUMIFS(INDEX('IRA-BIL_IRA-BIL - Mid_annual_st'!$W$3:$AR$434,MATCH(E16,'IRA-BIL_IRA-BIL - Mid_annual_st'!$A$3:$A$434,0),),'IRA-BIL_IRA-BIL - Mid_annual_st'!$W$1:$AR$1,$B25)</f>
        <v>0</v>
      </c>
      <c r="F25">
        <f>SUMIFS(INDEX('IRA-BIL_IRA-BIL - Mid_annual_st'!$W$3:$AR$434,MATCH(F16,'IRA-BIL_IRA-BIL - Mid_annual_st'!$A$3:$A$434,0),),'IRA-BIL_IRA-BIL - Mid_annual_st'!$W$1:$AR$1,$B25)</f>
        <v>0</v>
      </c>
      <c r="G25">
        <f>SUMIFS(INDEX('IRA-BIL_IRA-BIL - Mid_annual_st'!$W$3:$AR$434,MATCH(G16,'IRA-BIL_IRA-BIL - Mid_annual_st'!$A$3:$A$434,0),),'IRA-BIL_IRA-BIL - Mid_annual_st'!$W$1:$AR$1,$B25)</f>
        <v>0</v>
      </c>
      <c r="H25">
        <f>SUMIFS(INDEX('IRA-BIL_IRA-BIL - Mid_annual_st'!$W$3:$AR$434,MATCH(H16,'IRA-BIL_IRA-BIL - Mid_annual_st'!$A$3:$A$434,0),),'IRA-BIL_IRA-BIL - Mid_annual_st'!$W$1:$AR$1,$B25)</f>
        <v>0</v>
      </c>
      <c r="I25">
        <f>SUMIFS(INDEX('IRA-BIL_IRA-BIL - Mid_annual_st'!$W$3:$AR$434,MATCH(I16,'IRA-BIL_IRA-BIL - Mid_annual_st'!$A$3:$A$434,0),),'IRA-BIL_IRA-BIL - Mid_annual_st'!$W$1:$AR$1,$B25)</f>
        <v>0</v>
      </c>
      <c r="J25">
        <f>SUMIFS(INDEX('IRA-BIL_IRA-BIL - Mid_annual_st'!$W$3:$AR$434,MATCH(J16,'IRA-BIL_IRA-BIL - Mid_annual_st'!$A$3:$A$434,0),),'IRA-BIL_IRA-BIL - Mid_annual_st'!$W$1:$AR$1,$B25)</f>
        <v>0</v>
      </c>
      <c r="K25">
        <f>SUMIFS(INDEX('IRA-BIL_IRA-BIL - Mid_annual_st'!$W$3:$AR$434,MATCH(K16,'IRA-BIL_IRA-BIL - Mid_annual_st'!$A$3:$A$434,0),),'IRA-BIL_IRA-BIL - Mid_annual_st'!$W$1:$AR$1,$B25)</f>
        <v>0</v>
      </c>
      <c r="M25">
        <f t="shared" ref="M25" si="93">C25/SUM(C18:C29)</f>
        <v>0</v>
      </c>
      <c r="N25">
        <f t="shared" ref="N25" si="94">D25/SUM(D18:D29)</f>
        <v>0</v>
      </c>
      <c r="O25">
        <f t="shared" ref="O25" si="95">E25/SUM(E18:E29)</f>
        <v>0</v>
      </c>
      <c r="P25">
        <f t="shared" ref="P25" si="96">F25/SUM(F18:F29)</f>
        <v>0</v>
      </c>
      <c r="Q25">
        <f t="shared" ref="Q25" si="97">G25/SUM(G18:G29)</f>
        <v>0</v>
      </c>
      <c r="R25">
        <f t="shared" ref="R25" si="98">H25/SUM(H18:H29)</f>
        <v>0</v>
      </c>
      <c r="S25">
        <f t="shared" ref="S25" si="99">I25/SUM(I18:I29)</f>
        <v>0</v>
      </c>
      <c r="T25">
        <f t="shared" ref="T25" si="100">J25/SUM(J18:J29)</f>
        <v>0</v>
      </c>
      <c r="U25">
        <f t="shared" ref="U25" si="101">K25/SUM(K18:K29)</f>
        <v>0</v>
      </c>
    </row>
    <row r="26" spans="1:21">
      <c r="A26" t="str">
        <f t="shared" si="47"/>
        <v>AZ</v>
      </c>
      <c r="B26" s="1" t="s">
        <v>106</v>
      </c>
      <c r="C26">
        <f>SUMIFS(INDEX('IRA-BIL_IRA-BIL - Mid_annual_st'!$W$3:$AR$434,MATCH(C16,'IRA-BIL_IRA-BIL - Mid_annual_st'!$A$3:$A$434,0),),'IRA-BIL_IRA-BIL - Mid_annual_st'!$W$1:$AR$1,$B26)</f>
        <v>1113957</v>
      </c>
      <c r="D26">
        <f>SUMIFS(INDEX('IRA-BIL_IRA-BIL - Mid_annual_st'!$W$3:$AR$434,MATCH(D16,'IRA-BIL_IRA-BIL - Mid_annual_st'!$A$3:$A$434,0),),'IRA-BIL_IRA-BIL - Mid_annual_st'!$W$1:$AR$1,$B26)</f>
        <v>1113957</v>
      </c>
      <c r="E26">
        <f>SUMIFS(INDEX('IRA-BIL_IRA-BIL - Mid_annual_st'!$W$3:$AR$434,MATCH(E16,'IRA-BIL_IRA-BIL - Mid_annual_st'!$A$3:$A$434,0),),'IRA-BIL_IRA-BIL - Mid_annual_st'!$W$1:$AR$1,$B26)</f>
        <v>587621</v>
      </c>
      <c r="F26">
        <f>SUMIFS(INDEX('IRA-BIL_IRA-BIL - Mid_annual_st'!$W$3:$AR$434,MATCH(F16,'IRA-BIL_IRA-BIL - Mid_annual_st'!$A$3:$A$434,0),),'IRA-BIL_IRA-BIL - Mid_annual_st'!$W$1:$AR$1,$B26)</f>
        <v>587621</v>
      </c>
      <c r="G26">
        <f>SUMIFS(INDEX('IRA-BIL_IRA-BIL - Mid_annual_st'!$W$3:$AR$434,MATCH(G16,'IRA-BIL_IRA-BIL - Mid_annual_st'!$A$3:$A$434,0),),'IRA-BIL_IRA-BIL - Mid_annual_st'!$W$1:$AR$1,$B26)</f>
        <v>587621</v>
      </c>
      <c r="H26">
        <f>SUMIFS(INDEX('IRA-BIL_IRA-BIL - Mid_annual_st'!$W$3:$AR$434,MATCH(H16,'IRA-BIL_IRA-BIL - Mid_annual_st'!$A$3:$A$434,0),),'IRA-BIL_IRA-BIL - Mid_annual_st'!$W$1:$AR$1,$B26)</f>
        <v>450965</v>
      </c>
      <c r="I26">
        <f>SUMIFS(INDEX('IRA-BIL_IRA-BIL - Mid_annual_st'!$W$3:$AR$434,MATCH(I16,'IRA-BIL_IRA-BIL - Mid_annual_st'!$A$3:$A$434,0),),'IRA-BIL_IRA-BIL - Mid_annual_st'!$W$1:$AR$1,$B26)</f>
        <v>440453</v>
      </c>
      <c r="J26">
        <f>SUMIFS(INDEX('IRA-BIL_IRA-BIL - Mid_annual_st'!$W$3:$AR$434,MATCH(J16,'IRA-BIL_IRA-BIL - Mid_annual_st'!$A$3:$A$434,0),),'IRA-BIL_IRA-BIL - Mid_annual_st'!$W$1:$AR$1,$B26)</f>
        <v>384739</v>
      </c>
      <c r="K26">
        <f>SUMIFS(INDEX('IRA-BIL_IRA-BIL - Mid_annual_st'!$W$3:$AR$434,MATCH(K16,'IRA-BIL_IRA-BIL - Mid_annual_st'!$A$3:$A$434,0),),'IRA-BIL_IRA-BIL - Mid_annual_st'!$W$1:$AR$1,$B26)</f>
        <v>307476</v>
      </c>
      <c r="M26">
        <f t="shared" ref="M26" si="102">C26/SUM(C18:C29)</f>
        <v>1.0955459234927934E-2</v>
      </c>
      <c r="N26">
        <f t="shared" ref="N26" si="103">D26/SUM(D18:D29)</f>
        <v>1.2388018388799287E-2</v>
      </c>
      <c r="O26">
        <f t="shared" ref="O26" si="104">E26/SUM(E18:E29)</f>
        <v>6.2876299357401723E-3</v>
      </c>
      <c r="P26">
        <f t="shared" ref="P26" si="105">F26/SUM(F18:F29)</f>
        <v>6.3727136659771704E-3</v>
      </c>
      <c r="Q26">
        <f t="shared" ref="Q26" si="106">G26/SUM(G18:G29)</f>
        <v>6.2900042847784795E-3</v>
      </c>
      <c r="R26">
        <f t="shared" ref="R26" si="107">H26/SUM(H18:H29)</f>
        <v>4.8970242025158104E-3</v>
      </c>
      <c r="S26">
        <f t="shared" ref="S26" si="108">I26/SUM(I18:I29)</f>
        <v>4.7383940205822945E-3</v>
      </c>
      <c r="T26">
        <f t="shared" ref="T26" si="109">J26/SUM(J18:J29)</f>
        <v>3.9797725162157996E-3</v>
      </c>
      <c r="U26">
        <f t="shared" ref="U26" si="110">K26/SUM(K18:K29)</f>
        <v>3.2002668158811697E-3</v>
      </c>
    </row>
    <row r="27" spans="1:21">
      <c r="A27" t="str">
        <f t="shared" si="47"/>
        <v>AZ</v>
      </c>
      <c r="B27" s="1" t="s">
        <v>100</v>
      </c>
      <c r="C27">
        <f>SUMIFS(INDEX('IRA-BIL_IRA-BIL - Mid_annual_st'!$W$3:$AR$434,MATCH(C16,'IRA-BIL_IRA-BIL - Mid_annual_st'!$A$3:$A$434,0),),'IRA-BIL_IRA-BIL - Mid_annual_st'!$W$1:$AR$1,$B27)</f>
        <v>1676683</v>
      </c>
      <c r="D27">
        <f>SUMIFS(INDEX('IRA-BIL_IRA-BIL - Mid_annual_st'!$W$3:$AR$434,MATCH(D16,'IRA-BIL_IRA-BIL - Mid_annual_st'!$A$3:$A$434,0),),'IRA-BIL_IRA-BIL - Mid_annual_st'!$W$1:$AR$1,$B27)</f>
        <v>1688417</v>
      </c>
      <c r="E27">
        <f>SUMIFS(INDEX('IRA-BIL_IRA-BIL - Mid_annual_st'!$W$3:$AR$434,MATCH(E16,'IRA-BIL_IRA-BIL - Mid_annual_st'!$A$3:$A$434,0),),'IRA-BIL_IRA-BIL - Mid_annual_st'!$W$1:$AR$1,$B27)</f>
        <v>1685885</v>
      </c>
      <c r="F27">
        <f>SUMIFS(INDEX('IRA-BIL_IRA-BIL - Mid_annual_st'!$W$3:$AR$434,MATCH(F16,'IRA-BIL_IRA-BIL - Mid_annual_st'!$A$3:$A$434,0),),'IRA-BIL_IRA-BIL - Mid_annual_st'!$W$1:$AR$1,$B27)</f>
        <v>1701411</v>
      </c>
      <c r="G27">
        <f>SUMIFS(INDEX('IRA-BIL_IRA-BIL - Mid_annual_st'!$W$3:$AR$434,MATCH(G16,'IRA-BIL_IRA-BIL - Mid_annual_st'!$A$3:$A$434,0),),'IRA-BIL_IRA-BIL - Mid_annual_st'!$W$1:$AR$1,$B27)</f>
        <v>1989930</v>
      </c>
      <c r="H27">
        <f>SUMIFS(INDEX('IRA-BIL_IRA-BIL - Mid_annual_st'!$W$3:$AR$434,MATCH(H16,'IRA-BIL_IRA-BIL - Mid_annual_st'!$A$3:$A$434,0),),'IRA-BIL_IRA-BIL - Mid_annual_st'!$W$1:$AR$1,$B27)</f>
        <v>2008713</v>
      </c>
      <c r="I27">
        <f>SUMIFS(INDEX('IRA-BIL_IRA-BIL - Mid_annual_st'!$W$3:$AR$434,MATCH(I16,'IRA-BIL_IRA-BIL - Mid_annual_st'!$A$3:$A$434,0),),'IRA-BIL_IRA-BIL - Mid_annual_st'!$W$1:$AR$1,$B27)</f>
        <v>2693408</v>
      </c>
      <c r="J27">
        <f>SUMIFS(INDEX('IRA-BIL_IRA-BIL - Mid_annual_st'!$W$3:$AR$434,MATCH(J16,'IRA-BIL_IRA-BIL - Mid_annual_st'!$A$3:$A$434,0),),'IRA-BIL_IRA-BIL - Mid_annual_st'!$W$1:$AR$1,$B27)</f>
        <v>2762852</v>
      </c>
      <c r="K27">
        <f>SUMIFS(INDEX('IRA-BIL_IRA-BIL - Mid_annual_st'!$W$3:$AR$434,MATCH(K16,'IRA-BIL_IRA-BIL - Mid_annual_st'!$A$3:$A$434,0),),'IRA-BIL_IRA-BIL - Mid_annual_st'!$W$1:$AR$1,$B27)</f>
        <v>2764866</v>
      </c>
      <c r="M27">
        <f t="shared" ref="M27" si="111">C27/SUM(C18:C29)</f>
        <v>1.648971392647712E-2</v>
      </c>
      <c r="N27">
        <f t="shared" ref="N27" si="112">D27/SUM(D18:D29)</f>
        <v>1.8776434677425902E-2</v>
      </c>
      <c r="O27">
        <f t="shared" ref="O27" si="113">E27/SUM(E18:E29)</f>
        <v>1.8039214041389466E-2</v>
      </c>
      <c r="P27">
        <f t="shared" ref="P27" si="114">F27/SUM(F18:F29)</f>
        <v>1.8451697830989506E-2</v>
      </c>
      <c r="Q27">
        <f t="shared" ref="Q27" si="115">G27/SUM(G18:G29)</f>
        <v>2.1300580180778496E-2</v>
      </c>
      <c r="R27">
        <f t="shared" ref="R27" si="116">H27/SUM(H18:H29)</f>
        <v>2.1812593387309752E-2</v>
      </c>
      <c r="S27">
        <f t="shared" ref="S27" si="117">I27/SUM(I18:I29)</f>
        <v>2.8975687217906373E-2</v>
      </c>
      <c r="T27">
        <f t="shared" ref="T27" si="118">J27/SUM(J18:J29)</f>
        <v>2.8579173039311987E-2</v>
      </c>
      <c r="U27">
        <f t="shared" ref="U27" si="119">K27/SUM(K18:K29)</f>
        <v>2.8777234353764541E-2</v>
      </c>
    </row>
    <row r="28" spans="1:21">
      <c r="A28" t="str">
        <f t="shared" si="47"/>
        <v>AZ</v>
      </c>
      <c r="B28" s="1" t="s">
        <v>896</v>
      </c>
      <c r="C28" s="156">
        <v>0</v>
      </c>
      <c r="D28" s="156">
        <v>0</v>
      </c>
      <c r="E28" s="156">
        <v>0</v>
      </c>
      <c r="F28" s="156">
        <v>0</v>
      </c>
      <c r="G28" s="156">
        <v>0</v>
      </c>
      <c r="H28" s="156">
        <v>0</v>
      </c>
      <c r="I28" s="156">
        <v>0</v>
      </c>
      <c r="J28" s="156">
        <v>0</v>
      </c>
      <c r="K28" s="156">
        <v>0</v>
      </c>
      <c r="M28" s="156">
        <v>0</v>
      </c>
      <c r="N28" s="156">
        <v>0</v>
      </c>
      <c r="O28" s="156">
        <v>0</v>
      </c>
      <c r="P28" s="156">
        <v>0</v>
      </c>
      <c r="Q28" s="156">
        <v>0</v>
      </c>
      <c r="R28" s="156">
        <v>0</v>
      </c>
      <c r="S28" s="156">
        <v>0</v>
      </c>
      <c r="T28" s="156">
        <v>0</v>
      </c>
      <c r="U28" s="156">
        <v>0</v>
      </c>
    </row>
    <row r="29" spans="1:21" ht="15.5" thickBot="1">
      <c r="A29" t="str">
        <f t="shared" si="47"/>
        <v>AZ</v>
      </c>
      <c r="B29" s="1" t="s">
        <v>895</v>
      </c>
      <c r="C29">
        <f>SUMIFS(INDEX('IRA-BIL_IRA-BIL - Mid_annual_st'!$W$3:$AR$434,MATCH(C16,'IRA-BIL_IRA-BIL - Mid_annual_st'!$A$3:$A$434,0),),'IRA-BIL_IRA-BIL - Mid_annual_st'!$W$1:$AR$1,$B29)</f>
        <v>7507652</v>
      </c>
      <c r="D29">
        <f>SUMIFS(INDEX('IRA-BIL_IRA-BIL - Mid_annual_st'!$W$3:$AR$434,MATCH(D16,'IRA-BIL_IRA-BIL - Mid_annual_st'!$A$3:$A$434,0),),'IRA-BIL_IRA-BIL - Mid_annual_st'!$W$1:$AR$1,$B29)</f>
        <v>8871845</v>
      </c>
      <c r="E29">
        <f>SUMIFS(INDEX('IRA-BIL_IRA-BIL - Mid_annual_st'!$W$3:$AR$434,MATCH(E16,'IRA-BIL_IRA-BIL - Mid_annual_st'!$A$3:$A$434,0),),'IRA-BIL_IRA-BIL - Mid_annual_st'!$W$1:$AR$1,$B29)</f>
        <v>15427276</v>
      </c>
      <c r="F29">
        <f>SUMIFS(INDEX('IRA-BIL_IRA-BIL - Mid_annual_st'!$W$3:$AR$434,MATCH(F16,'IRA-BIL_IRA-BIL - Mid_annual_st'!$A$3:$A$434,0),),'IRA-BIL_IRA-BIL - Mid_annual_st'!$W$1:$AR$1,$B29)</f>
        <v>16188015</v>
      </c>
      <c r="G29">
        <f>SUMIFS(INDEX('IRA-BIL_IRA-BIL - Mid_annual_st'!$W$3:$AR$434,MATCH(G16,'IRA-BIL_IRA-BIL - Mid_annual_st'!$A$3:$A$434,0),),'IRA-BIL_IRA-BIL - Mid_annual_st'!$W$1:$AR$1,$B29)</f>
        <v>18630366</v>
      </c>
      <c r="H29">
        <f>SUMIFS(INDEX('IRA-BIL_IRA-BIL - Mid_annual_st'!$W$3:$AR$434,MATCH(H16,'IRA-BIL_IRA-BIL - Mid_annual_st'!$A$3:$A$434,0),),'IRA-BIL_IRA-BIL - Mid_annual_st'!$W$1:$AR$1,$B29)</f>
        <v>20999541</v>
      </c>
      <c r="I29">
        <f>SUMIFS(INDEX('IRA-BIL_IRA-BIL - Mid_annual_st'!$W$3:$AR$434,MATCH(I16,'IRA-BIL_IRA-BIL - Mid_annual_st'!$A$3:$A$434,0),),'IRA-BIL_IRA-BIL - Mid_annual_st'!$W$1:$AR$1,$B29)</f>
        <v>33533050</v>
      </c>
      <c r="J29">
        <f>SUMIFS(INDEX('IRA-BIL_IRA-BIL - Mid_annual_st'!$W$3:$AR$434,MATCH(J16,'IRA-BIL_IRA-BIL - Mid_annual_st'!$A$3:$A$434,0),),'IRA-BIL_IRA-BIL - Mid_annual_st'!$W$1:$AR$1,$B29)</f>
        <v>37803536</v>
      </c>
      <c r="K29">
        <f>SUMIFS(INDEX('IRA-BIL_IRA-BIL - Mid_annual_st'!$W$3:$AR$434,MATCH(K16,'IRA-BIL_IRA-BIL - Mid_annual_st'!$A$3:$A$434,0),),'IRA-BIL_IRA-BIL - Mid_annual_st'!$W$1:$AR$1,$B29)</f>
        <v>39007361</v>
      </c>
      <c r="M29">
        <f t="shared" ref="M29" si="120">C29/SUM(C18:C29)</f>
        <v>7.3835682558685098E-2</v>
      </c>
      <c r="N29">
        <f t="shared" ref="N29" si="121">D29/SUM(D18:D29)</f>
        <v>9.8661419608276624E-2</v>
      </c>
      <c r="O29">
        <f t="shared" ref="O29" si="122">E29/SUM(E18:E29)</f>
        <v>0.16507409096088446</v>
      </c>
      <c r="P29">
        <f t="shared" ref="P29" si="123">F29/SUM(F18:F29)</f>
        <v>0.17555802875585358</v>
      </c>
      <c r="Q29">
        <f t="shared" ref="Q29" si="124">G29/SUM(G18:G29)</f>
        <v>0.1994228966748828</v>
      </c>
      <c r="R29">
        <f t="shared" ref="R29" si="125">H29/SUM(H18:H29)</f>
        <v>0.22803379534714019</v>
      </c>
      <c r="S29">
        <f t="shared" ref="S29" si="126">I29/SUM(I18:I29)</f>
        <v>0.36074860112631113</v>
      </c>
      <c r="T29">
        <f t="shared" ref="T29" si="127">J29/SUM(J18:J29)</f>
        <v>0.39104295012612333</v>
      </c>
      <c r="U29">
        <f t="shared" ref="U29" si="128">K29/SUM(K18:K29)</f>
        <v>0.40599579473974329</v>
      </c>
    </row>
    <row r="30" spans="1:21" ht="15.5" thickBot="1">
      <c r="A30" s="153" t="s">
        <v>538</v>
      </c>
      <c r="C30" s="152" t="str">
        <f t="shared" ref="C30" si="129">$A30&amp;"_"&amp;C31</f>
        <v>AR_2022</v>
      </c>
      <c r="D30" s="152" t="str">
        <f t="shared" ref="D30" si="130">$A30&amp;"_"&amp;D31</f>
        <v>AR_2023</v>
      </c>
      <c r="E30" s="152" t="str">
        <f t="shared" ref="E30" si="131">$A30&amp;"_"&amp;E31</f>
        <v>AR_2024</v>
      </c>
      <c r="F30" s="152" t="str">
        <f t="shared" ref="F30" si="132">$A30&amp;"_"&amp;F31</f>
        <v>AR_2025</v>
      </c>
      <c r="G30" s="152" t="str">
        <f t="shared" ref="G30" si="133">$A30&amp;"_"&amp;G31</f>
        <v>AR_2026</v>
      </c>
      <c r="H30" s="152" t="str">
        <f t="shared" ref="H30" si="134">$A30&amp;"_"&amp;H31</f>
        <v>AR_2027</v>
      </c>
      <c r="I30" s="152" t="str">
        <f t="shared" ref="I30" si="135">$A30&amp;"_"&amp;I31</f>
        <v>AR_2028</v>
      </c>
      <c r="J30" s="152" t="str">
        <f t="shared" ref="J30" si="136">$A30&amp;"_"&amp;J31</f>
        <v>AR_2029</v>
      </c>
      <c r="K30" s="152" t="str">
        <f t="shared" ref="K30" si="137">$A30&amp;"_"&amp;K31</f>
        <v>AR_2030</v>
      </c>
      <c r="M30" s="159" t="str">
        <f t="shared" ref="M30" si="138">$A30&amp;"_"&amp;M31</f>
        <v>AR_2022</v>
      </c>
      <c r="N30" s="159" t="str">
        <f t="shared" ref="N30" si="139">$A30&amp;"_"&amp;N31</f>
        <v>AR_2023</v>
      </c>
      <c r="O30" s="159" t="str">
        <f t="shared" ref="O30" si="140">$A30&amp;"_"&amp;O31</f>
        <v>AR_2024</v>
      </c>
      <c r="P30" s="159" t="str">
        <f t="shared" ref="P30" si="141">$A30&amp;"_"&amp;P31</f>
        <v>AR_2025</v>
      </c>
      <c r="Q30" s="159" t="str">
        <f t="shared" ref="Q30" si="142">$A30&amp;"_"&amp;Q31</f>
        <v>AR_2026</v>
      </c>
      <c r="R30" s="159" t="str">
        <f t="shared" ref="R30" si="143">$A30&amp;"_"&amp;R31</f>
        <v>AR_2027</v>
      </c>
      <c r="S30" s="159" t="str">
        <f t="shared" ref="S30" si="144">$A30&amp;"_"&amp;S31</f>
        <v>AR_2028</v>
      </c>
      <c r="T30" s="159" t="str">
        <f t="shared" ref="T30" si="145">$A30&amp;"_"&amp;T31</f>
        <v>AR_2029</v>
      </c>
      <c r="U30" s="159" t="str">
        <f t="shared" ref="U30" si="146">$A30&amp;"_"&amp;U31</f>
        <v>AR_2030</v>
      </c>
    </row>
    <row r="31" spans="1:21">
      <c r="C31" s="151">
        <v>2022</v>
      </c>
      <c r="D31" s="151">
        <v>2023</v>
      </c>
      <c r="E31" s="151">
        <v>2024</v>
      </c>
      <c r="F31" s="151">
        <v>2025</v>
      </c>
      <c r="G31" s="151">
        <v>2026</v>
      </c>
      <c r="H31" s="151">
        <v>2027</v>
      </c>
      <c r="I31" s="151">
        <v>2028</v>
      </c>
      <c r="J31" s="151">
        <v>2029</v>
      </c>
      <c r="K31" s="151">
        <v>2030</v>
      </c>
      <c r="M31" s="151">
        <v>2022</v>
      </c>
      <c r="N31" s="151">
        <v>2023</v>
      </c>
      <c r="O31" s="151">
        <v>2024</v>
      </c>
      <c r="P31" s="151">
        <v>2025</v>
      </c>
      <c r="Q31" s="151">
        <v>2026</v>
      </c>
      <c r="R31" s="151">
        <v>2027</v>
      </c>
      <c r="S31" s="151">
        <v>2028</v>
      </c>
      <c r="T31" s="151">
        <v>2029</v>
      </c>
      <c r="U31" s="151">
        <v>2030</v>
      </c>
    </row>
    <row r="32" spans="1:21">
      <c r="A32" t="str">
        <f>A30</f>
        <v>AR</v>
      </c>
      <c r="B32" s="1" t="s">
        <v>897</v>
      </c>
      <c r="C32" s="156">
        <v>0</v>
      </c>
      <c r="D32" s="156">
        <v>0</v>
      </c>
      <c r="E32" s="156">
        <v>0</v>
      </c>
      <c r="F32" s="156">
        <v>0</v>
      </c>
      <c r="G32" s="156">
        <v>0</v>
      </c>
      <c r="H32" s="156">
        <v>0</v>
      </c>
      <c r="I32" s="156">
        <v>0</v>
      </c>
      <c r="J32" s="156">
        <v>0</v>
      </c>
      <c r="K32" s="156">
        <v>0</v>
      </c>
      <c r="M32" s="156">
        <v>0</v>
      </c>
      <c r="N32" s="156">
        <v>0</v>
      </c>
      <c r="O32" s="156">
        <v>0</v>
      </c>
      <c r="P32" s="156">
        <v>0</v>
      </c>
      <c r="Q32" s="156">
        <v>0</v>
      </c>
      <c r="R32" s="156">
        <v>0</v>
      </c>
      <c r="S32" s="156">
        <v>0</v>
      </c>
      <c r="T32" s="156">
        <v>0</v>
      </c>
      <c r="U32" s="156">
        <v>0</v>
      </c>
    </row>
    <row r="33" spans="1:21">
      <c r="A33" t="str">
        <f>A32</f>
        <v>AR</v>
      </c>
      <c r="B33" s="1" t="s">
        <v>104</v>
      </c>
      <c r="C33">
        <f>SUMIFS(INDEX('IRA-BIL_IRA-BIL - Mid_annual_st'!$W$3:$AR$434,MATCH(C30,'IRA-BIL_IRA-BIL - Mid_annual_st'!$A$3:$A$434,0),),'IRA-BIL_IRA-BIL - Mid_annual_st'!$W$1:$AR$1,$B33)</f>
        <v>40369</v>
      </c>
      <c r="D33">
        <f>SUMIFS(INDEX('IRA-BIL_IRA-BIL - Mid_annual_st'!$W$3:$AR$434,MATCH(D30,'IRA-BIL_IRA-BIL - Mid_annual_st'!$A$3:$A$434,0),),'IRA-BIL_IRA-BIL - Mid_annual_st'!$W$1:$AR$1,$B33)</f>
        <v>40369</v>
      </c>
      <c r="E33">
        <f>SUMIFS(INDEX('IRA-BIL_IRA-BIL - Mid_annual_st'!$W$3:$AR$434,MATCH(E30,'IRA-BIL_IRA-BIL - Mid_annual_st'!$A$3:$A$434,0),),'IRA-BIL_IRA-BIL - Mid_annual_st'!$W$1:$AR$1,$B33)</f>
        <v>40369</v>
      </c>
      <c r="F33">
        <f>SUMIFS(INDEX('IRA-BIL_IRA-BIL - Mid_annual_st'!$W$3:$AR$434,MATCH(F30,'IRA-BIL_IRA-BIL - Mid_annual_st'!$A$3:$A$434,0),),'IRA-BIL_IRA-BIL - Mid_annual_st'!$W$1:$AR$1,$B33)</f>
        <v>40369</v>
      </c>
      <c r="G33">
        <f>SUMIFS(INDEX('IRA-BIL_IRA-BIL - Mid_annual_st'!$W$3:$AR$434,MATCH(G30,'IRA-BIL_IRA-BIL - Mid_annual_st'!$A$3:$A$434,0),),'IRA-BIL_IRA-BIL - Mid_annual_st'!$W$1:$AR$1,$B33)</f>
        <v>40369</v>
      </c>
      <c r="H33">
        <f>SUMIFS(INDEX('IRA-BIL_IRA-BIL - Mid_annual_st'!$W$3:$AR$434,MATCH(H30,'IRA-BIL_IRA-BIL - Mid_annual_st'!$A$3:$A$434,0),),'IRA-BIL_IRA-BIL - Mid_annual_st'!$W$1:$AR$1,$B33)</f>
        <v>39462</v>
      </c>
      <c r="I33">
        <f>SUMIFS(INDEX('IRA-BIL_IRA-BIL - Mid_annual_st'!$W$3:$AR$434,MATCH(I30,'IRA-BIL_IRA-BIL - Mid_annual_st'!$A$3:$A$434,0),),'IRA-BIL_IRA-BIL - Mid_annual_st'!$W$1:$AR$1,$B33)</f>
        <v>37633</v>
      </c>
      <c r="J33">
        <f>SUMIFS(INDEX('IRA-BIL_IRA-BIL - Mid_annual_st'!$W$3:$AR$434,MATCH(J30,'IRA-BIL_IRA-BIL - Mid_annual_st'!$A$3:$A$434,0),),'IRA-BIL_IRA-BIL - Mid_annual_st'!$W$1:$AR$1,$B33)</f>
        <v>35302</v>
      </c>
      <c r="K33">
        <f>SUMIFS(INDEX('IRA-BIL_IRA-BIL - Mid_annual_st'!$W$3:$AR$434,MATCH(K30,'IRA-BIL_IRA-BIL - Mid_annual_st'!$A$3:$A$434,0),),'IRA-BIL_IRA-BIL - Mid_annual_st'!$W$1:$AR$1,$B33)</f>
        <v>34429</v>
      </c>
      <c r="M33">
        <f t="shared" ref="M33" si="147">C33/SUM(C32:C43)</f>
        <v>6.6504762465199039E-4</v>
      </c>
      <c r="N33">
        <f t="shared" ref="N33" si="148">D33/SUM(D32:D43)</f>
        <v>8.6713077319715509E-4</v>
      </c>
      <c r="O33">
        <f t="shared" ref="O33" si="149">E33/SUM(E32:E43)</f>
        <v>8.8737159802877729E-4</v>
      </c>
      <c r="P33">
        <f t="shared" ref="P33" si="150">F33/SUM(F32:F43)</f>
        <v>8.8826398618612964E-4</v>
      </c>
      <c r="Q33">
        <f t="shared" ref="Q33" si="151">G33/SUM(G32:G43)</f>
        <v>9.4251452855478846E-4</v>
      </c>
      <c r="R33">
        <f t="shared" ref="R33" si="152">H33/SUM(H32:H43)</f>
        <v>9.0508958418998272E-4</v>
      </c>
      <c r="S33">
        <f t="shared" ref="S33" si="153">I33/SUM(I32:I43)</f>
        <v>9.8234714377732311E-4</v>
      </c>
      <c r="T33">
        <f t="shared" ref="T33" si="154">J33/SUM(J32:J43)</f>
        <v>9.1660161241082015E-4</v>
      </c>
      <c r="U33">
        <f t="shared" ref="U33" si="155">K33/SUM(K32:K43)</f>
        <v>8.958235223758003E-4</v>
      </c>
    </row>
    <row r="34" spans="1:21">
      <c r="A34" t="str">
        <f t="shared" ref="A34:A43" si="156">A33</f>
        <v>AR</v>
      </c>
      <c r="B34" s="1" t="s">
        <v>98</v>
      </c>
      <c r="C34">
        <f>SUMIFS(INDEX('IRA-BIL_IRA-BIL - Mid_annual_st'!$W$3:$AR$434,MATCH(C30,'IRA-BIL_IRA-BIL - Mid_annual_st'!$A$3:$A$434,0),),'IRA-BIL_IRA-BIL - Mid_annual_st'!$W$1:$AR$1,$B34)</f>
        <v>29909120</v>
      </c>
      <c r="D34">
        <f>SUMIFS(INDEX('IRA-BIL_IRA-BIL - Mid_annual_st'!$W$3:$AR$434,MATCH(D30,'IRA-BIL_IRA-BIL - Mid_annual_st'!$A$3:$A$434,0),),'IRA-BIL_IRA-BIL - Mid_annual_st'!$W$1:$AR$1,$B34)</f>
        <v>15368075</v>
      </c>
      <c r="E34">
        <f>SUMIFS(INDEX('IRA-BIL_IRA-BIL - Mid_annual_st'!$W$3:$AR$434,MATCH(E30,'IRA-BIL_IRA-BIL - Mid_annual_st'!$A$3:$A$434,0),),'IRA-BIL_IRA-BIL - Mid_annual_st'!$W$1:$AR$1,$B34)</f>
        <v>13411216</v>
      </c>
      <c r="F34">
        <f>SUMIFS(INDEX('IRA-BIL_IRA-BIL - Mid_annual_st'!$W$3:$AR$434,MATCH(F30,'IRA-BIL_IRA-BIL - Mid_annual_st'!$A$3:$A$434,0),),'IRA-BIL_IRA-BIL - Mid_annual_st'!$W$1:$AR$1,$B34)</f>
        <v>12010296</v>
      </c>
      <c r="G34">
        <f>SUMIFS(INDEX('IRA-BIL_IRA-BIL - Mid_annual_st'!$W$3:$AR$434,MATCH(G30,'IRA-BIL_IRA-BIL - Mid_annual_st'!$A$3:$A$434,0),),'IRA-BIL_IRA-BIL - Mid_annual_st'!$W$1:$AR$1,$B34)</f>
        <v>8654116</v>
      </c>
      <c r="H34">
        <f>SUMIFS(INDEX('IRA-BIL_IRA-BIL - Mid_annual_st'!$W$3:$AR$434,MATCH(H30,'IRA-BIL_IRA-BIL - Mid_annual_st'!$A$3:$A$434,0),),'IRA-BIL_IRA-BIL - Mid_annual_st'!$W$1:$AR$1,$B34)</f>
        <v>6521246</v>
      </c>
      <c r="I34">
        <f>SUMIFS(INDEX('IRA-BIL_IRA-BIL - Mid_annual_st'!$W$3:$AR$434,MATCH(I30,'IRA-BIL_IRA-BIL - Mid_annual_st'!$A$3:$A$434,0),),'IRA-BIL_IRA-BIL - Mid_annual_st'!$W$1:$AR$1,$B34)</f>
        <v>2399368</v>
      </c>
      <c r="J34">
        <f>SUMIFS(INDEX('IRA-BIL_IRA-BIL - Mid_annual_st'!$W$3:$AR$434,MATCH(J30,'IRA-BIL_IRA-BIL - Mid_annual_st'!$A$3:$A$434,0),),'IRA-BIL_IRA-BIL - Mid_annual_st'!$W$1:$AR$1,$B34)</f>
        <v>1421779</v>
      </c>
      <c r="K34">
        <f>SUMIFS(INDEX('IRA-BIL_IRA-BIL - Mid_annual_st'!$W$3:$AR$434,MATCH(K30,'IRA-BIL_IRA-BIL - Mid_annual_st'!$A$3:$A$434,0),),'IRA-BIL_IRA-BIL - Mid_annual_st'!$W$1:$AR$1,$B34)</f>
        <v>952771</v>
      </c>
      <c r="M34">
        <f t="shared" ref="M34" si="157">C34/SUM(C32:C43)</f>
        <v>0.49272930247049318</v>
      </c>
      <c r="N34">
        <f t="shared" ref="N34" si="158">D34/SUM(D32:D43)</f>
        <v>0.33010802242566994</v>
      </c>
      <c r="O34">
        <f t="shared" ref="O34" si="159">E34/SUM(E32:E43)</f>
        <v>0.29479878553912919</v>
      </c>
      <c r="P34">
        <f t="shared" ref="P34" si="160">F34/SUM(F32:F43)</f>
        <v>0.2642699447654222</v>
      </c>
      <c r="Q34">
        <f t="shared" ref="Q34" si="161">G34/SUM(G32:G43)</f>
        <v>0.20205182347341902</v>
      </c>
      <c r="R34">
        <f t="shared" ref="R34" si="162">H34/SUM(H32:H43)</f>
        <v>0.1495695056140233</v>
      </c>
      <c r="S34">
        <f t="shared" ref="S34" si="163">I34/SUM(I32:I43)</f>
        <v>6.2631528224449493E-2</v>
      </c>
      <c r="T34">
        <f t="shared" ref="T34" si="164">J34/SUM(J32:J43)</f>
        <v>3.6915894960394408E-2</v>
      </c>
      <c r="U34">
        <f t="shared" ref="U34" si="165">K34/SUM(K32:K43)</f>
        <v>2.4790574028798792E-2</v>
      </c>
    </row>
    <row r="35" spans="1:21">
      <c r="A35" t="str">
        <f t="shared" si="156"/>
        <v>AR</v>
      </c>
      <c r="B35" s="1" t="s">
        <v>105</v>
      </c>
      <c r="C35">
        <f>SUMIFS(INDEX('IRA-BIL_IRA-BIL - Mid_annual_st'!$W$3:$AR$434,MATCH(C30,'IRA-BIL_IRA-BIL - Mid_annual_st'!$A$3:$A$434,0),),'IRA-BIL_IRA-BIL - Mid_annual_st'!$W$1:$AR$1,$B35)</f>
        <v>0</v>
      </c>
      <c r="D35">
        <f>SUMIFS(INDEX('IRA-BIL_IRA-BIL - Mid_annual_st'!$W$3:$AR$434,MATCH(D30,'IRA-BIL_IRA-BIL - Mid_annual_st'!$A$3:$A$434,0),),'IRA-BIL_IRA-BIL - Mid_annual_st'!$W$1:$AR$1,$B35)</f>
        <v>0</v>
      </c>
      <c r="E35">
        <f>SUMIFS(INDEX('IRA-BIL_IRA-BIL - Mid_annual_st'!$W$3:$AR$434,MATCH(E30,'IRA-BIL_IRA-BIL - Mid_annual_st'!$A$3:$A$434,0),),'IRA-BIL_IRA-BIL - Mid_annual_st'!$W$1:$AR$1,$B35)</f>
        <v>0</v>
      </c>
      <c r="F35">
        <f>SUMIFS(INDEX('IRA-BIL_IRA-BIL - Mid_annual_st'!$W$3:$AR$434,MATCH(F30,'IRA-BIL_IRA-BIL - Mid_annual_st'!$A$3:$A$434,0),),'IRA-BIL_IRA-BIL - Mid_annual_st'!$W$1:$AR$1,$B35)</f>
        <v>0</v>
      </c>
      <c r="G35">
        <f>SUMIFS(INDEX('IRA-BIL_IRA-BIL - Mid_annual_st'!$W$3:$AR$434,MATCH(G30,'IRA-BIL_IRA-BIL - Mid_annual_st'!$A$3:$A$434,0),),'IRA-BIL_IRA-BIL - Mid_annual_st'!$W$1:$AR$1,$B35)</f>
        <v>0</v>
      </c>
      <c r="H35">
        <f>SUMIFS(INDEX('IRA-BIL_IRA-BIL - Mid_annual_st'!$W$3:$AR$434,MATCH(H30,'IRA-BIL_IRA-BIL - Mid_annual_st'!$A$3:$A$434,0),),'IRA-BIL_IRA-BIL - Mid_annual_st'!$W$1:$AR$1,$B35)</f>
        <v>0</v>
      </c>
      <c r="I35">
        <f>SUMIFS(INDEX('IRA-BIL_IRA-BIL - Mid_annual_st'!$W$3:$AR$434,MATCH(I30,'IRA-BIL_IRA-BIL - Mid_annual_st'!$A$3:$A$434,0),),'IRA-BIL_IRA-BIL - Mid_annual_st'!$W$1:$AR$1,$B35)</f>
        <v>0</v>
      </c>
      <c r="J35">
        <f>SUMIFS(INDEX('IRA-BIL_IRA-BIL - Mid_annual_st'!$W$3:$AR$434,MATCH(J30,'IRA-BIL_IRA-BIL - Mid_annual_st'!$A$3:$A$434,0),),'IRA-BIL_IRA-BIL - Mid_annual_st'!$W$1:$AR$1,$B35)</f>
        <v>0</v>
      </c>
      <c r="K35">
        <f>SUMIFS(INDEX('IRA-BIL_IRA-BIL - Mid_annual_st'!$W$3:$AR$434,MATCH(K30,'IRA-BIL_IRA-BIL - Mid_annual_st'!$A$3:$A$434,0),),'IRA-BIL_IRA-BIL - Mid_annual_st'!$W$1:$AR$1,$B35)</f>
        <v>0</v>
      </c>
      <c r="M35">
        <f t="shared" ref="M35" si="166">C35/SUM(C32:C43)</f>
        <v>0</v>
      </c>
      <c r="N35">
        <f t="shared" ref="N35" si="167">D35/SUM(D32:D43)</f>
        <v>0</v>
      </c>
      <c r="O35">
        <f t="shared" ref="O35" si="168">E35/SUM(E32:E43)</f>
        <v>0</v>
      </c>
      <c r="P35">
        <f t="shared" ref="P35" si="169">F35/SUM(F32:F43)</f>
        <v>0</v>
      </c>
      <c r="Q35">
        <f t="shared" ref="Q35" si="170">G35/SUM(G32:G43)</f>
        <v>0</v>
      </c>
      <c r="R35">
        <f t="shared" ref="R35" si="171">H35/SUM(H32:H43)</f>
        <v>0</v>
      </c>
      <c r="S35">
        <f t="shared" ref="S35" si="172">I35/SUM(I32:I43)</f>
        <v>0</v>
      </c>
      <c r="T35">
        <f t="shared" ref="T35" si="173">J35/SUM(J32:J43)</f>
        <v>0</v>
      </c>
      <c r="U35">
        <f t="shared" ref="U35" si="174">K35/SUM(K32:K43)</f>
        <v>0</v>
      </c>
    </row>
    <row r="36" spans="1:21">
      <c r="A36" t="str">
        <f t="shared" si="156"/>
        <v>AR</v>
      </c>
      <c r="B36" s="1" t="s">
        <v>101</v>
      </c>
      <c r="C36">
        <f>SUMIFS(INDEX('IRA-BIL_IRA-BIL - Mid_annual_st'!$W$3:$AR$434,MATCH(C30,'IRA-BIL_IRA-BIL - Mid_annual_st'!$A$3:$A$434,0),),'IRA-BIL_IRA-BIL - Mid_annual_st'!$W$1:$AR$1,$B36)</f>
        <v>2917131</v>
      </c>
      <c r="D36">
        <f>SUMIFS(INDEX('IRA-BIL_IRA-BIL - Mid_annual_st'!$W$3:$AR$434,MATCH(D30,'IRA-BIL_IRA-BIL - Mid_annual_st'!$A$3:$A$434,0),),'IRA-BIL_IRA-BIL - Mid_annual_st'!$W$1:$AR$1,$B36)</f>
        <v>2917131</v>
      </c>
      <c r="E36">
        <f>SUMIFS(INDEX('IRA-BIL_IRA-BIL - Mid_annual_st'!$W$3:$AR$434,MATCH(E30,'IRA-BIL_IRA-BIL - Mid_annual_st'!$A$3:$A$434,0),),'IRA-BIL_IRA-BIL - Mid_annual_st'!$W$1:$AR$1,$B36)</f>
        <v>2919630</v>
      </c>
      <c r="F36">
        <f>SUMIFS(INDEX('IRA-BIL_IRA-BIL - Mid_annual_st'!$W$3:$AR$434,MATCH(F30,'IRA-BIL_IRA-BIL - Mid_annual_st'!$A$3:$A$434,0),),'IRA-BIL_IRA-BIL - Mid_annual_st'!$W$1:$AR$1,$B36)</f>
        <v>2921353</v>
      </c>
      <c r="G36">
        <f>SUMIFS(INDEX('IRA-BIL_IRA-BIL - Mid_annual_st'!$W$3:$AR$434,MATCH(G30,'IRA-BIL_IRA-BIL - Mid_annual_st'!$A$3:$A$434,0),),'IRA-BIL_IRA-BIL - Mid_annual_st'!$W$1:$AR$1,$B36)</f>
        <v>2921865</v>
      </c>
      <c r="H36">
        <f>SUMIFS(INDEX('IRA-BIL_IRA-BIL - Mid_annual_st'!$W$3:$AR$434,MATCH(H30,'IRA-BIL_IRA-BIL - Mid_annual_st'!$A$3:$A$434,0),),'IRA-BIL_IRA-BIL - Mid_annual_st'!$W$1:$AR$1,$B36)</f>
        <v>2918929</v>
      </c>
      <c r="I36">
        <f>SUMIFS(INDEX('IRA-BIL_IRA-BIL - Mid_annual_st'!$W$3:$AR$434,MATCH(I30,'IRA-BIL_IRA-BIL - Mid_annual_st'!$A$3:$A$434,0),),'IRA-BIL_IRA-BIL - Mid_annual_st'!$W$1:$AR$1,$B36)</f>
        <v>2963510</v>
      </c>
      <c r="J36">
        <f>SUMIFS(INDEX('IRA-BIL_IRA-BIL - Mid_annual_st'!$W$3:$AR$434,MATCH(J30,'IRA-BIL_IRA-BIL - Mid_annual_st'!$A$3:$A$434,0),),'IRA-BIL_IRA-BIL - Mid_annual_st'!$W$1:$AR$1,$B36)</f>
        <v>2963318</v>
      </c>
      <c r="K36">
        <f>SUMIFS(INDEX('IRA-BIL_IRA-BIL - Mid_annual_st'!$W$3:$AR$434,MATCH(K30,'IRA-BIL_IRA-BIL - Mid_annual_st'!$A$3:$A$434,0),),'IRA-BIL_IRA-BIL - Mid_annual_st'!$W$1:$AR$1,$B36)</f>
        <v>2963598</v>
      </c>
      <c r="M36">
        <f t="shared" ref="M36" si="175">C36/SUM(C32:C43)</f>
        <v>4.8057446118276038E-2</v>
      </c>
      <c r="N36">
        <f t="shared" ref="N36" si="176">D36/SUM(D32:D43)</f>
        <v>6.2660310127756205E-2</v>
      </c>
      <c r="O36">
        <f t="shared" ref="O36" si="177">E36/SUM(E32:E43)</f>
        <v>6.4177877548434667E-2</v>
      </c>
      <c r="P36">
        <f t="shared" ref="P36" si="178">F36/SUM(F32:F43)</f>
        <v>6.428033047231313E-2</v>
      </c>
      <c r="Q36">
        <f t="shared" ref="Q36" si="179">G36/SUM(G32:G43)</f>
        <v>6.8218192498593899E-2</v>
      </c>
      <c r="R36">
        <f t="shared" ref="R36" si="180">H36/SUM(H32:H43)</f>
        <v>6.6947753152148445E-2</v>
      </c>
      <c r="S36">
        <f t="shared" ref="S36" si="181">I36/SUM(I32:I43)</f>
        <v>7.7357520900686483E-2</v>
      </c>
      <c r="T36">
        <f t="shared" ref="T36" si="182">J36/SUM(J32:J43)</f>
        <v>7.6941308052971696E-2</v>
      </c>
      <c r="U36">
        <f t="shared" ref="U36" si="183">K36/SUM(K32:K43)</f>
        <v>7.7111179507562716E-2</v>
      </c>
    </row>
    <row r="37" spans="1:21">
      <c r="A37" t="str">
        <f t="shared" si="156"/>
        <v>AR</v>
      </c>
      <c r="B37" s="1" t="s">
        <v>346</v>
      </c>
      <c r="C37">
        <f>SUMIFS(INDEX('IRA-BIL_IRA-BIL - Mid_annual_st'!$W$3:$AR$434,MATCH(C30,'IRA-BIL_IRA-BIL - Mid_annual_st'!$A$3:$A$434,0),),'IRA-BIL_IRA-BIL - Mid_annual_st'!$W$1:$AR$1,$B37)</f>
        <v>12366300</v>
      </c>
      <c r="D37">
        <f>SUMIFS(INDEX('IRA-BIL_IRA-BIL - Mid_annual_st'!$W$3:$AR$434,MATCH(D30,'IRA-BIL_IRA-BIL - Mid_annual_st'!$A$3:$A$434,0),),'IRA-BIL_IRA-BIL - Mid_annual_st'!$W$1:$AR$1,$B37)</f>
        <v>12660302</v>
      </c>
      <c r="E37">
        <f>SUMIFS(INDEX('IRA-BIL_IRA-BIL - Mid_annual_st'!$W$3:$AR$434,MATCH(E30,'IRA-BIL_IRA-BIL - Mid_annual_st'!$A$3:$A$434,0),),'IRA-BIL_IRA-BIL - Mid_annual_st'!$W$1:$AR$1,$B37)</f>
        <v>13367158</v>
      </c>
      <c r="F37">
        <f>SUMIFS(INDEX('IRA-BIL_IRA-BIL - Mid_annual_st'!$W$3:$AR$434,MATCH(F30,'IRA-BIL_IRA-BIL - Mid_annual_st'!$A$3:$A$434,0),),'IRA-BIL_IRA-BIL - Mid_annual_st'!$W$1:$AR$1,$B37)</f>
        <v>11151416</v>
      </c>
      <c r="G37">
        <f>SUMIFS(INDEX('IRA-BIL_IRA-BIL - Mid_annual_st'!$W$3:$AR$434,MATCH(G30,'IRA-BIL_IRA-BIL - Mid_annual_st'!$A$3:$A$434,0),),'IRA-BIL_IRA-BIL - Mid_annual_st'!$W$1:$AR$1,$B37)</f>
        <v>10608346</v>
      </c>
      <c r="H37">
        <f>SUMIFS(INDEX('IRA-BIL_IRA-BIL - Mid_annual_st'!$W$3:$AR$434,MATCH(H30,'IRA-BIL_IRA-BIL - Mid_annual_st'!$A$3:$A$434,0),),'IRA-BIL_IRA-BIL - Mid_annual_st'!$W$1:$AR$1,$B37)</f>
        <v>7613467</v>
      </c>
      <c r="I37">
        <f>SUMIFS(INDEX('IRA-BIL_IRA-BIL - Mid_annual_st'!$W$3:$AR$434,MATCH(I30,'IRA-BIL_IRA-BIL - Mid_annual_st'!$A$3:$A$434,0),),'IRA-BIL_IRA-BIL - Mid_annual_st'!$W$1:$AR$1,$B37)</f>
        <v>2664205</v>
      </c>
      <c r="J37">
        <f>SUMIFS(INDEX('IRA-BIL_IRA-BIL - Mid_annual_st'!$W$3:$AR$434,MATCH(J30,'IRA-BIL_IRA-BIL - Mid_annual_st'!$A$3:$A$434,0),),'IRA-BIL_IRA-BIL - Mid_annual_st'!$W$1:$AR$1,$B37)</f>
        <v>1071846</v>
      </c>
      <c r="K37">
        <f>SUMIFS(INDEX('IRA-BIL_IRA-BIL - Mid_annual_st'!$W$3:$AR$434,MATCH(K30,'IRA-BIL_IRA-BIL - Mid_annual_st'!$A$3:$A$434,0),),'IRA-BIL_IRA-BIL - Mid_annual_st'!$W$1:$AR$1,$B37)</f>
        <v>538205</v>
      </c>
      <c r="M37">
        <f t="shared" ref="M37" si="184">C37/SUM(C32:C43)</f>
        <v>0.20372509699853622</v>
      </c>
      <c r="N37">
        <f t="shared" ref="N37" si="185">D37/SUM(D32:D43)</f>
        <v>0.27194474626989745</v>
      </c>
      <c r="O37">
        <f t="shared" ref="O37" si="186">E37/SUM(E32:E43)</f>
        <v>0.29383032414880611</v>
      </c>
      <c r="P37">
        <f t="shared" ref="P37" si="187">F37/SUM(F32:F43)</f>
        <v>0.2453714788025412</v>
      </c>
      <c r="Q37">
        <f t="shared" ref="Q37" si="188">G37/SUM(G32:G43)</f>
        <v>0.24767817456305768</v>
      </c>
      <c r="R37">
        <f t="shared" ref="R37" si="189">H37/SUM(H32:H43)</f>
        <v>0.17462038622660167</v>
      </c>
      <c r="S37">
        <f t="shared" ref="S37" si="190">I37/SUM(I32:I43)</f>
        <v>6.9544659532518344E-2</v>
      </c>
      <c r="T37">
        <f t="shared" ref="T37" si="191">J37/SUM(J32:J43)</f>
        <v>2.7830031495555151E-2</v>
      </c>
      <c r="U37">
        <f t="shared" ref="U37" si="192">K37/SUM(K32:K43)</f>
        <v>1.4003796185200488E-2</v>
      </c>
    </row>
    <row r="38" spans="1:21">
      <c r="A38" t="str">
        <f t="shared" si="156"/>
        <v>AR</v>
      </c>
      <c r="B38" s="1" t="s">
        <v>99</v>
      </c>
      <c r="C38">
        <f>SUMIFS(INDEX('IRA-BIL_IRA-BIL - Mid_annual_st'!$W$3:$AR$434,MATCH(C30,'IRA-BIL_IRA-BIL - Mid_annual_st'!$A$3:$A$434,0),),'IRA-BIL_IRA-BIL - Mid_annual_st'!$W$1:$AR$1,$B38)</f>
        <v>14613013</v>
      </c>
      <c r="D38">
        <f>SUMIFS(INDEX('IRA-BIL_IRA-BIL - Mid_annual_st'!$W$3:$AR$434,MATCH(D30,'IRA-BIL_IRA-BIL - Mid_annual_st'!$A$3:$A$434,0),),'IRA-BIL_IRA-BIL - Mid_annual_st'!$W$1:$AR$1,$B38)</f>
        <v>14613013</v>
      </c>
      <c r="E38">
        <f>SUMIFS(INDEX('IRA-BIL_IRA-BIL - Mid_annual_st'!$W$3:$AR$434,MATCH(E30,'IRA-BIL_IRA-BIL - Mid_annual_st'!$A$3:$A$434,0),),'IRA-BIL_IRA-BIL - Mid_annual_st'!$W$1:$AR$1,$B38)</f>
        <v>14613013</v>
      </c>
      <c r="F38">
        <f>SUMIFS(INDEX('IRA-BIL_IRA-BIL - Mid_annual_st'!$W$3:$AR$434,MATCH(F30,'IRA-BIL_IRA-BIL - Mid_annual_st'!$A$3:$A$434,0),),'IRA-BIL_IRA-BIL - Mid_annual_st'!$W$1:$AR$1,$B38)</f>
        <v>14613013</v>
      </c>
      <c r="G38">
        <f>SUMIFS(INDEX('IRA-BIL_IRA-BIL - Mid_annual_st'!$W$3:$AR$434,MATCH(G30,'IRA-BIL_IRA-BIL - Mid_annual_st'!$A$3:$A$434,0),),'IRA-BIL_IRA-BIL - Mid_annual_st'!$W$1:$AR$1,$B38)</f>
        <v>14613013</v>
      </c>
      <c r="H38">
        <f>SUMIFS(INDEX('IRA-BIL_IRA-BIL - Mid_annual_st'!$W$3:$AR$434,MATCH(H30,'IRA-BIL_IRA-BIL - Mid_annual_st'!$A$3:$A$434,0),),'IRA-BIL_IRA-BIL - Mid_annual_st'!$W$1:$AR$1,$B38)</f>
        <v>14613013</v>
      </c>
      <c r="I38">
        <f>SUMIFS(INDEX('IRA-BIL_IRA-BIL - Mid_annual_st'!$W$3:$AR$434,MATCH(I30,'IRA-BIL_IRA-BIL - Mid_annual_st'!$A$3:$A$434,0),),'IRA-BIL_IRA-BIL - Mid_annual_st'!$W$1:$AR$1,$B38)</f>
        <v>14613013</v>
      </c>
      <c r="J38">
        <f>SUMIFS(INDEX('IRA-BIL_IRA-BIL - Mid_annual_st'!$W$3:$AR$434,MATCH(J30,'IRA-BIL_IRA-BIL - Mid_annual_st'!$A$3:$A$434,0),),'IRA-BIL_IRA-BIL - Mid_annual_st'!$W$1:$AR$1,$B38)</f>
        <v>14120622</v>
      </c>
      <c r="K38">
        <f>SUMIFS(INDEX('IRA-BIL_IRA-BIL - Mid_annual_st'!$W$3:$AR$434,MATCH(K30,'IRA-BIL_IRA-BIL - Mid_annual_st'!$A$3:$A$434,0),),'IRA-BIL_IRA-BIL - Mid_annual_st'!$W$1:$AR$1,$B38)</f>
        <v>14017535</v>
      </c>
      <c r="M38">
        <f t="shared" ref="M38" si="193">C38/SUM(C32:C43)</f>
        <v>0.24073793219199527</v>
      </c>
      <c r="N38">
        <f t="shared" ref="N38" si="194">D38/SUM(D32:D43)</f>
        <v>0.31388920363224454</v>
      </c>
      <c r="O38">
        <f t="shared" ref="O38" si="195">E38/SUM(E32:E43)</f>
        <v>0.3212160989329757</v>
      </c>
      <c r="P38">
        <f t="shared" ref="P38" si="196">F38/SUM(F32:F43)</f>
        <v>0.32153913095617265</v>
      </c>
      <c r="Q38">
        <f t="shared" ref="Q38" si="197">G38/SUM(G32:G43)</f>
        <v>0.34117706800911579</v>
      </c>
      <c r="R38">
        <f t="shared" ref="R38" si="198">H38/SUM(H32:H43)</f>
        <v>0.33516004915951575</v>
      </c>
      <c r="S38">
        <f t="shared" ref="S38" si="199">I38/SUM(I32:I43)</f>
        <v>0.38144850483700182</v>
      </c>
      <c r="T38">
        <f t="shared" ref="T38" si="200">J38/SUM(J32:J43)</f>
        <v>0.36663602326904138</v>
      </c>
      <c r="U38">
        <f t="shared" ref="U38" si="201">K38/SUM(K32:K43)</f>
        <v>0.36472850151692071</v>
      </c>
    </row>
    <row r="39" spans="1:21">
      <c r="A39" t="str">
        <f t="shared" si="156"/>
        <v>AR</v>
      </c>
      <c r="B39" s="1" t="s">
        <v>109</v>
      </c>
      <c r="C39">
        <f>SUMIFS(INDEX('IRA-BIL_IRA-BIL - Mid_annual_st'!$W$3:$AR$434,MATCH(C30,'IRA-BIL_IRA-BIL - Mid_annual_st'!$A$3:$A$434,0),),'IRA-BIL_IRA-BIL - Mid_annual_st'!$W$1:$AR$1,$B39)</f>
        <v>0</v>
      </c>
      <c r="D39">
        <f>SUMIFS(INDEX('IRA-BIL_IRA-BIL - Mid_annual_st'!$W$3:$AR$434,MATCH(D30,'IRA-BIL_IRA-BIL - Mid_annual_st'!$A$3:$A$434,0),),'IRA-BIL_IRA-BIL - Mid_annual_st'!$W$1:$AR$1,$B39)</f>
        <v>0</v>
      </c>
      <c r="E39">
        <f>SUMIFS(INDEX('IRA-BIL_IRA-BIL - Mid_annual_st'!$W$3:$AR$434,MATCH(E30,'IRA-BIL_IRA-BIL - Mid_annual_st'!$A$3:$A$434,0),),'IRA-BIL_IRA-BIL - Mid_annual_st'!$W$1:$AR$1,$B39)</f>
        <v>0</v>
      </c>
      <c r="F39">
        <f>SUMIFS(INDEX('IRA-BIL_IRA-BIL - Mid_annual_st'!$W$3:$AR$434,MATCH(F30,'IRA-BIL_IRA-BIL - Mid_annual_st'!$A$3:$A$434,0),),'IRA-BIL_IRA-BIL - Mid_annual_st'!$W$1:$AR$1,$B39)</f>
        <v>0</v>
      </c>
      <c r="G39">
        <f>SUMIFS(INDEX('IRA-BIL_IRA-BIL - Mid_annual_st'!$W$3:$AR$434,MATCH(G30,'IRA-BIL_IRA-BIL - Mid_annual_st'!$A$3:$A$434,0),),'IRA-BIL_IRA-BIL - Mid_annual_st'!$W$1:$AR$1,$B39)</f>
        <v>0</v>
      </c>
      <c r="H39">
        <f>SUMIFS(INDEX('IRA-BIL_IRA-BIL - Mid_annual_st'!$W$3:$AR$434,MATCH(H30,'IRA-BIL_IRA-BIL - Mid_annual_st'!$A$3:$A$434,0),),'IRA-BIL_IRA-BIL - Mid_annual_st'!$W$1:$AR$1,$B39)</f>
        <v>0</v>
      </c>
      <c r="I39">
        <f>SUMIFS(INDEX('IRA-BIL_IRA-BIL - Mid_annual_st'!$W$3:$AR$434,MATCH(I30,'IRA-BIL_IRA-BIL - Mid_annual_st'!$A$3:$A$434,0),),'IRA-BIL_IRA-BIL - Mid_annual_st'!$W$1:$AR$1,$B39)</f>
        <v>0</v>
      </c>
      <c r="J39">
        <f>SUMIFS(INDEX('IRA-BIL_IRA-BIL - Mid_annual_st'!$W$3:$AR$434,MATCH(J30,'IRA-BIL_IRA-BIL - Mid_annual_st'!$A$3:$A$434,0),),'IRA-BIL_IRA-BIL - Mid_annual_st'!$W$1:$AR$1,$B39)</f>
        <v>0</v>
      </c>
      <c r="K39">
        <f>SUMIFS(INDEX('IRA-BIL_IRA-BIL - Mid_annual_st'!$W$3:$AR$434,MATCH(K30,'IRA-BIL_IRA-BIL - Mid_annual_st'!$A$3:$A$434,0),),'IRA-BIL_IRA-BIL - Mid_annual_st'!$W$1:$AR$1,$B39)</f>
        <v>0</v>
      </c>
      <c r="M39">
        <f t="shared" ref="M39" si="202">C39/SUM(C32:C43)</f>
        <v>0</v>
      </c>
      <c r="N39">
        <f t="shared" ref="N39" si="203">D39/SUM(D32:D43)</f>
        <v>0</v>
      </c>
      <c r="O39">
        <f t="shared" ref="O39" si="204">E39/SUM(E32:E43)</f>
        <v>0</v>
      </c>
      <c r="P39">
        <f t="shared" ref="P39" si="205">F39/SUM(F32:F43)</f>
        <v>0</v>
      </c>
      <c r="Q39">
        <f t="shared" ref="Q39" si="206">G39/SUM(G32:G43)</f>
        <v>0</v>
      </c>
      <c r="R39">
        <f t="shared" ref="R39" si="207">H39/SUM(H32:H43)</f>
        <v>0</v>
      </c>
      <c r="S39">
        <f t="shared" ref="S39" si="208">I39/SUM(I32:I43)</f>
        <v>0</v>
      </c>
      <c r="T39">
        <f t="shared" ref="T39" si="209">J39/SUM(J32:J43)</f>
        <v>0</v>
      </c>
      <c r="U39">
        <f t="shared" ref="U39" si="210">K39/SUM(K32:K43)</f>
        <v>0</v>
      </c>
    </row>
    <row r="40" spans="1:21">
      <c r="A40" t="str">
        <f t="shared" si="156"/>
        <v>AR</v>
      </c>
      <c r="B40" s="1" t="s">
        <v>106</v>
      </c>
      <c r="C40">
        <f>SUMIFS(INDEX('IRA-BIL_IRA-BIL - Mid_annual_st'!$W$3:$AR$434,MATCH(C30,'IRA-BIL_IRA-BIL - Mid_annual_st'!$A$3:$A$434,0),),'IRA-BIL_IRA-BIL - Mid_annual_st'!$W$1:$AR$1,$B40)</f>
        <v>281525</v>
      </c>
      <c r="D40">
        <f>SUMIFS(INDEX('IRA-BIL_IRA-BIL - Mid_annual_st'!$W$3:$AR$434,MATCH(D30,'IRA-BIL_IRA-BIL - Mid_annual_st'!$A$3:$A$434,0),),'IRA-BIL_IRA-BIL - Mid_annual_st'!$W$1:$AR$1,$B40)</f>
        <v>281525</v>
      </c>
      <c r="E40">
        <f>SUMIFS(INDEX('IRA-BIL_IRA-BIL - Mid_annual_st'!$W$3:$AR$434,MATCH(E30,'IRA-BIL_IRA-BIL - Mid_annual_st'!$A$3:$A$434,0),),'IRA-BIL_IRA-BIL - Mid_annual_st'!$W$1:$AR$1,$B40)</f>
        <v>150536</v>
      </c>
      <c r="F40">
        <f>SUMIFS(INDEX('IRA-BIL_IRA-BIL - Mid_annual_st'!$W$3:$AR$434,MATCH(F30,'IRA-BIL_IRA-BIL - Mid_annual_st'!$A$3:$A$434,0),),'IRA-BIL_IRA-BIL - Mid_annual_st'!$W$1:$AR$1,$B40)</f>
        <v>0</v>
      </c>
      <c r="G40">
        <f>SUMIFS(INDEX('IRA-BIL_IRA-BIL - Mid_annual_st'!$W$3:$AR$434,MATCH(G30,'IRA-BIL_IRA-BIL - Mid_annual_st'!$A$3:$A$434,0),),'IRA-BIL_IRA-BIL - Mid_annual_st'!$W$1:$AR$1,$B40)</f>
        <v>0</v>
      </c>
      <c r="H40">
        <f>SUMIFS(INDEX('IRA-BIL_IRA-BIL - Mid_annual_st'!$W$3:$AR$434,MATCH(H30,'IRA-BIL_IRA-BIL - Mid_annual_st'!$A$3:$A$434,0),),'IRA-BIL_IRA-BIL - Mid_annual_st'!$W$1:$AR$1,$B40)</f>
        <v>0</v>
      </c>
      <c r="I40">
        <f>SUMIFS(INDEX('IRA-BIL_IRA-BIL - Mid_annual_st'!$W$3:$AR$434,MATCH(I30,'IRA-BIL_IRA-BIL - Mid_annual_st'!$A$3:$A$434,0),),'IRA-BIL_IRA-BIL - Mid_annual_st'!$W$1:$AR$1,$B40)</f>
        <v>0</v>
      </c>
      <c r="J40">
        <f>SUMIFS(INDEX('IRA-BIL_IRA-BIL - Mid_annual_st'!$W$3:$AR$434,MATCH(J30,'IRA-BIL_IRA-BIL - Mid_annual_st'!$A$3:$A$434,0),),'IRA-BIL_IRA-BIL - Mid_annual_st'!$W$1:$AR$1,$B40)</f>
        <v>0</v>
      </c>
      <c r="K40">
        <f>SUMIFS(INDEX('IRA-BIL_IRA-BIL - Mid_annual_st'!$W$3:$AR$434,MATCH(K30,'IRA-BIL_IRA-BIL - Mid_annual_st'!$A$3:$A$434,0),),'IRA-BIL_IRA-BIL - Mid_annual_st'!$W$1:$AR$1,$B40)</f>
        <v>0</v>
      </c>
      <c r="M40">
        <f t="shared" ref="M40" si="211">C40/SUM(C32:C43)</f>
        <v>4.6379036520635044E-3</v>
      </c>
      <c r="N40">
        <f t="shared" ref="N40" si="212">D40/SUM(D32:D43)</f>
        <v>6.0471894504280288E-3</v>
      </c>
      <c r="O40">
        <f t="shared" ref="O40" si="213">E40/SUM(E32:E43)</f>
        <v>3.3090086670677999E-3</v>
      </c>
      <c r="P40">
        <f t="shared" ref="P40" si="214">F40/SUM(F32:F43)</f>
        <v>0</v>
      </c>
      <c r="Q40">
        <f t="shared" ref="Q40" si="215">G40/SUM(G32:G43)</f>
        <v>0</v>
      </c>
      <c r="R40">
        <f t="shared" ref="R40" si="216">H40/SUM(H32:H43)</f>
        <v>0</v>
      </c>
      <c r="S40">
        <f t="shared" ref="S40" si="217">I40/SUM(I32:I43)</f>
        <v>0</v>
      </c>
      <c r="T40">
        <f t="shared" ref="T40" si="218">J40/SUM(J32:J43)</f>
        <v>0</v>
      </c>
      <c r="U40">
        <f t="shared" ref="U40" si="219">K40/SUM(K32:K43)</f>
        <v>0</v>
      </c>
    </row>
    <row r="41" spans="1:21">
      <c r="A41" t="str">
        <f t="shared" si="156"/>
        <v>AR</v>
      </c>
      <c r="B41" s="1" t="s">
        <v>100</v>
      </c>
      <c r="C41">
        <f>SUMIFS(INDEX('IRA-BIL_IRA-BIL - Mid_annual_st'!$W$3:$AR$434,MATCH(C30,'IRA-BIL_IRA-BIL - Mid_annual_st'!$A$3:$A$434,0),),'IRA-BIL_IRA-BIL - Mid_annual_st'!$W$1:$AR$1,$B41)</f>
        <v>0</v>
      </c>
      <c r="D41">
        <f>SUMIFS(INDEX('IRA-BIL_IRA-BIL - Mid_annual_st'!$W$3:$AR$434,MATCH(D30,'IRA-BIL_IRA-BIL - Mid_annual_st'!$A$3:$A$434,0),),'IRA-BIL_IRA-BIL - Mid_annual_st'!$W$1:$AR$1,$B41)</f>
        <v>0</v>
      </c>
      <c r="E41">
        <f>SUMIFS(INDEX('IRA-BIL_IRA-BIL - Mid_annual_st'!$W$3:$AR$434,MATCH(E30,'IRA-BIL_IRA-BIL - Mid_annual_st'!$A$3:$A$434,0),),'IRA-BIL_IRA-BIL - Mid_annual_st'!$W$1:$AR$1,$B41)</f>
        <v>0</v>
      </c>
      <c r="F41">
        <f>SUMIFS(INDEX('IRA-BIL_IRA-BIL - Mid_annual_st'!$W$3:$AR$434,MATCH(F30,'IRA-BIL_IRA-BIL - Mid_annual_st'!$A$3:$A$434,0),),'IRA-BIL_IRA-BIL - Mid_annual_st'!$W$1:$AR$1,$B41)</f>
        <v>0</v>
      </c>
      <c r="G41">
        <f>SUMIFS(INDEX('IRA-BIL_IRA-BIL - Mid_annual_st'!$W$3:$AR$434,MATCH(G30,'IRA-BIL_IRA-BIL - Mid_annual_st'!$A$3:$A$434,0),),'IRA-BIL_IRA-BIL - Mid_annual_st'!$W$1:$AR$1,$B41)</f>
        <v>0</v>
      </c>
      <c r="H41">
        <f>SUMIFS(INDEX('IRA-BIL_IRA-BIL - Mid_annual_st'!$W$3:$AR$434,MATCH(H30,'IRA-BIL_IRA-BIL - Mid_annual_st'!$A$3:$A$434,0),),'IRA-BIL_IRA-BIL - Mid_annual_st'!$W$1:$AR$1,$B41)</f>
        <v>0</v>
      </c>
      <c r="I41">
        <f>SUMIFS(INDEX('IRA-BIL_IRA-BIL - Mid_annual_st'!$W$3:$AR$434,MATCH(I30,'IRA-BIL_IRA-BIL - Mid_annual_st'!$A$3:$A$434,0),),'IRA-BIL_IRA-BIL - Mid_annual_st'!$W$1:$AR$1,$B41)</f>
        <v>0</v>
      </c>
      <c r="J41">
        <f>SUMIFS(INDEX('IRA-BIL_IRA-BIL - Mid_annual_st'!$W$3:$AR$434,MATCH(J30,'IRA-BIL_IRA-BIL - Mid_annual_st'!$A$3:$A$434,0),),'IRA-BIL_IRA-BIL - Mid_annual_st'!$W$1:$AR$1,$B41)</f>
        <v>0</v>
      </c>
      <c r="K41">
        <f>SUMIFS(INDEX('IRA-BIL_IRA-BIL - Mid_annual_st'!$W$3:$AR$434,MATCH(K30,'IRA-BIL_IRA-BIL - Mid_annual_st'!$A$3:$A$434,0),),'IRA-BIL_IRA-BIL - Mid_annual_st'!$W$1:$AR$1,$B41)</f>
        <v>0</v>
      </c>
      <c r="M41">
        <f t="shared" ref="M41" si="220">C41/SUM(C32:C43)</f>
        <v>0</v>
      </c>
      <c r="N41">
        <f t="shared" ref="N41" si="221">D41/SUM(D32:D43)</f>
        <v>0</v>
      </c>
      <c r="O41">
        <f t="shared" ref="O41" si="222">E41/SUM(E32:E43)</f>
        <v>0</v>
      </c>
      <c r="P41">
        <f t="shared" ref="P41" si="223">F41/SUM(F32:F43)</f>
        <v>0</v>
      </c>
      <c r="Q41">
        <f t="shared" ref="Q41" si="224">G41/SUM(G32:G43)</f>
        <v>0</v>
      </c>
      <c r="R41">
        <f t="shared" ref="R41" si="225">H41/SUM(H32:H43)</f>
        <v>0</v>
      </c>
      <c r="S41">
        <f t="shared" ref="S41" si="226">I41/SUM(I32:I43)</f>
        <v>0</v>
      </c>
      <c r="T41">
        <f t="shared" ref="T41" si="227">J41/SUM(J32:J43)</f>
        <v>0</v>
      </c>
      <c r="U41">
        <f t="shared" ref="U41" si="228">K41/SUM(K32:K43)</f>
        <v>0</v>
      </c>
    </row>
    <row r="42" spans="1:21">
      <c r="A42" t="str">
        <f t="shared" si="156"/>
        <v>AR</v>
      </c>
      <c r="B42" s="1" t="s">
        <v>896</v>
      </c>
      <c r="C42" s="156">
        <v>0</v>
      </c>
      <c r="D42" s="156">
        <v>0</v>
      </c>
      <c r="E42" s="156">
        <v>0</v>
      </c>
      <c r="F42" s="156">
        <v>0</v>
      </c>
      <c r="G42" s="156">
        <v>0</v>
      </c>
      <c r="H42" s="156">
        <v>0</v>
      </c>
      <c r="I42" s="156">
        <v>0</v>
      </c>
      <c r="J42" s="156">
        <v>0</v>
      </c>
      <c r="K42" s="156">
        <v>0</v>
      </c>
      <c r="M42" s="156">
        <v>0</v>
      </c>
      <c r="N42" s="156">
        <v>0</v>
      </c>
      <c r="O42" s="156">
        <v>0</v>
      </c>
      <c r="P42" s="156">
        <v>0</v>
      </c>
      <c r="Q42" s="156">
        <v>0</v>
      </c>
      <c r="R42" s="156">
        <v>0</v>
      </c>
      <c r="S42" s="156">
        <v>0</v>
      </c>
      <c r="T42" s="156">
        <v>0</v>
      </c>
      <c r="U42" s="156">
        <v>0</v>
      </c>
    </row>
    <row r="43" spans="1:21" ht="15.5" thickBot="1">
      <c r="A43" t="str">
        <f t="shared" si="156"/>
        <v>AR</v>
      </c>
      <c r="B43" s="1" t="s">
        <v>895</v>
      </c>
      <c r="C43">
        <f>SUMIFS(INDEX('IRA-BIL_IRA-BIL - Mid_annual_st'!$W$3:$AR$434,MATCH(C30,'IRA-BIL_IRA-BIL - Mid_annual_st'!$A$3:$A$434,0),),'IRA-BIL_IRA-BIL - Mid_annual_st'!$W$1:$AR$1,$B43)</f>
        <v>573458</v>
      </c>
      <c r="D43">
        <f>SUMIFS(INDEX('IRA-BIL_IRA-BIL - Mid_annual_st'!$W$3:$AR$434,MATCH(D30,'IRA-BIL_IRA-BIL - Mid_annual_st'!$A$3:$A$434,0),),'IRA-BIL_IRA-BIL - Mid_annual_st'!$W$1:$AR$1,$B43)</f>
        <v>674270</v>
      </c>
      <c r="E43">
        <f>SUMIFS(INDEX('IRA-BIL_IRA-BIL - Mid_annual_st'!$W$3:$AR$434,MATCH(E30,'IRA-BIL_IRA-BIL - Mid_annual_st'!$A$3:$A$434,0),),'IRA-BIL_IRA-BIL - Mid_annual_st'!$W$1:$AR$1,$B43)</f>
        <v>990857</v>
      </c>
      <c r="F43">
        <f>SUMIFS(INDEX('IRA-BIL_IRA-BIL - Mid_annual_st'!$W$3:$AR$434,MATCH(F30,'IRA-BIL_IRA-BIL - Mid_annual_st'!$A$3:$A$434,0),),'IRA-BIL_IRA-BIL - Mid_annual_st'!$W$1:$AR$1,$B43)</f>
        <v>4710628</v>
      </c>
      <c r="G43">
        <f>SUMIFS(INDEX('IRA-BIL_IRA-BIL - Mid_annual_st'!$W$3:$AR$434,MATCH(G30,'IRA-BIL_IRA-BIL - Mid_annual_st'!$A$3:$A$434,0),),'IRA-BIL_IRA-BIL - Mid_annual_st'!$W$1:$AR$1,$B43)</f>
        <v>5993461</v>
      </c>
      <c r="H43">
        <f>SUMIFS(INDEX('IRA-BIL_IRA-BIL - Mid_annual_st'!$W$3:$AR$434,MATCH(H30,'IRA-BIL_IRA-BIL - Mid_annual_st'!$A$3:$A$434,0),),'IRA-BIL_IRA-BIL - Mid_annual_st'!$W$1:$AR$1,$B43)</f>
        <v>11893987</v>
      </c>
      <c r="I43">
        <f>SUMIFS(INDEX('IRA-BIL_IRA-BIL - Mid_annual_st'!$W$3:$AR$434,MATCH(I30,'IRA-BIL_IRA-BIL - Mid_annual_st'!$A$3:$A$434,0),),'IRA-BIL_IRA-BIL - Mid_annual_st'!$W$1:$AR$1,$B43)</f>
        <v>15631539</v>
      </c>
      <c r="J43">
        <f>SUMIFS(INDEX('IRA-BIL_IRA-BIL - Mid_annual_st'!$W$3:$AR$434,MATCH(J30,'IRA-BIL_IRA-BIL - Mid_annual_st'!$A$3:$A$434,0),),'IRA-BIL_IRA-BIL - Mid_annual_st'!$W$1:$AR$1,$B43)</f>
        <v>18901139</v>
      </c>
      <c r="K43">
        <f>SUMIFS(INDEX('IRA-BIL_IRA-BIL - Mid_annual_st'!$W$3:$AR$434,MATCH(K30,'IRA-BIL_IRA-BIL - Mid_annual_st'!$A$3:$A$434,0),),'IRA-BIL_IRA-BIL - Mid_annual_st'!$W$1:$AR$1,$B43)</f>
        <v>19926255</v>
      </c>
      <c r="M43">
        <f t="shared" ref="M43" si="229">C43/SUM(C32:C43)</f>
        <v>9.4472709439837772E-3</v>
      </c>
      <c r="N43">
        <f t="shared" ref="N43" si="230">D43/SUM(D32:D43)</f>
        <v>1.4483397320806703E-2</v>
      </c>
      <c r="O43">
        <f t="shared" ref="O43" si="231">E43/SUM(E32:E43)</f>
        <v>2.1780533565557734E-2</v>
      </c>
      <c r="P43">
        <f t="shared" ref="P43" si="232">F43/SUM(F32:F43)</f>
        <v>0.10365085101736471</v>
      </c>
      <c r="Q43">
        <f t="shared" ref="Q43" si="233">G43/SUM(G32:G43)</f>
        <v>0.13993222692725882</v>
      </c>
      <c r="R43">
        <f t="shared" ref="R43" si="234">H43/SUM(H32:H43)</f>
        <v>0.27279721626352083</v>
      </c>
      <c r="S43">
        <f t="shared" ref="S43" si="235">I43/SUM(I32:I43)</f>
        <v>0.4080354393615665</v>
      </c>
      <c r="T43">
        <f t="shared" ref="T43" si="236">J43/SUM(J32:J43)</f>
        <v>0.49076014060962653</v>
      </c>
      <c r="U43">
        <f t="shared" ref="U43" si="237">K43/SUM(K32:K43)</f>
        <v>0.51847012523914149</v>
      </c>
    </row>
    <row r="44" spans="1:21" ht="15.5" thickBot="1">
      <c r="A44" s="153" t="s">
        <v>539</v>
      </c>
      <c r="C44" s="152" t="str">
        <f t="shared" ref="C44" si="238">$A44&amp;"_"&amp;C45</f>
        <v>CA_2022</v>
      </c>
      <c r="D44" s="152" t="str">
        <f t="shared" ref="D44" si="239">$A44&amp;"_"&amp;D45</f>
        <v>CA_2023</v>
      </c>
      <c r="E44" s="152" t="str">
        <f t="shared" ref="E44" si="240">$A44&amp;"_"&amp;E45</f>
        <v>CA_2024</v>
      </c>
      <c r="F44" s="152" t="str">
        <f t="shared" ref="F44" si="241">$A44&amp;"_"&amp;F45</f>
        <v>CA_2025</v>
      </c>
      <c r="G44" s="152" t="str">
        <f t="shared" ref="G44" si="242">$A44&amp;"_"&amp;G45</f>
        <v>CA_2026</v>
      </c>
      <c r="H44" s="152" t="str">
        <f t="shared" ref="H44" si="243">$A44&amp;"_"&amp;H45</f>
        <v>CA_2027</v>
      </c>
      <c r="I44" s="152" t="str">
        <f t="shared" ref="I44" si="244">$A44&amp;"_"&amp;I45</f>
        <v>CA_2028</v>
      </c>
      <c r="J44" s="152" t="str">
        <f t="shared" ref="J44" si="245">$A44&amp;"_"&amp;J45</f>
        <v>CA_2029</v>
      </c>
      <c r="K44" s="152" t="str">
        <f t="shared" ref="K44" si="246">$A44&amp;"_"&amp;K45</f>
        <v>CA_2030</v>
      </c>
      <c r="M44" s="159" t="str">
        <f t="shared" ref="M44" si="247">$A44&amp;"_"&amp;M45</f>
        <v>CA_2022</v>
      </c>
      <c r="N44" s="159" t="str">
        <f t="shared" ref="N44" si="248">$A44&amp;"_"&amp;N45</f>
        <v>CA_2023</v>
      </c>
      <c r="O44" s="159" t="str">
        <f t="shared" ref="O44" si="249">$A44&amp;"_"&amp;O45</f>
        <v>CA_2024</v>
      </c>
      <c r="P44" s="159" t="str">
        <f t="shared" ref="P44" si="250">$A44&amp;"_"&amp;P45</f>
        <v>CA_2025</v>
      </c>
      <c r="Q44" s="159" t="str">
        <f t="shared" ref="Q44" si="251">$A44&amp;"_"&amp;Q45</f>
        <v>CA_2026</v>
      </c>
      <c r="R44" s="159" t="str">
        <f t="shared" ref="R44" si="252">$A44&amp;"_"&amp;R45</f>
        <v>CA_2027</v>
      </c>
      <c r="S44" s="159" t="str">
        <f t="shared" ref="S44" si="253">$A44&amp;"_"&amp;S45</f>
        <v>CA_2028</v>
      </c>
      <c r="T44" s="159" t="str">
        <f t="shared" ref="T44" si="254">$A44&amp;"_"&amp;T45</f>
        <v>CA_2029</v>
      </c>
      <c r="U44" s="159" t="str">
        <f t="shared" ref="U44" si="255">$A44&amp;"_"&amp;U45</f>
        <v>CA_2030</v>
      </c>
    </row>
    <row r="45" spans="1:21">
      <c r="C45" s="151">
        <v>2022</v>
      </c>
      <c r="D45" s="151">
        <v>2023</v>
      </c>
      <c r="E45" s="151">
        <v>2024</v>
      </c>
      <c r="F45" s="151">
        <v>2025</v>
      </c>
      <c r="G45" s="151">
        <v>2026</v>
      </c>
      <c r="H45" s="151">
        <v>2027</v>
      </c>
      <c r="I45" s="151">
        <v>2028</v>
      </c>
      <c r="J45" s="151">
        <v>2029</v>
      </c>
      <c r="K45" s="151">
        <v>2030</v>
      </c>
      <c r="M45" s="151">
        <v>2022</v>
      </c>
      <c r="N45" s="151">
        <v>2023</v>
      </c>
      <c r="O45" s="151">
        <v>2024</v>
      </c>
      <c r="P45" s="151">
        <v>2025</v>
      </c>
      <c r="Q45" s="151">
        <v>2026</v>
      </c>
      <c r="R45" s="151">
        <v>2027</v>
      </c>
      <c r="S45" s="151">
        <v>2028</v>
      </c>
      <c r="T45" s="151">
        <v>2029</v>
      </c>
      <c r="U45" s="151">
        <v>2030</v>
      </c>
    </row>
    <row r="46" spans="1:21">
      <c r="A46" t="str">
        <f>A44</f>
        <v>CA</v>
      </c>
      <c r="B46" s="1" t="s">
        <v>897</v>
      </c>
      <c r="C46" s="156">
        <v>0</v>
      </c>
      <c r="D46" s="156">
        <v>0</v>
      </c>
      <c r="E46" s="156">
        <v>0</v>
      </c>
      <c r="F46" s="156">
        <v>0</v>
      </c>
      <c r="G46" s="156">
        <v>0</v>
      </c>
      <c r="H46" s="156">
        <v>0</v>
      </c>
      <c r="I46" s="156">
        <v>0</v>
      </c>
      <c r="J46" s="156">
        <v>0</v>
      </c>
      <c r="K46" s="156">
        <v>0</v>
      </c>
      <c r="M46" s="156">
        <v>0</v>
      </c>
      <c r="N46" s="156">
        <v>0</v>
      </c>
      <c r="O46" s="156">
        <v>0</v>
      </c>
      <c r="P46" s="156">
        <v>0</v>
      </c>
      <c r="Q46" s="156">
        <v>0</v>
      </c>
      <c r="R46" s="156">
        <v>0</v>
      </c>
      <c r="S46" s="156">
        <v>0</v>
      </c>
      <c r="T46" s="156">
        <v>0</v>
      </c>
      <c r="U46" s="156">
        <v>0</v>
      </c>
    </row>
    <row r="47" spans="1:21">
      <c r="A47" t="str">
        <f>A46</f>
        <v>CA</v>
      </c>
      <c r="B47" s="1" t="s">
        <v>104</v>
      </c>
      <c r="C47">
        <f>SUMIFS(INDEX('IRA-BIL_IRA-BIL - Mid_annual_st'!$W$3:$AR$434,MATCH(C44,'IRA-BIL_IRA-BIL - Mid_annual_st'!$A$3:$A$434,0),),'IRA-BIL_IRA-BIL - Mid_annual_st'!$W$1:$AR$1,$B47)</f>
        <v>2221389</v>
      </c>
      <c r="D47">
        <f>SUMIFS(INDEX('IRA-BIL_IRA-BIL - Mid_annual_st'!$W$3:$AR$434,MATCH(D44,'IRA-BIL_IRA-BIL - Mid_annual_st'!$A$3:$A$434,0),),'IRA-BIL_IRA-BIL - Mid_annual_st'!$W$1:$AR$1,$B47)</f>
        <v>1535504</v>
      </c>
      <c r="E47">
        <f>SUMIFS(INDEX('IRA-BIL_IRA-BIL - Mid_annual_st'!$W$3:$AR$434,MATCH(E44,'IRA-BIL_IRA-BIL - Mid_annual_st'!$A$3:$A$434,0),),'IRA-BIL_IRA-BIL - Mid_annual_st'!$W$1:$AR$1,$B47)</f>
        <v>1666675</v>
      </c>
      <c r="F47">
        <f>SUMIFS(INDEX('IRA-BIL_IRA-BIL - Mid_annual_st'!$W$3:$AR$434,MATCH(F44,'IRA-BIL_IRA-BIL - Mid_annual_st'!$A$3:$A$434,0),),'IRA-BIL_IRA-BIL - Mid_annual_st'!$W$1:$AR$1,$B47)</f>
        <v>1494705</v>
      </c>
      <c r="G47">
        <f>SUMIFS(INDEX('IRA-BIL_IRA-BIL - Mid_annual_st'!$W$3:$AR$434,MATCH(G44,'IRA-BIL_IRA-BIL - Mid_annual_st'!$A$3:$A$434,0),),'IRA-BIL_IRA-BIL - Mid_annual_st'!$W$1:$AR$1,$B47)</f>
        <v>1494705</v>
      </c>
      <c r="H47">
        <f>SUMIFS(INDEX('IRA-BIL_IRA-BIL - Mid_annual_st'!$W$3:$AR$434,MATCH(H44,'IRA-BIL_IRA-BIL - Mid_annual_st'!$A$3:$A$434,0),),'IRA-BIL_IRA-BIL - Mid_annual_st'!$W$1:$AR$1,$B47)</f>
        <v>1491136</v>
      </c>
      <c r="I47">
        <f>SUMIFS(INDEX('IRA-BIL_IRA-BIL - Mid_annual_st'!$W$3:$AR$434,MATCH(I44,'IRA-BIL_IRA-BIL - Mid_annual_st'!$A$3:$A$434,0),),'IRA-BIL_IRA-BIL - Mid_annual_st'!$W$1:$AR$1,$B47)</f>
        <v>1440320</v>
      </c>
      <c r="J47">
        <f>SUMIFS(INDEX('IRA-BIL_IRA-BIL - Mid_annual_st'!$W$3:$AR$434,MATCH(J44,'IRA-BIL_IRA-BIL - Mid_annual_st'!$A$3:$A$434,0),),'IRA-BIL_IRA-BIL - Mid_annual_st'!$W$1:$AR$1,$B47)</f>
        <v>1415959</v>
      </c>
      <c r="K47">
        <f>SUMIFS(INDEX('IRA-BIL_IRA-BIL - Mid_annual_st'!$W$3:$AR$434,MATCH(K44,'IRA-BIL_IRA-BIL - Mid_annual_st'!$A$3:$A$434,0),),'IRA-BIL_IRA-BIL - Mid_annual_st'!$W$1:$AR$1,$B47)</f>
        <v>1391348</v>
      </c>
      <c r="M47">
        <f t="shared" ref="M47" si="256">C47/SUM(C46:C57)</f>
        <v>1.0931221192190947E-2</v>
      </c>
      <c r="N47">
        <f t="shared" ref="N47" si="257">D47/SUM(D46:D57)</f>
        <v>7.9321399882114913E-3</v>
      </c>
      <c r="O47">
        <f t="shared" ref="O47" si="258">E47/SUM(E46:E57)</f>
        <v>8.1141312941441935E-3</v>
      </c>
      <c r="P47">
        <f t="shared" ref="P47" si="259">F47/SUM(F46:F57)</f>
        <v>7.545688684201122E-3</v>
      </c>
      <c r="Q47">
        <f t="shared" ref="Q47" si="260">G47/SUM(G46:G57)</f>
        <v>7.608821061484256E-3</v>
      </c>
      <c r="R47">
        <f t="shared" ref="R47" si="261">H47/SUM(H46:H57)</f>
        <v>7.353996293253188E-3</v>
      </c>
      <c r="S47">
        <f t="shared" ref="S47" si="262">I47/SUM(I46:I57)</f>
        <v>7.6081441900101472E-3</v>
      </c>
      <c r="T47">
        <f t="shared" ref="T47" si="263">J47/SUM(J46:J57)</f>
        <v>7.8166351114249428E-3</v>
      </c>
      <c r="U47">
        <f t="shared" ref="U47" si="264">K47/SUM(K46:K57)</f>
        <v>6.8409117011451618E-3</v>
      </c>
    </row>
    <row r="48" spans="1:21">
      <c r="A48" t="str">
        <f t="shared" ref="A48:A50" si="265">A47</f>
        <v>CA</v>
      </c>
      <c r="B48" s="1" t="s">
        <v>98</v>
      </c>
      <c r="C48">
        <f>SUMIFS(INDEX('IRA-BIL_IRA-BIL - Mid_annual_st'!$W$3:$AR$434,MATCH(C44,'IRA-BIL_IRA-BIL - Mid_annual_st'!$A$3:$A$434,0),),'IRA-BIL_IRA-BIL - Mid_annual_st'!$W$1:$AR$1,$B48)</f>
        <v>0</v>
      </c>
      <c r="D48">
        <f>SUMIFS(INDEX('IRA-BIL_IRA-BIL - Mid_annual_st'!$W$3:$AR$434,MATCH(D44,'IRA-BIL_IRA-BIL - Mid_annual_st'!$A$3:$A$434,0),),'IRA-BIL_IRA-BIL - Mid_annual_st'!$W$1:$AR$1,$B48)</f>
        <v>0</v>
      </c>
      <c r="E48">
        <f>SUMIFS(INDEX('IRA-BIL_IRA-BIL - Mid_annual_st'!$W$3:$AR$434,MATCH(E44,'IRA-BIL_IRA-BIL - Mid_annual_st'!$A$3:$A$434,0),),'IRA-BIL_IRA-BIL - Mid_annual_st'!$W$1:$AR$1,$B48)</f>
        <v>0</v>
      </c>
      <c r="F48">
        <f>SUMIFS(INDEX('IRA-BIL_IRA-BIL - Mid_annual_st'!$W$3:$AR$434,MATCH(F44,'IRA-BIL_IRA-BIL - Mid_annual_st'!$A$3:$A$434,0),),'IRA-BIL_IRA-BIL - Mid_annual_st'!$W$1:$AR$1,$B48)</f>
        <v>41007</v>
      </c>
      <c r="G48">
        <f>SUMIFS(INDEX('IRA-BIL_IRA-BIL - Mid_annual_st'!$W$3:$AR$434,MATCH(G44,'IRA-BIL_IRA-BIL - Mid_annual_st'!$A$3:$A$434,0),),'IRA-BIL_IRA-BIL - Mid_annual_st'!$W$1:$AR$1,$B48)</f>
        <v>82014</v>
      </c>
      <c r="H48">
        <f>SUMIFS(INDEX('IRA-BIL_IRA-BIL - Mid_annual_st'!$W$3:$AR$434,MATCH(H44,'IRA-BIL_IRA-BIL - Mid_annual_st'!$A$3:$A$434,0),),'IRA-BIL_IRA-BIL - Mid_annual_st'!$W$1:$AR$1,$B48)</f>
        <v>123022</v>
      </c>
      <c r="I48">
        <f>SUMIFS(INDEX('IRA-BIL_IRA-BIL - Mid_annual_st'!$W$3:$AR$434,MATCH(I44,'IRA-BIL_IRA-BIL - Mid_annual_st'!$A$3:$A$434,0),),'IRA-BIL_IRA-BIL - Mid_annual_st'!$W$1:$AR$1,$B48)</f>
        <v>0</v>
      </c>
      <c r="J48">
        <f>SUMIFS(INDEX('IRA-BIL_IRA-BIL - Mid_annual_st'!$W$3:$AR$434,MATCH(J44,'IRA-BIL_IRA-BIL - Mid_annual_st'!$A$3:$A$434,0),),'IRA-BIL_IRA-BIL - Mid_annual_st'!$W$1:$AR$1,$B48)</f>
        <v>0</v>
      </c>
      <c r="K48">
        <f>SUMIFS(INDEX('IRA-BIL_IRA-BIL - Mid_annual_st'!$W$3:$AR$434,MATCH(K44,'IRA-BIL_IRA-BIL - Mid_annual_st'!$A$3:$A$434,0),),'IRA-BIL_IRA-BIL - Mid_annual_st'!$W$1:$AR$1,$B48)</f>
        <v>0</v>
      </c>
      <c r="M48">
        <f t="shared" ref="M48" si="266">C48/SUM(C46:C57)</f>
        <v>0</v>
      </c>
      <c r="N48">
        <f t="shared" ref="N48" si="267">D48/SUM(D46:D57)</f>
        <v>0</v>
      </c>
      <c r="O48">
        <f t="shared" ref="O48" si="268">E48/SUM(E46:E57)</f>
        <v>0</v>
      </c>
      <c r="P48">
        <f t="shared" ref="P48" si="269">F48/SUM(F46:F57)</f>
        <v>2.0701479949089313E-4</v>
      </c>
      <c r="Q48">
        <f t="shared" ref="Q48" si="270">G48/SUM(G46:G57)</f>
        <v>4.1749365295263598E-4</v>
      </c>
      <c r="R48">
        <f t="shared" ref="R48" si="271">H48/SUM(H46:H57)</f>
        <v>6.0672087052327471E-4</v>
      </c>
      <c r="S48">
        <f t="shared" ref="S48" si="272">I48/SUM(I46:I57)</f>
        <v>0</v>
      </c>
      <c r="T48">
        <f t="shared" ref="T48" si="273">J48/SUM(J46:J57)</f>
        <v>0</v>
      </c>
      <c r="U48">
        <f t="shared" ref="U48" si="274">K48/SUM(K46:K57)</f>
        <v>0</v>
      </c>
    </row>
    <row r="49" spans="1:21">
      <c r="A49" t="str">
        <f t="shared" si="265"/>
        <v>CA</v>
      </c>
      <c r="B49" s="1" t="s">
        <v>105</v>
      </c>
      <c r="C49">
        <f>SUMIFS(INDEX('IRA-BIL_IRA-BIL - Mid_annual_st'!$W$3:$AR$434,MATCH(C44,'IRA-BIL_IRA-BIL - Mid_annual_st'!$A$3:$A$434,0),),'IRA-BIL_IRA-BIL - Mid_annual_st'!$W$1:$AR$1,$B49)</f>
        <v>670989</v>
      </c>
      <c r="D49">
        <f>SUMIFS(INDEX('IRA-BIL_IRA-BIL - Mid_annual_st'!$W$3:$AR$434,MATCH(D44,'IRA-BIL_IRA-BIL - Mid_annual_st'!$A$3:$A$434,0),),'IRA-BIL_IRA-BIL - Mid_annual_st'!$W$1:$AR$1,$B49)</f>
        <v>670989</v>
      </c>
      <c r="E49">
        <f>SUMIFS(INDEX('IRA-BIL_IRA-BIL - Mid_annual_st'!$W$3:$AR$434,MATCH(E44,'IRA-BIL_IRA-BIL - Mid_annual_st'!$A$3:$A$434,0),),'IRA-BIL_IRA-BIL - Mid_annual_st'!$W$1:$AR$1,$B49)</f>
        <v>670989</v>
      </c>
      <c r="F49">
        <f>SUMIFS(INDEX('IRA-BIL_IRA-BIL - Mid_annual_st'!$W$3:$AR$434,MATCH(F44,'IRA-BIL_IRA-BIL - Mid_annual_st'!$A$3:$A$434,0),),'IRA-BIL_IRA-BIL - Mid_annual_st'!$W$1:$AR$1,$B49)</f>
        <v>670989</v>
      </c>
      <c r="G49">
        <f>SUMIFS(INDEX('IRA-BIL_IRA-BIL - Mid_annual_st'!$W$3:$AR$434,MATCH(G44,'IRA-BIL_IRA-BIL - Mid_annual_st'!$A$3:$A$434,0),),'IRA-BIL_IRA-BIL - Mid_annual_st'!$W$1:$AR$1,$B49)</f>
        <v>670989</v>
      </c>
      <c r="H49">
        <f>SUMIFS(INDEX('IRA-BIL_IRA-BIL - Mid_annual_st'!$W$3:$AR$434,MATCH(H44,'IRA-BIL_IRA-BIL - Mid_annual_st'!$A$3:$A$434,0),),'IRA-BIL_IRA-BIL - Mid_annual_st'!$W$1:$AR$1,$B49)</f>
        <v>9216362</v>
      </c>
      <c r="I49">
        <f>SUMIFS(INDEX('IRA-BIL_IRA-BIL - Mid_annual_st'!$W$3:$AR$434,MATCH(I44,'IRA-BIL_IRA-BIL - Mid_annual_st'!$A$3:$A$434,0),),'IRA-BIL_IRA-BIL - Mid_annual_st'!$W$1:$AR$1,$B49)</f>
        <v>9381313</v>
      </c>
      <c r="J49">
        <f>SUMIFS(INDEX('IRA-BIL_IRA-BIL - Mid_annual_st'!$W$3:$AR$434,MATCH(J44,'IRA-BIL_IRA-BIL - Mid_annual_st'!$A$3:$A$434,0),),'IRA-BIL_IRA-BIL - Mid_annual_st'!$W$1:$AR$1,$B49)</f>
        <v>9546264</v>
      </c>
      <c r="K49">
        <f>SUMIFS(INDEX('IRA-BIL_IRA-BIL - Mid_annual_st'!$W$3:$AR$434,MATCH(K44,'IRA-BIL_IRA-BIL - Mid_annual_st'!$A$3:$A$434,0),),'IRA-BIL_IRA-BIL - Mid_annual_st'!$W$1:$AR$1,$B49)</f>
        <v>9546264</v>
      </c>
      <c r="M49">
        <f t="shared" ref="M49" si="275">C49/SUM(C46:C57)</f>
        <v>3.3018661641554055E-3</v>
      </c>
      <c r="N49">
        <f t="shared" ref="N49" si="276">D49/SUM(D46:D57)</f>
        <v>3.4662095823586527E-3</v>
      </c>
      <c r="O49">
        <f t="shared" ref="O49" si="277">E49/SUM(E46:E57)</f>
        <v>3.2666793723590492E-3</v>
      </c>
      <c r="P49">
        <f t="shared" ref="P49" si="278">F49/SUM(F46:F57)</f>
        <v>3.3873400467138511E-3</v>
      </c>
      <c r="Q49">
        <f t="shared" ref="Q49" si="279">G49/SUM(G46:G57)</f>
        <v>3.4156808435271569E-3</v>
      </c>
      <c r="R49">
        <f t="shared" ref="R49" si="280">H49/SUM(H46:H57)</f>
        <v>4.5453326849649894E-2</v>
      </c>
      <c r="S49">
        <f t="shared" ref="S49" si="281">I49/SUM(I46:I57)</f>
        <v>4.9554530934526123E-2</v>
      </c>
      <c r="T49">
        <f t="shared" ref="T49" si="282">J49/SUM(J46:J57)</f>
        <v>5.2699027560354453E-2</v>
      </c>
      <c r="U49">
        <f t="shared" ref="U49" si="283">K49/SUM(K46:K57)</f>
        <v>4.6936603279568313E-2</v>
      </c>
    </row>
    <row r="50" spans="1:21">
      <c r="A50" t="str">
        <f t="shared" si="265"/>
        <v>CA</v>
      </c>
      <c r="B50" s="1" t="s">
        <v>101</v>
      </c>
      <c r="C50">
        <f>SUMIFS(INDEX('IRA-BIL_IRA-BIL - Mid_annual_st'!$W$3:$AR$434,MATCH(C44,'IRA-BIL_IRA-BIL - Mid_annual_st'!$A$3:$A$434,0),),'IRA-BIL_IRA-BIL - Mid_annual_st'!$W$1:$AR$1,$B50)</f>
        <v>29045873</v>
      </c>
      <c r="D50">
        <f>SUMIFS(INDEX('IRA-BIL_IRA-BIL - Mid_annual_st'!$W$3:$AR$434,MATCH(D44,'IRA-BIL_IRA-BIL - Mid_annual_st'!$A$3:$A$434,0),),'IRA-BIL_IRA-BIL - Mid_annual_st'!$W$1:$AR$1,$B50)</f>
        <v>29045873</v>
      </c>
      <c r="E50">
        <f>SUMIFS(INDEX('IRA-BIL_IRA-BIL - Mid_annual_st'!$W$3:$AR$434,MATCH(E44,'IRA-BIL_IRA-BIL - Mid_annual_st'!$A$3:$A$434,0),),'IRA-BIL_IRA-BIL - Mid_annual_st'!$W$1:$AR$1,$B50)</f>
        <v>29081950</v>
      </c>
      <c r="F50">
        <f>SUMIFS(INDEX('IRA-BIL_IRA-BIL - Mid_annual_st'!$W$3:$AR$434,MATCH(F44,'IRA-BIL_IRA-BIL - Mid_annual_st'!$A$3:$A$434,0),),'IRA-BIL_IRA-BIL - Mid_annual_st'!$W$1:$AR$1,$B50)</f>
        <v>29926687</v>
      </c>
      <c r="G50">
        <f>SUMIFS(INDEX('IRA-BIL_IRA-BIL - Mid_annual_st'!$W$3:$AR$434,MATCH(G44,'IRA-BIL_IRA-BIL - Mid_annual_st'!$A$3:$A$434,0),),'IRA-BIL_IRA-BIL - Mid_annual_st'!$W$1:$AR$1,$B50)</f>
        <v>30031576</v>
      </c>
      <c r="H50">
        <f>SUMIFS(INDEX('IRA-BIL_IRA-BIL - Mid_annual_st'!$W$3:$AR$434,MATCH(H44,'IRA-BIL_IRA-BIL - Mid_annual_st'!$A$3:$A$434,0),),'IRA-BIL_IRA-BIL - Mid_annual_st'!$W$1:$AR$1,$B50)</f>
        <v>30839968</v>
      </c>
      <c r="I50">
        <f>SUMIFS(INDEX('IRA-BIL_IRA-BIL - Mid_annual_st'!$W$3:$AR$434,MATCH(I44,'IRA-BIL_IRA-BIL - Mid_annual_st'!$A$3:$A$434,0),),'IRA-BIL_IRA-BIL - Mid_annual_st'!$W$1:$AR$1,$B50)</f>
        <v>31160126</v>
      </c>
      <c r="J50">
        <f>SUMIFS(INDEX('IRA-BIL_IRA-BIL - Mid_annual_st'!$W$3:$AR$434,MATCH(J44,'IRA-BIL_IRA-BIL - Mid_annual_st'!$A$3:$A$434,0),),'IRA-BIL_IRA-BIL - Mid_annual_st'!$W$1:$AR$1,$B50)</f>
        <v>31292832</v>
      </c>
      <c r="K50">
        <f>SUMIFS(INDEX('IRA-BIL_IRA-BIL - Mid_annual_st'!$W$3:$AR$434,MATCH(K44,'IRA-BIL_IRA-BIL - Mid_annual_st'!$A$3:$A$434,0),),'IRA-BIL_IRA-BIL - Mid_annual_st'!$W$1:$AR$1,$B50)</f>
        <v>31462972</v>
      </c>
      <c r="M50">
        <f t="shared" ref="M50" si="284">C50/SUM(C46:C57)</f>
        <v>0.14293168035102671</v>
      </c>
      <c r="N50">
        <f t="shared" ref="N50" si="285">D50/SUM(D46:D57)</f>
        <v>0.15004580301699799</v>
      </c>
      <c r="O50">
        <f t="shared" ref="O50" si="286">E50/SUM(E46:E57)</f>
        <v>0.14158414843309985</v>
      </c>
      <c r="P50">
        <f t="shared" ref="P50" si="287">F50/SUM(F46:F57)</f>
        <v>0.1510782819697056</v>
      </c>
      <c r="Q50">
        <f t="shared" ref="Q50" si="288">G50/SUM(G46:G57)</f>
        <v>0.15287624513088877</v>
      </c>
      <c r="R50">
        <f t="shared" ref="R50" si="289">H50/SUM(H46:H57)</f>
        <v>0.15209679757986322</v>
      </c>
      <c r="S50">
        <f t="shared" ref="S50" si="290">I50/SUM(I46:I57)</f>
        <v>0.16459587562964073</v>
      </c>
      <c r="T50">
        <f t="shared" ref="T50" si="291">J50/SUM(J46:J57)</f>
        <v>0.17274839832729763</v>
      </c>
      <c r="U50">
        <f t="shared" ref="U50" si="292">K50/SUM(K46:K57)</f>
        <v>0.15469559974039751</v>
      </c>
    </row>
    <row r="51" spans="1:21">
      <c r="A51" t="str">
        <f t="shared" ref="A51:A57" si="293">A50</f>
        <v>CA</v>
      </c>
      <c r="B51" s="1" t="s">
        <v>346</v>
      </c>
      <c r="C51">
        <f>SUMIFS(INDEX('IRA-BIL_IRA-BIL - Mid_annual_st'!$W$3:$AR$434,MATCH(C44,'IRA-BIL_IRA-BIL - Mid_annual_st'!$A$3:$A$434,0),),'IRA-BIL_IRA-BIL - Mid_annual_st'!$W$1:$AR$1,$B51)</f>
        <v>92014589</v>
      </c>
      <c r="D51">
        <f>SUMIFS(INDEX('IRA-BIL_IRA-BIL - Mid_annual_st'!$W$3:$AR$434,MATCH(D44,'IRA-BIL_IRA-BIL - Mid_annual_st'!$A$3:$A$434,0),),'IRA-BIL_IRA-BIL - Mid_annual_st'!$W$1:$AR$1,$B51)</f>
        <v>83708204</v>
      </c>
      <c r="E51">
        <f>SUMIFS(INDEX('IRA-BIL_IRA-BIL - Mid_annual_st'!$W$3:$AR$434,MATCH(E44,'IRA-BIL_IRA-BIL - Mid_annual_st'!$A$3:$A$434,0),),'IRA-BIL_IRA-BIL - Mid_annual_st'!$W$1:$AR$1,$B51)</f>
        <v>75294834</v>
      </c>
      <c r="F51">
        <f>SUMIFS(INDEX('IRA-BIL_IRA-BIL - Mid_annual_st'!$W$3:$AR$434,MATCH(F44,'IRA-BIL_IRA-BIL - Mid_annual_st'!$A$3:$A$434,0),),'IRA-BIL_IRA-BIL - Mid_annual_st'!$W$1:$AR$1,$B51)</f>
        <v>67449029</v>
      </c>
      <c r="G51">
        <f>SUMIFS(INDEX('IRA-BIL_IRA-BIL - Mid_annual_st'!$W$3:$AR$434,MATCH(G44,'IRA-BIL_IRA-BIL - Mid_annual_st'!$A$3:$A$434,0),),'IRA-BIL_IRA-BIL - Mid_annual_st'!$W$1:$AR$1,$B51)</f>
        <v>65539556</v>
      </c>
      <c r="H51">
        <f>SUMIFS(INDEX('IRA-BIL_IRA-BIL - Mid_annual_st'!$W$3:$AR$434,MATCH(H44,'IRA-BIL_IRA-BIL - Mid_annual_st'!$A$3:$A$434,0),),'IRA-BIL_IRA-BIL - Mid_annual_st'!$W$1:$AR$1,$B51)</f>
        <v>56551666</v>
      </c>
      <c r="I51">
        <f>SUMIFS(INDEX('IRA-BIL_IRA-BIL - Mid_annual_st'!$W$3:$AR$434,MATCH(I44,'IRA-BIL_IRA-BIL - Mid_annual_st'!$A$3:$A$434,0),),'IRA-BIL_IRA-BIL - Mid_annual_st'!$W$1:$AR$1,$B51)</f>
        <v>41451679</v>
      </c>
      <c r="J51">
        <f>SUMIFS(INDEX('IRA-BIL_IRA-BIL - Mid_annual_st'!$W$3:$AR$434,MATCH(J44,'IRA-BIL_IRA-BIL - Mid_annual_st'!$A$3:$A$434,0),),'IRA-BIL_IRA-BIL - Mid_annual_st'!$W$1:$AR$1,$B51)</f>
        <v>37893169</v>
      </c>
      <c r="K51">
        <f>SUMIFS(INDEX('IRA-BIL_IRA-BIL - Mid_annual_st'!$W$3:$AR$434,MATCH(K44,'IRA-BIL_IRA-BIL - Mid_annual_st'!$A$3:$A$434,0),),'IRA-BIL_IRA-BIL - Mid_annual_st'!$W$1:$AR$1,$B51)</f>
        <v>24700632</v>
      </c>
      <c r="M51">
        <f t="shared" ref="M51" si="294">C51/SUM(C46:C57)</f>
        <v>0.45279409651688202</v>
      </c>
      <c r="N51">
        <f t="shared" ref="N51" si="295">D51/SUM(D46:D57)</f>
        <v>0.43242166239212998</v>
      </c>
      <c r="O51">
        <f t="shared" ref="O51" si="296">E51/SUM(E46:E57)</f>
        <v>0.36656946846073302</v>
      </c>
      <c r="P51">
        <f t="shared" ref="P51" si="297">F51/SUM(F46:F57)</f>
        <v>0.34050155374181079</v>
      </c>
      <c r="Q51">
        <f t="shared" ref="Q51" si="298">G51/SUM(G46:G57)</f>
        <v>0.33363021736939852</v>
      </c>
      <c r="R51">
        <f t="shared" ref="R51" si="299">H51/SUM(H46:H57)</f>
        <v>0.27890195270001689</v>
      </c>
      <c r="S51">
        <f t="shared" ref="S51" si="300">I51/SUM(I46:I57)</f>
        <v>0.21895853056960649</v>
      </c>
      <c r="T51">
        <f t="shared" ref="T51" si="301">J51/SUM(J46:J57)</f>
        <v>0.20918478239028052</v>
      </c>
      <c r="U51">
        <f t="shared" ref="U51" si="302">K51/SUM(K46:K57)</f>
        <v>0.12144685763337471</v>
      </c>
    </row>
    <row r="52" spans="1:21">
      <c r="A52" t="str">
        <f t="shared" si="293"/>
        <v>CA</v>
      </c>
      <c r="B52" s="1" t="s">
        <v>99</v>
      </c>
      <c r="C52">
        <f>SUMIFS(INDEX('IRA-BIL_IRA-BIL - Mid_annual_st'!$W$3:$AR$434,MATCH(C44,'IRA-BIL_IRA-BIL - Mid_annual_st'!$A$3:$A$434,0),),'IRA-BIL_IRA-BIL - Mid_annual_st'!$W$1:$AR$1,$B52)</f>
        <v>17891898</v>
      </c>
      <c r="D52">
        <f>SUMIFS(INDEX('IRA-BIL_IRA-BIL - Mid_annual_st'!$W$3:$AR$434,MATCH(D44,'IRA-BIL_IRA-BIL - Mid_annual_st'!$A$3:$A$434,0),),'IRA-BIL_IRA-BIL - Mid_annual_st'!$W$1:$AR$1,$B52)</f>
        <v>17891898</v>
      </c>
      <c r="E52">
        <f>SUMIFS(INDEX('IRA-BIL_IRA-BIL - Mid_annual_st'!$W$3:$AR$434,MATCH(E44,'IRA-BIL_IRA-BIL - Mid_annual_st'!$A$3:$A$434,0),),'IRA-BIL_IRA-BIL - Mid_annual_st'!$W$1:$AR$1,$B52)</f>
        <v>17891898</v>
      </c>
      <c r="F52">
        <f>SUMIFS(INDEX('IRA-BIL_IRA-BIL - Mid_annual_st'!$W$3:$AR$434,MATCH(F44,'IRA-BIL_IRA-BIL - Mid_annual_st'!$A$3:$A$434,0),),'IRA-BIL_IRA-BIL - Mid_annual_st'!$W$1:$AR$1,$B52)</f>
        <v>17891898</v>
      </c>
      <c r="G52">
        <f>SUMIFS(INDEX('IRA-BIL_IRA-BIL - Mid_annual_st'!$W$3:$AR$434,MATCH(G44,'IRA-BIL_IRA-BIL - Mid_annual_st'!$A$3:$A$434,0),),'IRA-BIL_IRA-BIL - Mid_annual_st'!$W$1:$AR$1,$B52)</f>
        <v>17891898</v>
      </c>
      <c r="H52">
        <f>SUMIFS(INDEX('IRA-BIL_IRA-BIL - Mid_annual_st'!$W$3:$AR$434,MATCH(H44,'IRA-BIL_IRA-BIL - Mid_annual_st'!$A$3:$A$434,0),),'IRA-BIL_IRA-BIL - Mid_annual_st'!$W$1:$AR$1,$B52)</f>
        <v>17891898</v>
      </c>
      <c r="I52">
        <f>SUMIFS(INDEX('IRA-BIL_IRA-BIL - Mid_annual_st'!$W$3:$AR$434,MATCH(I44,'IRA-BIL_IRA-BIL - Mid_annual_st'!$A$3:$A$434,0),),'IRA-BIL_IRA-BIL - Mid_annual_st'!$W$1:$AR$1,$B52)</f>
        <v>17505782</v>
      </c>
      <c r="J52">
        <f>SUMIFS(INDEX('IRA-BIL_IRA-BIL - Mid_annual_st'!$W$3:$AR$434,MATCH(J44,'IRA-BIL_IRA-BIL - Mid_annual_st'!$A$3:$A$434,0),),'IRA-BIL_IRA-BIL - Mid_annual_st'!$W$1:$AR$1,$B52)</f>
        <v>8627139</v>
      </c>
      <c r="K52">
        <f>SUMIFS(INDEX('IRA-BIL_IRA-BIL - Mid_annual_st'!$W$3:$AR$434,MATCH(K44,'IRA-BIL_IRA-BIL - Mid_annual_st'!$A$3:$A$434,0),),'IRA-BIL_IRA-BIL - Mid_annual_st'!$W$1:$AR$1,$B52)</f>
        <v>0</v>
      </c>
      <c r="M52">
        <f t="shared" ref="M52" si="303">C52/SUM(C46:C57)</f>
        <v>8.8044144715814676E-2</v>
      </c>
      <c r="N52">
        <f t="shared" ref="N52" si="304">D52/SUM(D46:D57)</f>
        <v>9.2426356161104894E-2</v>
      </c>
      <c r="O52">
        <f t="shared" ref="O52" si="305">E52/SUM(E46:E57)</f>
        <v>8.7105890154610774E-2</v>
      </c>
      <c r="P52">
        <f t="shared" ref="P52" si="306">F52/SUM(F46:F57)</f>
        <v>9.0323302777123707E-2</v>
      </c>
      <c r="Q52">
        <f t="shared" ref="Q52" si="307">G52/SUM(G46:G57)</f>
        <v>9.1079009123758894E-2</v>
      </c>
      <c r="R52">
        <f t="shared" ref="R52" si="308">H52/SUM(H46:H57)</f>
        <v>8.8239403764153054E-2</v>
      </c>
      <c r="S52">
        <f t="shared" ref="S52" si="309">I52/SUM(I46:I57)</f>
        <v>9.2470085546881395E-2</v>
      </c>
      <c r="T52">
        <f t="shared" ref="T52" si="310">J52/SUM(J46:J57)</f>
        <v>4.7625106107269687E-2</v>
      </c>
      <c r="U52">
        <f t="shared" ref="U52" si="311">K52/SUM(K46:K57)</f>
        <v>0</v>
      </c>
    </row>
    <row r="53" spans="1:21">
      <c r="A53" t="str">
        <f t="shared" si="293"/>
        <v>CA</v>
      </c>
      <c r="B53" s="1" t="s">
        <v>109</v>
      </c>
      <c r="C53">
        <f>SUMIFS(INDEX('IRA-BIL_IRA-BIL - Mid_annual_st'!$W$3:$AR$434,MATCH(C44,'IRA-BIL_IRA-BIL - Mid_annual_st'!$A$3:$A$434,0),),'IRA-BIL_IRA-BIL - Mid_annual_st'!$W$1:$AR$1,$B53)</f>
        <v>0</v>
      </c>
      <c r="D53">
        <f>SUMIFS(INDEX('IRA-BIL_IRA-BIL - Mid_annual_st'!$W$3:$AR$434,MATCH(D44,'IRA-BIL_IRA-BIL - Mid_annual_st'!$A$3:$A$434,0),),'IRA-BIL_IRA-BIL - Mid_annual_st'!$W$1:$AR$1,$B53)</f>
        <v>0</v>
      </c>
      <c r="E53">
        <f>SUMIFS(INDEX('IRA-BIL_IRA-BIL - Mid_annual_st'!$W$3:$AR$434,MATCH(E44,'IRA-BIL_IRA-BIL - Mid_annual_st'!$A$3:$A$434,0),),'IRA-BIL_IRA-BIL - Mid_annual_st'!$W$1:$AR$1,$B53)</f>
        <v>0</v>
      </c>
      <c r="F53">
        <f>SUMIFS(INDEX('IRA-BIL_IRA-BIL - Mid_annual_st'!$W$3:$AR$434,MATCH(F44,'IRA-BIL_IRA-BIL - Mid_annual_st'!$A$3:$A$434,0),),'IRA-BIL_IRA-BIL - Mid_annual_st'!$W$1:$AR$1,$B53)</f>
        <v>0</v>
      </c>
      <c r="G53">
        <f>SUMIFS(INDEX('IRA-BIL_IRA-BIL - Mid_annual_st'!$W$3:$AR$434,MATCH(G44,'IRA-BIL_IRA-BIL - Mid_annual_st'!$A$3:$A$434,0),),'IRA-BIL_IRA-BIL - Mid_annual_st'!$W$1:$AR$1,$B53)</f>
        <v>0</v>
      </c>
      <c r="H53">
        <f>SUMIFS(INDEX('IRA-BIL_IRA-BIL - Mid_annual_st'!$W$3:$AR$434,MATCH(H44,'IRA-BIL_IRA-BIL - Mid_annual_st'!$A$3:$A$434,0),),'IRA-BIL_IRA-BIL - Mid_annual_st'!$W$1:$AR$1,$B53)</f>
        <v>0</v>
      </c>
      <c r="I53">
        <f>SUMIFS(INDEX('IRA-BIL_IRA-BIL - Mid_annual_st'!$W$3:$AR$434,MATCH(I44,'IRA-BIL_IRA-BIL - Mid_annual_st'!$A$3:$A$434,0),),'IRA-BIL_IRA-BIL - Mid_annual_st'!$W$1:$AR$1,$B53)</f>
        <v>2338100</v>
      </c>
      <c r="J53">
        <f>SUMIFS(INDEX('IRA-BIL_IRA-BIL - Mid_annual_st'!$W$3:$AR$434,MATCH(J44,'IRA-BIL_IRA-BIL - Mid_annual_st'!$A$3:$A$434,0),),'IRA-BIL_IRA-BIL - Mid_annual_st'!$W$1:$AR$1,$B53)</f>
        <v>5170208</v>
      </c>
      <c r="K53">
        <f>SUMIFS(INDEX('IRA-BIL_IRA-BIL - Mid_annual_st'!$W$3:$AR$434,MATCH(K44,'IRA-BIL_IRA-BIL - Mid_annual_st'!$A$3:$A$434,0),),'IRA-BIL_IRA-BIL - Mid_annual_st'!$W$1:$AR$1,$B53)</f>
        <v>8853169</v>
      </c>
      <c r="M53">
        <f t="shared" ref="M53" si="312">C53/SUM(C46:C57)</f>
        <v>0</v>
      </c>
      <c r="N53">
        <f t="shared" ref="N53" si="313">D53/SUM(D46:D57)</f>
        <v>0</v>
      </c>
      <c r="O53">
        <f t="shared" ref="O53" si="314">E53/SUM(E46:E57)</f>
        <v>0</v>
      </c>
      <c r="P53">
        <f t="shared" ref="P53" si="315">F53/SUM(F46:F57)</f>
        <v>0</v>
      </c>
      <c r="Q53">
        <f t="shared" ref="Q53" si="316">G53/SUM(G46:G57)</f>
        <v>0</v>
      </c>
      <c r="R53">
        <f t="shared" ref="R53" si="317">H53/SUM(H46:H57)</f>
        <v>0</v>
      </c>
      <c r="S53">
        <f t="shared" ref="S53" si="318">I53/SUM(I46:I57)</f>
        <v>1.2350451240462345E-2</v>
      </c>
      <c r="T53">
        <f t="shared" ref="T53" si="319">J53/SUM(J46:J57)</f>
        <v>2.8541525133263135E-2</v>
      </c>
      <c r="U53">
        <f t="shared" ref="U53" si="320">K53/SUM(K46:K57)</f>
        <v>4.3528827729881821E-2</v>
      </c>
    </row>
    <row r="54" spans="1:21">
      <c r="A54" t="str">
        <f t="shared" si="293"/>
        <v>CA</v>
      </c>
      <c r="B54" s="1" t="s">
        <v>106</v>
      </c>
      <c r="C54">
        <f>SUMIFS(INDEX('IRA-BIL_IRA-BIL - Mid_annual_st'!$W$3:$AR$434,MATCH(C44,'IRA-BIL_IRA-BIL - Mid_annual_st'!$A$3:$A$434,0),),'IRA-BIL_IRA-BIL - Mid_annual_st'!$W$1:$AR$1,$B54)</f>
        <v>2607764</v>
      </c>
      <c r="D54">
        <f>SUMIFS(INDEX('IRA-BIL_IRA-BIL - Mid_annual_st'!$W$3:$AR$434,MATCH(D44,'IRA-BIL_IRA-BIL - Mid_annual_st'!$A$3:$A$434,0),),'IRA-BIL_IRA-BIL - Mid_annual_st'!$W$1:$AR$1,$B54)</f>
        <v>1447345</v>
      </c>
      <c r="E54">
        <f>SUMIFS(INDEX('IRA-BIL_IRA-BIL - Mid_annual_st'!$W$3:$AR$434,MATCH(E44,'IRA-BIL_IRA-BIL - Mid_annual_st'!$A$3:$A$434,0),),'IRA-BIL_IRA-BIL - Mid_annual_st'!$W$1:$AR$1,$B54)</f>
        <v>522762</v>
      </c>
      <c r="F54">
        <f>SUMIFS(INDEX('IRA-BIL_IRA-BIL - Mid_annual_st'!$W$3:$AR$434,MATCH(F44,'IRA-BIL_IRA-BIL - Mid_annual_st'!$A$3:$A$434,0),),'IRA-BIL_IRA-BIL - Mid_annual_st'!$W$1:$AR$1,$B54)</f>
        <v>522762</v>
      </c>
      <c r="G54">
        <f>SUMIFS(INDEX('IRA-BIL_IRA-BIL - Mid_annual_st'!$W$3:$AR$434,MATCH(G44,'IRA-BIL_IRA-BIL - Mid_annual_st'!$A$3:$A$434,0),),'IRA-BIL_IRA-BIL - Mid_annual_st'!$W$1:$AR$1,$B54)</f>
        <v>521921</v>
      </c>
      <c r="H54">
        <f>SUMIFS(INDEX('IRA-BIL_IRA-BIL - Mid_annual_st'!$W$3:$AR$434,MATCH(H44,'IRA-BIL_IRA-BIL - Mid_annual_st'!$A$3:$A$434,0),),'IRA-BIL_IRA-BIL - Mid_annual_st'!$W$1:$AR$1,$B54)</f>
        <v>521921</v>
      </c>
      <c r="I54">
        <f>SUMIFS(INDEX('IRA-BIL_IRA-BIL - Mid_annual_st'!$W$3:$AR$434,MATCH(I44,'IRA-BIL_IRA-BIL - Mid_annual_st'!$A$3:$A$434,0),),'IRA-BIL_IRA-BIL - Mid_annual_st'!$W$1:$AR$1,$B54)</f>
        <v>464105</v>
      </c>
      <c r="J54">
        <f>SUMIFS(INDEX('IRA-BIL_IRA-BIL - Mid_annual_st'!$W$3:$AR$434,MATCH(J44,'IRA-BIL_IRA-BIL - Mid_annual_st'!$A$3:$A$434,0),),'IRA-BIL_IRA-BIL - Mid_annual_st'!$W$1:$AR$1,$B54)</f>
        <v>464105</v>
      </c>
      <c r="K54">
        <f>SUMIFS(INDEX('IRA-BIL_IRA-BIL - Mid_annual_st'!$W$3:$AR$434,MATCH(K44,'IRA-BIL_IRA-BIL - Mid_annual_st'!$A$3:$A$434,0),),'IRA-BIL_IRA-BIL - Mid_annual_st'!$W$1:$AR$1,$B54)</f>
        <v>311628</v>
      </c>
      <c r="M54">
        <f t="shared" ref="M54" si="321">C54/SUM(C46:C57)</f>
        <v>1.2832531853283074E-2</v>
      </c>
      <c r="N54">
        <f t="shared" ref="N54" si="322">D54/SUM(D46:D57)</f>
        <v>7.4767263069571693E-3</v>
      </c>
      <c r="O54">
        <f t="shared" ref="O54" si="323">E54/SUM(E46:E57)</f>
        <v>2.5450429769387595E-3</v>
      </c>
      <c r="P54">
        <f t="shared" ref="P54" si="324">F54/SUM(F46:F57)</f>
        <v>2.6390487139136801E-3</v>
      </c>
      <c r="Q54">
        <f t="shared" ref="Q54" si="325">G54/SUM(G46:G57)</f>
        <v>2.6568476704305695E-3</v>
      </c>
      <c r="R54">
        <f t="shared" ref="R54" si="326">H54/SUM(H46:H57)</f>
        <v>2.5740141069432953E-3</v>
      </c>
      <c r="S54">
        <f t="shared" ref="S54" si="327">I54/SUM(I46:I57)</f>
        <v>2.4515231054936817E-3</v>
      </c>
      <c r="T54">
        <f t="shared" ref="T54" si="328">J54/SUM(J46:J57)</f>
        <v>2.5620370634939806E-3</v>
      </c>
      <c r="U54">
        <f t="shared" ref="U54" si="329">K54/SUM(K46:K57)</f>
        <v>1.5321972875258127E-3</v>
      </c>
    </row>
    <row r="55" spans="1:21">
      <c r="A55" t="str">
        <f t="shared" si="293"/>
        <v>CA</v>
      </c>
      <c r="B55" s="1" t="s">
        <v>100</v>
      </c>
      <c r="C55">
        <f>SUMIFS(INDEX('IRA-BIL_IRA-BIL - Mid_annual_st'!$W$3:$AR$434,MATCH(C44,'IRA-BIL_IRA-BIL - Mid_annual_st'!$A$3:$A$434,0),),'IRA-BIL_IRA-BIL - Mid_annual_st'!$W$1:$AR$1,$B55)</f>
        <v>14121780</v>
      </c>
      <c r="D55">
        <f>SUMIFS(INDEX('IRA-BIL_IRA-BIL - Mid_annual_st'!$W$3:$AR$434,MATCH(D44,'IRA-BIL_IRA-BIL - Mid_annual_st'!$A$3:$A$434,0),),'IRA-BIL_IRA-BIL - Mid_annual_st'!$W$1:$AR$1,$B55)</f>
        <v>13875629</v>
      </c>
      <c r="E55">
        <f>SUMIFS(INDEX('IRA-BIL_IRA-BIL - Mid_annual_st'!$W$3:$AR$434,MATCH(E44,'IRA-BIL_IRA-BIL - Mid_annual_st'!$A$3:$A$434,0),),'IRA-BIL_IRA-BIL - Mid_annual_st'!$W$1:$AR$1,$B55)</f>
        <v>16167737</v>
      </c>
      <c r="F55">
        <f>SUMIFS(INDEX('IRA-BIL_IRA-BIL - Mid_annual_st'!$W$3:$AR$434,MATCH(F44,'IRA-BIL_IRA-BIL - Mid_annual_st'!$A$3:$A$434,0),),'IRA-BIL_IRA-BIL - Mid_annual_st'!$W$1:$AR$1,$B55)</f>
        <v>16360910</v>
      </c>
      <c r="G55">
        <f>SUMIFS(INDEX('IRA-BIL_IRA-BIL - Mid_annual_st'!$W$3:$AR$434,MATCH(G44,'IRA-BIL_IRA-BIL - Mid_annual_st'!$A$3:$A$434,0),),'IRA-BIL_IRA-BIL - Mid_annual_st'!$W$1:$AR$1,$B55)</f>
        <v>16430224</v>
      </c>
      <c r="H55">
        <f>SUMIFS(INDEX('IRA-BIL_IRA-BIL - Mid_annual_st'!$W$3:$AR$434,MATCH(H44,'IRA-BIL_IRA-BIL - Mid_annual_st'!$A$3:$A$434,0),),'IRA-BIL_IRA-BIL - Mid_annual_st'!$W$1:$AR$1,$B55)</f>
        <v>16482159</v>
      </c>
      <c r="I55">
        <f>SUMIFS(INDEX('IRA-BIL_IRA-BIL - Mid_annual_st'!$W$3:$AR$434,MATCH(I44,'IRA-BIL_IRA-BIL - Mid_annual_st'!$A$3:$A$434,0),),'IRA-BIL_IRA-BIL - Mid_annual_st'!$W$1:$AR$1,$B55)</f>
        <v>16394201</v>
      </c>
      <c r="J55">
        <f>SUMIFS(INDEX('IRA-BIL_IRA-BIL - Mid_annual_st'!$W$3:$AR$434,MATCH(J44,'IRA-BIL_IRA-BIL - Mid_annual_st'!$A$3:$A$434,0),),'IRA-BIL_IRA-BIL - Mid_annual_st'!$W$1:$AR$1,$B55)</f>
        <v>15765636</v>
      </c>
      <c r="K55">
        <f>SUMIFS(INDEX('IRA-BIL_IRA-BIL - Mid_annual_st'!$W$3:$AR$434,MATCH(K44,'IRA-BIL_IRA-BIL - Mid_annual_st'!$A$3:$A$434,0),),'IRA-BIL_IRA-BIL - Mid_annual_st'!$W$1:$AR$1,$B55)</f>
        <v>15925287</v>
      </c>
      <c r="M55">
        <f t="shared" ref="M55" si="330">C55/SUM(C46:C57)</f>
        <v>6.9491791310508103E-2</v>
      </c>
      <c r="N55">
        <f t="shared" ref="N55" si="331">D55/SUM(D46:D57)</f>
        <v>7.16790263343417E-2</v>
      </c>
      <c r="O55">
        <f t="shared" ref="O55" si="332">E55/SUM(E46:E57)</f>
        <v>7.8711890888861324E-2</v>
      </c>
      <c r="P55">
        <f t="shared" ref="P55" si="333">F55/SUM(F46:F57)</f>
        <v>8.2594447366024046E-2</v>
      </c>
      <c r="Q55">
        <f t="shared" ref="Q55" si="334">G55/SUM(G46:G57)</f>
        <v>8.3638332925964717E-2</v>
      </c>
      <c r="R55">
        <f t="shared" ref="R55" si="335">H55/SUM(H46:H57)</f>
        <v>8.1286841837907256E-2</v>
      </c>
      <c r="S55">
        <f t="shared" ref="S55" si="336">I55/SUM(I46:I57)</f>
        <v>8.6598426105315859E-2</v>
      </c>
      <c r="T55">
        <f t="shared" ref="T55" si="337">J55/SUM(J46:J57)</f>
        <v>8.7032339150741725E-2</v>
      </c>
      <c r="U55">
        <f t="shared" ref="U55" si="338">K55/SUM(K46:K57)</f>
        <v>7.8300671135039496E-2</v>
      </c>
    </row>
    <row r="56" spans="1:21">
      <c r="A56" t="str">
        <f t="shared" si="293"/>
        <v>CA</v>
      </c>
      <c r="B56" s="1" t="s">
        <v>896</v>
      </c>
      <c r="C56" s="156">
        <v>0</v>
      </c>
      <c r="D56" s="156">
        <v>0</v>
      </c>
      <c r="E56" s="156">
        <v>0</v>
      </c>
      <c r="F56" s="156">
        <v>0</v>
      </c>
      <c r="G56" s="156">
        <v>0</v>
      </c>
      <c r="H56" s="156">
        <v>0</v>
      </c>
      <c r="I56" s="156">
        <v>0</v>
      </c>
      <c r="J56" s="156">
        <v>0</v>
      </c>
      <c r="K56" s="156">
        <v>0</v>
      </c>
      <c r="M56" s="156">
        <v>0</v>
      </c>
      <c r="N56" s="156">
        <v>0</v>
      </c>
      <c r="O56" s="156">
        <v>0</v>
      </c>
      <c r="P56" s="156">
        <v>0</v>
      </c>
      <c r="Q56" s="156">
        <v>0</v>
      </c>
      <c r="R56" s="156">
        <v>0</v>
      </c>
      <c r="S56" s="156">
        <v>0</v>
      </c>
      <c r="T56" s="156">
        <v>0</v>
      </c>
      <c r="U56" s="156">
        <v>0</v>
      </c>
    </row>
    <row r="57" spans="1:21" ht="15.5" thickBot="1">
      <c r="A57" t="str">
        <f t="shared" si="293"/>
        <v>CA</v>
      </c>
      <c r="B57" s="1" t="s">
        <v>895</v>
      </c>
      <c r="C57">
        <f>SUMIFS(INDEX('IRA-BIL_IRA-BIL - Mid_annual_st'!$W$3:$AR$434,MATCH(C44,'IRA-BIL_IRA-BIL - Mid_annual_st'!$A$3:$A$434,0),),'IRA-BIL_IRA-BIL - Mid_annual_st'!$W$1:$AR$1,$B57)</f>
        <v>44640799</v>
      </c>
      <c r="D57">
        <f>SUMIFS(INDEX('IRA-BIL_IRA-BIL - Mid_annual_st'!$W$3:$AR$434,MATCH(D44,'IRA-BIL_IRA-BIL - Mid_annual_st'!$A$3:$A$434,0),),'IRA-BIL_IRA-BIL - Mid_annual_st'!$W$1:$AR$1,$B57)</f>
        <v>45404601</v>
      </c>
      <c r="E57">
        <f>SUMIFS(INDEX('IRA-BIL_IRA-BIL - Mid_annual_st'!$W$3:$AR$434,MATCH(E44,'IRA-BIL_IRA-BIL - Mid_annual_st'!$A$3:$A$434,0),),'IRA-BIL_IRA-BIL - Mid_annual_st'!$W$1:$AR$1,$B57)</f>
        <v>64107152</v>
      </c>
      <c r="F57">
        <f>SUMIFS(INDEX('IRA-BIL_IRA-BIL - Mid_annual_st'!$W$3:$AR$434,MATCH(F44,'IRA-BIL_IRA-BIL - Mid_annual_st'!$A$3:$A$434,0),),'IRA-BIL_IRA-BIL - Mid_annual_st'!$W$1:$AR$1,$B57)</f>
        <v>63729300</v>
      </c>
      <c r="G57">
        <f>SUMIFS(INDEX('IRA-BIL_IRA-BIL - Mid_annual_st'!$W$3:$AR$434,MATCH(G44,'IRA-BIL_IRA-BIL - Mid_annual_st'!$A$3:$A$434,0),),'IRA-BIL_IRA-BIL - Mid_annual_st'!$W$1:$AR$1,$B57)</f>
        <v>63780822</v>
      </c>
      <c r="H57">
        <f>SUMIFS(INDEX('IRA-BIL_IRA-BIL - Mid_annual_st'!$W$3:$AR$434,MATCH(H44,'IRA-BIL_IRA-BIL - Mid_annual_st'!$A$3:$A$434,0),),'IRA-BIL_IRA-BIL - Mid_annual_st'!$W$1:$AR$1,$B57)</f>
        <v>69647268</v>
      </c>
      <c r="I57">
        <f>SUMIFS(INDEX('IRA-BIL_IRA-BIL - Mid_annual_st'!$W$3:$AR$434,MATCH(I44,'IRA-BIL_IRA-BIL - Mid_annual_st'!$A$3:$A$434,0),),'IRA-BIL_IRA-BIL - Mid_annual_st'!$W$1:$AR$1,$B57)</f>
        <v>69177295</v>
      </c>
      <c r="J57">
        <f>SUMIFS(INDEX('IRA-BIL_IRA-BIL - Mid_annual_st'!$W$3:$AR$434,MATCH(J44,'IRA-BIL_IRA-BIL - Mid_annual_st'!$A$3:$A$434,0),),'IRA-BIL_IRA-BIL - Mid_annual_st'!$W$1:$AR$1,$B57)</f>
        <v>70971560</v>
      </c>
      <c r="K57">
        <f>SUMIFS(INDEX('IRA-BIL_IRA-BIL - Mid_annual_st'!$W$3:$AR$434,MATCH(K44,'IRA-BIL_IRA-BIL - Mid_annual_st'!$A$3:$A$434,0),),'IRA-BIL_IRA-BIL - Mid_annual_st'!$W$1:$AR$1,$B57)</f>
        <v>111195041</v>
      </c>
      <c r="M57">
        <f t="shared" ref="M57" si="339">C57/SUM(C46:C57)</f>
        <v>0.21967266789613907</v>
      </c>
      <c r="N57">
        <f t="shared" ref="N57" si="340">D57/SUM(D46:D57)</f>
        <v>0.23455207621789814</v>
      </c>
      <c r="O57">
        <f t="shared" ref="O57" si="341">E57/SUM(E46:E57)</f>
        <v>0.31210274841925301</v>
      </c>
      <c r="P57">
        <f t="shared" ref="P57" si="342">F57/SUM(F46:F57)</f>
        <v>0.32172332190101627</v>
      </c>
      <c r="Q57">
        <f t="shared" ref="Q57" si="343">G57/SUM(G46:G57)</f>
        <v>0.3246773522215945</v>
      </c>
      <c r="R57">
        <f t="shared" ref="R57" si="344">H57/SUM(H46:H57)</f>
        <v>0.34348694599768992</v>
      </c>
      <c r="S57">
        <f t="shared" ref="S57" si="345">I57/SUM(I46:I57)</f>
        <v>0.36541243267806323</v>
      </c>
      <c r="T57">
        <f t="shared" ref="T57" si="346">J57/SUM(J46:J57)</f>
        <v>0.3917901491558739</v>
      </c>
      <c r="U57">
        <f t="shared" ref="U57" si="347">K57/SUM(K46:K57)</f>
        <v>0.54671833149306714</v>
      </c>
    </row>
    <row r="58" spans="1:21" ht="15.5" thickBot="1">
      <c r="A58" s="153" t="s">
        <v>540</v>
      </c>
      <c r="C58" s="152" t="str">
        <f t="shared" ref="C58" si="348">$A58&amp;"_"&amp;C59</f>
        <v>CO_2022</v>
      </c>
      <c r="D58" s="152" t="str">
        <f t="shared" ref="D58" si="349">$A58&amp;"_"&amp;D59</f>
        <v>CO_2023</v>
      </c>
      <c r="E58" s="152" t="str">
        <f t="shared" ref="E58" si="350">$A58&amp;"_"&amp;E59</f>
        <v>CO_2024</v>
      </c>
      <c r="F58" s="152" t="str">
        <f t="shared" ref="F58" si="351">$A58&amp;"_"&amp;F59</f>
        <v>CO_2025</v>
      </c>
      <c r="G58" s="152" t="str">
        <f t="shared" ref="G58" si="352">$A58&amp;"_"&amp;G59</f>
        <v>CO_2026</v>
      </c>
      <c r="H58" s="152" t="str">
        <f t="shared" ref="H58" si="353">$A58&amp;"_"&amp;H59</f>
        <v>CO_2027</v>
      </c>
      <c r="I58" s="152" t="str">
        <f t="shared" ref="I58" si="354">$A58&amp;"_"&amp;I59</f>
        <v>CO_2028</v>
      </c>
      <c r="J58" s="152" t="str">
        <f t="shared" ref="J58" si="355">$A58&amp;"_"&amp;J59</f>
        <v>CO_2029</v>
      </c>
      <c r="K58" s="152" t="str">
        <f t="shared" ref="K58" si="356">$A58&amp;"_"&amp;K59</f>
        <v>CO_2030</v>
      </c>
      <c r="M58" s="159" t="str">
        <f t="shared" ref="M58" si="357">$A58&amp;"_"&amp;M59</f>
        <v>CO_2022</v>
      </c>
      <c r="N58" s="159" t="str">
        <f t="shared" ref="N58" si="358">$A58&amp;"_"&amp;N59</f>
        <v>CO_2023</v>
      </c>
      <c r="O58" s="159" t="str">
        <f t="shared" ref="O58" si="359">$A58&amp;"_"&amp;O59</f>
        <v>CO_2024</v>
      </c>
      <c r="P58" s="159" t="str">
        <f t="shared" ref="P58" si="360">$A58&amp;"_"&amp;P59</f>
        <v>CO_2025</v>
      </c>
      <c r="Q58" s="159" t="str">
        <f t="shared" ref="Q58" si="361">$A58&amp;"_"&amp;Q59</f>
        <v>CO_2026</v>
      </c>
      <c r="R58" s="159" t="str">
        <f t="shared" ref="R58" si="362">$A58&amp;"_"&amp;R59</f>
        <v>CO_2027</v>
      </c>
      <c r="S58" s="159" t="str">
        <f t="shared" ref="S58" si="363">$A58&amp;"_"&amp;S59</f>
        <v>CO_2028</v>
      </c>
      <c r="T58" s="159" t="str">
        <f t="shared" ref="T58" si="364">$A58&amp;"_"&amp;T59</f>
        <v>CO_2029</v>
      </c>
      <c r="U58" s="159" t="str">
        <f t="shared" ref="U58" si="365">$A58&amp;"_"&amp;U59</f>
        <v>CO_2030</v>
      </c>
    </row>
    <row r="59" spans="1:21">
      <c r="C59" s="151">
        <v>2022</v>
      </c>
      <c r="D59" s="151">
        <v>2023</v>
      </c>
      <c r="E59" s="151">
        <v>2024</v>
      </c>
      <c r="F59" s="151">
        <v>2025</v>
      </c>
      <c r="G59" s="151">
        <v>2026</v>
      </c>
      <c r="H59" s="151">
        <v>2027</v>
      </c>
      <c r="I59" s="151">
        <v>2028</v>
      </c>
      <c r="J59" s="151">
        <v>2029</v>
      </c>
      <c r="K59" s="151">
        <v>2030</v>
      </c>
      <c r="M59" s="151">
        <v>2022</v>
      </c>
      <c r="N59" s="151">
        <v>2023</v>
      </c>
      <c r="O59" s="151">
        <v>2024</v>
      </c>
      <c r="P59" s="151">
        <v>2025</v>
      </c>
      <c r="Q59" s="151">
        <v>2026</v>
      </c>
      <c r="R59" s="151">
        <v>2027</v>
      </c>
      <c r="S59" s="151">
        <v>2028</v>
      </c>
      <c r="T59" s="151">
        <v>2029</v>
      </c>
      <c r="U59" s="151">
        <v>2030</v>
      </c>
    </row>
    <row r="60" spans="1:21">
      <c r="A60" t="str">
        <f>A58</f>
        <v>CO</v>
      </c>
      <c r="B60" s="1" t="s">
        <v>897</v>
      </c>
      <c r="C60" s="156">
        <v>0</v>
      </c>
      <c r="D60" s="156">
        <v>0</v>
      </c>
      <c r="E60" s="156">
        <v>0</v>
      </c>
      <c r="F60" s="156">
        <v>0</v>
      </c>
      <c r="G60" s="156">
        <v>0</v>
      </c>
      <c r="H60" s="156">
        <v>0</v>
      </c>
      <c r="I60" s="156">
        <v>0</v>
      </c>
      <c r="J60" s="156">
        <v>0</v>
      </c>
      <c r="K60" s="156">
        <v>0</v>
      </c>
      <c r="M60" s="156">
        <v>0</v>
      </c>
      <c r="N60" s="156">
        <v>0</v>
      </c>
      <c r="O60" s="156">
        <v>0</v>
      </c>
      <c r="P60" s="156">
        <v>0</v>
      </c>
      <c r="Q60" s="156">
        <v>0</v>
      </c>
      <c r="R60" s="156">
        <v>0</v>
      </c>
      <c r="S60" s="156">
        <v>0</v>
      </c>
      <c r="T60" s="156">
        <v>0</v>
      </c>
      <c r="U60" s="156">
        <v>0</v>
      </c>
    </row>
    <row r="61" spans="1:21">
      <c r="A61" t="str">
        <f>A60</f>
        <v>CO</v>
      </c>
      <c r="B61" s="1" t="s">
        <v>104</v>
      </c>
      <c r="C61">
        <f>SUMIFS(INDEX('IRA-BIL_IRA-BIL - Mid_annual_st'!$W$3:$AR$434,MATCH(C58,'IRA-BIL_IRA-BIL - Mid_annual_st'!$A$3:$A$434,0),),'IRA-BIL_IRA-BIL - Mid_annual_st'!$W$1:$AR$1,$B61)</f>
        <v>98986</v>
      </c>
      <c r="D61">
        <f>SUMIFS(INDEX('IRA-BIL_IRA-BIL - Mid_annual_st'!$W$3:$AR$434,MATCH(D58,'IRA-BIL_IRA-BIL - Mid_annual_st'!$A$3:$A$434,0),),'IRA-BIL_IRA-BIL - Mid_annual_st'!$W$1:$AR$1,$B61)</f>
        <v>54806</v>
      </c>
      <c r="E61">
        <f>SUMIFS(INDEX('IRA-BIL_IRA-BIL - Mid_annual_st'!$W$3:$AR$434,MATCH(E58,'IRA-BIL_IRA-BIL - Mid_annual_st'!$A$3:$A$434,0),),'IRA-BIL_IRA-BIL - Mid_annual_st'!$W$1:$AR$1,$B61)</f>
        <v>54806</v>
      </c>
      <c r="F61">
        <f>SUMIFS(INDEX('IRA-BIL_IRA-BIL - Mid_annual_st'!$W$3:$AR$434,MATCH(F58,'IRA-BIL_IRA-BIL - Mid_annual_st'!$A$3:$A$434,0),),'IRA-BIL_IRA-BIL - Mid_annual_st'!$W$1:$AR$1,$B61)</f>
        <v>54443</v>
      </c>
      <c r="G61">
        <f>SUMIFS(INDEX('IRA-BIL_IRA-BIL - Mid_annual_st'!$W$3:$AR$434,MATCH(G58,'IRA-BIL_IRA-BIL - Mid_annual_st'!$A$3:$A$434,0),),'IRA-BIL_IRA-BIL - Mid_annual_st'!$W$1:$AR$1,$B61)</f>
        <v>54806</v>
      </c>
      <c r="H61">
        <f>SUMIFS(INDEX('IRA-BIL_IRA-BIL - Mid_annual_st'!$W$3:$AR$434,MATCH(H58,'IRA-BIL_IRA-BIL - Mid_annual_st'!$A$3:$A$434,0),),'IRA-BIL_IRA-BIL - Mid_annual_st'!$W$1:$AR$1,$B61)</f>
        <v>54806</v>
      </c>
      <c r="I61">
        <f>SUMIFS(INDEX('IRA-BIL_IRA-BIL - Mid_annual_st'!$W$3:$AR$434,MATCH(I58,'IRA-BIL_IRA-BIL - Mid_annual_st'!$A$3:$A$434,0),),'IRA-BIL_IRA-BIL - Mid_annual_st'!$W$1:$AR$1,$B61)</f>
        <v>49295</v>
      </c>
      <c r="J61">
        <f>SUMIFS(INDEX('IRA-BIL_IRA-BIL - Mid_annual_st'!$W$3:$AR$434,MATCH(J58,'IRA-BIL_IRA-BIL - Mid_annual_st'!$A$3:$A$434,0),),'IRA-BIL_IRA-BIL - Mid_annual_st'!$W$1:$AR$1,$B61)</f>
        <v>48856</v>
      </c>
      <c r="K61">
        <f>SUMIFS(INDEX('IRA-BIL_IRA-BIL - Mid_annual_st'!$W$3:$AR$434,MATCH(K58,'IRA-BIL_IRA-BIL - Mid_annual_st'!$A$3:$A$434,0),),'IRA-BIL_IRA-BIL - Mid_annual_st'!$W$1:$AR$1,$B61)</f>
        <v>42088</v>
      </c>
      <c r="M61">
        <f t="shared" ref="M61" si="366">C61/SUM(C60:C71)</f>
        <v>1.9144531893605327E-3</v>
      </c>
      <c r="N61">
        <f t="shared" ref="N61" si="367">D61/SUM(D60:D71)</f>
        <v>6.5305553993928061E-4</v>
      </c>
      <c r="O61">
        <f t="shared" ref="O61" si="368">E61/SUM(E60:E71)</f>
        <v>6.4928909857156513E-4</v>
      </c>
      <c r="P61">
        <f t="shared" ref="P61" si="369">F61/SUM(F60:F71)</f>
        <v>6.0751184948274904E-4</v>
      </c>
      <c r="Q61">
        <f t="shared" ref="Q61" si="370">G61/SUM(G60:G71)</f>
        <v>6.2038429573098839E-4</v>
      </c>
      <c r="R61">
        <f t="shared" ref="R61" si="371">H61/SUM(H60:H71)</f>
        <v>6.4204879802820752E-4</v>
      </c>
      <c r="S61">
        <f t="shared" ref="S61" si="372">I61/SUM(I60:I71)</f>
        <v>5.755805981734356E-4</v>
      </c>
      <c r="T61">
        <f t="shared" ref="T61" si="373">J61/SUM(J60:J71)</f>
        <v>5.8788120722854666E-4</v>
      </c>
      <c r="U61">
        <f t="shared" ref="U61" si="374">K61/SUM(K60:K71)</f>
        <v>4.8058968290147367E-4</v>
      </c>
    </row>
    <row r="62" spans="1:21">
      <c r="A62" t="str">
        <f t="shared" ref="A62:A71" si="375">A61</f>
        <v>CO</v>
      </c>
      <c r="B62" s="1" t="s">
        <v>98</v>
      </c>
      <c r="C62">
        <f>SUMIFS(INDEX('IRA-BIL_IRA-BIL - Mid_annual_st'!$W$3:$AR$434,MATCH(C58,'IRA-BIL_IRA-BIL - Mid_annual_st'!$A$3:$A$434,0),),'IRA-BIL_IRA-BIL - Mid_annual_st'!$W$1:$AR$1,$B62)</f>
        <v>26975784</v>
      </c>
      <c r="D62">
        <f>SUMIFS(INDEX('IRA-BIL_IRA-BIL - Mid_annual_st'!$W$3:$AR$434,MATCH(D58,'IRA-BIL_IRA-BIL - Mid_annual_st'!$A$3:$A$434,0),),'IRA-BIL_IRA-BIL - Mid_annual_st'!$W$1:$AR$1,$B62)</f>
        <v>21310306</v>
      </c>
      <c r="E62">
        <f>SUMIFS(INDEX('IRA-BIL_IRA-BIL - Mid_annual_st'!$W$3:$AR$434,MATCH(E58,'IRA-BIL_IRA-BIL - Mid_annual_st'!$A$3:$A$434,0),),'IRA-BIL_IRA-BIL - Mid_annual_st'!$W$1:$AR$1,$B62)</f>
        <v>17320441</v>
      </c>
      <c r="F62">
        <f>SUMIFS(INDEX('IRA-BIL_IRA-BIL - Mid_annual_st'!$W$3:$AR$434,MATCH(F58,'IRA-BIL_IRA-BIL - Mid_annual_st'!$A$3:$A$434,0),),'IRA-BIL_IRA-BIL - Mid_annual_st'!$W$1:$AR$1,$B62)</f>
        <v>11146197</v>
      </c>
      <c r="G62">
        <f>SUMIFS(INDEX('IRA-BIL_IRA-BIL - Mid_annual_st'!$W$3:$AR$434,MATCH(G58,'IRA-BIL_IRA-BIL - Mid_annual_st'!$A$3:$A$434,0),),'IRA-BIL_IRA-BIL - Mid_annual_st'!$W$1:$AR$1,$B62)</f>
        <v>9816942</v>
      </c>
      <c r="H62">
        <f>SUMIFS(INDEX('IRA-BIL_IRA-BIL - Mid_annual_st'!$W$3:$AR$434,MATCH(H58,'IRA-BIL_IRA-BIL - Mid_annual_st'!$A$3:$A$434,0),),'IRA-BIL_IRA-BIL - Mid_annual_st'!$W$1:$AR$1,$B62)</f>
        <v>8666901</v>
      </c>
      <c r="I62">
        <f>SUMIFS(INDEX('IRA-BIL_IRA-BIL - Mid_annual_st'!$W$3:$AR$434,MATCH(I58,'IRA-BIL_IRA-BIL - Mid_annual_st'!$A$3:$A$434,0),),'IRA-BIL_IRA-BIL - Mid_annual_st'!$W$1:$AR$1,$B62)</f>
        <v>1100912</v>
      </c>
      <c r="J62">
        <f>SUMIFS(INDEX('IRA-BIL_IRA-BIL - Mid_annual_st'!$W$3:$AR$434,MATCH(J58,'IRA-BIL_IRA-BIL - Mid_annual_st'!$A$3:$A$434,0),),'IRA-BIL_IRA-BIL - Mid_annual_st'!$W$1:$AR$1,$B62)</f>
        <v>176454</v>
      </c>
      <c r="K62">
        <f>SUMIFS(INDEX('IRA-BIL_IRA-BIL - Mid_annual_st'!$W$3:$AR$434,MATCH(K58,'IRA-BIL_IRA-BIL - Mid_annual_st'!$A$3:$A$434,0),),'IRA-BIL_IRA-BIL - Mid_annual_st'!$W$1:$AR$1,$B62)</f>
        <v>0</v>
      </c>
      <c r="M62">
        <f t="shared" ref="M62" si="376">C62/SUM(C60:C71)</f>
        <v>0.52172909011679258</v>
      </c>
      <c r="N62">
        <f t="shared" ref="N62" si="377">D62/SUM(D60:D71)</f>
        <v>0.25392864633619111</v>
      </c>
      <c r="O62">
        <f t="shared" ref="O62" si="378">E62/SUM(E60:E71)</f>
        <v>0.20519602824055722</v>
      </c>
      <c r="P62">
        <f t="shared" ref="P62" si="379">F62/SUM(F60:F71)</f>
        <v>0.12437681160422953</v>
      </c>
      <c r="Q62">
        <f t="shared" ref="Q62" si="380">G62/SUM(G60:G71)</f>
        <v>0.1111242683082502</v>
      </c>
      <c r="R62">
        <f t="shared" ref="R62" si="381">H62/SUM(H60:H71)</f>
        <v>0.10153219300221636</v>
      </c>
      <c r="S62">
        <f t="shared" ref="S62" si="382">I62/SUM(I60:I71)</f>
        <v>1.285452048881861E-2</v>
      </c>
      <c r="T62">
        <f t="shared" ref="T62" si="383">J62/SUM(J60:J71)</f>
        <v>2.1232599995968967E-3</v>
      </c>
      <c r="U62">
        <f t="shared" ref="U62" si="384">K62/SUM(K60:K71)</f>
        <v>0</v>
      </c>
    </row>
    <row r="63" spans="1:21">
      <c r="A63" t="str">
        <f t="shared" si="375"/>
        <v>CO</v>
      </c>
      <c r="B63" s="1" t="s">
        <v>105</v>
      </c>
      <c r="C63">
        <f>SUMIFS(INDEX('IRA-BIL_IRA-BIL - Mid_annual_st'!$W$3:$AR$434,MATCH(C58,'IRA-BIL_IRA-BIL - Mid_annual_st'!$A$3:$A$434,0),),'IRA-BIL_IRA-BIL - Mid_annual_st'!$W$1:$AR$1,$B63)</f>
        <v>0</v>
      </c>
      <c r="D63">
        <f>SUMIFS(INDEX('IRA-BIL_IRA-BIL - Mid_annual_st'!$W$3:$AR$434,MATCH(D58,'IRA-BIL_IRA-BIL - Mid_annual_st'!$A$3:$A$434,0),),'IRA-BIL_IRA-BIL - Mid_annual_st'!$W$1:$AR$1,$B63)</f>
        <v>0</v>
      </c>
      <c r="E63">
        <f>SUMIFS(INDEX('IRA-BIL_IRA-BIL - Mid_annual_st'!$W$3:$AR$434,MATCH(E58,'IRA-BIL_IRA-BIL - Mid_annual_st'!$A$3:$A$434,0),),'IRA-BIL_IRA-BIL - Mid_annual_st'!$W$1:$AR$1,$B63)</f>
        <v>0</v>
      </c>
      <c r="F63">
        <f>SUMIFS(INDEX('IRA-BIL_IRA-BIL - Mid_annual_st'!$W$3:$AR$434,MATCH(F58,'IRA-BIL_IRA-BIL - Mid_annual_st'!$A$3:$A$434,0),),'IRA-BIL_IRA-BIL - Mid_annual_st'!$W$1:$AR$1,$B63)</f>
        <v>0</v>
      </c>
      <c r="G63">
        <f>SUMIFS(INDEX('IRA-BIL_IRA-BIL - Mid_annual_st'!$W$3:$AR$434,MATCH(G58,'IRA-BIL_IRA-BIL - Mid_annual_st'!$A$3:$A$434,0),),'IRA-BIL_IRA-BIL - Mid_annual_st'!$W$1:$AR$1,$B63)</f>
        <v>0</v>
      </c>
      <c r="H63">
        <f>SUMIFS(INDEX('IRA-BIL_IRA-BIL - Mid_annual_st'!$W$3:$AR$434,MATCH(H58,'IRA-BIL_IRA-BIL - Mid_annual_st'!$A$3:$A$434,0),),'IRA-BIL_IRA-BIL - Mid_annual_st'!$W$1:$AR$1,$B63)</f>
        <v>0</v>
      </c>
      <c r="I63">
        <f>SUMIFS(INDEX('IRA-BIL_IRA-BIL - Mid_annual_st'!$W$3:$AR$434,MATCH(I58,'IRA-BIL_IRA-BIL - Mid_annual_st'!$A$3:$A$434,0),),'IRA-BIL_IRA-BIL - Mid_annual_st'!$W$1:$AR$1,$B63)</f>
        <v>0</v>
      </c>
      <c r="J63">
        <f>SUMIFS(INDEX('IRA-BIL_IRA-BIL - Mid_annual_st'!$W$3:$AR$434,MATCH(J58,'IRA-BIL_IRA-BIL - Mid_annual_st'!$A$3:$A$434,0),),'IRA-BIL_IRA-BIL - Mid_annual_st'!$W$1:$AR$1,$B63)</f>
        <v>0</v>
      </c>
      <c r="K63">
        <f>SUMIFS(INDEX('IRA-BIL_IRA-BIL - Mid_annual_st'!$W$3:$AR$434,MATCH(K58,'IRA-BIL_IRA-BIL - Mid_annual_st'!$A$3:$A$434,0),),'IRA-BIL_IRA-BIL - Mid_annual_st'!$W$1:$AR$1,$B63)</f>
        <v>0</v>
      </c>
      <c r="M63">
        <f t="shared" ref="M63" si="385">C63/SUM(C60:C71)</f>
        <v>0</v>
      </c>
      <c r="N63">
        <f t="shared" ref="N63" si="386">D63/SUM(D60:D71)</f>
        <v>0</v>
      </c>
      <c r="O63">
        <f t="shared" ref="O63" si="387">E63/SUM(E60:E71)</f>
        <v>0</v>
      </c>
      <c r="P63">
        <f t="shared" ref="P63" si="388">F63/SUM(F60:F71)</f>
        <v>0</v>
      </c>
      <c r="Q63">
        <f t="shared" ref="Q63" si="389">G63/SUM(G60:G71)</f>
        <v>0</v>
      </c>
      <c r="R63">
        <f t="shared" ref="R63" si="390">H63/SUM(H60:H71)</f>
        <v>0</v>
      </c>
      <c r="S63">
        <f t="shared" ref="S63" si="391">I63/SUM(I60:I71)</f>
        <v>0</v>
      </c>
      <c r="T63">
        <f t="shared" ref="T63" si="392">J63/SUM(J60:J71)</f>
        <v>0</v>
      </c>
      <c r="U63">
        <f t="shared" ref="U63" si="393">K63/SUM(K60:K71)</f>
        <v>0</v>
      </c>
    </row>
    <row r="64" spans="1:21">
      <c r="A64" t="str">
        <f t="shared" si="375"/>
        <v>CO</v>
      </c>
      <c r="B64" s="1" t="s">
        <v>101</v>
      </c>
      <c r="C64">
        <f>SUMIFS(INDEX('IRA-BIL_IRA-BIL - Mid_annual_st'!$W$3:$AR$434,MATCH(C58,'IRA-BIL_IRA-BIL - Mid_annual_st'!$A$3:$A$434,0),),'IRA-BIL_IRA-BIL - Mid_annual_st'!$W$1:$AR$1,$B64)</f>
        <v>1841640</v>
      </c>
      <c r="D64">
        <f>SUMIFS(INDEX('IRA-BIL_IRA-BIL - Mid_annual_st'!$W$3:$AR$434,MATCH(D58,'IRA-BIL_IRA-BIL - Mid_annual_st'!$A$3:$A$434,0),),'IRA-BIL_IRA-BIL - Mid_annual_st'!$W$1:$AR$1,$B64)</f>
        <v>1841640</v>
      </c>
      <c r="E64">
        <f>SUMIFS(INDEX('IRA-BIL_IRA-BIL - Mid_annual_st'!$W$3:$AR$434,MATCH(E58,'IRA-BIL_IRA-BIL - Mid_annual_st'!$A$3:$A$434,0),),'IRA-BIL_IRA-BIL - Mid_annual_st'!$W$1:$AR$1,$B64)</f>
        <v>1841019</v>
      </c>
      <c r="F64">
        <f>SUMIFS(INDEX('IRA-BIL_IRA-BIL - Mid_annual_st'!$W$3:$AR$434,MATCH(F58,'IRA-BIL_IRA-BIL - Mid_annual_st'!$A$3:$A$434,0),),'IRA-BIL_IRA-BIL - Mid_annual_st'!$W$1:$AR$1,$B64)</f>
        <v>1838935</v>
      </c>
      <c r="G64">
        <f>SUMIFS(INDEX('IRA-BIL_IRA-BIL - Mid_annual_st'!$W$3:$AR$434,MATCH(G58,'IRA-BIL_IRA-BIL - Mid_annual_st'!$A$3:$A$434,0),),'IRA-BIL_IRA-BIL - Mid_annual_st'!$W$1:$AR$1,$B64)</f>
        <v>1842261</v>
      </c>
      <c r="H64">
        <f>SUMIFS(INDEX('IRA-BIL_IRA-BIL - Mid_annual_st'!$W$3:$AR$434,MATCH(H58,'IRA-BIL_IRA-BIL - Mid_annual_st'!$A$3:$A$434,0),),'IRA-BIL_IRA-BIL - Mid_annual_st'!$W$1:$AR$1,$B64)</f>
        <v>1841507</v>
      </c>
      <c r="I64">
        <f>SUMIFS(INDEX('IRA-BIL_IRA-BIL - Mid_annual_st'!$W$3:$AR$434,MATCH(I58,'IRA-BIL_IRA-BIL - Mid_annual_st'!$A$3:$A$434,0),),'IRA-BIL_IRA-BIL - Mid_annual_st'!$W$1:$AR$1,$B64)</f>
        <v>1828842</v>
      </c>
      <c r="J64">
        <f>SUMIFS(INDEX('IRA-BIL_IRA-BIL - Mid_annual_st'!$W$3:$AR$434,MATCH(J58,'IRA-BIL_IRA-BIL - Mid_annual_st'!$A$3:$A$434,0),),'IRA-BIL_IRA-BIL - Mid_annual_st'!$W$1:$AR$1,$B64)</f>
        <v>1829509</v>
      </c>
      <c r="K64">
        <f>SUMIFS(INDEX('IRA-BIL_IRA-BIL - Mid_annual_st'!$W$3:$AR$434,MATCH(K58,'IRA-BIL_IRA-BIL - Mid_annual_st'!$A$3:$A$434,0),),'IRA-BIL_IRA-BIL - Mid_annual_st'!$W$1:$AR$1,$B64)</f>
        <v>1834941</v>
      </c>
      <c r="M64">
        <f t="shared" ref="M64" si="394">C64/SUM(C60:C71)</f>
        <v>3.5618507381386576E-2</v>
      </c>
      <c r="N64">
        <f t="shared" ref="N64" si="395">D64/SUM(D60:D71)</f>
        <v>2.1944553599492333E-2</v>
      </c>
      <c r="O64">
        <f t="shared" ref="O64" si="396">E64/SUM(E60:E71)</f>
        <v>2.1810633269407079E-2</v>
      </c>
      <c r="P64">
        <f t="shared" ref="P64" si="397">F64/SUM(F60:F71)</f>
        <v>2.0520081606975351E-2</v>
      </c>
      <c r="Q64">
        <f t="shared" ref="Q64" si="398">G64/SUM(G60:G71)</f>
        <v>2.085373486548309E-2</v>
      </c>
      <c r="R64">
        <f t="shared" ref="R64" si="399">H64/SUM(H60:H71)</f>
        <v>2.1573137173129409E-2</v>
      </c>
      <c r="S64">
        <f t="shared" ref="S64" si="400">I64/SUM(I60:I71)</f>
        <v>2.1354011001616845E-2</v>
      </c>
      <c r="T64">
        <f t="shared" ref="T64" si="401">J64/SUM(J60:J71)</f>
        <v>2.2014367929332965E-2</v>
      </c>
      <c r="U64">
        <f t="shared" ref="U64" si="402">K64/SUM(K60:K71)</f>
        <v>2.0952616264325055E-2</v>
      </c>
    </row>
    <row r="65" spans="1:21">
      <c r="A65" t="str">
        <f t="shared" si="375"/>
        <v>CO</v>
      </c>
      <c r="B65" s="1" t="s">
        <v>346</v>
      </c>
      <c r="C65">
        <f>SUMIFS(INDEX('IRA-BIL_IRA-BIL - Mid_annual_st'!$W$3:$AR$434,MATCH(C58,'IRA-BIL_IRA-BIL - Mid_annual_st'!$A$3:$A$434,0),),'IRA-BIL_IRA-BIL - Mid_annual_st'!$W$1:$AR$1,$B65)</f>
        <v>6550637</v>
      </c>
      <c r="D65">
        <f>SUMIFS(INDEX('IRA-BIL_IRA-BIL - Mid_annual_st'!$W$3:$AR$434,MATCH(D58,'IRA-BIL_IRA-BIL - Mid_annual_st'!$A$3:$A$434,0),),'IRA-BIL_IRA-BIL - Mid_annual_st'!$W$1:$AR$1,$B65)</f>
        <v>6205379</v>
      </c>
      <c r="E65">
        <f>SUMIFS(INDEX('IRA-BIL_IRA-BIL - Mid_annual_st'!$W$3:$AR$434,MATCH(E58,'IRA-BIL_IRA-BIL - Mid_annual_st'!$A$3:$A$434,0),),'IRA-BIL_IRA-BIL - Mid_annual_st'!$W$1:$AR$1,$B65)</f>
        <v>3774828</v>
      </c>
      <c r="F65">
        <f>SUMIFS(INDEX('IRA-BIL_IRA-BIL - Mid_annual_st'!$W$3:$AR$434,MATCH(F58,'IRA-BIL_IRA-BIL - Mid_annual_st'!$A$3:$A$434,0),),'IRA-BIL_IRA-BIL - Mid_annual_st'!$W$1:$AR$1,$B65)</f>
        <v>2281498</v>
      </c>
      <c r="G65">
        <f>SUMIFS(INDEX('IRA-BIL_IRA-BIL - Mid_annual_st'!$W$3:$AR$434,MATCH(G58,'IRA-BIL_IRA-BIL - Mid_annual_st'!$A$3:$A$434,0),),'IRA-BIL_IRA-BIL - Mid_annual_st'!$W$1:$AR$1,$B65)</f>
        <v>3866958</v>
      </c>
      <c r="H65">
        <f>SUMIFS(INDEX('IRA-BIL_IRA-BIL - Mid_annual_st'!$W$3:$AR$434,MATCH(H58,'IRA-BIL_IRA-BIL - Mid_annual_st'!$A$3:$A$434,0),),'IRA-BIL_IRA-BIL - Mid_annual_st'!$W$1:$AR$1,$B65)</f>
        <v>2607833</v>
      </c>
      <c r="I65">
        <f>SUMIFS(INDEX('IRA-BIL_IRA-BIL - Mid_annual_st'!$W$3:$AR$434,MATCH(I58,'IRA-BIL_IRA-BIL - Mid_annual_st'!$A$3:$A$434,0),),'IRA-BIL_IRA-BIL - Mid_annual_st'!$W$1:$AR$1,$B65)</f>
        <v>940718</v>
      </c>
      <c r="J65">
        <f>SUMIFS(INDEX('IRA-BIL_IRA-BIL - Mid_annual_st'!$W$3:$AR$434,MATCH(J58,'IRA-BIL_IRA-BIL - Mid_annual_st'!$A$3:$A$434,0),),'IRA-BIL_IRA-BIL - Mid_annual_st'!$W$1:$AR$1,$B65)</f>
        <v>922874</v>
      </c>
      <c r="K65">
        <f>SUMIFS(INDEX('IRA-BIL_IRA-BIL - Mid_annual_st'!$W$3:$AR$434,MATCH(K58,'IRA-BIL_IRA-BIL - Mid_annual_st'!$A$3:$A$434,0),),'IRA-BIL_IRA-BIL - Mid_annual_st'!$W$1:$AR$1,$B65)</f>
        <v>535695</v>
      </c>
      <c r="M65">
        <f t="shared" ref="M65" si="403">C65/SUM(C60:C71)</f>
        <v>0.12669355158298257</v>
      </c>
      <c r="N65">
        <f t="shared" ref="N65" si="404">D65/SUM(D60:D71)</f>
        <v>7.3941851866088981E-2</v>
      </c>
      <c r="O65">
        <f t="shared" ref="O65" si="405">E65/SUM(E60:E71)</f>
        <v>4.4720553760221583E-2</v>
      </c>
      <c r="P65">
        <f t="shared" ref="P65" si="406">F65/SUM(F60:F71)</f>
        <v>2.5458499156387284E-2</v>
      </c>
      <c r="Q65">
        <f t="shared" ref="Q65" si="407">G65/SUM(G60:G71)</f>
        <v>4.3772579926491827E-2</v>
      </c>
      <c r="R65">
        <f t="shared" ref="R65" si="408">H65/SUM(H60:H71)</f>
        <v>3.0550597436563416E-2</v>
      </c>
      <c r="S65">
        <f t="shared" ref="S65" si="409">I65/SUM(I60:I71)</f>
        <v>1.0984055769398884E-2</v>
      </c>
      <c r="T65">
        <f t="shared" ref="T65" si="410">J65/SUM(J60:J71)</f>
        <v>1.110488540281312E-2</v>
      </c>
      <c r="U65">
        <f t="shared" ref="U65" si="411">K65/SUM(K60:K71)</f>
        <v>6.116933334487382E-3</v>
      </c>
    </row>
    <row r="66" spans="1:21">
      <c r="A66" t="str">
        <f t="shared" si="375"/>
        <v>CO</v>
      </c>
      <c r="B66" s="1" t="s">
        <v>99</v>
      </c>
      <c r="C66">
        <f>SUMIFS(INDEX('IRA-BIL_IRA-BIL - Mid_annual_st'!$W$3:$AR$434,MATCH(C58,'IRA-BIL_IRA-BIL - Mid_annual_st'!$A$3:$A$434,0),),'IRA-BIL_IRA-BIL - Mid_annual_st'!$W$1:$AR$1,$B66)</f>
        <v>0</v>
      </c>
      <c r="D66">
        <f>SUMIFS(INDEX('IRA-BIL_IRA-BIL - Mid_annual_st'!$W$3:$AR$434,MATCH(D58,'IRA-BIL_IRA-BIL - Mid_annual_st'!$A$3:$A$434,0),),'IRA-BIL_IRA-BIL - Mid_annual_st'!$W$1:$AR$1,$B66)</f>
        <v>0</v>
      </c>
      <c r="E66">
        <f>SUMIFS(INDEX('IRA-BIL_IRA-BIL - Mid_annual_st'!$W$3:$AR$434,MATCH(E58,'IRA-BIL_IRA-BIL - Mid_annual_st'!$A$3:$A$434,0),),'IRA-BIL_IRA-BIL - Mid_annual_st'!$W$1:$AR$1,$B66)</f>
        <v>0</v>
      </c>
      <c r="F66">
        <f>SUMIFS(INDEX('IRA-BIL_IRA-BIL - Mid_annual_st'!$W$3:$AR$434,MATCH(F58,'IRA-BIL_IRA-BIL - Mid_annual_st'!$A$3:$A$434,0),),'IRA-BIL_IRA-BIL - Mid_annual_st'!$W$1:$AR$1,$B66)</f>
        <v>0</v>
      </c>
      <c r="G66">
        <f>SUMIFS(INDEX('IRA-BIL_IRA-BIL - Mid_annual_st'!$W$3:$AR$434,MATCH(G58,'IRA-BIL_IRA-BIL - Mid_annual_st'!$A$3:$A$434,0),),'IRA-BIL_IRA-BIL - Mid_annual_st'!$W$1:$AR$1,$B66)</f>
        <v>0</v>
      </c>
      <c r="H66">
        <f>SUMIFS(INDEX('IRA-BIL_IRA-BIL - Mid_annual_st'!$W$3:$AR$434,MATCH(H58,'IRA-BIL_IRA-BIL - Mid_annual_st'!$A$3:$A$434,0),),'IRA-BIL_IRA-BIL - Mid_annual_st'!$W$1:$AR$1,$B66)</f>
        <v>0</v>
      </c>
      <c r="I66">
        <f>SUMIFS(INDEX('IRA-BIL_IRA-BIL - Mid_annual_st'!$W$3:$AR$434,MATCH(I58,'IRA-BIL_IRA-BIL - Mid_annual_st'!$A$3:$A$434,0),),'IRA-BIL_IRA-BIL - Mid_annual_st'!$W$1:$AR$1,$B66)</f>
        <v>0</v>
      </c>
      <c r="J66">
        <f>SUMIFS(INDEX('IRA-BIL_IRA-BIL - Mid_annual_st'!$W$3:$AR$434,MATCH(J58,'IRA-BIL_IRA-BIL - Mid_annual_st'!$A$3:$A$434,0),),'IRA-BIL_IRA-BIL - Mid_annual_st'!$W$1:$AR$1,$B66)</f>
        <v>0</v>
      </c>
      <c r="K66">
        <f>SUMIFS(INDEX('IRA-BIL_IRA-BIL - Mid_annual_st'!$W$3:$AR$434,MATCH(K58,'IRA-BIL_IRA-BIL - Mid_annual_st'!$A$3:$A$434,0),),'IRA-BIL_IRA-BIL - Mid_annual_st'!$W$1:$AR$1,$B66)</f>
        <v>0</v>
      </c>
      <c r="M66">
        <f t="shared" ref="M66" si="412">C66/SUM(C60:C71)</f>
        <v>0</v>
      </c>
      <c r="N66">
        <f t="shared" ref="N66" si="413">D66/SUM(D60:D71)</f>
        <v>0</v>
      </c>
      <c r="O66">
        <f t="shared" ref="O66" si="414">E66/SUM(E60:E71)</f>
        <v>0</v>
      </c>
      <c r="P66">
        <f t="shared" ref="P66" si="415">F66/SUM(F60:F71)</f>
        <v>0</v>
      </c>
      <c r="Q66">
        <f t="shared" ref="Q66" si="416">G66/SUM(G60:G71)</f>
        <v>0</v>
      </c>
      <c r="R66">
        <f t="shared" ref="R66" si="417">H66/SUM(H60:H71)</f>
        <v>0</v>
      </c>
      <c r="S66">
        <f t="shared" ref="S66" si="418">I66/SUM(I60:I71)</f>
        <v>0</v>
      </c>
      <c r="T66">
        <f t="shared" ref="T66" si="419">J66/SUM(J60:J71)</f>
        <v>0</v>
      </c>
      <c r="U66">
        <f t="shared" ref="U66" si="420">K66/SUM(K60:K71)</f>
        <v>0</v>
      </c>
    </row>
    <row r="67" spans="1:21">
      <c r="A67" t="str">
        <f t="shared" si="375"/>
        <v>CO</v>
      </c>
      <c r="B67" s="1" t="s">
        <v>109</v>
      </c>
      <c r="C67">
        <f>SUMIFS(INDEX('IRA-BIL_IRA-BIL - Mid_annual_st'!$W$3:$AR$434,MATCH(C58,'IRA-BIL_IRA-BIL - Mid_annual_st'!$A$3:$A$434,0),),'IRA-BIL_IRA-BIL - Mid_annual_st'!$W$1:$AR$1,$B67)</f>
        <v>0</v>
      </c>
      <c r="D67">
        <f>SUMIFS(INDEX('IRA-BIL_IRA-BIL - Mid_annual_st'!$W$3:$AR$434,MATCH(D58,'IRA-BIL_IRA-BIL - Mid_annual_st'!$A$3:$A$434,0),),'IRA-BIL_IRA-BIL - Mid_annual_st'!$W$1:$AR$1,$B67)</f>
        <v>0</v>
      </c>
      <c r="E67">
        <f>SUMIFS(INDEX('IRA-BIL_IRA-BIL - Mid_annual_st'!$W$3:$AR$434,MATCH(E58,'IRA-BIL_IRA-BIL - Mid_annual_st'!$A$3:$A$434,0),),'IRA-BIL_IRA-BIL - Mid_annual_st'!$W$1:$AR$1,$B67)</f>
        <v>0</v>
      </c>
      <c r="F67">
        <f>SUMIFS(INDEX('IRA-BIL_IRA-BIL - Mid_annual_st'!$W$3:$AR$434,MATCH(F58,'IRA-BIL_IRA-BIL - Mid_annual_st'!$A$3:$A$434,0),),'IRA-BIL_IRA-BIL - Mid_annual_st'!$W$1:$AR$1,$B67)</f>
        <v>0</v>
      </c>
      <c r="G67">
        <f>SUMIFS(INDEX('IRA-BIL_IRA-BIL - Mid_annual_st'!$W$3:$AR$434,MATCH(G58,'IRA-BIL_IRA-BIL - Mid_annual_st'!$A$3:$A$434,0),),'IRA-BIL_IRA-BIL - Mid_annual_st'!$W$1:$AR$1,$B67)</f>
        <v>0</v>
      </c>
      <c r="H67">
        <f>SUMIFS(INDEX('IRA-BIL_IRA-BIL - Mid_annual_st'!$W$3:$AR$434,MATCH(H58,'IRA-BIL_IRA-BIL - Mid_annual_st'!$A$3:$A$434,0),),'IRA-BIL_IRA-BIL - Mid_annual_st'!$W$1:$AR$1,$B67)</f>
        <v>0</v>
      </c>
      <c r="I67">
        <f>SUMIFS(INDEX('IRA-BIL_IRA-BIL - Mid_annual_st'!$W$3:$AR$434,MATCH(I58,'IRA-BIL_IRA-BIL - Mid_annual_st'!$A$3:$A$434,0),),'IRA-BIL_IRA-BIL - Mid_annual_st'!$W$1:$AR$1,$B67)</f>
        <v>0</v>
      </c>
      <c r="J67">
        <f>SUMIFS(INDEX('IRA-BIL_IRA-BIL - Mid_annual_st'!$W$3:$AR$434,MATCH(J58,'IRA-BIL_IRA-BIL - Mid_annual_st'!$A$3:$A$434,0),),'IRA-BIL_IRA-BIL - Mid_annual_st'!$W$1:$AR$1,$B67)</f>
        <v>0</v>
      </c>
      <c r="K67">
        <f>SUMIFS(INDEX('IRA-BIL_IRA-BIL - Mid_annual_st'!$W$3:$AR$434,MATCH(K58,'IRA-BIL_IRA-BIL - Mid_annual_st'!$A$3:$A$434,0),),'IRA-BIL_IRA-BIL - Mid_annual_st'!$W$1:$AR$1,$B67)</f>
        <v>0</v>
      </c>
      <c r="M67">
        <f t="shared" ref="M67" si="421">C67/SUM(C60:C71)</f>
        <v>0</v>
      </c>
      <c r="N67">
        <f t="shared" ref="N67" si="422">D67/SUM(D60:D71)</f>
        <v>0</v>
      </c>
      <c r="O67">
        <f t="shared" ref="O67" si="423">E67/SUM(E60:E71)</f>
        <v>0</v>
      </c>
      <c r="P67">
        <f t="shared" ref="P67" si="424">F67/SUM(F60:F71)</f>
        <v>0</v>
      </c>
      <c r="Q67">
        <f t="shared" ref="Q67" si="425">G67/SUM(G60:G71)</f>
        <v>0</v>
      </c>
      <c r="R67">
        <f t="shared" ref="R67" si="426">H67/SUM(H60:H71)</f>
        <v>0</v>
      </c>
      <c r="S67">
        <f t="shared" ref="S67" si="427">I67/SUM(I60:I71)</f>
        <v>0</v>
      </c>
      <c r="T67">
        <f t="shared" ref="T67" si="428">J67/SUM(J60:J71)</f>
        <v>0</v>
      </c>
      <c r="U67">
        <f t="shared" ref="U67" si="429">K67/SUM(K60:K71)</f>
        <v>0</v>
      </c>
    </row>
    <row r="68" spans="1:21">
      <c r="A68" t="str">
        <f t="shared" si="375"/>
        <v>CO</v>
      </c>
      <c r="B68" s="1" t="s">
        <v>106</v>
      </c>
      <c r="C68">
        <f>SUMIFS(INDEX('IRA-BIL_IRA-BIL - Mid_annual_st'!$W$3:$AR$434,MATCH(C58,'IRA-BIL_IRA-BIL - Mid_annual_st'!$A$3:$A$434,0),),'IRA-BIL_IRA-BIL - Mid_annual_st'!$W$1:$AR$1,$B68)</f>
        <v>0</v>
      </c>
      <c r="D68">
        <f>SUMIFS(INDEX('IRA-BIL_IRA-BIL - Mid_annual_st'!$W$3:$AR$434,MATCH(D58,'IRA-BIL_IRA-BIL - Mid_annual_st'!$A$3:$A$434,0),),'IRA-BIL_IRA-BIL - Mid_annual_st'!$W$1:$AR$1,$B68)</f>
        <v>0</v>
      </c>
      <c r="E68">
        <f>SUMIFS(INDEX('IRA-BIL_IRA-BIL - Mid_annual_st'!$W$3:$AR$434,MATCH(E58,'IRA-BIL_IRA-BIL - Mid_annual_st'!$A$3:$A$434,0),),'IRA-BIL_IRA-BIL - Mid_annual_st'!$W$1:$AR$1,$B68)</f>
        <v>0</v>
      </c>
      <c r="F68">
        <f>SUMIFS(INDEX('IRA-BIL_IRA-BIL - Mid_annual_st'!$W$3:$AR$434,MATCH(F58,'IRA-BIL_IRA-BIL - Mid_annual_st'!$A$3:$A$434,0),),'IRA-BIL_IRA-BIL - Mid_annual_st'!$W$1:$AR$1,$B68)</f>
        <v>0</v>
      </c>
      <c r="G68">
        <f>SUMIFS(INDEX('IRA-BIL_IRA-BIL - Mid_annual_st'!$W$3:$AR$434,MATCH(G58,'IRA-BIL_IRA-BIL - Mid_annual_st'!$A$3:$A$434,0),),'IRA-BIL_IRA-BIL - Mid_annual_st'!$W$1:$AR$1,$B68)</f>
        <v>0</v>
      </c>
      <c r="H68">
        <f>SUMIFS(INDEX('IRA-BIL_IRA-BIL - Mid_annual_st'!$W$3:$AR$434,MATCH(H58,'IRA-BIL_IRA-BIL - Mid_annual_st'!$A$3:$A$434,0),),'IRA-BIL_IRA-BIL - Mid_annual_st'!$W$1:$AR$1,$B68)</f>
        <v>0</v>
      </c>
      <c r="I68">
        <f>SUMIFS(INDEX('IRA-BIL_IRA-BIL - Mid_annual_st'!$W$3:$AR$434,MATCH(I58,'IRA-BIL_IRA-BIL - Mid_annual_st'!$A$3:$A$434,0),),'IRA-BIL_IRA-BIL - Mid_annual_st'!$W$1:$AR$1,$B68)</f>
        <v>0</v>
      </c>
      <c r="J68">
        <f>SUMIFS(INDEX('IRA-BIL_IRA-BIL - Mid_annual_st'!$W$3:$AR$434,MATCH(J58,'IRA-BIL_IRA-BIL - Mid_annual_st'!$A$3:$A$434,0),),'IRA-BIL_IRA-BIL - Mid_annual_st'!$W$1:$AR$1,$B68)</f>
        <v>0</v>
      </c>
      <c r="K68">
        <f>SUMIFS(INDEX('IRA-BIL_IRA-BIL - Mid_annual_st'!$W$3:$AR$434,MATCH(K58,'IRA-BIL_IRA-BIL - Mid_annual_st'!$A$3:$A$434,0),),'IRA-BIL_IRA-BIL - Mid_annual_st'!$W$1:$AR$1,$B68)</f>
        <v>0</v>
      </c>
      <c r="M68">
        <f t="shared" ref="M68" si="430">C68/SUM(C60:C71)</f>
        <v>0</v>
      </c>
      <c r="N68">
        <f t="shared" ref="N68" si="431">D68/SUM(D60:D71)</f>
        <v>0</v>
      </c>
      <c r="O68">
        <f t="shared" ref="O68" si="432">E68/SUM(E60:E71)</f>
        <v>0</v>
      </c>
      <c r="P68">
        <f t="shared" ref="P68" si="433">F68/SUM(F60:F71)</f>
        <v>0</v>
      </c>
      <c r="Q68">
        <f t="shared" ref="Q68" si="434">G68/SUM(G60:G71)</f>
        <v>0</v>
      </c>
      <c r="R68">
        <f t="shared" ref="R68" si="435">H68/SUM(H60:H71)</f>
        <v>0</v>
      </c>
      <c r="S68">
        <f t="shared" ref="S68" si="436">I68/SUM(I60:I71)</f>
        <v>0</v>
      </c>
      <c r="T68">
        <f t="shared" ref="T68" si="437">J68/SUM(J60:J71)</f>
        <v>0</v>
      </c>
      <c r="U68">
        <f t="shared" ref="U68" si="438">K68/SUM(K60:K71)</f>
        <v>0</v>
      </c>
    </row>
    <row r="69" spans="1:21">
      <c r="A69" t="str">
        <f t="shared" si="375"/>
        <v>CO</v>
      </c>
      <c r="B69" s="1" t="s">
        <v>100</v>
      </c>
      <c r="C69">
        <f>SUMIFS(INDEX('IRA-BIL_IRA-BIL - Mid_annual_st'!$W$3:$AR$434,MATCH(C58,'IRA-BIL_IRA-BIL - Mid_annual_st'!$A$3:$A$434,0),),'IRA-BIL_IRA-BIL - Mid_annual_st'!$W$1:$AR$1,$B69)</f>
        <v>13923172</v>
      </c>
      <c r="D69">
        <f>SUMIFS(INDEX('IRA-BIL_IRA-BIL - Mid_annual_st'!$W$3:$AR$434,MATCH(D58,'IRA-BIL_IRA-BIL - Mid_annual_st'!$A$3:$A$434,0),),'IRA-BIL_IRA-BIL - Mid_annual_st'!$W$1:$AR$1,$B69)</f>
        <v>45070009</v>
      </c>
      <c r="E69">
        <f>SUMIFS(INDEX('IRA-BIL_IRA-BIL - Mid_annual_st'!$W$3:$AR$434,MATCH(E58,'IRA-BIL_IRA-BIL - Mid_annual_st'!$A$3:$A$434,0),),'IRA-BIL_IRA-BIL - Mid_annual_st'!$W$1:$AR$1,$B69)</f>
        <v>51380850</v>
      </c>
      <c r="F69">
        <f>SUMIFS(INDEX('IRA-BIL_IRA-BIL - Mid_annual_st'!$W$3:$AR$434,MATCH(F58,'IRA-BIL_IRA-BIL - Mid_annual_st'!$A$3:$A$434,0),),'IRA-BIL_IRA-BIL - Mid_annual_st'!$W$1:$AR$1,$B69)</f>
        <v>64295987</v>
      </c>
      <c r="G69">
        <f>SUMIFS(INDEX('IRA-BIL_IRA-BIL - Mid_annual_st'!$W$3:$AR$434,MATCH(G58,'IRA-BIL_IRA-BIL - Mid_annual_st'!$A$3:$A$434,0),),'IRA-BIL_IRA-BIL - Mid_annual_st'!$W$1:$AR$1,$B69)</f>
        <v>63950853</v>
      </c>
      <c r="H69">
        <f>SUMIFS(INDEX('IRA-BIL_IRA-BIL - Mid_annual_st'!$W$3:$AR$434,MATCH(H58,'IRA-BIL_IRA-BIL - Mid_annual_st'!$A$3:$A$434,0),),'IRA-BIL_IRA-BIL - Mid_annual_st'!$W$1:$AR$1,$B69)</f>
        <v>63662697</v>
      </c>
      <c r="I69">
        <f>SUMIFS(INDEX('IRA-BIL_IRA-BIL - Mid_annual_st'!$W$3:$AR$434,MATCH(I58,'IRA-BIL_IRA-BIL - Mid_annual_st'!$A$3:$A$434,0),),'IRA-BIL_IRA-BIL - Mid_annual_st'!$W$1:$AR$1,$B69)</f>
        <v>71113375</v>
      </c>
      <c r="J69">
        <f>SUMIFS(INDEX('IRA-BIL_IRA-BIL - Mid_annual_st'!$W$3:$AR$434,MATCH(J58,'IRA-BIL_IRA-BIL - Mid_annual_st'!$A$3:$A$434,0),),'IRA-BIL_IRA-BIL - Mid_annual_st'!$W$1:$AR$1,$B69)</f>
        <v>69474938</v>
      </c>
      <c r="K69">
        <f>SUMIFS(INDEX('IRA-BIL_IRA-BIL - Mid_annual_st'!$W$3:$AR$434,MATCH(K58,'IRA-BIL_IRA-BIL - Mid_annual_st'!$A$3:$A$434,0),),'IRA-BIL_IRA-BIL - Mid_annual_st'!$W$1:$AR$1,$B69)</f>
        <v>72601452</v>
      </c>
      <c r="M69">
        <f t="shared" ref="M69" si="439">C69/SUM(C60:C71)</f>
        <v>0.26928314146864474</v>
      </c>
      <c r="N69">
        <f t="shared" ref="N69" si="440">D69/SUM(D60:D71)</f>
        <v>0.53704373722882959</v>
      </c>
      <c r="O69">
        <f t="shared" ref="O69" si="441">E69/SUM(E60:E71)</f>
        <v>0.60871119549576336</v>
      </c>
      <c r="P69">
        <f t="shared" ref="P69" si="442">F69/SUM(F60:F71)</f>
        <v>0.71745814846148792</v>
      </c>
      <c r="Q69">
        <f t="shared" ref="Q69" si="443">G69/SUM(G60:G71)</f>
        <v>0.7239007572127315</v>
      </c>
      <c r="R69">
        <f t="shared" ref="R69" si="444">H69/SUM(H60:H71)</f>
        <v>0.74580443907754579</v>
      </c>
      <c r="S69">
        <f t="shared" ref="S69" si="445">I69/SUM(I60:I71)</f>
        <v>0.83033733483379335</v>
      </c>
      <c r="T69">
        <f t="shared" ref="T69" si="446">J69/SUM(J60:J71)</f>
        <v>0.83598760487081292</v>
      </c>
      <c r="U69">
        <f t="shared" ref="U69" si="447">K69/SUM(K60:K71)</f>
        <v>0.82901322930209465</v>
      </c>
    </row>
    <row r="70" spans="1:21">
      <c r="A70" t="str">
        <f t="shared" si="375"/>
        <v>CO</v>
      </c>
      <c r="B70" s="1" t="s">
        <v>896</v>
      </c>
      <c r="C70" s="156">
        <v>0</v>
      </c>
      <c r="D70" s="156">
        <v>0</v>
      </c>
      <c r="E70" s="156">
        <v>0</v>
      </c>
      <c r="F70" s="156">
        <v>0</v>
      </c>
      <c r="G70" s="156">
        <v>0</v>
      </c>
      <c r="H70" s="156">
        <v>0</v>
      </c>
      <c r="I70" s="156">
        <v>0</v>
      </c>
      <c r="J70" s="156">
        <v>0</v>
      </c>
      <c r="K70" s="156">
        <v>0</v>
      </c>
      <c r="M70" s="156">
        <v>0</v>
      </c>
      <c r="N70" s="156">
        <v>0</v>
      </c>
      <c r="O70" s="156">
        <v>0</v>
      </c>
      <c r="P70" s="156">
        <v>0</v>
      </c>
      <c r="Q70" s="156">
        <v>0</v>
      </c>
      <c r="R70" s="156">
        <v>0</v>
      </c>
      <c r="S70" s="156">
        <v>0</v>
      </c>
      <c r="T70" s="156">
        <v>0</v>
      </c>
      <c r="U70" s="156">
        <v>0</v>
      </c>
    </row>
    <row r="71" spans="1:21" ht="15.5" thickBot="1">
      <c r="A71" t="str">
        <f t="shared" si="375"/>
        <v>CO</v>
      </c>
      <c r="B71" s="1" t="s">
        <v>895</v>
      </c>
      <c r="C71">
        <f>SUMIFS(INDEX('IRA-BIL_IRA-BIL - Mid_annual_st'!$W$3:$AR$434,MATCH(C58,'IRA-BIL_IRA-BIL - Mid_annual_st'!$A$3:$A$434,0),),'IRA-BIL_IRA-BIL - Mid_annual_st'!$W$1:$AR$1,$B71)</f>
        <v>2314362</v>
      </c>
      <c r="D71">
        <f>SUMIFS(INDEX('IRA-BIL_IRA-BIL - Mid_annual_st'!$W$3:$AR$434,MATCH(D58,'IRA-BIL_IRA-BIL - Mid_annual_st'!$A$3:$A$434,0),),'IRA-BIL_IRA-BIL - Mid_annual_st'!$W$1:$AR$1,$B71)</f>
        <v>9440278</v>
      </c>
      <c r="E71">
        <f>SUMIFS(INDEX('IRA-BIL_IRA-BIL - Mid_annual_st'!$W$3:$AR$434,MATCH(E58,'IRA-BIL_IRA-BIL - Mid_annual_st'!$A$3:$A$434,0),),'IRA-BIL_IRA-BIL - Mid_annual_st'!$W$1:$AR$1,$B71)</f>
        <v>10037297</v>
      </c>
      <c r="F71">
        <f>SUMIFS(INDEX('IRA-BIL_IRA-BIL - Mid_annual_st'!$W$3:$AR$434,MATCH(F58,'IRA-BIL_IRA-BIL - Mid_annual_st'!$A$3:$A$434,0),),'IRA-BIL_IRA-BIL - Mid_annual_st'!$W$1:$AR$1,$B71)</f>
        <v>9999299</v>
      </c>
      <c r="G71">
        <f>SUMIFS(INDEX('IRA-BIL_IRA-BIL - Mid_annual_st'!$W$3:$AR$434,MATCH(G58,'IRA-BIL_IRA-BIL - Mid_annual_st'!$A$3:$A$434,0),),'IRA-BIL_IRA-BIL - Mid_annual_st'!$W$1:$AR$1,$B71)</f>
        <v>8810197</v>
      </c>
      <c r="H71">
        <f>SUMIFS(INDEX('IRA-BIL_IRA-BIL - Mid_annual_st'!$W$3:$AR$434,MATCH(H58,'IRA-BIL_IRA-BIL - Mid_annual_st'!$A$3:$A$434,0),),'IRA-BIL_IRA-BIL - Mid_annual_st'!$W$1:$AR$1,$B71)</f>
        <v>8527369</v>
      </c>
      <c r="I71">
        <f>SUMIFS(INDEX('IRA-BIL_IRA-BIL - Mid_annual_st'!$W$3:$AR$434,MATCH(I58,'IRA-BIL_IRA-BIL - Mid_annual_st'!$A$3:$A$434,0),),'IRA-BIL_IRA-BIL - Mid_annual_st'!$W$1:$AR$1,$B71)</f>
        <v>10610815</v>
      </c>
      <c r="J71">
        <f>SUMIFS(INDEX('IRA-BIL_IRA-BIL - Mid_annual_st'!$W$3:$AR$434,MATCH(J58,'IRA-BIL_IRA-BIL - Mid_annual_st'!$A$3:$A$434,0),),'IRA-BIL_IRA-BIL - Mid_annual_st'!$W$1:$AR$1,$B71)</f>
        <v>10652594</v>
      </c>
      <c r="K71">
        <f>SUMIFS(INDEX('IRA-BIL_IRA-BIL - Mid_annual_st'!$W$3:$AR$434,MATCH(K58,'IRA-BIL_IRA-BIL - Mid_annual_st'!$A$3:$A$434,0),),'IRA-BIL_IRA-BIL - Mid_annual_st'!$W$1:$AR$1,$B71)</f>
        <v>12561570</v>
      </c>
      <c r="M71">
        <f t="shared" ref="M71" si="448">C71/SUM(C60:C71)</f>
        <v>4.4761256260833056E-2</v>
      </c>
      <c r="N71">
        <f t="shared" ref="N71" si="449">D71/SUM(D60:D71)</f>
        <v>0.11248815542945867</v>
      </c>
      <c r="O71">
        <f t="shared" ref="O71" si="450">E71/SUM(E60:E71)</f>
        <v>0.11891230013547924</v>
      </c>
      <c r="P71">
        <f t="shared" ref="P71" si="451">F71/SUM(F60:F71)</f>
        <v>0.11157894732143715</v>
      </c>
      <c r="Q71">
        <f t="shared" ref="Q71" si="452">G71/SUM(G60:G71)</f>
        <v>9.9728275391312377E-2</v>
      </c>
      <c r="R71">
        <f t="shared" ref="R71" si="453">H71/SUM(H60:H71)</f>
        <v>9.9897584512516846E-2</v>
      </c>
      <c r="S71">
        <f t="shared" ref="S71" si="454">I71/SUM(I60:I71)</f>
        <v>0.12389449730819888</v>
      </c>
      <c r="T71">
        <f t="shared" ref="T71" si="455">J71/SUM(J60:J71)</f>
        <v>0.12818200059021559</v>
      </c>
      <c r="U71">
        <f t="shared" ref="U71" si="456">K71/SUM(K60:K71)</f>
        <v>0.14343663141619142</v>
      </c>
    </row>
    <row r="72" spans="1:21" ht="15.5" thickBot="1">
      <c r="A72" s="153" t="s">
        <v>541</v>
      </c>
      <c r="C72" s="152" t="str">
        <f t="shared" ref="C72" si="457">$A72&amp;"_"&amp;C73</f>
        <v>CT_2022</v>
      </c>
      <c r="D72" s="152" t="str">
        <f t="shared" ref="D72" si="458">$A72&amp;"_"&amp;D73</f>
        <v>CT_2023</v>
      </c>
      <c r="E72" s="152" t="str">
        <f t="shared" ref="E72" si="459">$A72&amp;"_"&amp;E73</f>
        <v>CT_2024</v>
      </c>
      <c r="F72" s="152" t="str">
        <f t="shared" ref="F72" si="460">$A72&amp;"_"&amp;F73</f>
        <v>CT_2025</v>
      </c>
      <c r="G72" s="152" t="str">
        <f t="shared" ref="G72" si="461">$A72&amp;"_"&amp;G73</f>
        <v>CT_2026</v>
      </c>
      <c r="H72" s="152" t="str">
        <f t="shared" ref="H72" si="462">$A72&amp;"_"&amp;H73</f>
        <v>CT_2027</v>
      </c>
      <c r="I72" s="152" t="str">
        <f t="shared" ref="I72" si="463">$A72&amp;"_"&amp;I73</f>
        <v>CT_2028</v>
      </c>
      <c r="J72" s="152" t="str">
        <f t="shared" ref="J72" si="464">$A72&amp;"_"&amp;J73</f>
        <v>CT_2029</v>
      </c>
      <c r="K72" s="152" t="str">
        <f t="shared" ref="K72" si="465">$A72&amp;"_"&amp;K73</f>
        <v>CT_2030</v>
      </c>
      <c r="M72" s="159" t="str">
        <f t="shared" ref="M72" si="466">$A72&amp;"_"&amp;M73</f>
        <v>CT_2022</v>
      </c>
      <c r="N72" s="159" t="str">
        <f t="shared" ref="N72" si="467">$A72&amp;"_"&amp;N73</f>
        <v>CT_2023</v>
      </c>
      <c r="O72" s="159" t="str">
        <f t="shared" ref="O72" si="468">$A72&amp;"_"&amp;O73</f>
        <v>CT_2024</v>
      </c>
      <c r="P72" s="159" t="str">
        <f t="shared" ref="P72" si="469">$A72&amp;"_"&amp;P73</f>
        <v>CT_2025</v>
      </c>
      <c r="Q72" s="159" t="str">
        <f t="shared" ref="Q72" si="470">$A72&amp;"_"&amp;Q73</f>
        <v>CT_2026</v>
      </c>
      <c r="R72" s="159" t="str">
        <f t="shared" ref="R72" si="471">$A72&amp;"_"&amp;R73</f>
        <v>CT_2027</v>
      </c>
      <c r="S72" s="159" t="str">
        <f t="shared" ref="S72" si="472">$A72&amp;"_"&amp;S73</f>
        <v>CT_2028</v>
      </c>
      <c r="T72" s="159" t="str">
        <f t="shared" ref="T72" si="473">$A72&amp;"_"&amp;T73</f>
        <v>CT_2029</v>
      </c>
      <c r="U72" s="159" t="str">
        <f t="shared" ref="U72" si="474">$A72&amp;"_"&amp;U73</f>
        <v>CT_2030</v>
      </c>
    </row>
    <row r="73" spans="1:21">
      <c r="C73" s="151">
        <v>2022</v>
      </c>
      <c r="D73" s="151">
        <v>2023</v>
      </c>
      <c r="E73" s="151">
        <v>2024</v>
      </c>
      <c r="F73" s="151">
        <v>2025</v>
      </c>
      <c r="G73" s="151">
        <v>2026</v>
      </c>
      <c r="H73" s="151">
        <v>2027</v>
      </c>
      <c r="I73" s="151">
        <v>2028</v>
      </c>
      <c r="J73" s="151">
        <v>2029</v>
      </c>
      <c r="K73" s="151">
        <v>2030</v>
      </c>
      <c r="M73" s="151">
        <v>2022</v>
      </c>
      <c r="N73" s="151">
        <v>2023</v>
      </c>
      <c r="O73" s="151">
        <v>2024</v>
      </c>
      <c r="P73" s="151">
        <v>2025</v>
      </c>
      <c r="Q73" s="151">
        <v>2026</v>
      </c>
      <c r="R73" s="151">
        <v>2027</v>
      </c>
      <c r="S73" s="151">
        <v>2028</v>
      </c>
      <c r="T73" s="151">
        <v>2029</v>
      </c>
      <c r="U73" s="151">
        <v>2030</v>
      </c>
    </row>
    <row r="74" spans="1:21">
      <c r="A74" t="str">
        <f>A72</f>
        <v>CT</v>
      </c>
      <c r="B74" s="1" t="s">
        <v>897</v>
      </c>
      <c r="C74" s="156">
        <v>0</v>
      </c>
      <c r="D74" s="156">
        <v>0</v>
      </c>
      <c r="E74" s="156">
        <v>0</v>
      </c>
      <c r="F74" s="156">
        <v>0</v>
      </c>
      <c r="G74" s="156">
        <v>0</v>
      </c>
      <c r="H74" s="156">
        <v>0</v>
      </c>
      <c r="I74" s="156">
        <v>0</v>
      </c>
      <c r="J74" s="156">
        <v>0</v>
      </c>
      <c r="K74" s="156">
        <v>0</v>
      </c>
      <c r="M74" s="156">
        <v>0</v>
      </c>
      <c r="N74" s="156">
        <v>0</v>
      </c>
      <c r="O74" s="156">
        <v>0</v>
      </c>
      <c r="P74" s="156">
        <v>0</v>
      </c>
      <c r="Q74" s="156">
        <v>0</v>
      </c>
      <c r="R74" s="156">
        <v>0</v>
      </c>
      <c r="S74" s="156">
        <v>0</v>
      </c>
      <c r="T74" s="156">
        <v>0</v>
      </c>
      <c r="U74" s="156">
        <v>0</v>
      </c>
    </row>
    <row r="75" spans="1:21">
      <c r="A75" t="str">
        <f>A74</f>
        <v>CT</v>
      </c>
      <c r="B75" s="1" t="s">
        <v>104</v>
      </c>
      <c r="C75">
        <f>SUMIFS(INDEX('IRA-BIL_IRA-BIL - Mid_annual_st'!$W$3:$AR$434,MATCH(C72,'IRA-BIL_IRA-BIL - Mid_annual_st'!$A$3:$A$434,0),),'IRA-BIL_IRA-BIL - Mid_annual_st'!$W$1:$AR$1,$B75)</f>
        <v>1021960</v>
      </c>
      <c r="D75">
        <f>SUMIFS(INDEX('IRA-BIL_IRA-BIL - Mid_annual_st'!$W$3:$AR$434,MATCH(D72,'IRA-BIL_IRA-BIL - Mid_annual_st'!$A$3:$A$434,0),),'IRA-BIL_IRA-BIL - Mid_annual_st'!$W$1:$AR$1,$B75)</f>
        <v>1021960</v>
      </c>
      <c r="E75">
        <f>SUMIFS(INDEX('IRA-BIL_IRA-BIL - Mid_annual_st'!$W$3:$AR$434,MATCH(E72,'IRA-BIL_IRA-BIL - Mid_annual_st'!$A$3:$A$434,0),),'IRA-BIL_IRA-BIL - Mid_annual_st'!$W$1:$AR$1,$B75)</f>
        <v>1021960</v>
      </c>
      <c r="F75">
        <f>SUMIFS(INDEX('IRA-BIL_IRA-BIL - Mid_annual_st'!$W$3:$AR$434,MATCH(F72,'IRA-BIL_IRA-BIL - Mid_annual_st'!$A$3:$A$434,0),),'IRA-BIL_IRA-BIL - Mid_annual_st'!$W$1:$AR$1,$B75)</f>
        <v>807683</v>
      </c>
      <c r="G75">
        <f>SUMIFS(INDEX('IRA-BIL_IRA-BIL - Mid_annual_st'!$W$3:$AR$434,MATCH(G72,'IRA-BIL_IRA-BIL - Mid_annual_st'!$A$3:$A$434,0),),'IRA-BIL_IRA-BIL - Mid_annual_st'!$W$1:$AR$1,$B75)</f>
        <v>807683</v>
      </c>
      <c r="H75">
        <f>SUMIFS(INDEX('IRA-BIL_IRA-BIL - Mid_annual_st'!$W$3:$AR$434,MATCH(H72,'IRA-BIL_IRA-BIL - Mid_annual_st'!$A$3:$A$434,0),),'IRA-BIL_IRA-BIL - Mid_annual_st'!$W$1:$AR$1,$B75)</f>
        <v>828025</v>
      </c>
      <c r="I75">
        <f>SUMIFS(INDEX('IRA-BIL_IRA-BIL - Mid_annual_st'!$W$3:$AR$434,MATCH(I72,'IRA-BIL_IRA-BIL - Mid_annual_st'!$A$3:$A$434,0),),'IRA-BIL_IRA-BIL - Mid_annual_st'!$W$1:$AR$1,$B75)</f>
        <v>913440</v>
      </c>
      <c r="J75">
        <f>SUMIFS(INDEX('IRA-BIL_IRA-BIL - Mid_annual_st'!$W$3:$AR$434,MATCH(J72,'IRA-BIL_IRA-BIL - Mid_annual_st'!$A$3:$A$434,0),),'IRA-BIL_IRA-BIL - Mid_annual_st'!$W$1:$AR$1,$B75)</f>
        <v>949012</v>
      </c>
      <c r="K75">
        <f>SUMIFS(INDEX('IRA-BIL_IRA-BIL - Mid_annual_st'!$W$3:$AR$434,MATCH(K72,'IRA-BIL_IRA-BIL - Mid_annual_st'!$A$3:$A$434,0),),'IRA-BIL_IRA-BIL - Mid_annual_st'!$W$1:$AR$1,$B75)</f>
        <v>932580</v>
      </c>
      <c r="M75">
        <f t="shared" ref="M75" si="475">C75/SUM(C74:C85)</f>
        <v>2.2149253013212807E-2</v>
      </c>
      <c r="N75">
        <f t="shared" ref="N75" si="476">D75/SUM(D74:D85)</f>
        <v>2.4875235587680969E-2</v>
      </c>
      <c r="O75">
        <f t="shared" ref="O75" si="477">E75/SUM(E74:E85)</f>
        <v>2.3292940684073889E-2</v>
      </c>
      <c r="P75">
        <f t="shared" ref="P75" si="478">F75/SUM(F74:F85)</f>
        <v>1.8920063963671213E-2</v>
      </c>
      <c r="Q75">
        <f t="shared" ref="Q75" si="479">G75/SUM(G74:G85)</f>
        <v>1.9393335275348898E-2</v>
      </c>
      <c r="R75">
        <f t="shared" ref="R75" si="480">H75/SUM(H74:H85)</f>
        <v>2.0059063923108855E-2</v>
      </c>
      <c r="S75">
        <f t="shared" ref="S75" si="481">I75/SUM(I74:I85)</f>
        <v>2.3266952826956164E-2</v>
      </c>
      <c r="T75">
        <f t="shared" ref="T75" si="482">J75/SUM(J74:J85)</f>
        <v>2.4498201728239799E-2</v>
      </c>
      <c r="U75">
        <f t="shared" ref="U75" si="483">K75/SUM(K74:K85)</f>
        <v>2.6829338530998635E-2</v>
      </c>
    </row>
    <row r="76" spans="1:21">
      <c r="A76" t="str">
        <f t="shared" ref="A76:A85" si="484">A75</f>
        <v>CT</v>
      </c>
      <c r="B76" s="1" t="s">
        <v>98</v>
      </c>
      <c r="C76">
        <f>SUMIFS(INDEX('IRA-BIL_IRA-BIL - Mid_annual_st'!$W$3:$AR$434,MATCH(C72,'IRA-BIL_IRA-BIL - Mid_annual_st'!$A$3:$A$434,0),),'IRA-BIL_IRA-BIL - Mid_annual_st'!$W$1:$AR$1,$B76)</f>
        <v>0</v>
      </c>
      <c r="D76">
        <f>SUMIFS(INDEX('IRA-BIL_IRA-BIL - Mid_annual_st'!$W$3:$AR$434,MATCH(D72,'IRA-BIL_IRA-BIL - Mid_annual_st'!$A$3:$A$434,0),),'IRA-BIL_IRA-BIL - Mid_annual_st'!$W$1:$AR$1,$B76)</f>
        <v>0</v>
      </c>
      <c r="E76">
        <f>SUMIFS(INDEX('IRA-BIL_IRA-BIL - Mid_annual_st'!$W$3:$AR$434,MATCH(E72,'IRA-BIL_IRA-BIL - Mid_annual_st'!$A$3:$A$434,0),),'IRA-BIL_IRA-BIL - Mid_annual_st'!$W$1:$AR$1,$B76)</f>
        <v>0</v>
      </c>
      <c r="F76">
        <f>SUMIFS(INDEX('IRA-BIL_IRA-BIL - Mid_annual_st'!$W$3:$AR$434,MATCH(F72,'IRA-BIL_IRA-BIL - Mid_annual_st'!$A$3:$A$434,0),),'IRA-BIL_IRA-BIL - Mid_annual_st'!$W$1:$AR$1,$B76)</f>
        <v>10252</v>
      </c>
      <c r="G76">
        <f>SUMIFS(INDEX('IRA-BIL_IRA-BIL - Mid_annual_st'!$W$3:$AR$434,MATCH(G72,'IRA-BIL_IRA-BIL - Mid_annual_st'!$A$3:$A$434,0),),'IRA-BIL_IRA-BIL - Mid_annual_st'!$W$1:$AR$1,$B76)</f>
        <v>20504</v>
      </c>
      <c r="H76">
        <f>SUMIFS(INDEX('IRA-BIL_IRA-BIL - Mid_annual_st'!$W$3:$AR$434,MATCH(H72,'IRA-BIL_IRA-BIL - Mid_annual_st'!$A$3:$A$434,0),),'IRA-BIL_IRA-BIL - Mid_annual_st'!$W$1:$AR$1,$B76)</f>
        <v>30755</v>
      </c>
      <c r="I76">
        <f>SUMIFS(INDEX('IRA-BIL_IRA-BIL - Mid_annual_st'!$W$3:$AR$434,MATCH(I72,'IRA-BIL_IRA-BIL - Mid_annual_st'!$A$3:$A$434,0),),'IRA-BIL_IRA-BIL - Mid_annual_st'!$W$1:$AR$1,$B76)</f>
        <v>0</v>
      </c>
      <c r="J76">
        <f>SUMIFS(INDEX('IRA-BIL_IRA-BIL - Mid_annual_st'!$W$3:$AR$434,MATCH(J72,'IRA-BIL_IRA-BIL - Mid_annual_st'!$A$3:$A$434,0),),'IRA-BIL_IRA-BIL - Mid_annual_st'!$W$1:$AR$1,$B76)</f>
        <v>0</v>
      </c>
      <c r="K76">
        <f>SUMIFS(INDEX('IRA-BIL_IRA-BIL - Mid_annual_st'!$W$3:$AR$434,MATCH(K72,'IRA-BIL_IRA-BIL - Mid_annual_st'!$A$3:$A$434,0),),'IRA-BIL_IRA-BIL - Mid_annual_st'!$W$1:$AR$1,$B76)</f>
        <v>0</v>
      </c>
      <c r="M76">
        <f t="shared" ref="M76" si="485">C76/SUM(C74:C85)</f>
        <v>0</v>
      </c>
      <c r="N76">
        <f t="shared" ref="N76" si="486">D76/SUM(D74:D85)</f>
        <v>0</v>
      </c>
      <c r="O76">
        <f t="shared" ref="O76" si="487">E76/SUM(E74:E85)</f>
        <v>0</v>
      </c>
      <c r="P76">
        <f t="shared" ref="P76" si="488">F76/SUM(F74:F85)</f>
        <v>2.4015423842715185E-4</v>
      </c>
      <c r="Q76">
        <f t="shared" ref="Q76" si="489">G76/SUM(G74:G85)</f>
        <v>4.9232303575258343E-4</v>
      </c>
      <c r="R76">
        <f t="shared" ref="R76" si="490">H76/SUM(H74:H85)</f>
        <v>7.4504575460307703E-4</v>
      </c>
      <c r="S76">
        <f t="shared" ref="S76" si="491">I76/SUM(I74:I85)</f>
        <v>0</v>
      </c>
      <c r="T76">
        <f t="shared" ref="T76" si="492">J76/SUM(J74:J85)</f>
        <v>0</v>
      </c>
      <c r="U76">
        <f t="shared" ref="U76" si="493">K76/SUM(K74:K85)</f>
        <v>0</v>
      </c>
    </row>
    <row r="77" spans="1:21">
      <c r="A77" t="str">
        <f t="shared" si="484"/>
        <v>CT</v>
      </c>
      <c r="B77" s="1" t="s">
        <v>105</v>
      </c>
      <c r="C77">
        <f>SUMIFS(INDEX('IRA-BIL_IRA-BIL - Mid_annual_st'!$W$3:$AR$434,MATCH(C72,'IRA-BIL_IRA-BIL - Mid_annual_st'!$A$3:$A$434,0),),'IRA-BIL_IRA-BIL - Mid_annual_st'!$W$1:$AR$1,$B77)</f>
        <v>0</v>
      </c>
      <c r="D77">
        <f>SUMIFS(INDEX('IRA-BIL_IRA-BIL - Mid_annual_st'!$W$3:$AR$434,MATCH(D72,'IRA-BIL_IRA-BIL - Mid_annual_st'!$A$3:$A$434,0),),'IRA-BIL_IRA-BIL - Mid_annual_st'!$W$1:$AR$1,$B77)</f>
        <v>0</v>
      </c>
      <c r="E77">
        <f>SUMIFS(INDEX('IRA-BIL_IRA-BIL - Mid_annual_st'!$W$3:$AR$434,MATCH(E72,'IRA-BIL_IRA-BIL - Mid_annual_st'!$A$3:$A$434,0),),'IRA-BIL_IRA-BIL - Mid_annual_st'!$W$1:$AR$1,$B77)</f>
        <v>0</v>
      </c>
      <c r="F77">
        <f>SUMIFS(INDEX('IRA-BIL_IRA-BIL - Mid_annual_st'!$W$3:$AR$434,MATCH(F72,'IRA-BIL_IRA-BIL - Mid_annual_st'!$A$3:$A$434,0),),'IRA-BIL_IRA-BIL - Mid_annual_st'!$W$1:$AR$1,$B77)</f>
        <v>0</v>
      </c>
      <c r="G77">
        <f>SUMIFS(INDEX('IRA-BIL_IRA-BIL - Mid_annual_st'!$W$3:$AR$434,MATCH(G72,'IRA-BIL_IRA-BIL - Mid_annual_st'!$A$3:$A$434,0),),'IRA-BIL_IRA-BIL - Mid_annual_st'!$W$1:$AR$1,$B77)</f>
        <v>0</v>
      </c>
      <c r="H77">
        <f>SUMIFS(INDEX('IRA-BIL_IRA-BIL - Mid_annual_st'!$W$3:$AR$434,MATCH(H72,'IRA-BIL_IRA-BIL - Mid_annual_st'!$A$3:$A$434,0),),'IRA-BIL_IRA-BIL - Mid_annual_st'!$W$1:$AR$1,$B77)</f>
        <v>0</v>
      </c>
      <c r="I77">
        <f>SUMIFS(INDEX('IRA-BIL_IRA-BIL - Mid_annual_st'!$W$3:$AR$434,MATCH(I72,'IRA-BIL_IRA-BIL - Mid_annual_st'!$A$3:$A$434,0),),'IRA-BIL_IRA-BIL - Mid_annual_st'!$W$1:$AR$1,$B77)</f>
        <v>0</v>
      </c>
      <c r="J77">
        <f>SUMIFS(INDEX('IRA-BIL_IRA-BIL - Mid_annual_st'!$W$3:$AR$434,MATCH(J72,'IRA-BIL_IRA-BIL - Mid_annual_st'!$A$3:$A$434,0),),'IRA-BIL_IRA-BIL - Mid_annual_st'!$W$1:$AR$1,$B77)</f>
        <v>0</v>
      </c>
      <c r="K77">
        <f>SUMIFS(INDEX('IRA-BIL_IRA-BIL - Mid_annual_st'!$W$3:$AR$434,MATCH(K72,'IRA-BIL_IRA-BIL - Mid_annual_st'!$A$3:$A$434,0),),'IRA-BIL_IRA-BIL - Mid_annual_st'!$W$1:$AR$1,$B77)</f>
        <v>0</v>
      </c>
      <c r="M77">
        <f t="shared" ref="M77" si="494">C77/SUM(C74:C85)</f>
        <v>0</v>
      </c>
      <c r="N77">
        <f t="shared" ref="N77" si="495">D77/SUM(D74:D85)</f>
        <v>0</v>
      </c>
      <c r="O77">
        <f t="shared" ref="O77" si="496">E77/SUM(E74:E85)</f>
        <v>0</v>
      </c>
      <c r="P77">
        <f t="shared" ref="P77" si="497">F77/SUM(F74:F85)</f>
        <v>0</v>
      </c>
      <c r="Q77">
        <f t="shared" ref="Q77" si="498">G77/SUM(G74:G85)</f>
        <v>0</v>
      </c>
      <c r="R77">
        <f t="shared" ref="R77" si="499">H77/SUM(H74:H85)</f>
        <v>0</v>
      </c>
      <c r="S77">
        <f t="shared" ref="S77" si="500">I77/SUM(I74:I85)</f>
        <v>0</v>
      </c>
      <c r="T77">
        <f t="shared" ref="T77" si="501">J77/SUM(J74:J85)</f>
        <v>0</v>
      </c>
      <c r="U77">
        <f t="shared" ref="U77" si="502">K77/SUM(K74:K85)</f>
        <v>0</v>
      </c>
    </row>
    <row r="78" spans="1:21">
      <c r="A78" t="str">
        <f t="shared" si="484"/>
        <v>CT</v>
      </c>
      <c r="B78" s="1" t="s">
        <v>101</v>
      </c>
      <c r="C78">
        <f>SUMIFS(INDEX('IRA-BIL_IRA-BIL - Mid_annual_st'!$W$3:$AR$434,MATCH(C72,'IRA-BIL_IRA-BIL - Mid_annual_st'!$A$3:$A$434,0),),'IRA-BIL_IRA-BIL - Mid_annual_st'!$W$1:$AR$1,$B78)</f>
        <v>410024</v>
      </c>
      <c r="D78">
        <f>SUMIFS(INDEX('IRA-BIL_IRA-BIL - Mid_annual_st'!$W$3:$AR$434,MATCH(D72,'IRA-BIL_IRA-BIL - Mid_annual_st'!$A$3:$A$434,0),),'IRA-BIL_IRA-BIL - Mid_annual_st'!$W$1:$AR$1,$B78)</f>
        <v>410024</v>
      </c>
      <c r="E78">
        <f>SUMIFS(INDEX('IRA-BIL_IRA-BIL - Mid_annual_st'!$W$3:$AR$434,MATCH(E72,'IRA-BIL_IRA-BIL - Mid_annual_st'!$A$3:$A$434,0),),'IRA-BIL_IRA-BIL - Mid_annual_st'!$W$1:$AR$1,$B78)</f>
        <v>410358</v>
      </c>
      <c r="F78">
        <f>SUMIFS(INDEX('IRA-BIL_IRA-BIL - Mid_annual_st'!$W$3:$AR$434,MATCH(F72,'IRA-BIL_IRA-BIL - Mid_annual_st'!$A$3:$A$434,0),),'IRA-BIL_IRA-BIL - Mid_annual_st'!$W$1:$AR$1,$B78)</f>
        <v>410693</v>
      </c>
      <c r="G78">
        <f>SUMIFS(INDEX('IRA-BIL_IRA-BIL - Mid_annual_st'!$W$3:$AR$434,MATCH(G72,'IRA-BIL_IRA-BIL - Mid_annual_st'!$A$3:$A$434,0),),'IRA-BIL_IRA-BIL - Mid_annual_st'!$W$1:$AR$1,$B78)</f>
        <v>411028</v>
      </c>
      <c r="H78">
        <f>SUMIFS(INDEX('IRA-BIL_IRA-BIL - Mid_annual_st'!$W$3:$AR$434,MATCH(H72,'IRA-BIL_IRA-BIL - Mid_annual_st'!$A$3:$A$434,0),),'IRA-BIL_IRA-BIL - Mid_annual_st'!$W$1:$AR$1,$B78)</f>
        <v>411362</v>
      </c>
      <c r="I78">
        <f>SUMIFS(INDEX('IRA-BIL_IRA-BIL - Mid_annual_st'!$W$3:$AR$434,MATCH(I72,'IRA-BIL_IRA-BIL - Mid_annual_st'!$A$3:$A$434,0),),'IRA-BIL_IRA-BIL - Mid_annual_st'!$W$1:$AR$1,$B78)</f>
        <v>411697</v>
      </c>
      <c r="J78">
        <f>SUMIFS(INDEX('IRA-BIL_IRA-BIL - Mid_annual_st'!$W$3:$AR$434,MATCH(J72,'IRA-BIL_IRA-BIL - Mid_annual_st'!$A$3:$A$434,0),),'IRA-BIL_IRA-BIL - Mid_annual_st'!$W$1:$AR$1,$B78)</f>
        <v>412031</v>
      </c>
      <c r="K78">
        <f>SUMIFS(INDEX('IRA-BIL_IRA-BIL - Mid_annual_st'!$W$3:$AR$434,MATCH(K72,'IRA-BIL_IRA-BIL - Mid_annual_st'!$A$3:$A$434,0),),'IRA-BIL_IRA-BIL - Mid_annual_st'!$W$1:$AR$1,$B78)</f>
        <v>412366</v>
      </c>
      <c r="M78">
        <f t="shared" ref="M78" si="503">C78/SUM(C74:C85)</f>
        <v>8.8865761061974712E-3</v>
      </c>
      <c r="N78">
        <f t="shared" ref="N78" si="504">D78/SUM(D74:D85)</f>
        <v>9.9802767198357099E-3</v>
      </c>
      <c r="O78">
        <f t="shared" ref="O78" si="505">E78/SUM(E74:E85)</f>
        <v>9.3530515413863501E-3</v>
      </c>
      <c r="P78">
        <f t="shared" ref="P78" si="506">F78/SUM(F74:F85)</f>
        <v>9.6205291301562895E-3</v>
      </c>
      <c r="Q78">
        <f t="shared" ref="Q78" si="507">G78/SUM(G74:G85)</f>
        <v>9.8692232120226701E-3</v>
      </c>
      <c r="R78">
        <f t="shared" ref="R78" si="508">H78/SUM(H74:H85)</f>
        <v>9.9653230923437159E-3</v>
      </c>
      <c r="S78">
        <f t="shared" ref="S78" si="509">I78/SUM(I74:I85)</f>
        <v>1.0486659964529002E-2</v>
      </c>
      <c r="T78">
        <f t="shared" ref="T78" si="510">J78/SUM(J74:J85)</f>
        <v>1.0636344489098528E-2</v>
      </c>
      <c r="U78">
        <f t="shared" ref="U78" si="511">K78/SUM(K74:K85)</f>
        <v>1.1863332918005729E-2</v>
      </c>
    </row>
    <row r="79" spans="1:21">
      <c r="A79" t="str">
        <f t="shared" si="484"/>
        <v>CT</v>
      </c>
      <c r="B79" s="1" t="s">
        <v>346</v>
      </c>
      <c r="C79">
        <f>SUMIFS(INDEX('IRA-BIL_IRA-BIL - Mid_annual_st'!$W$3:$AR$434,MATCH(C72,'IRA-BIL_IRA-BIL - Mid_annual_st'!$A$3:$A$434,0),),'IRA-BIL_IRA-BIL - Mid_annual_st'!$W$1:$AR$1,$B79)</f>
        <v>26400211</v>
      </c>
      <c r="D79">
        <f>SUMIFS(INDEX('IRA-BIL_IRA-BIL - Mid_annual_st'!$W$3:$AR$434,MATCH(D72,'IRA-BIL_IRA-BIL - Mid_annual_st'!$A$3:$A$434,0),),'IRA-BIL_IRA-BIL - Mid_annual_st'!$W$1:$AR$1,$B79)</f>
        <v>21854197</v>
      </c>
      <c r="E79">
        <f>SUMIFS(INDEX('IRA-BIL_IRA-BIL - Mid_annual_st'!$W$3:$AR$434,MATCH(E72,'IRA-BIL_IRA-BIL - Mid_annual_st'!$A$3:$A$434,0),),'IRA-BIL_IRA-BIL - Mid_annual_st'!$W$1:$AR$1,$B79)</f>
        <v>23440867</v>
      </c>
      <c r="F79">
        <f>SUMIFS(INDEX('IRA-BIL_IRA-BIL - Mid_annual_st'!$W$3:$AR$434,MATCH(F72,'IRA-BIL_IRA-BIL - Mid_annual_st'!$A$3:$A$434,0),),'IRA-BIL_IRA-BIL - Mid_annual_st'!$W$1:$AR$1,$B79)</f>
        <v>21982868</v>
      </c>
      <c r="G79">
        <f>SUMIFS(INDEX('IRA-BIL_IRA-BIL - Mid_annual_st'!$W$3:$AR$434,MATCH(G72,'IRA-BIL_IRA-BIL - Mid_annual_st'!$A$3:$A$434,0),),'IRA-BIL_IRA-BIL - Mid_annual_st'!$W$1:$AR$1,$B79)</f>
        <v>20950437</v>
      </c>
      <c r="H79">
        <f>SUMIFS(INDEX('IRA-BIL_IRA-BIL - Mid_annual_st'!$W$3:$AR$434,MATCH(H72,'IRA-BIL_IRA-BIL - Mid_annual_st'!$A$3:$A$434,0),),'IRA-BIL_IRA-BIL - Mid_annual_st'!$W$1:$AR$1,$B79)</f>
        <v>20583076</v>
      </c>
      <c r="I79">
        <f>SUMIFS(INDEX('IRA-BIL_IRA-BIL - Mid_annual_st'!$W$3:$AR$434,MATCH(I72,'IRA-BIL_IRA-BIL - Mid_annual_st'!$A$3:$A$434,0),),'IRA-BIL_IRA-BIL - Mid_annual_st'!$W$1:$AR$1,$B79)</f>
        <v>18540740</v>
      </c>
      <c r="J79">
        <f>SUMIFS(INDEX('IRA-BIL_IRA-BIL - Mid_annual_st'!$W$3:$AR$434,MATCH(J72,'IRA-BIL_IRA-BIL - Mid_annual_st'!$A$3:$A$434,0),),'IRA-BIL_IRA-BIL - Mid_annual_st'!$W$1:$AR$1,$B79)</f>
        <v>17891498</v>
      </c>
      <c r="K79">
        <f>SUMIFS(INDEX('IRA-BIL_IRA-BIL - Mid_annual_st'!$W$3:$AR$434,MATCH(K72,'IRA-BIL_IRA-BIL - Mid_annual_st'!$A$3:$A$434,0),),'IRA-BIL_IRA-BIL - Mid_annual_st'!$W$1:$AR$1,$B79)</f>
        <v>13779844</v>
      </c>
      <c r="M79">
        <f t="shared" ref="M79" si="512">C79/SUM(C74:C85)</f>
        <v>0.57217988281459542</v>
      </c>
      <c r="N79">
        <f t="shared" ref="N79" si="513">D79/SUM(D74:D85)</f>
        <v>0.53194674836059208</v>
      </c>
      <c r="O79">
        <f t="shared" ref="O79" si="514">E79/SUM(E74:E85)</f>
        <v>0.53427406612222106</v>
      </c>
      <c r="P79">
        <f t="shared" ref="P79" si="515">F79/SUM(F74:F85)</f>
        <v>0.51495112397430809</v>
      </c>
      <c r="Q79">
        <f t="shared" ref="Q79" si="516">G79/SUM(G74:G85)</f>
        <v>0.5030424670397603</v>
      </c>
      <c r="R79">
        <f t="shared" ref="R79" si="517">H79/SUM(H74:H85)</f>
        <v>0.49862895108023036</v>
      </c>
      <c r="S79">
        <f t="shared" ref="S79" si="518">I79/SUM(I74:I85)</f>
        <v>0.47226585540031008</v>
      </c>
      <c r="T79">
        <f t="shared" ref="T79" si="519">J79/SUM(J74:J85)</f>
        <v>0.46185878284405141</v>
      </c>
      <c r="U79">
        <f t="shared" ref="U79" si="520">K79/SUM(K74:K85)</f>
        <v>0.39643151212802158</v>
      </c>
    </row>
    <row r="80" spans="1:21">
      <c r="A80" t="str">
        <f t="shared" si="484"/>
        <v>CT</v>
      </c>
      <c r="B80" s="1" t="s">
        <v>99</v>
      </c>
      <c r="C80">
        <f>SUMIFS(INDEX('IRA-BIL_IRA-BIL - Mid_annual_st'!$W$3:$AR$434,MATCH(C72,'IRA-BIL_IRA-BIL - Mid_annual_st'!$A$3:$A$434,0),),'IRA-BIL_IRA-BIL - Mid_annual_st'!$W$1:$AR$1,$B80)</f>
        <v>16617388</v>
      </c>
      <c r="D80">
        <f>SUMIFS(INDEX('IRA-BIL_IRA-BIL - Mid_annual_st'!$W$3:$AR$434,MATCH(D72,'IRA-BIL_IRA-BIL - Mid_annual_st'!$A$3:$A$434,0),),'IRA-BIL_IRA-BIL - Mid_annual_st'!$W$1:$AR$1,$B80)</f>
        <v>16617388</v>
      </c>
      <c r="E80">
        <f>SUMIFS(INDEX('IRA-BIL_IRA-BIL - Mid_annual_st'!$W$3:$AR$434,MATCH(E72,'IRA-BIL_IRA-BIL - Mid_annual_st'!$A$3:$A$434,0),),'IRA-BIL_IRA-BIL - Mid_annual_st'!$W$1:$AR$1,$B80)</f>
        <v>16617388</v>
      </c>
      <c r="F80">
        <f>SUMIFS(INDEX('IRA-BIL_IRA-BIL - Mid_annual_st'!$W$3:$AR$434,MATCH(F72,'IRA-BIL_IRA-BIL - Mid_annual_st'!$A$3:$A$434,0),),'IRA-BIL_IRA-BIL - Mid_annual_st'!$W$1:$AR$1,$B80)</f>
        <v>16617388</v>
      </c>
      <c r="G80">
        <f>SUMIFS(INDEX('IRA-BIL_IRA-BIL - Mid_annual_st'!$W$3:$AR$434,MATCH(G72,'IRA-BIL_IRA-BIL - Mid_annual_st'!$A$3:$A$434,0),),'IRA-BIL_IRA-BIL - Mid_annual_st'!$W$1:$AR$1,$B80)</f>
        <v>16617388</v>
      </c>
      <c r="H80">
        <f>SUMIFS(INDEX('IRA-BIL_IRA-BIL - Mid_annual_st'!$W$3:$AR$434,MATCH(H72,'IRA-BIL_IRA-BIL - Mid_annual_st'!$A$3:$A$434,0),),'IRA-BIL_IRA-BIL - Mid_annual_st'!$W$1:$AR$1,$B80)</f>
        <v>16617388</v>
      </c>
      <c r="I80">
        <f>SUMIFS(INDEX('IRA-BIL_IRA-BIL - Mid_annual_st'!$W$3:$AR$434,MATCH(I72,'IRA-BIL_IRA-BIL - Mid_annual_st'!$A$3:$A$434,0),),'IRA-BIL_IRA-BIL - Mid_annual_st'!$W$1:$AR$1,$B80)</f>
        <v>16617388</v>
      </c>
      <c r="J80">
        <f>SUMIFS(INDEX('IRA-BIL_IRA-BIL - Mid_annual_st'!$W$3:$AR$434,MATCH(J72,'IRA-BIL_IRA-BIL - Mid_annual_st'!$A$3:$A$434,0),),'IRA-BIL_IRA-BIL - Mid_annual_st'!$W$1:$AR$1,$B80)</f>
        <v>16617388</v>
      </c>
      <c r="K80">
        <f>SUMIFS(INDEX('IRA-BIL_IRA-BIL - Mid_annual_st'!$W$3:$AR$434,MATCH(K72,'IRA-BIL_IRA-BIL - Mid_annual_st'!$A$3:$A$434,0),),'IRA-BIL_IRA-BIL - Mid_annual_st'!$W$1:$AR$1,$B80)</f>
        <v>16617388</v>
      </c>
      <c r="M80">
        <f t="shared" ref="M80" si="521">C80/SUM(C74:C85)</f>
        <v>0.36015375477584871</v>
      </c>
      <c r="N80">
        <f t="shared" ref="N80" si="522">D80/SUM(D74:D85)</f>
        <v>0.40447908073887695</v>
      </c>
      <c r="O80">
        <f t="shared" ref="O80" si="523">E80/SUM(E74:E85)</f>
        <v>0.37875047262930178</v>
      </c>
      <c r="P80">
        <f t="shared" ref="P80" si="524">F80/SUM(F74:F85)</f>
        <v>0.38926415916782015</v>
      </c>
      <c r="Q80">
        <f t="shared" ref="Q80" si="525">G80/SUM(G74:G85)</f>
        <v>0.39900131225314817</v>
      </c>
      <c r="R80">
        <f t="shared" ref="R80" si="526">H80/SUM(H74:H85)</f>
        <v>0.40255940113777</v>
      </c>
      <c r="S80">
        <f t="shared" ref="S80" si="527">I80/SUM(I74:I85)</f>
        <v>0.42327463511914021</v>
      </c>
      <c r="T80">
        <f t="shared" ref="T80" si="528">J80/SUM(J74:J85)</f>
        <v>0.42896836227616858</v>
      </c>
      <c r="U80">
        <f t="shared" ref="U80" si="529">K80/SUM(K74:K85)</f>
        <v>0.4780646466286585</v>
      </c>
    </row>
    <row r="81" spans="1:21">
      <c r="A81" t="str">
        <f t="shared" si="484"/>
        <v>CT</v>
      </c>
      <c r="B81" s="1" t="s">
        <v>109</v>
      </c>
      <c r="C81">
        <f>SUMIFS(INDEX('IRA-BIL_IRA-BIL - Mid_annual_st'!$W$3:$AR$434,MATCH(C72,'IRA-BIL_IRA-BIL - Mid_annual_st'!$A$3:$A$434,0),),'IRA-BIL_IRA-BIL - Mid_annual_st'!$W$1:$AR$1,$B81)</f>
        <v>0</v>
      </c>
      <c r="D81">
        <f>SUMIFS(INDEX('IRA-BIL_IRA-BIL - Mid_annual_st'!$W$3:$AR$434,MATCH(D72,'IRA-BIL_IRA-BIL - Mid_annual_st'!$A$3:$A$434,0),),'IRA-BIL_IRA-BIL - Mid_annual_st'!$W$1:$AR$1,$B81)</f>
        <v>0</v>
      </c>
      <c r="E81">
        <f>SUMIFS(INDEX('IRA-BIL_IRA-BIL - Mid_annual_st'!$W$3:$AR$434,MATCH(E72,'IRA-BIL_IRA-BIL - Mid_annual_st'!$A$3:$A$434,0),),'IRA-BIL_IRA-BIL - Mid_annual_st'!$W$1:$AR$1,$B81)</f>
        <v>0</v>
      </c>
      <c r="F81">
        <f>SUMIFS(INDEX('IRA-BIL_IRA-BIL - Mid_annual_st'!$W$3:$AR$434,MATCH(F72,'IRA-BIL_IRA-BIL - Mid_annual_st'!$A$3:$A$434,0),),'IRA-BIL_IRA-BIL - Mid_annual_st'!$W$1:$AR$1,$B81)</f>
        <v>0</v>
      </c>
      <c r="G81">
        <f>SUMIFS(INDEX('IRA-BIL_IRA-BIL - Mid_annual_st'!$W$3:$AR$434,MATCH(G72,'IRA-BIL_IRA-BIL - Mid_annual_st'!$A$3:$A$434,0),),'IRA-BIL_IRA-BIL - Mid_annual_st'!$W$1:$AR$1,$B81)</f>
        <v>0</v>
      </c>
      <c r="H81">
        <f>SUMIFS(INDEX('IRA-BIL_IRA-BIL - Mid_annual_st'!$W$3:$AR$434,MATCH(H72,'IRA-BIL_IRA-BIL - Mid_annual_st'!$A$3:$A$434,0),),'IRA-BIL_IRA-BIL - Mid_annual_st'!$W$1:$AR$1,$B81)</f>
        <v>0</v>
      </c>
      <c r="I81">
        <f>SUMIFS(INDEX('IRA-BIL_IRA-BIL - Mid_annual_st'!$W$3:$AR$434,MATCH(I72,'IRA-BIL_IRA-BIL - Mid_annual_st'!$A$3:$A$434,0),),'IRA-BIL_IRA-BIL - Mid_annual_st'!$W$1:$AR$1,$B81)</f>
        <v>0</v>
      </c>
      <c r="J81">
        <f>SUMIFS(INDEX('IRA-BIL_IRA-BIL - Mid_annual_st'!$W$3:$AR$434,MATCH(J72,'IRA-BIL_IRA-BIL - Mid_annual_st'!$A$3:$A$434,0),),'IRA-BIL_IRA-BIL - Mid_annual_st'!$W$1:$AR$1,$B81)</f>
        <v>0</v>
      </c>
      <c r="K81">
        <f>SUMIFS(INDEX('IRA-BIL_IRA-BIL - Mid_annual_st'!$W$3:$AR$434,MATCH(K72,'IRA-BIL_IRA-BIL - Mid_annual_st'!$A$3:$A$434,0),),'IRA-BIL_IRA-BIL - Mid_annual_st'!$W$1:$AR$1,$B81)</f>
        <v>0</v>
      </c>
      <c r="M81">
        <f t="shared" ref="M81" si="530">C81/SUM(C74:C85)</f>
        <v>0</v>
      </c>
      <c r="N81">
        <f t="shared" ref="N81" si="531">D81/SUM(D74:D85)</f>
        <v>0</v>
      </c>
      <c r="O81">
        <f t="shared" ref="O81" si="532">E81/SUM(E74:E85)</f>
        <v>0</v>
      </c>
      <c r="P81">
        <f t="shared" ref="P81" si="533">F81/SUM(F74:F85)</f>
        <v>0</v>
      </c>
      <c r="Q81">
        <f t="shared" ref="Q81" si="534">G81/SUM(G74:G85)</f>
        <v>0</v>
      </c>
      <c r="R81">
        <f t="shared" ref="R81" si="535">H81/SUM(H74:H85)</f>
        <v>0</v>
      </c>
      <c r="S81">
        <f t="shared" ref="S81" si="536">I81/SUM(I74:I85)</f>
        <v>0</v>
      </c>
      <c r="T81">
        <f t="shared" ref="T81" si="537">J81/SUM(J74:J85)</f>
        <v>0</v>
      </c>
      <c r="U81">
        <f t="shared" ref="U81" si="538">K81/SUM(K74:K85)</f>
        <v>0</v>
      </c>
    </row>
    <row r="82" spans="1:21">
      <c r="A82" t="str">
        <f t="shared" si="484"/>
        <v>CT</v>
      </c>
      <c r="B82" s="1" t="s">
        <v>106</v>
      </c>
      <c r="C82">
        <f>SUMIFS(INDEX('IRA-BIL_IRA-BIL - Mid_annual_st'!$W$3:$AR$434,MATCH(C72,'IRA-BIL_IRA-BIL - Mid_annual_st'!$A$3:$A$434,0),),'IRA-BIL_IRA-BIL - Mid_annual_st'!$W$1:$AR$1,$B82)</f>
        <v>1212182</v>
      </c>
      <c r="D82">
        <f>SUMIFS(INDEX('IRA-BIL_IRA-BIL - Mid_annual_st'!$W$3:$AR$434,MATCH(D72,'IRA-BIL_IRA-BIL - Mid_annual_st'!$A$3:$A$434,0),),'IRA-BIL_IRA-BIL - Mid_annual_st'!$W$1:$AR$1,$B82)</f>
        <v>673485</v>
      </c>
      <c r="E82">
        <f>SUMIFS(INDEX('IRA-BIL_IRA-BIL - Mid_annual_st'!$W$3:$AR$434,MATCH(E72,'IRA-BIL_IRA-BIL - Mid_annual_st'!$A$3:$A$434,0),),'IRA-BIL_IRA-BIL - Mid_annual_st'!$W$1:$AR$1,$B82)</f>
        <v>25414</v>
      </c>
      <c r="F82">
        <f>SUMIFS(INDEX('IRA-BIL_IRA-BIL - Mid_annual_st'!$W$3:$AR$434,MATCH(F72,'IRA-BIL_IRA-BIL - Mid_annual_st'!$A$3:$A$434,0),),'IRA-BIL_IRA-BIL - Mid_annual_st'!$W$1:$AR$1,$B82)</f>
        <v>25414</v>
      </c>
      <c r="G82">
        <f>SUMIFS(INDEX('IRA-BIL_IRA-BIL - Mid_annual_st'!$W$3:$AR$434,MATCH(G72,'IRA-BIL_IRA-BIL - Mid_annual_st'!$A$3:$A$434,0),),'IRA-BIL_IRA-BIL - Mid_annual_st'!$W$1:$AR$1,$B82)</f>
        <v>25414</v>
      </c>
      <c r="H82">
        <f>SUMIFS(INDEX('IRA-BIL_IRA-BIL - Mid_annual_st'!$W$3:$AR$434,MATCH(H72,'IRA-BIL_IRA-BIL - Mid_annual_st'!$A$3:$A$434,0),),'IRA-BIL_IRA-BIL - Mid_annual_st'!$W$1:$AR$1,$B82)</f>
        <v>25414</v>
      </c>
      <c r="I82">
        <f>SUMIFS(INDEX('IRA-BIL_IRA-BIL - Mid_annual_st'!$W$3:$AR$434,MATCH(I72,'IRA-BIL_IRA-BIL - Mid_annual_st'!$A$3:$A$434,0),),'IRA-BIL_IRA-BIL - Mid_annual_st'!$W$1:$AR$1,$B82)</f>
        <v>0</v>
      </c>
      <c r="J82">
        <f>SUMIFS(INDEX('IRA-BIL_IRA-BIL - Mid_annual_st'!$W$3:$AR$434,MATCH(J72,'IRA-BIL_IRA-BIL - Mid_annual_st'!$A$3:$A$434,0),),'IRA-BIL_IRA-BIL - Mid_annual_st'!$W$1:$AR$1,$B82)</f>
        <v>0</v>
      </c>
      <c r="K82">
        <f>SUMIFS(INDEX('IRA-BIL_IRA-BIL - Mid_annual_st'!$W$3:$AR$434,MATCH(K72,'IRA-BIL_IRA-BIL - Mid_annual_st'!$A$3:$A$434,0),),'IRA-BIL_IRA-BIL - Mid_annual_st'!$W$1:$AR$1,$B82)</f>
        <v>0</v>
      </c>
      <c r="M82">
        <f t="shared" ref="M82" si="539">C82/SUM(C74:C85)</f>
        <v>2.6271992853010222E-2</v>
      </c>
      <c r="N82">
        <f t="shared" ref="N82" si="540">D82/SUM(D74:D85)</f>
        <v>1.6393105444214372E-2</v>
      </c>
      <c r="O82">
        <f t="shared" ref="O82" si="541">E82/SUM(E74:E85)</f>
        <v>5.7924654051533708E-4</v>
      </c>
      <c r="P82">
        <f t="shared" ref="P82" si="542">F82/SUM(F74:F85)</f>
        <v>5.9532577208228998E-4</v>
      </c>
      <c r="Q82">
        <f t="shared" ref="Q82" si="543">G82/SUM(G74:G85)</f>
        <v>6.1021740297581713E-4</v>
      </c>
      <c r="R82">
        <f t="shared" ref="R82" si="544">H82/SUM(H74:H85)</f>
        <v>6.1565900853463172E-4</v>
      </c>
      <c r="S82">
        <f t="shared" ref="S82" si="545">I82/SUM(I74:I85)</f>
        <v>0</v>
      </c>
      <c r="T82">
        <f t="shared" ref="T82" si="546">J82/SUM(J74:J85)</f>
        <v>0</v>
      </c>
      <c r="U82">
        <f t="shared" ref="U82" si="547">K82/SUM(K74:K85)</f>
        <v>0</v>
      </c>
    </row>
    <row r="83" spans="1:21">
      <c r="A83" t="str">
        <f t="shared" si="484"/>
        <v>CT</v>
      </c>
      <c r="B83" s="1" t="s">
        <v>100</v>
      </c>
      <c r="C83">
        <f>SUMIFS(INDEX('IRA-BIL_IRA-BIL - Mid_annual_st'!$W$3:$AR$434,MATCH(C72,'IRA-BIL_IRA-BIL - Mid_annual_st'!$A$3:$A$434,0),),'IRA-BIL_IRA-BIL - Mid_annual_st'!$W$1:$AR$1,$B83)</f>
        <v>3005</v>
      </c>
      <c r="D83">
        <f>SUMIFS(INDEX('IRA-BIL_IRA-BIL - Mid_annual_st'!$W$3:$AR$434,MATCH(D72,'IRA-BIL_IRA-BIL - Mid_annual_st'!$A$3:$A$434,0),),'IRA-BIL_IRA-BIL - Mid_annual_st'!$W$1:$AR$1,$B83)</f>
        <v>2997</v>
      </c>
      <c r="E83">
        <f>SUMIFS(INDEX('IRA-BIL_IRA-BIL - Mid_annual_st'!$W$3:$AR$434,MATCH(E72,'IRA-BIL_IRA-BIL - Mid_annual_st'!$A$3:$A$434,0),),'IRA-BIL_IRA-BIL - Mid_annual_st'!$W$1:$AR$1,$B83)</f>
        <v>2989</v>
      </c>
      <c r="F83">
        <f>SUMIFS(INDEX('IRA-BIL_IRA-BIL - Mid_annual_st'!$W$3:$AR$434,MATCH(F72,'IRA-BIL_IRA-BIL - Mid_annual_st'!$A$3:$A$434,0),),'IRA-BIL_IRA-BIL - Mid_annual_st'!$W$1:$AR$1,$B83)</f>
        <v>2981</v>
      </c>
      <c r="G83">
        <f>SUMIFS(INDEX('IRA-BIL_IRA-BIL - Mid_annual_st'!$W$3:$AR$434,MATCH(G72,'IRA-BIL_IRA-BIL - Mid_annual_st'!$A$3:$A$434,0),),'IRA-BIL_IRA-BIL - Mid_annual_st'!$W$1:$AR$1,$B83)</f>
        <v>2973</v>
      </c>
      <c r="H83">
        <f>SUMIFS(INDEX('IRA-BIL_IRA-BIL - Mid_annual_st'!$W$3:$AR$434,MATCH(H72,'IRA-BIL_IRA-BIL - Mid_annual_st'!$A$3:$A$434,0),),'IRA-BIL_IRA-BIL - Mid_annual_st'!$W$1:$AR$1,$B83)</f>
        <v>2965</v>
      </c>
      <c r="I83">
        <f>SUMIFS(INDEX('IRA-BIL_IRA-BIL - Mid_annual_st'!$W$3:$AR$434,MATCH(I72,'IRA-BIL_IRA-BIL - Mid_annual_st'!$A$3:$A$434,0),),'IRA-BIL_IRA-BIL - Mid_annual_st'!$W$1:$AR$1,$B83)</f>
        <v>2932</v>
      </c>
      <c r="J83">
        <f>SUMIFS(INDEX('IRA-BIL_IRA-BIL - Mid_annual_st'!$W$3:$AR$434,MATCH(J72,'IRA-BIL_IRA-BIL - Mid_annual_st'!$A$3:$A$434,0),),'IRA-BIL_IRA-BIL - Mid_annual_st'!$W$1:$AR$1,$B83)</f>
        <v>2566</v>
      </c>
      <c r="K83">
        <f>SUMIFS(INDEX('IRA-BIL_IRA-BIL - Mid_annual_st'!$W$3:$AR$434,MATCH(K72,'IRA-BIL_IRA-BIL - Mid_annual_st'!$A$3:$A$434,0),),'IRA-BIL_IRA-BIL - Mid_annual_st'!$W$1:$AR$1,$B83)</f>
        <v>2749</v>
      </c>
      <c r="M83">
        <f t="shared" ref="M83" si="548">C83/SUM(C74:C85)</f>
        <v>6.5128288098070849E-5</v>
      </c>
      <c r="N83">
        <f t="shared" ref="N83" si="549">D83/SUM(D74:D85)</f>
        <v>7.2949118415867426E-5</v>
      </c>
      <c r="O83">
        <f t="shared" ref="O83" si="550">E83/SUM(E74:E85)</f>
        <v>6.8126540867252005E-5</v>
      </c>
      <c r="P83">
        <f t="shared" ref="P83" si="551">F83/SUM(F74:F85)</f>
        <v>6.9830256023345659E-5</v>
      </c>
      <c r="Q83">
        <f t="shared" ref="Q83" si="552">G83/SUM(G74:G85)</f>
        <v>7.1384919298304249E-5</v>
      </c>
      <c r="R83">
        <f t="shared" ref="R83" si="553">H83/SUM(H74:H85)</f>
        <v>7.1827691835412894E-5</v>
      </c>
      <c r="S83">
        <f t="shared" ref="S83" si="554">I83/SUM(I74:I85)</f>
        <v>7.4683291391482168E-5</v>
      </c>
      <c r="T83">
        <f t="shared" ref="T83" si="555">J83/SUM(J74:J85)</f>
        <v>6.6239821661542029E-5</v>
      </c>
      <c r="U83">
        <f t="shared" ref="U83" si="556">K83/SUM(K74:K85)</f>
        <v>7.9085817433051579E-5</v>
      </c>
    </row>
    <row r="84" spans="1:21">
      <c r="A84" t="str">
        <f t="shared" si="484"/>
        <v>CT</v>
      </c>
      <c r="B84" s="1" t="s">
        <v>896</v>
      </c>
      <c r="C84" s="156">
        <v>0</v>
      </c>
      <c r="D84" s="156">
        <v>0</v>
      </c>
      <c r="E84" s="156">
        <v>0</v>
      </c>
      <c r="F84" s="156">
        <v>0</v>
      </c>
      <c r="G84" s="156">
        <v>0</v>
      </c>
      <c r="H84" s="156">
        <v>0</v>
      </c>
      <c r="I84" s="156">
        <v>0</v>
      </c>
      <c r="J84" s="156">
        <v>0</v>
      </c>
      <c r="K84" s="156">
        <v>0</v>
      </c>
      <c r="M84" s="156">
        <v>0</v>
      </c>
      <c r="N84" s="156">
        <v>0</v>
      </c>
      <c r="O84" s="156">
        <v>0</v>
      </c>
      <c r="P84" s="156">
        <v>0</v>
      </c>
      <c r="Q84" s="156">
        <v>0</v>
      </c>
      <c r="R84" s="156">
        <v>0</v>
      </c>
      <c r="S84" s="156">
        <v>0</v>
      </c>
      <c r="T84" s="156">
        <v>0</v>
      </c>
      <c r="U84" s="156">
        <v>0</v>
      </c>
    </row>
    <row r="85" spans="1:21" ht="15.5" thickBot="1">
      <c r="A85" t="str">
        <f t="shared" si="484"/>
        <v>CT</v>
      </c>
      <c r="B85" s="1" t="s">
        <v>895</v>
      </c>
      <c r="C85">
        <f>SUMIFS(INDEX('IRA-BIL_IRA-BIL - Mid_annual_st'!$W$3:$AR$434,MATCH(C72,'IRA-BIL_IRA-BIL - Mid_annual_st'!$A$3:$A$434,0),),'IRA-BIL_IRA-BIL - Mid_annual_st'!$W$1:$AR$1,$B85)</f>
        <v>474935</v>
      </c>
      <c r="D85">
        <f>SUMIFS(INDEX('IRA-BIL_IRA-BIL - Mid_annual_st'!$W$3:$AR$434,MATCH(D72,'IRA-BIL_IRA-BIL - Mid_annual_st'!$A$3:$A$434,0),),'IRA-BIL_IRA-BIL - Mid_annual_st'!$W$1:$AR$1,$B85)</f>
        <v>503379</v>
      </c>
      <c r="E85">
        <f>SUMIFS(INDEX('IRA-BIL_IRA-BIL - Mid_annual_st'!$W$3:$AR$434,MATCH(E72,'IRA-BIL_IRA-BIL - Mid_annual_st'!$A$3:$A$434,0),),'IRA-BIL_IRA-BIL - Mid_annual_st'!$W$1:$AR$1,$B85)</f>
        <v>2355261</v>
      </c>
      <c r="F85">
        <f>SUMIFS(INDEX('IRA-BIL_IRA-BIL - Mid_annual_st'!$W$3:$AR$434,MATCH(F72,'IRA-BIL_IRA-BIL - Mid_annual_st'!$A$3:$A$434,0),),'IRA-BIL_IRA-BIL - Mid_annual_st'!$W$1:$AR$1,$B85)</f>
        <v>2831953</v>
      </c>
      <c r="G85">
        <f>SUMIFS(INDEX('IRA-BIL_IRA-BIL - Mid_annual_st'!$W$3:$AR$434,MATCH(G72,'IRA-BIL_IRA-BIL - Mid_annual_st'!$A$3:$A$434,0),),'IRA-BIL_IRA-BIL - Mid_annual_st'!$W$1:$AR$1,$B85)</f>
        <v>2812025</v>
      </c>
      <c r="H85">
        <f>SUMIFS(INDEX('IRA-BIL_IRA-BIL - Mid_annual_st'!$W$3:$AR$434,MATCH(H72,'IRA-BIL_IRA-BIL - Mid_annual_st'!$A$3:$A$434,0),),'IRA-BIL_IRA-BIL - Mid_annual_st'!$W$1:$AR$1,$B85)</f>
        <v>2780359</v>
      </c>
      <c r="I85">
        <f>SUMIFS(INDEX('IRA-BIL_IRA-BIL - Mid_annual_st'!$W$3:$AR$434,MATCH(I72,'IRA-BIL_IRA-BIL - Mid_annual_st'!$A$3:$A$434,0),),'IRA-BIL_IRA-BIL - Mid_annual_st'!$W$1:$AR$1,$B85)</f>
        <v>2772919</v>
      </c>
      <c r="J85">
        <f>SUMIFS(INDEX('IRA-BIL_IRA-BIL - Mid_annual_st'!$W$3:$AR$434,MATCH(J72,'IRA-BIL_IRA-BIL - Mid_annual_st'!$A$3:$A$434,0),),'IRA-BIL_IRA-BIL - Mid_annual_st'!$W$1:$AR$1,$B85)</f>
        <v>2865532</v>
      </c>
      <c r="K85">
        <f>SUMIFS(INDEX('IRA-BIL_IRA-BIL - Mid_annual_st'!$W$3:$AR$434,MATCH(K72,'IRA-BIL_IRA-BIL - Mid_annual_st'!$A$3:$A$434,0),),'IRA-BIL_IRA-BIL - Mid_annual_st'!$W$1:$AR$1,$B85)</f>
        <v>3014782</v>
      </c>
      <c r="M85">
        <f t="shared" ref="M85" si="557">C85/SUM(C74:C85)</f>
        <v>1.0293412149037364E-2</v>
      </c>
      <c r="N85">
        <f t="shared" ref="N85" si="558">D85/SUM(D74:D85)</f>
        <v>1.2252604030384025E-2</v>
      </c>
      <c r="O85">
        <f t="shared" ref="O85" si="559">E85/SUM(E74:E85)</f>
        <v>5.368209594163427E-2</v>
      </c>
      <c r="P85">
        <f t="shared" ref="P85" si="560">F85/SUM(F74:F85)</f>
        <v>6.6338813497511501E-2</v>
      </c>
      <c r="Q85">
        <f t="shared" ref="Q85" si="561">G85/SUM(G74:G85)</f>
        <v>6.7519736861693241E-2</v>
      </c>
      <c r="R85">
        <f t="shared" ref="R85" si="562">H85/SUM(H74:H85)</f>
        <v>6.735472831157395E-2</v>
      </c>
      <c r="S85">
        <f t="shared" ref="S85" si="563">I85/SUM(I74:I85)</f>
        <v>7.0631213397673046E-2</v>
      </c>
      <c r="T85">
        <f t="shared" ref="T85" si="564">J85/SUM(J74:J85)</f>
        <v>7.3972068840780142E-2</v>
      </c>
      <c r="U85">
        <f t="shared" ref="U85" si="565">K85/SUM(K74:K85)</f>
        <v>8.6732083976882549E-2</v>
      </c>
    </row>
    <row r="86" spans="1:21" ht="15.5" thickBot="1">
      <c r="A86" s="153" t="s">
        <v>542</v>
      </c>
      <c r="C86" s="152" t="str">
        <f t="shared" ref="C86" si="566">$A86&amp;"_"&amp;C87</f>
        <v>DE_2022</v>
      </c>
      <c r="D86" s="152" t="str">
        <f t="shared" ref="D86" si="567">$A86&amp;"_"&amp;D87</f>
        <v>DE_2023</v>
      </c>
      <c r="E86" s="152" t="str">
        <f t="shared" ref="E86" si="568">$A86&amp;"_"&amp;E87</f>
        <v>DE_2024</v>
      </c>
      <c r="F86" s="152" t="str">
        <f t="shared" ref="F86" si="569">$A86&amp;"_"&amp;F87</f>
        <v>DE_2025</v>
      </c>
      <c r="G86" s="152" t="str">
        <f t="shared" ref="G86" si="570">$A86&amp;"_"&amp;G87</f>
        <v>DE_2026</v>
      </c>
      <c r="H86" s="152" t="str">
        <f t="shared" ref="H86" si="571">$A86&amp;"_"&amp;H87</f>
        <v>DE_2027</v>
      </c>
      <c r="I86" s="152" t="str">
        <f t="shared" ref="I86" si="572">$A86&amp;"_"&amp;I87</f>
        <v>DE_2028</v>
      </c>
      <c r="J86" s="152" t="str">
        <f t="shared" ref="J86" si="573">$A86&amp;"_"&amp;J87</f>
        <v>DE_2029</v>
      </c>
      <c r="K86" s="152" t="str">
        <f t="shared" ref="K86" si="574">$A86&amp;"_"&amp;K87</f>
        <v>DE_2030</v>
      </c>
      <c r="M86" s="159" t="str">
        <f t="shared" ref="M86" si="575">$A86&amp;"_"&amp;M87</f>
        <v>DE_2022</v>
      </c>
      <c r="N86" s="159" t="str">
        <f t="shared" ref="N86" si="576">$A86&amp;"_"&amp;N87</f>
        <v>DE_2023</v>
      </c>
      <c r="O86" s="159" t="str">
        <f t="shared" ref="O86" si="577">$A86&amp;"_"&amp;O87</f>
        <v>DE_2024</v>
      </c>
      <c r="P86" s="159" t="str">
        <f t="shared" ref="P86" si="578">$A86&amp;"_"&amp;P87</f>
        <v>DE_2025</v>
      </c>
      <c r="Q86" s="159" t="str">
        <f t="shared" ref="Q86" si="579">$A86&amp;"_"&amp;Q87</f>
        <v>DE_2026</v>
      </c>
      <c r="R86" s="159" t="str">
        <f t="shared" ref="R86" si="580">$A86&amp;"_"&amp;R87</f>
        <v>DE_2027</v>
      </c>
      <c r="S86" s="159" t="str">
        <f t="shared" ref="S86" si="581">$A86&amp;"_"&amp;S87</f>
        <v>DE_2028</v>
      </c>
      <c r="T86" s="159" t="str">
        <f t="shared" ref="T86" si="582">$A86&amp;"_"&amp;T87</f>
        <v>DE_2029</v>
      </c>
      <c r="U86" s="159" t="str">
        <f t="shared" ref="U86" si="583">$A86&amp;"_"&amp;U87</f>
        <v>DE_2030</v>
      </c>
    </row>
    <row r="87" spans="1:21">
      <c r="C87" s="151">
        <v>2022</v>
      </c>
      <c r="D87" s="151">
        <v>2023</v>
      </c>
      <c r="E87" s="151">
        <v>2024</v>
      </c>
      <c r="F87" s="151">
        <v>2025</v>
      </c>
      <c r="G87" s="151">
        <v>2026</v>
      </c>
      <c r="H87" s="151">
        <v>2027</v>
      </c>
      <c r="I87" s="151">
        <v>2028</v>
      </c>
      <c r="J87" s="151">
        <v>2029</v>
      </c>
      <c r="K87" s="151">
        <v>2030</v>
      </c>
      <c r="M87" s="151">
        <v>2022</v>
      </c>
      <c r="N87" s="151">
        <v>2023</v>
      </c>
      <c r="O87" s="151">
        <v>2024</v>
      </c>
      <c r="P87" s="151">
        <v>2025</v>
      </c>
      <c r="Q87" s="151">
        <v>2026</v>
      </c>
      <c r="R87" s="151">
        <v>2027</v>
      </c>
      <c r="S87" s="151">
        <v>2028</v>
      </c>
      <c r="T87" s="151">
        <v>2029</v>
      </c>
      <c r="U87" s="151">
        <v>2030</v>
      </c>
    </row>
    <row r="88" spans="1:21">
      <c r="A88" t="str">
        <f>A86</f>
        <v>DE</v>
      </c>
      <c r="B88" s="1" t="s">
        <v>897</v>
      </c>
      <c r="C88" s="156">
        <v>0</v>
      </c>
      <c r="D88" s="156">
        <v>0</v>
      </c>
      <c r="E88" s="156">
        <v>0</v>
      </c>
      <c r="F88" s="156">
        <v>0</v>
      </c>
      <c r="G88" s="156">
        <v>0</v>
      </c>
      <c r="H88" s="156">
        <v>0</v>
      </c>
      <c r="I88" s="156">
        <v>0</v>
      </c>
      <c r="J88" s="156">
        <v>0</v>
      </c>
      <c r="K88" s="156">
        <v>0</v>
      </c>
      <c r="M88" s="156">
        <v>0</v>
      </c>
      <c r="N88" s="156">
        <v>0</v>
      </c>
      <c r="O88" s="156">
        <v>0</v>
      </c>
      <c r="P88" s="156">
        <v>0</v>
      </c>
      <c r="Q88" s="156">
        <v>0</v>
      </c>
      <c r="R88" s="156">
        <v>0</v>
      </c>
      <c r="S88" s="156">
        <v>0</v>
      </c>
      <c r="T88" s="156">
        <v>0</v>
      </c>
      <c r="U88" s="156">
        <v>0</v>
      </c>
    </row>
    <row r="89" spans="1:21">
      <c r="A89" t="str">
        <f>A88</f>
        <v>DE</v>
      </c>
      <c r="B89" s="1" t="s">
        <v>104</v>
      </c>
      <c r="C89">
        <f>SUMIFS(INDEX('IRA-BIL_IRA-BIL - Mid_annual_st'!$W$3:$AR$434,MATCH(C86,'IRA-BIL_IRA-BIL - Mid_annual_st'!$A$3:$A$434,0),),'IRA-BIL_IRA-BIL - Mid_annual_st'!$W$1:$AR$1,$B89)</f>
        <v>45827</v>
      </c>
      <c r="D89">
        <f>SUMIFS(INDEX('IRA-BIL_IRA-BIL - Mid_annual_st'!$W$3:$AR$434,MATCH(D86,'IRA-BIL_IRA-BIL - Mid_annual_st'!$A$3:$A$434,0),),'IRA-BIL_IRA-BIL - Mid_annual_st'!$W$1:$AR$1,$B89)</f>
        <v>45827</v>
      </c>
      <c r="E89">
        <f>SUMIFS(INDEX('IRA-BIL_IRA-BIL - Mid_annual_st'!$W$3:$AR$434,MATCH(E86,'IRA-BIL_IRA-BIL - Mid_annual_st'!$A$3:$A$434,0),),'IRA-BIL_IRA-BIL - Mid_annual_st'!$W$1:$AR$1,$B89)</f>
        <v>45827</v>
      </c>
      <c r="F89">
        <f>SUMIFS(INDEX('IRA-BIL_IRA-BIL - Mid_annual_st'!$W$3:$AR$434,MATCH(F86,'IRA-BIL_IRA-BIL - Mid_annual_st'!$A$3:$A$434,0),),'IRA-BIL_IRA-BIL - Mid_annual_st'!$W$1:$AR$1,$B89)</f>
        <v>45827</v>
      </c>
      <c r="G89">
        <f>SUMIFS(INDEX('IRA-BIL_IRA-BIL - Mid_annual_st'!$W$3:$AR$434,MATCH(G86,'IRA-BIL_IRA-BIL - Mid_annual_st'!$A$3:$A$434,0),),'IRA-BIL_IRA-BIL - Mid_annual_st'!$W$1:$AR$1,$B89)</f>
        <v>45827</v>
      </c>
      <c r="H89">
        <f>SUMIFS(INDEX('IRA-BIL_IRA-BIL - Mid_annual_st'!$W$3:$AR$434,MATCH(H86,'IRA-BIL_IRA-BIL - Mid_annual_st'!$A$3:$A$434,0),),'IRA-BIL_IRA-BIL - Mid_annual_st'!$W$1:$AR$1,$B89)</f>
        <v>45827</v>
      </c>
      <c r="I89">
        <f>SUMIFS(INDEX('IRA-BIL_IRA-BIL - Mid_annual_st'!$W$3:$AR$434,MATCH(I86,'IRA-BIL_IRA-BIL - Mid_annual_st'!$A$3:$A$434,0),),'IRA-BIL_IRA-BIL - Mid_annual_st'!$W$1:$AR$1,$B89)</f>
        <v>45827</v>
      </c>
      <c r="J89">
        <f>SUMIFS(INDEX('IRA-BIL_IRA-BIL - Mid_annual_st'!$W$3:$AR$434,MATCH(J86,'IRA-BIL_IRA-BIL - Mid_annual_st'!$A$3:$A$434,0),),'IRA-BIL_IRA-BIL - Mid_annual_st'!$W$1:$AR$1,$B89)</f>
        <v>45827</v>
      </c>
      <c r="K89">
        <f>SUMIFS(INDEX('IRA-BIL_IRA-BIL - Mid_annual_st'!$W$3:$AR$434,MATCH(K86,'IRA-BIL_IRA-BIL - Mid_annual_st'!$A$3:$A$434,0),),'IRA-BIL_IRA-BIL - Mid_annual_st'!$W$1:$AR$1,$B89)</f>
        <v>45827</v>
      </c>
      <c r="M89">
        <f t="shared" ref="M89" si="584">C89/SUM(C88:C99)</f>
        <v>8.4571664367844943E-3</v>
      </c>
      <c r="N89">
        <f t="shared" ref="N89" si="585">D89/SUM(D88:D99)</f>
        <v>8.8011536930295408E-3</v>
      </c>
      <c r="O89">
        <f t="shared" ref="O89" si="586">E89/SUM(E88:E99)</f>
        <v>9.0289615561329629E-3</v>
      </c>
      <c r="P89">
        <f t="shared" ref="P89" si="587">F89/SUM(F88:F99)</f>
        <v>9.472102903163266E-3</v>
      </c>
      <c r="Q89">
        <f t="shared" ref="Q89" si="588">G89/SUM(G88:G99)</f>
        <v>1.0155907710152739E-2</v>
      </c>
      <c r="R89">
        <f t="shared" ref="R89" si="589">H89/SUM(H88:H99)</f>
        <v>1.2491805378942447E-2</v>
      </c>
      <c r="S89">
        <f t="shared" ref="S89" si="590">I89/SUM(I88:I99)</f>
        <v>1.5133167715072308E-2</v>
      </c>
      <c r="T89">
        <f t="shared" ref="T89" si="591">J89/SUM(J88:J99)</f>
        <v>1.6405320640662011E-2</v>
      </c>
      <c r="U89">
        <f t="shared" ref="U89" si="592">K89/SUM(K88:K99)</f>
        <v>1.7854422580251786E-2</v>
      </c>
    </row>
    <row r="90" spans="1:21">
      <c r="A90" t="str">
        <f t="shared" ref="A90:A99" si="593">A89</f>
        <v>DE</v>
      </c>
      <c r="B90" s="1" t="s">
        <v>98</v>
      </c>
      <c r="C90">
        <f>SUMIFS(INDEX('IRA-BIL_IRA-BIL - Mid_annual_st'!$W$3:$AR$434,MATCH(C86,'IRA-BIL_IRA-BIL - Mid_annual_st'!$A$3:$A$434,0),),'IRA-BIL_IRA-BIL - Mid_annual_st'!$W$1:$AR$1,$B90)</f>
        <v>0</v>
      </c>
      <c r="D90">
        <f>SUMIFS(INDEX('IRA-BIL_IRA-BIL - Mid_annual_st'!$W$3:$AR$434,MATCH(D86,'IRA-BIL_IRA-BIL - Mid_annual_st'!$A$3:$A$434,0),),'IRA-BIL_IRA-BIL - Mid_annual_st'!$W$1:$AR$1,$B90)</f>
        <v>0</v>
      </c>
      <c r="E90">
        <f>SUMIFS(INDEX('IRA-BIL_IRA-BIL - Mid_annual_st'!$W$3:$AR$434,MATCH(E86,'IRA-BIL_IRA-BIL - Mid_annual_st'!$A$3:$A$434,0),),'IRA-BIL_IRA-BIL - Mid_annual_st'!$W$1:$AR$1,$B90)</f>
        <v>0</v>
      </c>
      <c r="F90">
        <f>SUMIFS(INDEX('IRA-BIL_IRA-BIL - Mid_annual_st'!$W$3:$AR$434,MATCH(F86,'IRA-BIL_IRA-BIL - Mid_annual_st'!$A$3:$A$434,0),),'IRA-BIL_IRA-BIL - Mid_annual_st'!$W$1:$AR$1,$B90)</f>
        <v>10252</v>
      </c>
      <c r="G90">
        <f>SUMIFS(INDEX('IRA-BIL_IRA-BIL - Mid_annual_st'!$W$3:$AR$434,MATCH(G86,'IRA-BIL_IRA-BIL - Mid_annual_st'!$A$3:$A$434,0),),'IRA-BIL_IRA-BIL - Mid_annual_st'!$W$1:$AR$1,$B90)</f>
        <v>20504</v>
      </c>
      <c r="H90">
        <f>SUMIFS(INDEX('IRA-BIL_IRA-BIL - Mid_annual_st'!$W$3:$AR$434,MATCH(H86,'IRA-BIL_IRA-BIL - Mid_annual_st'!$A$3:$A$434,0),),'IRA-BIL_IRA-BIL - Mid_annual_st'!$W$1:$AR$1,$B90)</f>
        <v>30755</v>
      </c>
      <c r="I90">
        <f>SUMIFS(INDEX('IRA-BIL_IRA-BIL - Mid_annual_st'!$W$3:$AR$434,MATCH(I86,'IRA-BIL_IRA-BIL - Mid_annual_st'!$A$3:$A$434,0),),'IRA-BIL_IRA-BIL - Mid_annual_st'!$W$1:$AR$1,$B90)</f>
        <v>0</v>
      </c>
      <c r="J90">
        <f>SUMIFS(INDEX('IRA-BIL_IRA-BIL - Mid_annual_st'!$W$3:$AR$434,MATCH(J86,'IRA-BIL_IRA-BIL - Mid_annual_st'!$A$3:$A$434,0),),'IRA-BIL_IRA-BIL - Mid_annual_st'!$W$1:$AR$1,$B90)</f>
        <v>0</v>
      </c>
      <c r="K90">
        <f>SUMIFS(INDEX('IRA-BIL_IRA-BIL - Mid_annual_st'!$W$3:$AR$434,MATCH(K86,'IRA-BIL_IRA-BIL - Mid_annual_st'!$A$3:$A$434,0),),'IRA-BIL_IRA-BIL - Mid_annual_st'!$W$1:$AR$1,$B90)</f>
        <v>0</v>
      </c>
      <c r="M90">
        <f t="shared" ref="M90" si="594">C90/SUM(C88:C99)</f>
        <v>0</v>
      </c>
      <c r="N90">
        <f t="shared" ref="N90" si="595">D90/SUM(D88:D99)</f>
        <v>0</v>
      </c>
      <c r="O90">
        <f t="shared" ref="O90" si="596">E90/SUM(E88:E99)</f>
        <v>0</v>
      </c>
      <c r="P90">
        <f t="shared" ref="P90" si="597">F90/SUM(F88:F99)</f>
        <v>2.1190127864191373E-3</v>
      </c>
      <c r="Q90">
        <f t="shared" ref="Q90" si="598">G90/SUM(G88:G99)</f>
        <v>4.5439747679091314E-3</v>
      </c>
      <c r="R90">
        <f t="shared" ref="R90" si="599">H90/SUM(H88:H99)</f>
        <v>8.3833869646578428E-3</v>
      </c>
      <c r="S90">
        <f t="shared" ref="S90" si="600">I90/SUM(I88:I99)</f>
        <v>0</v>
      </c>
      <c r="T90">
        <f t="shared" ref="T90" si="601">J90/SUM(J88:J99)</f>
        <v>0</v>
      </c>
      <c r="U90">
        <f t="shared" ref="U90" si="602">K90/SUM(K88:K99)</f>
        <v>0</v>
      </c>
    </row>
    <row r="91" spans="1:21">
      <c r="A91" t="str">
        <f t="shared" si="593"/>
        <v>DE</v>
      </c>
      <c r="B91" s="1" t="s">
        <v>105</v>
      </c>
      <c r="C91">
        <f>SUMIFS(INDEX('IRA-BIL_IRA-BIL - Mid_annual_st'!$W$3:$AR$434,MATCH(C86,'IRA-BIL_IRA-BIL - Mid_annual_st'!$A$3:$A$434,0),),'IRA-BIL_IRA-BIL - Mid_annual_st'!$W$1:$AR$1,$B91)</f>
        <v>0</v>
      </c>
      <c r="D91">
        <f>SUMIFS(INDEX('IRA-BIL_IRA-BIL - Mid_annual_st'!$W$3:$AR$434,MATCH(D86,'IRA-BIL_IRA-BIL - Mid_annual_st'!$A$3:$A$434,0),),'IRA-BIL_IRA-BIL - Mid_annual_st'!$W$1:$AR$1,$B91)</f>
        <v>0</v>
      </c>
      <c r="E91">
        <f>SUMIFS(INDEX('IRA-BIL_IRA-BIL - Mid_annual_st'!$W$3:$AR$434,MATCH(E86,'IRA-BIL_IRA-BIL - Mid_annual_st'!$A$3:$A$434,0),),'IRA-BIL_IRA-BIL - Mid_annual_st'!$W$1:$AR$1,$B91)</f>
        <v>0</v>
      </c>
      <c r="F91">
        <f>SUMIFS(INDEX('IRA-BIL_IRA-BIL - Mid_annual_st'!$W$3:$AR$434,MATCH(F86,'IRA-BIL_IRA-BIL - Mid_annual_st'!$A$3:$A$434,0),),'IRA-BIL_IRA-BIL - Mid_annual_st'!$W$1:$AR$1,$B91)</f>
        <v>0</v>
      </c>
      <c r="G91">
        <f>SUMIFS(INDEX('IRA-BIL_IRA-BIL - Mid_annual_st'!$W$3:$AR$434,MATCH(G86,'IRA-BIL_IRA-BIL - Mid_annual_st'!$A$3:$A$434,0),),'IRA-BIL_IRA-BIL - Mid_annual_st'!$W$1:$AR$1,$B91)</f>
        <v>0</v>
      </c>
      <c r="H91">
        <f>SUMIFS(INDEX('IRA-BIL_IRA-BIL - Mid_annual_st'!$W$3:$AR$434,MATCH(H86,'IRA-BIL_IRA-BIL - Mid_annual_st'!$A$3:$A$434,0),),'IRA-BIL_IRA-BIL - Mid_annual_st'!$W$1:$AR$1,$B91)</f>
        <v>0</v>
      </c>
      <c r="I91">
        <f>SUMIFS(INDEX('IRA-BIL_IRA-BIL - Mid_annual_st'!$W$3:$AR$434,MATCH(I86,'IRA-BIL_IRA-BIL - Mid_annual_st'!$A$3:$A$434,0),),'IRA-BIL_IRA-BIL - Mid_annual_st'!$W$1:$AR$1,$B91)</f>
        <v>0</v>
      </c>
      <c r="J91">
        <f>SUMIFS(INDEX('IRA-BIL_IRA-BIL - Mid_annual_st'!$W$3:$AR$434,MATCH(J86,'IRA-BIL_IRA-BIL - Mid_annual_st'!$A$3:$A$434,0),),'IRA-BIL_IRA-BIL - Mid_annual_st'!$W$1:$AR$1,$B91)</f>
        <v>0</v>
      </c>
      <c r="K91">
        <f>SUMIFS(INDEX('IRA-BIL_IRA-BIL - Mid_annual_st'!$W$3:$AR$434,MATCH(K86,'IRA-BIL_IRA-BIL - Mid_annual_st'!$A$3:$A$434,0),),'IRA-BIL_IRA-BIL - Mid_annual_st'!$W$1:$AR$1,$B91)</f>
        <v>0</v>
      </c>
      <c r="M91">
        <f t="shared" ref="M91" si="603">C91/SUM(C88:C99)</f>
        <v>0</v>
      </c>
      <c r="N91">
        <f t="shared" ref="N91" si="604">D91/SUM(D88:D99)</f>
        <v>0</v>
      </c>
      <c r="O91">
        <f t="shared" ref="O91" si="605">E91/SUM(E88:E99)</f>
        <v>0</v>
      </c>
      <c r="P91">
        <f t="shared" ref="P91" si="606">F91/SUM(F88:F99)</f>
        <v>0</v>
      </c>
      <c r="Q91">
        <f t="shared" ref="Q91" si="607">G91/SUM(G88:G99)</f>
        <v>0</v>
      </c>
      <c r="R91">
        <f t="shared" ref="R91" si="608">H91/SUM(H88:H99)</f>
        <v>0</v>
      </c>
      <c r="S91">
        <f t="shared" ref="S91" si="609">I91/SUM(I88:I99)</f>
        <v>0</v>
      </c>
      <c r="T91">
        <f t="shared" ref="T91" si="610">J91/SUM(J88:J99)</f>
        <v>0</v>
      </c>
      <c r="U91">
        <f t="shared" ref="U91" si="611">K91/SUM(K88:K99)</f>
        <v>0</v>
      </c>
    </row>
    <row r="92" spans="1:21">
      <c r="A92" t="str">
        <f t="shared" si="593"/>
        <v>DE</v>
      </c>
      <c r="B92" s="1" t="s">
        <v>101</v>
      </c>
      <c r="C92">
        <f>SUMIFS(INDEX('IRA-BIL_IRA-BIL - Mid_annual_st'!$W$3:$AR$434,MATCH(C86,'IRA-BIL_IRA-BIL - Mid_annual_st'!$A$3:$A$434,0),),'IRA-BIL_IRA-BIL - Mid_annual_st'!$W$1:$AR$1,$B92)</f>
        <v>0</v>
      </c>
      <c r="D92">
        <f>SUMIFS(INDEX('IRA-BIL_IRA-BIL - Mid_annual_st'!$W$3:$AR$434,MATCH(D86,'IRA-BIL_IRA-BIL - Mid_annual_st'!$A$3:$A$434,0),),'IRA-BIL_IRA-BIL - Mid_annual_st'!$W$1:$AR$1,$B92)</f>
        <v>0</v>
      </c>
      <c r="E92">
        <f>SUMIFS(INDEX('IRA-BIL_IRA-BIL - Mid_annual_st'!$W$3:$AR$434,MATCH(E86,'IRA-BIL_IRA-BIL - Mid_annual_st'!$A$3:$A$434,0),),'IRA-BIL_IRA-BIL - Mid_annual_st'!$W$1:$AR$1,$B92)</f>
        <v>0</v>
      </c>
      <c r="F92">
        <f>SUMIFS(INDEX('IRA-BIL_IRA-BIL - Mid_annual_st'!$W$3:$AR$434,MATCH(F86,'IRA-BIL_IRA-BIL - Mid_annual_st'!$A$3:$A$434,0),),'IRA-BIL_IRA-BIL - Mid_annual_st'!$W$1:$AR$1,$B92)</f>
        <v>0</v>
      </c>
      <c r="G92">
        <f>SUMIFS(INDEX('IRA-BIL_IRA-BIL - Mid_annual_st'!$W$3:$AR$434,MATCH(G86,'IRA-BIL_IRA-BIL - Mid_annual_st'!$A$3:$A$434,0),),'IRA-BIL_IRA-BIL - Mid_annual_st'!$W$1:$AR$1,$B92)</f>
        <v>0</v>
      </c>
      <c r="H92">
        <f>SUMIFS(INDEX('IRA-BIL_IRA-BIL - Mid_annual_st'!$W$3:$AR$434,MATCH(H86,'IRA-BIL_IRA-BIL - Mid_annual_st'!$A$3:$A$434,0),),'IRA-BIL_IRA-BIL - Mid_annual_st'!$W$1:$AR$1,$B92)</f>
        <v>0</v>
      </c>
      <c r="I92">
        <f>SUMIFS(INDEX('IRA-BIL_IRA-BIL - Mid_annual_st'!$W$3:$AR$434,MATCH(I86,'IRA-BIL_IRA-BIL - Mid_annual_st'!$A$3:$A$434,0),),'IRA-BIL_IRA-BIL - Mid_annual_st'!$W$1:$AR$1,$B92)</f>
        <v>0</v>
      </c>
      <c r="J92">
        <f>SUMIFS(INDEX('IRA-BIL_IRA-BIL - Mid_annual_st'!$W$3:$AR$434,MATCH(J86,'IRA-BIL_IRA-BIL - Mid_annual_st'!$A$3:$A$434,0),),'IRA-BIL_IRA-BIL - Mid_annual_st'!$W$1:$AR$1,$B92)</f>
        <v>0</v>
      </c>
      <c r="K92">
        <f>SUMIFS(INDEX('IRA-BIL_IRA-BIL - Mid_annual_st'!$W$3:$AR$434,MATCH(K86,'IRA-BIL_IRA-BIL - Mid_annual_st'!$A$3:$A$434,0),),'IRA-BIL_IRA-BIL - Mid_annual_st'!$W$1:$AR$1,$B92)</f>
        <v>0</v>
      </c>
      <c r="M92">
        <f t="shared" ref="M92" si="612">C92/SUM(C88:C99)</f>
        <v>0</v>
      </c>
      <c r="N92">
        <f t="shared" ref="N92" si="613">D92/SUM(D88:D99)</f>
        <v>0</v>
      </c>
      <c r="O92">
        <f t="shared" ref="O92" si="614">E92/SUM(E88:E99)</f>
        <v>0</v>
      </c>
      <c r="P92">
        <f t="shared" ref="P92" si="615">F92/SUM(F88:F99)</f>
        <v>0</v>
      </c>
      <c r="Q92">
        <f t="shared" ref="Q92" si="616">G92/SUM(G88:G99)</f>
        <v>0</v>
      </c>
      <c r="R92">
        <f t="shared" ref="R92" si="617">H92/SUM(H88:H99)</f>
        <v>0</v>
      </c>
      <c r="S92">
        <f t="shared" ref="S92" si="618">I92/SUM(I88:I99)</f>
        <v>0</v>
      </c>
      <c r="T92">
        <f t="shared" ref="T92" si="619">J92/SUM(J88:J99)</f>
        <v>0</v>
      </c>
      <c r="U92">
        <f t="shared" ref="U92" si="620">K92/SUM(K88:K99)</f>
        <v>0</v>
      </c>
    </row>
    <row r="93" spans="1:21">
      <c r="A93" t="str">
        <f t="shared" si="593"/>
        <v>DE</v>
      </c>
      <c r="B93" s="1" t="s">
        <v>346</v>
      </c>
      <c r="C93">
        <f>SUMIFS(INDEX('IRA-BIL_IRA-BIL - Mid_annual_st'!$W$3:$AR$434,MATCH(C86,'IRA-BIL_IRA-BIL - Mid_annual_st'!$A$3:$A$434,0),),'IRA-BIL_IRA-BIL - Mid_annual_st'!$W$1:$AR$1,$B93)</f>
        <v>4018241</v>
      </c>
      <c r="D93">
        <f>SUMIFS(INDEX('IRA-BIL_IRA-BIL - Mid_annual_st'!$W$3:$AR$434,MATCH(D86,'IRA-BIL_IRA-BIL - Mid_annual_st'!$A$3:$A$434,0),),'IRA-BIL_IRA-BIL - Mid_annual_st'!$W$1:$AR$1,$B93)</f>
        <v>3684535</v>
      </c>
      <c r="E93">
        <f>SUMIFS(INDEX('IRA-BIL_IRA-BIL - Mid_annual_st'!$W$3:$AR$434,MATCH(E86,'IRA-BIL_IRA-BIL - Mid_annual_st'!$A$3:$A$434,0),),'IRA-BIL_IRA-BIL - Mid_annual_st'!$W$1:$AR$1,$B93)</f>
        <v>3646706</v>
      </c>
      <c r="F93">
        <f>SUMIFS(INDEX('IRA-BIL_IRA-BIL - Mid_annual_st'!$W$3:$AR$434,MATCH(F86,'IRA-BIL_IRA-BIL - Mid_annual_st'!$A$3:$A$434,0),),'IRA-BIL_IRA-BIL - Mid_annual_st'!$W$1:$AR$1,$B93)</f>
        <v>3469361</v>
      </c>
      <c r="G93">
        <f>SUMIFS(INDEX('IRA-BIL_IRA-BIL - Mid_annual_st'!$W$3:$AR$434,MATCH(G86,'IRA-BIL_IRA-BIL - Mid_annual_st'!$A$3:$A$434,0),),'IRA-BIL_IRA-BIL - Mid_annual_st'!$W$1:$AR$1,$B93)</f>
        <v>3382586</v>
      </c>
      <c r="H93">
        <f>SUMIFS(INDEX('IRA-BIL_IRA-BIL - Mid_annual_st'!$W$3:$AR$434,MATCH(H86,'IRA-BIL_IRA-BIL - Mid_annual_st'!$A$3:$A$434,0),),'IRA-BIL_IRA-BIL - Mid_annual_st'!$W$1:$AR$1,$B93)</f>
        <v>2524140</v>
      </c>
      <c r="I93">
        <f>SUMIFS(INDEX('IRA-BIL_IRA-BIL - Mid_annual_st'!$W$3:$AR$434,MATCH(I86,'IRA-BIL_IRA-BIL - Mid_annual_st'!$A$3:$A$434,0),),'IRA-BIL_IRA-BIL - Mid_annual_st'!$W$1:$AR$1,$B93)</f>
        <v>1920298</v>
      </c>
      <c r="J93">
        <f>SUMIFS(INDEX('IRA-BIL_IRA-BIL - Mid_annual_st'!$W$3:$AR$434,MATCH(J86,'IRA-BIL_IRA-BIL - Mid_annual_st'!$A$3:$A$434,0),),'IRA-BIL_IRA-BIL - Mid_annual_st'!$W$1:$AR$1,$B93)</f>
        <v>1692877</v>
      </c>
      <c r="K93">
        <f>SUMIFS(INDEX('IRA-BIL_IRA-BIL - Mid_annual_st'!$W$3:$AR$434,MATCH(K86,'IRA-BIL_IRA-BIL - Mid_annual_st'!$A$3:$A$434,0),),'IRA-BIL_IRA-BIL - Mid_annual_st'!$W$1:$AR$1,$B93)</f>
        <v>1413546</v>
      </c>
      <c r="M93">
        <f t="shared" ref="M93" si="621">C93/SUM(C88:C99)</f>
        <v>0.74154827765534215</v>
      </c>
      <c r="N93">
        <f t="shared" ref="N93" si="622">D93/SUM(D88:D99)</f>
        <v>0.70762124560513673</v>
      </c>
      <c r="O93">
        <f t="shared" ref="O93" si="623">E93/SUM(E88:E99)</f>
        <v>0.71848404391558285</v>
      </c>
      <c r="P93">
        <f t="shared" ref="P93" si="624">F93/SUM(F88:F99)</f>
        <v>0.71709133044321927</v>
      </c>
      <c r="Q93">
        <f t="shared" ref="Q93" si="625">G93/SUM(G88:G99)</f>
        <v>0.74962863023228032</v>
      </c>
      <c r="R93">
        <f t="shared" ref="R93" si="626">H93/SUM(H88:H99)</f>
        <v>0.68804559821074451</v>
      </c>
      <c r="S93">
        <f t="shared" ref="S93" si="627">I93/SUM(I88:I99)</f>
        <v>0.63412817109821551</v>
      </c>
      <c r="T93">
        <f t="shared" ref="T93" si="628">J93/SUM(J88:J99)</f>
        <v>0.60602243197682559</v>
      </c>
      <c r="U93">
        <f t="shared" ref="U93" si="629">K93/SUM(K88:K99)</f>
        <v>0.55072441182326115</v>
      </c>
    </row>
    <row r="94" spans="1:21">
      <c r="A94" t="str">
        <f t="shared" si="593"/>
        <v>DE</v>
      </c>
      <c r="B94" s="1" t="s">
        <v>99</v>
      </c>
      <c r="C94">
        <f>SUMIFS(INDEX('IRA-BIL_IRA-BIL - Mid_annual_st'!$W$3:$AR$434,MATCH(C86,'IRA-BIL_IRA-BIL - Mid_annual_st'!$A$3:$A$434,0),),'IRA-BIL_IRA-BIL - Mid_annual_st'!$W$1:$AR$1,$B94)</f>
        <v>0</v>
      </c>
      <c r="D94">
        <f>SUMIFS(INDEX('IRA-BIL_IRA-BIL - Mid_annual_st'!$W$3:$AR$434,MATCH(D86,'IRA-BIL_IRA-BIL - Mid_annual_st'!$A$3:$A$434,0),),'IRA-BIL_IRA-BIL - Mid_annual_st'!$W$1:$AR$1,$B94)</f>
        <v>0</v>
      </c>
      <c r="E94">
        <f>SUMIFS(INDEX('IRA-BIL_IRA-BIL - Mid_annual_st'!$W$3:$AR$434,MATCH(E86,'IRA-BIL_IRA-BIL - Mid_annual_st'!$A$3:$A$434,0),),'IRA-BIL_IRA-BIL - Mid_annual_st'!$W$1:$AR$1,$B94)</f>
        <v>0</v>
      </c>
      <c r="F94">
        <f>SUMIFS(INDEX('IRA-BIL_IRA-BIL - Mid_annual_st'!$W$3:$AR$434,MATCH(F86,'IRA-BIL_IRA-BIL - Mid_annual_st'!$A$3:$A$434,0),),'IRA-BIL_IRA-BIL - Mid_annual_st'!$W$1:$AR$1,$B94)</f>
        <v>0</v>
      </c>
      <c r="G94">
        <f>SUMIFS(INDEX('IRA-BIL_IRA-BIL - Mid_annual_st'!$W$3:$AR$434,MATCH(G86,'IRA-BIL_IRA-BIL - Mid_annual_st'!$A$3:$A$434,0),),'IRA-BIL_IRA-BIL - Mid_annual_st'!$W$1:$AR$1,$B94)</f>
        <v>0</v>
      </c>
      <c r="H94">
        <f>SUMIFS(INDEX('IRA-BIL_IRA-BIL - Mid_annual_st'!$W$3:$AR$434,MATCH(H86,'IRA-BIL_IRA-BIL - Mid_annual_st'!$A$3:$A$434,0),),'IRA-BIL_IRA-BIL - Mid_annual_st'!$W$1:$AR$1,$B94)</f>
        <v>0</v>
      </c>
      <c r="I94">
        <f>SUMIFS(INDEX('IRA-BIL_IRA-BIL - Mid_annual_st'!$W$3:$AR$434,MATCH(I86,'IRA-BIL_IRA-BIL - Mid_annual_st'!$A$3:$A$434,0),),'IRA-BIL_IRA-BIL - Mid_annual_st'!$W$1:$AR$1,$B94)</f>
        <v>0</v>
      </c>
      <c r="J94">
        <f>SUMIFS(INDEX('IRA-BIL_IRA-BIL - Mid_annual_st'!$W$3:$AR$434,MATCH(J86,'IRA-BIL_IRA-BIL - Mid_annual_st'!$A$3:$A$434,0),),'IRA-BIL_IRA-BIL - Mid_annual_st'!$W$1:$AR$1,$B94)</f>
        <v>0</v>
      </c>
      <c r="K94">
        <f>SUMIFS(INDEX('IRA-BIL_IRA-BIL - Mid_annual_st'!$W$3:$AR$434,MATCH(K86,'IRA-BIL_IRA-BIL - Mid_annual_st'!$A$3:$A$434,0),),'IRA-BIL_IRA-BIL - Mid_annual_st'!$W$1:$AR$1,$B94)</f>
        <v>0</v>
      </c>
      <c r="M94">
        <f t="shared" ref="M94" si="630">C94/SUM(C88:C99)</f>
        <v>0</v>
      </c>
      <c r="N94">
        <f t="shared" ref="N94" si="631">D94/SUM(D88:D99)</f>
        <v>0</v>
      </c>
      <c r="O94">
        <f t="shared" ref="O94" si="632">E94/SUM(E88:E99)</f>
        <v>0</v>
      </c>
      <c r="P94">
        <f t="shared" ref="P94" si="633">F94/SUM(F88:F99)</f>
        <v>0</v>
      </c>
      <c r="Q94">
        <f t="shared" ref="Q94" si="634">G94/SUM(G88:G99)</f>
        <v>0</v>
      </c>
      <c r="R94">
        <f t="shared" ref="R94" si="635">H94/SUM(H88:H99)</f>
        <v>0</v>
      </c>
      <c r="S94">
        <f t="shared" ref="S94" si="636">I94/SUM(I88:I99)</f>
        <v>0</v>
      </c>
      <c r="T94">
        <f t="shared" ref="T94" si="637">J94/SUM(J88:J99)</f>
        <v>0</v>
      </c>
      <c r="U94">
        <f t="shared" ref="U94" si="638">K94/SUM(K88:K99)</f>
        <v>0</v>
      </c>
    </row>
    <row r="95" spans="1:21">
      <c r="A95" t="str">
        <f t="shared" si="593"/>
        <v>DE</v>
      </c>
      <c r="B95" s="1" t="s">
        <v>109</v>
      </c>
      <c r="C95">
        <f>SUMIFS(INDEX('IRA-BIL_IRA-BIL - Mid_annual_st'!$W$3:$AR$434,MATCH(C86,'IRA-BIL_IRA-BIL - Mid_annual_st'!$A$3:$A$434,0),),'IRA-BIL_IRA-BIL - Mid_annual_st'!$W$1:$AR$1,$B95)</f>
        <v>0</v>
      </c>
      <c r="D95">
        <f>SUMIFS(INDEX('IRA-BIL_IRA-BIL - Mid_annual_st'!$W$3:$AR$434,MATCH(D86,'IRA-BIL_IRA-BIL - Mid_annual_st'!$A$3:$A$434,0),),'IRA-BIL_IRA-BIL - Mid_annual_st'!$W$1:$AR$1,$B95)</f>
        <v>0</v>
      </c>
      <c r="E95">
        <f>SUMIFS(INDEX('IRA-BIL_IRA-BIL - Mid_annual_st'!$W$3:$AR$434,MATCH(E86,'IRA-BIL_IRA-BIL - Mid_annual_st'!$A$3:$A$434,0),),'IRA-BIL_IRA-BIL - Mid_annual_st'!$W$1:$AR$1,$B95)</f>
        <v>0</v>
      </c>
      <c r="F95">
        <f>SUMIFS(INDEX('IRA-BIL_IRA-BIL - Mid_annual_st'!$W$3:$AR$434,MATCH(F86,'IRA-BIL_IRA-BIL - Mid_annual_st'!$A$3:$A$434,0),),'IRA-BIL_IRA-BIL - Mid_annual_st'!$W$1:$AR$1,$B95)</f>
        <v>0</v>
      </c>
      <c r="G95">
        <f>SUMIFS(INDEX('IRA-BIL_IRA-BIL - Mid_annual_st'!$W$3:$AR$434,MATCH(G86,'IRA-BIL_IRA-BIL - Mid_annual_st'!$A$3:$A$434,0),),'IRA-BIL_IRA-BIL - Mid_annual_st'!$W$1:$AR$1,$B95)</f>
        <v>0</v>
      </c>
      <c r="H95">
        <f>SUMIFS(INDEX('IRA-BIL_IRA-BIL - Mid_annual_st'!$W$3:$AR$434,MATCH(H86,'IRA-BIL_IRA-BIL - Mid_annual_st'!$A$3:$A$434,0),),'IRA-BIL_IRA-BIL - Mid_annual_st'!$W$1:$AR$1,$B95)</f>
        <v>0</v>
      </c>
      <c r="I95">
        <f>SUMIFS(INDEX('IRA-BIL_IRA-BIL - Mid_annual_st'!$W$3:$AR$434,MATCH(I86,'IRA-BIL_IRA-BIL - Mid_annual_st'!$A$3:$A$434,0),),'IRA-BIL_IRA-BIL - Mid_annual_st'!$W$1:$AR$1,$B95)</f>
        <v>0</v>
      </c>
      <c r="J95">
        <f>SUMIFS(INDEX('IRA-BIL_IRA-BIL - Mid_annual_st'!$W$3:$AR$434,MATCH(J86,'IRA-BIL_IRA-BIL - Mid_annual_st'!$A$3:$A$434,0),),'IRA-BIL_IRA-BIL - Mid_annual_st'!$W$1:$AR$1,$B95)</f>
        <v>0</v>
      </c>
      <c r="K95">
        <f>SUMIFS(INDEX('IRA-BIL_IRA-BIL - Mid_annual_st'!$W$3:$AR$434,MATCH(K86,'IRA-BIL_IRA-BIL - Mid_annual_st'!$A$3:$A$434,0),),'IRA-BIL_IRA-BIL - Mid_annual_st'!$W$1:$AR$1,$B95)</f>
        <v>0</v>
      </c>
      <c r="M95">
        <f t="shared" ref="M95" si="639">C95/SUM(C88:C99)</f>
        <v>0</v>
      </c>
      <c r="N95">
        <f t="shared" ref="N95" si="640">D95/SUM(D88:D99)</f>
        <v>0</v>
      </c>
      <c r="O95">
        <f t="shared" ref="O95" si="641">E95/SUM(E88:E99)</f>
        <v>0</v>
      </c>
      <c r="P95">
        <f t="shared" ref="P95" si="642">F95/SUM(F88:F99)</f>
        <v>0</v>
      </c>
      <c r="Q95">
        <f t="shared" ref="Q95" si="643">G95/SUM(G88:G99)</f>
        <v>0</v>
      </c>
      <c r="R95">
        <f t="shared" ref="R95" si="644">H95/SUM(H88:H99)</f>
        <v>0</v>
      </c>
      <c r="S95">
        <f t="shared" ref="S95" si="645">I95/SUM(I88:I99)</f>
        <v>0</v>
      </c>
      <c r="T95">
        <f t="shared" ref="T95" si="646">J95/SUM(J88:J99)</f>
        <v>0</v>
      </c>
      <c r="U95">
        <f t="shared" ref="U95" si="647">K95/SUM(K88:K99)</f>
        <v>0</v>
      </c>
    </row>
    <row r="96" spans="1:21">
      <c r="A96" t="str">
        <f t="shared" si="593"/>
        <v>DE</v>
      </c>
      <c r="B96" s="1" t="s">
        <v>106</v>
      </c>
      <c r="C96">
        <f>SUMIFS(INDEX('IRA-BIL_IRA-BIL - Mid_annual_st'!$W$3:$AR$434,MATCH(C86,'IRA-BIL_IRA-BIL - Mid_annual_st'!$A$3:$A$434,0),),'IRA-BIL_IRA-BIL - Mid_annual_st'!$W$1:$AR$1,$B96)</f>
        <v>788997</v>
      </c>
      <c r="D96">
        <f>SUMIFS(INDEX('IRA-BIL_IRA-BIL - Mid_annual_st'!$W$3:$AR$434,MATCH(D86,'IRA-BIL_IRA-BIL - Mid_annual_st'!$A$3:$A$434,0),),'IRA-BIL_IRA-BIL - Mid_annual_st'!$W$1:$AR$1,$B96)</f>
        <v>403075</v>
      </c>
      <c r="E96">
        <f>SUMIFS(INDEX('IRA-BIL_IRA-BIL - Mid_annual_st'!$W$3:$AR$434,MATCH(E86,'IRA-BIL_IRA-BIL - Mid_annual_st'!$A$3:$A$434,0),),'IRA-BIL_IRA-BIL - Mid_annual_st'!$W$1:$AR$1,$B96)</f>
        <v>318546</v>
      </c>
      <c r="F96">
        <f>SUMIFS(INDEX('IRA-BIL_IRA-BIL - Mid_annual_st'!$W$3:$AR$434,MATCH(F86,'IRA-BIL_IRA-BIL - Mid_annual_st'!$A$3:$A$434,0),),'IRA-BIL_IRA-BIL - Mid_annual_st'!$W$1:$AR$1,$B96)</f>
        <v>228796</v>
      </c>
      <c r="G96">
        <f>SUMIFS(INDEX('IRA-BIL_IRA-BIL - Mid_annual_st'!$W$3:$AR$434,MATCH(G86,'IRA-BIL_IRA-BIL - Mid_annual_st'!$A$3:$A$434,0),),'IRA-BIL_IRA-BIL - Mid_annual_st'!$W$1:$AR$1,$B96)</f>
        <v>0</v>
      </c>
      <c r="H96">
        <f>SUMIFS(INDEX('IRA-BIL_IRA-BIL - Mid_annual_st'!$W$3:$AR$434,MATCH(H86,'IRA-BIL_IRA-BIL - Mid_annual_st'!$A$3:$A$434,0),),'IRA-BIL_IRA-BIL - Mid_annual_st'!$W$1:$AR$1,$B96)</f>
        <v>0</v>
      </c>
      <c r="I96">
        <f>SUMIFS(INDEX('IRA-BIL_IRA-BIL - Mid_annual_st'!$W$3:$AR$434,MATCH(I86,'IRA-BIL_IRA-BIL - Mid_annual_st'!$A$3:$A$434,0),),'IRA-BIL_IRA-BIL - Mid_annual_st'!$W$1:$AR$1,$B96)</f>
        <v>0</v>
      </c>
      <c r="J96">
        <f>SUMIFS(INDEX('IRA-BIL_IRA-BIL - Mid_annual_st'!$W$3:$AR$434,MATCH(J86,'IRA-BIL_IRA-BIL - Mid_annual_st'!$A$3:$A$434,0),),'IRA-BIL_IRA-BIL - Mid_annual_st'!$W$1:$AR$1,$B96)</f>
        <v>0</v>
      </c>
      <c r="K96">
        <f>SUMIFS(INDEX('IRA-BIL_IRA-BIL - Mid_annual_st'!$W$3:$AR$434,MATCH(K86,'IRA-BIL_IRA-BIL - Mid_annual_st'!$A$3:$A$434,0),),'IRA-BIL_IRA-BIL - Mid_annual_st'!$W$1:$AR$1,$B96)</f>
        <v>0</v>
      </c>
      <c r="M96">
        <f t="shared" ref="M96" si="648">C96/SUM(C88:C99)</f>
        <v>0.14560584256276116</v>
      </c>
      <c r="N96">
        <f t="shared" ref="N96" si="649">D96/SUM(D88:D99)</f>
        <v>7.7411242822307422E-2</v>
      </c>
      <c r="O96">
        <f t="shared" ref="O96" si="650">E96/SUM(E88:E99)</f>
        <v>6.2760808865078038E-2</v>
      </c>
      <c r="P96">
        <f t="shared" ref="P96" si="651">F96/SUM(F88:F99)</f>
        <v>4.7290445716109332E-2</v>
      </c>
      <c r="Q96">
        <f t="shared" ref="Q96" si="652">G96/SUM(G88:G99)</f>
        <v>0</v>
      </c>
      <c r="R96">
        <f t="shared" ref="R96" si="653">H96/SUM(H88:H99)</f>
        <v>0</v>
      </c>
      <c r="S96">
        <f t="shared" ref="S96" si="654">I96/SUM(I88:I99)</f>
        <v>0</v>
      </c>
      <c r="T96">
        <f t="shared" ref="T96" si="655">J96/SUM(J88:J99)</f>
        <v>0</v>
      </c>
      <c r="U96">
        <f t="shared" ref="U96" si="656">K96/SUM(K88:K99)</f>
        <v>0</v>
      </c>
    </row>
    <row r="97" spans="1:21">
      <c r="A97" t="str">
        <f t="shared" si="593"/>
        <v>DE</v>
      </c>
      <c r="B97" s="1" t="s">
        <v>100</v>
      </c>
      <c r="C97">
        <f>SUMIFS(INDEX('IRA-BIL_IRA-BIL - Mid_annual_st'!$W$3:$AR$434,MATCH(C86,'IRA-BIL_IRA-BIL - Mid_annual_st'!$A$3:$A$434,0),),'IRA-BIL_IRA-BIL - Mid_annual_st'!$W$1:$AR$1,$B97)</f>
        <v>0</v>
      </c>
      <c r="D97">
        <f>SUMIFS(INDEX('IRA-BIL_IRA-BIL - Mid_annual_st'!$W$3:$AR$434,MATCH(D86,'IRA-BIL_IRA-BIL - Mid_annual_st'!$A$3:$A$434,0),),'IRA-BIL_IRA-BIL - Mid_annual_st'!$W$1:$AR$1,$B97)</f>
        <v>0</v>
      </c>
      <c r="E97">
        <f>SUMIFS(INDEX('IRA-BIL_IRA-BIL - Mid_annual_st'!$W$3:$AR$434,MATCH(E86,'IRA-BIL_IRA-BIL - Mid_annual_st'!$A$3:$A$434,0),),'IRA-BIL_IRA-BIL - Mid_annual_st'!$W$1:$AR$1,$B97)</f>
        <v>0</v>
      </c>
      <c r="F97">
        <f>SUMIFS(INDEX('IRA-BIL_IRA-BIL - Mid_annual_st'!$W$3:$AR$434,MATCH(F86,'IRA-BIL_IRA-BIL - Mid_annual_st'!$A$3:$A$434,0),),'IRA-BIL_IRA-BIL - Mid_annual_st'!$W$1:$AR$1,$B97)</f>
        <v>0</v>
      </c>
      <c r="G97">
        <f>SUMIFS(INDEX('IRA-BIL_IRA-BIL - Mid_annual_st'!$W$3:$AR$434,MATCH(G86,'IRA-BIL_IRA-BIL - Mid_annual_st'!$A$3:$A$434,0),),'IRA-BIL_IRA-BIL - Mid_annual_st'!$W$1:$AR$1,$B97)</f>
        <v>0</v>
      </c>
      <c r="H97">
        <f>SUMIFS(INDEX('IRA-BIL_IRA-BIL - Mid_annual_st'!$W$3:$AR$434,MATCH(H86,'IRA-BIL_IRA-BIL - Mid_annual_st'!$A$3:$A$434,0),),'IRA-BIL_IRA-BIL - Mid_annual_st'!$W$1:$AR$1,$B97)</f>
        <v>0</v>
      </c>
      <c r="I97">
        <f>SUMIFS(INDEX('IRA-BIL_IRA-BIL - Mid_annual_st'!$W$3:$AR$434,MATCH(I86,'IRA-BIL_IRA-BIL - Mid_annual_st'!$A$3:$A$434,0),),'IRA-BIL_IRA-BIL - Mid_annual_st'!$W$1:$AR$1,$B97)</f>
        <v>0</v>
      </c>
      <c r="J97">
        <f>SUMIFS(INDEX('IRA-BIL_IRA-BIL - Mid_annual_st'!$W$3:$AR$434,MATCH(J86,'IRA-BIL_IRA-BIL - Mid_annual_st'!$A$3:$A$434,0),),'IRA-BIL_IRA-BIL - Mid_annual_st'!$W$1:$AR$1,$B97)</f>
        <v>0</v>
      </c>
      <c r="K97">
        <f>SUMIFS(INDEX('IRA-BIL_IRA-BIL - Mid_annual_st'!$W$3:$AR$434,MATCH(K86,'IRA-BIL_IRA-BIL - Mid_annual_st'!$A$3:$A$434,0),),'IRA-BIL_IRA-BIL - Mid_annual_st'!$W$1:$AR$1,$B97)</f>
        <v>0</v>
      </c>
      <c r="M97">
        <f t="shared" ref="M97" si="657">C97/SUM(C88:C99)</f>
        <v>0</v>
      </c>
      <c r="N97">
        <f t="shared" ref="N97" si="658">D97/SUM(D88:D99)</f>
        <v>0</v>
      </c>
      <c r="O97">
        <f t="shared" ref="O97" si="659">E97/SUM(E88:E99)</f>
        <v>0</v>
      </c>
      <c r="P97">
        <f t="shared" ref="P97" si="660">F97/SUM(F88:F99)</f>
        <v>0</v>
      </c>
      <c r="Q97">
        <f t="shared" ref="Q97" si="661">G97/SUM(G88:G99)</f>
        <v>0</v>
      </c>
      <c r="R97">
        <f t="shared" ref="R97" si="662">H97/SUM(H88:H99)</f>
        <v>0</v>
      </c>
      <c r="S97">
        <f t="shared" ref="S97" si="663">I97/SUM(I88:I99)</f>
        <v>0</v>
      </c>
      <c r="T97">
        <f t="shared" ref="T97" si="664">J97/SUM(J88:J99)</f>
        <v>0</v>
      </c>
      <c r="U97">
        <f t="shared" ref="U97" si="665">K97/SUM(K88:K99)</f>
        <v>0</v>
      </c>
    </row>
    <row r="98" spans="1:21">
      <c r="A98" t="str">
        <f t="shared" si="593"/>
        <v>DE</v>
      </c>
      <c r="B98" s="1" t="s">
        <v>896</v>
      </c>
      <c r="C98" s="156">
        <v>0</v>
      </c>
      <c r="D98" s="156">
        <v>0</v>
      </c>
      <c r="E98" s="156">
        <v>0</v>
      </c>
      <c r="F98" s="156">
        <v>0</v>
      </c>
      <c r="G98" s="156">
        <v>0</v>
      </c>
      <c r="H98" s="156">
        <v>0</v>
      </c>
      <c r="I98" s="156">
        <v>0</v>
      </c>
      <c r="J98" s="156">
        <v>0</v>
      </c>
      <c r="K98" s="156">
        <v>0</v>
      </c>
      <c r="M98" s="156">
        <v>0</v>
      </c>
      <c r="N98" s="156">
        <v>0</v>
      </c>
      <c r="O98" s="156">
        <v>0</v>
      </c>
      <c r="P98" s="156">
        <v>0</v>
      </c>
      <c r="Q98" s="156">
        <v>0</v>
      </c>
      <c r="R98" s="156">
        <v>0</v>
      </c>
      <c r="S98" s="156">
        <v>0</v>
      </c>
      <c r="T98" s="156">
        <v>0</v>
      </c>
      <c r="U98" s="156">
        <v>0</v>
      </c>
    </row>
    <row r="99" spans="1:21" ht="15.5" thickBot="1">
      <c r="A99" t="str">
        <f t="shared" si="593"/>
        <v>DE</v>
      </c>
      <c r="B99" s="1" t="s">
        <v>895</v>
      </c>
      <c r="C99">
        <f>SUMIFS(INDEX('IRA-BIL_IRA-BIL - Mid_annual_st'!$W$3:$AR$434,MATCH(C86,'IRA-BIL_IRA-BIL - Mid_annual_st'!$A$3:$A$434,0),),'IRA-BIL_IRA-BIL - Mid_annual_st'!$W$1:$AR$1,$B99)</f>
        <v>565653</v>
      </c>
      <c r="D99">
        <f>SUMIFS(INDEX('IRA-BIL_IRA-BIL - Mid_annual_st'!$W$3:$AR$434,MATCH(D86,'IRA-BIL_IRA-BIL - Mid_annual_st'!$A$3:$A$434,0),),'IRA-BIL_IRA-BIL - Mid_annual_st'!$W$1:$AR$1,$B99)</f>
        <v>1073494</v>
      </c>
      <c r="E99">
        <f>SUMIFS(INDEX('IRA-BIL_IRA-BIL - Mid_annual_st'!$W$3:$AR$434,MATCH(E86,'IRA-BIL_IRA-BIL - Mid_annual_st'!$A$3:$A$434,0),),'IRA-BIL_IRA-BIL - Mid_annual_st'!$W$1:$AR$1,$B99)</f>
        <v>1064477</v>
      </c>
      <c r="F99">
        <f>SUMIFS(INDEX('IRA-BIL_IRA-BIL - Mid_annual_st'!$W$3:$AR$434,MATCH(F86,'IRA-BIL_IRA-BIL - Mid_annual_st'!$A$3:$A$434,0),),'IRA-BIL_IRA-BIL - Mid_annual_st'!$W$1:$AR$1,$B99)</f>
        <v>1083866</v>
      </c>
      <c r="G99">
        <f>SUMIFS(INDEX('IRA-BIL_IRA-BIL - Mid_annual_st'!$W$3:$AR$434,MATCH(G86,'IRA-BIL_IRA-BIL - Mid_annual_st'!$A$3:$A$434,0),),'IRA-BIL_IRA-BIL - Mid_annual_st'!$W$1:$AR$1,$B99)</f>
        <v>1063432</v>
      </c>
      <c r="H99">
        <f>SUMIFS(INDEX('IRA-BIL_IRA-BIL - Mid_annual_st'!$W$3:$AR$434,MATCH(H86,'IRA-BIL_IRA-BIL - Mid_annual_st'!$A$3:$A$434,0),),'IRA-BIL_IRA-BIL - Mid_annual_st'!$W$1:$AR$1,$B99)</f>
        <v>1067843</v>
      </c>
      <c r="I99">
        <f>SUMIFS(INDEX('IRA-BIL_IRA-BIL - Mid_annual_st'!$W$3:$AR$434,MATCH(I86,'IRA-BIL_IRA-BIL - Mid_annual_st'!$A$3:$A$434,0),),'IRA-BIL_IRA-BIL - Mid_annual_st'!$W$1:$AR$1,$B99)</f>
        <v>1062124</v>
      </c>
      <c r="J99">
        <f>SUMIFS(INDEX('IRA-BIL_IRA-BIL - Mid_annual_st'!$W$3:$AR$434,MATCH(J86,'IRA-BIL_IRA-BIL - Mid_annual_st'!$A$3:$A$434,0),),'IRA-BIL_IRA-BIL - Mid_annual_st'!$W$1:$AR$1,$B99)</f>
        <v>1054719</v>
      </c>
      <c r="K99">
        <f>SUMIFS(INDEX('IRA-BIL_IRA-BIL - Mid_annual_st'!$W$3:$AR$434,MATCH(K86,'IRA-BIL_IRA-BIL - Mid_annual_st'!$A$3:$A$434,0),),'IRA-BIL_IRA-BIL - Mid_annual_st'!$W$1:$AR$1,$B99)</f>
        <v>1107330</v>
      </c>
      <c r="M99">
        <f t="shared" ref="M99" si="666">C99/SUM(C88:C99)</f>
        <v>0.10438871334511225</v>
      </c>
      <c r="N99">
        <f t="shared" ref="N99" si="667">D99/SUM(D88:D99)</f>
        <v>0.20616635787952634</v>
      </c>
      <c r="O99">
        <f t="shared" ref="O99" si="668">E99/SUM(E88:E99)</f>
        <v>0.20972618566320617</v>
      </c>
      <c r="P99">
        <f t="shared" ref="P99" si="669">F99/SUM(F88:F99)</f>
        <v>0.224027108151089</v>
      </c>
      <c r="Q99">
        <f t="shared" ref="Q99" si="670">G99/SUM(G88:G99)</f>
        <v>0.23567148728965778</v>
      </c>
      <c r="R99">
        <f t="shared" ref="R99" si="671">H99/SUM(H88:H99)</f>
        <v>0.29107920944565518</v>
      </c>
      <c r="S99">
        <f t="shared" ref="S99" si="672">I99/SUM(I88:I99)</f>
        <v>0.35073866118671221</v>
      </c>
      <c r="T99">
        <f t="shared" ref="T99" si="673">J99/SUM(J88:J99)</f>
        <v>0.37757224738251244</v>
      </c>
      <c r="U99">
        <f t="shared" ref="U99" si="674">K99/SUM(K88:K99)</f>
        <v>0.43142116559648702</v>
      </c>
    </row>
    <row r="100" spans="1:21" ht="15.5" thickBot="1">
      <c r="A100" s="153" t="s">
        <v>543</v>
      </c>
      <c r="C100" s="152" t="str">
        <f t="shared" ref="C100" si="675">$A100&amp;"_"&amp;C101</f>
        <v>FL_2022</v>
      </c>
      <c r="D100" s="152" t="str">
        <f t="shared" ref="D100" si="676">$A100&amp;"_"&amp;D101</f>
        <v>FL_2023</v>
      </c>
      <c r="E100" s="152" t="str">
        <f t="shared" ref="E100" si="677">$A100&amp;"_"&amp;E101</f>
        <v>FL_2024</v>
      </c>
      <c r="F100" s="152" t="str">
        <f t="shared" ref="F100" si="678">$A100&amp;"_"&amp;F101</f>
        <v>FL_2025</v>
      </c>
      <c r="G100" s="152" t="str">
        <f t="shared" ref="G100" si="679">$A100&amp;"_"&amp;G101</f>
        <v>FL_2026</v>
      </c>
      <c r="H100" s="152" t="str">
        <f t="shared" ref="H100" si="680">$A100&amp;"_"&amp;H101</f>
        <v>FL_2027</v>
      </c>
      <c r="I100" s="152" t="str">
        <f t="shared" ref="I100" si="681">$A100&amp;"_"&amp;I101</f>
        <v>FL_2028</v>
      </c>
      <c r="J100" s="152" t="str">
        <f t="shared" ref="J100" si="682">$A100&amp;"_"&amp;J101</f>
        <v>FL_2029</v>
      </c>
      <c r="K100" s="152" t="str">
        <f t="shared" ref="K100" si="683">$A100&amp;"_"&amp;K101</f>
        <v>FL_2030</v>
      </c>
      <c r="M100" s="159" t="str">
        <f t="shared" ref="M100" si="684">$A100&amp;"_"&amp;M101</f>
        <v>FL_2022</v>
      </c>
      <c r="N100" s="159" t="str">
        <f t="shared" ref="N100" si="685">$A100&amp;"_"&amp;N101</f>
        <v>FL_2023</v>
      </c>
      <c r="O100" s="159" t="str">
        <f t="shared" ref="O100" si="686">$A100&amp;"_"&amp;O101</f>
        <v>FL_2024</v>
      </c>
      <c r="P100" s="159" t="str">
        <f t="shared" ref="P100" si="687">$A100&amp;"_"&amp;P101</f>
        <v>FL_2025</v>
      </c>
      <c r="Q100" s="159" t="str">
        <f t="shared" ref="Q100" si="688">$A100&amp;"_"&amp;Q101</f>
        <v>FL_2026</v>
      </c>
      <c r="R100" s="159" t="str">
        <f t="shared" ref="R100" si="689">$A100&amp;"_"&amp;R101</f>
        <v>FL_2027</v>
      </c>
      <c r="S100" s="159" t="str">
        <f t="shared" ref="S100" si="690">$A100&amp;"_"&amp;S101</f>
        <v>FL_2028</v>
      </c>
      <c r="T100" s="159" t="str">
        <f t="shared" ref="T100" si="691">$A100&amp;"_"&amp;T101</f>
        <v>FL_2029</v>
      </c>
      <c r="U100" s="159" t="str">
        <f t="shared" ref="U100" si="692">$A100&amp;"_"&amp;U101</f>
        <v>FL_2030</v>
      </c>
    </row>
    <row r="101" spans="1:21">
      <c r="C101" s="151">
        <v>2022</v>
      </c>
      <c r="D101" s="151">
        <v>2023</v>
      </c>
      <c r="E101" s="151">
        <v>2024</v>
      </c>
      <c r="F101" s="151">
        <v>2025</v>
      </c>
      <c r="G101" s="151">
        <v>2026</v>
      </c>
      <c r="H101" s="151">
        <v>2027</v>
      </c>
      <c r="I101" s="151">
        <v>2028</v>
      </c>
      <c r="J101" s="151">
        <v>2029</v>
      </c>
      <c r="K101" s="151">
        <v>2030</v>
      </c>
      <c r="M101" s="151">
        <v>2022</v>
      </c>
      <c r="N101" s="151">
        <v>2023</v>
      </c>
      <c r="O101" s="151">
        <v>2024</v>
      </c>
      <c r="P101" s="151">
        <v>2025</v>
      </c>
      <c r="Q101" s="151">
        <v>2026</v>
      </c>
      <c r="R101" s="151">
        <v>2027</v>
      </c>
      <c r="S101" s="151">
        <v>2028</v>
      </c>
      <c r="T101" s="151">
        <v>2029</v>
      </c>
      <c r="U101" s="151">
        <v>2030</v>
      </c>
    </row>
    <row r="102" spans="1:21">
      <c r="A102" t="str">
        <f>A100</f>
        <v>FL</v>
      </c>
      <c r="B102" s="1" t="s">
        <v>897</v>
      </c>
      <c r="C102" s="156">
        <v>0</v>
      </c>
      <c r="D102" s="156">
        <v>0</v>
      </c>
      <c r="E102" s="156">
        <v>0</v>
      </c>
      <c r="F102" s="156">
        <v>0</v>
      </c>
      <c r="G102" s="156">
        <v>0</v>
      </c>
      <c r="H102" s="156">
        <v>0</v>
      </c>
      <c r="I102" s="156">
        <v>0</v>
      </c>
      <c r="J102" s="156">
        <v>0</v>
      </c>
      <c r="K102" s="156">
        <v>0</v>
      </c>
      <c r="M102" s="156">
        <v>0</v>
      </c>
      <c r="N102" s="156">
        <v>0</v>
      </c>
      <c r="O102" s="156">
        <v>0</v>
      </c>
      <c r="P102" s="156">
        <v>0</v>
      </c>
      <c r="Q102" s="156">
        <v>0</v>
      </c>
      <c r="R102" s="156">
        <v>0</v>
      </c>
      <c r="S102" s="156">
        <v>0</v>
      </c>
      <c r="T102" s="156">
        <v>0</v>
      </c>
      <c r="U102" s="156">
        <v>0</v>
      </c>
    </row>
    <row r="103" spans="1:21">
      <c r="A103" t="str">
        <f>A102</f>
        <v>FL</v>
      </c>
      <c r="B103" s="1" t="s">
        <v>104</v>
      </c>
      <c r="C103">
        <f>SUMIFS(INDEX('IRA-BIL_IRA-BIL - Mid_annual_st'!$W$3:$AR$434,MATCH(C100,'IRA-BIL_IRA-BIL - Mid_annual_st'!$A$3:$A$434,0),),'IRA-BIL_IRA-BIL - Mid_annual_st'!$W$1:$AR$1,$B103)</f>
        <v>3155697</v>
      </c>
      <c r="D103">
        <f>SUMIFS(INDEX('IRA-BIL_IRA-BIL - Mid_annual_st'!$W$3:$AR$434,MATCH(D100,'IRA-BIL_IRA-BIL - Mid_annual_st'!$A$3:$A$434,0),),'IRA-BIL_IRA-BIL - Mid_annual_st'!$W$1:$AR$1,$B103)</f>
        <v>2989728</v>
      </c>
      <c r="E103">
        <f>SUMIFS(INDEX('IRA-BIL_IRA-BIL - Mid_annual_st'!$W$3:$AR$434,MATCH(E100,'IRA-BIL_IRA-BIL - Mid_annual_st'!$A$3:$A$434,0),),'IRA-BIL_IRA-BIL - Mid_annual_st'!$W$1:$AR$1,$B103)</f>
        <v>2911021</v>
      </c>
      <c r="F103">
        <f>SUMIFS(INDEX('IRA-BIL_IRA-BIL - Mid_annual_st'!$W$3:$AR$434,MATCH(F100,'IRA-BIL_IRA-BIL - Mid_annual_st'!$A$3:$A$434,0),),'IRA-BIL_IRA-BIL - Mid_annual_st'!$W$1:$AR$1,$B103)</f>
        <v>2852499</v>
      </c>
      <c r="G103">
        <f>SUMIFS(INDEX('IRA-BIL_IRA-BIL - Mid_annual_st'!$W$3:$AR$434,MATCH(G100,'IRA-BIL_IRA-BIL - Mid_annual_st'!$A$3:$A$434,0),),'IRA-BIL_IRA-BIL - Mid_annual_st'!$W$1:$AR$1,$B103)</f>
        <v>2738575</v>
      </c>
      <c r="H103">
        <f>SUMIFS(INDEX('IRA-BIL_IRA-BIL - Mid_annual_st'!$W$3:$AR$434,MATCH(H100,'IRA-BIL_IRA-BIL - Mid_annual_st'!$A$3:$A$434,0),),'IRA-BIL_IRA-BIL - Mid_annual_st'!$W$1:$AR$1,$B103)</f>
        <v>2644093</v>
      </c>
      <c r="I103">
        <f>SUMIFS(INDEX('IRA-BIL_IRA-BIL - Mid_annual_st'!$W$3:$AR$434,MATCH(I100,'IRA-BIL_IRA-BIL - Mid_annual_st'!$A$3:$A$434,0),),'IRA-BIL_IRA-BIL - Mid_annual_st'!$W$1:$AR$1,$B103)</f>
        <v>2534453</v>
      </c>
      <c r="J103">
        <f>SUMIFS(INDEX('IRA-BIL_IRA-BIL - Mid_annual_st'!$W$3:$AR$434,MATCH(J100,'IRA-BIL_IRA-BIL - Mid_annual_st'!$A$3:$A$434,0),),'IRA-BIL_IRA-BIL - Mid_annual_st'!$W$1:$AR$1,$B103)</f>
        <v>2643141</v>
      </c>
      <c r="K103">
        <f>SUMIFS(INDEX('IRA-BIL_IRA-BIL - Mid_annual_st'!$W$3:$AR$434,MATCH(K100,'IRA-BIL_IRA-BIL - Mid_annual_st'!$A$3:$A$434,0),),'IRA-BIL_IRA-BIL - Mid_annual_st'!$W$1:$AR$1,$B103)</f>
        <v>2640647</v>
      </c>
      <c r="M103">
        <f t="shared" ref="M103" si="693">C103/SUM(C102:C113)</f>
        <v>1.4489526631715117E-2</v>
      </c>
      <c r="N103">
        <f t="shared" ref="N103" si="694">D103/SUM(D102:D113)</f>
        <v>1.3933950171324183E-2</v>
      </c>
      <c r="O103">
        <f t="shared" ref="O103" si="695">E103/SUM(E102:E113)</f>
        <v>1.3262684329992724E-2</v>
      </c>
      <c r="P103">
        <f t="shared" ref="P103" si="696">F103/SUM(F102:F113)</f>
        <v>1.2773345319668651E-2</v>
      </c>
      <c r="Q103">
        <f t="shared" ref="Q103" si="697">G103/SUM(G102:G113)</f>
        <v>1.179047994136514E-2</v>
      </c>
      <c r="R103">
        <f t="shared" ref="R103" si="698">H103/SUM(H102:H113)</f>
        <v>1.1262773581687896E-2</v>
      </c>
      <c r="S103">
        <f t="shared" ref="S103" si="699">I103/SUM(I102:I113)</f>
        <v>9.7293903295491025E-3</v>
      </c>
      <c r="T103">
        <f t="shared" ref="T103" si="700">J103/SUM(J102:J113)</f>
        <v>1.0410782849815489E-2</v>
      </c>
      <c r="U103">
        <f t="shared" ref="U103" si="701">K103/SUM(K102:K113)</f>
        <v>1.0557468092503733E-2</v>
      </c>
    </row>
    <row r="104" spans="1:21">
      <c r="A104" t="str">
        <f t="shared" ref="A104:A113" si="702">A103</f>
        <v>FL</v>
      </c>
      <c r="B104" s="1" t="s">
        <v>98</v>
      </c>
      <c r="C104">
        <f>SUMIFS(INDEX('IRA-BIL_IRA-BIL - Mid_annual_st'!$W$3:$AR$434,MATCH(C100,'IRA-BIL_IRA-BIL - Mid_annual_st'!$A$3:$A$434,0),),'IRA-BIL_IRA-BIL - Mid_annual_st'!$W$1:$AR$1,$B104)</f>
        <v>36175773</v>
      </c>
      <c r="D104">
        <f>SUMIFS(INDEX('IRA-BIL_IRA-BIL - Mid_annual_st'!$W$3:$AR$434,MATCH(D100,'IRA-BIL_IRA-BIL - Mid_annual_st'!$A$3:$A$434,0),),'IRA-BIL_IRA-BIL - Mid_annual_st'!$W$1:$AR$1,$B104)</f>
        <v>30003458</v>
      </c>
      <c r="E104">
        <f>SUMIFS(INDEX('IRA-BIL_IRA-BIL - Mid_annual_st'!$W$3:$AR$434,MATCH(E100,'IRA-BIL_IRA-BIL - Mid_annual_st'!$A$3:$A$434,0),),'IRA-BIL_IRA-BIL - Mid_annual_st'!$W$1:$AR$1,$B104)</f>
        <v>24655830</v>
      </c>
      <c r="F104">
        <f>SUMIFS(INDEX('IRA-BIL_IRA-BIL - Mid_annual_st'!$W$3:$AR$434,MATCH(F100,'IRA-BIL_IRA-BIL - Mid_annual_st'!$A$3:$A$434,0),),'IRA-BIL_IRA-BIL - Mid_annual_st'!$W$1:$AR$1,$B104)</f>
        <v>24914310</v>
      </c>
      <c r="G104">
        <f>SUMIFS(INDEX('IRA-BIL_IRA-BIL - Mid_annual_st'!$W$3:$AR$434,MATCH(G100,'IRA-BIL_IRA-BIL - Mid_annual_st'!$A$3:$A$434,0),),'IRA-BIL_IRA-BIL - Mid_annual_st'!$W$1:$AR$1,$B104)</f>
        <v>19334063</v>
      </c>
      <c r="H104">
        <f>SUMIFS(INDEX('IRA-BIL_IRA-BIL - Mid_annual_st'!$W$3:$AR$434,MATCH(H100,'IRA-BIL_IRA-BIL - Mid_annual_st'!$A$3:$A$434,0),),'IRA-BIL_IRA-BIL - Mid_annual_st'!$W$1:$AR$1,$B104)</f>
        <v>15627941</v>
      </c>
      <c r="I104">
        <f>SUMIFS(INDEX('IRA-BIL_IRA-BIL - Mid_annual_st'!$W$3:$AR$434,MATCH(I100,'IRA-BIL_IRA-BIL - Mid_annual_st'!$A$3:$A$434,0),),'IRA-BIL_IRA-BIL - Mid_annual_st'!$W$1:$AR$1,$B104)</f>
        <v>20555547</v>
      </c>
      <c r="J104">
        <f>SUMIFS(INDEX('IRA-BIL_IRA-BIL - Mid_annual_st'!$W$3:$AR$434,MATCH(J100,'IRA-BIL_IRA-BIL - Mid_annual_st'!$A$3:$A$434,0),),'IRA-BIL_IRA-BIL - Mid_annual_st'!$W$1:$AR$1,$B104)</f>
        <v>20534763</v>
      </c>
      <c r="K104">
        <f>SUMIFS(INDEX('IRA-BIL_IRA-BIL - Mid_annual_st'!$W$3:$AR$434,MATCH(K100,'IRA-BIL_IRA-BIL - Mid_annual_st'!$A$3:$A$434,0),),'IRA-BIL_IRA-BIL - Mid_annual_st'!$W$1:$AR$1,$B104)</f>
        <v>20505089</v>
      </c>
      <c r="M104">
        <f t="shared" ref="M104" si="703">C104/SUM(C102:C113)</f>
        <v>0.16610271084530001</v>
      </c>
      <c r="N104">
        <f t="shared" ref="N104" si="704">D104/SUM(D102:D113)</f>
        <v>0.13983435574721778</v>
      </c>
      <c r="O104">
        <f t="shared" ref="O104" si="705">E104/SUM(E102:E113)</f>
        <v>0.11233257684639324</v>
      </c>
      <c r="P104">
        <f t="shared" ref="P104" si="706">F104/SUM(F102:F113)</f>
        <v>0.11156501195312386</v>
      </c>
      <c r="Q104">
        <f t="shared" ref="Q104" si="707">G104/SUM(G102:G113)</f>
        <v>8.3239597961198772E-2</v>
      </c>
      <c r="R104">
        <f t="shared" ref="R104" si="708">H104/SUM(H102:H113)</f>
        <v>6.6568748160891894E-2</v>
      </c>
      <c r="S104">
        <f t="shared" ref="S104" si="709">I104/SUM(I102:I113)</f>
        <v>7.8909705644725742E-2</v>
      </c>
      <c r="T104">
        <f t="shared" ref="T104" si="710">J104/SUM(J102:J113)</f>
        <v>8.0882161967683774E-2</v>
      </c>
      <c r="U104">
        <f t="shared" ref="U104" si="711">K104/SUM(K102:K113)</f>
        <v>8.1980599016623301E-2</v>
      </c>
    </row>
    <row r="105" spans="1:21">
      <c r="A105" t="str">
        <f t="shared" si="702"/>
        <v>FL</v>
      </c>
      <c r="B105" s="1" t="s">
        <v>105</v>
      </c>
      <c r="C105">
        <f>SUMIFS(INDEX('IRA-BIL_IRA-BIL - Mid_annual_st'!$W$3:$AR$434,MATCH(C100,'IRA-BIL_IRA-BIL - Mid_annual_st'!$A$3:$A$434,0),),'IRA-BIL_IRA-BIL - Mid_annual_st'!$W$1:$AR$1,$B105)</f>
        <v>0</v>
      </c>
      <c r="D105">
        <f>SUMIFS(INDEX('IRA-BIL_IRA-BIL - Mid_annual_st'!$W$3:$AR$434,MATCH(D100,'IRA-BIL_IRA-BIL - Mid_annual_st'!$A$3:$A$434,0),),'IRA-BIL_IRA-BIL - Mid_annual_st'!$W$1:$AR$1,$B105)</f>
        <v>0</v>
      </c>
      <c r="E105">
        <f>SUMIFS(INDEX('IRA-BIL_IRA-BIL - Mid_annual_st'!$W$3:$AR$434,MATCH(E100,'IRA-BIL_IRA-BIL - Mid_annual_st'!$A$3:$A$434,0),),'IRA-BIL_IRA-BIL - Mid_annual_st'!$W$1:$AR$1,$B105)</f>
        <v>0</v>
      </c>
      <c r="F105">
        <f>SUMIFS(INDEX('IRA-BIL_IRA-BIL - Mid_annual_st'!$W$3:$AR$434,MATCH(F100,'IRA-BIL_IRA-BIL - Mid_annual_st'!$A$3:$A$434,0),),'IRA-BIL_IRA-BIL - Mid_annual_st'!$W$1:$AR$1,$B105)</f>
        <v>0</v>
      </c>
      <c r="G105">
        <f>SUMIFS(INDEX('IRA-BIL_IRA-BIL - Mid_annual_st'!$W$3:$AR$434,MATCH(G100,'IRA-BIL_IRA-BIL - Mid_annual_st'!$A$3:$A$434,0),),'IRA-BIL_IRA-BIL - Mid_annual_st'!$W$1:$AR$1,$B105)</f>
        <v>0</v>
      </c>
      <c r="H105">
        <f>SUMIFS(INDEX('IRA-BIL_IRA-BIL - Mid_annual_st'!$W$3:$AR$434,MATCH(H100,'IRA-BIL_IRA-BIL - Mid_annual_st'!$A$3:$A$434,0),),'IRA-BIL_IRA-BIL - Mid_annual_st'!$W$1:$AR$1,$B105)</f>
        <v>0</v>
      </c>
      <c r="I105">
        <f>SUMIFS(INDEX('IRA-BIL_IRA-BIL - Mid_annual_st'!$W$3:$AR$434,MATCH(I100,'IRA-BIL_IRA-BIL - Mid_annual_st'!$A$3:$A$434,0),),'IRA-BIL_IRA-BIL - Mid_annual_st'!$W$1:$AR$1,$B105)</f>
        <v>0</v>
      </c>
      <c r="J105">
        <f>SUMIFS(INDEX('IRA-BIL_IRA-BIL - Mid_annual_st'!$W$3:$AR$434,MATCH(J100,'IRA-BIL_IRA-BIL - Mid_annual_st'!$A$3:$A$434,0),),'IRA-BIL_IRA-BIL - Mid_annual_st'!$W$1:$AR$1,$B105)</f>
        <v>0</v>
      </c>
      <c r="K105">
        <f>SUMIFS(INDEX('IRA-BIL_IRA-BIL - Mid_annual_st'!$W$3:$AR$434,MATCH(K100,'IRA-BIL_IRA-BIL - Mid_annual_st'!$A$3:$A$434,0),),'IRA-BIL_IRA-BIL - Mid_annual_st'!$W$1:$AR$1,$B105)</f>
        <v>0</v>
      </c>
      <c r="M105">
        <f t="shared" ref="M105" si="712">C105/SUM(C102:C113)</f>
        <v>0</v>
      </c>
      <c r="N105">
        <f t="shared" ref="N105" si="713">D105/SUM(D102:D113)</f>
        <v>0</v>
      </c>
      <c r="O105">
        <f t="shared" ref="O105" si="714">E105/SUM(E102:E113)</f>
        <v>0</v>
      </c>
      <c r="P105">
        <f t="shared" ref="P105" si="715">F105/SUM(F102:F113)</f>
        <v>0</v>
      </c>
      <c r="Q105">
        <f t="shared" ref="Q105" si="716">G105/SUM(G102:G113)</f>
        <v>0</v>
      </c>
      <c r="R105">
        <f t="shared" ref="R105" si="717">H105/SUM(H102:H113)</f>
        <v>0</v>
      </c>
      <c r="S105">
        <f t="shared" ref="S105" si="718">I105/SUM(I102:I113)</f>
        <v>0</v>
      </c>
      <c r="T105">
        <f t="shared" ref="T105" si="719">J105/SUM(J102:J113)</f>
        <v>0</v>
      </c>
      <c r="U105">
        <f t="shared" ref="U105" si="720">K105/SUM(K102:K113)</f>
        <v>0</v>
      </c>
    </row>
    <row r="106" spans="1:21">
      <c r="A106" t="str">
        <f t="shared" si="702"/>
        <v>FL</v>
      </c>
      <c r="B106" s="1" t="s">
        <v>101</v>
      </c>
      <c r="C106">
        <f>SUMIFS(INDEX('IRA-BIL_IRA-BIL - Mid_annual_st'!$W$3:$AR$434,MATCH(C100,'IRA-BIL_IRA-BIL - Mid_annual_st'!$A$3:$A$434,0),),'IRA-BIL_IRA-BIL - Mid_annual_st'!$W$1:$AR$1,$B106)</f>
        <v>216708</v>
      </c>
      <c r="D106">
        <f>SUMIFS(INDEX('IRA-BIL_IRA-BIL - Mid_annual_st'!$W$3:$AR$434,MATCH(D100,'IRA-BIL_IRA-BIL - Mid_annual_st'!$A$3:$A$434,0),),'IRA-BIL_IRA-BIL - Mid_annual_st'!$W$1:$AR$1,$B106)</f>
        <v>216708</v>
      </c>
      <c r="E106">
        <f>SUMIFS(INDEX('IRA-BIL_IRA-BIL - Mid_annual_st'!$W$3:$AR$434,MATCH(E100,'IRA-BIL_IRA-BIL - Mid_annual_st'!$A$3:$A$434,0),),'IRA-BIL_IRA-BIL - Mid_annual_st'!$W$1:$AR$1,$B106)</f>
        <v>216758</v>
      </c>
      <c r="F106">
        <f>SUMIFS(INDEX('IRA-BIL_IRA-BIL - Mid_annual_st'!$W$3:$AR$434,MATCH(F100,'IRA-BIL_IRA-BIL - Mid_annual_st'!$A$3:$A$434,0),),'IRA-BIL_IRA-BIL - Mid_annual_st'!$W$1:$AR$1,$B106)</f>
        <v>216808</v>
      </c>
      <c r="G106">
        <f>SUMIFS(INDEX('IRA-BIL_IRA-BIL - Mid_annual_st'!$W$3:$AR$434,MATCH(G100,'IRA-BIL_IRA-BIL - Mid_annual_st'!$A$3:$A$434,0),),'IRA-BIL_IRA-BIL - Mid_annual_st'!$W$1:$AR$1,$B106)</f>
        <v>216859</v>
      </c>
      <c r="H106">
        <f>SUMIFS(INDEX('IRA-BIL_IRA-BIL - Mid_annual_st'!$W$3:$AR$434,MATCH(H100,'IRA-BIL_IRA-BIL - Mid_annual_st'!$A$3:$A$434,0),),'IRA-BIL_IRA-BIL - Mid_annual_st'!$W$1:$AR$1,$B106)</f>
        <v>228182</v>
      </c>
      <c r="I106">
        <f>SUMIFS(INDEX('IRA-BIL_IRA-BIL - Mid_annual_st'!$W$3:$AR$434,MATCH(I100,'IRA-BIL_IRA-BIL - Mid_annual_st'!$A$3:$A$434,0),),'IRA-BIL_IRA-BIL - Mid_annual_st'!$W$1:$AR$1,$B106)</f>
        <v>229568</v>
      </c>
      <c r="J106">
        <f>SUMIFS(INDEX('IRA-BIL_IRA-BIL - Mid_annual_st'!$W$3:$AR$434,MATCH(J100,'IRA-BIL_IRA-BIL - Mid_annual_st'!$A$3:$A$434,0),),'IRA-BIL_IRA-BIL - Mid_annual_st'!$W$1:$AR$1,$B106)</f>
        <v>226570</v>
      </c>
      <c r="K106">
        <f>SUMIFS(INDEX('IRA-BIL_IRA-BIL - Mid_annual_st'!$W$3:$AR$434,MATCH(K100,'IRA-BIL_IRA-BIL - Mid_annual_st'!$A$3:$A$434,0),),'IRA-BIL_IRA-BIL - Mid_annual_st'!$W$1:$AR$1,$B106)</f>
        <v>227647</v>
      </c>
      <c r="M106">
        <f t="shared" ref="M106" si="721">C106/SUM(C102:C113)</f>
        <v>9.9502466089289288E-4</v>
      </c>
      <c r="N106">
        <f t="shared" ref="N106" si="722">D106/SUM(D102:D113)</f>
        <v>1.0099910338757642E-3</v>
      </c>
      <c r="O106">
        <f t="shared" ref="O106" si="723">E106/SUM(E102:E113)</f>
        <v>9.8755485790056577E-4</v>
      </c>
      <c r="P106">
        <f t="shared" ref="P106" si="724">F106/SUM(F102:F113)</f>
        <v>9.7085518770268484E-4</v>
      </c>
      <c r="Q106">
        <f t="shared" ref="Q106" si="725">G106/SUM(G102:G113)</f>
        <v>9.3365041658691216E-4</v>
      </c>
      <c r="R106">
        <f t="shared" ref="R106" si="726">H106/SUM(H102:H113)</f>
        <v>9.7196361906207813E-4</v>
      </c>
      <c r="S106">
        <f t="shared" ref="S106" si="727">I106/SUM(I102:I113)</f>
        <v>8.8127760868871052E-4</v>
      </c>
      <c r="T106">
        <f t="shared" ref="T106" si="728">J106/SUM(J102:J113)</f>
        <v>8.9241212265357586E-4</v>
      </c>
      <c r="U106">
        <f t="shared" ref="U106" si="729">K106/SUM(K102:K113)</f>
        <v>9.1014661893626717E-4</v>
      </c>
    </row>
    <row r="107" spans="1:21">
      <c r="A107" t="str">
        <f t="shared" si="702"/>
        <v>FL</v>
      </c>
      <c r="B107" s="1" t="s">
        <v>346</v>
      </c>
      <c r="C107">
        <f>SUMIFS(INDEX('IRA-BIL_IRA-BIL - Mid_annual_st'!$W$3:$AR$434,MATCH(C100,'IRA-BIL_IRA-BIL - Mid_annual_st'!$A$3:$A$434,0),),'IRA-BIL_IRA-BIL - Mid_annual_st'!$W$1:$AR$1,$B107)</f>
        <v>134992070</v>
      </c>
      <c r="D107">
        <f>SUMIFS(INDEX('IRA-BIL_IRA-BIL - Mid_annual_st'!$W$3:$AR$434,MATCH(D100,'IRA-BIL_IRA-BIL - Mid_annual_st'!$A$3:$A$434,0),),'IRA-BIL_IRA-BIL - Mid_annual_st'!$W$1:$AR$1,$B107)</f>
        <v>137873631</v>
      </c>
      <c r="E107">
        <f>SUMIFS(INDEX('IRA-BIL_IRA-BIL - Mid_annual_st'!$W$3:$AR$434,MATCH(E100,'IRA-BIL_IRA-BIL - Mid_annual_st'!$A$3:$A$434,0),),'IRA-BIL_IRA-BIL - Mid_annual_st'!$W$1:$AR$1,$B107)</f>
        <v>146708379</v>
      </c>
      <c r="F107">
        <f>SUMIFS(INDEX('IRA-BIL_IRA-BIL - Mid_annual_st'!$W$3:$AR$434,MATCH(F100,'IRA-BIL_IRA-BIL - Mid_annual_st'!$A$3:$A$434,0),),'IRA-BIL_IRA-BIL - Mid_annual_st'!$W$1:$AR$1,$B107)</f>
        <v>140088349</v>
      </c>
      <c r="G107">
        <f>SUMIFS(INDEX('IRA-BIL_IRA-BIL - Mid_annual_st'!$W$3:$AR$434,MATCH(G100,'IRA-BIL_IRA-BIL - Mid_annual_st'!$A$3:$A$434,0),),'IRA-BIL_IRA-BIL - Mid_annual_st'!$W$1:$AR$1,$B107)</f>
        <v>130185834</v>
      </c>
      <c r="H107">
        <f>SUMIFS(INDEX('IRA-BIL_IRA-BIL - Mid_annual_st'!$W$3:$AR$434,MATCH(H100,'IRA-BIL_IRA-BIL - Mid_annual_st'!$A$3:$A$434,0),),'IRA-BIL_IRA-BIL - Mid_annual_st'!$W$1:$AR$1,$B107)</f>
        <v>102184807</v>
      </c>
      <c r="I107">
        <f>SUMIFS(INDEX('IRA-BIL_IRA-BIL - Mid_annual_st'!$W$3:$AR$434,MATCH(I100,'IRA-BIL_IRA-BIL - Mid_annual_st'!$A$3:$A$434,0),),'IRA-BIL_IRA-BIL - Mid_annual_st'!$W$1:$AR$1,$B107)</f>
        <v>84346607</v>
      </c>
      <c r="J107">
        <f>SUMIFS(INDEX('IRA-BIL_IRA-BIL - Mid_annual_st'!$W$3:$AR$434,MATCH(J100,'IRA-BIL_IRA-BIL - Mid_annual_st'!$A$3:$A$434,0),),'IRA-BIL_IRA-BIL - Mid_annual_st'!$W$1:$AR$1,$B107)</f>
        <v>75423554</v>
      </c>
      <c r="K107">
        <f>SUMIFS(INDEX('IRA-BIL_IRA-BIL - Mid_annual_st'!$W$3:$AR$434,MATCH(K100,'IRA-BIL_IRA-BIL - Mid_annual_st'!$A$3:$A$434,0),),'IRA-BIL_IRA-BIL - Mid_annual_st'!$W$1:$AR$1,$B107)</f>
        <v>69137715</v>
      </c>
      <c r="M107">
        <f t="shared" ref="M107" si="730">C107/SUM(C102:C113)</f>
        <v>0.61982224317966883</v>
      </c>
      <c r="N107">
        <f t="shared" ref="N107" si="731">D107/SUM(D102:D113)</f>
        <v>0.64257494470852772</v>
      </c>
      <c r="O107">
        <f t="shared" ref="O107" si="732">E107/SUM(E102:E113)</f>
        <v>0.66840703630854381</v>
      </c>
      <c r="P107">
        <f t="shared" ref="P107" si="733">F107/SUM(F102:F113)</f>
        <v>0.62730849582743364</v>
      </c>
      <c r="Q107">
        <f t="shared" ref="Q107" si="734">G107/SUM(G102:G113)</f>
        <v>0.56049349184407649</v>
      </c>
      <c r="R107">
        <f t="shared" ref="R107" si="735">H107/SUM(H102:H113)</f>
        <v>0.43526621216783085</v>
      </c>
      <c r="S107">
        <f t="shared" ref="S107" si="736">I107/SUM(I102:I113)</f>
        <v>0.32379415300898406</v>
      </c>
      <c r="T107">
        <f t="shared" ref="T107" si="737">J107/SUM(J102:J113)</f>
        <v>0.29707769750283181</v>
      </c>
      <c r="U107">
        <f t="shared" ref="U107" si="738">K107/SUM(K102:K113)</f>
        <v>0.27641681000948504</v>
      </c>
    </row>
    <row r="108" spans="1:21">
      <c r="A108" t="str">
        <f t="shared" si="702"/>
        <v>FL</v>
      </c>
      <c r="B108" s="1" t="s">
        <v>99</v>
      </c>
      <c r="C108">
        <f>SUMIFS(INDEX('IRA-BIL_IRA-BIL - Mid_annual_st'!$W$3:$AR$434,MATCH(C100,'IRA-BIL_IRA-BIL - Mid_annual_st'!$A$3:$A$434,0),),'IRA-BIL_IRA-BIL - Mid_annual_st'!$W$1:$AR$1,$B108)</f>
        <v>29460986</v>
      </c>
      <c r="D108">
        <f>SUMIFS(INDEX('IRA-BIL_IRA-BIL - Mid_annual_st'!$W$3:$AR$434,MATCH(D100,'IRA-BIL_IRA-BIL - Mid_annual_st'!$A$3:$A$434,0),),'IRA-BIL_IRA-BIL - Mid_annual_st'!$W$1:$AR$1,$B108)</f>
        <v>29460986</v>
      </c>
      <c r="E108">
        <f>SUMIFS(INDEX('IRA-BIL_IRA-BIL - Mid_annual_st'!$W$3:$AR$434,MATCH(E100,'IRA-BIL_IRA-BIL - Mid_annual_st'!$A$3:$A$434,0),),'IRA-BIL_IRA-BIL - Mid_annual_st'!$W$1:$AR$1,$B108)</f>
        <v>29460986</v>
      </c>
      <c r="F108">
        <f>SUMIFS(INDEX('IRA-BIL_IRA-BIL - Mid_annual_st'!$W$3:$AR$434,MATCH(F100,'IRA-BIL_IRA-BIL - Mid_annual_st'!$A$3:$A$434,0),),'IRA-BIL_IRA-BIL - Mid_annual_st'!$W$1:$AR$1,$B108)</f>
        <v>29460986</v>
      </c>
      <c r="G108">
        <f>SUMIFS(INDEX('IRA-BIL_IRA-BIL - Mid_annual_st'!$W$3:$AR$434,MATCH(G100,'IRA-BIL_IRA-BIL - Mid_annual_st'!$A$3:$A$434,0),),'IRA-BIL_IRA-BIL - Mid_annual_st'!$W$1:$AR$1,$B108)</f>
        <v>29460986</v>
      </c>
      <c r="H108">
        <f>SUMIFS(INDEX('IRA-BIL_IRA-BIL - Mid_annual_st'!$W$3:$AR$434,MATCH(H100,'IRA-BIL_IRA-BIL - Mid_annual_st'!$A$3:$A$434,0),),'IRA-BIL_IRA-BIL - Mid_annual_st'!$W$1:$AR$1,$B108)</f>
        <v>29460986</v>
      </c>
      <c r="I108">
        <f>SUMIFS(INDEX('IRA-BIL_IRA-BIL - Mid_annual_st'!$W$3:$AR$434,MATCH(I100,'IRA-BIL_IRA-BIL - Mid_annual_st'!$A$3:$A$434,0),),'IRA-BIL_IRA-BIL - Mid_annual_st'!$W$1:$AR$1,$B108)</f>
        <v>28829067</v>
      </c>
      <c r="J108">
        <f>SUMIFS(INDEX('IRA-BIL_IRA-BIL - Mid_annual_st'!$W$3:$AR$434,MATCH(J100,'IRA-BIL_IRA-BIL - Mid_annual_st'!$A$3:$A$434,0),),'IRA-BIL_IRA-BIL - Mid_annual_st'!$W$1:$AR$1,$B108)</f>
        <v>29460986</v>
      </c>
      <c r="K108">
        <f>SUMIFS(INDEX('IRA-BIL_IRA-BIL - Mid_annual_st'!$W$3:$AR$434,MATCH(K100,'IRA-BIL_IRA-BIL - Mid_annual_st'!$A$3:$A$434,0),),'IRA-BIL_IRA-BIL - Mid_annual_st'!$W$1:$AR$1,$B108)</f>
        <v>29460986</v>
      </c>
      <c r="M108">
        <f t="shared" ref="M108" si="739">C108/SUM(C102:C113)</f>
        <v>0.13527146023321829</v>
      </c>
      <c r="N108">
        <f t="shared" ref="N108" si="740">D108/SUM(D102:D113)</f>
        <v>0.13730610641572724</v>
      </c>
      <c r="O108">
        <f t="shared" ref="O108" si="741">E108/SUM(E102:E113)</f>
        <v>0.13422498751068268</v>
      </c>
      <c r="P108">
        <f t="shared" ref="P108" si="742">F108/SUM(F102:F113)</f>
        <v>0.1319247956391654</v>
      </c>
      <c r="Q108">
        <f t="shared" ref="Q108" si="743">G108/SUM(G102:G113)</f>
        <v>0.12683938343329623</v>
      </c>
      <c r="R108">
        <f t="shared" ref="R108" si="744">H108/SUM(H102:H113)</f>
        <v>0.12549196068794741</v>
      </c>
      <c r="S108">
        <f t="shared" ref="S108" si="745">I108/SUM(I102:I113)</f>
        <v>0.11067052562415762</v>
      </c>
      <c r="T108">
        <f t="shared" ref="T108" si="746">J108/SUM(J102:J113)</f>
        <v>0.11604069846726081</v>
      </c>
      <c r="U108">
        <f t="shared" ref="U108" si="747">K108/SUM(K102:K113)</f>
        <v>0.11778682257367196</v>
      </c>
    </row>
    <row r="109" spans="1:21">
      <c r="A109" t="str">
        <f t="shared" si="702"/>
        <v>FL</v>
      </c>
      <c r="B109" s="1" t="s">
        <v>109</v>
      </c>
      <c r="C109">
        <f>SUMIFS(INDEX('IRA-BIL_IRA-BIL - Mid_annual_st'!$W$3:$AR$434,MATCH(C100,'IRA-BIL_IRA-BIL - Mid_annual_st'!$A$3:$A$434,0),),'IRA-BIL_IRA-BIL - Mid_annual_st'!$W$1:$AR$1,$B109)</f>
        <v>0</v>
      </c>
      <c r="D109">
        <f>SUMIFS(INDEX('IRA-BIL_IRA-BIL - Mid_annual_st'!$W$3:$AR$434,MATCH(D100,'IRA-BIL_IRA-BIL - Mid_annual_st'!$A$3:$A$434,0),),'IRA-BIL_IRA-BIL - Mid_annual_st'!$W$1:$AR$1,$B109)</f>
        <v>0</v>
      </c>
      <c r="E109">
        <f>SUMIFS(INDEX('IRA-BIL_IRA-BIL - Mid_annual_st'!$W$3:$AR$434,MATCH(E100,'IRA-BIL_IRA-BIL - Mid_annual_st'!$A$3:$A$434,0),),'IRA-BIL_IRA-BIL - Mid_annual_st'!$W$1:$AR$1,$B109)</f>
        <v>0</v>
      </c>
      <c r="F109">
        <f>SUMIFS(INDEX('IRA-BIL_IRA-BIL - Mid_annual_st'!$W$3:$AR$434,MATCH(F100,'IRA-BIL_IRA-BIL - Mid_annual_st'!$A$3:$A$434,0),),'IRA-BIL_IRA-BIL - Mid_annual_st'!$W$1:$AR$1,$B109)</f>
        <v>0</v>
      </c>
      <c r="G109">
        <f>SUMIFS(INDEX('IRA-BIL_IRA-BIL - Mid_annual_st'!$W$3:$AR$434,MATCH(G100,'IRA-BIL_IRA-BIL - Mid_annual_st'!$A$3:$A$434,0),),'IRA-BIL_IRA-BIL - Mid_annual_st'!$W$1:$AR$1,$B109)</f>
        <v>0</v>
      </c>
      <c r="H109">
        <f>SUMIFS(INDEX('IRA-BIL_IRA-BIL - Mid_annual_st'!$W$3:$AR$434,MATCH(H100,'IRA-BIL_IRA-BIL - Mid_annual_st'!$A$3:$A$434,0),),'IRA-BIL_IRA-BIL - Mid_annual_st'!$W$1:$AR$1,$B109)</f>
        <v>0</v>
      </c>
      <c r="I109">
        <f>SUMIFS(INDEX('IRA-BIL_IRA-BIL - Mid_annual_st'!$W$3:$AR$434,MATCH(I100,'IRA-BIL_IRA-BIL - Mid_annual_st'!$A$3:$A$434,0),),'IRA-BIL_IRA-BIL - Mid_annual_st'!$W$1:$AR$1,$B109)</f>
        <v>0</v>
      </c>
      <c r="J109">
        <f>SUMIFS(INDEX('IRA-BIL_IRA-BIL - Mid_annual_st'!$W$3:$AR$434,MATCH(J100,'IRA-BIL_IRA-BIL - Mid_annual_st'!$A$3:$A$434,0),),'IRA-BIL_IRA-BIL - Mid_annual_st'!$W$1:$AR$1,$B109)</f>
        <v>0</v>
      </c>
      <c r="K109">
        <f>SUMIFS(INDEX('IRA-BIL_IRA-BIL - Mid_annual_st'!$W$3:$AR$434,MATCH(K100,'IRA-BIL_IRA-BIL - Mid_annual_st'!$A$3:$A$434,0),),'IRA-BIL_IRA-BIL - Mid_annual_st'!$W$1:$AR$1,$B109)</f>
        <v>0</v>
      </c>
      <c r="M109">
        <f t="shared" ref="M109" si="748">C109/SUM(C102:C113)</f>
        <v>0</v>
      </c>
      <c r="N109">
        <f t="shared" ref="N109" si="749">D109/SUM(D102:D113)</f>
        <v>0</v>
      </c>
      <c r="O109">
        <f t="shared" ref="O109" si="750">E109/SUM(E102:E113)</f>
        <v>0</v>
      </c>
      <c r="P109">
        <f t="shared" ref="P109" si="751">F109/SUM(F102:F113)</f>
        <v>0</v>
      </c>
      <c r="Q109">
        <f t="shared" ref="Q109" si="752">G109/SUM(G102:G113)</f>
        <v>0</v>
      </c>
      <c r="R109">
        <f t="shared" ref="R109" si="753">H109/SUM(H102:H113)</f>
        <v>0</v>
      </c>
      <c r="S109">
        <f t="shared" ref="S109" si="754">I109/SUM(I102:I113)</f>
        <v>0</v>
      </c>
      <c r="T109">
        <f t="shared" ref="T109" si="755">J109/SUM(J102:J113)</f>
        <v>0</v>
      </c>
      <c r="U109">
        <f t="shared" ref="U109" si="756">K109/SUM(K102:K113)</f>
        <v>0</v>
      </c>
    </row>
    <row r="110" spans="1:21">
      <c r="A110" t="str">
        <f t="shared" si="702"/>
        <v>FL</v>
      </c>
      <c r="B110" s="1" t="s">
        <v>106</v>
      </c>
      <c r="C110">
        <f>SUMIFS(INDEX('IRA-BIL_IRA-BIL - Mid_annual_st'!$W$3:$AR$434,MATCH(C100,'IRA-BIL_IRA-BIL - Mid_annual_st'!$A$3:$A$434,0),),'IRA-BIL_IRA-BIL - Mid_annual_st'!$W$1:$AR$1,$B110)</f>
        <v>2054833</v>
      </c>
      <c r="D110">
        <f>SUMIFS(INDEX('IRA-BIL_IRA-BIL - Mid_annual_st'!$W$3:$AR$434,MATCH(D100,'IRA-BIL_IRA-BIL - Mid_annual_st'!$A$3:$A$434,0),),'IRA-BIL_IRA-BIL - Mid_annual_st'!$W$1:$AR$1,$B110)</f>
        <v>1933420</v>
      </c>
      <c r="E110">
        <f>SUMIFS(INDEX('IRA-BIL_IRA-BIL - Mid_annual_st'!$W$3:$AR$434,MATCH(E100,'IRA-BIL_IRA-BIL - Mid_annual_st'!$A$3:$A$434,0),),'IRA-BIL_IRA-BIL - Mid_annual_st'!$W$1:$AR$1,$B110)</f>
        <v>926583</v>
      </c>
      <c r="F110">
        <f>SUMIFS(INDEX('IRA-BIL_IRA-BIL - Mid_annual_st'!$W$3:$AR$434,MATCH(F100,'IRA-BIL_IRA-BIL - Mid_annual_st'!$A$3:$A$434,0),),'IRA-BIL_IRA-BIL - Mid_annual_st'!$W$1:$AR$1,$B110)</f>
        <v>926583</v>
      </c>
      <c r="G110">
        <f>SUMIFS(INDEX('IRA-BIL_IRA-BIL - Mid_annual_st'!$W$3:$AR$434,MATCH(G100,'IRA-BIL_IRA-BIL - Mid_annual_st'!$A$3:$A$434,0),),'IRA-BIL_IRA-BIL - Mid_annual_st'!$W$1:$AR$1,$B110)</f>
        <v>926583</v>
      </c>
      <c r="H110">
        <f>SUMIFS(INDEX('IRA-BIL_IRA-BIL - Mid_annual_st'!$W$3:$AR$434,MATCH(H100,'IRA-BIL_IRA-BIL - Mid_annual_st'!$A$3:$A$434,0),),'IRA-BIL_IRA-BIL - Mid_annual_st'!$W$1:$AR$1,$B110)</f>
        <v>926583</v>
      </c>
      <c r="I110">
        <f>SUMIFS(INDEX('IRA-BIL_IRA-BIL - Mid_annual_st'!$W$3:$AR$434,MATCH(I100,'IRA-BIL_IRA-BIL - Mid_annual_st'!$A$3:$A$434,0),),'IRA-BIL_IRA-BIL - Mid_annual_st'!$W$1:$AR$1,$B110)</f>
        <v>926583</v>
      </c>
      <c r="J110">
        <f>SUMIFS(INDEX('IRA-BIL_IRA-BIL - Mid_annual_st'!$W$3:$AR$434,MATCH(J100,'IRA-BIL_IRA-BIL - Mid_annual_st'!$A$3:$A$434,0),),'IRA-BIL_IRA-BIL - Mid_annual_st'!$W$1:$AR$1,$B110)</f>
        <v>926583</v>
      </c>
      <c r="K110">
        <f>SUMIFS(INDEX('IRA-BIL_IRA-BIL - Mid_annual_st'!$W$3:$AR$434,MATCH(K100,'IRA-BIL_IRA-BIL - Mid_annual_st'!$A$3:$A$434,0),),'IRA-BIL_IRA-BIL - Mid_annual_st'!$W$1:$AR$1,$B110)</f>
        <v>926583</v>
      </c>
      <c r="M110">
        <f t="shared" ref="M110" si="757">C110/SUM(C102:C113)</f>
        <v>9.4348593915154315E-3</v>
      </c>
      <c r="N110">
        <f t="shared" ref="N110" si="758">D110/SUM(D102:D113)</f>
        <v>9.0109126784247932E-3</v>
      </c>
      <c r="O110">
        <f t="shared" ref="O110" si="759">E110/SUM(E102:E113)</f>
        <v>4.2215352738910672E-3</v>
      </c>
      <c r="P110">
        <f t="shared" ref="P110" si="760">F110/SUM(F102:F113)</f>
        <v>4.1491915076340207E-3</v>
      </c>
      <c r="Q110">
        <f t="shared" ref="Q110" si="761">G110/SUM(G102:G113)</f>
        <v>3.9892492539039233E-3</v>
      </c>
      <c r="R110">
        <f t="shared" ref="R110" si="762">H110/SUM(H102:H113)</f>
        <v>3.9468712082521736E-3</v>
      </c>
      <c r="S110">
        <f t="shared" ref="S110" si="763">I110/SUM(I102:I113)</f>
        <v>3.5570151349125813E-3</v>
      </c>
      <c r="T110">
        <f t="shared" ref="T110" si="764">J110/SUM(J102:J113)</f>
        <v>3.6496177863120371E-3</v>
      </c>
      <c r="U110">
        <f t="shared" ref="U110" si="765">K110/SUM(K102:K113)</f>
        <v>3.70453546329986E-3</v>
      </c>
    </row>
    <row r="111" spans="1:21">
      <c r="A111" t="str">
        <f t="shared" si="702"/>
        <v>FL</v>
      </c>
      <c r="B111" s="1" t="s">
        <v>100</v>
      </c>
      <c r="C111">
        <f>SUMIFS(INDEX('IRA-BIL_IRA-BIL - Mid_annual_st'!$W$3:$AR$434,MATCH(C100,'IRA-BIL_IRA-BIL - Mid_annual_st'!$A$3:$A$434,0),),'IRA-BIL_IRA-BIL - Mid_annual_st'!$W$1:$AR$1,$B111)</f>
        <v>0</v>
      </c>
      <c r="D111">
        <f>SUMIFS(INDEX('IRA-BIL_IRA-BIL - Mid_annual_st'!$W$3:$AR$434,MATCH(D100,'IRA-BIL_IRA-BIL - Mid_annual_st'!$A$3:$A$434,0),),'IRA-BIL_IRA-BIL - Mid_annual_st'!$W$1:$AR$1,$B111)</f>
        <v>0</v>
      </c>
      <c r="E111">
        <f>SUMIFS(INDEX('IRA-BIL_IRA-BIL - Mid_annual_st'!$W$3:$AR$434,MATCH(E100,'IRA-BIL_IRA-BIL - Mid_annual_st'!$A$3:$A$434,0),),'IRA-BIL_IRA-BIL - Mid_annual_st'!$W$1:$AR$1,$B111)</f>
        <v>0</v>
      </c>
      <c r="F111">
        <f>SUMIFS(INDEX('IRA-BIL_IRA-BIL - Mid_annual_st'!$W$3:$AR$434,MATCH(F100,'IRA-BIL_IRA-BIL - Mid_annual_st'!$A$3:$A$434,0),),'IRA-BIL_IRA-BIL - Mid_annual_st'!$W$1:$AR$1,$B111)</f>
        <v>0</v>
      </c>
      <c r="G111">
        <f>SUMIFS(INDEX('IRA-BIL_IRA-BIL - Mid_annual_st'!$W$3:$AR$434,MATCH(G100,'IRA-BIL_IRA-BIL - Mid_annual_st'!$A$3:$A$434,0),),'IRA-BIL_IRA-BIL - Mid_annual_st'!$W$1:$AR$1,$B111)</f>
        <v>0</v>
      </c>
      <c r="H111">
        <f>SUMIFS(INDEX('IRA-BIL_IRA-BIL - Mid_annual_st'!$W$3:$AR$434,MATCH(H100,'IRA-BIL_IRA-BIL - Mid_annual_st'!$A$3:$A$434,0),),'IRA-BIL_IRA-BIL - Mid_annual_st'!$W$1:$AR$1,$B111)</f>
        <v>0</v>
      </c>
      <c r="I111">
        <f>SUMIFS(INDEX('IRA-BIL_IRA-BIL - Mid_annual_st'!$W$3:$AR$434,MATCH(I100,'IRA-BIL_IRA-BIL - Mid_annual_st'!$A$3:$A$434,0),),'IRA-BIL_IRA-BIL - Mid_annual_st'!$W$1:$AR$1,$B111)</f>
        <v>0</v>
      </c>
      <c r="J111">
        <f>SUMIFS(INDEX('IRA-BIL_IRA-BIL - Mid_annual_st'!$W$3:$AR$434,MATCH(J100,'IRA-BIL_IRA-BIL - Mid_annual_st'!$A$3:$A$434,0),),'IRA-BIL_IRA-BIL - Mid_annual_st'!$W$1:$AR$1,$B111)</f>
        <v>0</v>
      </c>
      <c r="K111">
        <f>SUMIFS(INDEX('IRA-BIL_IRA-BIL - Mid_annual_st'!$W$3:$AR$434,MATCH(K100,'IRA-BIL_IRA-BIL - Mid_annual_st'!$A$3:$A$434,0),),'IRA-BIL_IRA-BIL - Mid_annual_st'!$W$1:$AR$1,$B111)</f>
        <v>0</v>
      </c>
      <c r="M111">
        <f t="shared" ref="M111" si="766">C111/SUM(C102:C113)</f>
        <v>0</v>
      </c>
      <c r="N111">
        <f t="shared" ref="N111" si="767">D111/SUM(D102:D113)</f>
        <v>0</v>
      </c>
      <c r="O111">
        <f t="shared" ref="O111" si="768">E111/SUM(E102:E113)</f>
        <v>0</v>
      </c>
      <c r="P111">
        <f t="shared" ref="P111" si="769">F111/SUM(F102:F113)</f>
        <v>0</v>
      </c>
      <c r="Q111">
        <f t="shared" ref="Q111" si="770">G111/SUM(G102:G113)</f>
        <v>0</v>
      </c>
      <c r="R111">
        <f t="shared" ref="R111" si="771">H111/SUM(H102:H113)</f>
        <v>0</v>
      </c>
      <c r="S111">
        <f t="shared" ref="S111" si="772">I111/SUM(I102:I113)</f>
        <v>0</v>
      </c>
      <c r="T111">
        <f t="shared" ref="T111" si="773">J111/SUM(J102:J113)</f>
        <v>0</v>
      </c>
      <c r="U111">
        <f t="shared" ref="U111" si="774">K111/SUM(K102:K113)</f>
        <v>0</v>
      </c>
    </row>
    <row r="112" spans="1:21">
      <c r="A112" t="str">
        <f t="shared" si="702"/>
        <v>FL</v>
      </c>
      <c r="B112" s="1" t="s">
        <v>896</v>
      </c>
      <c r="C112" s="156">
        <v>0</v>
      </c>
      <c r="D112" s="156">
        <v>0</v>
      </c>
      <c r="E112" s="156">
        <v>0</v>
      </c>
      <c r="F112" s="156">
        <v>0</v>
      </c>
      <c r="G112" s="156">
        <v>0</v>
      </c>
      <c r="H112" s="156">
        <v>0</v>
      </c>
      <c r="I112" s="156">
        <v>0</v>
      </c>
      <c r="J112" s="156">
        <v>0</v>
      </c>
      <c r="K112" s="156">
        <v>0</v>
      </c>
      <c r="M112" s="156">
        <v>0</v>
      </c>
      <c r="N112" s="156">
        <v>0</v>
      </c>
      <c r="O112" s="156">
        <v>0</v>
      </c>
      <c r="P112" s="156">
        <v>0</v>
      </c>
      <c r="Q112" s="156">
        <v>0</v>
      </c>
      <c r="R112" s="156">
        <v>0</v>
      </c>
      <c r="S112" s="156">
        <v>0</v>
      </c>
      <c r="T112" s="156">
        <v>0</v>
      </c>
      <c r="U112" s="156">
        <v>0</v>
      </c>
    </row>
    <row r="113" spans="1:21" ht="15.5" thickBot="1">
      <c r="A113" t="str">
        <f t="shared" si="702"/>
        <v>FL</v>
      </c>
      <c r="B113" s="1" t="s">
        <v>895</v>
      </c>
      <c r="C113">
        <f>SUMIFS(INDEX('IRA-BIL_IRA-BIL - Mid_annual_st'!$W$3:$AR$434,MATCH(C100,'IRA-BIL_IRA-BIL - Mid_annual_st'!$A$3:$A$434,0),),'IRA-BIL_IRA-BIL - Mid_annual_st'!$W$1:$AR$1,$B113)</f>
        <v>11735520</v>
      </c>
      <c r="D113">
        <f>SUMIFS(INDEX('IRA-BIL_IRA-BIL - Mid_annual_st'!$W$3:$AR$434,MATCH(D100,'IRA-BIL_IRA-BIL - Mid_annual_st'!$A$3:$A$434,0),),'IRA-BIL_IRA-BIL - Mid_annual_st'!$W$1:$AR$1,$B113)</f>
        <v>12086350</v>
      </c>
      <c r="E113">
        <f>SUMIFS(INDEX('IRA-BIL_IRA-BIL - Mid_annual_st'!$W$3:$AR$434,MATCH(E100,'IRA-BIL_IRA-BIL - Mid_annual_st'!$A$3:$A$434,0),),'IRA-BIL_IRA-BIL - Mid_annual_st'!$W$1:$AR$1,$B113)</f>
        <v>14610022</v>
      </c>
      <c r="F113">
        <f>SUMIFS(INDEX('IRA-BIL_IRA-BIL - Mid_annual_st'!$W$3:$AR$434,MATCH(F100,'IRA-BIL_IRA-BIL - Mid_annual_st'!$A$3:$A$434,0),),'IRA-BIL_IRA-BIL - Mid_annual_st'!$W$1:$AR$1,$B113)</f>
        <v>24856983</v>
      </c>
      <c r="G113">
        <f>SUMIFS(INDEX('IRA-BIL_IRA-BIL - Mid_annual_st'!$W$3:$AR$434,MATCH(G100,'IRA-BIL_IRA-BIL - Mid_annual_st'!$A$3:$A$434,0),),'IRA-BIL_IRA-BIL - Mid_annual_st'!$W$1:$AR$1,$B113)</f>
        <v>49407119</v>
      </c>
      <c r="H113">
        <f>SUMIFS(INDEX('IRA-BIL_IRA-BIL - Mid_annual_st'!$W$3:$AR$434,MATCH(H100,'IRA-BIL_IRA-BIL - Mid_annual_st'!$A$3:$A$434,0),),'IRA-BIL_IRA-BIL - Mid_annual_st'!$W$1:$AR$1,$B113)</f>
        <v>83691339</v>
      </c>
      <c r="I113">
        <f>SUMIFS(INDEX('IRA-BIL_IRA-BIL - Mid_annual_st'!$W$3:$AR$434,MATCH(I100,'IRA-BIL_IRA-BIL - Mid_annual_st'!$A$3:$A$434,0),),'IRA-BIL_IRA-BIL - Mid_annual_st'!$W$1:$AR$1,$B113)</f>
        <v>123072709</v>
      </c>
      <c r="J113">
        <f>SUMIFS(INDEX('IRA-BIL_IRA-BIL - Mid_annual_st'!$W$3:$AR$434,MATCH(J100,'IRA-BIL_IRA-BIL - Mid_annual_st'!$A$3:$A$434,0),),'IRA-BIL_IRA-BIL - Mid_annual_st'!$W$1:$AR$1,$B113)</f>
        <v>124669345</v>
      </c>
      <c r="K113">
        <f>SUMIFS(INDEX('IRA-BIL_IRA-BIL - Mid_annual_st'!$W$3:$AR$434,MATCH(K100,'IRA-BIL_IRA-BIL - Mid_annual_st'!$A$3:$A$434,0),),'IRA-BIL_IRA-BIL - Mid_annual_st'!$W$1:$AR$1,$B113)</f>
        <v>127222572</v>
      </c>
      <c r="M113">
        <f t="shared" ref="M113" si="775">C113/SUM(C102:C113)</f>
        <v>5.3884175057689443E-2</v>
      </c>
      <c r="N113">
        <f t="shared" ref="N113" si="776">D113/SUM(D102:D113)</f>
        <v>5.6329739244902553E-2</v>
      </c>
      <c r="O113">
        <f t="shared" ref="O113" si="777">E113/SUM(E102:E113)</f>
        <v>6.6563624872595886E-2</v>
      </c>
      <c r="P113">
        <f t="shared" ref="P113" si="778">F113/SUM(F102:F113)</f>
        <v>0.11130830456527178</v>
      </c>
      <c r="Q113">
        <f t="shared" ref="Q113" si="779">G113/SUM(G102:G113)</f>
        <v>0.21271414714957249</v>
      </c>
      <c r="R113">
        <f t="shared" ref="R113" si="780">H113/SUM(H102:H113)</f>
        <v>0.35649147057432773</v>
      </c>
      <c r="S113">
        <f t="shared" ref="S113" si="781">I113/SUM(I102:I113)</f>
        <v>0.47245793264898217</v>
      </c>
      <c r="T113">
        <f t="shared" ref="T113" si="782">J113/SUM(J102:J113)</f>
        <v>0.49104662930344251</v>
      </c>
      <c r="U113">
        <f t="shared" ref="U113" si="783">K113/SUM(K102:K113)</f>
        <v>0.50864361822547988</v>
      </c>
    </row>
    <row r="114" spans="1:21" ht="15.5" thickBot="1">
      <c r="A114" s="153" t="s">
        <v>544</v>
      </c>
      <c r="C114" s="152" t="str">
        <f t="shared" ref="C114" si="784">$A114&amp;"_"&amp;C115</f>
        <v>GA_2022</v>
      </c>
      <c r="D114" s="152" t="str">
        <f t="shared" ref="D114" si="785">$A114&amp;"_"&amp;D115</f>
        <v>GA_2023</v>
      </c>
      <c r="E114" s="152" t="str">
        <f t="shared" ref="E114" si="786">$A114&amp;"_"&amp;E115</f>
        <v>GA_2024</v>
      </c>
      <c r="F114" s="152" t="str">
        <f t="shared" ref="F114" si="787">$A114&amp;"_"&amp;F115</f>
        <v>GA_2025</v>
      </c>
      <c r="G114" s="152" t="str">
        <f t="shared" ref="G114" si="788">$A114&amp;"_"&amp;G115</f>
        <v>GA_2026</v>
      </c>
      <c r="H114" s="152" t="str">
        <f t="shared" ref="H114" si="789">$A114&amp;"_"&amp;H115</f>
        <v>GA_2027</v>
      </c>
      <c r="I114" s="152" t="str">
        <f t="shared" ref="I114" si="790">$A114&amp;"_"&amp;I115</f>
        <v>GA_2028</v>
      </c>
      <c r="J114" s="152" t="str">
        <f t="shared" ref="J114" si="791">$A114&amp;"_"&amp;J115</f>
        <v>GA_2029</v>
      </c>
      <c r="K114" s="152" t="str">
        <f t="shared" ref="K114" si="792">$A114&amp;"_"&amp;K115</f>
        <v>GA_2030</v>
      </c>
      <c r="M114" s="159" t="str">
        <f t="shared" ref="M114" si="793">$A114&amp;"_"&amp;M115</f>
        <v>GA_2022</v>
      </c>
      <c r="N114" s="159" t="str">
        <f t="shared" ref="N114" si="794">$A114&amp;"_"&amp;N115</f>
        <v>GA_2023</v>
      </c>
      <c r="O114" s="159" t="str">
        <f t="shared" ref="O114" si="795">$A114&amp;"_"&amp;O115</f>
        <v>GA_2024</v>
      </c>
      <c r="P114" s="159" t="str">
        <f t="shared" ref="P114" si="796">$A114&amp;"_"&amp;P115</f>
        <v>GA_2025</v>
      </c>
      <c r="Q114" s="159" t="str">
        <f t="shared" ref="Q114" si="797">$A114&amp;"_"&amp;Q115</f>
        <v>GA_2026</v>
      </c>
      <c r="R114" s="159" t="str">
        <f t="shared" ref="R114" si="798">$A114&amp;"_"&amp;R115</f>
        <v>GA_2027</v>
      </c>
      <c r="S114" s="159" t="str">
        <f t="shared" ref="S114" si="799">$A114&amp;"_"&amp;S115</f>
        <v>GA_2028</v>
      </c>
      <c r="T114" s="159" t="str">
        <f t="shared" ref="T114" si="800">$A114&amp;"_"&amp;T115</f>
        <v>GA_2029</v>
      </c>
      <c r="U114" s="159" t="str">
        <f t="shared" ref="U114" si="801">$A114&amp;"_"&amp;U115</f>
        <v>GA_2030</v>
      </c>
    </row>
    <row r="115" spans="1:21">
      <c r="C115" s="151">
        <v>2022</v>
      </c>
      <c r="D115" s="151">
        <v>2023</v>
      </c>
      <c r="E115" s="151">
        <v>2024</v>
      </c>
      <c r="F115" s="151">
        <v>2025</v>
      </c>
      <c r="G115" s="151">
        <v>2026</v>
      </c>
      <c r="H115" s="151">
        <v>2027</v>
      </c>
      <c r="I115" s="151">
        <v>2028</v>
      </c>
      <c r="J115" s="151">
        <v>2029</v>
      </c>
      <c r="K115" s="151">
        <v>2030</v>
      </c>
      <c r="M115" s="151">
        <v>2022</v>
      </c>
      <c r="N115" s="151">
        <v>2023</v>
      </c>
      <c r="O115" s="151">
        <v>2024</v>
      </c>
      <c r="P115" s="151">
        <v>2025</v>
      </c>
      <c r="Q115" s="151">
        <v>2026</v>
      </c>
      <c r="R115" s="151">
        <v>2027</v>
      </c>
      <c r="S115" s="151">
        <v>2028</v>
      </c>
      <c r="T115" s="151">
        <v>2029</v>
      </c>
      <c r="U115" s="151">
        <v>2030</v>
      </c>
    </row>
    <row r="116" spans="1:21">
      <c r="A116" t="str">
        <f>A114</f>
        <v>GA</v>
      </c>
      <c r="B116" s="1" t="s">
        <v>897</v>
      </c>
      <c r="C116" s="156">
        <v>0</v>
      </c>
      <c r="D116" s="156">
        <v>0</v>
      </c>
      <c r="E116" s="156">
        <v>0</v>
      </c>
      <c r="F116" s="156">
        <v>0</v>
      </c>
      <c r="G116" s="156">
        <v>0</v>
      </c>
      <c r="H116" s="156">
        <v>0</v>
      </c>
      <c r="I116" s="156">
        <v>0</v>
      </c>
      <c r="J116" s="156">
        <v>0</v>
      </c>
      <c r="K116" s="156">
        <v>0</v>
      </c>
      <c r="M116" s="156">
        <v>0</v>
      </c>
      <c r="N116" s="156">
        <v>0</v>
      </c>
      <c r="O116" s="156">
        <v>0</v>
      </c>
      <c r="P116" s="156">
        <v>0</v>
      </c>
      <c r="Q116" s="156">
        <v>0</v>
      </c>
      <c r="R116" s="156">
        <v>0</v>
      </c>
      <c r="S116" s="156">
        <v>0</v>
      </c>
      <c r="T116" s="156">
        <v>0</v>
      </c>
      <c r="U116" s="156">
        <v>0</v>
      </c>
    </row>
    <row r="117" spans="1:21">
      <c r="A117" t="str">
        <f>A116</f>
        <v>GA</v>
      </c>
      <c r="B117" s="1" t="s">
        <v>104</v>
      </c>
      <c r="C117">
        <f>SUMIFS(INDEX('IRA-BIL_IRA-BIL - Mid_annual_st'!$W$3:$AR$434,MATCH(C114,'IRA-BIL_IRA-BIL - Mid_annual_st'!$A$3:$A$434,0),),'IRA-BIL_IRA-BIL - Mid_annual_st'!$W$1:$AR$1,$B117)</f>
        <v>1457009</v>
      </c>
      <c r="D117">
        <f>SUMIFS(INDEX('IRA-BIL_IRA-BIL - Mid_annual_st'!$W$3:$AR$434,MATCH(D114,'IRA-BIL_IRA-BIL - Mid_annual_st'!$A$3:$A$434,0),),'IRA-BIL_IRA-BIL - Mid_annual_st'!$W$1:$AR$1,$B117)</f>
        <v>811251</v>
      </c>
      <c r="E117">
        <f>SUMIFS(INDEX('IRA-BIL_IRA-BIL - Mid_annual_st'!$W$3:$AR$434,MATCH(E114,'IRA-BIL_IRA-BIL - Mid_annual_st'!$A$3:$A$434,0),),'IRA-BIL_IRA-BIL - Mid_annual_st'!$W$1:$AR$1,$B117)</f>
        <v>423937</v>
      </c>
      <c r="F117">
        <f>SUMIFS(INDEX('IRA-BIL_IRA-BIL - Mid_annual_st'!$W$3:$AR$434,MATCH(F114,'IRA-BIL_IRA-BIL - Mid_annual_st'!$A$3:$A$434,0),),'IRA-BIL_IRA-BIL - Mid_annual_st'!$W$1:$AR$1,$B117)</f>
        <v>420224</v>
      </c>
      <c r="G117">
        <f>SUMIFS(INDEX('IRA-BIL_IRA-BIL - Mid_annual_st'!$W$3:$AR$434,MATCH(G114,'IRA-BIL_IRA-BIL - Mid_annual_st'!$A$3:$A$434,0),),'IRA-BIL_IRA-BIL - Mid_annual_st'!$W$1:$AR$1,$B117)</f>
        <v>420224</v>
      </c>
      <c r="H117">
        <f>SUMIFS(INDEX('IRA-BIL_IRA-BIL - Mid_annual_st'!$W$3:$AR$434,MATCH(H114,'IRA-BIL_IRA-BIL - Mid_annual_st'!$A$3:$A$434,0),),'IRA-BIL_IRA-BIL - Mid_annual_st'!$W$1:$AR$1,$B117)</f>
        <v>398674</v>
      </c>
      <c r="I117">
        <f>SUMIFS(INDEX('IRA-BIL_IRA-BIL - Mid_annual_st'!$W$3:$AR$434,MATCH(I114,'IRA-BIL_IRA-BIL - Mid_annual_st'!$A$3:$A$434,0),),'IRA-BIL_IRA-BIL - Mid_annual_st'!$W$1:$AR$1,$B117)</f>
        <v>445090</v>
      </c>
      <c r="J117">
        <f>SUMIFS(INDEX('IRA-BIL_IRA-BIL - Mid_annual_st'!$W$3:$AR$434,MATCH(J114,'IRA-BIL_IRA-BIL - Mid_annual_st'!$A$3:$A$434,0),),'IRA-BIL_IRA-BIL - Mid_annual_st'!$W$1:$AR$1,$B117)</f>
        <v>444616</v>
      </c>
      <c r="K117">
        <f>SUMIFS(INDEX('IRA-BIL_IRA-BIL - Mid_annual_st'!$W$3:$AR$434,MATCH(K114,'IRA-BIL_IRA-BIL - Mid_annual_st'!$A$3:$A$434,0),),'IRA-BIL_IRA-BIL - Mid_annual_st'!$W$1:$AR$1,$B117)</f>
        <v>445509</v>
      </c>
      <c r="M117">
        <f t="shared" ref="M117" si="802">C117/SUM(C116:C127)</f>
        <v>1.1209342400642872E-2</v>
      </c>
      <c r="N117">
        <f t="shared" ref="N117" si="803">D117/SUM(D116:D127)</f>
        <v>6.5184758004023556E-3</v>
      </c>
      <c r="O117">
        <f t="shared" ref="O117" si="804">E117/SUM(E116:E127)</f>
        <v>3.2809032857951895E-3</v>
      </c>
      <c r="P117">
        <f t="shared" ref="P117" si="805">F117/SUM(F116:F127)</f>
        <v>3.3508701470357904E-3</v>
      </c>
      <c r="Q117">
        <f t="shared" ref="Q117" si="806">G117/SUM(G116:G127)</f>
        <v>3.4273604768368768E-3</v>
      </c>
      <c r="R117">
        <f t="shared" ref="R117" si="807">H117/SUM(H116:H127)</f>
        <v>3.3229747890040121E-3</v>
      </c>
      <c r="S117">
        <f t="shared" ref="S117" si="808">I117/SUM(I116:I127)</f>
        <v>3.7149111621341173E-3</v>
      </c>
      <c r="T117">
        <f t="shared" ref="T117" si="809">J117/SUM(J116:J127)</f>
        <v>3.7212402566291205E-3</v>
      </c>
      <c r="U117">
        <f t="shared" ref="U117" si="810">K117/SUM(K116:K127)</f>
        <v>3.9454026811830464E-3</v>
      </c>
    </row>
    <row r="118" spans="1:21">
      <c r="A118" t="str">
        <f t="shared" ref="A118:A127" si="811">A117</f>
        <v>GA</v>
      </c>
      <c r="B118" s="1" t="s">
        <v>98</v>
      </c>
      <c r="C118">
        <f>SUMIFS(INDEX('IRA-BIL_IRA-BIL - Mid_annual_st'!$W$3:$AR$434,MATCH(C114,'IRA-BIL_IRA-BIL - Mid_annual_st'!$A$3:$A$434,0),),'IRA-BIL_IRA-BIL - Mid_annual_st'!$W$1:$AR$1,$B118)</f>
        <v>27549233</v>
      </c>
      <c r="D118">
        <f>SUMIFS(INDEX('IRA-BIL_IRA-BIL - Mid_annual_st'!$W$3:$AR$434,MATCH(D114,'IRA-BIL_IRA-BIL - Mid_annual_st'!$A$3:$A$434,0),),'IRA-BIL_IRA-BIL - Mid_annual_st'!$W$1:$AR$1,$B118)</f>
        <v>21448621</v>
      </c>
      <c r="E118">
        <f>SUMIFS(INDEX('IRA-BIL_IRA-BIL - Mid_annual_st'!$W$3:$AR$434,MATCH(E114,'IRA-BIL_IRA-BIL - Mid_annual_st'!$A$3:$A$434,0),),'IRA-BIL_IRA-BIL - Mid_annual_st'!$W$1:$AR$1,$B118)</f>
        <v>17935038</v>
      </c>
      <c r="F118">
        <f>SUMIFS(INDEX('IRA-BIL_IRA-BIL - Mid_annual_st'!$W$3:$AR$434,MATCH(F114,'IRA-BIL_IRA-BIL - Mid_annual_st'!$A$3:$A$434,0),),'IRA-BIL_IRA-BIL - Mid_annual_st'!$W$1:$AR$1,$B118)</f>
        <v>16984018</v>
      </c>
      <c r="G118">
        <f>SUMIFS(INDEX('IRA-BIL_IRA-BIL - Mid_annual_st'!$W$3:$AR$434,MATCH(G114,'IRA-BIL_IRA-BIL - Mid_annual_st'!$A$3:$A$434,0),),'IRA-BIL_IRA-BIL - Mid_annual_st'!$W$1:$AR$1,$B118)</f>
        <v>15906774</v>
      </c>
      <c r="H118">
        <f>SUMIFS(INDEX('IRA-BIL_IRA-BIL - Mid_annual_st'!$W$3:$AR$434,MATCH(H114,'IRA-BIL_IRA-BIL - Mid_annual_st'!$A$3:$A$434,0),),'IRA-BIL_IRA-BIL - Mid_annual_st'!$W$1:$AR$1,$B118)</f>
        <v>13756329</v>
      </c>
      <c r="I118">
        <f>SUMIFS(INDEX('IRA-BIL_IRA-BIL - Mid_annual_st'!$W$3:$AR$434,MATCH(I114,'IRA-BIL_IRA-BIL - Mid_annual_st'!$A$3:$A$434,0),),'IRA-BIL_IRA-BIL - Mid_annual_st'!$W$1:$AR$1,$B118)</f>
        <v>29652199</v>
      </c>
      <c r="J118">
        <f>SUMIFS(INDEX('IRA-BIL_IRA-BIL - Mid_annual_st'!$W$3:$AR$434,MATCH(J114,'IRA-BIL_IRA-BIL - Mid_annual_st'!$A$3:$A$434,0),),'IRA-BIL_IRA-BIL - Mid_annual_st'!$W$1:$AR$1,$B118)</f>
        <v>31617448</v>
      </c>
      <c r="K118">
        <f>SUMIFS(INDEX('IRA-BIL_IRA-BIL - Mid_annual_st'!$W$3:$AR$434,MATCH(K114,'IRA-BIL_IRA-BIL - Mid_annual_st'!$A$3:$A$434,0),),'IRA-BIL_IRA-BIL - Mid_annual_st'!$W$1:$AR$1,$B118)</f>
        <v>31170561</v>
      </c>
      <c r="M118">
        <f t="shared" ref="M118" si="812">C118/SUM(C116:C127)</f>
        <v>0.21194706798111052</v>
      </c>
      <c r="N118">
        <f t="shared" ref="N118" si="813">D118/SUM(D116:D127)</f>
        <v>0.17234162662419125</v>
      </c>
      <c r="O118">
        <f t="shared" ref="O118" si="814">E118/SUM(E116:E127)</f>
        <v>0.13880157925602526</v>
      </c>
      <c r="P118">
        <f t="shared" ref="P118" si="815">F118/SUM(F116:F127)</f>
        <v>0.13543072002769596</v>
      </c>
      <c r="Q118">
        <f t="shared" ref="Q118" si="816">G118/SUM(G116:G127)</f>
        <v>0.12973616100359911</v>
      </c>
      <c r="R118">
        <f t="shared" ref="R118" si="817">H118/SUM(H116:H127)</f>
        <v>0.1146599338212293</v>
      </c>
      <c r="S118">
        <f t="shared" ref="S118" si="818">I118/SUM(I116:I127)</f>
        <v>0.24748991225801997</v>
      </c>
      <c r="T118">
        <f t="shared" ref="T118" si="819">J118/SUM(J116:J127)</f>
        <v>0.26462412578377265</v>
      </c>
      <c r="U118">
        <f t="shared" ref="U118" si="820">K118/SUM(K116:K127)</f>
        <v>0.27604473746519081</v>
      </c>
    </row>
    <row r="119" spans="1:21">
      <c r="A119" t="str">
        <f t="shared" si="811"/>
        <v>GA</v>
      </c>
      <c r="B119" s="1" t="s">
        <v>105</v>
      </c>
      <c r="C119">
        <f>SUMIFS(INDEX('IRA-BIL_IRA-BIL - Mid_annual_st'!$W$3:$AR$434,MATCH(C114,'IRA-BIL_IRA-BIL - Mid_annual_st'!$A$3:$A$434,0),),'IRA-BIL_IRA-BIL - Mid_annual_st'!$W$1:$AR$1,$B119)</f>
        <v>0</v>
      </c>
      <c r="D119">
        <f>SUMIFS(INDEX('IRA-BIL_IRA-BIL - Mid_annual_st'!$W$3:$AR$434,MATCH(D114,'IRA-BIL_IRA-BIL - Mid_annual_st'!$A$3:$A$434,0),),'IRA-BIL_IRA-BIL - Mid_annual_st'!$W$1:$AR$1,$B119)</f>
        <v>0</v>
      </c>
      <c r="E119">
        <f>SUMIFS(INDEX('IRA-BIL_IRA-BIL - Mid_annual_st'!$W$3:$AR$434,MATCH(E114,'IRA-BIL_IRA-BIL - Mid_annual_st'!$A$3:$A$434,0),),'IRA-BIL_IRA-BIL - Mid_annual_st'!$W$1:$AR$1,$B119)</f>
        <v>0</v>
      </c>
      <c r="F119">
        <f>SUMIFS(INDEX('IRA-BIL_IRA-BIL - Mid_annual_st'!$W$3:$AR$434,MATCH(F114,'IRA-BIL_IRA-BIL - Mid_annual_st'!$A$3:$A$434,0),),'IRA-BIL_IRA-BIL - Mid_annual_st'!$W$1:$AR$1,$B119)</f>
        <v>0</v>
      </c>
      <c r="G119">
        <f>SUMIFS(INDEX('IRA-BIL_IRA-BIL - Mid_annual_st'!$W$3:$AR$434,MATCH(G114,'IRA-BIL_IRA-BIL - Mid_annual_st'!$A$3:$A$434,0),),'IRA-BIL_IRA-BIL - Mid_annual_st'!$W$1:$AR$1,$B119)</f>
        <v>0</v>
      </c>
      <c r="H119">
        <f>SUMIFS(INDEX('IRA-BIL_IRA-BIL - Mid_annual_st'!$W$3:$AR$434,MATCH(H114,'IRA-BIL_IRA-BIL - Mid_annual_st'!$A$3:$A$434,0),),'IRA-BIL_IRA-BIL - Mid_annual_st'!$W$1:$AR$1,$B119)</f>
        <v>0</v>
      </c>
      <c r="I119">
        <f>SUMIFS(INDEX('IRA-BIL_IRA-BIL - Mid_annual_st'!$W$3:$AR$434,MATCH(I114,'IRA-BIL_IRA-BIL - Mid_annual_st'!$A$3:$A$434,0),),'IRA-BIL_IRA-BIL - Mid_annual_st'!$W$1:$AR$1,$B119)</f>
        <v>0</v>
      </c>
      <c r="J119">
        <f>SUMIFS(INDEX('IRA-BIL_IRA-BIL - Mid_annual_st'!$W$3:$AR$434,MATCH(J114,'IRA-BIL_IRA-BIL - Mid_annual_st'!$A$3:$A$434,0),),'IRA-BIL_IRA-BIL - Mid_annual_st'!$W$1:$AR$1,$B119)</f>
        <v>0</v>
      </c>
      <c r="K119">
        <f>SUMIFS(INDEX('IRA-BIL_IRA-BIL - Mid_annual_st'!$W$3:$AR$434,MATCH(K114,'IRA-BIL_IRA-BIL - Mid_annual_st'!$A$3:$A$434,0),),'IRA-BIL_IRA-BIL - Mid_annual_st'!$W$1:$AR$1,$B119)</f>
        <v>0</v>
      </c>
      <c r="M119">
        <f t="shared" ref="M119" si="821">C119/SUM(C116:C127)</f>
        <v>0</v>
      </c>
      <c r="N119">
        <f t="shared" ref="N119" si="822">D119/SUM(D116:D127)</f>
        <v>0</v>
      </c>
      <c r="O119">
        <f t="shared" ref="O119" si="823">E119/SUM(E116:E127)</f>
        <v>0</v>
      </c>
      <c r="P119">
        <f t="shared" ref="P119" si="824">F119/SUM(F116:F127)</f>
        <v>0</v>
      </c>
      <c r="Q119">
        <f t="shared" ref="Q119" si="825">G119/SUM(G116:G127)</f>
        <v>0</v>
      </c>
      <c r="R119">
        <f t="shared" ref="R119" si="826">H119/SUM(H116:H127)</f>
        <v>0</v>
      </c>
      <c r="S119">
        <f t="shared" ref="S119" si="827">I119/SUM(I116:I127)</f>
        <v>0</v>
      </c>
      <c r="T119">
        <f t="shared" ref="T119" si="828">J119/SUM(J116:J127)</f>
        <v>0</v>
      </c>
      <c r="U119">
        <f t="shared" ref="U119" si="829">K119/SUM(K116:K127)</f>
        <v>0</v>
      </c>
    </row>
    <row r="120" spans="1:21">
      <c r="A120" t="str">
        <f t="shared" si="811"/>
        <v>GA</v>
      </c>
      <c r="B120" s="1" t="s">
        <v>101</v>
      </c>
      <c r="C120">
        <f>SUMIFS(INDEX('IRA-BIL_IRA-BIL - Mid_annual_st'!$W$3:$AR$434,MATCH(C114,'IRA-BIL_IRA-BIL - Mid_annual_st'!$A$3:$A$434,0),),'IRA-BIL_IRA-BIL - Mid_annual_st'!$W$1:$AR$1,$B120)</f>
        <v>3488846</v>
      </c>
      <c r="D120">
        <f>SUMIFS(INDEX('IRA-BIL_IRA-BIL - Mid_annual_st'!$W$3:$AR$434,MATCH(D114,'IRA-BIL_IRA-BIL - Mid_annual_st'!$A$3:$A$434,0),),'IRA-BIL_IRA-BIL - Mid_annual_st'!$W$1:$AR$1,$B120)</f>
        <v>3487156</v>
      </c>
      <c r="E120">
        <f>SUMIFS(INDEX('IRA-BIL_IRA-BIL - Mid_annual_st'!$W$3:$AR$434,MATCH(E114,'IRA-BIL_IRA-BIL - Mid_annual_st'!$A$3:$A$434,0),),'IRA-BIL_IRA-BIL - Mid_annual_st'!$W$1:$AR$1,$B120)</f>
        <v>3488579</v>
      </c>
      <c r="F120">
        <f>SUMIFS(INDEX('IRA-BIL_IRA-BIL - Mid_annual_st'!$W$3:$AR$434,MATCH(F114,'IRA-BIL_IRA-BIL - Mid_annual_st'!$A$3:$A$434,0),),'IRA-BIL_IRA-BIL - Mid_annual_st'!$W$1:$AR$1,$B120)</f>
        <v>3489488</v>
      </c>
      <c r="G120">
        <f>SUMIFS(INDEX('IRA-BIL_IRA-BIL - Mid_annual_st'!$W$3:$AR$434,MATCH(G114,'IRA-BIL_IRA-BIL - Mid_annual_st'!$A$3:$A$434,0),),'IRA-BIL_IRA-BIL - Mid_annual_st'!$W$1:$AR$1,$B120)</f>
        <v>3490170</v>
      </c>
      <c r="H120">
        <f>SUMIFS(INDEX('IRA-BIL_IRA-BIL - Mid_annual_st'!$W$3:$AR$434,MATCH(H114,'IRA-BIL_IRA-BIL - Mid_annual_st'!$A$3:$A$434,0),),'IRA-BIL_IRA-BIL - Mid_annual_st'!$W$1:$AR$1,$B120)</f>
        <v>3491308</v>
      </c>
      <c r="I120">
        <f>SUMIFS(INDEX('IRA-BIL_IRA-BIL - Mid_annual_st'!$W$3:$AR$434,MATCH(I114,'IRA-BIL_IRA-BIL - Mid_annual_st'!$A$3:$A$434,0),),'IRA-BIL_IRA-BIL - Mid_annual_st'!$W$1:$AR$1,$B120)</f>
        <v>3592480</v>
      </c>
      <c r="J120">
        <f>SUMIFS(INDEX('IRA-BIL_IRA-BIL - Mid_annual_st'!$W$3:$AR$434,MATCH(J114,'IRA-BIL_IRA-BIL - Mid_annual_st'!$A$3:$A$434,0),),'IRA-BIL_IRA-BIL - Mid_annual_st'!$W$1:$AR$1,$B120)</f>
        <v>3603120</v>
      </c>
      <c r="K120">
        <f>SUMIFS(INDEX('IRA-BIL_IRA-BIL - Mid_annual_st'!$W$3:$AR$434,MATCH(K114,'IRA-BIL_IRA-BIL - Mid_annual_st'!$A$3:$A$434,0),),'IRA-BIL_IRA-BIL - Mid_annual_st'!$W$1:$AR$1,$B120)</f>
        <v>3584255</v>
      </c>
      <c r="M120">
        <f t="shared" ref="M120" si="830">C120/SUM(C116:C127)</f>
        <v>2.6841062338745527E-2</v>
      </c>
      <c r="N120">
        <f t="shared" ref="N120" si="831">D120/SUM(D116:D127)</f>
        <v>2.8019616614620969E-2</v>
      </c>
      <c r="O120">
        <f t="shared" ref="O120" si="832">E120/SUM(E116:E127)</f>
        <v>2.6998564182546217E-2</v>
      </c>
      <c r="P120">
        <f t="shared" ref="P120" si="833">F120/SUM(F116:F127)</f>
        <v>2.7825210286988904E-2</v>
      </c>
      <c r="Q120">
        <f t="shared" ref="Q120" si="834">G120/SUM(G116:G127)</f>
        <v>2.8465938916962766E-2</v>
      </c>
      <c r="R120">
        <f t="shared" ref="R120" si="835">H120/SUM(H116:H127)</f>
        <v>2.9100288618390011E-2</v>
      </c>
      <c r="S120">
        <f t="shared" ref="S120" si="836">I120/SUM(I116:I127)</f>
        <v>2.9984371816359778E-2</v>
      </c>
      <c r="T120">
        <f t="shared" ref="T120" si="837">J120/SUM(J116:J127)</f>
        <v>3.0156528765194045E-2</v>
      </c>
      <c r="U120">
        <f t="shared" ref="U120" si="838">K120/SUM(K116:K127)</f>
        <v>3.1741960963849757E-2</v>
      </c>
    </row>
    <row r="121" spans="1:21">
      <c r="A121" t="str">
        <f t="shared" si="811"/>
        <v>GA</v>
      </c>
      <c r="B121" s="1" t="s">
        <v>346</v>
      </c>
      <c r="C121">
        <f>SUMIFS(INDEX('IRA-BIL_IRA-BIL - Mid_annual_st'!$W$3:$AR$434,MATCH(C114,'IRA-BIL_IRA-BIL - Mid_annual_st'!$A$3:$A$434,0),),'IRA-BIL_IRA-BIL - Mid_annual_st'!$W$1:$AR$1,$B121)</f>
        <v>40562591</v>
      </c>
      <c r="D121">
        <f>SUMIFS(INDEX('IRA-BIL_IRA-BIL - Mid_annual_st'!$W$3:$AR$434,MATCH(D114,'IRA-BIL_IRA-BIL - Mid_annual_st'!$A$3:$A$434,0),),'IRA-BIL_IRA-BIL - Mid_annual_st'!$W$1:$AR$1,$B121)</f>
        <v>41226491</v>
      </c>
      <c r="E121">
        <f>SUMIFS(INDEX('IRA-BIL_IRA-BIL - Mid_annual_st'!$W$3:$AR$434,MATCH(E114,'IRA-BIL_IRA-BIL - Mid_annual_st'!$A$3:$A$434,0),),'IRA-BIL_IRA-BIL - Mid_annual_st'!$W$1:$AR$1,$B121)</f>
        <v>49376523</v>
      </c>
      <c r="F121">
        <f>SUMIFS(INDEX('IRA-BIL_IRA-BIL - Mid_annual_st'!$W$3:$AR$434,MATCH(F114,'IRA-BIL_IRA-BIL - Mid_annual_st'!$A$3:$A$434,0),),'IRA-BIL_IRA-BIL - Mid_annual_st'!$W$1:$AR$1,$B121)</f>
        <v>46576527</v>
      </c>
      <c r="G121">
        <f>SUMIFS(INDEX('IRA-BIL_IRA-BIL - Mid_annual_st'!$W$3:$AR$434,MATCH(G114,'IRA-BIL_IRA-BIL - Mid_annual_st'!$A$3:$A$434,0),),'IRA-BIL_IRA-BIL - Mid_annual_st'!$W$1:$AR$1,$B121)</f>
        <v>45005025</v>
      </c>
      <c r="H121">
        <f>SUMIFS(INDEX('IRA-BIL_IRA-BIL - Mid_annual_st'!$W$3:$AR$434,MATCH(H114,'IRA-BIL_IRA-BIL - Mid_annual_st'!$A$3:$A$434,0),),'IRA-BIL_IRA-BIL - Mid_annual_st'!$W$1:$AR$1,$B121)</f>
        <v>41554459</v>
      </c>
      <c r="I121">
        <f>SUMIFS(INDEX('IRA-BIL_IRA-BIL - Mid_annual_st'!$W$3:$AR$434,MATCH(I114,'IRA-BIL_IRA-BIL - Mid_annual_st'!$A$3:$A$434,0),),'IRA-BIL_IRA-BIL - Mid_annual_st'!$W$1:$AR$1,$B121)</f>
        <v>22541564</v>
      </c>
      <c r="J121">
        <f>SUMIFS(INDEX('IRA-BIL_IRA-BIL - Mid_annual_st'!$W$3:$AR$434,MATCH(J114,'IRA-BIL_IRA-BIL - Mid_annual_st'!$A$3:$A$434,0),),'IRA-BIL_IRA-BIL - Mid_annual_st'!$W$1:$AR$1,$B121)</f>
        <v>19072948</v>
      </c>
      <c r="K121">
        <f>SUMIFS(INDEX('IRA-BIL_IRA-BIL - Mid_annual_st'!$W$3:$AR$434,MATCH(K114,'IRA-BIL_IRA-BIL - Mid_annual_st'!$A$3:$A$434,0),),'IRA-BIL_IRA-BIL - Mid_annual_st'!$W$1:$AR$1,$B121)</f>
        <v>12954011</v>
      </c>
      <c r="M121">
        <f t="shared" ref="M121" si="839">C121/SUM(C116:C127)</f>
        <v>0.31206394138693377</v>
      </c>
      <c r="N121">
        <f t="shared" ref="N121" si="840">D121/SUM(D116:D127)</f>
        <v>0.33125861653052568</v>
      </c>
      <c r="O121">
        <f t="shared" ref="O121" si="841">E121/SUM(E116:E127)</f>
        <v>0.38213129911246657</v>
      </c>
      <c r="P121">
        <f t="shared" ref="P121" si="842">F121/SUM(F116:F127)</f>
        <v>0.37140166643720124</v>
      </c>
      <c r="Q121">
        <f t="shared" ref="Q121" si="843">G121/SUM(G116:G127)</f>
        <v>0.36706243323573989</v>
      </c>
      <c r="R121">
        <f t="shared" ref="R121" si="844">H121/SUM(H116:H127)</f>
        <v>0.34635922991642509</v>
      </c>
      <c r="S121">
        <f t="shared" ref="S121" si="845">I121/SUM(I116:I127)</f>
        <v>0.18814151680684935</v>
      </c>
      <c r="T121">
        <f t="shared" ref="T121" si="846">J121/SUM(J116:J127)</f>
        <v>0.15963218127596368</v>
      </c>
      <c r="U121">
        <f t="shared" ref="U121" si="847">K121/SUM(K116:K127)</f>
        <v>0.11471999383059529</v>
      </c>
    </row>
    <row r="122" spans="1:21">
      <c r="A122" t="str">
        <f t="shared" si="811"/>
        <v>GA</v>
      </c>
      <c r="B122" s="1" t="s">
        <v>99</v>
      </c>
      <c r="C122">
        <f>SUMIFS(INDEX('IRA-BIL_IRA-BIL - Mid_annual_st'!$W$3:$AR$434,MATCH(C114,'IRA-BIL_IRA-BIL - Mid_annual_st'!$A$3:$A$434,0),),'IRA-BIL_IRA-BIL - Mid_annual_st'!$W$1:$AR$1,$B122)</f>
        <v>50376224</v>
      </c>
      <c r="D122">
        <f>SUMIFS(INDEX('IRA-BIL_IRA-BIL - Mid_annual_st'!$W$3:$AR$434,MATCH(D114,'IRA-BIL_IRA-BIL - Mid_annual_st'!$A$3:$A$434,0),),'IRA-BIL_IRA-BIL - Mid_annual_st'!$W$1:$AR$1,$B122)</f>
        <v>50376224</v>
      </c>
      <c r="E122">
        <f>SUMIFS(INDEX('IRA-BIL_IRA-BIL - Mid_annual_st'!$W$3:$AR$434,MATCH(E114,'IRA-BIL_IRA-BIL - Mid_annual_st'!$A$3:$A$434,0),),'IRA-BIL_IRA-BIL - Mid_annual_st'!$W$1:$AR$1,$B122)</f>
        <v>50376224</v>
      </c>
      <c r="F122">
        <f>SUMIFS(INDEX('IRA-BIL_IRA-BIL - Mid_annual_st'!$W$3:$AR$434,MATCH(F114,'IRA-BIL_IRA-BIL - Mid_annual_st'!$A$3:$A$434,0),),'IRA-BIL_IRA-BIL - Mid_annual_st'!$W$1:$AR$1,$B122)</f>
        <v>50376224</v>
      </c>
      <c r="G122">
        <f>SUMIFS(INDEX('IRA-BIL_IRA-BIL - Mid_annual_st'!$W$3:$AR$434,MATCH(G114,'IRA-BIL_IRA-BIL - Mid_annual_st'!$A$3:$A$434,0),),'IRA-BIL_IRA-BIL - Mid_annual_st'!$W$1:$AR$1,$B122)</f>
        <v>50376224</v>
      </c>
      <c r="H122">
        <f>SUMIFS(INDEX('IRA-BIL_IRA-BIL - Mid_annual_st'!$W$3:$AR$434,MATCH(H114,'IRA-BIL_IRA-BIL - Mid_annual_st'!$A$3:$A$434,0),),'IRA-BIL_IRA-BIL - Mid_annual_st'!$W$1:$AR$1,$B122)</f>
        <v>50376224</v>
      </c>
      <c r="I122">
        <f>SUMIFS(INDEX('IRA-BIL_IRA-BIL - Mid_annual_st'!$W$3:$AR$434,MATCH(I114,'IRA-BIL_IRA-BIL - Mid_annual_st'!$A$3:$A$434,0),),'IRA-BIL_IRA-BIL - Mid_annual_st'!$W$1:$AR$1,$B122)</f>
        <v>50376224</v>
      </c>
      <c r="J122">
        <f>SUMIFS(INDEX('IRA-BIL_IRA-BIL - Mid_annual_st'!$W$3:$AR$434,MATCH(J114,'IRA-BIL_IRA-BIL - Mid_annual_st'!$A$3:$A$434,0),),'IRA-BIL_IRA-BIL - Mid_annual_st'!$W$1:$AR$1,$B122)</f>
        <v>50376224</v>
      </c>
      <c r="K122">
        <f>SUMIFS(INDEX('IRA-BIL_IRA-BIL - Mid_annual_st'!$W$3:$AR$434,MATCH(K114,'IRA-BIL_IRA-BIL - Mid_annual_st'!$A$3:$A$434,0),),'IRA-BIL_IRA-BIL - Mid_annual_st'!$W$1:$AR$1,$B122)</f>
        <v>50135252</v>
      </c>
      <c r="M122">
        <f t="shared" ref="M122" si="848">C122/SUM(C116:C127)</f>
        <v>0.38756407384407582</v>
      </c>
      <c r="N122">
        <f t="shared" ref="N122" si="849">D122/SUM(D116:D127)</f>
        <v>0.40477755597176257</v>
      </c>
      <c r="O122">
        <f t="shared" ref="O122" si="850">E122/SUM(E116:E127)</f>
        <v>0.38986811447822312</v>
      </c>
      <c r="P122">
        <f t="shared" ref="P122" si="851">F122/SUM(F116:F127)</f>
        <v>0.40170048622160542</v>
      </c>
      <c r="Q122">
        <f t="shared" ref="Q122" si="852">G122/SUM(G116:G127)</f>
        <v>0.41087010525310624</v>
      </c>
      <c r="R122">
        <f t="shared" ref="R122" si="853">H122/SUM(H116:H127)</f>
        <v>0.41988923861906929</v>
      </c>
      <c r="S122">
        <f t="shared" ref="S122" si="854">I122/SUM(I116:I127)</f>
        <v>0.42046147260951405</v>
      </c>
      <c r="T122">
        <f t="shared" ref="T122" si="855">J122/SUM(J116:J127)</f>
        <v>0.42162682567826182</v>
      </c>
      <c r="U122">
        <f t="shared" ref="U122" si="856">K122/SUM(K116:K127)</f>
        <v>0.443994975775097</v>
      </c>
    </row>
    <row r="123" spans="1:21">
      <c r="A123" t="str">
        <f t="shared" si="811"/>
        <v>GA</v>
      </c>
      <c r="B123" s="1" t="s">
        <v>109</v>
      </c>
      <c r="C123">
        <f>SUMIFS(INDEX('IRA-BIL_IRA-BIL - Mid_annual_st'!$W$3:$AR$434,MATCH(C114,'IRA-BIL_IRA-BIL - Mid_annual_st'!$A$3:$A$434,0),),'IRA-BIL_IRA-BIL - Mid_annual_st'!$W$1:$AR$1,$B123)</f>
        <v>0</v>
      </c>
      <c r="D123">
        <f>SUMIFS(INDEX('IRA-BIL_IRA-BIL - Mid_annual_st'!$W$3:$AR$434,MATCH(D114,'IRA-BIL_IRA-BIL - Mid_annual_st'!$A$3:$A$434,0),),'IRA-BIL_IRA-BIL - Mid_annual_st'!$W$1:$AR$1,$B123)</f>
        <v>0</v>
      </c>
      <c r="E123">
        <f>SUMIFS(INDEX('IRA-BIL_IRA-BIL - Mid_annual_st'!$W$3:$AR$434,MATCH(E114,'IRA-BIL_IRA-BIL - Mid_annual_st'!$A$3:$A$434,0),),'IRA-BIL_IRA-BIL - Mid_annual_st'!$W$1:$AR$1,$B123)</f>
        <v>0</v>
      </c>
      <c r="F123">
        <f>SUMIFS(INDEX('IRA-BIL_IRA-BIL - Mid_annual_st'!$W$3:$AR$434,MATCH(F114,'IRA-BIL_IRA-BIL - Mid_annual_st'!$A$3:$A$434,0),),'IRA-BIL_IRA-BIL - Mid_annual_st'!$W$1:$AR$1,$B123)</f>
        <v>0</v>
      </c>
      <c r="G123">
        <f>SUMIFS(INDEX('IRA-BIL_IRA-BIL - Mid_annual_st'!$W$3:$AR$434,MATCH(G114,'IRA-BIL_IRA-BIL - Mid_annual_st'!$A$3:$A$434,0),),'IRA-BIL_IRA-BIL - Mid_annual_st'!$W$1:$AR$1,$B123)</f>
        <v>0</v>
      </c>
      <c r="H123">
        <f>SUMIFS(INDEX('IRA-BIL_IRA-BIL - Mid_annual_st'!$W$3:$AR$434,MATCH(H114,'IRA-BIL_IRA-BIL - Mid_annual_st'!$A$3:$A$434,0),),'IRA-BIL_IRA-BIL - Mid_annual_st'!$W$1:$AR$1,$B123)</f>
        <v>0</v>
      </c>
      <c r="I123">
        <f>SUMIFS(INDEX('IRA-BIL_IRA-BIL - Mid_annual_st'!$W$3:$AR$434,MATCH(I114,'IRA-BIL_IRA-BIL - Mid_annual_st'!$A$3:$A$434,0),),'IRA-BIL_IRA-BIL - Mid_annual_st'!$W$1:$AR$1,$B123)</f>
        <v>0</v>
      </c>
      <c r="J123">
        <f>SUMIFS(INDEX('IRA-BIL_IRA-BIL - Mid_annual_st'!$W$3:$AR$434,MATCH(J114,'IRA-BIL_IRA-BIL - Mid_annual_st'!$A$3:$A$434,0),),'IRA-BIL_IRA-BIL - Mid_annual_st'!$W$1:$AR$1,$B123)</f>
        <v>0</v>
      </c>
      <c r="K123">
        <f>SUMIFS(INDEX('IRA-BIL_IRA-BIL - Mid_annual_st'!$W$3:$AR$434,MATCH(K114,'IRA-BIL_IRA-BIL - Mid_annual_st'!$A$3:$A$434,0),),'IRA-BIL_IRA-BIL - Mid_annual_st'!$W$1:$AR$1,$B123)</f>
        <v>0</v>
      </c>
      <c r="M123">
        <f t="shared" ref="M123" si="857">C123/SUM(C116:C127)</f>
        <v>0</v>
      </c>
      <c r="N123">
        <f t="shared" ref="N123" si="858">D123/SUM(D116:D127)</f>
        <v>0</v>
      </c>
      <c r="O123">
        <f t="shared" ref="O123" si="859">E123/SUM(E116:E127)</f>
        <v>0</v>
      </c>
      <c r="P123">
        <f t="shared" ref="P123" si="860">F123/SUM(F116:F127)</f>
        <v>0</v>
      </c>
      <c r="Q123">
        <f t="shared" ref="Q123" si="861">G123/SUM(G116:G127)</f>
        <v>0</v>
      </c>
      <c r="R123">
        <f t="shared" ref="R123" si="862">H123/SUM(H116:H127)</f>
        <v>0</v>
      </c>
      <c r="S123">
        <f t="shared" ref="S123" si="863">I123/SUM(I116:I127)</f>
        <v>0</v>
      </c>
      <c r="T123">
        <f t="shared" ref="T123" si="864">J123/SUM(J116:J127)</f>
        <v>0</v>
      </c>
      <c r="U123">
        <f t="shared" ref="U123" si="865">K123/SUM(K116:K127)</f>
        <v>0</v>
      </c>
    </row>
    <row r="124" spans="1:21">
      <c r="A124" t="str">
        <f t="shared" si="811"/>
        <v>GA</v>
      </c>
      <c r="B124" s="1" t="s">
        <v>106</v>
      </c>
      <c r="C124">
        <f>SUMIFS(INDEX('IRA-BIL_IRA-BIL - Mid_annual_st'!$W$3:$AR$434,MATCH(C114,'IRA-BIL_IRA-BIL - Mid_annual_st'!$A$3:$A$434,0),),'IRA-BIL_IRA-BIL - Mid_annual_st'!$W$1:$AR$1,$B124)</f>
        <v>0</v>
      </c>
      <c r="D124">
        <f>SUMIFS(INDEX('IRA-BIL_IRA-BIL - Mid_annual_st'!$W$3:$AR$434,MATCH(D114,'IRA-BIL_IRA-BIL - Mid_annual_st'!$A$3:$A$434,0),),'IRA-BIL_IRA-BIL - Mid_annual_st'!$W$1:$AR$1,$B124)</f>
        <v>0</v>
      </c>
      <c r="E124">
        <f>SUMIFS(INDEX('IRA-BIL_IRA-BIL - Mid_annual_st'!$W$3:$AR$434,MATCH(E114,'IRA-BIL_IRA-BIL - Mid_annual_st'!$A$3:$A$434,0),),'IRA-BIL_IRA-BIL - Mid_annual_st'!$W$1:$AR$1,$B124)</f>
        <v>254136</v>
      </c>
      <c r="F124">
        <f>SUMIFS(INDEX('IRA-BIL_IRA-BIL - Mid_annual_st'!$W$3:$AR$434,MATCH(F114,'IRA-BIL_IRA-BIL - Mid_annual_st'!$A$3:$A$434,0),),'IRA-BIL_IRA-BIL - Mid_annual_st'!$W$1:$AR$1,$B124)</f>
        <v>217831</v>
      </c>
      <c r="G124">
        <f>SUMIFS(INDEX('IRA-BIL_IRA-BIL - Mid_annual_st'!$W$3:$AR$434,MATCH(G114,'IRA-BIL_IRA-BIL - Mid_annual_st'!$A$3:$A$434,0),),'IRA-BIL_IRA-BIL - Mid_annual_st'!$W$1:$AR$1,$B124)</f>
        <v>0</v>
      </c>
      <c r="H124">
        <f>SUMIFS(INDEX('IRA-BIL_IRA-BIL - Mid_annual_st'!$W$3:$AR$434,MATCH(H114,'IRA-BIL_IRA-BIL - Mid_annual_st'!$A$3:$A$434,0),),'IRA-BIL_IRA-BIL - Mid_annual_st'!$W$1:$AR$1,$B124)</f>
        <v>0</v>
      </c>
      <c r="I124">
        <f>SUMIFS(INDEX('IRA-BIL_IRA-BIL - Mid_annual_st'!$W$3:$AR$434,MATCH(I114,'IRA-BIL_IRA-BIL - Mid_annual_st'!$A$3:$A$434,0),),'IRA-BIL_IRA-BIL - Mid_annual_st'!$W$1:$AR$1,$B124)</f>
        <v>0</v>
      </c>
      <c r="J124">
        <f>SUMIFS(INDEX('IRA-BIL_IRA-BIL - Mid_annual_st'!$W$3:$AR$434,MATCH(J114,'IRA-BIL_IRA-BIL - Mid_annual_st'!$A$3:$A$434,0),),'IRA-BIL_IRA-BIL - Mid_annual_st'!$W$1:$AR$1,$B124)</f>
        <v>0</v>
      </c>
      <c r="K124">
        <f>SUMIFS(INDEX('IRA-BIL_IRA-BIL - Mid_annual_st'!$W$3:$AR$434,MATCH(K114,'IRA-BIL_IRA-BIL - Mid_annual_st'!$A$3:$A$434,0),),'IRA-BIL_IRA-BIL - Mid_annual_st'!$W$1:$AR$1,$B124)</f>
        <v>0</v>
      </c>
      <c r="M124">
        <f t="shared" ref="M124" si="866">C124/SUM(C116:C127)</f>
        <v>0</v>
      </c>
      <c r="N124">
        <f t="shared" ref="N124" si="867">D124/SUM(D116:D127)</f>
        <v>0</v>
      </c>
      <c r="O124">
        <f t="shared" ref="O124" si="868">E124/SUM(E116:E127)</f>
        <v>1.9667913804146519E-3</v>
      </c>
      <c r="P124">
        <f t="shared" ref="P124" si="869">F124/SUM(F116:F127)</f>
        <v>1.7369864524609572E-3</v>
      </c>
      <c r="Q124">
        <f t="shared" ref="Q124" si="870">G124/SUM(G116:G127)</f>
        <v>0</v>
      </c>
      <c r="R124">
        <f t="shared" ref="R124" si="871">H124/SUM(H116:H127)</f>
        <v>0</v>
      </c>
      <c r="S124">
        <f t="shared" ref="S124" si="872">I124/SUM(I116:I127)</f>
        <v>0</v>
      </c>
      <c r="T124">
        <f t="shared" ref="T124" si="873">J124/SUM(J116:J127)</f>
        <v>0</v>
      </c>
      <c r="U124">
        <f t="shared" ref="U124" si="874">K124/SUM(K116:K127)</f>
        <v>0</v>
      </c>
    </row>
    <row r="125" spans="1:21">
      <c r="A125" t="str">
        <f t="shared" si="811"/>
        <v>GA</v>
      </c>
      <c r="B125" s="1" t="s">
        <v>100</v>
      </c>
      <c r="C125">
        <f>SUMIFS(INDEX('IRA-BIL_IRA-BIL - Mid_annual_st'!$W$3:$AR$434,MATCH(C114,'IRA-BIL_IRA-BIL - Mid_annual_st'!$A$3:$A$434,0),),'IRA-BIL_IRA-BIL - Mid_annual_st'!$W$1:$AR$1,$B125)</f>
        <v>0</v>
      </c>
      <c r="D125">
        <f>SUMIFS(INDEX('IRA-BIL_IRA-BIL - Mid_annual_st'!$W$3:$AR$434,MATCH(D114,'IRA-BIL_IRA-BIL - Mid_annual_st'!$A$3:$A$434,0),),'IRA-BIL_IRA-BIL - Mid_annual_st'!$W$1:$AR$1,$B125)</f>
        <v>0</v>
      </c>
      <c r="E125">
        <f>SUMIFS(INDEX('IRA-BIL_IRA-BIL - Mid_annual_st'!$W$3:$AR$434,MATCH(E114,'IRA-BIL_IRA-BIL - Mid_annual_st'!$A$3:$A$434,0),),'IRA-BIL_IRA-BIL - Mid_annual_st'!$W$1:$AR$1,$B125)</f>
        <v>0</v>
      </c>
      <c r="F125">
        <f>SUMIFS(INDEX('IRA-BIL_IRA-BIL - Mid_annual_st'!$W$3:$AR$434,MATCH(F114,'IRA-BIL_IRA-BIL - Mid_annual_st'!$A$3:$A$434,0),),'IRA-BIL_IRA-BIL - Mid_annual_st'!$W$1:$AR$1,$B125)</f>
        <v>0</v>
      </c>
      <c r="G125">
        <f>SUMIFS(INDEX('IRA-BIL_IRA-BIL - Mid_annual_st'!$W$3:$AR$434,MATCH(G114,'IRA-BIL_IRA-BIL - Mid_annual_st'!$A$3:$A$434,0),),'IRA-BIL_IRA-BIL - Mid_annual_st'!$W$1:$AR$1,$B125)</f>
        <v>0</v>
      </c>
      <c r="H125">
        <f>SUMIFS(INDEX('IRA-BIL_IRA-BIL - Mid_annual_st'!$W$3:$AR$434,MATCH(H114,'IRA-BIL_IRA-BIL - Mid_annual_st'!$A$3:$A$434,0),),'IRA-BIL_IRA-BIL - Mid_annual_st'!$W$1:$AR$1,$B125)</f>
        <v>0</v>
      </c>
      <c r="I125">
        <f>SUMIFS(INDEX('IRA-BIL_IRA-BIL - Mid_annual_st'!$W$3:$AR$434,MATCH(I114,'IRA-BIL_IRA-BIL - Mid_annual_st'!$A$3:$A$434,0),),'IRA-BIL_IRA-BIL - Mid_annual_st'!$W$1:$AR$1,$B125)</f>
        <v>0</v>
      </c>
      <c r="J125">
        <f>SUMIFS(INDEX('IRA-BIL_IRA-BIL - Mid_annual_st'!$W$3:$AR$434,MATCH(J114,'IRA-BIL_IRA-BIL - Mid_annual_st'!$A$3:$A$434,0),),'IRA-BIL_IRA-BIL - Mid_annual_st'!$W$1:$AR$1,$B125)</f>
        <v>0</v>
      </c>
      <c r="K125">
        <f>SUMIFS(INDEX('IRA-BIL_IRA-BIL - Mid_annual_st'!$W$3:$AR$434,MATCH(K114,'IRA-BIL_IRA-BIL - Mid_annual_st'!$A$3:$A$434,0),),'IRA-BIL_IRA-BIL - Mid_annual_st'!$W$1:$AR$1,$B125)</f>
        <v>0</v>
      </c>
      <c r="M125">
        <f t="shared" ref="M125" si="875">C125/SUM(C116:C127)</f>
        <v>0</v>
      </c>
      <c r="N125">
        <f t="shared" ref="N125" si="876">D125/SUM(D116:D127)</f>
        <v>0</v>
      </c>
      <c r="O125">
        <f t="shared" ref="O125" si="877">E125/SUM(E116:E127)</f>
        <v>0</v>
      </c>
      <c r="P125">
        <f t="shared" ref="P125" si="878">F125/SUM(F116:F127)</f>
        <v>0</v>
      </c>
      <c r="Q125">
        <f t="shared" ref="Q125" si="879">G125/SUM(G116:G127)</f>
        <v>0</v>
      </c>
      <c r="R125">
        <f t="shared" ref="R125" si="880">H125/SUM(H116:H127)</f>
        <v>0</v>
      </c>
      <c r="S125">
        <f t="shared" ref="S125" si="881">I125/SUM(I116:I127)</f>
        <v>0</v>
      </c>
      <c r="T125">
        <f t="shared" ref="T125" si="882">J125/SUM(J116:J127)</f>
        <v>0</v>
      </c>
      <c r="U125">
        <f t="shared" ref="U125" si="883">K125/SUM(K116:K127)</f>
        <v>0</v>
      </c>
    </row>
    <row r="126" spans="1:21">
      <c r="A126" t="str">
        <f t="shared" si="811"/>
        <v>GA</v>
      </c>
      <c r="B126" s="1" t="s">
        <v>896</v>
      </c>
      <c r="C126" s="156">
        <v>0</v>
      </c>
      <c r="D126" s="156">
        <v>0</v>
      </c>
      <c r="E126" s="156">
        <v>0</v>
      </c>
      <c r="F126" s="156">
        <v>0</v>
      </c>
      <c r="G126" s="156">
        <v>0</v>
      </c>
      <c r="H126" s="156">
        <v>0</v>
      </c>
      <c r="I126" s="156">
        <v>0</v>
      </c>
      <c r="J126" s="156">
        <v>0</v>
      </c>
      <c r="K126" s="156">
        <v>0</v>
      </c>
      <c r="M126" s="156">
        <v>0</v>
      </c>
      <c r="N126" s="156">
        <v>0</v>
      </c>
      <c r="O126" s="156">
        <v>0</v>
      </c>
      <c r="P126" s="156">
        <v>0</v>
      </c>
      <c r="Q126" s="156">
        <v>0</v>
      </c>
      <c r="R126" s="156">
        <v>0</v>
      </c>
      <c r="S126" s="156">
        <v>0</v>
      </c>
      <c r="T126" s="156">
        <v>0</v>
      </c>
      <c r="U126" s="156">
        <v>0</v>
      </c>
    </row>
    <row r="127" spans="1:21" ht="15.5" thickBot="1">
      <c r="A127" t="str">
        <f t="shared" si="811"/>
        <v>GA</v>
      </c>
      <c r="B127" s="1" t="s">
        <v>895</v>
      </c>
      <c r="C127">
        <f>SUMIFS(INDEX('IRA-BIL_IRA-BIL - Mid_annual_st'!$W$3:$AR$434,MATCH(C114,'IRA-BIL_IRA-BIL - Mid_annual_st'!$A$3:$A$434,0),),'IRA-BIL_IRA-BIL - Mid_annual_st'!$W$1:$AR$1,$B127)</f>
        <v>6547763</v>
      </c>
      <c r="D127">
        <f>SUMIFS(INDEX('IRA-BIL_IRA-BIL - Mid_annual_st'!$W$3:$AR$434,MATCH(D114,'IRA-BIL_IRA-BIL - Mid_annual_st'!$A$3:$A$434,0),),'IRA-BIL_IRA-BIL - Mid_annual_st'!$W$1:$AR$1,$B127)</f>
        <v>7104351</v>
      </c>
      <c r="E127">
        <f>SUMIFS(INDEX('IRA-BIL_IRA-BIL - Mid_annual_st'!$W$3:$AR$434,MATCH(E114,'IRA-BIL_IRA-BIL - Mid_annual_st'!$A$3:$A$434,0),),'IRA-BIL_IRA-BIL - Mid_annual_st'!$W$1:$AR$1,$B127)</f>
        <v>7359064</v>
      </c>
      <c r="F127">
        <f>SUMIFS(INDEX('IRA-BIL_IRA-BIL - Mid_annual_st'!$W$3:$AR$434,MATCH(F114,'IRA-BIL_IRA-BIL - Mid_annual_st'!$A$3:$A$434,0),),'IRA-BIL_IRA-BIL - Mid_annual_st'!$W$1:$AR$1,$B127)</f>
        <v>7343114</v>
      </c>
      <c r="G127">
        <f>SUMIFS(INDEX('IRA-BIL_IRA-BIL - Mid_annual_st'!$W$3:$AR$434,MATCH(G114,'IRA-BIL_IRA-BIL - Mid_annual_st'!$A$3:$A$434,0),),'IRA-BIL_IRA-BIL - Mid_annual_st'!$W$1:$AR$1,$B127)</f>
        <v>7410221</v>
      </c>
      <c r="H127">
        <f>SUMIFS(INDEX('IRA-BIL_IRA-BIL - Mid_annual_st'!$W$3:$AR$434,MATCH(H114,'IRA-BIL_IRA-BIL - Mid_annual_st'!$A$3:$A$434,0),),'IRA-BIL_IRA-BIL - Mid_annual_st'!$W$1:$AR$1,$B127)</f>
        <v>10398036</v>
      </c>
      <c r="I127">
        <f>SUMIFS(INDEX('IRA-BIL_IRA-BIL - Mid_annual_st'!$W$3:$AR$434,MATCH(I114,'IRA-BIL_IRA-BIL - Mid_annual_st'!$A$3:$A$434,0),),'IRA-BIL_IRA-BIL - Mid_annual_st'!$W$1:$AR$1,$B127)</f>
        <v>13204191</v>
      </c>
      <c r="J127">
        <f>SUMIFS(INDEX('IRA-BIL_IRA-BIL - Mid_annual_st'!$W$3:$AR$434,MATCH(J114,'IRA-BIL_IRA-BIL - Mid_annual_st'!$A$3:$A$434,0),),'IRA-BIL_IRA-BIL - Mid_annual_st'!$W$1:$AR$1,$B127)</f>
        <v>14366239</v>
      </c>
      <c r="K127">
        <f>SUMIFS(INDEX('IRA-BIL_IRA-BIL - Mid_annual_st'!$W$3:$AR$434,MATCH(K114,'IRA-BIL_IRA-BIL - Mid_annual_st'!$A$3:$A$434,0),),'IRA-BIL_IRA-BIL - Mid_annual_st'!$W$1:$AR$1,$B127)</f>
        <v>14628924</v>
      </c>
      <c r="M127">
        <f t="shared" ref="M127" si="884">C127/SUM(C116:C127)</f>
        <v>5.0374512048491513E-2</v>
      </c>
      <c r="N127">
        <f t="shared" ref="N127" si="885">D127/SUM(D116:D127)</f>
        <v>5.7084108458497151E-2</v>
      </c>
      <c r="O127">
        <f t="shared" ref="O127" si="886">E127/SUM(E116:E127)</f>
        <v>5.6952748304528955E-2</v>
      </c>
      <c r="P127">
        <f t="shared" ref="P127" si="887">F127/SUM(F116:F127)</f>
        <v>5.8554060427011716E-2</v>
      </c>
      <c r="Q127">
        <f t="shared" ref="Q127" si="888">G127/SUM(G116:G127)</f>
        <v>6.0438001113755135E-2</v>
      </c>
      <c r="R127">
        <f t="shared" ref="R127" si="889">H127/SUM(H116:H127)</f>
        <v>8.6668334235882244E-2</v>
      </c>
      <c r="S127">
        <f t="shared" ref="S127" si="890">I127/SUM(I116:I127)</f>
        <v>0.11020781534712272</v>
      </c>
      <c r="T127">
        <f t="shared" ref="T127" si="891">J127/SUM(J116:J127)</f>
        <v>0.12023909824017867</v>
      </c>
      <c r="U127">
        <f t="shared" ref="U127" si="892">K127/SUM(K116:K127)</f>
        <v>0.12955292928408407</v>
      </c>
    </row>
    <row r="128" spans="1:21" ht="15.5" thickBot="1">
      <c r="A128" s="153" t="s">
        <v>546</v>
      </c>
      <c r="C128" s="152" t="str">
        <f t="shared" ref="C128" si="893">$A128&amp;"_"&amp;C129</f>
        <v>ID_2022</v>
      </c>
      <c r="D128" s="152" t="str">
        <f t="shared" ref="D128" si="894">$A128&amp;"_"&amp;D129</f>
        <v>ID_2023</v>
      </c>
      <c r="E128" s="152" t="str">
        <f t="shared" ref="E128" si="895">$A128&amp;"_"&amp;E129</f>
        <v>ID_2024</v>
      </c>
      <c r="F128" s="152" t="str">
        <f t="shared" ref="F128" si="896">$A128&amp;"_"&amp;F129</f>
        <v>ID_2025</v>
      </c>
      <c r="G128" s="152" t="str">
        <f t="shared" ref="G128" si="897">$A128&amp;"_"&amp;G129</f>
        <v>ID_2026</v>
      </c>
      <c r="H128" s="152" t="str">
        <f t="shared" ref="H128" si="898">$A128&amp;"_"&amp;H129</f>
        <v>ID_2027</v>
      </c>
      <c r="I128" s="152" t="str">
        <f t="shared" ref="I128" si="899">$A128&amp;"_"&amp;I129</f>
        <v>ID_2028</v>
      </c>
      <c r="J128" s="152" t="str">
        <f t="shared" ref="J128" si="900">$A128&amp;"_"&amp;J129</f>
        <v>ID_2029</v>
      </c>
      <c r="K128" s="152" t="str">
        <f t="shared" ref="K128" si="901">$A128&amp;"_"&amp;K129</f>
        <v>ID_2030</v>
      </c>
      <c r="M128" s="159" t="str">
        <f t="shared" ref="M128" si="902">$A128&amp;"_"&amp;M129</f>
        <v>ID_2022</v>
      </c>
      <c r="N128" s="159" t="str">
        <f t="shared" ref="N128" si="903">$A128&amp;"_"&amp;N129</f>
        <v>ID_2023</v>
      </c>
      <c r="O128" s="159" t="str">
        <f t="shared" ref="O128" si="904">$A128&amp;"_"&amp;O129</f>
        <v>ID_2024</v>
      </c>
      <c r="P128" s="159" t="str">
        <f t="shared" ref="P128" si="905">$A128&amp;"_"&amp;P129</f>
        <v>ID_2025</v>
      </c>
      <c r="Q128" s="159" t="str">
        <f t="shared" ref="Q128" si="906">$A128&amp;"_"&amp;Q129</f>
        <v>ID_2026</v>
      </c>
      <c r="R128" s="159" t="str">
        <f t="shared" ref="R128" si="907">$A128&amp;"_"&amp;R129</f>
        <v>ID_2027</v>
      </c>
      <c r="S128" s="159" t="str">
        <f t="shared" ref="S128" si="908">$A128&amp;"_"&amp;S129</f>
        <v>ID_2028</v>
      </c>
      <c r="T128" s="159" t="str">
        <f t="shared" ref="T128" si="909">$A128&amp;"_"&amp;T129</f>
        <v>ID_2029</v>
      </c>
      <c r="U128" s="159" t="str">
        <f t="shared" ref="U128" si="910">$A128&amp;"_"&amp;U129</f>
        <v>ID_2030</v>
      </c>
    </row>
    <row r="129" spans="1:21">
      <c r="C129" s="151">
        <v>2022</v>
      </c>
      <c r="D129" s="151">
        <v>2023</v>
      </c>
      <c r="E129" s="151">
        <v>2024</v>
      </c>
      <c r="F129" s="151">
        <v>2025</v>
      </c>
      <c r="G129" s="151">
        <v>2026</v>
      </c>
      <c r="H129" s="151">
        <v>2027</v>
      </c>
      <c r="I129" s="151">
        <v>2028</v>
      </c>
      <c r="J129" s="151">
        <v>2029</v>
      </c>
      <c r="K129" s="151">
        <v>2030</v>
      </c>
      <c r="M129" s="151">
        <v>2022</v>
      </c>
      <c r="N129" s="151">
        <v>2023</v>
      </c>
      <c r="O129" s="151">
        <v>2024</v>
      </c>
      <c r="P129" s="151">
        <v>2025</v>
      </c>
      <c r="Q129" s="151">
        <v>2026</v>
      </c>
      <c r="R129" s="151">
        <v>2027</v>
      </c>
      <c r="S129" s="151">
        <v>2028</v>
      </c>
      <c r="T129" s="151">
        <v>2029</v>
      </c>
      <c r="U129" s="151">
        <v>2030</v>
      </c>
    </row>
    <row r="130" spans="1:21">
      <c r="A130" t="str">
        <f>A128</f>
        <v>ID</v>
      </c>
      <c r="B130" s="1" t="s">
        <v>897</v>
      </c>
      <c r="C130" s="156">
        <v>0</v>
      </c>
      <c r="D130" s="156">
        <v>0</v>
      </c>
      <c r="E130" s="156">
        <v>0</v>
      </c>
      <c r="F130" s="156">
        <v>0</v>
      </c>
      <c r="G130" s="156">
        <v>0</v>
      </c>
      <c r="H130" s="156">
        <v>0</v>
      </c>
      <c r="I130" s="156">
        <v>0</v>
      </c>
      <c r="J130" s="156">
        <v>0</v>
      </c>
      <c r="K130" s="156">
        <v>0</v>
      </c>
      <c r="M130" s="156">
        <v>0</v>
      </c>
      <c r="N130" s="156">
        <v>0</v>
      </c>
      <c r="O130" s="156">
        <v>0</v>
      </c>
      <c r="P130" s="156">
        <v>0</v>
      </c>
      <c r="Q130" s="156">
        <v>0</v>
      </c>
      <c r="R130" s="156">
        <v>0</v>
      </c>
      <c r="S130" s="156">
        <v>0</v>
      </c>
      <c r="T130" s="156">
        <v>0</v>
      </c>
      <c r="U130" s="156">
        <v>0</v>
      </c>
    </row>
    <row r="131" spans="1:21">
      <c r="A131" t="str">
        <f>A130</f>
        <v>ID</v>
      </c>
      <c r="B131" s="1" t="s">
        <v>104</v>
      </c>
      <c r="C131">
        <f>SUMIFS(INDEX('IRA-BIL_IRA-BIL - Mid_annual_st'!$W$3:$AR$434,MATCH(C128,'IRA-BIL_IRA-BIL - Mid_annual_st'!$A$3:$A$434,0),),'IRA-BIL_IRA-BIL - Mid_annual_st'!$W$1:$AR$1,$B131)</f>
        <v>179767</v>
      </c>
      <c r="D131">
        <f>SUMIFS(INDEX('IRA-BIL_IRA-BIL - Mid_annual_st'!$W$3:$AR$434,MATCH(D128,'IRA-BIL_IRA-BIL - Mid_annual_st'!$A$3:$A$434,0),),'IRA-BIL_IRA-BIL - Mid_annual_st'!$W$1:$AR$1,$B131)</f>
        <v>91680</v>
      </c>
      <c r="E131">
        <f>SUMIFS(INDEX('IRA-BIL_IRA-BIL - Mid_annual_st'!$W$3:$AR$434,MATCH(E128,'IRA-BIL_IRA-BIL - Mid_annual_st'!$A$3:$A$434,0),),'IRA-BIL_IRA-BIL - Mid_annual_st'!$W$1:$AR$1,$B131)</f>
        <v>90011</v>
      </c>
      <c r="F131">
        <f>SUMIFS(INDEX('IRA-BIL_IRA-BIL - Mid_annual_st'!$W$3:$AR$434,MATCH(F128,'IRA-BIL_IRA-BIL - Mid_annual_st'!$A$3:$A$434,0),),'IRA-BIL_IRA-BIL - Mid_annual_st'!$W$1:$AR$1,$B131)</f>
        <v>90619</v>
      </c>
      <c r="G131">
        <f>SUMIFS(INDEX('IRA-BIL_IRA-BIL - Mid_annual_st'!$W$3:$AR$434,MATCH(G128,'IRA-BIL_IRA-BIL - Mid_annual_st'!$A$3:$A$434,0),),'IRA-BIL_IRA-BIL - Mid_annual_st'!$W$1:$AR$1,$B131)</f>
        <v>89230</v>
      </c>
      <c r="H131">
        <f>SUMIFS(INDEX('IRA-BIL_IRA-BIL - Mid_annual_st'!$W$3:$AR$434,MATCH(H128,'IRA-BIL_IRA-BIL - Mid_annual_st'!$A$3:$A$434,0),),'IRA-BIL_IRA-BIL - Mid_annual_st'!$W$1:$AR$1,$B131)</f>
        <v>89363</v>
      </c>
      <c r="I131">
        <f>SUMIFS(INDEX('IRA-BIL_IRA-BIL - Mid_annual_st'!$W$3:$AR$434,MATCH(I128,'IRA-BIL_IRA-BIL - Mid_annual_st'!$A$3:$A$434,0),),'IRA-BIL_IRA-BIL - Mid_annual_st'!$W$1:$AR$1,$B131)</f>
        <v>63027</v>
      </c>
      <c r="J131">
        <f>SUMIFS(INDEX('IRA-BIL_IRA-BIL - Mid_annual_st'!$W$3:$AR$434,MATCH(J128,'IRA-BIL_IRA-BIL - Mid_annual_st'!$A$3:$A$434,0),),'IRA-BIL_IRA-BIL - Mid_annual_st'!$W$1:$AR$1,$B131)</f>
        <v>58254</v>
      </c>
      <c r="K131">
        <f>SUMIFS(INDEX('IRA-BIL_IRA-BIL - Mid_annual_st'!$W$3:$AR$434,MATCH(K128,'IRA-BIL_IRA-BIL - Mid_annual_st'!$A$3:$A$434,0),),'IRA-BIL_IRA-BIL - Mid_annual_st'!$W$1:$AR$1,$B131)</f>
        <v>48280</v>
      </c>
      <c r="M131">
        <f t="shared" ref="M131" si="911">C131/SUM(C130:C141)</f>
        <v>1.0311920582947297E-2</v>
      </c>
      <c r="N131">
        <f t="shared" ref="N131" si="912">D131/SUM(D130:D141)</f>
        <v>5.3761542928134629E-3</v>
      </c>
      <c r="O131">
        <f t="shared" ref="O131" si="913">E131/SUM(E130:E141)</f>
        <v>5.2825455565341413E-3</v>
      </c>
      <c r="P131">
        <f t="shared" ref="P131" si="914">F131/SUM(F130:F141)</f>
        <v>5.2178111852404447E-3</v>
      </c>
      <c r="Q131">
        <f t="shared" ref="Q131" si="915">G131/SUM(G130:G141)</f>
        <v>5.1208966039726521E-3</v>
      </c>
      <c r="R131">
        <f t="shared" ref="R131" si="916">H131/SUM(H130:H141)</f>
        <v>5.164597525723005E-3</v>
      </c>
      <c r="S131">
        <f t="shared" ref="S131" si="917">I131/SUM(I130:I141)</f>
        <v>3.7293440686908884E-3</v>
      </c>
      <c r="T131">
        <f t="shared" ref="T131" si="918">J131/SUM(J130:J141)</f>
        <v>3.4527442453225342E-3</v>
      </c>
      <c r="U131">
        <f t="shared" ref="U131" si="919">K131/SUM(K130:K141)</f>
        <v>2.3274940294089573E-3</v>
      </c>
    </row>
    <row r="132" spans="1:21">
      <c r="A132" t="str">
        <f t="shared" ref="A132:A141" si="920">A131</f>
        <v>ID</v>
      </c>
      <c r="B132" s="1" t="s">
        <v>98</v>
      </c>
      <c r="C132">
        <f>SUMIFS(INDEX('IRA-BIL_IRA-BIL - Mid_annual_st'!$W$3:$AR$434,MATCH(C128,'IRA-BIL_IRA-BIL - Mid_annual_st'!$A$3:$A$434,0),),'IRA-BIL_IRA-BIL - Mid_annual_st'!$W$1:$AR$1,$B132)</f>
        <v>0</v>
      </c>
      <c r="D132">
        <f>SUMIFS(INDEX('IRA-BIL_IRA-BIL - Mid_annual_st'!$W$3:$AR$434,MATCH(D128,'IRA-BIL_IRA-BIL - Mid_annual_st'!$A$3:$A$434,0),),'IRA-BIL_IRA-BIL - Mid_annual_st'!$W$1:$AR$1,$B132)</f>
        <v>0</v>
      </c>
      <c r="E132">
        <f>SUMIFS(INDEX('IRA-BIL_IRA-BIL - Mid_annual_st'!$W$3:$AR$434,MATCH(E128,'IRA-BIL_IRA-BIL - Mid_annual_st'!$A$3:$A$434,0),),'IRA-BIL_IRA-BIL - Mid_annual_st'!$W$1:$AR$1,$B132)</f>
        <v>0</v>
      </c>
      <c r="F132">
        <f>SUMIFS(INDEX('IRA-BIL_IRA-BIL - Mid_annual_st'!$W$3:$AR$434,MATCH(F128,'IRA-BIL_IRA-BIL - Mid_annual_st'!$A$3:$A$434,0),),'IRA-BIL_IRA-BIL - Mid_annual_st'!$W$1:$AR$1,$B132)</f>
        <v>30755</v>
      </c>
      <c r="G132">
        <f>SUMIFS(INDEX('IRA-BIL_IRA-BIL - Mid_annual_st'!$W$3:$AR$434,MATCH(G128,'IRA-BIL_IRA-BIL - Mid_annual_st'!$A$3:$A$434,0),),'IRA-BIL_IRA-BIL - Mid_annual_st'!$W$1:$AR$1,$B132)</f>
        <v>61511</v>
      </c>
      <c r="H132">
        <f>SUMIFS(INDEX('IRA-BIL_IRA-BIL - Mid_annual_st'!$W$3:$AR$434,MATCH(H128,'IRA-BIL_IRA-BIL - Mid_annual_st'!$A$3:$A$434,0),),'IRA-BIL_IRA-BIL - Mid_annual_st'!$W$1:$AR$1,$B132)</f>
        <v>92266</v>
      </c>
      <c r="I132">
        <f>SUMIFS(INDEX('IRA-BIL_IRA-BIL - Mid_annual_st'!$W$3:$AR$434,MATCH(I128,'IRA-BIL_IRA-BIL - Mid_annual_st'!$A$3:$A$434,0),),'IRA-BIL_IRA-BIL - Mid_annual_st'!$W$1:$AR$1,$B132)</f>
        <v>0</v>
      </c>
      <c r="J132">
        <f>SUMIFS(INDEX('IRA-BIL_IRA-BIL - Mid_annual_st'!$W$3:$AR$434,MATCH(J128,'IRA-BIL_IRA-BIL - Mid_annual_st'!$A$3:$A$434,0),),'IRA-BIL_IRA-BIL - Mid_annual_st'!$W$1:$AR$1,$B132)</f>
        <v>0</v>
      </c>
      <c r="K132">
        <f>SUMIFS(INDEX('IRA-BIL_IRA-BIL - Mid_annual_st'!$W$3:$AR$434,MATCH(K128,'IRA-BIL_IRA-BIL - Mid_annual_st'!$A$3:$A$434,0),),'IRA-BIL_IRA-BIL - Mid_annual_st'!$W$1:$AR$1,$B132)</f>
        <v>0</v>
      </c>
      <c r="M132">
        <f t="shared" ref="M132" si="921">C132/SUM(C130:C141)</f>
        <v>0</v>
      </c>
      <c r="N132">
        <f t="shared" ref="N132" si="922">D132/SUM(D130:D141)</f>
        <v>0</v>
      </c>
      <c r="O132">
        <f t="shared" ref="O132" si="923">E132/SUM(E130:E141)</f>
        <v>0</v>
      </c>
      <c r="P132">
        <f t="shared" ref="P132" si="924">F132/SUM(F130:F141)</f>
        <v>1.7708624350530229E-3</v>
      </c>
      <c r="Q132">
        <f t="shared" ref="Q132" si="925">G132/SUM(G130:G141)</f>
        <v>3.5301072622095911E-3</v>
      </c>
      <c r="R132">
        <f t="shared" ref="R132" si="926">H132/SUM(H130:H141)</f>
        <v>5.3323719582865255E-3</v>
      </c>
      <c r="S132">
        <f t="shared" ref="S132" si="927">I132/SUM(I130:I141)</f>
        <v>0</v>
      </c>
      <c r="T132">
        <f t="shared" ref="T132" si="928">J132/SUM(J130:J141)</f>
        <v>0</v>
      </c>
      <c r="U132">
        <f t="shared" ref="U132" si="929">K132/SUM(K130:K141)</f>
        <v>0</v>
      </c>
    </row>
    <row r="133" spans="1:21">
      <c r="A133" t="str">
        <f t="shared" si="920"/>
        <v>ID</v>
      </c>
      <c r="B133" s="1" t="s">
        <v>105</v>
      </c>
      <c r="C133">
        <f>SUMIFS(INDEX('IRA-BIL_IRA-BIL - Mid_annual_st'!$W$3:$AR$434,MATCH(C128,'IRA-BIL_IRA-BIL - Mid_annual_st'!$A$3:$A$434,0),),'IRA-BIL_IRA-BIL - Mid_annual_st'!$W$1:$AR$1,$B133)</f>
        <v>0</v>
      </c>
      <c r="D133">
        <f>SUMIFS(INDEX('IRA-BIL_IRA-BIL - Mid_annual_st'!$W$3:$AR$434,MATCH(D128,'IRA-BIL_IRA-BIL - Mid_annual_st'!$A$3:$A$434,0),),'IRA-BIL_IRA-BIL - Mid_annual_st'!$W$1:$AR$1,$B133)</f>
        <v>0</v>
      </c>
      <c r="E133">
        <f>SUMIFS(INDEX('IRA-BIL_IRA-BIL - Mid_annual_st'!$W$3:$AR$434,MATCH(E128,'IRA-BIL_IRA-BIL - Mid_annual_st'!$A$3:$A$434,0),),'IRA-BIL_IRA-BIL - Mid_annual_st'!$W$1:$AR$1,$B133)</f>
        <v>0</v>
      </c>
      <c r="F133">
        <f>SUMIFS(INDEX('IRA-BIL_IRA-BIL - Mid_annual_st'!$W$3:$AR$434,MATCH(F128,'IRA-BIL_IRA-BIL - Mid_annual_st'!$A$3:$A$434,0),),'IRA-BIL_IRA-BIL - Mid_annual_st'!$W$1:$AR$1,$B133)</f>
        <v>0</v>
      </c>
      <c r="G133">
        <f>SUMIFS(INDEX('IRA-BIL_IRA-BIL - Mid_annual_st'!$W$3:$AR$434,MATCH(G128,'IRA-BIL_IRA-BIL - Mid_annual_st'!$A$3:$A$434,0),),'IRA-BIL_IRA-BIL - Mid_annual_st'!$W$1:$AR$1,$B133)</f>
        <v>0</v>
      </c>
      <c r="H133">
        <f>SUMIFS(INDEX('IRA-BIL_IRA-BIL - Mid_annual_st'!$W$3:$AR$434,MATCH(H128,'IRA-BIL_IRA-BIL - Mid_annual_st'!$A$3:$A$434,0),),'IRA-BIL_IRA-BIL - Mid_annual_st'!$W$1:$AR$1,$B133)</f>
        <v>0</v>
      </c>
      <c r="I133">
        <f>SUMIFS(INDEX('IRA-BIL_IRA-BIL - Mid_annual_st'!$W$3:$AR$434,MATCH(I128,'IRA-BIL_IRA-BIL - Mid_annual_st'!$A$3:$A$434,0),),'IRA-BIL_IRA-BIL - Mid_annual_st'!$W$1:$AR$1,$B133)</f>
        <v>0</v>
      </c>
      <c r="J133">
        <f>SUMIFS(INDEX('IRA-BIL_IRA-BIL - Mid_annual_st'!$W$3:$AR$434,MATCH(J128,'IRA-BIL_IRA-BIL - Mid_annual_st'!$A$3:$A$434,0),),'IRA-BIL_IRA-BIL - Mid_annual_st'!$W$1:$AR$1,$B133)</f>
        <v>0</v>
      </c>
      <c r="K133">
        <f>SUMIFS(INDEX('IRA-BIL_IRA-BIL - Mid_annual_st'!$W$3:$AR$434,MATCH(K128,'IRA-BIL_IRA-BIL - Mid_annual_st'!$A$3:$A$434,0),),'IRA-BIL_IRA-BIL - Mid_annual_st'!$W$1:$AR$1,$B133)</f>
        <v>0</v>
      </c>
      <c r="M133">
        <f t="shared" ref="M133" si="930">C133/SUM(C130:C141)</f>
        <v>0</v>
      </c>
      <c r="N133">
        <f t="shared" ref="N133" si="931">D133/SUM(D130:D141)</f>
        <v>0</v>
      </c>
      <c r="O133">
        <f t="shared" ref="O133" si="932">E133/SUM(E130:E141)</f>
        <v>0</v>
      </c>
      <c r="P133">
        <f t="shared" ref="P133" si="933">F133/SUM(F130:F141)</f>
        <v>0</v>
      </c>
      <c r="Q133">
        <f t="shared" ref="Q133" si="934">G133/SUM(G130:G141)</f>
        <v>0</v>
      </c>
      <c r="R133">
        <f t="shared" ref="R133" si="935">H133/SUM(H130:H141)</f>
        <v>0</v>
      </c>
      <c r="S133">
        <f t="shared" ref="S133" si="936">I133/SUM(I130:I141)</f>
        <v>0</v>
      </c>
      <c r="T133">
        <f t="shared" ref="T133" si="937">J133/SUM(J130:J141)</f>
        <v>0</v>
      </c>
      <c r="U133">
        <f t="shared" ref="U133" si="938">K133/SUM(K130:K141)</f>
        <v>0</v>
      </c>
    </row>
    <row r="134" spans="1:21">
      <c r="A134" t="str">
        <f t="shared" si="920"/>
        <v>ID</v>
      </c>
      <c r="B134" s="1" t="s">
        <v>101</v>
      </c>
      <c r="C134">
        <f>SUMIFS(INDEX('IRA-BIL_IRA-BIL - Mid_annual_st'!$W$3:$AR$434,MATCH(C128,'IRA-BIL_IRA-BIL - Mid_annual_st'!$A$3:$A$434,0),),'IRA-BIL_IRA-BIL - Mid_annual_st'!$W$1:$AR$1,$B134)</f>
        <v>11843073</v>
      </c>
      <c r="D134">
        <f>SUMIFS(INDEX('IRA-BIL_IRA-BIL - Mid_annual_st'!$W$3:$AR$434,MATCH(D128,'IRA-BIL_IRA-BIL - Mid_annual_st'!$A$3:$A$434,0),),'IRA-BIL_IRA-BIL - Mid_annual_st'!$W$1:$AR$1,$B134)</f>
        <v>11841401</v>
      </c>
      <c r="E134">
        <f>SUMIFS(INDEX('IRA-BIL_IRA-BIL - Mid_annual_st'!$W$3:$AR$434,MATCH(E128,'IRA-BIL_IRA-BIL - Mid_annual_st'!$A$3:$A$434,0),),'IRA-BIL_IRA-BIL - Mid_annual_st'!$W$1:$AR$1,$B134)</f>
        <v>11848864</v>
      </c>
      <c r="F134">
        <f>SUMIFS(INDEX('IRA-BIL_IRA-BIL - Mid_annual_st'!$W$3:$AR$434,MATCH(F128,'IRA-BIL_IRA-BIL - Mid_annual_st'!$A$3:$A$434,0),),'IRA-BIL_IRA-BIL - Mid_annual_st'!$W$1:$AR$1,$B134)</f>
        <v>12246240</v>
      </c>
      <c r="G134">
        <f>SUMIFS(INDEX('IRA-BIL_IRA-BIL - Mid_annual_st'!$W$3:$AR$434,MATCH(G128,'IRA-BIL_IRA-BIL - Mid_annual_st'!$A$3:$A$434,0),),'IRA-BIL_IRA-BIL - Mid_annual_st'!$W$1:$AR$1,$B134)</f>
        <v>12252030</v>
      </c>
      <c r="H134">
        <f>SUMIFS(INDEX('IRA-BIL_IRA-BIL - Mid_annual_st'!$W$3:$AR$434,MATCH(H128,'IRA-BIL_IRA-BIL - Mid_annual_st'!$A$3:$A$434,0),),'IRA-BIL_IRA-BIL - Mid_annual_st'!$W$1:$AR$1,$B134)</f>
        <v>12276045</v>
      </c>
      <c r="I134">
        <f>SUMIFS(INDEX('IRA-BIL_IRA-BIL - Mid_annual_st'!$W$3:$AR$434,MATCH(I128,'IRA-BIL_IRA-BIL - Mid_annual_st'!$A$3:$A$434,0),),'IRA-BIL_IRA-BIL - Mid_annual_st'!$W$1:$AR$1,$B134)</f>
        <v>12280660</v>
      </c>
      <c r="J134">
        <f>SUMIFS(INDEX('IRA-BIL_IRA-BIL - Mid_annual_st'!$W$3:$AR$434,MATCH(J128,'IRA-BIL_IRA-BIL - Mid_annual_st'!$A$3:$A$434,0),),'IRA-BIL_IRA-BIL - Mid_annual_st'!$W$1:$AR$1,$B134)</f>
        <v>12283602</v>
      </c>
      <c r="K134">
        <f>SUMIFS(INDEX('IRA-BIL_IRA-BIL - Mid_annual_st'!$W$3:$AR$434,MATCH(K128,'IRA-BIL_IRA-BIL - Mid_annual_st'!$A$3:$A$434,0),),'IRA-BIL_IRA-BIL - Mid_annual_st'!$W$1:$AR$1,$B134)</f>
        <v>12292822</v>
      </c>
      <c r="M134">
        <f t="shared" ref="M134" si="939">C134/SUM(C130:C141)</f>
        <v>0.67935064964118774</v>
      </c>
      <c r="N134">
        <f t="shared" ref="N134" si="940">D134/SUM(D130:D141)</f>
        <v>0.69438480387298906</v>
      </c>
      <c r="O134">
        <f t="shared" ref="O134" si="941">E134/SUM(E130:E141)</f>
        <v>0.69538349616355066</v>
      </c>
      <c r="P134">
        <f t="shared" ref="P134" si="942">F134/SUM(F130:F141)</f>
        <v>0.70513433219456123</v>
      </c>
      <c r="Q134">
        <f t="shared" ref="Q134" si="943">G134/SUM(G130:G141)</f>
        <v>0.70314220350522305</v>
      </c>
      <c r="R134">
        <f t="shared" ref="R134" si="944">H134/SUM(H130:H141)</f>
        <v>0.70947519255916058</v>
      </c>
      <c r="S134">
        <f t="shared" ref="S134" si="945">I134/SUM(I130:I141)</f>
        <v>0.72665375998555293</v>
      </c>
      <c r="T134">
        <f t="shared" ref="T134" si="946">J134/SUM(J130:J141)</f>
        <v>0.72805534585320109</v>
      </c>
      <c r="U134">
        <f t="shared" ref="U134" si="947">K134/SUM(K130:K141)</f>
        <v>0.59261536473875476</v>
      </c>
    </row>
    <row r="135" spans="1:21">
      <c r="A135" t="str">
        <f t="shared" si="920"/>
        <v>ID</v>
      </c>
      <c r="B135" s="1" t="s">
        <v>346</v>
      </c>
      <c r="C135">
        <f>SUMIFS(INDEX('IRA-BIL_IRA-BIL - Mid_annual_st'!$W$3:$AR$434,MATCH(C128,'IRA-BIL_IRA-BIL - Mid_annual_st'!$A$3:$A$434,0),),'IRA-BIL_IRA-BIL - Mid_annual_st'!$W$1:$AR$1,$B135)</f>
        <v>2581222</v>
      </c>
      <c r="D135">
        <f>SUMIFS(INDEX('IRA-BIL_IRA-BIL - Mid_annual_st'!$W$3:$AR$434,MATCH(D128,'IRA-BIL_IRA-BIL - Mid_annual_st'!$A$3:$A$434,0),),'IRA-BIL_IRA-BIL - Mid_annual_st'!$W$1:$AR$1,$B135)</f>
        <v>2300130</v>
      </c>
      <c r="E135">
        <f>SUMIFS(INDEX('IRA-BIL_IRA-BIL - Mid_annual_st'!$W$3:$AR$434,MATCH(E128,'IRA-BIL_IRA-BIL - Mid_annual_st'!$A$3:$A$434,0),),'IRA-BIL_IRA-BIL - Mid_annual_st'!$W$1:$AR$1,$B135)</f>
        <v>2289520</v>
      </c>
      <c r="F135">
        <f>SUMIFS(INDEX('IRA-BIL_IRA-BIL - Mid_annual_st'!$W$3:$AR$434,MATCH(F128,'IRA-BIL_IRA-BIL - Mid_annual_st'!$A$3:$A$434,0),),'IRA-BIL_IRA-BIL - Mid_annual_st'!$W$1:$AR$1,$B135)</f>
        <v>2197645</v>
      </c>
      <c r="G135">
        <f>SUMIFS(INDEX('IRA-BIL_IRA-BIL - Mid_annual_st'!$W$3:$AR$434,MATCH(G128,'IRA-BIL_IRA-BIL - Mid_annual_st'!$A$3:$A$434,0),),'IRA-BIL_IRA-BIL - Mid_annual_st'!$W$1:$AR$1,$B135)</f>
        <v>2228844</v>
      </c>
      <c r="H135">
        <f>SUMIFS(INDEX('IRA-BIL_IRA-BIL - Mid_annual_st'!$W$3:$AR$434,MATCH(H128,'IRA-BIL_IRA-BIL - Mid_annual_st'!$A$3:$A$434,0),),'IRA-BIL_IRA-BIL - Mid_annual_st'!$W$1:$AR$1,$B135)</f>
        <v>2061142</v>
      </c>
      <c r="I135">
        <f>SUMIFS(INDEX('IRA-BIL_IRA-BIL - Mid_annual_st'!$W$3:$AR$434,MATCH(I128,'IRA-BIL_IRA-BIL - Mid_annual_st'!$A$3:$A$434,0),),'IRA-BIL_IRA-BIL - Mid_annual_st'!$W$1:$AR$1,$B135)</f>
        <v>1781290</v>
      </c>
      <c r="J135">
        <f>SUMIFS(INDEX('IRA-BIL_IRA-BIL - Mid_annual_st'!$W$3:$AR$434,MATCH(J128,'IRA-BIL_IRA-BIL - Mid_annual_st'!$A$3:$A$434,0),),'IRA-BIL_IRA-BIL - Mid_annual_st'!$W$1:$AR$1,$B135)</f>
        <v>1763463</v>
      </c>
      <c r="K135">
        <f>SUMIFS(INDEX('IRA-BIL_IRA-BIL - Mid_annual_st'!$W$3:$AR$434,MATCH(K128,'IRA-BIL_IRA-BIL - Mid_annual_st'!$A$3:$A$434,0),),'IRA-BIL_IRA-BIL - Mid_annual_st'!$W$1:$AR$1,$B135)</f>
        <v>1213299</v>
      </c>
      <c r="M135">
        <f t="shared" ref="M135" si="948">C135/SUM(C130:C141)</f>
        <v>0.14806586454108034</v>
      </c>
      <c r="N135">
        <f t="shared" ref="N135" si="949">D135/SUM(D130:D141)</f>
        <v>0.13488060398700952</v>
      </c>
      <c r="O135">
        <f t="shared" ref="O135" si="950">E135/SUM(E130:E141)</f>
        <v>0.13436684074830907</v>
      </c>
      <c r="P135">
        <f t="shared" ref="P135" si="951">F135/SUM(F130:F141)</f>
        <v>0.12653965131139977</v>
      </c>
      <c r="Q135">
        <f t="shared" ref="Q135" si="952">G135/SUM(G130:G141)</f>
        <v>0.12791303003905438</v>
      </c>
      <c r="R135">
        <f t="shared" ref="R135" si="953">H135/SUM(H130:H141)</f>
        <v>0.11912054064169472</v>
      </c>
      <c r="S135">
        <f t="shared" ref="S135" si="954">I135/SUM(I130:I141)</f>
        <v>0.10539996027287341</v>
      </c>
      <c r="T135">
        <f t="shared" ref="T135" si="955">J135/SUM(J130:J141)</f>
        <v>0.10452135003758047</v>
      </c>
      <c r="U135">
        <f t="shared" ref="U135" si="956">K135/SUM(K130:K141)</f>
        <v>5.8491014465365754E-2</v>
      </c>
    </row>
    <row r="136" spans="1:21">
      <c r="A136" t="str">
        <f t="shared" si="920"/>
        <v>ID</v>
      </c>
      <c r="B136" s="1" t="s">
        <v>99</v>
      </c>
      <c r="C136">
        <f>SUMIFS(INDEX('IRA-BIL_IRA-BIL - Mid_annual_st'!$W$3:$AR$434,MATCH(C128,'IRA-BIL_IRA-BIL - Mid_annual_st'!$A$3:$A$434,0),),'IRA-BIL_IRA-BIL - Mid_annual_st'!$W$1:$AR$1,$B136)</f>
        <v>0</v>
      </c>
      <c r="D136">
        <f>SUMIFS(INDEX('IRA-BIL_IRA-BIL - Mid_annual_st'!$W$3:$AR$434,MATCH(D128,'IRA-BIL_IRA-BIL - Mid_annual_st'!$A$3:$A$434,0),),'IRA-BIL_IRA-BIL - Mid_annual_st'!$W$1:$AR$1,$B136)</f>
        <v>0</v>
      </c>
      <c r="E136">
        <f>SUMIFS(INDEX('IRA-BIL_IRA-BIL - Mid_annual_st'!$W$3:$AR$434,MATCH(E128,'IRA-BIL_IRA-BIL - Mid_annual_st'!$A$3:$A$434,0),),'IRA-BIL_IRA-BIL - Mid_annual_st'!$W$1:$AR$1,$B136)</f>
        <v>0</v>
      </c>
      <c r="F136">
        <f>SUMIFS(INDEX('IRA-BIL_IRA-BIL - Mid_annual_st'!$W$3:$AR$434,MATCH(F128,'IRA-BIL_IRA-BIL - Mid_annual_st'!$A$3:$A$434,0),),'IRA-BIL_IRA-BIL - Mid_annual_st'!$W$1:$AR$1,$B136)</f>
        <v>0</v>
      </c>
      <c r="G136">
        <f>SUMIFS(INDEX('IRA-BIL_IRA-BIL - Mid_annual_st'!$W$3:$AR$434,MATCH(G128,'IRA-BIL_IRA-BIL - Mid_annual_st'!$A$3:$A$434,0),),'IRA-BIL_IRA-BIL - Mid_annual_st'!$W$1:$AR$1,$B136)</f>
        <v>0</v>
      </c>
      <c r="H136">
        <f>SUMIFS(INDEX('IRA-BIL_IRA-BIL - Mid_annual_st'!$W$3:$AR$434,MATCH(H128,'IRA-BIL_IRA-BIL - Mid_annual_st'!$A$3:$A$434,0),),'IRA-BIL_IRA-BIL - Mid_annual_st'!$W$1:$AR$1,$B136)</f>
        <v>0</v>
      </c>
      <c r="I136">
        <f>SUMIFS(INDEX('IRA-BIL_IRA-BIL - Mid_annual_st'!$W$3:$AR$434,MATCH(I128,'IRA-BIL_IRA-BIL - Mid_annual_st'!$A$3:$A$434,0),),'IRA-BIL_IRA-BIL - Mid_annual_st'!$W$1:$AR$1,$B136)</f>
        <v>0</v>
      </c>
      <c r="J136">
        <f>SUMIFS(INDEX('IRA-BIL_IRA-BIL - Mid_annual_st'!$W$3:$AR$434,MATCH(J128,'IRA-BIL_IRA-BIL - Mid_annual_st'!$A$3:$A$434,0),),'IRA-BIL_IRA-BIL - Mid_annual_st'!$W$1:$AR$1,$B136)</f>
        <v>0</v>
      </c>
      <c r="K136">
        <f>SUMIFS(INDEX('IRA-BIL_IRA-BIL - Mid_annual_st'!$W$3:$AR$434,MATCH(K128,'IRA-BIL_IRA-BIL - Mid_annual_st'!$A$3:$A$434,0),),'IRA-BIL_IRA-BIL - Mid_annual_st'!$W$1:$AR$1,$B136)</f>
        <v>4615232</v>
      </c>
      <c r="M136">
        <f t="shared" ref="M136" si="957">C136/SUM(C130:C141)</f>
        <v>0</v>
      </c>
      <c r="N136">
        <f t="shared" ref="N136" si="958">D136/SUM(D130:D141)</f>
        <v>0</v>
      </c>
      <c r="O136">
        <f t="shared" ref="O136" si="959">E136/SUM(E130:E141)</f>
        <v>0</v>
      </c>
      <c r="P136">
        <f t="shared" ref="P136" si="960">F136/SUM(F130:F141)</f>
        <v>0</v>
      </c>
      <c r="Q136">
        <f t="shared" ref="Q136" si="961">G136/SUM(G130:G141)</f>
        <v>0</v>
      </c>
      <c r="R136">
        <f t="shared" ref="R136" si="962">H136/SUM(H130:H141)</f>
        <v>0</v>
      </c>
      <c r="S136">
        <f t="shared" ref="S136" si="963">I136/SUM(I130:I141)</f>
        <v>0</v>
      </c>
      <c r="T136">
        <f t="shared" ref="T136" si="964">J136/SUM(J130:J141)</f>
        <v>0</v>
      </c>
      <c r="U136">
        <f t="shared" ref="U136" si="965">K136/SUM(K130:K141)</f>
        <v>0.22249223124144907</v>
      </c>
    </row>
    <row r="137" spans="1:21">
      <c r="A137" t="str">
        <f t="shared" si="920"/>
        <v>ID</v>
      </c>
      <c r="B137" s="1" t="s">
        <v>109</v>
      </c>
      <c r="C137">
        <f>SUMIFS(INDEX('IRA-BIL_IRA-BIL - Mid_annual_st'!$W$3:$AR$434,MATCH(C128,'IRA-BIL_IRA-BIL - Mid_annual_st'!$A$3:$A$434,0),),'IRA-BIL_IRA-BIL - Mid_annual_st'!$W$1:$AR$1,$B137)</f>
        <v>0</v>
      </c>
      <c r="D137">
        <f>SUMIFS(INDEX('IRA-BIL_IRA-BIL - Mid_annual_st'!$W$3:$AR$434,MATCH(D128,'IRA-BIL_IRA-BIL - Mid_annual_st'!$A$3:$A$434,0),),'IRA-BIL_IRA-BIL - Mid_annual_st'!$W$1:$AR$1,$B137)</f>
        <v>0</v>
      </c>
      <c r="E137">
        <f>SUMIFS(INDEX('IRA-BIL_IRA-BIL - Mid_annual_st'!$W$3:$AR$434,MATCH(E128,'IRA-BIL_IRA-BIL - Mid_annual_st'!$A$3:$A$434,0),),'IRA-BIL_IRA-BIL - Mid_annual_st'!$W$1:$AR$1,$B137)</f>
        <v>0</v>
      </c>
      <c r="F137">
        <f>SUMIFS(INDEX('IRA-BIL_IRA-BIL - Mid_annual_st'!$W$3:$AR$434,MATCH(F128,'IRA-BIL_IRA-BIL - Mid_annual_st'!$A$3:$A$434,0),),'IRA-BIL_IRA-BIL - Mid_annual_st'!$W$1:$AR$1,$B137)</f>
        <v>0</v>
      </c>
      <c r="G137">
        <f>SUMIFS(INDEX('IRA-BIL_IRA-BIL - Mid_annual_st'!$W$3:$AR$434,MATCH(G128,'IRA-BIL_IRA-BIL - Mid_annual_st'!$A$3:$A$434,0),),'IRA-BIL_IRA-BIL - Mid_annual_st'!$W$1:$AR$1,$B137)</f>
        <v>0</v>
      </c>
      <c r="H137">
        <f>SUMIFS(INDEX('IRA-BIL_IRA-BIL - Mid_annual_st'!$W$3:$AR$434,MATCH(H128,'IRA-BIL_IRA-BIL - Mid_annual_st'!$A$3:$A$434,0),),'IRA-BIL_IRA-BIL - Mid_annual_st'!$W$1:$AR$1,$B137)</f>
        <v>0</v>
      </c>
      <c r="I137">
        <f>SUMIFS(INDEX('IRA-BIL_IRA-BIL - Mid_annual_st'!$W$3:$AR$434,MATCH(I128,'IRA-BIL_IRA-BIL - Mid_annual_st'!$A$3:$A$434,0),),'IRA-BIL_IRA-BIL - Mid_annual_st'!$W$1:$AR$1,$B137)</f>
        <v>0</v>
      </c>
      <c r="J137">
        <f>SUMIFS(INDEX('IRA-BIL_IRA-BIL - Mid_annual_st'!$W$3:$AR$434,MATCH(J128,'IRA-BIL_IRA-BIL - Mid_annual_st'!$A$3:$A$434,0),),'IRA-BIL_IRA-BIL - Mid_annual_st'!$W$1:$AR$1,$B137)</f>
        <v>0</v>
      </c>
      <c r="K137">
        <f>SUMIFS(INDEX('IRA-BIL_IRA-BIL - Mid_annual_st'!$W$3:$AR$434,MATCH(K128,'IRA-BIL_IRA-BIL - Mid_annual_st'!$A$3:$A$434,0),),'IRA-BIL_IRA-BIL - Mid_annual_st'!$W$1:$AR$1,$B137)</f>
        <v>0</v>
      </c>
      <c r="M137">
        <f t="shared" ref="M137" si="966">C137/SUM(C130:C141)</f>
        <v>0</v>
      </c>
      <c r="N137">
        <f t="shared" ref="N137" si="967">D137/SUM(D130:D141)</f>
        <v>0</v>
      </c>
      <c r="O137">
        <f t="shared" ref="O137" si="968">E137/SUM(E130:E141)</f>
        <v>0</v>
      </c>
      <c r="P137">
        <f t="shared" ref="P137" si="969">F137/SUM(F130:F141)</f>
        <v>0</v>
      </c>
      <c r="Q137">
        <f t="shared" ref="Q137" si="970">G137/SUM(G130:G141)</f>
        <v>0</v>
      </c>
      <c r="R137">
        <f t="shared" ref="R137" si="971">H137/SUM(H130:H141)</f>
        <v>0</v>
      </c>
      <c r="S137">
        <f t="shared" ref="S137" si="972">I137/SUM(I130:I141)</f>
        <v>0</v>
      </c>
      <c r="T137">
        <f t="shared" ref="T137" si="973">J137/SUM(J130:J141)</f>
        <v>0</v>
      </c>
      <c r="U137">
        <f t="shared" ref="U137" si="974">K137/SUM(K130:K141)</f>
        <v>0</v>
      </c>
    </row>
    <row r="138" spans="1:21">
      <c r="A138" t="str">
        <f t="shared" si="920"/>
        <v>ID</v>
      </c>
      <c r="B138" s="1" t="s">
        <v>106</v>
      </c>
      <c r="C138">
        <f>SUMIFS(INDEX('IRA-BIL_IRA-BIL - Mid_annual_st'!$W$3:$AR$434,MATCH(C128,'IRA-BIL_IRA-BIL - Mid_annual_st'!$A$3:$A$434,0),),'IRA-BIL_IRA-BIL - Mid_annual_st'!$W$1:$AR$1,$B138)</f>
        <v>0</v>
      </c>
      <c r="D138">
        <f>SUMIFS(INDEX('IRA-BIL_IRA-BIL - Mid_annual_st'!$W$3:$AR$434,MATCH(D128,'IRA-BIL_IRA-BIL - Mid_annual_st'!$A$3:$A$434,0),),'IRA-BIL_IRA-BIL - Mid_annual_st'!$W$1:$AR$1,$B138)</f>
        <v>0</v>
      </c>
      <c r="E138">
        <f>SUMIFS(INDEX('IRA-BIL_IRA-BIL - Mid_annual_st'!$W$3:$AR$434,MATCH(E128,'IRA-BIL_IRA-BIL - Mid_annual_st'!$A$3:$A$434,0),),'IRA-BIL_IRA-BIL - Mid_annual_st'!$W$1:$AR$1,$B138)</f>
        <v>0</v>
      </c>
      <c r="F138">
        <f>SUMIFS(INDEX('IRA-BIL_IRA-BIL - Mid_annual_st'!$W$3:$AR$434,MATCH(F128,'IRA-BIL_IRA-BIL - Mid_annual_st'!$A$3:$A$434,0),),'IRA-BIL_IRA-BIL - Mid_annual_st'!$W$1:$AR$1,$B138)</f>
        <v>0</v>
      </c>
      <c r="G138">
        <f>SUMIFS(INDEX('IRA-BIL_IRA-BIL - Mid_annual_st'!$W$3:$AR$434,MATCH(G128,'IRA-BIL_IRA-BIL - Mid_annual_st'!$A$3:$A$434,0),),'IRA-BIL_IRA-BIL - Mid_annual_st'!$W$1:$AR$1,$B138)</f>
        <v>0</v>
      </c>
      <c r="H138">
        <f>SUMIFS(INDEX('IRA-BIL_IRA-BIL - Mid_annual_st'!$W$3:$AR$434,MATCH(H128,'IRA-BIL_IRA-BIL - Mid_annual_st'!$A$3:$A$434,0),),'IRA-BIL_IRA-BIL - Mid_annual_st'!$W$1:$AR$1,$B138)</f>
        <v>0</v>
      </c>
      <c r="I138">
        <f>SUMIFS(INDEX('IRA-BIL_IRA-BIL - Mid_annual_st'!$W$3:$AR$434,MATCH(I128,'IRA-BIL_IRA-BIL - Mid_annual_st'!$A$3:$A$434,0),),'IRA-BIL_IRA-BIL - Mid_annual_st'!$W$1:$AR$1,$B138)</f>
        <v>0</v>
      </c>
      <c r="J138">
        <f>SUMIFS(INDEX('IRA-BIL_IRA-BIL - Mid_annual_st'!$W$3:$AR$434,MATCH(J128,'IRA-BIL_IRA-BIL - Mid_annual_st'!$A$3:$A$434,0),),'IRA-BIL_IRA-BIL - Mid_annual_st'!$W$1:$AR$1,$B138)</f>
        <v>0</v>
      </c>
      <c r="K138">
        <f>SUMIFS(INDEX('IRA-BIL_IRA-BIL - Mid_annual_st'!$W$3:$AR$434,MATCH(K128,'IRA-BIL_IRA-BIL - Mid_annual_st'!$A$3:$A$434,0),),'IRA-BIL_IRA-BIL - Mid_annual_st'!$W$1:$AR$1,$B138)</f>
        <v>0</v>
      </c>
      <c r="M138">
        <f t="shared" ref="M138" si="975">C138/SUM(C130:C141)</f>
        <v>0</v>
      </c>
      <c r="N138">
        <f t="shared" ref="N138" si="976">D138/SUM(D130:D141)</f>
        <v>0</v>
      </c>
      <c r="O138">
        <f t="shared" ref="O138" si="977">E138/SUM(E130:E141)</f>
        <v>0</v>
      </c>
      <c r="P138">
        <f t="shared" ref="P138" si="978">F138/SUM(F130:F141)</f>
        <v>0</v>
      </c>
      <c r="Q138">
        <f t="shared" ref="Q138" si="979">G138/SUM(G130:G141)</f>
        <v>0</v>
      </c>
      <c r="R138">
        <f t="shared" ref="R138" si="980">H138/SUM(H130:H141)</f>
        <v>0</v>
      </c>
      <c r="S138">
        <f t="shared" ref="S138" si="981">I138/SUM(I130:I141)</f>
        <v>0</v>
      </c>
      <c r="T138">
        <f t="shared" ref="T138" si="982">J138/SUM(J130:J141)</f>
        <v>0</v>
      </c>
      <c r="U138">
        <f t="shared" ref="U138" si="983">K138/SUM(K130:K141)</f>
        <v>0</v>
      </c>
    </row>
    <row r="139" spans="1:21">
      <c r="A139" t="str">
        <f t="shared" si="920"/>
        <v>ID</v>
      </c>
      <c r="B139" s="1" t="s">
        <v>100</v>
      </c>
      <c r="C139">
        <f>SUMIFS(INDEX('IRA-BIL_IRA-BIL - Mid_annual_st'!$W$3:$AR$434,MATCH(C128,'IRA-BIL_IRA-BIL - Mid_annual_st'!$A$3:$A$434,0),),'IRA-BIL_IRA-BIL - Mid_annual_st'!$W$1:$AR$1,$B139)</f>
        <v>2316255</v>
      </c>
      <c r="D139">
        <f>SUMIFS(INDEX('IRA-BIL_IRA-BIL - Mid_annual_st'!$W$3:$AR$434,MATCH(D128,'IRA-BIL_IRA-BIL - Mid_annual_st'!$A$3:$A$434,0),),'IRA-BIL_IRA-BIL - Mid_annual_st'!$W$1:$AR$1,$B139)</f>
        <v>2310854</v>
      </c>
      <c r="E139">
        <f>SUMIFS(INDEX('IRA-BIL_IRA-BIL - Mid_annual_st'!$W$3:$AR$434,MATCH(E128,'IRA-BIL_IRA-BIL - Mid_annual_st'!$A$3:$A$434,0),),'IRA-BIL_IRA-BIL - Mid_annual_st'!$W$1:$AR$1,$B139)</f>
        <v>2305454</v>
      </c>
      <c r="F139">
        <f>SUMIFS(INDEX('IRA-BIL_IRA-BIL - Mid_annual_st'!$W$3:$AR$434,MATCH(F128,'IRA-BIL_IRA-BIL - Mid_annual_st'!$A$3:$A$434,0),),'IRA-BIL_IRA-BIL - Mid_annual_st'!$W$1:$AR$1,$B139)</f>
        <v>2300054</v>
      </c>
      <c r="G139">
        <f>SUMIFS(INDEX('IRA-BIL_IRA-BIL - Mid_annual_st'!$W$3:$AR$434,MATCH(G128,'IRA-BIL_IRA-BIL - Mid_annual_st'!$A$3:$A$434,0),),'IRA-BIL_IRA-BIL - Mid_annual_st'!$W$1:$AR$1,$B139)</f>
        <v>2294654</v>
      </c>
      <c r="H139">
        <f>SUMIFS(INDEX('IRA-BIL_IRA-BIL - Mid_annual_st'!$W$3:$AR$434,MATCH(H128,'IRA-BIL_IRA-BIL - Mid_annual_st'!$A$3:$A$434,0),),'IRA-BIL_IRA-BIL - Mid_annual_st'!$W$1:$AR$1,$B139)</f>
        <v>2289253</v>
      </c>
      <c r="I139">
        <f>SUMIFS(INDEX('IRA-BIL_IRA-BIL - Mid_annual_st'!$W$3:$AR$434,MATCH(I128,'IRA-BIL_IRA-BIL - Mid_annual_st'!$A$3:$A$434,0),),'IRA-BIL_IRA-BIL - Mid_annual_st'!$W$1:$AR$1,$B139)</f>
        <v>2283853</v>
      </c>
      <c r="J139">
        <f>SUMIFS(INDEX('IRA-BIL_IRA-BIL - Mid_annual_st'!$W$3:$AR$434,MATCH(J128,'IRA-BIL_IRA-BIL - Mid_annual_st'!$A$3:$A$434,0),),'IRA-BIL_IRA-BIL - Mid_annual_st'!$W$1:$AR$1,$B139)</f>
        <v>2278453</v>
      </c>
      <c r="K139">
        <f>SUMIFS(INDEX('IRA-BIL_IRA-BIL - Mid_annual_st'!$W$3:$AR$434,MATCH(K128,'IRA-BIL_IRA-BIL - Mid_annual_st'!$A$3:$A$434,0),),'IRA-BIL_IRA-BIL - Mid_annual_st'!$W$1:$AR$1,$B139)</f>
        <v>2089119</v>
      </c>
      <c r="M139">
        <f t="shared" ref="M139" si="984">C139/SUM(C130:C141)</f>
        <v>0.1328666418745075</v>
      </c>
      <c r="N139">
        <f t="shared" ref="N139" si="985">D139/SUM(D130:D141)</f>
        <v>0.13550946391977708</v>
      </c>
      <c r="O139">
        <f t="shared" ref="O139" si="986">E139/SUM(E130:E141)</f>
        <v>0.13530197179782319</v>
      </c>
      <c r="P139">
        <f t="shared" ref="P139" si="987">F139/SUM(F130:F141)</f>
        <v>0.13243632668487873</v>
      </c>
      <c r="Q139">
        <f t="shared" ref="Q139" si="988">G139/SUM(G130:G141)</f>
        <v>0.13168985628031224</v>
      </c>
      <c r="R139">
        <f t="shared" ref="R139" si="989">H139/SUM(H130:H141)</f>
        <v>0.13230386602457356</v>
      </c>
      <c r="S139">
        <f t="shared" ref="S139" si="990">I139/SUM(I130:I141)</f>
        <v>0.13513690385567917</v>
      </c>
      <c r="T139">
        <f t="shared" ref="T139" si="991">J139/SUM(J130:J141)</f>
        <v>0.13504506959157936</v>
      </c>
      <c r="U139">
        <f t="shared" ref="U139" si="992">K139/SUM(K130:K141)</f>
        <v>0.10071275889032336</v>
      </c>
    </row>
    <row r="140" spans="1:21">
      <c r="A140" t="str">
        <f t="shared" si="920"/>
        <v>ID</v>
      </c>
      <c r="B140" s="1" t="s">
        <v>896</v>
      </c>
      <c r="C140" s="156">
        <v>0</v>
      </c>
      <c r="D140" s="156">
        <v>0</v>
      </c>
      <c r="E140" s="156">
        <v>0</v>
      </c>
      <c r="F140" s="156">
        <v>0</v>
      </c>
      <c r="G140" s="156">
        <v>0</v>
      </c>
      <c r="H140" s="156">
        <v>0</v>
      </c>
      <c r="I140" s="156">
        <v>0</v>
      </c>
      <c r="J140" s="156">
        <v>0</v>
      </c>
      <c r="K140" s="156">
        <v>0</v>
      </c>
      <c r="M140" s="156">
        <v>0</v>
      </c>
      <c r="N140" s="156">
        <v>0</v>
      </c>
      <c r="O140" s="156">
        <v>0</v>
      </c>
      <c r="P140" s="156">
        <v>0</v>
      </c>
      <c r="Q140" s="156">
        <v>0</v>
      </c>
      <c r="R140" s="156">
        <v>0</v>
      </c>
      <c r="S140" s="156">
        <v>0</v>
      </c>
      <c r="T140" s="156">
        <v>0</v>
      </c>
      <c r="U140" s="156">
        <v>0</v>
      </c>
    </row>
    <row r="141" spans="1:21" ht="15.5" thickBot="1">
      <c r="A141" t="str">
        <f t="shared" si="920"/>
        <v>ID</v>
      </c>
      <c r="B141" s="1" t="s">
        <v>895</v>
      </c>
      <c r="C141">
        <f>SUMIFS(INDEX('IRA-BIL_IRA-BIL - Mid_annual_st'!$W$3:$AR$434,MATCH(C128,'IRA-BIL_IRA-BIL - Mid_annual_st'!$A$3:$A$434,0),),'IRA-BIL_IRA-BIL - Mid_annual_st'!$W$1:$AR$1,$B141)</f>
        <v>512614</v>
      </c>
      <c r="D141">
        <f>SUMIFS(INDEX('IRA-BIL_IRA-BIL - Mid_annual_st'!$W$3:$AR$434,MATCH(D128,'IRA-BIL_IRA-BIL - Mid_annual_st'!$A$3:$A$434,0),),'IRA-BIL_IRA-BIL - Mid_annual_st'!$W$1:$AR$1,$B141)</f>
        <v>509017</v>
      </c>
      <c r="E141">
        <f>SUMIFS(INDEX('IRA-BIL_IRA-BIL - Mid_annual_st'!$W$3:$AR$434,MATCH(E128,'IRA-BIL_IRA-BIL - Mid_annual_st'!$A$3:$A$434,0),),'IRA-BIL_IRA-BIL - Mid_annual_st'!$W$1:$AR$1,$B141)</f>
        <v>505474</v>
      </c>
      <c r="F141">
        <f>SUMIFS(INDEX('IRA-BIL_IRA-BIL - Mid_annual_st'!$W$3:$AR$434,MATCH(F128,'IRA-BIL_IRA-BIL - Mid_annual_st'!$A$3:$A$434,0),),'IRA-BIL_IRA-BIL - Mid_annual_st'!$W$1:$AR$1,$B141)</f>
        <v>501931</v>
      </c>
      <c r="G141">
        <f>SUMIFS(INDEX('IRA-BIL_IRA-BIL - Mid_annual_st'!$W$3:$AR$434,MATCH(G128,'IRA-BIL_IRA-BIL - Mid_annual_st'!$A$3:$A$434,0),),'IRA-BIL_IRA-BIL - Mid_annual_st'!$W$1:$AR$1,$B141)</f>
        <v>498414</v>
      </c>
      <c r="H141">
        <f>SUMIFS(INDEX('IRA-BIL_IRA-BIL - Mid_annual_st'!$W$3:$AR$434,MATCH(H128,'IRA-BIL_IRA-BIL - Mid_annual_st'!$A$3:$A$434,0),),'IRA-BIL_IRA-BIL - Mid_annual_st'!$W$1:$AR$1,$B141)</f>
        <v>494925</v>
      </c>
      <c r="I141">
        <f>SUMIFS(INDEX('IRA-BIL_IRA-BIL - Mid_annual_st'!$W$3:$AR$434,MATCH(I128,'IRA-BIL_IRA-BIL - Mid_annual_st'!$A$3:$A$434,0),),'IRA-BIL_IRA-BIL - Mid_annual_st'!$W$1:$AR$1,$B141)</f>
        <v>491461</v>
      </c>
      <c r="J141">
        <f>SUMIFS(INDEX('IRA-BIL_IRA-BIL - Mid_annual_st'!$W$3:$AR$434,MATCH(J128,'IRA-BIL_IRA-BIL - Mid_annual_st'!$A$3:$A$434,0),),'IRA-BIL_IRA-BIL - Mid_annual_st'!$W$1:$AR$1,$B141)</f>
        <v>488025</v>
      </c>
      <c r="K141">
        <f>SUMIFS(INDEX('IRA-BIL_IRA-BIL - Mid_annual_st'!$W$3:$AR$434,MATCH(K128,'IRA-BIL_IRA-BIL - Mid_annual_st'!$A$3:$A$434,0),),'IRA-BIL_IRA-BIL - Mid_annual_st'!$W$1:$AR$1,$B141)</f>
        <v>484588</v>
      </c>
      <c r="M141">
        <f t="shared" ref="M141" si="993">C141/SUM(C130:C141)</f>
        <v>2.9404923360277169E-2</v>
      </c>
      <c r="N141">
        <f t="shared" ref="N141" si="994">D141/SUM(D130:D141)</f>
        <v>2.9848973927410892E-2</v>
      </c>
      <c r="O141">
        <f t="shared" ref="O141" si="995">E141/SUM(E130:E141)</f>
        <v>2.9665145733782969E-2</v>
      </c>
      <c r="P141">
        <f t="shared" ref="P141" si="996">F141/SUM(F130:F141)</f>
        <v>2.8901016188866813E-2</v>
      </c>
      <c r="Q141">
        <f t="shared" ref="Q141" si="997">G141/SUM(G130:G141)</f>
        <v>2.8603906309228121E-2</v>
      </c>
      <c r="R141">
        <f t="shared" ref="R141" si="998">H141/SUM(H130:H141)</f>
        <v>2.8603431290561622E-2</v>
      </c>
      <c r="S141">
        <f t="shared" ref="S141" si="999">I141/SUM(I130:I141)</f>
        <v>2.908003181720362E-2</v>
      </c>
      <c r="T141">
        <f t="shared" ref="T141" si="1000">J141/SUM(J130:J141)</f>
        <v>2.8925490272316577E-2</v>
      </c>
      <c r="U141">
        <f t="shared" ref="U141" si="1001">K141/SUM(K130:K141)</f>
        <v>2.3361136634698174E-2</v>
      </c>
    </row>
    <row r="142" spans="1:21" ht="15.5" thickBot="1">
      <c r="A142" s="153" t="s">
        <v>547</v>
      </c>
      <c r="C142" s="152" t="str">
        <f t="shared" ref="C142" si="1002">$A142&amp;"_"&amp;C143</f>
        <v>IL_2022</v>
      </c>
      <c r="D142" s="152" t="str">
        <f t="shared" ref="D142" si="1003">$A142&amp;"_"&amp;D143</f>
        <v>IL_2023</v>
      </c>
      <c r="E142" s="152" t="str">
        <f t="shared" ref="E142" si="1004">$A142&amp;"_"&amp;E143</f>
        <v>IL_2024</v>
      </c>
      <c r="F142" s="152" t="str">
        <f t="shared" ref="F142" si="1005">$A142&amp;"_"&amp;F143</f>
        <v>IL_2025</v>
      </c>
      <c r="G142" s="152" t="str">
        <f t="shared" ref="G142" si="1006">$A142&amp;"_"&amp;G143</f>
        <v>IL_2026</v>
      </c>
      <c r="H142" s="152" t="str">
        <f t="shared" ref="H142" si="1007">$A142&amp;"_"&amp;H143</f>
        <v>IL_2027</v>
      </c>
      <c r="I142" s="152" t="str">
        <f t="shared" ref="I142" si="1008">$A142&amp;"_"&amp;I143</f>
        <v>IL_2028</v>
      </c>
      <c r="J142" s="152" t="str">
        <f t="shared" ref="J142" si="1009">$A142&amp;"_"&amp;J143</f>
        <v>IL_2029</v>
      </c>
      <c r="K142" s="152" t="str">
        <f t="shared" ref="K142" si="1010">$A142&amp;"_"&amp;K143</f>
        <v>IL_2030</v>
      </c>
      <c r="M142" s="159" t="str">
        <f t="shared" ref="M142" si="1011">$A142&amp;"_"&amp;M143</f>
        <v>IL_2022</v>
      </c>
      <c r="N142" s="159" t="str">
        <f t="shared" ref="N142" si="1012">$A142&amp;"_"&amp;N143</f>
        <v>IL_2023</v>
      </c>
      <c r="O142" s="159" t="str">
        <f t="shared" ref="O142" si="1013">$A142&amp;"_"&amp;O143</f>
        <v>IL_2024</v>
      </c>
      <c r="P142" s="159" t="str">
        <f t="shared" ref="P142" si="1014">$A142&amp;"_"&amp;P143</f>
        <v>IL_2025</v>
      </c>
      <c r="Q142" s="159" t="str">
        <f t="shared" ref="Q142" si="1015">$A142&amp;"_"&amp;Q143</f>
        <v>IL_2026</v>
      </c>
      <c r="R142" s="159" t="str">
        <f t="shared" ref="R142" si="1016">$A142&amp;"_"&amp;R143</f>
        <v>IL_2027</v>
      </c>
      <c r="S142" s="159" t="str">
        <f t="shared" ref="S142" si="1017">$A142&amp;"_"&amp;S143</f>
        <v>IL_2028</v>
      </c>
      <c r="T142" s="159" t="str">
        <f t="shared" ref="T142" si="1018">$A142&amp;"_"&amp;T143</f>
        <v>IL_2029</v>
      </c>
      <c r="U142" s="159" t="str">
        <f t="shared" ref="U142" si="1019">$A142&amp;"_"&amp;U143</f>
        <v>IL_2030</v>
      </c>
    </row>
    <row r="143" spans="1:21">
      <c r="C143" s="151">
        <v>2022</v>
      </c>
      <c r="D143" s="151">
        <v>2023</v>
      </c>
      <c r="E143" s="151">
        <v>2024</v>
      </c>
      <c r="F143" s="151">
        <v>2025</v>
      </c>
      <c r="G143" s="151">
        <v>2026</v>
      </c>
      <c r="H143" s="151">
        <v>2027</v>
      </c>
      <c r="I143" s="151">
        <v>2028</v>
      </c>
      <c r="J143" s="151">
        <v>2029</v>
      </c>
      <c r="K143" s="151">
        <v>2030</v>
      </c>
      <c r="M143" s="151">
        <v>2022</v>
      </c>
      <c r="N143" s="151">
        <v>2023</v>
      </c>
      <c r="O143" s="151">
        <v>2024</v>
      </c>
      <c r="P143" s="151">
        <v>2025</v>
      </c>
      <c r="Q143" s="151">
        <v>2026</v>
      </c>
      <c r="R143" s="151">
        <v>2027</v>
      </c>
      <c r="S143" s="151">
        <v>2028</v>
      </c>
      <c r="T143" s="151">
        <v>2029</v>
      </c>
      <c r="U143" s="151">
        <v>2030</v>
      </c>
    </row>
    <row r="144" spans="1:21">
      <c r="A144" t="str">
        <f>A142</f>
        <v>IL</v>
      </c>
      <c r="B144" s="1" t="s">
        <v>897</v>
      </c>
      <c r="C144" s="156">
        <v>0</v>
      </c>
      <c r="D144" s="156">
        <v>0</v>
      </c>
      <c r="E144" s="156">
        <v>0</v>
      </c>
      <c r="F144" s="156">
        <v>0</v>
      </c>
      <c r="G144" s="156">
        <v>0</v>
      </c>
      <c r="H144" s="156">
        <v>0</v>
      </c>
      <c r="I144" s="156">
        <v>0</v>
      </c>
      <c r="J144" s="156">
        <v>0</v>
      </c>
      <c r="K144" s="156">
        <v>0</v>
      </c>
      <c r="M144" s="156">
        <v>0</v>
      </c>
      <c r="N144" s="156">
        <v>0</v>
      </c>
      <c r="O144" s="156">
        <v>0</v>
      </c>
      <c r="P144" s="156">
        <v>0</v>
      </c>
      <c r="Q144" s="156">
        <v>0</v>
      </c>
      <c r="R144" s="156">
        <v>0</v>
      </c>
      <c r="S144" s="156">
        <v>0</v>
      </c>
      <c r="T144" s="156">
        <v>0</v>
      </c>
      <c r="U144" s="156">
        <v>0</v>
      </c>
    </row>
    <row r="145" spans="1:21">
      <c r="A145" t="str">
        <f>A144</f>
        <v>IL</v>
      </c>
      <c r="B145" s="1" t="s">
        <v>104</v>
      </c>
      <c r="C145">
        <f>SUMIFS(INDEX('IRA-BIL_IRA-BIL - Mid_annual_st'!$W$3:$AR$434,MATCH(C142,'IRA-BIL_IRA-BIL - Mid_annual_st'!$A$3:$A$434,0),),'IRA-BIL_IRA-BIL - Mid_annual_st'!$W$1:$AR$1,$B145)</f>
        <v>392377</v>
      </c>
      <c r="D145">
        <f>SUMIFS(INDEX('IRA-BIL_IRA-BIL - Mid_annual_st'!$W$3:$AR$434,MATCH(D142,'IRA-BIL_IRA-BIL - Mid_annual_st'!$A$3:$A$434,0),),'IRA-BIL_IRA-BIL - Mid_annual_st'!$W$1:$AR$1,$B145)</f>
        <v>389255</v>
      </c>
      <c r="E145">
        <f>SUMIFS(INDEX('IRA-BIL_IRA-BIL - Mid_annual_st'!$W$3:$AR$434,MATCH(E142,'IRA-BIL_IRA-BIL - Mid_annual_st'!$A$3:$A$434,0),),'IRA-BIL_IRA-BIL - Mid_annual_st'!$W$1:$AR$1,$B145)</f>
        <v>389883</v>
      </c>
      <c r="F145">
        <f>SUMIFS(INDEX('IRA-BIL_IRA-BIL - Mid_annual_st'!$W$3:$AR$434,MATCH(F142,'IRA-BIL_IRA-BIL - Mid_annual_st'!$A$3:$A$434,0),),'IRA-BIL_IRA-BIL - Mid_annual_st'!$W$1:$AR$1,$B145)</f>
        <v>388624</v>
      </c>
      <c r="G145">
        <f>SUMIFS(INDEX('IRA-BIL_IRA-BIL - Mid_annual_st'!$W$3:$AR$434,MATCH(G142,'IRA-BIL_IRA-BIL - Mid_annual_st'!$A$3:$A$434,0),),'IRA-BIL_IRA-BIL - Mid_annual_st'!$W$1:$AR$1,$B145)</f>
        <v>388681</v>
      </c>
      <c r="H145">
        <f>SUMIFS(INDEX('IRA-BIL_IRA-BIL - Mid_annual_st'!$W$3:$AR$434,MATCH(H142,'IRA-BIL_IRA-BIL - Mid_annual_st'!$A$3:$A$434,0),),'IRA-BIL_IRA-BIL - Mid_annual_st'!$W$1:$AR$1,$B145)</f>
        <v>386934</v>
      </c>
      <c r="I145">
        <f>SUMIFS(INDEX('IRA-BIL_IRA-BIL - Mid_annual_st'!$W$3:$AR$434,MATCH(I142,'IRA-BIL_IRA-BIL - Mid_annual_st'!$A$3:$A$434,0),),'IRA-BIL_IRA-BIL - Mid_annual_st'!$W$1:$AR$1,$B145)</f>
        <v>371134</v>
      </c>
      <c r="J145">
        <f>SUMIFS(INDEX('IRA-BIL_IRA-BIL - Mid_annual_st'!$W$3:$AR$434,MATCH(J142,'IRA-BIL_IRA-BIL - Mid_annual_st'!$A$3:$A$434,0),),'IRA-BIL_IRA-BIL - Mid_annual_st'!$W$1:$AR$1,$B145)</f>
        <v>358339</v>
      </c>
      <c r="K145">
        <f>SUMIFS(INDEX('IRA-BIL_IRA-BIL - Mid_annual_st'!$W$3:$AR$434,MATCH(K142,'IRA-BIL_IRA-BIL - Mid_annual_st'!$A$3:$A$434,0),),'IRA-BIL_IRA-BIL - Mid_annual_st'!$W$1:$AR$1,$B145)</f>
        <v>342659</v>
      </c>
      <c r="M145">
        <f t="shared" ref="M145" si="1020">C145/SUM(C144:C155)</f>
        <v>2.2612570753717705E-3</v>
      </c>
      <c r="N145">
        <f t="shared" ref="N145" si="1021">D145/SUM(D144:D155)</f>
        <v>2.1451821329923643E-3</v>
      </c>
      <c r="O145">
        <f t="shared" ref="O145" si="1022">E145/SUM(E144:E155)</f>
        <v>2.1776348567421862E-3</v>
      </c>
      <c r="P145">
        <f t="shared" ref="P145" si="1023">F145/SUM(F144:F155)</f>
        <v>2.1870394736527403E-3</v>
      </c>
      <c r="Q145">
        <f t="shared" ref="Q145" si="1024">G145/SUM(G144:G155)</f>
        <v>2.1552382368311279E-3</v>
      </c>
      <c r="R145">
        <f t="shared" ref="R145" si="1025">H145/SUM(H144:H155)</f>
        <v>1.981512733137404E-3</v>
      </c>
      <c r="S145">
        <f t="shared" ref="S145" si="1026">I145/SUM(I144:I155)</f>
        <v>1.8714050260991199E-3</v>
      </c>
      <c r="T145">
        <f t="shared" ref="T145" si="1027">J145/SUM(J144:J155)</f>
        <v>1.8478731144901731E-3</v>
      </c>
      <c r="U145">
        <f t="shared" ref="U145" si="1028">K145/SUM(K144:K155)</f>
        <v>1.7222539237960377E-3</v>
      </c>
    </row>
    <row r="146" spans="1:21">
      <c r="A146" t="str">
        <f t="shared" ref="A146:A155" si="1029">A145</f>
        <v>IL</v>
      </c>
      <c r="B146" s="1" t="s">
        <v>98</v>
      </c>
      <c r="C146">
        <f>SUMIFS(INDEX('IRA-BIL_IRA-BIL - Mid_annual_st'!$W$3:$AR$434,MATCH(C142,'IRA-BIL_IRA-BIL - Mid_annual_st'!$A$3:$A$434,0),),'IRA-BIL_IRA-BIL - Mid_annual_st'!$W$1:$AR$1,$B146)</f>
        <v>25892627</v>
      </c>
      <c r="D146">
        <f>SUMIFS(INDEX('IRA-BIL_IRA-BIL - Mid_annual_st'!$W$3:$AR$434,MATCH(D142,'IRA-BIL_IRA-BIL - Mid_annual_st'!$A$3:$A$434,0),),'IRA-BIL_IRA-BIL - Mid_annual_st'!$W$1:$AR$1,$B146)</f>
        <v>21045619</v>
      </c>
      <c r="E146">
        <f>SUMIFS(INDEX('IRA-BIL_IRA-BIL - Mid_annual_st'!$W$3:$AR$434,MATCH(E142,'IRA-BIL_IRA-BIL - Mid_annual_st'!$A$3:$A$434,0),),'IRA-BIL_IRA-BIL - Mid_annual_st'!$W$1:$AR$1,$B146)</f>
        <v>17543381</v>
      </c>
      <c r="F146">
        <f>SUMIFS(INDEX('IRA-BIL_IRA-BIL - Mid_annual_st'!$W$3:$AR$434,MATCH(F142,'IRA-BIL_IRA-BIL - Mid_annual_st'!$A$3:$A$434,0),),'IRA-BIL_IRA-BIL - Mid_annual_st'!$W$1:$AR$1,$B146)</f>
        <v>13099745</v>
      </c>
      <c r="G146">
        <f>SUMIFS(INDEX('IRA-BIL_IRA-BIL - Mid_annual_st'!$W$3:$AR$434,MATCH(G142,'IRA-BIL_IRA-BIL - Mid_annual_st'!$A$3:$A$434,0),),'IRA-BIL_IRA-BIL - Mid_annual_st'!$W$1:$AR$1,$B146)</f>
        <v>12203361</v>
      </c>
      <c r="H146">
        <f>SUMIFS(INDEX('IRA-BIL_IRA-BIL - Mid_annual_st'!$W$3:$AR$434,MATCH(H142,'IRA-BIL_IRA-BIL - Mid_annual_st'!$A$3:$A$434,0),),'IRA-BIL_IRA-BIL - Mid_annual_st'!$W$1:$AR$1,$B146)</f>
        <v>4945811</v>
      </c>
      <c r="I146">
        <f>SUMIFS(INDEX('IRA-BIL_IRA-BIL - Mid_annual_st'!$W$3:$AR$434,MATCH(I142,'IRA-BIL_IRA-BIL - Mid_annual_st'!$A$3:$A$434,0),),'IRA-BIL_IRA-BIL - Mid_annual_st'!$W$1:$AR$1,$B146)</f>
        <v>1267637</v>
      </c>
      <c r="J146">
        <f>SUMIFS(INDEX('IRA-BIL_IRA-BIL - Mid_annual_st'!$W$3:$AR$434,MATCH(J142,'IRA-BIL_IRA-BIL - Mid_annual_st'!$A$3:$A$434,0),),'IRA-BIL_IRA-BIL - Mid_annual_st'!$W$1:$AR$1,$B146)</f>
        <v>519223</v>
      </c>
      <c r="K146">
        <f>SUMIFS(INDEX('IRA-BIL_IRA-BIL - Mid_annual_st'!$W$3:$AR$434,MATCH(K142,'IRA-BIL_IRA-BIL - Mid_annual_st'!$A$3:$A$434,0),),'IRA-BIL_IRA-BIL - Mid_annual_st'!$W$1:$AR$1,$B146)</f>
        <v>517363</v>
      </c>
      <c r="M146">
        <f t="shared" ref="M146" si="1030">C146/SUM(C144:C155)</f>
        <v>0.14921844553506483</v>
      </c>
      <c r="N146">
        <f t="shared" ref="N146" si="1031">D146/SUM(D144:D155)</f>
        <v>0.1159822888763526</v>
      </c>
      <c r="O146">
        <f t="shared" ref="O146" si="1032">E146/SUM(E144:E155)</f>
        <v>9.7986005983099006E-2</v>
      </c>
      <c r="P146">
        <f t="shared" ref="P146" si="1033">F146/SUM(F144:F155)</f>
        <v>7.3720767141980711E-2</v>
      </c>
      <c r="Q146">
        <f t="shared" ref="Q146" si="1034">G146/SUM(G144:G155)</f>
        <v>6.7667702421918621E-2</v>
      </c>
      <c r="R146">
        <f t="shared" ref="R146" si="1035">H146/SUM(H144:H155)</f>
        <v>2.5327801310277818E-2</v>
      </c>
      <c r="S146">
        <f t="shared" ref="S146" si="1036">I146/SUM(I144:I155)</f>
        <v>6.3919292036547721E-3</v>
      </c>
      <c r="T146">
        <f t="shared" ref="T146" si="1037">J146/SUM(J144:J155)</f>
        <v>2.6775154870804772E-3</v>
      </c>
      <c r="U146">
        <f t="shared" ref="U146" si="1038">K146/SUM(K144:K155)</f>
        <v>2.6003416130231205E-3</v>
      </c>
    </row>
    <row r="147" spans="1:21">
      <c r="A147" t="str">
        <f t="shared" si="1029"/>
        <v>IL</v>
      </c>
      <c r="B147" s="1" t="s">
        <v>105</v>
      </c>
      <c r="C147">
        <f>SUMIFS(INDEX('IRA-BIL_IRA-BIL - Mid_annual_st'!$W$3:$AR$434,MATCH(C142,'IRA-BIL_IRA-BIL - Mid_annual_st'!$A$3:$A$434,0),),'IRA-BIL_IRA-BIL - Mid_annual_st'!$W$1:$AR$1,$B147)</f>
        <v>0</v>
      </c>
      <c r="D147">
        <f>SUMIFS(INDEX('IRA-BIL_IRA-BIL - Mid_annual_st'!$W$3:$AR$434,MATCH(D142,'IRA-BIL_IRA-BIL - Mid_annual_st'!$A$3:$A$434,0),),'IRA-BIL_IRA-BIL - Mid_annual_st'!$W$1:$AR$1,$B147)</f>
        <v>0</v>
      </c>
      <c r="E147">
        <f>SUMIFS(INDEX('IRA-BIL_IRA-BIL - Mid_annual_st'!$W$3:$AR$434,MATCH(E142,'IRA-BIL_IRA-BIL - Mid_annual_st'!$A$3:$A$434,0),),'IRA-BIL_IRA-BIL - Mid_annual_st'!$W$1:$AR$1,$B147)</f>
        <v>0</v>
      </c>
      <c r="F147">
        <f>SUMIFS(INDEX('IRA-BIL_IRA-BIL - Mid_annual_st'!$W$3:$AR$434,MATCH(F142,'IRA-BIL_IRA-BIL - Mid_annual_st'!$A$3:$A$434,0),),'IRA-BIL_IRA-BIL - Mid_annual_st'!$W$1:$AR$1,$B147)</f>
        <v>0</v>
      </c>
      <c r="G147">
        <f>SUMIFS(INDEX('IRA-BIL_IRA-BIL - Mid_annual_st'!$W$3:$AR$434,MATCH(G142,'IRA-BIL_IRA-BIL - Mid_annual_st'!$A$3:$A$434,0),),'IRA-BIL_IRA-BIL - Mid_annual_st'!$W$1:$AR$1,$B147)</f>
        <v>0</v>
      </c>
      <c r="H147">
        <f>SUMIFS(INDEX('IRA-BIL_IRA-BIL - Mid_annual_st'!$W$3:$AR$434,MATCH(H142,'IRA-BIL_IRA-BIL - Mid_annual_st'!$A$3:$A$434,0),),'IRA-BIL_IRA-BIL - Mid_annual_st'!$W$1:$AR$1,$B147)</f>
        <v>0</v>
      </c>
      <c r="I147">
        <f>SUMIFS(INDEX('IRA-BIL_IRA-BIL - Mid_annual_st'!$W$3:$AR$434,MATCH(I142,'IRA-BIL_IRA-BIL - Mid_annual_st'!$A$3:$A$434,0),),'IRA-BIL_IRA-BIL - Mid_annual_st'!$W$1:$AR$1,$B147)</f>
        <v>0</v>
      </c>
      <c r="J147">
        <f>SUMIFS(INDEX('IRA-BIL_IRA-BIL - Mid_annual_st'!$W$3:$AR$434,MATCH(J142,'IRA-BIL_IRA-BIL - Mid_annual_st'!$A$3:$A$434,0),),'IRA-BIL_IRA-BIL - Mid_annual_st'!$W$1:$AR$1,$B147)</f>
        <v>0</v>
      </c>
      <c r="K147">
        <f>SUMIFS(INDEX('IRA-BIL_IRA-BIL - Mid_annual_st'!$W$3:$AR$434,MATCH(K142,'IRA-BIL_IRA-BIL - Mid_annual_st'!$A$3:$A$434,0),),'IRA-BIL_IRA-BIL - Mid_annual_st'!$W$1:$AR$1,$B147)</f>
        <v>0</v>
      </c>
      <c r="M147">
        <f t="shared" ref="M147" si="1039">C147/SUM(C144:C155)</f>
        <v>0</v>
      </c>
      <c r="N147">
        <f t="shared" ref="N147" si="1040">D147/SUM(D144:D155)</f>
        <v>0</v>
      </c>
      <c r="O147">
        <f t="shared" ref="O147" si="1041">E147/SUM(E144:E155)</f>
        <v>0</v>
      </c>
      <c r="P147">
        <f t="shared" ref="P147" si="1042">F147/SUM(F144:F155)</f>
        <v>0</v>
      </c>
      <c r="Q147">
        <f t="shared" ref="Q147" si="1043">G147/SUM(G144:G155)</f>
        <v>0</v>
      </c>
      <c r="R147">
        <f t="shared" ref="R147" si="1044">H147/SUM(H144:H155)</f>
        <v>0</v>
      </c>
      <c r="S147">
        <f t="shared" ref="S147" si="1045">I147/SUM(I144:I155)</f>
        <v>0</v>
      </c>
      <c r="T147">
        <f t="shared" ref="T147" si="1046">J147/SUM(J144:J155)</f>
        <v>0</v>
      </c>
      <c r="U147">
        <f t="shared" ref="U147" si="1047">K147/SUM(K144:K155)</f>
        <v>0</v>
      </c>
    </row>
    <row r="148" spans="1:21">
      <c r="A148" t="str">
        <f t="shared" si="1029"/>
        <v>IL</v>
      </c>
      <c r="B148" s="1" t="s">
        <v>101</v>
      </c>
      <c r="C148">
        <f>SUMIFS(INDEX('IRA-BIL_IRA-BIL - Mid_annual_st'!$W$3:$AR$434,MATCH(C142,'IRA-BIL_IRA-BIL - Mid_annual_st'!$A$3:$A$434,0),),'IRA-BIL_IRA-BIL - Mid_annual_st'!$W$1:$AR$1,$B148)</f>
        <v>105674</v>
      </c>
      <c r="D148">
        <f>SUMIFS(INDEX('IRA-BIL_IRA-BIL - Mid_annual_st'!$W$3:$AR$434,MATCH(D142,'IRA-BIL_IRA-BIL - Mid_annual_st'!$A$3:$A$434,0),),'IRA-BIL_IRA-BIL - Mid_annual_st'!$W$1:$AR$1,$B148)</f>
        <v>141606</v>
      </c>
      <c r="E148">
        <f>SUMIFS(INDEX('IRA-BIL_IRA-BIL - Mid_annual_st'!$W$3:$AR$434,MATCH(E142,'IRA-BIL_IRA-BIL - Mid_annual_st'!$A$3:$A$434,0),),'IRA-BIL_IRA-BIL - Mid_annual_st'!$W$1:$AR$1,$B148)</f>
        <v>141795</v>
      </c>
      <c r="F148">
        <f>SUMIFS(INDEX('IRA-BIL_IRA-BIL - Mid_annual_st'!$W$3:$AR$434,MATCH(F142,'IRA-BIL_IRA-BIL - Mid_annual_st'!$A$3:$A$434,0),),'IRA-BIL_IRA-BIL - Mid_annual_st'!$W$1:$AR$1,$B148)</f>
        <v>141984</v>
      </c>
      <c r="G148">
        <f>SUMIFS(INDEX('IRA-BIL_IRA-BIL - Mid_annual_st'!$W$3:$AR$434,MATCH(G142,'IRA-BIL_IRA-BIL - Mid_annual_st'!$A$3:$A$434,0),),'IRA-BIL_IRA-BIL - Mid_annual_st'!$W$1:$AR$1,$B148)</f>
        <v>142174</v>
      </c>
      <c r="H148">
        <f>SUMIFS(INDEX('IRA-BIL_IRA-BIL - Mid_annual_st'!$W$3:$AR$434,MATCH(H142,'IRA-BIL_IRA-BIL - Mid_annual_st'!$A$3:$A$434,0),),'IRA-BIL_IRA-BIL - Mid_annual_st'!$W$1:$AR$1,$B148)</f>
        <v>142363</v>
      </c>
      <c r="I148">
        <f>SUMIFS(INDEX('IRA-BIL_IRA-BIL - Mid_annual_st'!$W$3:$AR$434,MATCH(I142,'IRA-BIL_IRA-BIL - Mid_annual_st'!$A$3:$A$434,0),),'IRA-BIL_IRA-BIL - Mid_annual_st'!$W$1:$AR$1,$B148)</f>
        <v>142552</v>
      </c>
      <c r="J148">
        <f>SUMIFS(INDEX('IRA-BIL_IRA-BIL - Mid_annual_st'!$W$3:$AR$434,MATCH(J142,'IRA-BIL_IRA-BIL - Mid_annual_st'!$A$3:$A$434,0),),'IRA-BIL_IRA-BIL - Mid_annual_st'!$W$1:$AR$1,$B148)</f>
        <v>142742</v>
      </c>
      <c r="K148">
        <f>SUMIFS(INDEX('IRA-BIL_IRA-BIL - Mid_annual_st'!$W$3:$AR$434,MATCH(K142,'IRA-BIL_IRA-BIL - Mid_annual_st'!$A$3:$A$434,0),),'IRA-BIL_IRA-BIL - Mid_annual_st'!$W$1:$AR$1,$B148)</f>
        <v>142931</v>
      </c>
      <c r="M148">
        <f t="shared" ref="M148" si="1048">C148/SUM(C144:C155)</f>
        <v>6.0899614448052888E-4</v>
      </c>
      <c r="N148">
        <f t="shared" ref="N148" si="1049">D148/SUM(D144:D155)</f>
        <v>7.8038987585134873E-4</v>
      </c>
      <c r="O148">
        <f t="shared" ref="O148" si="1050">E148/SUM(E144:E155)</f>
        <v>7.9197537341140368E-4</v>
      </c>
      <c r="P148">
        <f t="shared" ref="P148" si="1051">F148/SUM(F144:F155)</f>
        <v>7.99036118786052E-4</v>
      </c>
      <c r="Q148">
        <f t="shared" ref="Q148" si="1052">G148/SUM(G144:G155)</f>
        <v>7.8835559516217358E-4</v>
      </c>
      <c r="R148">
        <f t="shared" ref="R148" si="1053">H148/SUM(H144:H155)</f>
        <v>7.2904964988251288E-4</v>
      </c>
      <c r="S148">
        <f t="shared" ref="S148" si="1054">I148/SUM(I144:I155)</f>
        <v>7.1880379938373136E-4</v>
      </c>
      <c r="T148">
        <f t="shared" ref="T148" si="1055">J148/SUM(J144:J155)</f>
        <v>7.3608818495490662E-4</v>
      </c>
      <c r="U148">
        <f t="shared" ref="U148" si="1056">K148/SUM(K144:K155)</f>
        <v>7.1839197447634952E-4</v>
      </c>
    </row>
    <row r="149" spans="1:21">
      <c r="A149" t="str">
        <f t="shared" si="1029"/>
        <v>IL</v>
      </c>
      <c r="B149" s="1" t="s">
        <v>346</v>
      </c>
      <c r="C149">
        <f>SUMIFS(INDEX('IRA-BIL_IRA-BIL - Mid_annual_st'!$W$3:$AR$434,MATCH(C142,'IRA-BIL_IRA-BIL - Mid_annual_st'!$A$3:$A$434,0),),'IRA-BIL_IRA-BIL - Mid_annual_st'!$W$1:$AR$1,$B149)</f>
        <v>29655548</v>
      </c>
      <c r="D149">
        <f>SUMIFS(INDEX('IRA-BIL_IRA-BIL - Mid_annual_st'!$W$3:$AR$434,MATCH(D142,'IRA-BIL_IRA-BIL - Mid_annual_st'!$A$3:$A$434,0),),'IRA-BIL_IRA-BIL - Mid_annual_st'!$W$1:$AR$1,$B149)</f>
        <v>39494076</v>
      </c>
      <c r="E149">
        <f>SUMIFS(INDEX('IRA-BIL_IRA-BIL - Mid_annual_st'!$W$3:$AR$434,MATCH(E142,'IRA-BIL_IRA-BIL - Mid_annual_st'!$A$3:$A$434,0),),'IRA-BIL_IRA-BIL - Mid_annual_st'!$W$1:$AR$1,$B149)</f>
        <v>40327779</v>
      </c>
      <c r="F149">
        <f>SUMIFS(INDEX('IRA-BIL_IRA-BIL - Mid_annual_st'!$W$3:$AR$434,MATCH(F142,'IRA-BIL_IRA-BIL - Mid_annual_st'!$A$3:$A$434,0),),'IRA-BIL_IRA-BIL - Mid_annual_st'!$W$1:$AR$1,$B149)</f>
        <v>38689345</v>
      </c>
      <c r="G149">
        <f>SUMIFS(INDEX('IRA-BIL_IRA-BIL - Mid_annual_st'!$W$3:$AR$434,MATCH(G142,'IRA-BIL_IRA-BIL - Mid_annual_st'!$A$3:$A$434,0),),'IRA-BIL_IRA-BIL - Mid_annual_st'!$W$1:$AR$1,$B149)</f>
        <v>38144619</v>
      </c>
      <c r="H149">
        <f>SUMIFS(INDEX('IRA-BIL_IRA-BIL - Mid_annual_st'!$W$3:$AR$434,MATCH(H142,'IRA-BIL_IRA-BIL - Mid_annual_st'!$A$3:$A$434,0),),'IRA-BIL_IRA-BIL - Mid_annual_st'!$W$1:$AR$1,$B149)</f>
        <v>37959647</v>
      </c>
      <c r="I149">
        <f>SUMIFS(INDEX('IRA-BIL_IRA-BIL - Mid_annual_st'!$W$3:$AR$434,MATCH(I142,'IRA-BIL_IRA-BIL - Mid_annual_st'!$A$3:$A$434,0),),'IRA-BIL_IRA-BIL - Mid_annual_st'!$W$1:$AR$1,$B149)</f>
        <v>27109671</v>
      </c>
      <c r="J149">
        <f>SUMIFS(INDEX('IRA-BIL_IRA-BIL - Mid_annual_st'!$W$3:$AR$434,MATCH(J142,'IRA-BIL_IRA-BIL - Mid_annual_st'!$A$3:$A$434,0),),'IRA-BIL_IRA-BIL - Mid_annual_st'!$W$1:$AR$1,$B149)</f>
        <v>24122749</v>
      </c>
      <c r="K149">
        <f>SUMIFS(INDEX('IRA-BIL_IRA-BIL - Mid_annual_st'!$W$3:$AR$434,MATCH(K142,'IRA-BIL_IRA-BIL - Mid_annual_st'!$A$3:$A$434,0),),'IRA-BIL_IRA-BIL - Mid_annual_st'!$W$1:$AR$1,$B149)</f>
        <v>19144285</v>
      </c>
      <c r="M149">
        <f t="shared" ref="M149" si="1057">C149/SUM(C144:C155)</f>
        <v>0.17090404824703578</v>
      </c>
      <c r="N149">
        <f t="shared" ref="N149" si="1058">D149/SUM(D144:D155)</f>
        <v>0.21765163246263389</v>
      </c>
      <c r="O149">
        <f t="shared" ref="O149" si="1059">E149/SUM(E144:E155)</f>
        <v>0.22524495103760755</v>
      </c>
      <c r="P149">
        <f t="shared" ref="P149" si="1060">F149/SUM(F144:F155)</f>
        <v>0.21773005456371525</v>
      </c>
      <c r="Q149">
        <f t="shared" ref="Q149" si="1061">G149/SUM(G144:G155)</f>
        <v>0.21151211764443115</v>
      </c>
      <c r="R149">
        <f t="shared" ref="R149" si="1062">H149/SUM(H144:H155)</f>
        <v>0.1943936792215237</v>
      </c>
      <c r="S149">
        <f t="shared" ref="S149" si="1063">I149/SUM(I144:I155)</f>
        <v>0.13669772795080362</v>
      </c>
      <c r="T149">
        <f t="shared" ref="T149" si="1064">J149/SUM(J144:J155)</f>
        <v>0.12439555651127761</v>
      </c>
      <c r="U149">
        <f t="shared" ref="U149" si="1065">K149/SUM(K144:K155)</f>
        <v>9.6221958155249462E-2</v>
      </c>
    </row>
    <row r="150" spans="1:21">
      <c r="A150" t="str">
        <f t="shared" si="1029"/>
        <v>IL</v>
      </c>
      <c r="B150" s="1" t="s">
        <v>99</v>
      </c>
      <c r="C150">
        <f>SUMIFS(INDEX('IRA-BIL_IRA-BIL - Mid_annual_st'!$W$3:$AR$434,MATCH(C142,'IRA-BIL_IRA-BIL - Mid_annual_st'!$A$3:$A$434,0),),'IRA-BIL_IRA-BIL - Mid_annual_st'!$W$1:$AR$1,$B150)</f>
        <v>92926695</v>
      </c>
      <c r="D150">
        <f>SUMIFS(INDEX('IRA-BIL_IRA-BIL - Mid_annual_st'!$W$3:$AR$434,MATCH(D142,'IRA-BIL_IRA-BIL - Mid_annual_st'!$A$3:$A$434,0),),'IRA-BIL_IRA-BIL - Mid_annual_st'!$W$1:$AR$1,$B150)</f>
        <v>92926695</v>
      </c>
      <c r="E150">
        <f>SUMIFS(INDEX('IRA-BIL_IRA-BIL - Mid_annual_st'!$W$3:$AR$434,MATCH(E142,'IRA-BIL_IRA-BIL - Mid_annual_st'!$A$3:$A$434,0),),'IRA-BIL_IRA-BIL - Mid_annual_st'!$W$1:$AR$1,$B150)</f>
        <v>92926695</v>
      </c>
      <c r="F150">
        <f>SUMIFS(INDEX('IRA-BIL_IRA-BIL - Mid_annual_st'!$W$3:$AR$434,MATCH(F142,'IRA-BIL_IRA-BIL - Mid_annual_st'!$A$3:$A$434,0),),'IRA-BIL_IRA-BIL - Mid_annual_st'!$W$1:$AR$1,$B150)</f>
        <v>92926695</v>
      </c>
      <c r="G150">
        <f>SUMIFS(INDEX('IRA-BIL_IRA-BIL - Mid_annual_st'!$W$3:$AR$434,MATCH(G142,'IRA-BIL_IRA-BIL - Mid_annual_st'!$A$3:$A$434,0),),'IRA-BIL_IRA-BIL - Mid_annual_st'!$W$1:$AR$1,$B150)</f>
        <v>92926695</v>
      </c>
      <c r="H150">
        <f>SUMIFS(INDEX('IRA-BIL_IRA-BIL - Mid_annual_st'!$W$3:$AR$434,MATCH(H142,'IRA-BIL_IRA-BIL - Mid_annual_st'!$A$3:$A$434,0),),'IRA-BIL_IRA-BIL - Mid_annual_st'!$W$1:$AR$1,$B150)</f>
        <v>92926695</v>
      </c>
      <c r="I150">
        <f>SUMIFS(INDEX('IRA-BIL_IRA-BIL - Mid_annual_st'!$W$3:$AR$434,MATCH(I142,'IRA-BIL_IRA-BIL - Mid_annual_st'!$A$3:$A$434,0),),'IRA-BIL_IRA-BIL - Mid_annual_st'!$W$1:$AR$1,$B150)</f>
        <v>92708473</v>
      </c>
      <c r="J150">
        <f>SUMIFS(INDEX('IRA-BIL_IRA-BIL - Mid_annual_st'!$W$3:$AR$434,MATCH(J142,'IRA-BIL_IRA-BIL - Mid_annual_st'!$A$3:$A$434,0),),'IRA-BIL_IRA-BIL - Mid_annual_st'!$W$1:$AR$1,$B150)</f>
        <v>90221372</v>
      </c>
      <c r="K150">
        <f>SUMIFS(INDEX('IRA-BIL_IRA-BIL - Mid_annual_st'!$W$3:$AR$434,MATCH(K142,'IRA-BIL_IRA-BIL - Mid_annual_st'!$A$3:$A$434,0),),'IRA-BIL_IRA-BIL - Mid_annual_st'!$W$1:$AR$1,$B150)</f>
        <v>88790246</v>
      </c>
      <c r="M150">
        <f t="shared" ref="M150" si="1066">C150/SUM(C144:C155)</f>
        <v>0.53553380182748866</v>
      </c>
      <c r="N150">
        <f t="shared" ref="N150" si="1067">D150/SUM(D144:D155)</f>
        <v>0.51211849762246053</v>
      </c>
      <c r="O150">
        <f t="shared" ref="O150" si="1068">E150/SUM(E144:E155)</f>
        <v>0.51902855511486734</v>
      </c>
      <c r="P150">
        <f t="shared" ref="P150" si="1069">F150/SUM(F144:F155)</f>
        <v>0.5229588242648131</v>
      </c>
      <c r="Q150">
        <f t="shared" ref="Q150" si="1070">G150/SUM(G144:G155)</f>
        <v>0.51527902389451496</v>
      </c>
      <c r="R150">
        <f t="shared" ref="R150" si="1071">H150/SUM(H144:H155)</f>
        <v>0.47588330152138586</v>
      </c>
      <c r="S150">
        <f t="shared" ref="S150" si="1072">I150/SUM(I144:I155)</f>
        <v>0.46747294059335592</v>
      </c>
      <c r="T150">
        <f t="shared" ref="T150" si="1073">J150/SUM(J144:J155)</f>
        <v>0.465251194179859</v>
      </c>
      <c r="U150">
        <f t="shared" ref="U150" si="1074">K150/SUM(K144:K155)</f>
        <v>0.44627267799274334</v>
      </c>
    </row>
    <row r="151" spans="1:21">
      <c r="A151" t="str">
        <f t="shared" si="1029"/>
        <v>IL</v>
      </c>
      <c r="B151" s="1" t="s">
        <v>109</v>
      </c>
      <c r="C151">
        <f>SUMIFS(INDEX('IRA-BIL_IRA-BIL - Mid_annual_st'!$W$3:$AR$434,MATCH(C142,'IRA-BIL_IRA-BIL - Mid_annual_st'!$A$3:$A$434,0),),'IRA-BIL_IRA-BIL - Mid_annual_st'!$W$1:$AR$1,$B151)</f>
        <v>0</v>
      </c>
      <c r="D151">
        <f>SUMIFS(INDEX('IRA-BIL_IRA-BIL - Mid_annual_st'!$W$3:$AR$434,MATCH(D142,'IRA-BIL_IRA-BIL - Mid_annual_st'!$A$3:$A$434,0),),'IRA-BIL_IRA-BIL - Mid_annual_st'!$W$1:$AR$1,$B151)</f>
        <v>0</v>
      </c>
      <c r="E151">
        <f>SUMIFS(INDEX('IRA-BIL_IRA-BIL - Mid_annual_st'!$W$3:$AR$434,MATCH(E142,'IRA-BIL_IRA-BIL - Mid_annual_st'!$A$3:$A$434,0),),'IRA-BIL_IRA-BIL - Mid_annual_st'!$W$1:$AR$1,$B151)</f>
        <v>0</v>
      </c>
      <c r="F151">
        <f>SUMIFS(INDEX('IRA-BIL_IRA-BIL - Mid_annual_st'!$W$3:$AR$434,MATCH(F142,'IRA-BIL_IRA-BIL - Mid_annual_st'!$A$3:$A$434,0),),'IRA-BIL_IRA-BIL - Mid_annual_st'!$W$1:$AR$1,$B151)</f>
        <v>0</v>
      </c>
      <c r="G151">
        <f>SUMIFS(INDEX('IRA-BIL_IRA-BIL - Mid_annual_st'!$W$3:$AR$434,MATCH(G142,'IRA-BIL_IRA-BIL - Mid_annual_st'!$A$3:$A$434,0),),'IRA-BIL_IRA-BIL - Mid_annual_st'!$W$1:$AR$1,$B151)</f>
        <v>0</v>
      </c>
      <c r="H151">
        <f>SUMIFS(INDEX('IRA-BIL_IRA-BIL - Mid_annual_st'!$W$3:$AR$434,MATCH(H142,'IRA-BIL_IRA-BIL - Mid_annual_st'!$A$3:$A$434,0),),'IRA-BIL_IRA-BIL - Mid_annual_st'!$W$1:$AR$1,$B151)</f>
        <v>0</v>
      </c>
      <c r="I151">
        <f>SUMIFS(INDEX('IRA-BIL_IRA-BIL - Mid_annual_st'!$W$3:$AR$434,MATCH(I142,'IRA-BIL_IRA-BIL - Mid_annual_st'!$A$3:$A$434,0),),'IRA-BIL_IRA-BIL - Mid_annual_st'!$W$1:$AR$1,$B151)</f>
        <v>0</v>
      </c>
      <c r="J151">
        <f>SUMIFS(INDEX('IRA-BIL_IRA-BIL - Mid_annual_st'!$W$3:$AR$434,MATCH(J142,'IRA-BIL_IRA-BIL - Mid_annual_st'!$A$3:$A$434,0),),'IRA-BIL_IRA-BIL - Mid_annual_st'!$W$1:$AR$1,$B151)</f>
        <v>0</v>
      </c>
      <c r="K151">
        <f>SUMIFS(INDEX('IRA-BIL_IRA-BIL - Mid_annual_st'!$W$3:$AR$434,MATCH(K142,'IRA-BIL_IRA-BIL - Mid_annual_st'!$A$3:$A$434,0),),'IRA-BIL_IRA-BIL - Mid_annual_st'!$W$1:$AR$1,$B151)</f>
        <v>0</v>
      </c>
      <c r="M151">
        <f t="shared" ref="M151" si="1075">C151/SUM(C144:C155)</f>
        <v>0</v>
      </c>
      <c r="N151">
        <f t="shared" ref="N151" si="1076">D151/SUM(D144:D155)</f>
        <v>0</v>
      </c>
      <c r="O151">
        <f t="shared" ref="O151" si="1077">E151/SUM(E144:E155)</f>
        <v>0</v>
      </c>
      <c r="P151">
        <f t="shared" ref="P151" si="1078">F151/SUM(F144:F155)</f>
        <v>0</v>
      </c>
      <c r="Q151">
        <f t="shared" ref="Q151" si="1079">G151/SUM(G144:G155)</f>
        <v>0</v>
      </c>
      <c r="R151">
        <f t="shared" ref="R151" si="1080">H151/SUM(H144:H155)</f>
        <v>0</v>
      </c>
      <c r="S151">
        <f t="shared" ref="S151" si="1081">I151/SUM(I144:I155)</f>
        <v>0</v>
      </c>
      <c r="T151">
        <f t="shared" ref="T151" si="1082">J151/SUM(J144:J155)</f>
        <v>0</v>
      </c>
      <c r="U151">
        <f t="shared" ref="U151" si="1083">K151/SUM(K144:K155)</f>
        <v>0</v>
      </c>
    </row>
    <row r="152" spans="1:21">
      <c r="A152" t="str">
        <f t="shared" si="1029"/>
        <v>IL</v>
      </c>
      <c r="B152" s="1" t="s">
        <v>106</v>
      </c>
      <c r="C152">
        <f>SUMIFS(INDEX('IRA-BIL_IRA-BIL - Mid_annual_st'!$W$3:$AR$434,MATCH(C142,'IRA-BIL_IRA-BIL - Mid_annual_st'!$A$3:$A$434,0),),'IRA-BIL_IRA-BIL - Mid_annual_st'!$W$1:$AR$1,$B152)</f>
        <v>95339</v>
      </c>
      <c r="D152">
        <f>SUMIFS(INDEX('IRA-BIL_IRA-BIL - Mid_annual_st'!$W$3:$AR$434,MATCH(D142,'IRA-BIL_IRA-BIL - Mid_annual_st'!$A$3:$A$434,0),),'IRA-BIL_IRA-BIL - Mid_annual_st'!$W$1:$AR$1,$B152)</f>
        <v>81564</v>
      </c>
      <c r="E152">
        <f>SUMIFS(INDEX('IRA-BIL_IRA-BIL - Mid_annual_st'!$W$3:$AR$434,MATCH(E142,'IRA-BIL_IRA-BIL - Mid_annual_st'!$A$3:$A$434,0),),'IRA-BIL_IRA-BIL - Mid_annual_st'!$W$1:$AR$1,$B152)</f>
        <v>52047</v>
      </c>
      <c r="F152">
        <f>SUMIFS(INDEX('IRA-BIL_IRA-BIL - Mid_annual_st'!$W$3:$AR$434,MATCH(F142,'IRA-BIL_IRA-BIL - Mid_annual_st'!$A$3:$A$434,0),),'IRA-BIL_IRA-BIL - Mid_annual_st'!$W$1:$AR$1,$B152)</f>
        <v>36409</v>
      </c>
      <c r="G152">
        <f>SUMIFS(INDEX('IRA-BIL_IRA-BIL - Mid_annual_st'!$W$3:$AR$434,MATCH(G142,'IRA-BIL_IRA-BIL - Mid_annual_st'!$A$3:$A$434,0),),'IRA-BIL_IRA-BIL - Mid_annual_st'!$W$1:$AR$1,$B152)</f>
        <v>37688</v>
      </c>
      <c r="H152">
        <f>SUMIFS(INDEX('IRA-BIL_IRA-BIL - Mid_annual_st'!$W$3:$AR$434,MATCH(H142,'IRA-BIL_IRA-BIL - Mid_annual_st'!$A$3:$A$434,0),),'IRA-BIL_IRA-BIL - Mid_annual_st'!$W$1:$AR$1,$B152)</f>
        <v>19595</v>
      </c>
      <c r="I152">
        <f>SUMIFS(INDEX('IRA-BIL_IRA-BIL - Mid_annual_st'!$W$3:$AR$434,MATCH(I142,'IRA-BIL_IRA-BIL - Mid_annual_st'!$A$3:$A$434,0),),'IRA-BIL_IRA-BIL - Mid_annual_st'!$W$1:$AR$1,$B152)</f>
        <v>12234</v>
      </c>
      <c r="J152">
        <f>SUMIFS(INDEX('IRA-BIL_IRA-BIL - Mid_annual_st'!$W$3:$AR$434,MATCH(J142,'IRA-BIL_IRA-BIL - Mid_annual_st'!$A$3:$A$434,0),),'IRA-BIL_IRA-BIL - Mid_annual_st'!$W$1:$AR$1,$B152)</f>
        <v>0</v>
      </c>
      <c r="K152">
        <f>SUMIFS(INDEX('IRA-BIL_IRA-BIL - Mid_annual_st'!$W$3:$AR$434,MATCH(K142,'IRA-BIL_IRA-BIL - Mid_annual_st'!$A$3:$A$434,0),),'IRA-BIL_IRA-BIL - Mid_annual_st'!$W$1:$AR$1,$B152)</f>
        <v>0</v>
      </c>
      <c r="M152">
        <f t="shared" ref="M152" si="1084">C152/SUM(C144:C155)</f>
        <v>5.4943584437637581E-4</v>
      </c>
      <c r="N152">
        <f t="shared" ref="N152" si="1085">D152/SUM(D144:D155)</f>
        <v>4.4949874888026926E-4</v>
      </c>
      <c r="O152">
        <f t="shared" ref="O152" si="1086">E152/SUM(E144:E155)</f>
        <v>2.9070095743815596E-4</v>
      </c>
      <c r="P152">
        <f t="shared" ref="P152" si="1087">F152/SUM(F144:F155)</f>
        <v>2.0489707325389739E-4</v>
      </c>
      <c r="Q152">
        <f t="shared" ref="Q152" si="1088">G152/SUM(G144:G155)</f>
        <v>2.0898016283196644E-4</v>
      </c>
      <c r="R152">
        <f t="shared" ref="R152" si="1089">H152/SUM(H144:H155)</f>
        <v>1.0034719617771359E-4</v>
      </c>
      <c r="S152">
        <f t="shared" ref="S152" si="1090">I152/SUM(I144:I155)</f>
        <v>6.1688686806642967E-5</v>
      </c>
      <c r="T152">
        <f t="shared" ref="T152" si="1091">J152/SUM(J144:J155)</f>
        <v>0</v>
      </c>
      <c r="U152">
        <f t="shared" ref="U152" si="1092">K152/SUM(K144:K155)</f>
        <v>0</v>
      </c>
    </row>
    <row r="153" spans="1:21">
      <c r="A153" t="str">
        <f t="shared" si="1029"/>
        <v>IL</v>
      </c>
      <c r="B153" s="1" t="s">
        <v>100</v>
      </c>
      <c r="C153">
        <f>SUMIFS(INDEX('IRA-BIL_IRA-BIL - Mid_annual_st'!$W$3:$AR$434,MATCH(C142,'IRA-BIL_IRA-BIL - Mid_annual_st'!$A$3:$A$434,0),),'IRA-BIL_IRA-BIL - Mid_annual_st'!$W$1:$AR$1,$B153)</f>
        <v>22554222</v>
      </c>
      <c r="D153">
        <f>SUMIFS(INDEX('IRA-BIL_IRA-BIL - Mid_annual_st'!$W$3:$AR$434,MATCH(D142,'IRA-BIL_IRA-BIL - Mid_annual_st'!$A$3:$A$434,0),),'IRA-BIL_IRA-BIL - Mid_annual_st'!$W$1:$AR$1,$B153)</f>
        <v>25467017</v>
      </c>
      <c r="E153">
        <f>SUMIFS(INDEX('IRA-BIL_IRA-BIL - Mid_annual_st'!$W$3:$AR$434,MATCH(E142,'IRA-BIL_IRA-BIL - Mid_annual_st'!$A$3:$A$434,0),),'IRA-BIL_IRA-BIL - Mid_annual_st'!$W$1:$AR$1,$B153)</f>
        <v>25758477</v>
      </c>
      <c r="F153">
        <f>SUMIFS(INDEX('IRA-BIL_IRA-BIL - Mid_annual_st'!$W$3:$AR$434,MATCH(F142,'IRA-BIL_IRA-BIL - Mid_annual_st'!$A$3:$A$434,0),),'IRA-BIL_IRA-BIL - Mid_annual_st'!$W$1:$AR$1,$B153)</f>
        <v>27595122</v>
      </c>
      <c r="G153">
        <f>SUMIFS(INDEX('IRA-BIL_IRA-BIL - Mid_annual_st'!$W$3:$AR$434,MATCH(G142,'IRA-BIL_IRA-BIL - Mid_annual_st'!$A$3:$A$434,0),),'IRA-BIL_IRA-BIL - Mid_annual_st'!$W$1:$AR$1,$B153)</f>
        <v>29517964</v>
      </c>
      <c r="H153">
        <f>SUMIFS(INDEX('IRA-BIL_IRA-BIL - Mid_annual_st'!$W$3:$AR$434,MATCH(H142,'IRA-BIL_IRA-BIL - Mid_annual_st'!$A$3:$A$434,0),),'IRA-BIL_IRA-BIL - Mid_annual_st'!$W$1:$AR$1,$B153)</f>
        <v>45566146</v>
      </c>
      <c r="I153">
        <f>SUMIFS(INDEX('IRA-BIL_IRA-BIL - Mid_annual_st'!$W$3:$AR$434,MATCH(I142,'IRA-BIL_IRA-BIL - Mid_annual_st'!$A$3:$A$434,0),),'IRA-BIL_IRA-BIL - Mid_annual_st'!$W$1:$AR$1,$B153)</f>
        <v>54392588</v>
      </c>
      <c r="J153">
        <f>SUMIFS(INDEX('IRA-BIL_IRA-BIL - Mid_annual_st'!$W$3:$AR$434,MATCH(J142,'IRA-BIL_IRA-BIL - Mid_annual_st'!$A$3:$A$434,0),),'IRA-BIL_IRA-BIL - Mid_annual_st'!$W$1:$AR$1,$B153)</f>
        <v>55520624</v>
      </c>
      <c r="K153">
        <f>SUMIFS(INDEX('IRA-BIL_IRA-BIL - Mid_annual_st'!$W$3:$AR$434,MATCH(K142,'IRA-BIL_IRA-BIL - Mid_annual_st'!$A$3:$A$434,0),),'IRA-BIL_IRA-BIL - Mid_annual_st'!$W$1:$AR$1,$B153)</f>
        <v>57056615</v>
      </c>
      <c r="M153">
        <f t="shared" ref="M153" si="1093">C153/SUM(C144:C155)</f>
        <v>0.12997931600732368</v>
      </c>
      <c r="N153">
        <f t="shared" ref="N153" si="1094">D153/SUM(D144:D155)</f>
        <v>0.14034858858335231</v>
      </c>
      <c r="O153">
        <f t="shared" ref="O153" si="1095">E153/SUM(E144:E155)</f>
        <v>0.14387023125345783</v>
      </c>
      <c r="P153">
        <f t="shared" ref="P153" si="1096">F153/SUM(F144:F155)</f>
        <v>0.15529566134428946</v>
      </c>
      <c r="Q153">
        <f t="shared" ref="Q153" si="1097">G153/SUM(G144:G155)</f>
        <v>0.16367726924188397</v>
      </c>
      <c r="R153">
        <f t="shared" ref="R153" si="1098">H153/SUM(H144:H155)</f>
        <v>0.23334702688054806</v>
      </c>
      <c r="S153">
        <f t="shared" ref="S153" si="1099">I153/SUM(I144:I155)</f>
        <v>0.27426903103929762</v>
      </c>
      <c r="T153">
        <f t="shared" ref="T153" si="1100">J153/SUM(J144:J155)</f>
        <v>0.28630729111070202</v>
      </c>
      <c r="U153">
        <f t="shared" ref="U153" si="1101">K153/SUM(K144:K155)</f>
        <v>0.28677483755649164</v>
      </c>
    </row>
    <row r="154" spans="1:21">
      <c r="A154" t="str">
        <f t="shared" si="1029"/>
        <v>IL</v>
      </c>
      <c r="B154" s="1" t="s">
        <v>896</v>
      </c>
      <c r="C154" s="156">
        <v>0</v>
      </c>
      <c r="D154" s="156">
        <v>0</v>
      </c>
      <c r="E154" s="156">
        <v>0</v>
      </c>
      <c r="F154" s="156">
        <v>0</v>
      </c>
      <c r="G154" s="156">
        <v>0</v>
      </c>
      <c r="H154" s="156">
        <v>0</v>
      </c>
      <c r="I154" s="156">
        <v>0</v>
      </c>
      <c r="J154" s="156">
        <v>0</v>
      </c>
      <c r="K154" s="156">
        <v>0</v>
      </c>
      <c r="M154" s="156">
        <v>0</v>
      </c>
      <c r="N154" s="156">
        <v>0</v>
      </c>
      <c r="O154" s="156">
        <v>0</v>
      </c>
      <c r="P154" s="156">
        <v>0</v>
      </c>
      <c r="Q154" s="156">
        <v>0</v>
      </c>
      <c r="R154" s="156">
        <v>0</v>
      </c>
      <c r="S154" s="156">
        <v>0</v>
      </c>
      <c r="T154" s="156">
        <v>0</v>
      </c>
      <c r="U154" s="156">
        <v>0</v>
      </c>
    </row>
    <row r="155" spans="1:21" ht="15.5" thickBot="1">
      <c r="A155" t="str">
        <f t="shared" si="1029"/>
        <v>IL</v>
      </c>
      <c r="B155" s="1" t="s">
        <v>895</v>
      </c>
      <c r="C155">
        <f>SUMIFS(INDEX('IRA-BIL_IRA-BIL - Mid_annual_st'!$W$3:$AR$434,MATCH(C142,'IRA-BIL_IRA-BIL - Mid_annual_st'!$A$3:$A$434,0),),'IRA-BIL_IRA-BIL - Mid_annual_st'!$W$1:$AR$1,$B155)</f>
        <v>1899142</v>
      </c>
      <c r="D155">
        <f>SUMIFS(INDEX('IRA-BIL_IRA-BIL - Mid_annual_st'!$W$3:$AR$434,MATCH(D142,'IRA-BIL_IRA-BIL - Mid_annual_st'!$A$3:$A$434,0),),'IRA-BIL_IRA-BIL - Mid_annual_st'!$W$1:$AR$1,$B155)</f>
        <v>1909623</v>
      </c>
      <c r="E155">
        <f>SUMIFS(INDEX('IRA-BIL_IRA-BIL - Mid_annual_st'!$W$3:$AR$434,MATCH(E142,'IRA-BIL_IRA-BIL - Mid_annual_st'!$A$3:$A$434,0),),'IRA-BIL_IRA-BIL - Mid_annual_st'!$W$1:$AR$1,$B155)</f>
        <v>1899601</v>
      </c>
      <c r="F155">
        <f>SUMIFS(INDEX('IRA-BIL_IRA-BIL - Mid_annual_st'!$W$3:$AR$434,MATCH(F142,'IRA-BIL_IRA-BIL - Mid_annual_st'!$A$3:$A$434,0),),'IRA-BIL_IRA-BIL - Mid_annual_st'!$W$1:$AR$1,$B155)</f>
        <v>4816171</v>
      </c>
      <c r="G155">
        <f>SUMIFS(INDEX('IRA-BIL_IRA-BIL - Mid_annual_st'!$W$3:$AR$434,MATCH(G142,'IRA-BIL_IRA-BIL - Mid_annual_st'!$A$3:$A$434,0),),'IRA-BIL_IRA-BIL - Mid_annual_st'!$W$1:$AR$1,$B155)</f>
        <v>6981294</v>
      </c>
      <c r="H155">
        <f>SUMIFS(INDEX('IRA-BIL_IRA-BIL - Mid_annual_st'!$W$3:$AR$434,MATCH(H142,'IRA-BIL_IRA-BIL - Mid_annual_st'!$A$3:$A$434,0),),'IRA-BIL_IRA-BIL - Mid_annual_st'!$W$1:$AR$1,$B155)</f>
        <v>13324832</v>
      </c>
      <c r="I155">
        <f>SUMIFS(INDEX('IRA-BIL_IRA-BIL - Mid_annual_st'!$W$3:$AR$434,MATCH(I142,'IRA-BIL_IRA-BIL - Mid_annual_st'!$A$3:$A$434,0),),'IRA-BIL_IRA-BIL - Mid_annual_st'!$W$1:$AR$1,$B155)</f>
        <v>22314084</v>
      </c>
      <c r="J155">
        <f>SUMIFS(INDEX('IRA-BIL_IRA-BIL - Mid_annual_st'!$W$3:$AR$434,MATCH(J142,'IRA-BIL_IRA-BIL - Mid_annual_st'!$A$3:$A$434,0),),'IRA-BIL_IRA-BIL - Mid_annual_st'!$W$1:$AR$1,$B155)</f>
        <v>23034651</v>
      </c>
      <c r="K155">
        <f>SUMIFS(INDEX('IRA-BIL_IRA-BIL - Mid_annual_st'!$W$3:$AR$434,MATCH(K142,'IRA-BIL_IRA-BIL - Mid_annual_st'!$A$3:$A$434,0),),'IRA-BIL_IRA-BIL - Mid_annual_st'!$W$1:$AR$1,$B155)</f>
        <v>32965529</v>
      </c>
      <c r="M155">
        <f t="shared" ref="M155" si="1102">C155/SUM(C144:C155)</f>
        <v>1.0944699318858381E-2</v>
      </c>
      <c r="N155">
        <f t="shared" ref="N155" si="1103">D155/SUM(D144:D155)</f>
        <v>1.0523921697476662E-2</v>
      </c>
      <c r="O155">
        <f t="shared" ref="O155" si="1104">E155/SUM(E144:E155)</f>
        <v>1.0609945423376534E-2</v>
      </c>
      <c r="P155">
        <f t="shared" ref="P155" si="1105">F155/SUM(F144:F155)</f>
        <v>2.7103720019508809E-2</v>
      </c>
      <c r="Q155">
        <f t="shared" ref="Q155" si="1106">G155/SUM(G144:G155)</f>
        <v>3.8711312802425978E-2</v>
      </c>
      <c r="R155">
        <f t="shared" ref="R155" si="1107">H155/SUM(H144:H155)</f>
        <v>6.8237281487066884E-2</v>
      </c>
      <c r="S155">
        <f t="shared" ref="S155" si="1108">I155/SUM(I144:I155)</f>
        <v>0.11251647370059858</v>
      </c>
      <c r="T155">
        <f t="shared" ref="T155" si="1109">J155/SUM(J144:J155)</f>
        <v>0.11878448141163585</v>
      </c>
      <c r="U155">
        <f t="shared" ref="U155" si="1110">K155/SUM(K144:K155)</f>
        <v>0.16568953878422008</v>
      </c>
    </row>
    <row r="156" spans="1:21" ht="15.5" thickBot="1">
      <c r="A156" s="153" t="s">
        <v>548</v>
      </c>
      <c r="C156" s="152" t="str">
        <f t="shared" ref="C156" si="1111">$A156&amp;"_"&amp;C157</f>
        <v>IN_2022</v>
      </c>
      <c r="D156" s="152" t="str">
        <f t="shared" ref="D156" si="1112">$A156&amp;"_"&amp;D157</f>
        <v>IN_2023</v>
      </c>
      <c r="E156" s="152" t="str">
        <f t="shared" ref="E156" si="1113">$A156&amp;"_"&amp;E157</f>
        <v>IN_2024</v>
      </c>
      <c r="F156" s="152" t="str">
        <f t="shared" ref="F156" si="1114">$A156&amp;"_"&amp;F157</f>
        <v>IN_2025</v>
      </c>
      <c r="G156" s="152" t="str">
        <f t="shared" ref="G156" si="1115">$A156&amp;"_"&amp;G157</f>
        <v>IN_2026</v>
      </c>
      <c r="H156" s="152" t="str">
        <f t="shared" ref="H156" si="1116">$A156&amp;"_"&amp;H157</f>
        <v>IN_2027</v>
      </c>
      <c r="I156" s="152" t="str">
        <f t="shared" ref="I156" si="1117">$A156&amp;"_"&amp;I157</f>
        <v>IN_2028</v>
      </c>
      <c r="J156" s="152" t="str">
        <f t="shared" ref="J156" si="1118">$A156&amp;"_"&amp;J157</f>
        <v>IN_2029</v>
      </c>
      <c r="K156" s="152" t="str">
        <f t="shared" ref="K156" si="1119">$A156&amp;"_"&amp;K157</f>
        <v>IN_2030</v>
      </c>
      <c r="M156" s="159" t="str">
        <f t="shared" ref="M156" si="1120">$A156&amp;"_"&amp;M157</f>
        <v>IN_2022</v>
      </c>
      <c r="N156" s="159" t="str">
        <f t="shared" ref="N156" si="1121">$A156&amp;"_"&amp;N157</f>
        <v>IN_2023</v>
      </c>
      <c r="O156" s="159" t="str">
        <f t="shared" ref="O156" si="1122">$A156&amp;"_"&amp;O157</f>
        <v>IN_2024</v>
      </c>
      <c r="P156" s="159" t="str">
        <f t="shared" ref="P156" si="1123">$A156&amp;"_"&amp;P157</f>
        <v>IN_2025</v>
      </c>
      <c r="Q156" s="159" t="str">
        <f t="shared" ref="Q156" si="1124">$A156&amp;"_"&amp;Q157</f>
        <v>IN_2026</v>
      </c>
      <c r="R156" s="159" t="str">
        <f t="shared" ref="R156" si="1125">$A156&amp;"_"&amp;R157</f>
        <v>IN_2027</v>
      </c>
      <c r="S156" s="159" t="str">
        <f t="shared" ref="S156" si="1126">$A156&amp;"_"&amp;S157</f>
        <v>IN_2028</v>
      </c>
      <c r="T156" s="159" t="str">
        <f t="shared" ref="T156" si="1127">$A156&amp;"_"&amp;T157</f>
        <v>IN_2029</v>
      </c>
      <c r="U156" s="159" t="str">
        <f t="shared" ref="U156" si="1128">$A156&amp;"_"&amp;U157</f>
        <v>IN_2030</v>
      </c>
    </row>
    <row r="157" spans="1:21">
      <c r="C157" s="151">
        <v>2022</v>
      </c>
      <c r="D157" s="151">
        <v>2023</v>
      </c>
      <c r="E157" s="151">
        <v>2024</v>
      </c>
      <c r="F157" s="151">
        <v>2025</v>
      </c>
      <c r="G157" s="151">
        <v>2026</v>
      </c>
      <c r="H157" s="151">
        <v>2027</v>
      </c>
      <c r="I157" s="151">
        <v>2028</v>
      </c>
      <c r="J157" s="151">
        <v>2029</v>
      </c>
      <c r="K157" s="151">
        <v>2030</v>
      </c>
      <c r="M157" s="151">
        <v>2022</v>
      </c>
      <c r="N157" s="151">
        <v>2023</v>
      </c>
      <c r="O157" s="151">
        <v>2024</v>
      </c>
      <c r="P157" s="151">
        <v>2025</v>
      </c>
      <c r="Q157" s="151">
        <v>2026</v>
      </c>
      <c r="R157" s="151">
        <v>2027</v>
      </c>
      <c r="S157" s="151">
        <v>2028</v>
      </c>
      <c r="T157" s="151">
        <v>2029</v>
      </c>
      <c r="U157" s="151">
        <v>2030</v>
      </c>
    </row>
    <row r="158" spans="1:21">
      <c r="A158" t="str">
        <f>A156</f>
        <v>IN</v>
      </c>
      <c r="B158" s="1" t="s">
        <v>897</v>
      </c>
      <c r="C158" s="156">
        <v>0</v>
      </c>
      <c r="D158" s="156">
        <v>0</v>
      </c>
      <c r="E158" s="156">
        <v>0</v>
      </c>
      <c r="F158" s="156">
        <v>0</v>
      </c>
      <c r="G158" s="156">
        <v>0</v>
      </c>
      <c r="H158" s="156">
        <v>0</v>
      </c>
      <c r="I158" s="156">
        <v>0</v>
      </c>
      <c r="J158" s="156">
        <v>0</v>
      </c>
      <c r="K158" s="156">
        <v>0</v>
      </c>
      <c r="M158" s="156">
        <v>0</v>
      </c>
      <c r="N158" s="156">
        <v>0</v>
      </c>
      <c r="O158" s="156">
        <v>0</v>
      </c>
      <c r="P158" s="156">
        <v>0</v>
      </c>
      <c r="Q158" s="156">
        <v>0</v>
      </c>
      <c r="R158" s="156">
        <v>0</v>
      </c>
      <c r="S158" s="156">
        <v>0</v>
      </c>
      <c r="T158" s="156">
        <v>0</v>
      </c>
      <c r="U158" s="156">
        <v>0</v>
      </c>
    </row>
    <row r="159" spans="1:21">
      <c r="A159" t="str">
        <f>A158</f>
        <v>IN</v>
      </c>
      <c r="B159" s="1" t="s">
        <v>104</v>
      </c>
      <c r="C159">
        <f>SUMIFS(INDEX('IRA-BIL_IRA-BIL - Mid_annual_st'!$W$3:$AR$434,MATCH(C156,'IRA-BIL_IRA-BIL - Mid_annual_st'!$A$3:$A$434,0),),'IRA-BIL_IRA-BIL - Mid_annual_st'!$W$1:$AR$1,$B159)</f>
        <v>260346</v>
      </c>
      <c r="D159">
        <f>SUMIFS(INDEX('IRA-BIL_IRA-BIL - Mid_annual_st'!$W$3:$AR$434,MATCH(D156,'IRA-BIL_IRA-BIL - Mid_annual_st'!$A$3:$A$434,0),),'IRA-BIL_IRA-BIL - Mid_annual_st'!$W$1:$AR$1,$B159)</f>
        <v>260346</v>
      </c>
      <c r="E159">
        <f>SUMIFS(INDEX('IRA-BIL_IRA-BIL - Mid_annual_st'!$W$3:$AR$434,MATCH(E156,'IRA-BIL_IRA-BIL - Mid_annual_st'!$A$3:$A$434,0),),'IRA-BIL_IRA-BIL - Mid_annual_st'!$W$1:$AR$1,$B159)</f>
        <v>260346</v>
      </c>
      <c r="F159">
        <f>SUMIFS(INDEX('IRA-BIL_IRA-BIL - Mid_annual_st'!$W$3:$AR$434,MATCH(F156,'IRA-BIL_IRA-BIL - Mid_annual_st'!$A$3:$A$434,0),),'IRA-BIL_IRA-BIL - Mid_annual_st'!$W$1:$AR$1,$B159)</f>
        <v>260346</v>
      </c>
      <c r="G159">
        <f>SUMIFS(INDEX('IRA-BIL_IRA-BIL - Mid_annual_st'!$W$3:$AR$434,MATCH(G156,'IRA-BIL_IRA-BIL - Mid_annual_st'!$A$3:$A$434,0),),'IRA-BIL_IRA-BIL - Mid_annual_st'!$W$1:$AR$1,$B159)</f>
        <v>260346</v>
      </c>
      <c r="H159">
        <f>SUMIFS(INDEX('IRA-BIL_IRA-BIL - Mid_annual_st'!$W$3:$AR$434,MATCH(H156,'IRA-BIL_IRA-BIL - Mid_annual_st'!$A$3:$A$434,0),),'IRA-BIL_IRA-BIL - Mid_annual_st'!$W$1:$AR$1,$B159)</f>
        <v>260346</v>
      </c>
      <c r="I159">
        <f>SUMIFS(INDEX('IRA-BIL_IRA-BIL - Mid_annual_st'!$W$3:$AR$434,MATCH(I156,'IRA-BIL_IRA-BIL - Mid_annual_st'!$A$3:$A$434,0),),'IRA-BIL_IRA-BIL - Mid_annual_st'!$W$1:$AR$1,$B159)</f>
        <v>260346</v>
      </c>
      <c r="J159">
        <f>SUMIFS(INDEX('IRA-BIL_IRA-BIL - Mid_annual_st'!$W$3:$AR$434,MATCH(J156,'IRA-BIL_IRA-BIL - Mid_annual_st'!$A$3:$A$434,0),),'IRA-BIL_IRA-BIL - Mid_annual_st'!$W$1:$AR$1,$B159)</f>
        <v>255587</v>
      </c>
      <c r="K159">
        <f>SUMIFS(INDEX('IRA-BIL_IRA-BIL - Mid_annual_st'!$W$3:$AR$434,MATCH(K156,'IRA-BIL_IRA-BIL - Mid_annual_st'!$A$3:$A$434,0),),'IRA-BIL_IRA-BIL - Mid_annual_st'!$W$1:$AR$1,$B159)</f>
        <v>251371</v>
      </c>
      <c r="M159">
        <f t="shared" ref="M159" si="1129">C159/SUM(C158:C169)</f>
        <v>3.1602844933388287E-3</v>
      </c>
      <c r="N159">
        <f t="shared" ref="N159" si="1130">D159/SUM(D158:D169)</f>
        <v>3.4679220804079824E-3</v>
      </c>
      <c r="O159">
        <f t="shared" ref="O159" si="1131">E159/SUM(E158:E169)</f>
        <v>4.0942779420363061E-3</v>
      </c>
      <c r="P159">
        <f t="shared" ref="P159" si="1132">F159/SUM(F158:F169)</f>
        <v>4.2752702858862238E-3</v>
      </c>
      <c r="Q159">
        <f t="shared" ref="Q159" si="1133">G159/SUM(G158:G169)</f>
        <v>4.4156682017801579E-3</v>
      </c>
      <c r="R159">
        <f t="shared" ref="R159" si="1134">H159/SUM(H158:H169)</f>
        <v>4.2912059929528529E-3</v>
      </c>
      <c r="S159">
        <f t="shared" ref="S159" si="1135">I159/SUM(I158:I169)</f>
        <v>5.1855569572919055E-3</v>
      </c>
      <c r="T159">
        <f t="shared" ref="T159" si="1136">J159/SUM(J158:J169)</f>
        <v>4.9239494317808554E-3</v>
      </c>
      <c r="U159">
        <f t="shared" ref="U159" si="1137">K159/SUM(K158:K169)</f>
        <v>4.9534033738145066E-3</v>
      </c>
    </row>
    <row r="160" spans="1:21">
      <c r="A160" t="str">
        <f t="shared" ref="A160:A169" si="1138">A159</f>
        <v>IN</v>
      </c>
      <c r="B160" s="1" t="s">
        <v>98</v>
      </c>
      <c r="C160">
        <f>SUMIFS(INDEX('IRA-BIL_IRA-BIL - Mid_annual_st'!$W$3:$AR$434,MATCH(C156,'IRA-BIL_IRA-BIL - Mid_annual_st'!$A$3:$A$434,0),),'IRA-BIL_IRA-BIL - Mid_annual_st'!$W$1:$AR$1,$B160)</f>
        <v>48507705</v>
      </c>
      <c r="D160">
        <f>SUMIFS(INDEX('IRA-BIL_IRA-BIL - Mid_annual_st'!$W$3:$AR$434,MATCH(D156,'IRA-BIL_IRA-BIL - Mid_annual_st'!$A$3:$A$434,0),),'IRA-BIL_IRA-BIL - Mid_annual_st'!$W$1:$AR$1,$B160)</f>
        <v>37930853</v>
      </c>
      <c r="E160">
        <f>SUMIFS(INDEX('IRA-BIL_IRA-BIL - Mid_annual_st'!$W$3:$AR$434,MATCH(E156,'IRA-BIL_IRA-BIL - Mid_annual_st'!$A$3:$A$434,0),),'IRA-BIL_IRA-BIL - Mid_annual_st'!$W$1:$AR$1,$B160)</f>
        <v>26291499</v>
      </c>
      <c r="F160">
        <f>SUMIFS(INDEX('IRA-BIL_IRA-BIL - Mid_annual_st'!$W$3:$AR$434,MATCH(F156,'IRA-BIL_IRA-BIL - Mid_annual_st'!$A$3:$A$434,0),),'IRA-BIL_IRA-BIL - Mid_annual_st'!$W$1:$AR$1,$B160)</f>
        <v>23830320</v>
      </c>
      <c r="G160">
        <f>SUMIFS(INDEX('IRA-BIL_IRA-BIL - Mid_annual_st'!$W$3:$AR$434,MATCH(G156,'IRA-BIL_IRA-BIL - Mid_annual_st'!$A$3:$A$434,0),),'IRA-BIL_IRA-BIL - Mid_annual_st'!$W$1:$AR$1,$B160)</f>
        <v>22148177</v>
      </c>
      <c r="H160">
        <f>SUMIFS(INDEX('IRA-BIL_IRA-BIL - Mid_annual_st'!$W$3:$AR$434,MATCH(H156,'IRA-BIL_IRA-BIL - Mid_annual_st'!$A$3:$A$434,0),),'IRA-BIL_IRA-BIL - Mid_annual_st'!$W$1:$AR$1,$B160)</f>
        <v>18237435</v>
      </c>
      <c r="I160">
        <f>SUMIFS(INDEX('IRA-BIL_IRA-BIL - Mid_annual_st'!$W$3:$AR$434,MATCH(I156,'IRA-BIL_IRA-BIL - Mid_annual_st'!$A$3:$A$434,0),),'IRA-BIL_IRA-BIL - Mid_annual_st'!$W$1:$AR$1,$B160)</f>
        <v>12215072</v>
      </c>
      <c r="J160">
        <f>SUMIFS(INDEX('IRA-BIL_IRA-BIL - Mid_annual_st'!$W$3:$AR$434,MATCH(J156,'IRA-BIL_IRA-BIL - Mid_annual_st'!$A$3:$A$434,0),),'IRA-BIL_IRA-BIL - Mid_annual_st'!$W$1:$AR$1,$B160)</f>
        <v>9787860</v>
      </c>
      <c r="K160">
        <f>SUMIFS(INDEX('IRA-BIL_IRA-BIL - Mid_annual_st'!$W$3:$AR$434,MATCH(K156,'IRA-BIL_IRA-BIL - Mid_annual_st'!$A$3:$A$434,0),),'IRA-BIL_IRA-BIL - Mid_annual_st'!$W$1:$AR$1,$B160)</f>
        <v>7404701</v>
      </c>
      <c r="M160">
        <f t="shared" ref="M160" si="1139">C160/SUM(C158:C169)</f>
        <v>0.58882467147163531</v>
      </c>
      <c r="N160">
        <f t="shared" ref="N160" si="1140">D160/SUM(D158:D169)</f>
        <v>0.50525547789253289</v>
      </c>
      <c r="O160">
        <f t="shared" ref="O160" si="1141">E160/SUM(E158:E169)</f>
        <v>0.41346786360754378</v>
      </c>
      <c r="P160">
        <f t="shared" ref="P160" si="1142">F160/SUM(F158:F169)</f>
        <v>0.39132945771842159</v>
      </c>
      <c r="Q160">
        <f t="shared" ref="Q160" si="1143">G160/SUM(G158:G169)</f>
        <v>0.37565009989129333</v>
      </c>
      <c r="R160">
        <f t="shared" ref="R160" si="1144">H160/SUM(H158:H169)</f>
        <v>0.30060223843688061</v>
      </c>
      <c r="S160">
        <f t="shared" ref="S160" si="1145">I160/SUM(I158:I169)</f>
        <v>0.24329911576679322</v>
      </c>
      <c r="T160">
        <f t="shared" ref="T160" si="1146">J160/SUM(J158:J169)</f>
        <v>0.18856564569148887</v>
      </c>
      <c r="U160">
        <f t="shared" ref="U160" si="1147">K160/SUM(K158:K169)</f>
        <v>0.14591369296970474</v>
      </c>
    </row>
    <row r="161" spans="1:21">
      <c r="A161" t="str">
        <f t="shared" si="1138"/>
        <v>IN</v>
      </c>
      <c r="B161" s="1" t="s">
        <v>105</v>
      </c>
      <c r="C161">
        <f>SUMIFS(INDEX('IRA-BIL_IRA-BIL - Mid_annual_st'!$W$3:$AR$434,MATCH(C156,'IRA-BIL_IRA-BIL - Mid_annual_st'!$A$3:$A$434,0),),'IRA-BIL_IRA-BIL - Mid_annual_st'!$W$1:$AR$1,$B161)</f>
        <v>0</v>
      </c>
      <c r="D161">
        <f>SUMIFS(INDEX('IRA-BIL_IRA-BIL - Mid_annual_st'!$W$3:$AR$434,MATCH(D156,'IRA-BIL_IRA-BIL - Mid_annual_st'!$A$3:$A$434,0),),'IRA-BIL_IRA-BIL - Mid_annual_st'!$W$1:$AR$1,$B161)</f>
        <v>0</v>
      </c>
      <c r="E161">
        <f>SUMIFS(INDEX('IRA-BIL_IRA-BIL - Mid_annual_st'!$W$3:$AR$434,MATCH(E156,'IRA-BIL_IRA-BIL - Mid_annual_st'!$A$3:$A$434,0),),'IRA-BIL_IRA-BIL - Mid_annual_st'!$W$1:$AR$1,$B161)</f>
        <v>0</v>
      </c>
      <c r="F161">
        <f>SUMIFS(INDEX('IRA-BIL_IRA-BIL - Mid_annual_st'!$W$3:$AR$434,MATCH(F156,'IRA-BIL_IRA-BIL - Mid_annual_st'!$A$3:$A$434,0),),'IRA-BIL_IRA-BIL - Mid_annual_st'!$W$1:$AR$1,$B161)</f>
        <v>0</v>
      </c>
      <c r="G161">
        <f>SUMIFS(INDEX('IRA-BIL_IRA-BIL - Mid_annual_st'!$W$3:$AR$434,MATCH(G156,'IRA-BIL_IRA-BIL - Mid_annual_st'!$A$3:$A$434,0),),'IRA-BIL_IRA-BIL - Mid_annual_st'!$W$1:$AR$1,$B161)</f>
        <v>0</v>
      </c>
      <c r="H161">
        <f>SUMIFS(INDEX('IRA-BIL_IRA-BIL - Mid_annual_st'!$W$3:$AR$434,MATCH(H156,'IRA-BIL_IRA-BIL - Mid_annual_st'!$A$3:$A$434,0),),'IRA-BIL_IRA-BIL - Mid_annual_st'!$W$1:$AR$1,$B161)</f>
        <v>0</v>
      </c>
      <c r="I161">
        <f>SUMIFS(INDEX('IRA-BIL_IRA-BIL - Mid_annual_st'!$W$3:$AR$434,MATCH(I156,'IRA-BIL_IRA-BIL - Mid_annual_st'!$A$3:$A$434,0),),'IRA-BIL_IRA-BIL - Mid_annual_st'!$W$1:$AR$1,$B161)</f>
        <v>0</v>
      </c>
      <c r="J161">
        <f>SUMIFS(INDEX('IRA-BIL_IRA-BIL - Mid_annual_st'!$W$3:$AR$434,MATCH(J156,'IRA-BIL_IRA-BIL - Mid_annual_st'!$A$3:$A$434,0),),'IRA-BIL_IRA-BIL - Mid_annual_st'!$W$1:$AR$1,$B161)</f>
        <v>0</v>
      </c>
      <c r="K161">
        <f>SUMIFS(INDEX('IRA-BIL_IRA-BIL - Mid_annual_st'!$W$3:$AR$434,MATCH(K156,'IRA-BIL_IRA-BIL - Mid_annual_st'!$A$3:$A$434,0),),'IRA-BIL_IRA-BIL - Mid_annual_st'!$W$1:$AR$1,$B161)</f>
        <v>0</v>
      </c>
      <c r="M161">
        <f t="shared" ref="M161" si="1148">C161/SUM(C158:C169)</f>
        <v>0</v>
      </c>
      <c r="N161">
        <f t="shared" ref="N161" si="1149">D161/SUM(D158:D169)</f>
        <v>0</v>
      </c>
      <c r="O161">
        <f t="shared" ref="O161" si="1150">E161/SUM(E158:E169)</f>
        <v>0</v>
      </c>
      <c r="P161">
        <f t="shared" ref="P161" si="1151">F161/SUM(F158:F169)</f>
        <v>0</v>
      </c>
      <c r="Q161">
        <f t="shared" ref="Q161" si="1152">G161/SUM(G158:G169)</f>
        <v>0</v>
      </c>
      <c r="R161">
        <f t="shared" ref="R161" si="1153">H161/SUM(H158:H169)</f>
        <v>0</v>
      </c>
      <c r="S161">
        <f t="shared" ref="S161" si="1154">I161/SUM(I158:I169)</f>
        <v>0</v>
      </c>
      <c r="T161">
        <f t="shared" ref="T161" si="1155">J161/SUM(J158:J169)</f>
        <v>0</v>
      </c>
      <c r="U161">
        <f t="shared" ref="U161" si="1156">K161/SUM(K158:K169)</f>
        <v>0</v>
      </c>
    </row>
    <row r="162" spans="1:21">
      <c r="A162" t="str">
        <f t="shared" si="1138"/>
        <v>IN</v>
      </c>
      <c r="B162" s="1" t="s">
        <v>101</v>
      </c>
      <c r="C162">
        <f>SUMIFS(INDEX('IRA-BIL_IRA-BIL - Mid_annual_st'!$W$3:$AR$434,MATCH(C156,'IRA-BIL_IRA-BIL - Mid_annual_st'!$A$3:$A$434,0),),'IRA-BIL_IRA-BIL - Mid_annual_st'!$W$1:$AR$1,$B162)</f>
        <v>277864</v>
      </c>
      <c r="D162">
        <f>SUMIFS(INDEX('IRA-BIL_IRA-BIL - Mid_annual_st'!$W$3:$AR$434,MATCH(D156,'IRA-BIL_IRA-BIL - Mid_annual_st'!$A$3:$A$434,0),),'IRA-BIL_IRA-BIL - Mid_annual_st'!$W$1:$AR$1,$B162)</f>
        <v>277864</v>
      </c>
      <c r="E162">
        <f>SUMIFS(INDEX('IRA-BIL_IRA-BIL - Mid_annual_st'!$W$3:$AR$434,MATCH(E156,'IRA-BIL_IRA-BIL - Mid_annual_st'!$A$3:$A$434,0),),'IRA-BIL_IRA-BIL - Mid_annual_st'!$W$1:$AR$1,$B162)</f>
        <v>278366</v>
      </c>
      <c r="F162">
        <f>SUMIFS(INDEX('IRA-BIL_IRA-BIL - Mid_annual_st'!$W$3:$AR$434,MATCH(F156,'IRA-BIL_IRA-BIL - Mid_annual_st'!$A$3:$A$434,0),),'IRA-BIL_IRA-BIL - Mid_annual_st'!$W$1:$AR$1,$B162)</f>
        <v>278869</v>
      </c>
      <c r="G162">
        <f>SUMIFS(INDEX('IRA-BIL_IRA-BIL - Mid_annual_st'!$W$3:$AR$434,MATCH(G156,'IRA-BIL_IRA-BIL - Mid_annual_st'!$A$3:$A$434,0),),'IRA-BIL_IRA-BIL - Mid_annual_st'!$W$1:$AR$1,$B162)</f>
        <v>279371</v>
      </c>
      <c r="H162">
        <f>SUMIFS(INDEX('IRA-BIL_IRA-BIL - Mid_annual_st'!$W$3:$AR$434,MATCH(H156,'IRA-BIL_IRA-BIL - Mid_annual_st'!$A$3:$A$434,0),),'IRA-BIL_IRA-BIL - Mid_annual_st'!$W$1:$AR$1,$B162)</f>
        <v>279874</v>
      </c>
      <c r="I162">
        <f>SUMIFS(INDEX('IRA-BIL_IRA-BIL - Mid_annual_st'!$W$3:$AR$434,MATCH(I156,'IRA-BIL_IRA-BIL - Mid_annual_st'!$A$3:$A$434,0),),'IRA-BIL_IRA-BIL - Mid_annual_st'!$W$1:$AR$1,$B162)</f>
        <v>280376</v>
      </c>
      <c r="J162">
        <f>SUMIFS(INDEX('IRA-BIL_IRA-BIL - Mid_annual_st'!$W$3:$AR$434,MATCH(J156,'IRA-BIL_IRA-BIL - Mid_annual_st'!$A$3:$A$434,0),),'IRA-BIL_IRA-BIL - Mid_annual_st'!$W$1:$AR$1,$B162)</f>
        <v>280879</v>
      </c>
      <c r="K162">
        <f>SUMIFS(INDEX('IRA-BIL_IRA-BIL - Mid_annual_st'!$W$3:$AR$434,MATCH(K156,'IRA-BIL_IRA-BIL - Mid_annual_st'!$A$3:$A$434,0),),'IRA-BIL_IRA-BIL - Mid_annual_st'!$W$1:$AR$1,$B162)</f>
        <v>281381</v>
      </c>
      <c r="M162">
        <f t="shared" ref="M162" si="1157">C162/SUM(C158:C169)</f>
        <v>3.3729317541160622E-3</v>
      </c>
      <c r="N162">
        <f t="shared" ref="N162" si="1158">D162/SUM(D158:D169)</f>
        <v>3.7012694681327297E-3</v>
      </c>
      <c r="O162">
        <f t="shared" ref="O162" si="1159">E162/SUM(E158:E169)</f>
        <v>4.3776657740579013E-3</v>
      </c>
      <c r="P162">
        <f t="shared" ref="P162" si="1160">F162/SUM(F158:F169)</f>
        <v>4.5794456198858646E-3</v>
      </c>
      <c r="Q162">
        <f t="shared" ref="Q162" si="1161">G162/SUM(G158:G169)</f>
        <v>4.7383468199992491E-3</v>
      </c>
      <c r="R162">
        <f t="shared" ref="R162" si="1162">H162/SUM(H158:H169)</f>
        <v>4.613080231967024E-3</v>
      </c>
      <c r="S162">
        <f t="shared" ref="S162" si="1163">I162/SUM(I158:I169)</f>
        <v>5.5845133685851721E-3</v>
      </c>
      <c r="T162">
        <f t="shared" ref="T162" si="1164">J162/SUM(J158:J169)</f>
        <v>5.4112063307178177E-3</v>
      </c>
      <c r="U162">
        <f t="shared" ref="U162" si="1165">K162/SUM(K158:K169)</f>
        <v>5.5447668773537908E-3</v>
      </c>
    </row>
    <row r="163" spans="1:21">
      <c r="A163" t="str">
        <f t="shared" si="1138"/>
        <v>IN</v>
      </c>
      <c r="B163" s="1" t="s">
        <v>346</v>
      </c>
      <c r="C163">
        <f>SUMIFS(INDEX('IRA-BIL_IRA-BIL - Mid_annual_st'!$W$3:$AR$434,MATCH(C156,'IRA-BIL_IRA-BIL - Mid_annual_st'!$A$3:$A$434,0),),'IRA-BIL_IRA-BIL - Mid_annual_st'!$W$1:$AR$1,$B163)</f>
        <v>21488290</v>
      </c>
      <c r="D163">
        <f>SUMIFS(INDEX('IRA-BIL_IRA-BIL - Mid_annual_st'!$W$3:$AR$434,MATCH(D156,'IRA-BIL_IRA-BIL - Mid_annual_st'!$A$3:$A$434,0),),'IRA-BIL_IRA-BIL - Mid_annual_st'!$W$1:$AR$1,$B163)</f>
        <v>24476772</v>
      </c>
      <c r="E163">
        <f>SUMIFS(INDEX('IRA-BIL_IRA-BIL - Mid_annual_st'!$W$3:$AR$434,MATCH(E156,'IRA-BIL_IRA-BIL - Mid_annual_st'!$A$3:$A$434,0),),'IRA-BIL_IRA-BIL - Mid_annual_st'!$W$1:$AR$1,$B163)</f>
        <v>24662190</v>
      </c>
      <c r="F163">
        <f>SUMIFS(INDEX('IRA-BIL_IRA-BIL - Mid_annual_st'!$W$3:$AR$434,MATCH(F156,'IRA-BIL_IRA-BIL - Mid_annual_st'!$A$3:$A$434,0),),'IRA-BIL_IRA-BIL - Mid_annual_st'!$W$1:$AR$1,$B163)</f>
        <v>24462025</v>
      </c>
      <c r="G163">
        <f>SUMIFS(INDEX('IRA-BIL_IRA-BIL - Mid_annual_st'!$W$3:$AR$434,MATCH(G156,'IRA-BIL_IRA-BIL - Mid_annual_st'!$A$3:$A$434,0),),'IRA-BIL_IRA-BIL - Mid_annual_st'!$W$1:$AR$1,$B163)</f>
        <v>24238711</v>
      </c>
      <c r="H163">
        <f>SUMIFS(INDEX('IRA-BIL_IRA-BIL - Mid_annual_st'!$W$3:$AR$434,MATCH(H156,'IRA-BIL_IRA-BIL - Mid_annual_st'!$A$3:$A$434,0),),'IRA-BIL_IRA-BIL - Mid_annual_st'!$W$1:$AR$1,$B163)</f>
        <v>29889891</v>
      </c>
      <c r="I163">
        <f>SUMIFS(INDEX('IRA-BIL_IRA-BIL - Mid_annual_st'!$W$3:$AR$434,MATCH(I156,'IRA-BIL_IRA-BIL - Mid_annual_st'!$A$3:$A$434,0),),'IRA-BIL_IRA-BIL - Mid_annual_st'!$W$1:$AR$1,$B163)</f>
        <v>25479069</v>
      </c>
      <c r="J163">
        <f>SUMIFS(INDEX('IRA-BIL_IRA-BIL - Mid_annual_st'!$W$3:$AR$434,MATCH(J156,'IRA-BIL_IRA-BIL - Mid_annual_st'!$A$3:$A$434,0),),'IRA-BIL_IRA-BIL - Mid_annual_st'!$W$1:$AR$1,$B163)</f>
        <v>24483900</v>
      </c>
      <c r="K163">
        <f>SUMIFS(INDEX('IRA-BIL_IRA-BIL - Mid_annual_st'!$W$3:$AR$434,MATCH(K156,'IRA-BIL_IRA-BIL - Mid_annual_st'!$A$3:$A$434,0),),'IRA-BIL_IRA-BIL - Mid_annual_st'!$W$1:$AR$1,$B163)</f>
        <v>20496013</v>
      </c>
      <c r="M163">
        <f t="shared" ref="M163" si="1166">C163/SUM(C158:C169)</f>
        <v>0.26084176317426738</v>
      </c>
      <c r="N163">
        <f t="shared" ref="N163" si="1167">D163/SUM(D158:D169)</f>
        <v>0.32604126076802353</v>
      </c>
      <c r="O163">
        <f t="shared" ref="O163" si="1168">E163/SUM(E158:E169)</f>
        <v>0.38784486997806134</v>
      </c>
      <c r="P163">
        <f t="shared" ref="P163" si="1169">F163/SUM(F158:F169)</f>
        <v>0.40170299760743761</v>
      </c>
      <c r="Q163">
        <f t="shared" ref="Q163" si="1170">G163/SUM(G158:G169)</f>
        <v>0.41110716283268778</v>
      </c>
      <c r="R163">
        <f t="shared" ref="R163" si="1171">H163/SUM(H158:H169)</f>
        <v>0.49266621875468625</v>
      </c>
      <c r="S163">
        <f t="shared" ref="S163" si="1172">I163/SUM(I158:I169)</f>
        <v>0.5074906605758126</v>
      </c>
      <c r="T163">
        <f t="shared" ref="T163" si="1173">J163/SUM(J158:J169)</f>
        <v>0.47168864415161682</v>
      </c>
      <c r="U163">
        <f t="shared" ref="U163" si="1174">K163/SUM(K158:K169)</f>
        <v>0.40388517348439557</v>
      </c>
    </row>
    <row r="164" spans="1:21">
      <c r="A164" t="str">
        <f t="shared" si="1138"/>
        <v>IN</v>
      </c>
      <c r="B164" s="1" t="s">
        <v>99</v>
      </c>
      <c r="C164">
        <f>SUMIFS(INDEX('IRA-BIL_IRA-BIL - Mid_annual_st'!$W$3:$AR$434,MATCH(C156,'IRA-BIL_IRA-BIL - Mid_annual_st'!$A$3:$A$434,0),),'IRA-BIL_IRA-BIL - Mid_annual_st'!$W$1:$AR$1,$B164)</f>
        <v>0</v>
      </c>
      <c r="D164">
        <f>SUMIFS(INDEX('IRA-BIL_IRA-BIL - Mid_annual_st'!$W$3:$AR$434,MATCH(D156,'IRA-BIL_IRA-BIL - Mid_annual_st'!$A$3:$A$434,0),),'IRA-BIL_IRA-BIL - Mid_annual_st'!$W$1:$AR$1,$B164)</f>
        <v>0</v>
      </c>
      <c r="E164">
        <f>SUMIFS(INDEX('IRA-BIL_IRA-BIL - Mid_annual_st'!$W$3:$AR$434,MATCH(E156,'IRA-BIL_IRA-BIL - Mid_annual_st'!$A$3:$A$434,0),),'IRA-BIL_IRA-BIL - Mid_annual_st'!$W$1:$AR$1,$B164)</f>
        <v>0</v>
      </c>
      <c r="F164">
        <f>SUMIFS(INDEX('IRA-BIL_IRA-BIL - Mid_annual_st'!$W$3:$AR$434,MATCH(F156,'IRA-BIL_IRA-BIL - Mid_annual_st'!$A$3:$A$434,0),),'IRA-BIL_IRA-BIL - Mid_annual_st'!$W$1:$AR$1,$B164)</f>
        <v>0</v>
      </c>
      <c r="G164">
        <f>SUMIFS(INDEX('IRA-BIL_IRA-BIL - Mid_annual_st'!$W$3:$AR$434,MATCH(G156,'IRA-BIL_IRA-BIL - Mid_annual_st'!$A$3:$A$434,0),),'IRA-BIL_IRA-BIL - Mid_annual_st'!$W$1:$AR$1,$B164)</f>
        <v>0</v>
      </c>
      <c r="H164">
        <f>SUMIFS(INDEX('IRA-BIL_IRA-BIL - Mid_annual_st'!$W$3:$AR$434,MATCH(H156,'IRA-BIL_IRA-BIL - Mid_annual_st'!$A$3:$A$434,0),),'IRA-BIL_IRA-BIL - Mid_annual_st'!$W$1:$AR$1,$B164)</f>
        <v>0</v>
      </c>
      <c r="I164">
        <f>SUMIFS(INDEX('IRA-BIL_IRA-BIL - Mid_annual_st'!$W$3:$AR$434,MATCH(I156,'IRA-BIL_IRA-BIL - Mid_annual_st'!$A$3:$A$434,0),),'IRA-BIL_IRA-BIL - Mid_annual_st'!$W$1:$AR$1,$B164)</f>
        <v>0</v>
      </c>
      <c r="J164">
        <f>SUMIFS(INDEX('IRA-BIL_IRA-BIL - Mid_annual_st'!$W$3:$AR$434,MATCH(J156,'IRA-BIL_IRA-BIL - Mid_annual_st'!$A$3:$A$434,0),),'IRA-BIL_IRA-BIL - Mid_annual_st'!$W$1:$AR$1,$B164)</f>
        <v>0</v>
      </c>
      <c r="K164">
        <f>SUMIFS(INDEX('IRA-BIL_IRA-BIL - Mid_annual_st'!$W$3:$AR$434,MATCH(K156,'IRA-BIL_IRA-BIL - Mid_annual_st'!$A$3:$A$434,0),),'IRA-BIL_IRA-BIL - Mid_annual_st'!$W$1:$AR$1,$B164)</f>
        <v>0</v>
      </c>
      <c r="M164">
        <f t="shared" ref="M164" si="1175">C164/SUM(C158:C169)</f>
        <v>0</v>
      </c>
      <c r="N164">
        <f t="shared" ref="N164" si="1176">D164/SUM(D158:D169)</f>
        <v>0</v>
      </c>
      <c r="O164">
        <f t="shared" ref="O164" si="1177">E164/SUM(E158:E169)</f>
        <v>0</v>
      </c>
      <c r="P164">
        <f t="shared" ref="P164" si="1178">F164/SUM(F158:F169)</f>
        <v>0</v>
      </c>
      <c r="Q164">
        <f t="shared" ref="Q164" si="1179">G164/SUM(G158:G169)</f>
        <v>0</v>
      </c>
      <c r="R164">
        <f t="shared" ref="R164" si="1180">H164/SUM(H158:H169)</f>
        <v>0</v>
      </c>
      <c r="S164">
        <f t="shared" ref="S164" si="1181">I164/SUM(I158:I169)</f>
        <v>0</v>
      </c>
      <c r="T164">
        <f t="shared" ref="T164" si="1182">J164/SUM(J158:J169)</f>
        <v>0</v>
      </c>
      <c r="U164">
        <f t="shared" ref="U164" si="1183">K164/SUM(K158:K169)</f>
        <v>0</v>
      </c>
    </row>
    <row r="165" spans="1:21">
      <c r="A165" t="str">
        <f t="shared" si="1138"/>
        <v>IN</v>
      </c>
      <c r="B165" s="1" t="s">
        <v>109</v>
      </c>
      <c r="C165">
        <f>SUMIFS(INDEX('IRA-BIL_IRA-BIL - Mid_annual_st'!$W$3:$AR$434,MATCH(C156,'IRA-BIL_IRA-BIL - Mid_annual_st'!$A$3:$A$434,0),),'IRA-BIL_IRA-BIL - Mid_annual_st'!$W$1:$AR$1,$B165)</f>
        <v>0</v>
      </c>
      <c r="D165">
        <f>SUMIFS(INDEX('IRA-BIL_IRA-BIL - Mid_annual_st'!$W$3:$AR$434,MATCH(D156,'IRA-BIL_IRA-BIL - Mid_annual_st'!$A$3:$A$434,0),),'IRA-BIL_IRA-BIL - Mid_annual_st'!$W$1:$AR$1,$B165)</f>
        <v>0</v>
      </c>
      <c r="E165">
        <f>SUMIFS(INDEX('IRA-BIL_IRA-BIL - Mid_annual_st'!$W$3:$AR$434,MATCH(E156,'IRA-BIL_IRA-BIL - Mid_annual_st'!$A$3:$A$434,0),),'IRA-BIL_IRA-BIL - Mid_annual_st'!$W$1:$AR$1,$B165)</f>
        <v>0</v>
      </c>
      <c r="F165">
        <f>SUMIFS(INDEX('IRA-BIL_IRA-BIL - Mid_annual_st'!$W$3:$AR$434,MATCH(F156,'IRA-BIL_IRA-BIL - Mid_annual_st'!$A$3:$A$434,0),),'IRA-BIL_IRA-BIL - Mid_annual_st'!$W$1:$AR$1,$B165)</f>
        <v>0</v>
      </c>
      <c r="G165">
        <f>SUMIFS(INDEX('IRA-BIL_IRA-BIL - Mid_annual_st'!$W$3:$AR$434,MATCH(G156,'IRA-BIL_IRA-BIL - Mid_annual_st'!$A$3:$A$434,0),),'IRA-BIL_IRA-BIL - Mid_annual_st'!$W$1:$AR$1,$B165)</f>
        <v>0</v>
      </c>
      <c r="H165">
        <f>SUMIFS(INDEX('IRA-BIL_IRA-BIL - Mid_annual_st'!$W$3:$AR$434,MATCH(H156,'IRA-BIL_IRA-BIL - Mid_annual_st'!$A$3:$A$434,0),),'IRA-BIL_IRA-BIL - Mid_annual_st'!$W$1:$AR$1,$B165)</f>
        <v>0</v>
      </c>
      <c r="I165">
        <f>SUMIFS(INDEX('IRA-BIL_IRA-BIL - Mid_annual_st'!$W$3:$AR$434,MATCH(I156,'IRA-BIL_IRA-BIL - Mid_annual_st'!$A$3:$A$434,0),),'IRA-BIL_IRA-BIL - Mid_annual_st'!$W$1:$AR$1,$B165)</f>
        <v>0</v>
      </c>
      <c r="J165">
        <f>SUMIFS(INDEX('IRA-BIL_IRA-BIL - Mid_annual_st'!$W$3:$AR$434,MATCH(J156,'IRA-BIL_IRA-BIL - Mid_annual_st'!$A$3:$A$434,0),),'IRA-BIL_IRA-BIL - Mid_annual_st'!$W$1:$AR$1,$B165)</f>
        <v>0</v>
      </c>
      <c r="K165">
        <f>SUMIFS(INDEX('IRA-BIL_IRA-BIL - Mid_annual_st'!$W$3:$AR$434,MATCH(K156,'IRA-BIL_IRA-BIL - Mid_annual_st'!$A$3:$A$434,0),),'IRA-BIL_IRA-BIL - Mid_annual_st'!$W$1:$AR$1,$B165)</f>
        <v>0</v>
      </c>
      <c r="M165">
        <f t="shared" ref="M165" si="1184">C165/SUM(C158:C169)</f>
        <v>0</v>
      </c>
      <c r="N165">
        <f t="shared" ref="N165" si="1185">D165/SUM(D158:D169)</f>
        <v>0</v>
      </c>
      <c r="O165">
        <f t="shared" ref="O165" si="1186">E165/SUM(E158:E169)</f>
        <v>0</v>
      </c>
      <c r="P165">
        <f t="shared" ref="P165" si="1187">F165/SUM(F158:F169)</f>
        <v>0</v>
      </c>
      <c r="Q165">
        <f t="shared" ref="Q165" si="1188">G165/SUM(G158:G169)</f>
        <v>0</v>
      </c>
      <c r="R165">
        <f t="shared" ref="R165" si="1189">H165/SUM(H158:H169)</f>
        <v>0</v>
      </c>
      <c r="S165">
        <f t="shared" ref="S165" si="1190">I165/SUM(I158:I169)</f>
        <v>0</v>
      </c>
      <c r="T165">
        <f t="shared" ref="T165" si="1191">J165/SUM(J158:J169)</f>
        <v>0</v>
      </c>
      <c r="U165">
        <f t="shared" ref="U165" si="1192">K165/SUM(K158:K169)</f>
        <v>0</v>
      </c>
    </row>
    <row r="166" spans="1:21">
      <c r="A166" t="str">
        <f t="shared" si="1138"/>
        <v>IN</v>
      </c>
      <c r="B166" s="1" t="s">
        <v>106</v>
      </c>
      <c r="C166">
        <f>SUMIFS(INDEX('IRA-BIL_IRA-BIL - Mid_annual_st'!$W$3:$AR$434,MATCH(C156,'IRA-BIL_IRA-BIL - Mid_annual_st'!$A$3:$A$434,0),),'IRA-BIL_IRA-BIL - Mid_annual_st'!$W$1:$AR$1,$B166)</f>
        <v>0</v>
      </c>
      <c r="D166">
        <f>SUMIFS(INDEX('IRA-BIL_IRA-BIL - Mid_annual_st'!$W$3:$AR$434,MATCH(D156,'IRA-BIL_IRA-BIL - Mid_annual_st'!$A$3:$A$434,0),),'IRA-BIL_IRA-BIL - Mid_annual_st'!$W$1:$AR$1,$B166)</f>
        <v>0</v>
      </c>
      <c r="E166">
        <f>SUMIFS(INDEX('IRA-BIL_IRA-BIL - Mid_annual_st'!$W$3:$AR$434,MATCH(E156,'IRA-BIL_IRA-BIL - Mid_annual_st'!$A$3:$A$434,0),),'IRA-BIL_IRA-BIL - Mid_annual_st'!$W$1:$AR$1,$B166)</f>
        <v>0</v>
      </c>
      <c r="F166">
        <f>SUMIFS(INDEX('IRA-BIL_IRA-BIL - Mid_annual_st'!$W$3:$AR$434,MATCH(F156,'IRA-BIL_IRA-BIL - Mid_annual_st'!$A$3:$A$434,0),),'IRA-BIL_IRA-BIL - Mid_annual_st'!$W$1:$AR$1,$B166)</f>
        <v>0</v>
      </c>
      <c r="G166">
        <f>SUMIFS(INDEX('IRA-BIL_IRA-BIL - Mid_annual_st'!$W$3:$AR$434,MATCH(G156,'IRA-BIL_IRA-BIL - Mid_annual_st'!$A$3:$A$434,0),),'IRA-BIL_IRA-BIL - Mid_annual_st'!$W$1:$AR$1,$B166)</f>
        <v>0</v>
      </c>
      <c r="H166">
        <f>SUMIFS(INDEX('IRA-BIL_IRA-BIL - Mid_annual_st'!$W$3:$AR$434,MATCH(H156,'IRA-BIL_IRA-BIL - Mid_annual_st'!$A$3:$A$434,0),),'IRA-BIL_IRA-BIL - Mid_annual_st'!$W$1:$AR$1,$B166)</f>
        <v>0</v>
      </c>
      <c r="I166">
        <f>SUMIFS(INDEX('IRA-BIL_IRA-BIL - Mid_annual_st'!$W$3:$AR$434,MATCH(I156,'IRA-BIL_IRA-BIL - Mid_annual_st'!$A$3:$A$434,0),),'IRA-BIL_IRA-BIL - Mid_annual_st'!$W$1:$AR$1,$B166)</f>
        <v>0</v>
      </c>
      <c r="J166">
        <f>SUMIFS(INDEX('IRA-BIL_IRA-BIL - Mid_annual_st'!$W$3:$AR$434,MATCH(J156,'IRA-BIL_IRA-BIL - Mid_annual_st'!$A$3:$A$434,0),),'IRA-BIL_IRA-BIL - Mid_annual_st'!$W$1:$AR$1,$B166)</f>
        <v>0</v>
      </c>
      <c r="K166">
        <f>SUMIFS(INDEX('IRA-BIL_IRA-BIL - Mid_annual_st'!$W$3:$AR$434,MATCH(K156,'IRA-BIL_IRA-BIL - Mid_annual_st'!$A$3:$A$434,0),),'IRA-BIL_IRA-BIL - Mid_annual_st'!$W$1:$AR$1,$B166)</f>
        <v>0</v>
      </c>
      <c r="M166">
        <f t="shared" ref="M166" si="1193">C166/SUM(C158:C169)</f>
        <v>0</v>
      </c>
      <c r="N166">
        <f t="shared" ref="N166" si="1194">D166/SUM(D158:D169)</f>
        <v>0</v>
      </c>
      <c r="O166">
        <f t="shared" ref="O166" si="1195">E166/SUM(E158:E169)</f>
        <v>0</v>
      </c>
      <c r="P166">
        <f t="shared" ref="P166" si="1196">F166/SUM(F158:F169)</f>
        <v>0</v>
      </c>
      <c r="Q166">
        <f t="shared" ref="Q166" si="1197">G166/SUM(G158:G169)</f>
        <v>0</v>
      </c>
      <c r="R166">
        <f t="shared" ref="R166" si="1198">H166/SUM(H158:H169)</f>
        <v>0</v>
      </c>
      <c r="S166">
        <f t="shared" ref="S166" si="1199">I166/SUM(I158:I169)</f>
        <v>0</v>
      </c>
      <c r="T166">
        <f t="shared" ref="T166" si="1200">J166/SUM(J158:J169)</f>
        <v>0</v>
      </c>
      <c r="U166">
        <f t="shared" ref="U166" si="1201">K166/SUM(K158:K169)</f>
        <v>0</v>
      </c>
    </row>
    <row r="167" spans="1:21">
      <c r="A167" t="str">
        <f t="shared" si="1138"/>
        <v>IN</v>
      </c>
      <c r="B167" s="1" t="s">
        <v>100</v>
      </c>
      <c r="C167">
        <f>SUMIFS(INDEX('IRA-BIL_IRA-BIL - Mid_annual_st'!$W$3:$AR$434,MATCH(C156,'IRA-BIL_IRA-BIL - Mid_annual_st'!$A$3:$A$434,0),),'IRA-BIL_IRA-BIL - Mid_annual_st'!$W$1:$AR$1,$B167)</f>
        <v>10549600</v>
      </c>
      <c r="D167">
        <f>SUMIFS(INDEX('IRA-BIL_IRA-BIL - Mid_annual_st'!$W$3:$AR$434,MATCH(D156,'IRA-BIL_IRA-BIL - Mid_annual_st'!$A$3:$A$434,0),),'IRA-BIL_IRA-BIL - Mid_annual_st'!$W$1:$AR$1,$B167)</f>
        <v>10805531</v>
      </c>
      <c r="E167">
        <f>SUMIFS(INDEX('IRA-BIL_IRA-BIL - Mid_annual_st'!$W$3:$AR$434,MATCH(E156,'IRA-BIL_IRA-BIL - Mid_annual_st'!$A$3:$A$434,0),),'IRA-BIL_IRA-BIL - Mid_annual_st'!$W$1:$AR$1,$B167)</f>
        <v>10783245</v>
      </c>
      <c r="F167">
        <f>SUMIFS(INDEX('IRA-BIL_IRA-BIL - Mid_annual_st'!$W$3:$AR$434,MATCH(F156,'IRA-BIL_IRA-BIL - Mid_annual_st'!$A$3:$A$434,0),),'IRA-BIL_IRA-BIL - Mid_annual_st'!$W$1:$AR$1,$B167)</f>
        <v>10761280</v>
      </c>
      <c r="G167">
        <f>SUMIFS(INDEX('IRA-BIL_IRA-BIL - Mid_annual_st'!$W$3:$AR$434,MATCH(G156,'IRA-BIL_IRA-BIL - Mid_annual_st'!$A$3:$A$434,0),),'IRA-BIL_IRA-BIL - Mid_annual_st'!$W$1:$AR$1,$B167)</f>
        <v>10739230</v>
      </c>
      <c r="H167">
        <f>SUMIFS(INDEX('IRA-BIL_IRA-BIL - Mid_annual_st'!$W$3:$AR$434,MATCH(H156,'IRA-BIL_IRA-BIL - Mid_annual_st'!$A$3:$A$434,0),),'IRA-BIL_IRA-BIL - Mid_annual_st'!$W$1:$AR$1,$B167)</f>
        <v>10717319</v>
      </c>
      <c r="I167">
        <f>SUMIFS(INDEX('IRA-BIL_IRA-BIL - Mid_annual_st'!$W$3:$AR$434,MATCH(I156,'IRA-BIL_IRA-BIL - Mid_annual_st'!$A$3:$A$434,0),),'IRA-BIL_IRA-BIL - Mid_annual_st'!$W$1:$AR$1,$B167)</f>
        <v>10695314</v>
      </c>
      <c r="J167">
        <f>SUMIFS(INDEX('IRA-BIL_IRA-BIL - Mid_annual_st'!$W$3:$AR$434,MATCH(J156,'IRA-BIL_IRA-BIL - Mid_annual_st'!$A$3:$A$434,0),),'IRA-BIL_IRA-BIL - Mid_annual_st'!$W$1:$AR$1,$B167)</f>
        <v>10659230</v>
      </c>
      <c r="K167">
        <f>SUMIFS(INDEX('IRA-BIL_IRA-BIL - Mid_annual_st'!$W$3:$AR$434,MATCH(K156,'IRA-BIL_IRA-BIL - Mid_annual_st'!$A$3:$A$434,0),),'IRA-BIL_IRA-BIL - Mid_annual_st'!$W$1:$AR$1,$B167)</f>
        <v>11524839</v>
      </c>
      <c r="M167">
        <f t="shared" ref="M167" si="1202">C167/SUM(C158:C169)</f>
        <v>0.12805934138003774</v>
      </c>
      <c r="N167">
        <f t="shared" ref="N167" si="1203">D167/SUM(D158:D169)</f>
        <v>0.143934377887246</v>
      </c>
      <c r="O167">
        <f t="shared" ref="O167" si="1204">E167/SUM(E158:E169)</f>
        <v>0.169580489606421</v>
      </c>
      <c r="P167">
        <f t="shared" ref="P167" si="1205">F167/SUM(F158:F169)</f>
        <v>0.17671629532276931</v>
      </c>
      <c r="Q167">
        <f t="shared" ref="Q167" si="1206">G167/SUM(G158:G169)</f>
        <v>0.18214559249077583</v>
      </c>
      <c r="R167">
        <f t="shared" ref="R167" si="1207">H167/SUM(H158:H169)</f>
        <v>0.17665039417232251</v>
      </c>
      <c r="S167">
        <f t="shared" ref="S167" si="1208">I167/SUM(I158:I169)</f>
        <v>0.2130286615623882</v>
      </c>
      <c r="T167">
        <f t="shared" ref="T167" si="1209">J167/SUM(J158:J169)</f>
        <v>0.20535281333448668</v>
      </c>
      <c r="U167">
        <f t="shared" ref="U167" si="1210">K167/SUM(K158:K169)</f>
        <v>0.22710327120180532</v>
      </c>
    </row>
    <row r="168" spans="1:21">
      <c r="A168" t="str">
        <f t="shared" si="1138"/>
        <v>IN</v>
      </c>
      <c r="B168" s="1" t="s">
        <v>896</v>
      </c>
      <c r="C168" s="156">
        <v>0</v>
      </c>
      <c r="D168" s="156">
        <v>0</v>
      </c>
      <c r="E168" s="156">
        <v>0</v>
      </c>
      <c r="F168" s="156">
        <v>0</v>
      </c>
      <c r="G168" s="156">
        <v>0</v>
      </c>
      <c r="H168" s="156">
        <v>0</v>
      </c>
      <c r="I168" s="156">
        <v>0</v>
      </c>
      <c r="J168" s="156">
        <v>0</v>
      </c>
      <c r="K168" s="156">
        <v>0</v>
      </c>
      <c r="M168" s="156">
        <v>0</v>
      </c>
      <c r="N168" s="156">
        <v>0</v>
      </c>
      <c r="O168" s="156">
        <v>0</v>
      </c>
      <c r="P168" s="156">
        <v>0</v>
      </c>
      <c r="Q168" s="156">
        <v>0</v>
      </c>
      <c r="R168" s="156">
        <v>0</v>
      </c>
      <c r="S168" s="156">
        <v>0</v>
      </c>
      <c r="T168" s="156">
        <v>0</v>
      </c>
      <c r="U168" s="156">
        <v>0</v>
      </c>
    </row>
    <row r="169" spans="1:21" ht="15.5" thickBot="1">
      <c r="A169" t="str">
        <f t="shared" si="1138"/>
        <v>IN</v>
      </c>
      <c r="B169" s="1" t="s">
        <v>895</v>
      </c>
      <c r="C169">
        <f>SUMIFS(INDEX('IRA-BIL_IRA-BIL - Mid_annual_st'!$W$3:$AR$434,MATCH(C156,'IRA-BIL_IRA-BIL - Mid_annual_st'!$A$3:$A$434,0),),'IRA-BIL_IRA-BIL - Mid_annual_st'!$W$1:$AR$1,$B169)</f>
        <v>1296753</v>
      </c>
      <c r="D169">
        <f>SUMIFS(INDEX('IRA-BIL_IRA-BIL - Mid_annual_st'!$W$3:$AR$434,MATCH(D156,'IRA-BIL_IRA-BIL - Mid_annual_st'!$A$3:$A$434,0),),'IRA-BIL_IRA-BIL - Mid_annual_st'!$W$1:$AR$1,$B169)</f>
        <v>1321255</v>
      </c>
      <c r="E169">
        <f>SUMIFS(INDEX('IRA-BIL_IRA-BIL - Mid_annual_st'!$W$3:$AR$434,MATCH(E156,'IRA-BIL_IRA-BIL - Mid_annual_st'!$A$3:$A$434,0),),'IRA-BIL_IRA-BIL - Mid_annual_st'!$W$1:$AR$1,$B169)</f>
        <v>1312123</v>
      </c>
      <c r="F169">
        <f>SUMIFS(INDEX('IRA-BIL_IRA-BIL - Mid_annual_st'!$W$3:$AR$434,MATCH(F156,'IRA-BIL_IRA-BIL - Mid_annual_st'!$A$3:$A$434,0),),'IRA-BIL_IRA-BIL - Mid_annual_st'!$W$1:$AR$1,$B169)</f>
        <v>1302959</v>
      </c>
      <c r="G169">
        <f>SUMIFS(INDEX('IRA-BIL_IRA-BIL - Mid_annual_st'!$W$3:$AR$434,MATCH(G156,'IRA-BIL_IRA-BIL - Mid_annual_st'!$A$3:$A$434,0),),'IRA-BIL_IRA-BIL - Mid_annual_st'!$W$1:$AR$1,$B169)</f>
        <v>1293758</v>
      </c>
      <c r="H169">
        <f>SUMIFS(INDEX('IRA-BIL_IRA-BIL - Mid_annual_st'!$W$3:$AR$434,MATCH(H156,'IRA-BIL_IRA-BIL - Mid_annual_st'!$A$3:$A$434,0),),'IRA-BIL_IRA-BIL - Mid_annual_st'!$W$1:$AR$1,$B169)</f>
        <v>1284793</v>
      </c>
      <c r="I169">
        <f>SUMIFS(INDEX('IRA-BIL_IRA-BIL - Mid_annual_st'!$W$3:$AR$434,MATCH(I156,'IRA-BIL_IRA-BIL - Mid_annual_st'!$A$3:$A$434,0),),'IRA-BIL_IRA-BIL - Mid_annual_st'!$W$1:$AR$1,$B169)</f>
        <v>1275809</v>
      </c>
      <c r="J169">
        <f>SUMIFS(INDEX('IRA-BIL_IRA-BIL - Mid_annual_st'!$W$3:$AR$434,MATCH(J156,'IRA-BIL_IRA-BIL - Mid_annual_st'!$A$3:$A$434,0),),'IRA-BIL_IRA-BIL - Mid_annual_st'!$W$1:$AR$1,$B169)</f>
        <v>6439454</v>
      </c>
      <c r="K169">
        <f>SUMIFS(INDEX('IRA-BIL_IRA-BIL - Mid_annual_st'!$W$3:$AR$434,MATCH(K156,'IRA-BIL_IRA-BIL - Mid_annual_st'!$A$3:$A$434,0),),'IRA-BIL_IRA-BIL - Mid_annual_st'!$W$1:$AR$1,$B169)</f>
        <v>10788824</v>
      </c>
      <c r="M169">
        <f t="shared" ref="M169" si="1211">C169/SUM(C158:C169)</f>
        <v>1.5741007726604618E-2</v>
      </c>
      <c r="N169">
        <f t="shared" ref="N169" si="1212">D169/SUM(D158:D169)</f>
        <v>1.7599691903656862E-2</v>
      </c>
      <c r="O169">
        <f t="shared" ref="O169" si="1213">E169/SUM(E158:E169)</f>
        <v>2.0634833091879665E-2</v>
      </c>
      <c r="P169">
        <f t="shared" ref="P169" si="1214">F169/SUM(F158:F169)</f>
        <v>2.1396533445599424E-2</v>
      </c>
      <c r="Q169">
        <f t="shared" ref="Q169" si="1215">G169/SUM(G158:G169)</f>
        <v>2.1943129763463597E-2</v>
      </c>
      <c r="R169">
        <f t="shared" ref="R169" si="1216">H169/SUM(H158:H169)</f>
        <v>2.117686241119078E-2</v>
      </c>
      <c r="S169">
        <f t="shared" ref="S169" si="1217">I169/SUM(I158:I169)</f>
        <v>2.5411491769128883E-2</v>
      </c>
      <c r="T169">
        <f t="shared" ref="T169" si="1218">J169/SUM(J158:J169)</f>
        <v>0.12405774105990898</v>
      </c>
      <c r="U169">
        <f t="shared" ref="U169" si="1219">K169/SUM(K158:K169)</f>
        <v>0.21259969209292609</v>
      </c>
    </row>
    <row r="170" spans="1:21" ht="15.5" thickBot="1">
      <c r="A170" s="153" t="s">
        <v>549</v>
      </c>
      <c r="C170" s="152" t="str">
        <f t="shared" ref="C170" si="1220">$A170&amp;"_"&amp;C171</f>
        <v>IA_2022</v>
      </c>
      <c r="D170" s="152" t="str">
        <f t="shared" ref="D170" si="1221">$A170&amp;"_"&amp;D171</f>
        <v>IA_2023</v>
      </c>
      <c r="E170" s="152" t="str">
        <f t="shared" ref="E170" si="1222">$A170&amp;"_"&amp;E171</f>
        <v>IA_2024</v>
      </c>
      <c r="F170" s="152" t="str">
        <f t="shared" ref="F170" si="1223">$A170&amp;"_"&amp;F171</f>
        <v>IA_2025</v>
      </c>
      <c r="G170" s="152" t="str">
        <f t="shared" ref="G170" si="1224">$A170&amp;"_"&amp;G171</f>
        <v>IA_2026</v>
      </c>
      <c r="H170" s="152" t="str">
        <f t="shared" ref="H170" si="1225">$A170&amp;"_"&amp;H171</f>
        <v>IA_2027</v>
      </c>
      <c r="I170" s="152" t="str">
        <f t="shared" ref="I170" si="1226">$A170&amp;"_"&amp;I171</f>
        <v>IA_2028</v>
      </c>
      <c r="J170" s="152" t="str">
        <f t="shared" ref="J170" si="1227">$A170&amp;"_"&amp;J171</f>
        <v>IA_2029</v>
      </c>
      <c r="K170" s="152" t="str">
        <f t="shared" ref="K170" si="1228">$A170&amp;"_"&amp;K171</f>
        <v>IA_2030</v>
      </c>
      <c r="M170" s="159" t="str">
        <f t="shared" ref="M170" si="1229">$A170&amp;"_"&amp;M171</f>
        <v>IA_2022</v>
      </c>
      <c r="N170" s="159" t="str">
        <f t="shared" ref="N170" si="1230">$A170&amp;"_"&amp;N171</f>
        <v>IA_2023</v>
      </c>
      <c r="O170" s="159" t="str">
        <f t="shared" ref="O170" si="1231">$A170&amp;"_"&amp;O171</f>
        <v>IA_2024</v>
      </c>
      <c r="P170" s="159" t="str">
        <f t="shared" ref="P170" si="1232">$A170&amp;"_"&amp;P171</f>
        <v>IA_2025</v>
      </c>
      <c r="Q170" s="159" t="str">
        <f t="shared" ref="Q170" si="1233">$A170&amp;"_"&amp;Q171</f>
        <v>IA_2026</v>
      </c>
      <c r="R170" s="159" t="str">
        <f t="shared" ref="R170" si="1234">$A170&amp;"_"&amp;R171</f>
        <v>IA_2027</v>
      </c>
      <c r="S170" s="159" t="str">
        <f t="shared" ref="S170" si="1235">$A170&amp;"_"&amp;S171</f>
        <v>IA_2028</v>
      </c>
      <c r="T170" s="159" t="str">
        <f t="shared" ref="T170" si="1236">$A170&amp;"_"&amp;T171</f>
        <v>IA_2029</v>
      </c>
      <c r="U170" s="159" t="str">
        <f t="shared" ref="U170" si="1237">$A170&amp;"_"&amp;U171</f>
        <v>IA_2030</v>
      </c>
    </row>
    <row r="171" spans="1:21">
      <c r="C171" s="151">
        <v>2022</v>
      </c>
      <c r="D171" s="151">
        <v>2023</v>
      </c>
      <c r="E171" s="151">
        <v>2024</v>
      </c>
      <c r="F171" s="151">
        <v>2025</v>
      </c>
      <c r="G171" s="151">
        <v>2026</v>
      </c>
      <c r="H171" s="151">
        <v>2027</v>
      </c>
      <c r="I171" s="151">
        <v>2028</v>
      </c>
      <c r="J171" s="151">
        <v>2029</v>
      </c>
      <c r="K171" s="151">
        <v>2030</v>
      </c>
      <c r="M171" s="151">
        <v>2022</v>
      </c>
      <c r="N171" s="151">
        <v>2023</v>
      </c>
      <c r="O171" s="151">
        <v>2024</v>
      </c>
      <c r="P171" s="151">
        <v>2025</v>
      </c>
      <c r="Q171" s="151">
        <v>2026</v>
      </c>
      <c r="R171" s="151">
        <v>2027</v>
      </c>
      <c r="S171" s="151">
        <v>2028</v>
      </c>
      <c r="T171" s="151">
        <v>2029</v>
      </c>
      <c r="U171" s="151">
        <v>2030</v>
      </c>
    </row>
    <row r="172" spans="1:21">
      <c r="A172" t="str">
        <f>A170</f>
        <v>IA</v>
      </c>
      <c r="B172" s="1" t="s">
        <v>897</v>
      </c>
      <c r="C172" s="156">
        <v>0</v>
      </c>
      <c r="D172" s="156">
        <v>0</v>
      </c>
      <c r="E172" s="156">
        <v>0</v>
      </c>
      <c r="F172" s="156">
        <v>0</v>
      </c>
      <c r="G172" s="156">
        <v>0</v>
      </c>
      <c r="H172" s="156">
        <v>0</v>
      </c>
      <c r="I172" s="156">
        <v>0</v>
      </c>
      <c r="J172" s="156">
        <v>0</v>
      </c>
      <c r="K172" s="156">
        <v>0</v>
      </c>
      <c r="M172" s="156">
        <v>0</v>
      </c>
      <c r="N172" s="156">
        <v>0</v>
      </c>
      <c r="O172" s="156">
        <v>0</v>
      </c>
      <c r="P172" s="156">
        <v>0</v>
      </c>
      <c r="Q172" s="156">
        <v>0</v>
      </c>
      <c r="R172" s="156">
        <v>0</v>
      </c>
      <c r="S172" s="156">
        <v>0</v>
      </c>
      <c r="T172" s="156">
        <v>0</v>
      </c>
      <c r="U172" s="156">
        <v>0</v>
      </c>
    </row>
    <row r="173" spans="1:21">
      <c r="A173" t="str">
        <f>A172</f>
        <v>IA</v>
      </c>
      <c r="B173" s="1" t="s">
        <v>104</v>
      </c>
      <c r="C173">
        <f>SUMIFS(INDEX('IRA-BIL_IRA-BIL - Mid_annual_st'!$W$3:$AR$434,MATCH(C170,'IRA-BIL_IRA-BIL - Mid_annual_st'!$A$3:$A$434,0),),'IRA-BIL_IRA-BIL - Mid_annual_st'!$W$1:$AR$1,$B173)</f>
        <v>73452</v>
      </c>
      <c r="D173">
        <f>SUMIFS(INDEX('IRA-BIL_IRA-BIL - Mid_annual_st'!$W$3:$AR$434,MATCH(D170,'IRA-BIL_IRA-BIL - Mid_annual_st'!$A$3:$A$434,0),),'IRA-BIL_IRA-BIL - Mid_annual_st'!$W$1:$AR$1,$B173)</f>
        <v>70516</v>
      </c>
      <c r="E173">
        <f>SUMIFS(INDEX('IRA-BIL_IRA-BIL - Mid_annual_st'!$W$3:$AR$434,MATCH(E170,'IRA-BIL_IRA-BIL - Mid_annual_st'!$A$3:$A$434,0),),'IRA-BIL_IRA-BIL - Mid_annual_st'!$W$1:$AR$1,$B173)</f>
        <v>70486</v>
      </c>
      <c r="F173">
        <f>SUMIFS(INDEX('IRA-BIL_IRA-BIL - Mid_annual_st'!$W$3:$AR$434,MATCH(F170,'IRA-BIL_IRA-BIL - Mid_annual_st'!$A$3:$A$434,0),),'IRA-BIL_IRA-BIL - Mid_annual_st'!$W$1:$AR$1,$B173)</f>
        <v>68220</v>
      </c>
      <c r="G173">
        <f>SUMIFS(INDEX('IRA-BIL_IRA-BIL - Mid_annual_st'!$W$3:$AR$434,MATCH(G170,'IRA-BIL_IRA-BIL - Mid_annual_st'!$A$3:$A$434,0),),'IRA-BIL_IRA-BIL - Mid_annual_st'!$W$1:$AR$1,$B173)</f>
        <v>70005</v>
      </c>
      <c r="H173">
        <f>SUMIFS(INDEX('IRA-BIL_IRA-BIL - Mid_annual_st'!$W$3:$AR$434,MATCH(H170,'IRA-BIL_IRA-BIL - Mid_annual_st'!$A$3:$A$434,0),),'IRA-BIL_IRA-BIL - Mid_annual_st'!$W$1:$AR$1,$B173)</f>
        <v>66560</v>
      </c>
      <c r="I173">
        <f>SUMIFS(INDEX('IRA-BIL_IRA-BIL - Mid_annual_st'!$W$3:$AR$434,MATCH(I170,'IRA-BIL_IRA-BIL - Mid_annual_st'!$A$3:$A$434,0),),'IRA-BIL_IRA-BIL - Mid_annual_st'!$W$1:$AR$1,$B173)</f>
        <v>62012</v>
      </c>
      <c r="J173">
        <f>SUMIFS(INDEX('IRA-BIL_IRA-BIL - Mid_annual_st'!$W$3:$AR$434,MATCH(J170,'IRA-BIL_IRA-BIL - Mid_annual_st'!$A$3:$A$434,0),),'IRA-BIL_IRA-BIL - Mid_annual_st'!$W$1:$AR$1,$B173)</f>
        <v>57317</v>
      </c>
      <c r="K173">
        <f>SUMIFS(INDEX('IRA-BIL_IRA-BIL - Mid_annual_st'!$W$3:$AR$434,MATCH(K170,'IRA-BIL_IRA-BIL - Mid_annual_st'!$A$3:$A$434,0),),'IRA-BIL_IRA-BIL - Mid_annual_st'!$W$1:$AR$1,$B173)</f>
        <v>56165</v>
      </c>
      <c r="M173">
        <f t="shared" ref="M173" si="1238">C173/SUM(C172:C183)</f>
        <v>8.9318420631635863E-4</v>
      </c>
      <c r="N173">
        <f t="shared" ref="N173" si="1239">D173/SUM(D172:D183)</f>
        <v>8.6458075422839154E-4</v>
      </c>
      <c r="O173">
        <f t="shared" ref="O173" si="1240">E173/SUM(E172:E183)</f>
        <v>7.627207677927321E-4</v>
      </c>
      <c r="P173">
        <f t="shared" ref="P173" si="1241">F173/SUM(F172:F183)</f>
        <v>6.9106271344487934E-4</v>
      </c>
      <c r="Q173">
        <f t="shared" ref="Q173" si="1242">G173/SUM(G172:G183)</f>
        <v>6.8777298400406368E-4</v>
      </c>
      <c r="R173">
        <f t="shared" ref="R173" si="1243">H173/SUM(H172:H183)</f>
        <v>6.734461050673865E-4</v>
      </c>
      <c r="S173">
        <f t="shared" ref="S173" si="1244">I173/SUM(I172:I183)</f>
        <v>6.6692209141786278E-4</v>
      </c>
      <c r="T173">
        <f t="shared" ref="T173" si="1245">J173/SUM(J172:J183)</f>
        <v>6.0838832236630863E-4</v>
      </c>
      <c r="U173">
        <f t="shared" ref="U173" si="1246">K173/SUM(K172:K183)</f>
        <v>5.96194663496756E-4</v>
      </c>
    </row>
    <row r="174" spans="1:21">
      <c r="A174" t="str">
        <f t="shared" ref="A174:A183" si="1247">A173</f>
        <v>IA</v>
      </c>
      <c r="B174" s="1" t="s">
        <v>98</v>
      </c>
      <c r="C174">
        <f>SUMIFS(INDEX('IRA-BIL_IRA-BIL - Mid_annual_st'!$W$3:$AR$434,MATCH(C170,'IRA-BIL_IRA-BIL - Mid_annual_st'!$A$3:$A$434,0),),'IRA-BIL_IRA-BIL - Mid_annual_st'!$W$1:$AR$1,$B174)</f>
        <v>29877186</v>
      </c>
      <c r="D174">
        <f>SUMIFS(INDEX('IRA-BIL_IRA-BIL - Mid_annual_st'!$W$3:$AR$434,MATCH(D170,'IRA-BIL_IRA-BIL - Mid_annual_st'!$A$3:$A$434,0),),'IRA-BIL_IRA-BIL - Mid_annual_st'!$W$1:$AR$1,$B174)</f>
        <v>29315727</v>
      </c>
      <c r="E174">
        <f>SUMIFS(INDEX('IRA-BIL_IRA-BIL - Mid_annual_st'!$W$3:$AR$434,MATCH(E170,'IRA-BIL_IRA-BIL - Mid_annual_st'!$A$3:$A$434,0),),'IRA-BIL_IRA-BIL - Mid_annual_st'!$W$1:$AR$1,$B174)</f>
        <v>28766348</v>
      </c>
      <c r="F174">
        <f>SUMIFS(INDEX('IRA-BIL_IRA-BIL - Mid_annual_st'!$W$3:$AR$434,MATCH(F170,'IRA-BIL_IRA-BIL - Mid_annual_st'!$A$3:$A$434,0),),'IRA-BIL_IRA-BIL - Mid_annual_st'!$W$1:$AR$1,$B174)</f>
        <v>27146999</v>
      </c>
      <c r="G174">
        <f>SUMIFS(INDEX('IRA-BIL_IRA-BIL - Mid_annual_st'!$W$3:$AR$434,MATCH(G170,'IRA-BIL_IRA-BIL - Mid_annual_st'!$A$3:$A$434,0),),'IRA-BIL_IRA-BIL - Mid_annual_st'!$W$1:$AR$1,$B174)</f>
        <v>24416217</v>
      </c>
      <c r="H174">
        <f>SUMIFS(INDEX('IRA-BIL_IRA-BIL - Mid_annual_st'!$W$3:$AR$434,MATCH(H170,'IRA-BIL_IRA-BIL - Mid_annual_st'!$A$3:$A$434,0),),'IRA-BIL_IRA-BIL - Mid_annual_st'!$W$1:$AR$1,$B174)</f>
        <v>19800904</v>
      </c>
      <c r="I174">
        <f>SUMIFS(INDEX('IRA-BIL_IRA-BIL - Mid_annual_st'!$W$3:$AR$434,MATCH(I170,'IRA-BIL_IRA-BIL - Mid_annual_st'!$A$3:$A$434,0),),'IRA-BIL_IRA-BIL - Mid_annual_st'!$W$1:$AR$1,$B174)</f>
        <v>12493800</v>
      </c>
      <c r="J174">
        <f>SUMIFS(INDEX('IRA-BIL_IRA-BIL - Mid_annual_st'!$W$3:$AR$434,MATCH(J170,'IRA-BIL_IRA-BIL - Mid_annual_st'!$A$3:$A$434,0),),'IRA-BIL_IRA-BIL - Mid_annual_st'!$W$1:$AR$1,$B174)</f>
        <v>13085089</v>
      </c>
      <c r="K174">
        <f>SUMIFS(INDEX('IRA-BIL_IRA-BIL - Mid_annual_st'!$W$3:$AR$434,MATCH(K170,'IRA-BIL_IRA-BIL - Mid_annual_st'!$A$3:$A$434,0),),'IRA-BIL_IRA-BIL - Mid_annual_st'!$W$1:$AR$1,$B174)</f>
        <v>12943916</v>
      </c>
      <c r="M174">
        <f t="shared" ref="M174" si="1248">C174/SUM(C172:C183)</f>
        <v>0.36330978958198851</v>
      </c>
      <c r="N174">
        <f t="shared" ref="N174" si="1249">D174/SUM(D172:D183)</f>
        <v>0.35943350956398012</v>
      </c>
      <c r="O174">
        <f t="shared" ref="O174" si="1250">E174/SUM(E172:E183)</f>
        <v>0.31127728957740436</v>
      </c>
      <c r="P174">
        <f t="shared" ref="P174" si="1251">F174/SUM(F172:F183)</f>
        <v>0.27499675741462071</v>
      </c>
      <c r="Q174">
        <f t="shared" ref="Q174" si="1252">G174/SUM(G172:G183)</f>
        <v>0.23988021461582384</v>
      </c>
      <c r="R174">
        <f t="shared" ref="R174" si="1253">H174/SUM(H172:H183)</f>
        <v>0.20034317421293921</v>
      </c>
      <c r="S174">
        <f t="shared" ref="S174" si="1254">I174/SUM(I172:I183)</f>
        <v>0.13436740027343891</v>
      </c>
      <c r="T174">
        <f t="shared" ref="T174" si="1255">J174/SUM(J172:J183)</f>
        <v>0.13889099821560513</v>
      </c>
      <c r="U174">
        <f t="shared" ref="U174" si="1256">K174/SUM(K172:K183)</f>
        <v>0.13740040316834817</v>
      </c>
    </row>
    <row r="175" spans="1:21">
      <c r="A175" t="str">
        <f t="shared" si="1247"/>
        <v>IA</v>
      </c>
      <c r="B175" s="1" t="s">
        <v>105</v>
      </c>
      <c r="C175">
        <f>SUMIFS(INDEX('IRA-BIL_IRA-BIL - Mid_annual_st'!$W$3:$AR$434,MATCH(C170,'IRA-BIL_IRA-BIL - Mid_annual_st'!$A$3:$A$434,0),),'IRA-BIL_IRA-BIL - Mid_annual_st'!$W$1:$AR$1,$B175)</f>
        <v>0</v>
      </c>
      <c r="D175">
        <f>SUMIFS(INDEX('IRA-BIL_IRA-BIL - Mid_annual_st'!$W$3:$AR$434,MATCH(D170,'IRA-BIL_IRA-BIL - Mid_annual_st'!$A$3:$A$434,0),),'IRA-BIL_IRA-BIL - Mid_annual_st'!$W$1:$AR$1,$B175)</f>
        <v>0</v>
      </c>
      <c r="E175">
        <f>SUMIFS(INDEX('IRA-BIL_IRA-BIL - Mid_annual_st'!$W$3:$AR$434,MATCH(E170,'IRA-BIL_IRA-BIL - Mid_annual_st'!$A$3:$A$434,0),),'IRA-BIL_IRA-BIL - Mid_annual_st'!$W$1:$AR$1,$B175)</f>
        <v>0</v>
      </c>
      <c r="F175">
        <f>SUMIFS(INDEX('IRA-BIL_IRA-BIL - Mid_annual_st'!$W$3:$AR$434,MATCH(F170,'IRA-BIL_IRA-BIL - Mid_annual_st'!$A$3:$A$434,0),),'IRA-BIL_IRA-BIL - Mid_annual_st'!$W$1:$AR$1,$B175)</f>
        <v>0</v>
      </c>
      <c r="G175">
        <f>SUMIFS(INDEX('IRA-BIL_IRA-BIL - Mid_annual_st'!$W$3:$AR$434,MATCH(G170,'IRA-BIL_IRA-BIL - Mid_annual_st'!$A$3:$A$434,0),),'IRA-BIL_IRA-BIL - Mid_annual_st'!$W$1:$AR$1,$B175)</f>
        <v>0</v>
      </c>
      <c r="H175">
        <f>SUMIFS(INDEX('IRA-BIL_IRA-BIL - Mid_annual_st'!$W$3:$AR$434,MATCH(H170,'IRA-BIL_IRA-BIL - Mid_annual_st'!$A$3:$A$434,0),),'IRA-BIL_IRA-BIL - Mid_annual_st'!$W$1:$AR$1,$B175)</f>
        <v>0</v>
      </c>
      <c r="I175">
        <f>SUMIFS(INDEX('IRA-BIL_IRA-BIL - Mid_annual_st'!$W$3:$AR$434,MATCH(I170,'IRA-BIL_IRA-BIL - Mid_annual_st'!$A$3:$A$434,0),),'IRA-BIL_IRA-BIL - Mid_annual_st'!$W$1:$AR$1,$B175)</f>
        <v>0</v>
      </c>
      <c r="J175">
        <f>SUMIFS(INDEX('IRA-BIL_IRA-BIL - Mid_annual_st'!$W$3:$AR$434,MATCH(J170,'IRA-BIL_IRA-BIL - Mid_annual_st'!$A$3:$A$434,0),),'IRA-BIL_IRA-BIL - Mid_annual_st'!$W$1:$AR$1,$B175)</f>
        <v>0</v>
      </c>
      <c r="K175">
        <f>SUMIFS(INDEX('IRA-BIL_IRA-BIL - Mid_annual_st'!$W$3:$AR$434,MATCH(K170,'IRA-BIL_IRA-BIL - Mid_annual_st'!$A$3:$A$434,0),),'IRA-BIL_IRA-BIL - Mid_annual_st'!$W$1:$AR$1,$B175)</f>
        <v>0</v>
      </c>
      <c r="M175">
        <f t="shared" ref="M175" si="1257">C175/SUM(C172:C183)</f>
        <v>0</v>
      </c>
      <c r="N175">
        <f t="shared" ref="N175" si="1258">D175/SUM(D172:D183)</f>
        <v>0</v>
      </c>
      <c r="O175">
        <f t="shared" ref="O175" si="1259">E175/SUM(E172:E183)</f>
        <v>0</v>
      </c>
      <c r="P175">
        <f t="shared" ref="P175" si="1260">F175/SUM(F172:F183)</f>
        <v>0</v>
      </c>
      <c r="Q175">
        <f t="shared" ref="Q175" si="1261">G175/SUM(G172:G183)</f>
        <v>0</v>
      </c>
      <c r="R175">
        <f t="shared" ref="R175" si="1262">H175/SUM(H172:H183)</f>
        <v>0</v>
      </c>
      <c r="S175">
        <f t="shared" ref="S175" si="1263">I175/SUM(I172:I183)</f>
        <v>0</v>
      </c>
      <c r="T175">
        <f t="shared" ref="T175" si="1264">J175/SUM(J172:J183)</f>
        <v>0</v>
      </c>
      <c r="U175">
        <f t="shared" ref="U175" si="1265">K175/SUM(K172:K183)</f>
        <v>0</v>
      </c>
    </row>
    <row r="176" spans="1:21">
      <c r="A176" t="str">
        <f t="shared" si="1247"/>
        <v>IA</v>
      </c>
      <c r="B176" s="1" t="s">
        <v>101</v>
      </c>
      <c r="C176">
        <f>SUMIFS(INDEX('IRA-BIL_IRA-BIL - Mid_annual_st'!$W$3:$AR$434,MATCH(C170,'IRA-BIL_IRA-BIL - Mid_annual_st'!$A$3:$A$434,0),),'IRA-BIL_IRA-BIL - Mid_annual_st'!$W$1:$AR$1,$B176)</f>
        <v>1445206</v>
      </c>
      <c r="D176">
        <f>SUMIFS(INDEX('IRA-BIL_IRA-BIL - Mid_annual_st'!$W$3:$AR$434,MATCH(D170,'IRA-BIL_IRA-BIL - Mid_annual_st'!$A$3:$A$434,0),),'IRA-BIL_IRA-BIL - Mid_annual_st'!$W$1:$AR$1,$B176)</f>
        <v>1445206</v>
      </c>
      <c r="E176">
        <f>SUMIFS(INDEX('IRA-BIL_IRA-BIL - Mid_annual_st'!$W$3:$AR$434,MATCH(E170,'IRA-BIL_IRA-BIL - Mid_annual_st'!$A$3:$A$434,0),),'IRA-BIL_IRA-BIL - Mid_annual_st'!$W$1:$AR$1,$B176)</f>
        <v>1447126</v>
      </c>
      <c r="F176">
        <f>SUMIFS(INDEX('IRA-BIL_IRA-BIL - Mid_annual_st'!$W$3:$AR$434,MATCH(F170,'IRA-BIL_IRA-BIL - Mid_annual_st'!$A$3:$A$434,0),),'IRA-BIL_IRA-BIL - Mid_annual_st'!$W$1:$AR$1,$B176)</f>
        <v>1532625</v>
      </c>
      <c r="G176">
        <f>SUMIFS(INDEX('IRA-BIL_IRA-BIL - Mid_annual_st'!$W$3:$AR$434,MATCH(G170,'IRA-BIL_IRA-BIL - Mid_annual_st'!$A$3:$A$434,0),),'IRA-BIL_IRA-BIL - Mid_annual_st'!$W$1:$AR$1,$B176)</f>
        <v>1534546</v>
      </c>
      <c r="H176">
        <f>SUMIFS(INDEX('IRA-BIL_IRA-BIL - Mid_annual_st'!$W$3:$AR$434,MATCH(H170,'IRA-BIL_IRA-BIL - Mid_annual_st'!$A$3:$A$434,0),),'IRA-BIL_IRA-BIL - Mid_annual_st'!$W$1:$AR$1,$B176)</f>
        <v>1536466</v>
      </c>
      <c r="I176">
        <f>SUMIFS(INDEX('IRA-BIL_IRA-BIL - Mid_annual_st'!$W$3:$AR$434,MATCH(I170,'IRA-BIL_IRA-BIL - Mid_annual_st'!$A$3:$A$434,0),),'IRA-BIL_IRA-BIL - Mid_annual_st'!$W$1:$AR$1,$B176)</f>
        <v>1538387</v>
      </c>
      <c r="J176">
        <f>SUMIFS(INDEX('IRA-BIL_IRA-BIL - Mid_annual_st'!$W$3:$AR$434,MATCH(J170,'IRA-BIL_IRA-BIL - Mid_annual_st'!$A$3:$A$434,0),),'IRA-BIL_IRA-BIL - Mid_annual_st'!$W$1:$AR$1,$B176)</f>
        <v>1540307</v>
      </c>
      <c r="K176">
        <f>SUMIFS(INDEX('IRA-BIL_IRA-BIL - Mid_annual_st'!$W$3:$AR$434,MATCH(K170,'IRA-BIL_IRA-BIL - Mid_annual_st'!$A$3:$A$434,0),),'IRA-BIL_IRA-BIL - Mid_annual_st'!$W$1:$AR$1,$B176)</f>
        <v>1542228</v>
      </c>
      <c r="M176">
        <f t="shared" ref="M176" si="1266">C176/SUM(C172:C183)</f>
        <v>1.7573860127343563E-2</v>
      </c>
      <c r="N176">
        <f t="shared" ref="N176" si="1267">D176/SUM(D172:D183)</f>
        <v>1.7719344453675717E-2</v>
      </c>
      <c r="O176">
        <f t="shared" ref="O176" si="1268">E176/SUM(E172:E183)</f>
        <v>1.5659181309945595E-2</v>
      </c>
      <c r="P176">
        <f t="shared" ref="P176" si="1269">F176/SUM(F172:F183)</f>
        <v>1.5525359003128968E-2</v>
      </c>
      <c r="Q176">
        <f t="shared" ref="Q176" si="1270">G176/SUM(G172:G183)</f>
        <v>1.507634142577673E-2</v>
      </c>
      <c r="R176">
        <f t="shared" ref="R176" si="1271">H176/SUM(H172:H183)</f>
        <v>1.5545778895259422E-2</v>
      </c>
      <c r="S176">
        <f t="shared" ref="S176" si="1272">I176/SUM(I172:I183)</f>
        <v>1.6544931230246591E-2</v>
      </c>
      <c r="T176">
        <f t="shared" ref="T176" si="1273">J176/SUM(J172:J183)</f>
        <v>1.6349508726190863E-2</v>
      </c>
      <c r="U176">
        <f t="shared" ref="U176" si="1274">K176/SUM(K172:K183)</f>
        <v>1.6370837772550075E-2</v>
      </c>
    </row>
    <row r="177" spans="1:21">
      <c r="A177" t="str">
        <f t="shared" si="1247"/>
        <v>IA</v>
      </c>
      <c r="B177" s="1" t="s">
        <v>346</v>
      </c>
      <c r="C177">
        <f>SUMIFS(INDEX('IRA-BIL_IRA-BIL - Mid_annual_st'!$W$3:$AR$434,MATCH(C170,'IRA-BIL_IRA-BIL - Mid_annual_st'!$A$3:$A$434,0),),'IRA-BIL_IRA-BIL - Mid_annual_st'!$W$1:$AR$1,$B177)</f>
        <v>7066424</v>
      </c>
      <c r="D177">
        <f>SUMIFS(INDEX('IRA-BIL_IRA-BIL - Mid_annual_st'!$W$3:$AR$434,MATCH(D170,'IRA-BIL_IRA-BIL - Mid_annual_st'!$A$3:$A$434,0),),'IRA-BIL_IRA-BIL - Mid_annual_st'!$W$1:$AR$1,$B177)</f>
        <v>6570284</v>
      </c>
      <c r="E177">
        <f>SUMIFS(INDEX('IRA-BIL_IRA-BIL - Mid_annual_st'!$W$3:$AR$434,MATCH(E170,'IRA-BIL_IRA-BIL - Mid_annual_st'!$A$3:$A$434,0),),'IRA-BIL_IRA-BIL - Mid_annual_st'!$W$1:$AR$1,$B177)</f>
        <v>6981126</v>
      </c>
      <c r="F177">
        <f>SUMIFS(INDEX('IRA-BIL_IRA-BIL - Mid_annual_st'!$W$3:$AR$434,MATCH(F170,'IRA-BIL_IRA-BIL - Mid_annual_st'!$A$3:$A$434,0),),'IRA-BIL_IRA-BIL - Mid_annual_st'!$W$1:$AR$1,$B177)</f>
        <v>5805607</v>
      </c>
      <c r="G177">
        <f>SUMIFS(INDEX('IRA-BIL_IRA-BIL - Mid_annual_st'!$W$3:$AR$434,MATCH(G170,'IRA-BIL_IRA-BIL - Mid_annual_st'!$A$3:$A$434,0),),'IRA-BIL_IRA-BIL - Mid_annual_st'!$W$1:$AR$1,$B177)</f>
        <v>5728641</v>
      </c>
      <c r="H177">
        <f>SUMIFS(INDEX('IRA-BIL_IRA-BIL - Mid_annual_st'!$W$3:$AR$434,MATCH(H170,'IRA-BIL_IRA-BIL - Mid_annual_st'!$A$3:$A$434,0),),'IRA-BIL_IRA-BIL - Mid_annual_st'!$W$1:$AR$1,$B177)</f>
        <v>4131469</v>
      </c>
      <c r="I177">
        <f>SUMIFS(INDEX('IRA-BIL_IRA-BIL - Mid_annual_st'!$W$3:$AR$434,MATCH(I170,'IRA-BIL_IRA-BIL - Mid_annual_st'!$A$3:$A$434,0),),'IRA-BIL_IRA-BIL - Mid_annual_st'!$W$1:$AR$1,$B177)</f>
        <v>1936098</v>
      </c>
      <c r="J177">
        <f>SUMIFS(INDEX('IRA-BIL_IRA-BIL - Mid_annual_st'!$W$3:$AR$434,MATCH(J170,'IRA-BIL_IRA-BIL - Mid_annual_st'!$A$3:$A$434,0),),'IRA-BIL_IRA-BIL - Mid_annual_st'!$W$1:$AR$1,$B177)</f>
        <v>1258642</v>
      </c>
      <c r="K177">
        <f>SUMIFS(INDEX('IRA-BIL_IRA-BIL - Mid_annual_st'!$W$3:$AR$434,MATCH(K170,'IRA-BIL_IRA-BIL - Mid_annual_st'!$A$3:$A$434,0),),'IRA-BIL_IRA-BIL - Mid_annual_st'!$W$1:$AR$1,$B177)</f>
        <v>631406</v>
      </c>
      <c r="M177">
        <f t="shared" ref="M177" si="1275">C177/SUM(C172:C183)</f>
        <v>8.5928474540310246E-2</v>
      </c>
      <c r="N177">
        <f t="shared" ref="N177" si="1276">D177/SUM(D172:D183)</f>
        <v>8.0556768622932859E-2</v>
      </c>
      <c r="O177">
        <f t="shared" ref="O177" si="1277">E177/SUM(E172:E183)</f>
        <v>7.5541948511446314E-2</v>
      </c>
      <c r="P177">
        <f t="shared" ref="P177" si="1278">F177/SUM(F172:F183)</f>
        <v>5.881029795682477E-2</v>
      </c>
      <c r="Q177">
        <f t="shared" ref="Q177" si="1279">G177/SUM(G172:G183)</f>
        <v>5.6281758658067615E-2</v>
      </c>
      <c r="R177">
        <f t="shared" ref="R177" si="1280">H177/SUM(H172:H183)</f>
        <v>4.1801708327173233E-2</v>
      </c>
      <c r="S177">
        <f t="shared" ref="S177" si="1281">I177/SUM(I172:I183)</f>
        <v>2.0822204208055559E-2</v>
      </c>
      <c r="T177">
        <f t="shared" ref="T177" si="1282">J177/SUM(J172:J183)</f>
        <v>1.3359790199064421E-2</v>
      </c>
      <c r="U177">
        <f t="shared" ref="U177" si="1283">K177/SUM(K172:K183)</f>
        <v>6.7024105350277346E-3</v>
      </c>
    </row>
    <row r="178" spans="1:21">
      <c r="A178" t="str">
        <f t="shared" si="1247"/>
        <v>IA</v>
      </c>
      <c r="B178" s="1" t="s">
        <v>99</v>
      </c>
      <c r="C178">
        <f>SUMIFS(INDEX('IRA-BIL_IRA-BIL - Mid_annual_st'!$W$3:$AR$434,MATCH(C170,'IRA-BIL_IRA-BIL - Mid_annual_st'!$A$3:$A$434,0),),'IRA-BIL_IRA-BIL - Mid_annual_st'!$W$1:$AR$1,$B178)</f>
        <v>0</v>
      </c>
      <c r="D178">
        <f>SUMIFS(INDEX('IRA-BIL_IRA-BIL - Mid_annual_st'!$W$3:$AR$434,MATCH(D170,'IRA-BIL_IRA-BIL - Mid_annual_st'!$A$3:$A$434,0),),'IRA-BIL_IRA-BIL - Mid_annual_st'!$W$1:$AR$1,$B178)</f>
        <v>0</v>
      </c>
      <c r="E178">
        <f>SUMIFS(INDEX('IRA-BIL_IRA-BIL - Mid_annual_st'!$W$3:$AR$434,MATCH(E170,'IRA-BIL_IRA-BIL - Mid_annual_st'!$A$3:$A$434,0),),'IRA-BIL_IRA-BIL - Mid_annual_st'!$W$1:$AR$1,$B178)</f>
        <v>0</v>
      </c>
      <c r="F178">
        <f>SUMIFS(INDEX('IRA-BIL_IRA-BIL - Mid_annual_st'!$W$3:$AR$434,MATCH(F170,'IRA-BIL_IRA-BIL - Mid_annual_st'!$A$3:$A$434,0),),'IRA-BIL_IRA-BIL - Mid_annual_st'!$W$1:$AR$1,$B178)</f>
        <v>0</v>
      </c>
      <c r="G178">
        <f>SUMIFS(INDEX('IRA-BIL_IRA-BIL - Mid_annual_st'!$W$3:$AR$434,MATCH(G170,'IRA-BIL_IRA-BIL - Mid_annual_st'!$A$3:$A$434,0),),'IRA-BIL_IRA-BIL - Mid_annual_st'!$W$1:$AR$1,$B178)</f>
        <v>0</v>
      </c>
      <c r="H178">
        <f>SUMIFS(INDEX('IRA-BIL_IRA-BIL - Mid_annual_st'!$W$3:$AR$434,MATCH(H170,'IRA-BIL_IRA-BIL - Mid_annual_st'!$A$3:$A$434,0),),'IRA-BIL_IRA-BIL - Mid_annual_st'!$W$1:$AR$1,$B178)</f>
        <v>0</v>
      </c>
      <c r="I178">
        <f>SUMIFS(INDEX('IRA-BIL_IRA-BIL - Mid_annual_st'!$W$3:$AR$434,MATCH(I170,'IRA-BIL_IRA-BIL - Mid_annual_st'!$A$3:$A$434,0),),'IRA-BIL_IRA-BIL - Mid_annual_st'!$W$1:$AR$1,$B178)</f>
        <v>0</v>
      </c>
      <c r="J178">
        <f>SUMIFS(INDEX('IRA-BIL_IRA-BIL - Mid_annual_st'!$W$3:$AR$434,MATCH(J170,'IRA-BIL_IRA-BIL - Mid_annual_st'!$A$3:$A$434,0),),'IRA-BIL_IRA-BIL - Mid_annual_st'!$W$1:$AR$1,$B178)</f>
        <v>0</v>
      </c>
      <c r="K178">
        <f>SUMIFS(INDEX('IRA-BIL_IRA-BIL - Mid_annual_st'!$W$3:$AR$434,MATCH(K170,'IRA-BIL_IRA-BIL - Mid_annual_st'!$A$3:$A$434,0),),'IRA-BIL_IRA-BIL - Mid_annual_st'!$W$1:$AR$1,$B178)</f>
        <v>0</v>
      </c>
      <c r="M178">
        <f t="shared" ref="M178" si="1284">C178/SUM(C172:C183)</f>
        <v>0</v>
      </c>
      <c r="N178">
        <f t="shared" ref="N178" si="1285">D178/SUM(D172:D183)</f>
        <v>0</v>
      </c>
      <c r="O178">
        <f t="shared" ref="O178" si="1286">E178/SUM(E172:E183)</f>
        <v>0</v>
      </c>
      <c r="P178">
        <f t="shared" ref="P178" si="1287">F178/SUM(F172:F183)</f>
        <v>0</v>
      </c>
      <c r="Q178">
        <f t="shared" ref="Q178" si="1288">G178/SUM(G172:G183)</f>
        <v>0</v>
      </c>
      <c r="R178">
        <f t="shared" ref="R178" si="1289">H178/SUM(H172:H183)</f>
        <v>0</v>
      </c>
      <c r="S178">
        <f t="shared" ref="S178" si="1290">I178/SUM(I172:I183)</f>
        <v>0</v>
      </c>
      <c r="T178">
        <f t="shared" ref="T178" si="1291">J178/SUM(J172:J183)</f>
        <v>0</v>
      </c>
      <c r="U178">
        <f t="shared" ref="U178" si="1292">K178/SUM(K172:K183)</f>
        <v>0</v>
      </c>
    </row>
    <row r="179" spans="1:21">
      <c r="A179" t="str">
        <f t="shared" si="1247"/>
        <v>IA</v>
      </c>
      <c r="B179" s="1" t="s">
        <v>109</v>
      </c>
      <c r="C179">
        <f>SUMIFS(INDEX('IRA-BIL_IRA-BIL - Mid_annual_st'!$W$3:$AR$434,MATCH(C170,'IRA-BIL_IRA-BIL - Mid_annual_st'!$A$3:$A$434,0),),'IRA-BIL_IRA-BIL - Mid_annual_st'!$W$1:$AR$1,$B179)</f>
        <v>0</v>
      </c>
      <c r="D179">
        <f>SUMIFS(INDEX('IRA-BIL_IRA-BIL - Mid_annual_st'!$W$3:$AR$434,MATCH(D170,'IRA-BIL_IRA-BIL - Mid_annual_st'!$A$3:$A$434,0),),'IRA-BIL_IRA-BIL - Mid_annual_st'!$W$1:$AR$1,$B179)</f>
        <v>0</v>
      </c>
      <c r="E179">
        <f>SUMIFS(INDEX('IRA-BIL_IRA-BIL - Mid_annual_st'!$W$3:$AR$434,MATCH(E170,'IRA-BIL_IRA-BIL - Mid_annual_st'!$A$3:$A$434,0),),'IRA-BIL_IRA-BIL - Mid_annual_st'!$W$1:$AR$1,$B179)</f>
        <v>0</v>
      </c>
      <c r="F179">
        <f>SUMIFS(INDEX('IRA-BIL_IRA-BIL - Mid_annual_st'!$W$3:$AR$434,MATCH(F170,'IRA-BIL_IRA-BIL - Mid_annual_st'!$A$3:$A$434,0),),'IRA-BIL_IRA-BIL - Mid_annual_st'!$W$1:$AR$1,$B179)</f>
        <v>0</v>
      </c>
      <c r="G179">
        <f>SUMIFS(INDEX('IRA-BIL_IRA-BIL - Mid_annual_st'!$W$3:$AR$434,MATCH(G170,'IRA-BIL_IRA-BIL - Mid_annual_st'!$A$3:$A$434,0),),'IRA-BIL_IRA-BIL - Mid_annual_st'!$W$1:$AR$1,$B179)</f>
        <v>0</v>
      </c>
      <c r="H179">
        <f>SUMIFS(INDEX('IRA-BIL_IRA-BIL - Mid_annual_st'!$W$3:$AR$434,MATCH(H170,'IRA-BIL_IRA-BIL - Mid_annual_st'!$A$3:$A$434,0),),'IRA-BIL_IRA-BIL - Mid_annual_st'!$W$1:$AR$1,$B179)</f>
        <v>0</v>
      </c>
      <c r="I179">
        <f>SUMIFS(INDEX('IRA-BIL_IRA-BIL - Mid_annual_st'!$W$3:$AR$434,MATCH(I170,'IRA-BIL_IRA-BIL - Mid_annual_st'!$A$3:$A$434,0),),'IRA-BIL_IRA-BIL - Mid_annual_st'!$W$1:$AR$1,$B179)</f>
        <v>0</v>
      </c>
      <c r="J179">
        <f>SUMIFS(INDEX('IRA-BIL_IRA-BIL - Mid_annual_st'!$W$3:$AR$434,MATCH(J170,'IRA-BIL_IRA-BIL - Mid_annual_st'!$A$3:$A$434,0),),'IRA-BIL_IRA-BIL - Mid_annual_st'!$W$1:$AR$1,$B179)</f>
        <v>0</v>
      </c>
      <c r="K179">
        <f>SUMIFS(INDEX('IRA-BIL_IRA-BIL - Mid_annual_st'!$W$3:$AR$434,MATCH(K170,'IRA-BIL_IRA-BIL - Mid_annual_st'!$A$3:$A$434,0),),'IRA-BIL_IRA-BIL - Mid_annual_st'!$W$1:$AR$1,$B179)</f>
        <v>0</v>
      </c>
      <c r="M179">
        <f t="shared" ref="M179" si="1293">C179/SUM(C172:C183)</f>
        <v>0</v>
      </c>
      <c r="N179">
        <f t="shared" ref="N179" si="1294">D179/SUM(D172:D183)</f>
        <v>0</v>
      </c>
      <c r="O179">
        <f t="shared" ref="O179" si="1295">E179/SUM(E172:E183)</f>
        <v>0</v>
      </c>
      <c r="P179">
        <f t="shared" ref="P179" si="1296">F179/SUM(F172:F183)</f>
        <v>0</v>
      </c>
      <c r="Q179">
        <f t="shared" ref="Q179" si="1297">G179/SUM(G172:G183)</f>
        <v>0</v>
      </c>
      <c r="R179">
        <f t="shared" ref="R179" si="1298">H179/SUM(H172:H183)</f>
        <v>0</v>
      </c>
      <c r="S179">
        <f t="shared" ref="S179" si="1299">I179/SUM(I172:I183)</f>
        <v>0</v>
      </c>
      <c r="T179">
        <f t="shared" ref="T179" si="1300">J179/SUM(J172:J183)</f>
        <v>0</v>
      </c>
      <c r="U179">
        <f t="shared" ref="U179" si="1301">K179/SUM(K172:K183)</f>
        <v>0</v>
      </c>
    </row>
    <row r="180" spans="1:21">
      <c r="A180" t="str">
        <f t="shared" si="1247"/>
        <v>IA</v>
      </c>
      <c r="B180" s="1" t="s">
        <v>106</v>
      </c>
      <c r="C180">
        <f>SUMIFS(INDEX('IRA-BIL_IRA-BIL - Mid_annual_st'!$W$3:$AR$434,MATCH(C170,'IRA-BIL_IRA-BIL - Mid_annual_st'!$A$3:$A$434,0),),'IRA-BIL_IRA-BIL - Mid_annual_st'!$W$1:$AR$1,$B180)</f>
        <v>259634</v>
      </c>
      <c r="D180">
        <f>SUMIFS(INDEX('IRA-BIL_IRA-BIL - Mid_annual_st'!$W$3:$AR$434,MATCH(D170,'IRA-BIL_IRA-BIL - Mid_annual_st'!$A$3:$A$434,0),),'IRA-BIL_IRA-BIL - Mid_annual_st'!$W$1:$AR$1,$B180)</f>
        <v>513650</v>
      </c>
      <c r="E180">
        <f>SUMIFS(INDEX('IRA-BIL_IRA-BIL - Mid_annual_st'!$W$3:$AR$434,MATCH(E170,'IRA-BIL_IRA-BIL - Mid_annual_st'!$A$3:$A$434,0),),'IRA-BIL_IRA-BIL - Mid_annual_st'!$W$1:$AR$1,$B180)</f>
        <v>414678</v>
      </c>
      <c r="F180">
        <f>SUMIFS(INDEX('IRA-BIL_IRA-BIL - Mid_annual_st'!$W$3:$AR$434,MATCH(F170,'IRA-BIL_IRA-BIL - Mid_annual_st'!$A$3:$A$434,0),),'IRA-BIL_IRA-BIL - Mid_annual_st'!$W$1:$AR$1,$B180)</f>
        <v>226042</v>
      </c>
      <c r="G180">
        <f>SUMIFS(INDEX('IRA-BIL_IRA-BIL - Mid_annual_st'!$W$3:$AR$434,MATCH(G170,'IRA-BIL_IRA-BIL - Mid_annual_st'!$A$3:$A$434,0),),'IRA-BIL_IRA-BIL - Mid_annual_st'!$W$1:$AR$1,$B180)</f>
        <v>300523</v>
      </c>
      <c r="H180">
        <f>SUMIFS(INDEX('IRA-BIL_IRA-BIL - Mid_annual_st'!$W$3:$AR$434,MATCH(H170,'IRA-BIL_IRA-BIL - Mid_annual_st'!$A$3:$A$434,0),),'IRA-BIL_IRA-BIL - Mid_annual_st'!$W$1:$AR$1,$B180)</f>
        <v>493843</v>
      </c>
      <c r="I180">
        <f>SUMIFS(INDEX('IRA-BIL_IRA-BIL - Mid_annual_st'!$W$3:$AR$434,MATCH(I170,'IRA-BIL_IRA-BIL - Mid_annual_st'!$A$3:$A$434,0),),'IRA-BIL_IRA-BIL - Mid_annual_st'!$W$1:$AR$1,$B180)</f>
        <v>493546</v>
      </c>
      <c r="J180">
        <f>SUMIFS(INDEX('IRA-BIL_IRA-BIL - Mid_annual_st'!$W$3:$AR$434,MATCH(J170,'IRA-BIL_IRA-BIL - Mid_annual_st'!$A$3:$A$434,0),),'IRA-BIL_IRA-BIL - Mid_annual_st'!$W$1:$AR$1,$B180)</f>
        <v>447154</v>
      </c>
      <c r="K180">
        <f>SUMIFS(INDEX('IRA-BIL_IRA-BIL - Mid_annual_st'!$W$3:$AR$434,MATCH(K170,'IRA-BIL_IRA-BIL - Mid_annual_st'!$A$3:$A$434,0),),'IRA-BIL_IRA-BIL - Mid_annual_st'!$W$1:$AR$1,$B180)</f>
        <v>491502</v>
      </c>
      <c r="M180">
        <f t="shared" ref="M180" si="1302">C180/SUM(C172:C183)</f>
        <v>3.1571773161076819E-3</v>
      </c>
      <c r="N180">
        <f t="shared" ref="N180" si="1303">D180/SUM(D172:D183)</f>
        <v>6.2977466732289603E-3</v>
      </c>
      <c r="O180">
        <f t="shared" ref="O180" si="1304">E180/SUM(E172:E183)</f>
        <v>4.4871821715908771E-3</v>
      </c>
      <c r="P180">
        <f t="shared" ref="P180" si="1305">F180/SUM(F172:F183)</f>
        <v>2.2897859553284582E-3</v>
      </c>
      <c r="Q180">
        <f t="shared" ref="Q180" si="1306">G180/SUM(G172:G183)</f>
        <v>2.9525262548654131E-3</v>
      </c>
      <c r="R180">
        <f t="shared" ref="R180" si="1307">H180/SUM(H172:H183)</f>
        <v>4.996644303858073E-3</v>
      </c>
      <c r="S180">
        <f t="shared" ref="S180" si="1308">I180/SUM(I172:I183)</f>
        <v>5.307952179109213E-3</v>
      </c>
      <c r="T180">
        <f t="shared" ref="T180" si="1309">J180/SUM(J172:J183)</f>
        <v>4.7462929305334255E-3</v>
      </c>
      <c r="U180">
        <f t="shared" ref="U180" si="1310">K180/SUM(K172:K183)</f>
        <v>5.2173216326534769E-3</v>
      </c>
    </row>
    <row r="181" spans="1:21">
      <c r="A181" t="str">
        <f t="shared" si="1247"/>
        <v>IA</v>
      </c>
      <c r="B181" s="1" t="s">
        <v>100</v>
      </c>
      <c r="C181">
        <f>SUMIFS(INDEX('IRA-BIL_IRA-BIL - Mid_annual_st'!$W$3:$AR$434,MATCH(C170,'IRA-BIL_IRA-BIL - Mid_annual_st'!$A$3:$A$434,0),),'IRA-BIL_IRA-BIL - Mid_annual_st'!$W$1:$AR$1,$B181)</f>
        <v>42991453</v>
      </c>
      <c r="D181">
        <f>SUMIFS(INDEX('IRA-BIL_IRA-BIL - Mid_annual_st'!$W$3:$AR$434,MATCH(D170,'IRA-BIL_IRA-BIL - Mid_annual_st'!$A$3:$A$434,0),),'IRA-BIL_IRA-BIL - Mid_annual_st'!$W$1:$AR$1,$B181)</f>
        <v>43096888</v>
      </c>
      <c r="E181">
        <f>SUMIFS(INDEX('IRA-BIL_IRA-BIL - Mid_annual_st'!$W$3:$AR$434,MATCH(E170,'IRA-BIL_IRA-BIL - Mid_annual_st'!$A$3:$A$434,0),),'IRA-BIL_IRA-BIL - Mid_annual_st'!$W$1:$AR$1,$B181)</f>
        <v>51480800</v>
      </c>
      <c r="F181">
        <f>SUMIFS(INDEX('IRA-BIL_IRA-BIL - Mid_annual_st'!$W$3:$AR$434,MATCH(F170,'IRA-BIL_IRA-BIL - Mid_annual_st'!$A$3:$A$434,0),),'IRA-BIL_IRA-BIL - Mid_annual_st'!$W$1:$AR$1,$B181)</f>
        <v>58445048</v>
      </c>
      <c r="G181">
        <f>SUMIFS(INDEX('IRA-BIL_IRA-BIL - Mid_annual_st'!$W$3:$AR$434,MATCH(G170,'IRA-BIL_IRA-BIL - Mid_annual_st'!$A$3:$A$434,0),),'IRA-BIL_IRA-BIL - Mid_annual_st'!$W$1:$AR$1,$B181)</f>
        <v>62221439</v>
      </c>
      <c r="H181">
        <f>SUMIFS(INDEX('IRA-BIL_IRA-BIL - Mid_annual_st'!$W$3:$AR$434,MATCH(H170,'IRA-BIL_IRA-BIL - Mid_annual_st'!$A$3:$A$434,0),),'IRA-BIL_IRA-BIL - Mid_annual_st'!$W$1:$AR$1,$B181)</f>
        <v>65231396</v>
      </c>
      <c r="I181">
        <f>SUMIFS(INDEX('IRA-BIL_IRA-BIL - Mid_annual_st'!$W$3:$AR$434,MATCH(I170,'IRA-BIL_IRA-BIL - Mid_annual_st'!$A$3:$A$434,0),),'IRA-BIL_IRA-BIL - Mid_annual_st'!$W$1:$AR$1,$B181)</f>
        <v>68515107</v>
      </c>
      <c r="J181">
        <f>SUMIFS(INDEX('IRA-BIL_IRA-BIL - Mid_annual_st'!$W$3:$AR$434,MATCH(J170,'IRA-BIL_IRA-BIL - Mid_annual_st'!$A$3:$A$434,0),),'IRA-BIL_IRA-BIL - Mid_annual_st'!$W$1:$AR$1,$B181)</f>
        <v>69934716</v>
      </c>
      <c r="K181">
        <f>SUMIFS(INDEX('IRA-BIL_IRA-BIL - Mid_annual_st'!$W$3:$AR$434,MATCH(K170,'IRA-BIL_IRA-BIL - Mid_annual_st'!$A$3:$A$434,0),),'IRA-BIL_IRA-BIL - Mid_annual_st'!$W$1:$AR$1,$B181)</f>
        <v>70534402</v>
      </c>
      <c r="M181">
        <f t="shared" ref="M181" si="1311">C181/SUM(C172:C183)</f>
        <v>0.52278068434068559</v>
      </c>
      <c r="N181">
        <f t="shared" ref="N181" si="1312">D181/SUM(D172:D183)</f>
        <v>0.5284012129436797</v>
      </c>
      <c r="O181">
        <f t="shared" ref="O181" si="1313">E181/SUM(E172:E183)</f>
        <v>0.55706771986754933</v>
      </c>
      <c r="P181">
        <f t="shared" ref="P181" si="1314">F181/SUM(F172:F183)</f>
        <v>0.5920432931441838</v>
      </c>
      <c r="Q181">
        <f t="shared" ref="Q181" si="1315">G181/SUM(G172:G183)</f>
        <v>0.61130240368626276</v>
      </c>
      <c r="R181">
        <f t="shared" ref="R181" si="1316">H181/SUM(H172:H183)</f>
        <v>0.66000344898299723</v>
      </c>
      <c r="S181">
        <f t="shared" ref="S181" si="1317">I181/SUM(I172:I183)</f>
        <v>0.73686122773267515</v>
      </c>
      <c r="T181">
        <f t="shared" ref="T181" si="1318">J181/SUM(J172:J183)</f>
        <v>0.74231841412502819</v>
      </c>
      <c r="U181">
        <f t="shared" ref="U181" si="1319">K181/SUM(K172:K183)</f>
        <v>0.74872668148019073</v>
      </c>
    </row>
    <row r="182" spans="1:21">
      <c r="A182" t="str">
        <f t="shared" si="1247"/>
        <v>IA</v>
      </c>
      <c r="B182" s="1" t="s">
        <v>896</v>
      </c>
      <c r="C182" s="156">
        <v>0</v>
      </c>
      <c r="D182" s="156">
        <v>0</v>
      </c>
      <c r="E182" s="156">
        <v>0</v>
      </c>
      <c r="F182" s="156">
        <v>0</v>
      </c>
      <c r="G182" s="156">
        <v>0</v>
      </c>
      <c r="H182" s="156">
        <v>0</v>
      </c>
      <c r="I182" s="156">
        <v>0</v>
      </c>
      <c r="J182" s="156">
        <v>0</v>
      </c>
      <c r="K182" s="156">
        <v>0</v>
      </c>
      <c r="M182" s="156">
        <v>0</v>
      </c>
      <c r="N182" s="156">
        <v>0</v>
      </c>
      <c r="O182" s="156">
        <v>0</v>
      </c>
      <c r="P182" s="156">
        <v>0</v>
      </c>
      <c r="Q182" s="156">
        <v>0</v>
      </c>
      <c r="R182" s="156">
        <v>0</v>
      </c>
      <c r="S182" s="156">
        <v>0</v>
      </c>
      <c r="T182" s="156">
        <v>0</v>
      </c>
      <c r="U182" s="156">
        <v>0</v>
      </c>
    </row>
    <row r="183" spans="1:21" ht="15.5" thickBot="1">
      <c r="A183" t="str">
        <f t="shared" si="1247"/>
        <v>IA</v>
      </c>
      <c r="B183" s="1" t="s">
        <v>895</v>
      </c>
      <c r="C183">
        <f>SUMIFS(INDEX('IRA-BIL_IRA-BIL - Mid_annual_st'!$W$3:$AR$434,MATCH(C170,'IRA-BIL_IRA-BIL - Mid_annual_st'!$A$3:$A$434,0),),'IRA-BIL_IRA-BIL - Mid_annual_st'!$W$1:$AR$1,$B183)</f>
        <v>522761</v>
      </c>
      <c r="D183">
        <f>SUMIFS(INDEX('IRA-BIL_IRA-BIL - Mid_annual_st'!$W$3:$AR$434,MATCH(D170,'IRA-BIL_IRA-BIL - Mid_annual_st'!$A$3:$A$434,0),),'IRA-BIL_IRA-BIL - Mid_annual_st'!$W$1:$AR$1,$B183)</f>
        <v>548647</v>
      </c>
      <c r="E183">
        <f>SUMIFS(INDEX('IRA-BIL_IRA-BIL - Mid_annual_st'!$W$3:$AR$434,MATCH(E170,'IRA-BIL_IRA-BIL - Mid_annual_st'!$A$3:$A$434,0),),'IRA-BIL_IRA-BIL - Mid_annual_st'!$W$1:$AR$1,$B183)</f>
        <v>3253335</v>
      </c>
      <c r="F183">
        <f>SUMIFS(INDEX('IRA-BIL_IRA-BIL - Mid_annual_st'!$W$3:$AR$434,MATCH(F170,'IRA-BIL_IRA-BIL - Mid_annual_st'!$A$3:$A$434,0),),'IRA-BIL_IRA-BIL - Mid_annual_st'!$W$1:$AR$1,$B183)</f>
        <v>5492983</v>
      </c>
      <c r="G183">
        <f>SUMIFS(INDEX('IRA-BIL_IRA-BIL - Mid_annual_st'!$W$3:$AR$434,MATCH(G170,'IRA-BIL_IRA-BIL - Mid_annual_st'!$A$3:$A$434,0),),'IRA-BIL_IRA-BIL - Mid_annual_st'!$W$1:$AR$1,$B183)</f>
        <v>7513668</v>
      </c>
      <c r="H183">
        <f>SUMIFS(INDEX('IRA-BIL_IRA-BIL - Mid_annual_st'!$W$3:$AR$434,MATCH(H170,'IRA-BIL_IRA-BIL - Mid_annual_st'!$A$3:$A$434,0),),'IRA-BIL_IRA-BIL - Mid_annual_st'!$W$1:$AR$1,$B183)</f>
        <v>7574294</v>
      </c>
      <c r="I183">
        <f>SUMIFS(INDEX('IRA-BIL_IRA-BIL - Mid_annual_st'!$W$3:$AR$434,MATCH(I170,'IRA-BIL_IRA-BIL - Mid_annual_st'!$A$3:$A$434,0),),'IRA-BIL_IRA-BIL - Mid_annual_st'!$W$1:$AR$1,$B183)</f>
        <v>7943425</v>
      </c>
      <c r="J183">
        <f>SUMIFS(INDEX('IRA-BIL_IRA-BIL - Mid_annual_st'!$W$3:$AR$434,MATCH(J170,'IRA-BIL_IRA-BIL - Mid_annual_st'!$A$3:$A$434,0),),'IRA-BIL_IRA-BIL - Mid_annual_st'!$W$1:$AR$1,$B183)</f>
        <v>7887985</v>
      </c>
      <c r="K183">
        <f>SUMIFS(INDEX('IRA-BIL_IRA-BIL - Mid_annual_st'!$W$3:$AR$434,MATCH(K170,'IRA-BIL_IRA-BIL - Mid_annual_st'!$A$3:$A$434,0),),'IRA-BIL_IRA-BIL - Mid_annual_st'!$W$1:$AR$1,$B183)</f>
        <v>8006189</v>
      </c>
      <c r="M183">
        <f t="shared" ref="M183" si="1320">C183/SUM(C172:C183)</f>
        <v>6.3568298872480793E-3</v>
      </c>
      <c r="N183">
        <f t="shared" ref="N183" si="1321">D183/SUM(D172:D183)</f>
        <v>6.7268369882742124E-3</v>
      </c>
      <c r="O183">
        <f t="shared" ref="O183" si="1322">E183/SUM(E172:E183)</f>
        <v>3.5203957794270754E-2</v>
      </c>
      <c r="P183">
        <f t="shared" ref="P183" si="1323">F183/SUM(F172:F183)</f>
        <v>5.5643443812468392E-2</v>
      </c>
      <c r="Q183">
        <f t="shared" ref="Q183" si="1324">G183/SUM(G172:G183)</f>
        <v>7.3818982375199557E-2</v>
      </c>
      <c r="R183">
        <f t="shared" ref="R183" si="1325">H183/SUM(H172:H183)</f>
        <v>7.6635799172705452E-2</v>
      </c>
      <c r="S183">
        <f t="shared" ref="S183" si="1326">I183/SUM(I172:I183)</f>
        <v>8.5429362285056709E-2</v>
      </c>
      <c r="T183">
        <f t="shared" ref="T183" si="1327">J183/SUM(J172:J183)</f>
        <v>8.3726607481211635E-2</v>
      </c>
      <c r="U183">
        <f t="shared" ref="U183" si="1328">K183/SUM(K172:K183)</f>
        <v>8.4986150747733094E-2</v>
      </c>
    </row>
    <row r="184" spans="1:21" ht="15.5" thickBot="1">
      <c r="A184" s="153" t="s">
        <v>550</v>
      </c>
      <c r="C184" s="152" t="str">
        <f t="shared" ref="C184" si="1329">$A184&amp;"_"&amp;C185</f>
        <v>KS_2022</v>
      </c>
      <c r="D184" s="152" t="str">
        <f t="shared" ref="D184" si="1330">$A184&amp;"_"&amp;D185</f>
        <v>KS_2023</v>
      </c>
      <c r="E184" s="152" t="str">
        <f t="shared" ref="E184" si="1331">$A184&amp;"_"&amp;E185</f>
        <v>KS_2024</v>
      </c>
      <c r="F184" s="152" t="str">
        <f t="shared" ref="F184" si="1332">$A184&amp;"_"&amp;F185</f>
        <v>KS_2025</v>
      </c>
      <c r="G184" s="152" t="str">
        <f t="shared" ref="G184" si="1333">$A184&amp;"_"&amp;G185</f>
        <v>KS_2026</v>
      </c>
      <c r="H184" s="152" t="str">
        <f t="shared" ref="H184" si="1334">$A184&amp;"_"&amp;H185</f>
        <v>KS_2027</v>
      </c>
      <c r="I184" s="152" t="str">
        <f t="shared" ref="I184" si="1335">$A184&amp;"_"&amp;I185</f>
        <v>KS_2028</v>
      </c>
      <c r="J184" s="152" t="str">
        <f t="shared" ref="J184" si="1336">$A184&amp;"_"&amp;J185</f>
        <v>KS_2029</v>
      </c>
      <c r="K184" s="152" t="str">
        <f t="shared" ref="K184" si="1337">$A184&amp;"_"&amp;K185</f>
        <v>KS_2030</v>
      </c>
      <c r="M184" s="159" t="str">
        <f t="shared" ref="M184" si="1338">$A184&amp;"_"&amp;M185</f>
        <v>KS_2022</v>
      </c>
      <c r="N184" s="159" t="str">
        <f t="shared" ref="N184" si="1339">$A184&amp;"_"&amp;N185</f>
        <v>KS_2023</v>
      </c>
      <c r="O184" s="159" t="str">
        <f t="shared" ref="O184" si="1340">$A184&amp;"_"&amp;O185</f>
        <v>KS_2024</v>
      </c>
      <c r="P184" s="159" t="str">
        <f t="shared" ref="P184" si="1341">$A184&amp;"_"&amp;P185</f>
        <v>KS_2025</v>
      </c>
      <c r="Q184" s="159" t="str">
        <f t="shared" ref="Q184" si="1342">$A184&amp;"_"&amp;Q185</f>
        <v>KS_2026</v>
      </c>
      <c r="R184" s="159" t="str">
        <f t="shared" ref="R184" si="1343">$A184&amp;"_"&amp;R185</f>
        <v>KS_2027</v>
      </c>
      <c r="S184" s="159" t="str">
        <f t="shared" ref="S184" si="1344">$A184&amp;"_"&amp;S185</f>
        <v>KS_2028</v>
      </c>
      <c r="T184" s="159" t="str">
        <f t="shared" ref="T184" si="1345">$A184&amp;"_"&amp;T185</f>
        <v>KS_2029</v>
      </c>
      <c r="U184" s="159" t="str">
        <f t="shared" ref="U184" si="1346">$A184&amp;"_"&amp;U185</f>
        <v>KS_2030</v>
      </c>
    </row>
    <row r="185" spans="1:21">
      <c r="C185" s="151">
        <v>2022</v>
      </c>
      <c r="D185" s="151">
        <v>2023</v>
      </c>
      <c r="E185" s="151">
        <v>2024</v>
      </c>
      <c r="F185" s="151">
        <v>2025</v>
      </c>
      <c r="G185" s="151">
        <v>2026</v>
      </c>
      <c r="H185" s="151">
        <v>2027</v>
      </c>
      <c r="I185" s="151">
        <v>2028</v>
      </c>
      <c r="J185" s="151">
        <v>2029</v>
      </c>
      <c r="K185" s="151">
        <v>2030</v>
      </c>
      <c r="M185" s="151">
        <v>2022</v>
      </c>
      <c r="N185" s="151">
        <v>2023</v>
      </c>
      <c r="O185" s="151">
        <v>2024</v>
      </c>
      <c r="P185" s="151">
        <v>2025</v>
      </c>
      <c r="Q185" s="151">
        <v>2026</v>
      </c>
      <c r="R185" s="151">
        <v>2027</v>
      </c>
      <c r="S185" s="151">
        <v>2028</v>
      </c>
      <c r="T185" s="151">
        <v>2029</v>
      </c>
      <c r="U185" s="151">
        <v>2030</v>
      </c>
    </row>
    <row r="186" spans="1:21">
      <c r="A186" t="str">
        <f>A184</f>
        <v>KS</v>
      </c>
      <c r="B186" s="1" t="s">
        <v>897</v>
      </c>
      <c r="C186" s="156">
        <v>0</v>
      </c>
      <c r="D186" s="156">
        <v>0</v>
      </c>
      <c r="E186" s="156">
        <v>0</v>
      </c>
      <c r="F186" s="156">
        <v>0</v>
      </c>
      <c r="G186" s="156">
        <v>0</v>
      </c>
      <c r="H186" s="156">
        <v>0</v>
      </c>
      <c r="I186" s="156">
        <v>0</v>
      </c>
      <c r="J186" s="156">
        <v>0</v>
      </c>
      <c r="K186" s="156">
        <v>0</v>
      </c>
      <c r="M186" s="156">
        <v>0</v>
      </c>
      <c r="N186" s="156">
        <v>0</v>
      </c>
      <c r="O186" s="156">
        <v>0</v>
      </c>
      <c r="P186" s="156">
        <v>0</v>
      </c>
      <c r="Q186" s="156">
        <v>0</v>
      </c>
      <c r="R186" s="156">
        <v>0</v>
      </c>
      <c r="S186" s="156">
        <v>0</v>
      </c>
      <c r="T186" s="156">
        <v>0</v>
      </c>
      <c r="U186" s="156">
        <v>0</v>
      </c>
    </row>
    <row r="187" spans="1:21">
      <c r="A187" t="str">
        <f>A186</f>
        <v>KS</v>
      </c>
      <c r="B187" s="1" t="s">
        <v>104</v>
      </c>
      <c r="C187">
        <f>SUMIFS(INDEX('IRA-BIL_IRA-BIL - Mid_annual_st'!$W$3:$AR$434,MATCH(C184,'IRA-BIL_IRA-BIL - Mid_annual_st'!$A$3:$A$434,0),),'IRA-BIL_IRA-BIL - Mid_annual_st'!$W$1:$AR$1,$B187)</f>
        <v>41365</v>
      </c>
      <c r="D187">
        <f>SUMIFS(INDEX('IRA-BIL_IRA-BIL - Mid_annual_st'!$W$3:$AR$434,MATCH(D184,'IRA-BIL_IRA-BIL - Mid_annual_st'!$A$3:$A$434,0),),'IRA-BIL_IRA-BIL - Mid_annual_st'!$W$1:$AR$1,$B187)</f>
        <v>41365</v>
      </c>
      <c r="E187">
        <f>SUMIFS(INDEX('IRA-BIL_IRA-BIL - Mid_annual_st'!$W$3:$AR$434,MATCH(E184,'IRA-BIL_IRA-BIL - Mid_annual_st'!$A$3:$A$434,0),),'IRA-BIL_IRA-BIL - Mid_annual_st'!$W$1:$AR$1,$B187)</f>
        <v>41365</v>
      </c>
      <c r="F187">
        <f>SUMIFS(INDEX('IRA-BIL_IRA-BIL - Mid_annual_st'!$W$3:$AR$434,MATCH(F184,'IRA-BIL_IRA-BIL - Mid_annual_st'!$A$3:$A$434,0),),'IRA-BIL_IRA-BIL - Mid_annual_st'!$W$1:$AR$1,$B187)</f>
        <v>41365</v>
      </c>
      <c r="G187">
        <f>SUMIFS(INDEX('IRA-BIL_IRA-BIL - Mid_annual_st'!$W$3:$AR$434,MATCH(G184,'IRA-BIL_IRA-BIL - Mid_annual_st'!$A$3:$A$434,0),),'IRA-BIL_IRA-BIL - Mid_annual_st'!$W$1:$AR$1,$B187)</f>
        <v>41365</v>
      </c>
      <c r="H187">
        <f>SUMIFS(INDEX('IRA-BIL_IRA-BIL - Mid_annual_st'!$W$3:$AR$434,MATCH(H184,'IRA-BIL_IRA-BIL - Mid_annual_st'!$A$3:$A$434,0),),'IRA-BIL_IRA-BIL - Mid_annual_st'!$W$1:$AR$1,$B187)</f>
        <v>39325</v>
      </c>
      <c r="I187">
        <f>SUMIFS(INDEX('IRA-BIL_IRA-BIL - Mid_annual_st'!$W$3:$AR$434,MATCH(I184,'IRA-BIL_IRA-BIL - Mid_annual_st'!$A$3:$A$434,0),),'IRA-BIL_IRA-BIL - Mid_annual_st'!$W$1:$AR$1,$B187)</f>
        <v>36994</v>
      </c>
      <c r="J187">
        <f>SUMIFS(INDEX('IRA-BIL_IRA-BIL - Mid_annual_st'!$W$3:$AR$434,MATCH(J184,'IRA-BIL_IRA-BIL - Mid_annual_st'!$A$3:$A$434,0),),'IRA-BIL_IRA-BIL - Mid_annual_st'!$W$1:$AR$1,$B187)</f>
        <v>34809</v>
      </c>
      <c r="K187">
        <f>SUMIFS(INDEX('IRA-BIL_IRA-BIL - Mid_annual_st'!$W$3:$AR$434,MATCH(K184,'IRA-BIL_IRA-BIL - Mid_annual_st'!$A$3:$A$434,0),),'IRA-BIL_IRA-BIL - Mid_annual_st'!$W$1:$AR$1,$B187)</f>
        <v>30710</v>
      </c>
      <c r="M187">
        <f t="shared" ref="M187" si="1347">C187/SUM(C186:C197)</f>
        <v>6.2793389074351064E-4</v>
      </c>
      <c r="N187">
        <f t="shared" ref="N187" si="1348">D187/SUM(D186:D197)</f>
        <v>6.1439729289111363E-4</v>
      </c>
      <c r="O187">
        <f t="shared" ref="O187" si="1349">E187/SUM(E186:E197)</f>
        <v>6.1643037531050084E-4</v>
      </c>
      <c r="P187">
        <f t="shared" ref="P187" si="1350">F187/SUM(F186:F197)</f>
        <v>6.2271525861937497E-4</v>
      </c>
      <c r="Q187">
        <f t="shared" ref="Q187" si="1351">G187/SUM(G186:G197)</f>
        <v>6.5998429312371515E-4</v>
      </c>
      <c r="R187">
        <f t="shared" ref="R187" si="1352">H187/SUM(H186:H197)</f>
        <v>6.7940590018370655E-4</v>
      </c>
      <c r="S187">
        <f t="shared" ref="S187" si="1353">I187/SUM(I186:I197)</f>
        <v>3.7919787727910668E-4</v>
      </c>
      <c r="T187">
        <f t="shared" ref="T187" si="1354">J187/SUM(J186:J197)</f>
        <v>3.6003771847359026E-4</v>
      </c>
      <c r="U187">
        <f t="shared" ref="U187" si="1355">K187/SUM(K186:K197)</f>
        <v>3.1663278733647012E-4</v>
      </c>
    </row>
    <row r="188" spans="1:21">
      <c r="A188" t="str">
        <f t="shared" ref="A188:A197" si="1356">A187</f>
        <v>KS</v>
      </c>
      <c r="B188" s="1" t="s">
        <v>98</v>
      </c>
      <c r="C188">
        <f>SUMIFS(INDEX('IRA-BIL_IRA-BIL - Mid_annual_st'!$W$3:$AR$434,MATCH(C184,'IRA-BIL_IRA-BIL - Mid_annual_st'!$A$3:$A$434,0),),'IRA-BIL_IRA-BIL - Mid_annual_st'!$W$1:$AR$1,$B188)</f>
        <v>25468008</v>
      </c>
      <c r="D188">
        <f>SUMIFS(INDEX('IRA-BIL_IRA-BIL - Mid_annual_st'!$W$3:$AR$434,MATCH(D184,'IRA-BIL_IRA-BIL - Mid_annual_st'!$A$3:$A$434,0),),'IRA-BIL_IRA-BIL - Mid_annual_st'!$W$1:$AR$1,$B188)</f>
        <v>23545748</v>
      </c>
      <c r="E188">
        <f>SUMIFS(INDEX('IRA-BIL_IRA-BIL - Mid_annual_st'!$W$3:$AR$434,MATCH(E184,'IRA-BIL_IRA-BIL - Mid_annual_st'!$A$3:$A$434,0),),'IRA-BIL_IRA-BIL - Mid_annual_st'!$W$1:$AR$1,$B188)</f>
        <v>19814106</v>
      </c>
      <c r="F188">
        <f>SUMIFS(INDEX('IRA-BIL_IRA-BIL - Mid_annual_st'!$W$3:$AR$434,MATCH(F184,'IRA-BIL_IRA-BIL - Mid_annual_st'!$A$3:$A$434,0),),'IRA-BIL_IRA-BIL - Mid_annual_st'!$W$1:$AR$1,$B188)</f>
        <v>17103686</v>
      </c>
      <c r="G188">
        <f>SUMIFS(INDEX('IRA-BIL_IRA-BIL - Mid_annual_st'!$W$3:$AR$434,MATCH(G184,'IRA-BIL_IRA-BIL - Mid_annual_st'!$A$3:$A$434,0),),'IRA-BIL_IRA-BIL - Mid_annual_st'!$W$1:$AR$1,$B188)</f>
        <v>12907437</v>
      </c>
      <c r="H188">
        <f>SUMIFS(INDEX('IRA-BIL_IRA-BIL - Mid_annual_st'!$W$3:$AR$434,MATCH(H184,'IRA-BIL_IRA-BIL - Mid_annual_st'!$A$3:$A$434,0),),'IRA-BIL_IRA-BIL - Mid_annual_st'!$W$1:$AR$1,$B188)</f>
        <v>8683233</v>
      </c>
      <c r="I188">
        <f>SUMIFS(INDEX('IRA-BIL_IRA-BIL - Mid_annual_st'!$W$3:$AR$434,MATCH(I184,'IRA-BIL_IRA-BIL - Mid_annual_st'!$A$3:$A$434,0),),'IRA-BIL_IRA-BIL - Mid_annual_st'!$W$1:$AR$1,$B188)</f>
        <v>21230890</v>
      </c>
      <c r="J188">
        <f>SUMIFS(INDEX('IRA-BIL_IRA-BIL - Mid_annual_st'!$W$3:$AR$434,MATCH(J184,'IRA-BIL_IRA-BIL - Mid_annual_st'!$A$3:$A$434,0),),'IRA-BIL_IRA-BIL - Mid_annual_st'!$W$1:$AR$1,$B188)</f>
        <v>22449155</v>
      </c>
      <c r="K188">
        <f>SUMIFS(INDEX('IRA-BIL_IRA-BIL - Mid_annual_st'!$W$3:$AR$434,MATCH(K184,'IRA-BIL_IRA-BIL - Mid_annual_st'!$A$3:$A$434,0),),'IRA-BIL_IRA-BIL - Mid_annual_st'!$W$1:$AR$1,$B188)</f>
        <v>22463475</v>
      </c>
      <c r="M188">
        <f t="shared" ref="M188" si="1357">C188/SUM(C186:C197)</f>
        <v>0.38661248284604993</v>
      </c>
      <c r="N188">
        <f t="shared" ref="N188" si="1358">D188/SUM(D186:D197)</f>
        <v>0.3497266730399215</v>
      </c>
      <c r="O188">
        <f t="shared" ref="O188" si="1359">E188/SUM(E186:E197)</f>
        <v>0.29527418827564478</v>
      </c>
      <c r="P188">
        <f t="shared" ref="P188" si="1360">F188/SUM(F186:F197)</f>
        <v>0.25748159678072247</v>
      </c>
      <c r="Q188">
        <f t="shared" ref="Q188" si="1361">G188/SUM(G186:G197)</f>
        <v>0.20593994160483226</v>
      </c>
      <c r="R188">
        <f t="shared" ref="R188" si="1362">H188/SUM(H186:H197)</f>
        <v>0.15001753929739012</v>
      </c>
      <c r="S188">
        <f t="shared" ref="S188" si="1363">I188/SUM(I186:I197)</f>
        <v>0.21762200412894561</v>
      </c>
      <c r="T188">
        <f t="shared" ref="T188" si="1364">J188/SUM(J186:J197)</f>
        <v>0.2321969188388058</v>
      </c>
      <c r="U188">
        <f t="shared" ref="U188" si="1365">K188/SUM(K186:K197)</f>
        <v>0.2316077076689389</v>
      </c>
    </row>
    <row r="189" spans="1:21">
      <c r="A189" t="str">
        <f t="shared" si="1356"/>
        <v>KS</v>
      </c>
      <c r="B189" s="1" t="s">
        <v>105</v>
      </c>
      <c r="C189">
        <f>SUMIFS(INDEX('IRA-BIL_IRA-BIL - Mid_annual_st'!$W$3:$AR$434,MATCH(C184,'IRA-BIL_IRA-BIL - Mid_annual_st'!$A$3:$A$434,0),),'IRA-BIL_IRA-BIL - Mid_annual_st'!$W$1:$AR$1,$B189)</f>
        <v>0</v>
      </c>
      <c r="D189">
        <f>SUMIFS(INDEX('IRA-BIL_IRA-BIL - Mid_annual_st'!$W$3:$AR$434,MATCH(D184,'IRA-BIL_IRA-BIL - Mid_annual_st'!$A$3:$A$434,0),),'IRA-BIL_IRA-BIL - Mid_annual_st'!$W$1:$AR$1,$B189)</f>
        <v>0</v>
      </c>
      <c r="E189">
        <f>SUMIFS(INDEX('IRA-BIL_IRA-BIL - Mid_annual_st'!$W$3:$AR$434,MATCH(E184,'IRA-BIL_IRA-BIL - Mid_annual_st'!$A$3:$A$434,0),),'IRA-BIL_IRA-BIL - Mid_annual_st'!$W$1:$AR$1,$B189)</f>
        <v>0</v>
      </c>
      <c r="F189">
        <f>SUMIFS(INDEX('IRA-BIL_IRA-BIL - Mid_annual_st'!$W$3:$AR$434,MATCH(F184,'IRA-BIL_IRA-BIL - Mid_annual_st'!$A$3:$A$434,0),),'IRA-BIL_IRA-BIL - Mid_annual_st'!$W$1:$AR$1,$B189)</f>
        <v>0</v>
      </c>
      <c r="G189">
        <f>SUMIFS(INDEX('IRA-BIL_IRA-BIL - Mid_annual_st'!$W$3:$AR$434,MATCH(G184,'IRA-BIL_IRA-BIL - Mid_annual_st'!$A$3:$A$434,0),),'IRA-BIL_IRA-BIL - Mid_annual_st'!$W$1:$AR$1,$B189)</f>
        <v>0</v>
      </c>
      <c r="H189">
        <f>SUMIFS(INDEX('IRA-BIL_IRA-BIL - Mid_annual_st'!$W$3:$AR$434,MATCH(H184,'IRA-BIL_IRA-BIL - Mid_annual_st'!$A$3:$A$434,0),),'IRA-BIL_IRA-BIL - Mid_annual_st'!$W$1:$AR$1,$B189)</f>
        <v>0</v>
      </c>
      <c r="I189">
        <f>SUMIFS(INDEX('IRA-BIL_IRA-BIL - Mid_annual_st'!$W$3:$AR$434,MATCH(I184,'IRA-BIL_IRA-BIL - Mid_annual_st'!$A$3:$A$434,0),),'IRA-BIL_IRA-BIL - Mid_annual_st'!$W$1:$AR$1,$B189)</f>
        <v>0</v>
      </c>
      <c r="J189">
        <f>SUMIFS(INDEX('IRA-BIL_IRA-BIL - Mid_annual_st'!$W$3:$AR$434,MATCH(J184,'IRA-BIL_IRA-BIL - Mid_annual_st'!$A$3:$A$434,0),),'IRA-BIL_IRA-BIL - Mid_annual_st'!$W$1:$AR$1,$B189)</f>
        <v>0</v>
      </c>
      <c r="K189">
        <f>SUMIFS(INDEX('IRA-BIL_IRA-BIL - Mid_annual_st'!$W$3:$AR$434,MATCH(K184,'IRA-BIL_IRA-BIL - Mid_annual_st'!$A$3:$A$434,0),),'IRA-BIL_IRA-BIL - Mid_annual_st'!$W$1:$AR$1,$B189)</f>
        <v>0</v>
      </c>
      <c r="M189">
        <f t="shared" ref="M189" si="1366">C189/SUM(C186:C197)</f>
        <v>0</v>
      </c>
      <c r="N189">
        <f t="shared" ref="N189" si="1367">D189/SUM(D186:D197)</f>
        <v>0</v>
      </c>
      <c r="O189">
        <f t="shared" ref="O189" si="1368">E189/SUM(E186:E197)</f>
        <v>0</v>
      </c>
      <c r="P189">
        <f t="shared" ref="P189" si="1369">F189/SUM(F186:F197)</f>
        <v>0</v>
      </c>
      <c r="Q189">
        <f t="shared" ref="Q189" si="1370">G189/SUM(G186:G197)</f>
        <v>0</v>
      </c>
      <c r="R189">
        <f t="shared" ref="R189" si="1371">H189/SUM(H186:H197)</f>
        <v>0</v>
      </c>
      <c r="S189">
        <f t="shared" ref="S189" si="1372">I189/SUM(I186:I197)</f>
        <v>0</v>
      </c>
      <c r="T189">
        <f t="shared" ref="T189" si="1373">J189/SUM(J186:J197)</f>
        <v>0</v>
      </c>
      <c r="U189">
        <f t="shared" ref="U189" si="1374">K189/SUM(K186:K197)</f>
        <v>0</v>
      </c>
    </row>
    <row r="190" spans="1:21">
      <c r="A190" t="str">
        <f t="shared" si="1356"/>
        <v>KS</v>
      </c>
      <c r="B190" s="1" t="s">
        <v>101</v>
      </c>
      <c r="C190">
        <f>SUMIFS(INDEX('IRA-BIL_IRA-BIL - Mid_annual_st'!$W$3:$AR$434,MATCH(C184,'IRA-BIL_IRA-BIL - Mid_annual_st'!$A$3:$A$434,0),),'IRA-BIL_IRA-BIL - Mid_annual_st'!$W$1:$AR$1,$B190)</f>
        <v>22256</v>
      </c>
      <c r="D190">
        <f>SUMIFS(INDEX('IRA-BIL_IRA-BIL - Mid_annual_st'!$W$3:$AR$434,MATCH(D184,'IRA-BIL_IRA-BIL - Mid_annual_st'!$A$3:$A$434,0),),'IRA-BIL_IRA-BIL - Mid_annual_st'!$W$1:$AR$1,$B190)</f>
        <v>22256</v>
      </c>
      <c r="E190">
        <f>SUMIFS(INDEX('IRA-BIL_IRA-BIL - Mid_annual_st'!$W$3:$AR$434,MATCH(E184,'IRA-BIL_IRA-BIL - Mid_annual_st'!$A$3:$A$434,0),),'IRA-BIL_IRA-BIL - Mid_annual_st'!$W$1:$AR$1,$B190)</f>
        <v>22270</v>
      </c>
      <c r="F190">
        <f>SUMIFS(INDEX('IRA-BIL_IRA-BIL - Mid_annual_st'!$W$3:$AR$434,MATCH(F184,'IRA-BIL_IRA-BIL - Mid_annual_st'!$A$3:$A$434,0),),'IRA-BIL_IRA-BIL - Mid_annual_st'!$W$1:$AR$1,$B190)</f>
        <v>22284</v>
      </c>
      <c r="G190">
        <f>SUMIFS(INDEX('IRA-BIL_IRA-BIL - Mid_annual_st'!$W$3:$AR$434,MATCH(G184,'IRA-BIL_IRA-BIL - Mid_annual_st'!$A$3:$A$434,0),),'IRA-BIL_IRA-BIL - Mid_annual_st'!$W$1:$AR$1,$B190)</f>
        <v>22298</v>
      </c>
      <c r="H190">
        <f>SUMIFS(INDEX('IRA-BIL_IRA-BIL - Mid_annual_st'!$W$3:$AR$434,MATCH(H184,'IRA-BIL_IRA-BIL - Mid_annual_st'!$A$3:$A$434,0),),'IRA-BIL_IRA-BIL - Mid_annual_st'!$W$1:$AR$1,$B190)</f>
        <v>22311</v>
      </c>
      <c r="I190">
        <f>SUMIFS(INDEX('IRA-BIL_IRA-BIL - Mid_annual_st'!$W$3:$AR$434,MATCH(I184,'IRA-BIL_IRA-BIL - Mid_annual_st'!$A$3:$A$434,0),),'IRA-BIL_IRA-BIL - Mid_annual_st'!$W$1:$AR$1,$B190)</f>
        <v>22325</v>
      </c>
      <c r="J190">
        <f>SUMIFS(INDEX('IRA-BIL_IRA-BIL - Mid_annual_st'!$W$3:$AR$434,MATCH(J184,'IRA-BIL_IRA-BIL - Mid_annual_st'!$A$3:$A$434,0),),'IRA-BIL_IRA-BIL - Mid_annual_st'!$W$1:$AR$1,$B190)</f>
        <v>22339</v>
      </c>
      <c r="K190">
        <f>SUMIFS(INDEX('IRA-BIL_IRA-BIL - Mid_annual_st'!$W$3:$AR$434,MATCH(K184,'IRA-BIL_IRA-BIL - Mid_annual_st'!$A$3:$A$434,0),),'IRA-BIL_IRA-BIL - Mid_annual_st'!$W$1:$AR$1,$B190)</f>
        <v>22353</v>
      </c>
      <c r="M190">
        <f t="shared" ref="M190" si="1375">C190/SUM(C186:C197)</f>
        <v>3.3785317713979382E-4</v>
      </c>
      <c r="N190">
        <f t="shared" ref="N190" si="1376">D190/SUM(D186:D197)</f>
        <v>3.3056995408158166E-4</v>
      </c>
      <c r="O190">
        <f t="shared" ref="O190" si="1377">E190/SUM(E186:E197)</f>
        <v>3.3187246363265693E-4</v>
      </c>
      <c r="P190">
        <f t="shared" ref="P190" si="1378">F190/SUM(F186:F197)</f>
        <v>3.3546686384803946E-4</v>
      </c>
      <c r="Q190">
        <f t="shared" ref="Q190" si="1379">G190/SUM(G186:G197)</f>
        <v>3.5576767238178653E-4</v>
      </c>
      <c r="R190">
        <f t="shared" ref="R190" si="1380">H190/SUM(H186:H197)</f>
        <v>3.8546026799742342E-4</v>
      </c>
      <c r="S190">
        <f t="shared" ref="S190" si="1381">I190/SUM(I186:I197)</f>
        <v>2.2883690896513103E-4</v>
      </c>
      <c r="T190">
        <f t="shared" ref="T190" si="1382">J190/SUM(J186:J197)</f>
        <v>2.3105755962485371E-4</v>
      </c>
      <c r="U190">
        <f t="shared" ref="U190" si="1383">K190/SUM(K186:K197)</f>
        <v>2.3046866477799145E-4</v>
      </c>
    </row>
    <row r="191" spans="1:21">
      <c r="A191" t="str">
        <f t="shared" si="1356"/>
        <v>KS</v>
      </c>
      <c r="B191" s="1" t="s">
        <v>346</v>
      </c>
      <c r="C191">
        <f>SUMIFS(INDEX('IRA-BIL_IRA-BIL - Mid_annual_st'!$W$3:$AR$434,MATCH(C184,'IRA-BIL_IRA-BIL - Mid_annual_st'!$A$3:$A$434,0),),'IRA-BIL_IRA-BIL - Mid_annual_st'!$W$1:$AR$1,$B191)</f>
        <v>1361031</v>
      </c>
      <c r="D191">
        <f>SUMIFS(INDEX('IRA-BIL_IRA-BIL - Mid_annual_st'!$W$3:$AR$434,MATCH(D184,'IRA-BIL_IRA-BIL - Mid_annual_st'!$A$3:$A$434,0),),'IRA-BIL_IRA-BIL - Mid_annual_st'!$W$1:$AR$1,$B191)</f>
        <v>1482659</v>
      </c>
      <c r="E191">
        <f>SUMIFS(INDEX('IRA-BIL_IRA-BIL - Mid_annual_st'!$W$3:$AR$434,MATCH(E184,'IRA-BIL_IRA-BIL - Mid_annual_st'!$A$3:$A$434,0),),'IRA-BIL_IRA-BIL - Mid_annual_st'!$W$1:$AR$1,$B191)</f>
        <v>1463184</v>
      </c>
      <c r="F191">
        <f>SUMIFS(INDEX('IRA-BIL_IRA-BIL - Mid_annual_st'!$W$3:$AR$434,MATCH(F184,'IRA-BIL_IRA-BIL - Mid_annual_st'!$A$3:$A$434,0),),'IRA-BIL_IRA-BIL - Mid_annual_st'!$W$1:$AR$1,$B191)</f>
        <v>1354645</v>
      </c>
      <c r="G191">
        <f>SUMIFS(INDEX('IRA-BIL_IRA-BIL - Mid_annual_st'!$W$3:$AR$434,MATCH(G184,'IRA-BIL_IRA-BIL - Mid_annual_st'!$A$3:$A$434,0),),'IRA-BIL_IRA-BIL - Mid_annual_st'!$W$1:$AR$1,$B191)</f>
        <v>1301546</v>
      </c>
      <c r="H191">
        <f>SUMIFS(INDEX('IRA-BIL_IRA-BIL - Mid_annual_st'!$W$3:$AR$434,MATCH(H184,'IRA-BIL_IRA-BIL - Mid_annual_st'!$A$3:$A$434,0),),'IRA-BIL_IRA-BIL - Mid_annual_st'!$W$1:$AR$1,$B191)</f>
        <v>1307517</v>
      </c>
      <c r="I191">
        <f>SUMIFS(INDEX('IRA-BIL_IRA-BIL - Mid_annual_st'!$W$3:$AR$434,MATCH(I184,'IRA-BIL_IRA-BIL - Mid_annual_st'!$A$3:$A$434,0),),'IRA-BIL_IRA-BIL - Mid_annual_st'!$W$1:$AR$1,$B191)</f>
        <v>899032</v>
      </c>
      <c r="J191">
        <f>SUMIFS(INDEX('IRA-BIL_IRA-BIL - Mid_annual_st'!$W$3:$AR$434,MATCH(J184,'IRA-BIL_IRA-BIL - Mid_annual_st'!$A$3:$A$434,0),),'IRA-BIL_IRA-BIL - Mid_annual_st'!$W$1:$AR$1,$B191)</f>
        <v>646492</v>
      </c>
      <c r="K191">
        <f>SUMIFS(INDEX('IRA-BIL_IRA-BIL - Mid_annual_st'!$W$3:$AR$434,MATCH(K184,'IRA-BIL_IRA-BIL - Mid_annual_st'!$A$3:$A$434,0),),'IRA-BIL_IRA-BIL - Mid_annual_st'!$W$1:$AR$1,$B191)</f>
        <v>554561</v>
      </c>
      <c r="M191">
        <f t="shared" ref="M191" si="1384">C191/SUM(C186:C197)</f>
        <v>2.0660884594525107E-2</v>
      </c>
      <c r="N191">
        <f t="shared" ref="N191" si="1385">D191/SUM(D186:D197)</f>
        <v>2.2022039789209372E-2</v>
      </c>
      <c r="O191">
        <f t="shared" ref="O191" si="1386">E191/SUM(E186:E197)</f>
        <v>2.1804691460614523E-2</v>
      </c>
      <c r="P191">
        <f t="shared" ref="P191" si="1387">F191/SUM(F186:F197)</f>
        <v>2.0393040287983642E-2</v>
      </c>
      <c r="Q191">
        <f t="shared" ref="Q191" si="1388">G191/SUM(G186:G197)</f>
        <v>2.076634635024777E-2</v>
      </c>
      <c r="R191">
        <f t="shared" ref="R191" si="1389">H191/SUM(H186:H197)</f>
        <v>2.2589568070959933E-2</v>
      </c>
      <c r="S191">
        <f t="shared" ref="S191" si="1390">I191/SUM(I186:I197)</f>
        <v>9.2153058876031212E-3</v>
      </c>
      <c r="T191">
        <f t="shared" ref="T191" si="1391">J191/SUM(J186:J197)</f>
        <v>6.6868196354801434E-3</v>
      </c>
      <c r="U191">
        <f t="shared" ref="U191" si="1392">K191/SUM(K186:K197)</f>
        <v>5.7177530178476139E-3</v>
      </c>
    </row>
    <row r="192" spans="1:21">
      <c r="A192" t="str">
        <f t="shared" si="1356"/>
        <v>KS</v>
      </c>
      <c r="B192" s="1" t="s">
        <v>99</v>
      </c>
      <c r="C192">
        <f>SUMIFS(INDEX('IRA-BIL_IRA-BIL - Mid_annual_st'!$W$3:$AR$434,MATCH(C184,'IRA-BIL_IRA-BIL - Mid_annual_st'!$A$3:$A$434,0),),'IRA-BIL_IRA-BIL - Mid_annual_st'!$W$1:$AR$1,$B192)</f>
        <v>9860176</v>
      </c>
      <c r="D192">
        <f>SUMIFS(INDEX('IRA-BIL_IRA-BIL - Mid_annual_st'!$W$3:$AR$434,MATCH(D184,'IRA-BIL_IRA-BIL - Mid_annual_st'!$A$3:$A$434,0),),'IRA-BIL_IRA-BIL - Mid_annual_st'!$W$1:$AR$1,$B192)</f>
        <v>9860176</v>
      </c>
      <c r="E192">
        <f>SUMIFS(INDEX('IRA-BIL_IRA-BIL - Mid_annual_st'!$W$3:$AR$434,MATCH(E184,'IRA-BIL_IRA-BIL - Mid_annual_st'!$A$3:$A$434,0),),'IRA-BIL_IRA-BIL - Mid_annual_st'!$W$1:$AR$1,$B192)</f>
        <v>9860176</v>
      </c>
      <c r="F192">
        <f>SUMIFS(INDEX('IRA-BIL_IRA-BIL - Mid_annual_st'!$W$3:$AR$434,MATCH(F184,'IRA-BIL_IRA-BIL - Mid_annual_st'!$A$3:$A$434,0),),'IRA-BIL_IRA-BIL - Mid_annual_st'!$W$1:$AR$1,$B192)</f>
        <v>9860176</v>
      </c>
      <c r="G192">
        <f>SUMIFS(INDEX('IRA-BIL_IRA-BIL - Mid_annual_st'!$W$3:$AR$434,MATCH(G184,'IRA-BIL_IRA-BIL - Mid_annual_st'!$A$3:$A$434,0),),'IRA-BIL_IRA-BIL - Mid_annual_st'!$W$1:$AR$1,$B192)</f>
        <v>9860176</v>
      </c>
      <c r="H192">
        <f>SUMIFS(INDEX('IRA-BIL_IRA-BIL - Mid_annual_st'!$W$3:$AR$434,MATCH(H184,'IRA-BIL_IRA-BIL - Mid_annual_st'!$A$3:$A$434,0),),'IRA-BIL_IRA-BIL - Mid_annual_st'!$W$1:$AR$1,$B192)</f>
        <v>9618854</v>
      </c>
      <c r="I192">
        <f>SUMIFS(INDEX('IRA-BIL_IRA-BIL - Mid_annual_st'!$W$3:$AR$434,MATCH(I184,'IRA-BIL_IRA-BIL - Mid_annual_st'!$A$3:$A$434,0),),'IRA-BIL_IRA-BIL - Mid_annual_st'!$W$1:$AR$1,$B192)</f>
        <v>8488479</v>
      </c>
      <c r="J192">
        <f>SUMIFS(INDEX('IRA-BIL_IRA-BIL - Mid_annual_st'!$W$3:$AR$434,MATCH(J184,'IRA-BIL_IRA-BIL - Mid_annual_st'!$A$3:$A$434,0),),'IRA-BIL_IRA-BIL - Mid_annual_st'!$W$1:$AR$1,$B192)</f>
        <v>8115228</v>
      </c>
      <c r="K192">
        <f>SUMIFS(INDEX('IRA-BIL_IRA-BIL - Mid_annual_st'!$W$3:$AR$434,MATCH(K184,'IRA-BIL_IRA-BIL - Mid_annual_st'!$A$3:$A$434,0),),'IRA-BIL_IRA-BIL - Mid_annual_st'!$W$1:$AR$1,$B192)</f>
        <v>7987836</v>
      </c>
      <c r="M192">
        <f t="shared" ref="M192" si="1393">C192/SUM(C186:C197)</f>
        <v>0.14968061595783358</v>
      </c>
      <c r="N192">
        <f t="shared" ref="N192" si="1394">D192/SUM(D186:D197)</f>
        <v>0.14645389681687246</v>
      </c>
      <c r="O192">
        <f t="shared" ref="O192" si="1395">E192/SUM(E186:E197)</f>
        <v>0.14693852271987412</v>
      </c>
      <c r="P192">
        <f t="shared" ref="P192" si="1396">F192/SUM(F186:F197)</f>
        <v>0.14843665049855082</v>
      </c>
      <c r="Q192">
        <f t="shared" ref="Q192" si="1397">G192/SUM(G186:G197)</f>
        <v>0.1573204711092813</v>
      </c>
      <c r="R192">
        <f t="shared" ref="R192" si="1398">H192/SUM(H186:H197)</f>
        <v>0.16618197484057587</v>
      </c>
      <c r="S192">
        <f t="shared" ref="S192" si="1399">I192/SUM(I186:I197)</f>
        <v>8.7009061418832093E-2</v>
      </c>
      <c r="T192">
        <f t="shared" ref="T192" si="1400">J192/SUM(J186:J197)</f>
        <v>8.3937722256111832E-2</v>
      </c>
      <c r="U192">
        <f t="shared" ref="U192" si="1401">K192/SUM(K186:K197)</f>
        <v>8.2357889204382945E-2</v>
      </c>
    </row>
    <row r="193" spans="1:21">
      <c r="A193" t="str">
        <f t="shared" si="1356"/>
        <v>KS</v>
      </c>
      <c r="B193" s="1" t="s">
        <v>109</v>
      </c>
      <c r="C193">
        <f>SUMIFS(INDEX('IRA-BIL_IRA-BIL - Mid_annual_st'!$W$3:$AR$434,MATCH(C184,'IRA-BIL_IRA-BIL - Mid_annual_st'!$A$3:$A$434,0),),'IRA-BIL_IRA-BIL - Mid_annual_st'!$W$1:$AR$1,$B193)</f>
        <v>0</v>
      </c>
      <c r="D193">
        <f>SUMIFS(INDEX('IRA-BIL_IRA-BIL - Mid_annual_st'!$W$3:$AR$434,MATCH(D184,'IRA-BIL_IRA-BIL - Mid_annual_st'!$A$3:$A$434,0),),'IRA-BIL_IRA-BIL - Mid_annual_st'!$W$1:$AR$1,$B193)</f>
        <v>0</v>
      </c>
      <c r="E193">
        <f>SUMIFS(INDEX('IRA-BIL_IRA-BIL - Mid_annual_st'!$W$3:$AR$434,MATCH(E184,'IRA-BIL_IRA-BIL - Mid_annual_st'!$A$3:$A$434,0),),'IRA-BIL_IRA-BIL - Mid_annual_st'!$W$1:$AR$1,$B193)</f>
        <v>0</v>
      </c>
      <c r="F193">
        <f>SUMIFS(INDEX('IRA-BIL_IRA-BIL - Mid_annual_st'!$W$3:$AR$434,MATCH(F184,'IRA-BIL_IRA-BIL - Mid_annual_st'!$A$3:$A$434,0),),'IRA-BIL_IRA-BIL - Mid_annual_st'!$W$1:$AR$1,$B193)</f>
        <v>0</v>
      </c>
      <c r="G193">
        <f>SUMIFS(INDEX('IRA-BIL_IRA-BIL - Mid_annual_st'!$W$3:$AR$434,MATCH(G184,'IRA-BIL_IRA-BIL - Mid_annual_st'!$A$3:$A$434,0),),'IRA-BIL_IRA-BIL - Mid_annual_st'!$W$1:$AR$1,$B193)</f>
        <v>0</v>
      </c>
      <c r="H193">
        <f>SUMIFS(INDEX('IRA-BIL_IRA-BIL - Mid_annual_st'!$W$3:$AR$434,MATCH(H184,'IRA-BIL_IRA-BIL - Mid_annual_st'!$A$3:$A$434,0),),'IRA-BIL_IRA-BIL - Mid_annual_st'!$W$1:$AR$1,$B193)</f>
        <v>0</v>
      </c>
      <c r="I193">
        <f>SUMIFS(INDEX('IRA-BIL_IRA-BIL - Mid_annual_st'!$W$3:$AR$434,MATCH(I184,'IRA-BIL_IRA-BIL - Mid_annual_st'!$A$3:$A$434,0),),'IRA-BIL_IRA-BIL - Mid_annual_st'!$W$1:$AR$1,$B193)</f>
        <v>0</v>
      </c>
      <c r="J193">
        <f>SUMIFS(INDEX('IRA-BIL_IRA-BIL - Mid_annual_st'!$W$3:$AR$434,MATCH(J184,'IRA-BIL_IRA-BIL - Mid_annual_st'!$A$3:$A$434,0),),'IRA-BIL_IRA-BIL - Mid_annual_st'!$W$1:$AR$1,$B193)</f>
        <v>0</v>
      </c>
      <c r="K193">
        <f>SUMIFS(INDEX('IRA-BIL_IRA-BIL - Mid_annual_st'!$W$3:$AR$434,MATCH(K184,'IRA-BIL_IRA-BIL - Mid_annual_st'!$A$3:$A$434,0),),'IRA-BIL_IRA-BIL - Mid_annual_st'!$W$1:$AR$1,$B193)</f>
        <v>0</v>
      </c>
      <c r="M193">
        <f t="shared" ref="M193" si="1402">C193/SUM(C186:C197)</f>
        <v>0</v>
      </c>
      <c r="N193">
        <f t="shared" ref="N193" si="1403">D193/SUM(D186:D197)</f>
        <v>0</v>
      </c>
      <c r="O193">
        <f t="shared" ref="O193" si="1404">E193/SUM(E186:E197)</f>
        <v>0</v>
      </c>
      <c r="P193">
        <f t="shared" ref="P193" si="1405">F193/SUM(F186:F197)</f>
        <v>0</v>
      </c>
      <c r="Q193">
        <f t="shared" ref="Q193" si="1406">G193/SUM(G186:G197)</f>
        <v>0</v>
      </c>
      <c r="R193">
        <f t="shared" ref="R193" si="1407">H193/SUM(H186:H197)</f>
        <v>0</v>
      </c>
      <c r="S193">
        <f t="shared" ref="S193" si="1408">I193/SUM(I186:I197)</f>
        <v>0</v>
      </c>
      <c r="T193">
        <f t="shared" ref="T193" si="1409">J193/SUM(J186:J197)</f>
        <v>0</v>
      </c>
      <c r="U193">
        <f t="shared" ref="U193" si="1410">K193/SUM(K186:K197)</f>
        <v>0</v>
      </c>
    </row>
    <row r="194" spans="1:21">
      <c r="A194" t="str">
        <f t="shared" si="1356"/>
        <v>KS</v>
      </c>
      <c r="B194" s="1" t="s">
        <v>106</v>
      </c>
      <c r="C194">
        <f>SUMIFS(INDEX('IRA-BIL_IRA-BIL - Mid_annual_st'!$W$3:$AR$434,MATCH(C184,'IRA-BIL_IRA-BIL - Mid_annual_st'!$A$3:$A$434,0),),'IRA-BIL_IRA-BIL - Mid_annual_st'!$W$1:$AR$1,$B194)</f>
        <v>0</v>
      </c>
      <c r="D194">
        <f>SUMIFS(INDEX('IRA-BIL_IRA-BIL - Mid_annual_st'!$W$3:$AR$434,MATCH(D184,'IRA-BIL_IRA-BIL - Mid_annual_st'!$A$3:$A$434,0),),'IRA-BIL_IRA-BIL - Mid_annual_st'!$W$1:$AR$1,$B194)</f>
        <v>0</v>
      </c>
      <c r="E194">
        <f>SUMIFS(INDEX('IRA-BIL_IRA-BIL - Mid_annual_st'!$W$3:$AR$434,MATCH(E184,'IRA-BIL_IRA-BIL - Mid_annual_st'!$A$3:$A$434,0),),'IRA-BIL_IRA-BIL - Mid_annual_st'!$W$1:$AR$1,$B194)</f>
        <v>0</v>
      </c>
      <c r="F194">
        <f>SUMIFS(INDEX('IRA-BIL_IRA-BIL - Mid_annual_st'!$W$3:$AR$434,MATCH(F184,'IRA-BIL_IRA-BIL - Mid_annual_st'!$A$3:$A$434,0),),'IRA-BIL_IRA-BIL - Mid_annual_st'!$W$1:$AR$1,$B194)</f>
        <v>0</v>
      </c>
      <c r="G194">
        <f>SUMIFS(INDEX('IRA-BIL_IRA-BIL - Mid_annual_st'!$W$3:$AR$434,MATCH(G184,'IRA-BIL_IRA-BIL - Mid_annual_st'!$A$3:$A$434,0),),'IRA-BIL_IRA-BIL - Mid_annual_st'!$W$1:$AR$1,$B194)</f>
        <v>0</v>
      </c>
      <c r="H194">
        <f>SUMIFS(INDEX('IRA-BIL_IRA-BIL - Mid_annual_st'!$W$3:$AR$434,MATCH(H184,'IRA-BIL_IRA-BIL - Mid_annual_st'!$A$3:$A$434,0),),'IRA-BIL_IRA-BIL - Mid_annual_st'!$W$1:$AR$1,$B194)</f>
        <v>0</v>
      </c>
      <c r="I194">
        <f>SUMIFS(INDEX('IRA-BIL_IRA-BIL - Mid_annual_st'!$W$3:$AR$434,MATCH(I184,'IRA-BIL_IRA-BIL - Mid_annual_st'!$A$3:$A$434,0),),'IRA-BIL_IRA-BIL - Mid_annual_st'!$W$1:$AR$1,$B194)</f>
        <v>0</v>
      </c>
      <c r="J194">
        <f>SUMIFS(INDEX('IRA-BIL_IRA-BIL - Mid_annual_st'!$W$3:$AR$434,MATCH(J184,'IRA-BIL_IRA-BIL - Mid_annual_st'!$A$3:$A$434,0),),'IRA-BIL_IRA-BIL - Mid_annual_st'!$W$1:$AR$1,$B194)</f>
        <v>0</v>
      </c>
      <c r="K194">
        <f>SUMIFS(INDEX('IRA-BIL_IRA-BIL - Mid_annual_st'!$W$3:$AR$434,MATCH(K184,'IRA-BIL_IRA-BIL - Mid_annual_st'!$A$3:$A$434,0),),'IRA-BIL_IRA-BIL - Mid_annual_st'!$W$1:$AR$1,$B194)</f>
        <v>0</v>
      </c>
      <c r="M194">
        <f t="shared" ref="M194" si="1411">C194/SUM(C186:C197)</f>
        <v>0</v>
      </c>
      <c r="N194">
        <f t="shared" ref="N194" si="1412">D194/SUM(D186:D197)</f>
        <v>0</v>
      </c>
      <c r="O194">
        <f t="shared" ref="O194" si="1413">E194/SUM(E186:E197)</f>
        <v>0</v>
      </c>
      <c r="P194">
        <f t="shared" ref="P194" si="1414">F194/SUM(F186:F197)</f>
        <v>0</v>
      </c>
      <c r="Q194">
        <f t="shared" ref="Q194" si="1415">G194/SUM(G186:G197)</f>
        <v>0</v>
      </c>
      <c r="R194">
        <f t="shared" ref="R194" si="1416">H194/SUM(H186:H197)</f>
        <v>0</v>
      </c>
      <c r="S194">
        <f t="shared" ref="S194" si="1417">I194/SUM(I186:I197)</f>
        <v>0</v>
      </c>
      <c r="T194">
        <f t="shared" ref="T194" si="1418">J194/SUM(J186:J197)</f>
        <v>0</v>
      </c>
      <c r="U194">
        <f t="shared" ref="U194" si="1419">K194/SUM(K186:K197)</f>
        <v>0</v>
      </c>
    </row>
    <row r="195" spans="1:21">
      <c r="A195" t="str">
        <f t="shared" si="1356"/>
        <v>KS</v>
      </c>
      <c r="B195" s="1" t="s">
        <v>100</v>
      </c>
      <c r="C195">
        <f>SUMIFS(INDEX('IRA-BIL_IRA-BIL - Mid_annual_st'!$W$3:$AR$434,MATCH(C184,'IRA-BIL_IRA-BIL - Mid_annual_st'!$A$3:$A$434,0),),'IRA-BIL_IRA-BIL - Mid_annual_st'!$W$1:$AR$1,$B195)</f>
        <v>29046793</v>
      </c>
      <c r="D195">
        <f>SUMIFS(INDEX('IRA-BIL_IRA-BIL - Mid_annual_st'!$W$3:$AR$434,MATCH(D184,'IRA-BIL_IRA-BIL - Mid_annual_st'!$A$3:$A$434,0),),'IRA-BIL_IRA-BIL - Mid_annual_st'!$W$1:$AR$1,$B195)</f>
        <v>30368488</v>
      </c>
      <c r="E195">
        <f>SUMIFS(INDEX('IRA-BIL_IRA-BIL - Mid_annual_st'!$W$3:$AR$434,MATCH(E184,'IRA-BIL_IRA-BIL - Mid_annual_st'!$A$3:$A$434,0),),'IRA-BIL_IRA-BIL - Mid_annual_st'!$W$1:$AR$1,$B195)</f>
        <v>32676839</v>
      </c>
      <c r="F195">
        <f>SUMIFS(INDEX('IRA-BIL_IRA-BIL - Mid_annual_st'!$W$3:$AR$434,MATCH(F184,'IRA-BIL_IRA-BIL - Mid_annual_st'!$A$3:$A$434,0),),'IRA-BIL_IRA-BIL - Mid_annual_st'!$W$1:$AR$1,$B195)</f>
        <v>33877454</v>
      </c>
      <c r="G195">
        <f>SUMIFS(INDEX('IRA-BIL_IRA-BIL - Mid_annual_st'!$W$3:$AR$434,MATCH(G184,'IRA-BIL_IRA-BIL - Mid_annual_st'!$A$3:$A$434,0),),'IRA-BIL_IRA-BIL - Mid_annual_st'!$W$1:$AR$1,$B195)</f>
        <v>33896802</v>
      </c>
      <c r="H195">
        <f>SUMIFS(INDEX('IRA-BIL_IRA-BIL - Mid_annual_st'!$W$3:$AR$434,MATCH(H184,'IRA-BIL_IRA-BIL - Mid_annual_st'!$A$3:$A$434,0),),'IRA-BIL_IRA-BIL - Mid_annual_st'!$W$1:$AR$1,$B195)</f>
        <v>33651785</v>
      </c>
      <c r="I195">
        <f>SUMIFS(INDEX('IRA-BIL_IRA-BIL - Mid_annual_st'!$W$3:$AR$434,MATCH(I184,'IRA-BIL_IRA-BIL - Mid_annual_st'!$A$3:$A$434,0),),'IRA-BIL_IRA-BIL - Mid_annual_st'!$W$1:$AR$1,$B195)</f>
        <v>50156251</v>
      </c>
      <c r="J195">
        <f>SUMIFS(INDEX('IRA-BIL_IRA-BIL - Mid_annual_st'!$W$3:$AR$434,MATCH(J184,'IRA-BIL_IRA-BIL - Mid_annual_st'!$A$3:$A$434,0),),'IRA-BIL_IRA-BIL - Mid_annual_st'!$W$1:$AR$1,$B195)</f>
        <v>48573612</v>
      </c>
      <c r="K195">
        <f>SUMIFS(INDEX('IRA-BIL_IRA-BIL - Mid_annual_st'!$W$3:$AR$434,MATCH(K184,'IRA-BIL_IRA-BIL - Mid_annual_st'!$A$3:$A$434,0),),'IRA-BIL_IRA-BIL - Mid_annual_st'!$W$1:$AR$1,$B195)</f>
        <v>48990395</v>
      </c>
      <c r="M195">
        <f t="shared" ref="M195" si="1420">C195/SUM(C186:C197)</f>
        <v>0.44093958037257025</v>
      </c>
      <c r="N195">
        <f t="shared" ref="N195" si="1421">D195/SUM(D186:D197)</f>
        <v>0.45106531648486087</v>
      </c>
      <c r="O195">
        <f t="shared" ref="O195" si="1422">E195/SUM(E186:E197)</f>
        <v>0.48695747923923149</v>
      </c>
      <c r="P195">
        <f t="shared" ref="P195" si="1423">F195/SUM(F186:F197)</f>
        <v>0.50999655575911951</v>
      </c>
      <c r="Q195">
        <f t="shared" ref="Q195" si="1424">G195/SUM(G186:G197)</f>
        <v>0.54082816166141745</v>
      </c>
      <c r="R195">
        <f t="shared" ref="R195" si="1425">H195/SUM(H186:H197)</f>
        <v>0.58139151381344056</v>
      </c>
      <c r="S195">
        <f t="shared" ref="S195" si="1426">I195/SUM(I186:I197)</f>
        <v>0.51411428641071721</v>
      </c>
      <c r="T195">
        <f t="shared" ref="T195" si="1427">J195/SUM(J186:J197)</f>
        <v>0.50240835538226913</v>
      </c>
      <c r="U195">
        <f t="shared" ref="U195" si="1428">K195/SUM(K186:K197)</f>
        <v>0.50511121203401732</v>
      </c>
    </row>
    <row r="196" spans="1:21">
      <c r="A196" t="str">
        <f t="shared" si="1356"/>
        <v>KS</v>
      </c>
      <c r="B196" s="1" t="s">
        <v>896</v>
      </c>
      <c r="C196" s="156">
        <v>0</v>
      </c>
      <c r="D196" s="156">
        <v>0</v>
      </c>
      <c r="E196" s="156">
        <v>0</v>
      </c>
      <c r="F196" s="156">
        <v>0</v>
      </c>
      <c r="G196" s="156">
        <v>0</v>
      </c>
      <c r="H196" s="156">
        <v>0</v>
      </c>
      <c r="I196" s="156">
        <v>0</v>
      </c>
      <c r="J196" s="156">
        <v>0</v>
      </c>
      <c r="K196" s="156">
        <v>0</v>
      </c>
      <c r="M196" s="156">
        <v>0</v>
      </c>
      <c r="N196" s="156">
        <v>0</v>
      </c>
      <c r="O196" s="156">
        <v>0</v>
      </c>
      <c r="P196" s="156">
        <v>0</v>
      </c>
      <c r="Q196" s="156">
        <v>0</v>
      </c>
      <c r="R196" s="156">
        <v>0</v>
      </c>
      <c r="S196" s="156">
        <v>0</v>
      </c>
      <c r="T196" s="156">
        <v>0</v>
      </c>
      <c r="U196" s="156">
        <v>0</v>
      </c>
    </row>
    <row r="197" spans="1:21" ht="15.5" thickBot="1">
      <c r="A197" t="str">
        <f t="shared" si="1356"/>
        <v>KS</v>
      </c>
      <c r="B197" s="1" t="s">
        <v>895</v>
      </c>
      <c r="C197">
        <f>SUMIFS(INDEX('IRA-BIL_IRA-BIL - Mid_annual_st'!$W$3:$AR$434,MATCH(C184,'IRA-BIL_IRA-BIL - Mid_annual_st'!$A$3:$A$434,0),),'IRA-BIL_IRA-BIL - Mid_annual_st'!$W$1:$AR$1,$B197)</f>
        <v>75140</v>
      </c>
      <c r="D197">
        <f>SUMIFS(INDEX('IRA-BIL_IRA-BIL - Mid_annual_st'!$W$3:$AR$434,MATCH(D184,'IRA-BIL_IRA-BIL - Mid_annual_st'!$A$3:$A$434,0),),'IRA-BIL_IRA-BIL - Mid_annual_st'!$W$1:$AR$1,$B197)</f>
        <v>2005451</v>
      </c>
      <c r="E197">
        <f>SUMIFS(INDEX('IRA-BIL_IRA-BIL - Mid_annual_st'!$W$3:$AR$434,MATCH(E184,'IRA-BIL_IRA-BIL - Mid_annual_st'!$A$3:$A$434,0),),'IRA-BIL_IRA-BIL - Mid_annual_st'!$W$1:$AR$1,$B197)</f>
        <v>3226151</v>
      </c>
      <c r="F197">
        <f>SUMIFS(INDEX('IRA-BIL_IRA-BIL - Mid_annual_st'!$W$3:$AR$434,MATCH(F184,'IRA-BIL_IRA-BIL - Mid_annual_st'!$A$3:$A$434,0),),'IRA-BIL_IRA-BIL - Mid_annual_st'!$W$1:$AR$1,$B197)</f>
        <v>4167219</v>
      </c>
      <c r="G197">
        <f>SUMIFS(INDEX('IRA-BIL_IRA-BIL - Mid_annual_st'!$W$3:$AR$434,MATCH(G184,'IRA-BIL_IRA-BIL - Mid_annual_st'!$A$3:$A$434,0),),'IRA-BIL_IRA-BIL - Mid_annual_st'!$W$1:$AR$1,$B197)</f>
        <v>4646110</v>
      </c>
      <c r="H197">
        <f>SUMIFS(INDEX('IRA-BIL_IRA-BIL - Mid_annual_st'!$W$3:$AR$434,MATCH(H184,'IRA-BIL_IRA-BIL - Mid_annual_st'!$A$3:$A$434,0),),'IRA-BIL_IRA-BIL - Mid_annual_st'!$W$1:$AR$1,$B197)</f>
        <v>4558427</v>
      </c>
      <c r="I197">
        <f>SUMIFS(INDEX('IRA-BIL_IRA-BIL - Mid_annual_st'!$W$3:$AR$434,MATCH(I184,'IRA-BIL_IRA-BIL - Mid_annual_st'!$A$3:$A$434,0),),'IRA-BIL_IRA-BIL - Mid_annual_st'!$W$1:$AR$1,$B197)</f>
        <v>16724592</v>
      </c>
      <c r="J197">
        <f>SUMIFS(INDEX('IRA-BIL_IRA-BIL - Mid_annual_st'!$W$3:$AR$434,MATCH(J184,'IRA-BIL_IRA-BIL - Mid_annual_st'!$A$3:$A$434,0),),'IRA-BIL_IRA-BIL - Mid_annual_st'!$W$1:$AR$1,$B197)</f>
        <v>16839902</v>
      </c>
      <c r="K197">
        <f>SUMIFS(INDEX('IRA-BIL_IRA-BIL - Mid_annual_st'!$W$3:$AR$434,MATCH(K184,'IRA-BIL_IRA-BIL - Mid_annual_st'!$A$3:$A$434,0),),'IRA-BIL_IRA-BIL - Mid_annual_st'!$W$1:$AR$1,$B197)</f>
        <v>16939994</v>
      </c>
      <c r="M197">
        <f t="shared" ref="M197" si="1429">C197/SUM(C186:C197)</f>
        <v>1.1406491611378553E-3</v>
      </c>
      <c r="N197">
        <f t="shared" ref="N197" si="1430">D197/SUM(D186:D197)</f>
        <v>2.9787106622163103E-2</v>
      </c>
      <c r="O197">
        <f t="shared" ref="O197" si="1431">E197/SUM(E186:E197)</f>
        <v>4.8076815465691952E-2</v>
      </c>
      <c r="P197">
        <f t="shared" ref="P197" si="1432">F197/SUM(F186:F197)</f>
        <v>6.2733974551156133E-2</v>
      </c>
      <c r="Q197">
        <f t="shared" ref="Q197" si="1433">G197/SUM(G186:G197)</f>
        <v>7.4129327308715687E-2</v>
      </c>
      <c r="R197">
        <f t="shared" ref="R197" si="1434">H197/SUM(H186:H197)</f>
        <v>7.8754537809452324E-2</v>
      </c>
      <c r="S197">
        <f t="shared" ref="S197" si="1435">I197/SUM(I186:I197)</f>
        <v>0.17143130736765771</v>
      </c>
      <c r="T197">
        <f t="shared" ref="T197" si="1436">J197/SUM(J186:J197)</f>
        <v>0.17417908860923467</v>
      </c>
      <c r="U197">
        <f t="shared" ref="U197" si="1437">K197/SUM(K186:K197)</f>
        <v>0.17465833662269881</v>
      </c>
    </row>
    <row r="198" spans="1:21" ht="15.5" thickBot="1">
      <c r="A198" s="153" t="s">
        <v>551</v>
      </c>
      <c r="C198" s="152" t="str">
        <f t="shared" ref="C198" si="1438">$A198&amp;"_"&amp;C199</f>
        <v>KY_2022</v>
      </c>
      <c r="D198" s="152" t="str">
        <f t="shared" ref="D198" si="1439">$A198&amp;"_"&amp;D199</f>
        <v>KY_2023</v>
      </c>
      <c r="E198" s="152" t="str">
        <f t="shared" ref="E198" si="1440">$A198&amp;"_"&amp;E199</f>
        <v>KY_2024</v>
      </c>
      <c r="F198" s="152" t="str">
        <f t="shared" ref="F198" si="1441">$A198&amp;"_"&amp;F199</f>
        <v>KY_2025</v>
      </c>
      <c r="G198" s="152" t="str">
        <f t="shared" ref="G198" si="1442">$A198&amp;"_"&amp;G199</f>
        <v>KY_2026</v>
      </c>
      <c r="H198" s="152" t="str">
        <f t="shared" ref="H198" si="1443">$A198&amp;"_"&amp;H199</f>
        <v>KY_2027</v>
      </c>
      <c r="I198" s="152" t="str">
        <f t="shared" ref="I198" si="1444">$A198&amp;"_"&amp;I199</f>
        <v>KY_2028</v>
      </c>
      <c r="J198" s="152" t="str">
        <f t="shared" ref="J198" si="1445">$A198&amp;"_"&amp;J199</f>
        <v>KY_2029</v>
      </c>
      <c r="K198" s="152" t="str">
        <f t="shared" ref="K198" si="1446">$A198&amp;"_"&amp;K199</f>
        <v>KY_2030</v>
      </c>
      <c r="M198" s="159" t="str">
        <f t="shared" ref="M198" si="1447">$A198&amp;"_"&amp;M199</f>
        <v>KY_2022</v>
      </c>
      <c r="N198" s="159" t="str">
        <f t="shared" ref="N198" si="1448">$A198&amp;"_"&amp;N199</f>
        <v>KY_2023</v>
      </c>
      <c r="O198" s="159" t="str">
        <f t="shared" ref="O198" si="1449">$A198&amp;"_"&amp;O199</f>
        <v>KY_2024</v>
      </c>
      <c r="P198" s="159" t="str">
        <f t="shared" ref="P198" si="1450">$A198&amp;"_"&amp;P199</f>
        <v>KY_2025</v>
      </c>
      <c r="Q198" s="159" t="str">
        <f t="shared" ref="Q198" si="1451">$A198&amp;"_"&amp;Q199</f>
        <v>KY_2026</v>
      </c>
      <c r="R198" s="159" t="str">
        <f t="shared" ref="R198" si="1452">$A198&amp;"_"&amp;R199</f>
        <v>KY_2027</v>
      </c>
      <c r="S198" s="159" t="str">
        <f t="shared" ref="S198" si="1453">$A198&amp;"_"&amp;S199</f>
        <v>KY_2028</v>
      </c>
      <c r="T198" s="159" t="str">
        <f t="shared" ref="T198" si="1454">$A198&amp;"_"&amp;T199</f>
        <v>KY_2029</v>
      </c>
      <c r="U198" s="159" t="str">
        <f t="shared" ref="U198" si="1455">$A198&amp;"_"&amp;U199</f>
        <v>KY_2030</v>
      </c>
    </row>
    <row r="199" spans="1:21">
      <c r="C199" s="151">
        <v>2022</v>
      </c>
      <c r="D199" s="151">
        <v>2023</v>
      </c>
      <c r="E199" s="151">
        <v>2024</v>
      </c>
      <c r="F199" s="151">
        <v>2025</v>
      </c>
      <c r="G199" s="151">
        <v>2026</v>
      </c>
      <c r="H199" s="151">
        <v>2027</v>
      </c>
      <c r="I199" s="151">
        <v>2028</v>
      </c>
      <c r="J199" s="151">
        <v>2029</v>
      </c>
      <c r="K199" s="151">
        <v>2030</v>
      </c>
      <c r="M199" s="151">
        <v>2022</v>
      </c>
      <c r="N199" s="151">
        <v>2023</v>
      </c>
      <c r="O199" s="151">
        <v>2024</v>
      </c>
      <c r="P199" s="151">
        <v>2025</v>
      </c>
      <c r="Q199" s="151">
        <v>2026</v>
      </c>
      <c r="R199" s="151">
        <v>2027</v>
      </c>
      <c r="S199" s="151">
        <v>2028</v>
      </c>
      <c r="T199" s="151">
        <v>2029</v>
      </c>
      <c r="U199" s="151">
        <v>2030</v>
      </c>
    </row>
    <row r="200" spans="1:21">
      <c r="A200" t="str">
        <f>A198</f>
        <v>KY</v>
      </c>
      <c r="B200" s="1" t="s">
        <v>897</v>
      </c>
      <c r="C200" s="156">
        <v>0</v>
      </c>
      <c r="D200" s="156">
        <v>0</v>
      </c>
      <c r="E200" s="156">
        <v>0</v>
      </c>
      <c r="F200" s="156">
        <v>0</v>
      </c>
      <c r="G200" s="156">
        <v>0</v>
      </c>
      <c r="H200" s="156">
        <v>0</v>
      </c>
      <c r="I200" s="156">
        <v>0</v>
      </c>
      <c r="J200" s="156">
        <v>0</v>
      </c>
      <c r="K200" s="156">
        <v>0</v>
      </c>
      <c r="M200" s="156">
        <v>0</v>
      </c>
      <c r="N200" s="156">
        <v>0</v>
      </c>
      <c r="O200" s="156">
        <v>0</v>
      </c>
      <c r="P200" s="156">
        <v>0</v>
      </c>
      <c r="Q200" s="156">
        <v>0</v>
      </c>
      <c r="R200" s="156">
        <v>0</v>
      </c>
      <c r="S200" s="156">
        <v>0</v>
      </c>
      <c r="T200" s="156">
        <v>0</v>
      </c>
      <c r="U200" s="156">
        <v>0</v>
      </c>
    </row>
    <row r="201" spans="1:21">
      <c r="A201" t="str">
        <f>A200</f>
        <v>KY</v>
      </c>
      <c r="B201" s="1" t="s">
        <v>104</v>
      </c>
      <c r="C201">
        <f>SUMIFS(INDEX('IRA-BIL_IRA-BIL - Mid_annual_st'!$W$3:$AR$434,MATCH(C198,'IRA-BIL_IRA-BIL - Mid_annual_st'!$A$3:$A$434,0),),'IRA-BIL_IRA-BIL - Mid_annual_st'!$W$1:$AR$1,$B201)</f>
        <v>101741</v>
      </c>
      <c r="D201">
        <f>SUMIFS(INDEX('IRA-BIL_IRA-BIL - Mid_annual_st'!$W$3:$AR$434,MATCH(D198,'IRA-BIL_IRA-BIL - Mid_annual_st'!$A$3:$A$434,0),),'IRA-BIL_IRA-BIL - Mid_annual_st'!$W$1:$AR$1,$B201)</f>
        <v>101741</v>
      </c>
      <c r="E201">
        <f>SUMIFS(INDEX('IRA-BIL_IRA-BIL - Mid_annual_st'!$W$3:$AR$434,MATCH(E198,'IRA-BIL_IRA-BIL - Mid_annual_st'!$A$3:$A$434,0),),'IRA-BIL_IRA-BIL - Mid_annual_st'!$W$1:$AR$1,$B201)</f>
        <v>101741</v>
      </c>
      <c r="F201">
        <f>SUMIFS(INDEX('IRA-BIL_IRA-BIL - Mid_annual_st'!$W$3:$AR$434,MATCH(F198,'IRA-BIL_IRA-BIL - Mid_annual_st'!$A$3:$A$434,0),),'IRA-BIL_IRA-BIL - Mid_annual_st'!$W$1:$AR$1,$B201)</f>
        <v>101741</v>
      </c>
      <c r="G201">
        <f>SUMIFS(INDEX('IRA-BIL_IRA-BIL - Mid_annual_st'!$W$3:$AR$434,MATCH(G198,'IRA-BIL_IRA-BIL - Mid_annual_st'!$A$3:$A$434,0),),'IRA-BIL_IRA-BIL - Mid_annual_st'!$W$1:$AR$1,$B201)</f>
        <v>101741</v>
      </c>
      <c r="H201">
        <f>SUMIFS(INDEX('IRA-BIL_IRA-BIL - Mid_annual_st'!$W$3:$AR$434,MATCH(H198,'IRA-BIL_IRA-BIL - Mid_annual_st'!$A$3:$A$434,0),),'IRA-BIL_IRA-BIL - Mid_annual_st'!$W$1:$AR$1,$B201)</f>
        <v>101741</v>
      </c>
      <c r="I201">
        <f>SUMIFS(INDEX('IRA-BIL_IRA-BIL - Mid_annual_st'!$W$3:$AR$434,MATCH(I198,'IRA-BIL_IRA-BIL - Mid_annual_st'!$A$3:$A$434,0),),'IRA-BIL_IRA-BIL - Mid_annual_st'!$W$1:$AR$1,$B201)</f>
        <v>99230</v>
      </c>
      <c r="J201">
        <f>SUMIFS(INDEX('IRA-BIL_IRA-BIL - Mid_annual_st'!$W$3:$AR$434,MATCH(J198,'IRA-BIL_IRA-BIL - Mid_annual_st'!$A$3:$A$434,0),),'IRA-BIL_IRA-BIL - Mid_annual_st'!$W$1:$AR$1,$B201)</f>
        <v>97005</v>
      </c>
      <c r="K201">
        <f>SUMIFS(INDEX('IRA-BIL_IRA-BIL - Mid_annual_st'!$W$3:$AR$434,MATCH(K198,'IRA-BIL_IRA-BIL - Mid_annual_st'!$A$3:$A$434,0),),'IRA-BIL_IRA-BIL - Mid_annual_st'!$W$1:$AR$1,$B201)</f>
        <v>97005</v>
      </c>
      <c r="M201">
        <f t="shared" ref="M201" si="1456">C201/SUM(C200:C211)</f>
        <v>1.4586688508730064E-3</v>
      </c>
      <c r="N201">
        <f t="shared" ref="N201" si="1457">D201/SUM(D200:D211)</f>
        <v>1.4752611048013651E-3</v>
      </c>
      <c r="O201">
        <f t="shared" ref="O201" si="1458">E201/SUM(E200:E211)</f>
        <v>1.5315811979797779E-3</v>
      </c>
      <c r="P201">
        <f t="shared" ref="P201" si="1459">F201/SUM(F200:F211)</f>
        <v>1.5615728300417506E-3</v>
      </c>
      <c r="Q201">
        <f t="shared" ref="Q201" si="1460">G201/SUM(G200:G211)</f>
        <v>1.5835004301043103E-3</v>
      </c>
      <c r="R201">
        <f t="shared" ref="R201" si="1461">H201/SUM(H200:H211)</f>
        <v>1.6575284105951095E-3</v>
      </c>
      <c r="S201">
        <f t="shared" ref="S201" si="1462">I201/SUM(I200:I211)</f>
        <v>1.0476124386763225E-3</v>
      </c>
      <c r="T201">
        <f t="shared" ref="T201" si="1463">J201/SUM(J200:J211)</f>
        <v>9.9085813983960849E-4</v>
      </c>
      <c r="U201">
        <f t="shared" ref="U201" si="1464">K201/SUM(K200:K211)</f>
        <v>9.5883921356147077E-4</v>
      </c>
    </row>
    <row r="202" spans="1:21">
      <c r="A202" t="str">
        <f t="shared" ref="A202:A211" si="1465">A201</f>
        <v>KY</v>
      </c>
      <c r="B202" s="1" t="s">
        <v>98</v>
      </c>
      <c r="C202">
        <f>SUMIFS(INDEX('IRA-BIL_IRA-BIL - Mid_annual_st'!$W$3:$AR$434,MATCH(C198,'IRA-BIL_IRA-BIL - Mid_annual_st'!$A$3:$A$434,0),),'IRA-BIL_IRA-BIL - Mid_annual_st'!$W$1:$AR$1,$B202)</f>
        <v>50042616</v>
      </c>
      <c r="D202">
        <f>SUMIFS(INDEX('IRA-BIL_IRA-BIL - Mid_annual_st'!$W$3:$AR$434,MATCH(D198,'IRA-BIL_IRA-BIL - Mid_annual_st'!$A$3:$A$434,0),),'IRA-BIL_IRA-BIL - Mid_annual_st'!$W$1:$AR$1,$B202)</f>
        <v>48828182</v>
      </c>
      <c r="E202">
        <f>SUMIFS(INDEX('IRA-BIL_IRA-BIL - Mid_annual_st'!$W$3:$AR$434,MATCH(E198,'IRA-BIL_IRA-BIL - Mid_annual_st'!$A$3:$A$434,0),),'IRA-BIL_IRA-BIL - Mid_annual_st'!$W$1:$AR$1,$B202)</f>
        <v>46472433</v>
      </c>
      <c r="F202">
        <f>SUMIFS(INDEX('IRA-BIL_IRA-BIL - Mid_annual_st'!$W$3:$AR$434,MATCH(F198,'IRA-BIL_IRA-BIL - Mid_annual_st'!$A$3:$A$434,0),),'IRA-BIL_IRA-BIL - Mid_annual_st'!$W$1:$AR$1,$B202)</f>
        <v>44206194</v>
      </c>
      <c r="G202">
        <f>SUMIFS(INDEX('IRA-BIL_IRA-BIL - Mid_annual_st'!$W$3:$AR$434,MATCH(G198,'IRA-BIL_IRA-BIL - Mid_annual_st'!$A$3:$A$434,0),),'IRA-BIL_IRA-BIL - Mid_annual_st'!$W$1:$AR$1,$B202)</f>
        <v>43727368</v>
      </c>
      <c r="H202">
        <f>SUMIFS(INDEX('IRA-BIL_IRA-BIL - Mid_annual_st'!$W$3:$AR$434,MATCH(H198,'IRA-BIL_IRA-BIL - Mid_annual_st'!$A$3:$A$434,0),),'IRA-BIL_IRA-BIL - Mid_annual_st'!$W$1:$AR$1,$B202)</f>
        <v>41316026</v>
      </c>
      <c r="I202">
        <f>SUMIFS(INDEX('IRA-BIL_IRA-BIL - Mid_annual_st'!$W$3:$AR$434,MATCH(I198,'IRA-BIL_IRA-BIL - Mid_annual_st'!$A$3:$A$434,0),),'IRA-BIL_IRA-BIL - Mid_annual_st'!$W$1:$AR$1,$B202)</f>
        <v>35283269</v>
      </c>
      <c r="J202">
        <f>SUMIFS(INDEX('IRA-BIL_IRA-BIL - Mid_annual_st'!$W$3:$AR$434,MATCH(J198,'IRA-BIL_IRA-BIL - Mid_annual_st'!$A$3:$A$434,0),),'IRA-BIL_IRA-BIL - Mid_annual_st'!$W$1:$AR$1,$B202)</f>
        <v>35264949</v>
      </c>
      <c r="K202">
        <f>SUMIFS(INDEX('IRA-BIL_IRA-BIL - Mid_annual_st'!$W$3:$AR$434,MATCH(K198,'IRA-BIL_IRA-BIL - Mid_annual_st'!$A$3:$A$434,0),),'IRA-BIL_IRA-BIL - Mid_annual_st'!$W$1:$AR$1,$B202)</f>
        <v>33757134</v>
      </c>
      <c r="M202">
        <f t="shared" ref="M202" si="1466">C202/SUM(C200:C211)</f>
        <v>0.7174649863417808</v>
      </c>
      <c r="N202">
        <f t="shared" ref="N202" si="1467">D202/SUM(D200:D211)</f>
        <v>0.70801660808093225</v>
      </c>
      <c r="O202">
        <f t="shared" ref="O202" si="1468">E202/SUM(E200:E211)</f>
        <v>0.69958330080473907</v>
      </c>
      <c r="P202">
        <f t="shared" ref="P202" si="1469">F202/SUM(F200:F211)</f>
        <v>0.67849924288098851</v>
      </c>
      <c r="Q202">
        <f t="shared" ref="Q202" si="1470">G202/SUM(G200:G211)</f>
        <v>0.6805742624441421</v>
      </c>
      <c r="R202">
        <f t="shared" ref="R202" si="1471">H202/SUM(H200:H211)</f>
        <v>0.67310609201684879</v>
      </c>
      <c r="S202">
        <f t="shared" ref="S202" si="1472">I202/SUM(I200:I211)</f>
        <v>0.372500166094555</v>
      </c>
      <c r="T202">
        <f t="shared" ref="T202" si="1473">J202/SUM(J200:J211)</f>
        <v>0.36021402780968675</v>
      </c>
      <c r="U202">
        <f t="shared" ref="U202" si="1474">K202/SUM(K200:K211)</f>
        <v>0.33367005635430325</v>
      </c>
    </row>
    <row r="203" spans="1:21">
      <c r="A203" t="str">
        <f t="shared" si="1465"/>
        <v>KY</v>
      </c>
      <c r="B203" s="1" t="s">
        <v>105</v>
      </c>
      <c r="C203">
        <f>SUMIFS(INDEX('IRA-BIL_IRA-BIL - Mid_annual_st'!$W$3:$AR$434,MATCH(C198,'IRA-BIL_IRA-BIL - Mid_annual_st'!$A$3:$A$434,0),),'IRA-BIL_IRA-BIL - Mid_annual_st'!$W$1:$AR$1,$B203)</f>
        <v>0</v>
      </c>
      <c r="D203">
        <f>SUMIFS(INDEX('IRA-BIL_IRA-BIL - Mid_annual_st'!$W$3:$AR$434,MATCH(D198,'IRA-BIL_IRA-BIL - Mid_annual_st'!$A$3:$A$434,0),),'IRA-BIL_IRA-BIL - Mid_annual_st'!$W$1:$AR$1,$B203)</f>
        <v>0</v>
      </c>
      <c r="E203">
        <f>SUMIFS(INDEX('IRA-BIL_IRA-BIL - Mid_annual_st'!$W$3:$AR$434,MATCH(E198,'IRA-BIL_IRA-BIL - Mid_annual_st'!$A$3:$A$434,0),),'IRA-BIL_IRA-BIL - Mid_annual_st'!$W$1:$AR$1,$B203)</f>
        <v>0</v>
      </c>
      <c r="F203">
        <f>SUMIFS(INDEX('IRA-BIL_IRA-BIL - Mid_annual_st'!$W$3:$AR$434,MATCH(F198,'IRA-BIL_IRA-BIL - Mid_annual_st'!$A$3:$A$434,0),),'IRA-BIL_IRA-BIL - Mid_annual_st'!$W$1:$AR$1,$B203)</f>
        <v>0</v>
      </c>
      <c r="G203">
        <f>SUMIFS(INDEX('IRA-BIL_IRA-BIL - Mid_annual_st'!$W$3:$AR$434,MATCH(G198,'IRA-BIL_IRA-BIL - Mid_annual_st'!$A$3:$A$434,0),),'IRA-BIL_IRA-BIL - Mid_annual_st'!$W$1:$AR$1,$B203)</f>
        <v>0</v>
      </c>
      <c r="H203">
        <f>SUMIFS(INDEX('IRA-BIL_IRA-BIL - Mid_annual_st'!$W$3:$AR$434,MATCH(H198,'IRA-BIL_IRA-BIL - Mid_annual_st'!$A$3:$A$434,0),),'IRA-BIL_IRA-BIL - Mid_annual_st'!$W$1:$AR$1,$B203)</f>
        <v>0</v>
      </c>
      <c r="I203">
        <f>SUMIFS(INDEX('IRA-BIL_IRA-BIL - Mid_annual_st'!$W$3:$AR$434,MATCH(I198,'IRA-BIL_IRA-BIL - Mid_annual_st'!$A$3:$A$434,0),),'IRA-BIL_IRA-BIL - Mid_annual_st'!$W$1:$AR$1,$B203)</f>
        <v>0</v>
      </c>
      <c r="J203">
        <f>SUMIFS(INDEX('IRA-BIL_IRA-BIL - Mid_annual_st'!$W$3:$AR$434,MATCH(J198,'IRA-BIL_IRA-BIL - Mid_annual_st'!$A$3:$A$434,0),),'IRA-BIL_IRA-BIL - Mid_annual_st'!$W$1:$AR$1,$B203)</f>
        <v>0</v>
      </c>
      <c r="K203">
        <f>SUMIFS(INDEX('IRA-BIL_IRA-BIL - Mid_annual_st'!$W$3:$AR$434,MATCH(K198,'IRA-BIL_IRA-BIL - Mid_annual_st'!$A$3:$A$434,0),),'IRA-BIL_IRA-BIL - Mid_annual_st'!$W$1:$AR$1,$B203)</f>
        <v>0</v>
      </c>
      <c r="M203">
        <f t="shared" ref="M203" si="1475">C203/SUM(C200:C211)</f>
        <v>0</v>
      </c>
      <c r="N203">
        <f t="shared" ref="N203" si="1476">D203/SUM(D200:D211)</f>
        <v>0</v>
      </c>
      <c r="O203">
        <f t="shared" ref="O203" si="1477">E203/SUM(E200:E211)</f>
        <v>0</v>
      </c>
      <c r="P203">
        <f t="shared" ref="P203" si="1478">F203/SUM(F200:F211)</f>
        <v>0</v>
      </c>
      <c r="Q203">
        <f t="shared" ref="Q203" si="1479">G203/SUM(G200:G211)</f>
        <v>0</v>
      </c>
      <c r="R203">
        <f t="shared" ref="R203" si="1480">H203/SUM(H200:H211)</f>
        <v>0</v>
      </c>
      <c r="S203">
        <f t="shared" ref="S203" si="1481">I203/SUM(I200:I211)</f>
        <v>0</v>
      </c>
      <c r="T203">
        <f t="shared" ref="T203" si="1482">J203/SUM(J200:J211)</f>
        <v>0</v>
      </c>
      <c r="U203">
        <f t="shared" ref="U203" si="1483">K203/SUM(K200:K211)</f>
        <v>0</v>
      </c>
    </row>
    <row r="204" spans="1:21">
      <c r="A204" t="str">
        <f t="shared" si="1465"/>
        <v>KY</v>
      </c>
      <c r="B204" s="1" t="s">
        <v>101</v>
      </c>
      <c r="C204">
        <f>SUMIFS(INDEX('IRA-BIL_IRA-BIL - Mid_annual_st'!$W$3:$AR$434,MATCH(C198,'IRA-BIL_IRA-BIL - Mid_annual_st'!$A$3:$A$434,0),),'IRA-BIL_IRA-BIL - Mid_annual_st'!$W$1:$AR$1,$B204)</f>
        <v>4230827</v>
      </c>
      <c r="D204">
        <f>SUMIFS(INDEX('IRA-BIL_IRA-BIL - Mid_annual_st'!$W$3:$AR$434,MATCH(D198,'IRA-BIL_IRA-BIL - Mid_annual_st'!$A$3:$A$434,0),),'IRA-BIL_IRA-BIL - Mid_annual_st'!$W$1:$AR$1,$B204)</f>
        <v>4240767</v>
      </c>
      <c r="E204">
        <f>SUMIFS(INDEX('IRA-BIL_IRA-BIL - Mid_annual_st'!$W$3:$AR$434,MATCH(E198,'IRA-BIL_IRA-BIL - Mid_annual_st'!$A$3:$A$434,0),),'IRA-BIL_IRA-BIL - Mid_annual_st'!$W$1:$AR$1,$B204)</f>
        <v>4244621</v>
      </c>
      <c r="F204">
        <f>SUMIFS(INDEX('IRA-BIL_IRA-BIL - Mid_annual_st'!$W$3:$AR$434,MATCH(F198,'IRA-BIL_IRA-BIL - Mid_annual_st'!$A$3:$A$434,0),),'IRA-BIL_IRA-BIL - Mid_annual_st'!$W$1:$AR$1,$B204)</f>
        <v>4337409</v>
      </c>
      <c r="G204">
        <f>SUMIFS(INDEX('IRA-BIL_IRA-BIL - Mid_annual_st'!$W$3:$AR$434,MATCH(G198,'IRA-BIL_IRA-BIL - Mid_annual_st'!$A$3:$A$434,0),),'IRA-BIL_IRA-BIL - Mid_annual_st'!$W$1:$AR$1,$B204)</f>
        <v>4341263</v>
      </c>
      <c r="H204">
        <f>SUMIFS(INDEX('IRA-BIL_IRA-BIL - Mid_annual_st'!$W$3:$AR$434,MATCH(H198,'IRA-BIL_IRA-BIL - Mid_annual_st'!$A$3:$A$434,0),),'IRA-BIL_IRA-BIL - Mid_annual_st'!$W$1:$AR$1,$B204)</f>
        <v>4345117</v>
      </c>
      <c r="I204">
        <f>SUMIFS(INDEX('IRA-BIL_IRA-BIL - Mid_annual_st'!$W$3:$AR$434,MATCH(I198,'IRA-BIL_IRA-BIL - Mid_annual_st'!$A$3:$A$434,0),),'IRA-BIL_IRA-BIL - Mid_annual_st'!$W$1:$AR$1,$B204)</f>
        <v>4348972</v>
      </c>
      <c r="J204">
        <f>SUMIFS(INDEX('IRA-BIL_IRA-BIL - Mid_annual_st'!$W$3:$AR$434,MATCH(J198,'IRA-BIL_IRA-BIL - Mid_annual_st'!$A$3:$A$434,0),),'IRA-BIL_IRA-BIL - Mid_annual_st'!$W$1:$AR$1,$B204)</f>
        <v>4352826</v>
      </c>
      <c r="K204">
        <f>SUMIFS(INDEX('IRA-BIL_IRA-BIL - Mid_annual_st'!$W$3:$AR$434,MATCH(K198,'IRA-BIL_IRA-BIL - Mid_annual_st'!$A$3:$A$434,0),),'IRA-BIL_IRA-BIL - Mid_annual_st'!$W$1:$AR$1,$B204)</f>
        <v>4356680</v>
      </c>
      <c r="M204">
        <f t="shared" ref="M204" si="1484">C204/SUM(C200:C211)</f>
        <v>6.0657704940314021E-2</v>
      </c>
      <c r="N204">
        <f t="shared" ref="N204" si="1485">D204/SUM(D200:D211)</f>
        <v>6.1491813621108213E-2</v>
      </c>
      <c r="O204">
        <f t="shared" ref="O204" si="1486">E204/SUM(E200:E211)</f>
        <v>6.3897364053332698E-2</v>
      </c>
      <c r="P204">
        <f t="shared" ref="P204" si="1487">F204/SUM(F200:F211)</f>
        <v>6.6572768570965085E-2</v>
      </c>
      <c r="Q204">
        <f t="shared" ref="Q204" si="1488">G204/SUM(G200:G211)</f>
        <v>6.7567566936593201E-2</v>
      </c>
      <c r="R204">
        <f t="shared" ref="R204" si="1489">H204/SUM(H200:H211)</f>
        <v>7.0789110337619934E-2</v>
      </c>
      <c r="S204">
        <f t="shared" ref="S204" si="1490">I204/SUM(I200:I211)</f>
        <v>4.5913908723723106E-2</v>
      </c>
      <c r="T204">
        <f t="shared" ref="T204" si="1491">J204/SUM(J200:J211)</f>
        <v>4.4461966634766086E-2</v>
      </c>
      <c r="U204">
        <f t="shared" ref="U204" si="1492">K204/SUM(K200:K211)</f>
        <v>4.3063302148744792E-2</v>
      </c>
    </row>
    <row r="205" spans="1:21">
      <c r="A205" t="str">
        <f t="shared" si="1465"/>
        <v>KY</v>
      </c>
      <c r="B205" s="1" t="s">
        <v>346</v>
      </c>
      <c r="C205">
        <f>SUMIFS(INDEX('IRA-BIL_IRA-BIL - Mid_annual_st'!$W$3:$AR$434,MATCH(C198,'IRA-BIL_IRA-BIL - Mid_annual_st'!$A$3:$A$434,0),),'IRA-BIL_IRA-BIL - Mid_annual_st'!$W$1:$AR$1,$B205)</f>
        <v>15292563</v>
      </c>
      <c r="D205">
        <f>SUMIFS(INDEX('IRA-BIL_IRA-BIL - Mid_annual_st'!$W$3:$AR$434,MATCH(D198,'IRA-BIL_IRA-BIL - Mid_annual_st'!$A$3:$A$434,0),),'IRA-BIL_IRA-BIL - Mid_annual_st'!$W$1:$AR$1,$B205)</f>
        <v>15019374</v>
      </c>
      <c r="E205">
        <f>SUMIFS(INDEX('IRA-BIL_IRA-BIL - Mid_annual_st'!$W$3:$AR$434,MATCH(E198,'IRA-BIL_IRA-BIL - Mid_annual_st'!$A$3:$A$434,0),),'IRA-BIL_IRA-BIL - Mid_annual_st'!$W$1:$AR$1,$B205)</f>
        <v>14834226</v>
      </c>
      <c r="F205">
        <f>SUMIFS(INDEX('IRA-BIL_IRA-BIL - Mid_annual_st'!$W$3:$AR$434,MATCH(F198,'IRA-BIL_IRA-BIL - Mid_annual_st'!$A$3:$A$434,0),),'IRA-BIL_IRA-BIL - Mid_annual_st'!$W$1:$AR$1,$B205)</f>
        <v>14928290</v>
      </c>
      <c r="G205">
        <f>SUMIFS(INDEX('IRA-BIL_IRA-BIL - Mid_annual_st'!$W$3:$AR$434,MATCH(G198,'IRA-BIL_IRA-BIL - Mid_annual_st'!$A$3:$A$434,0),),'IRA-BIL_IRA-BIL - Mid_annual_st'!$W$1:$AR$1,$B205)</f>
        <v>14363522</v>
      </c>
      <c r="H205">
        <f>SUMIFS(INDEX('IRA-BIL_IRA-BIL - Mid_annual_st'!$W$3:$AR$434,MATCH(H198,'IRA-BIL_IRA-BIL - Mid_annual_st'!$A$3:$A$434,0),),'IRA-BIL_IRA-BIL - Mid_annual_st'!$W$1:$AR$1,$B205)</f>
        <v>13665955</v>
      </c>
      <c r="I205">
        <f>SUMIFS(INDEX('IRA-BIL_IRA-BIL - Mid_annual_st'!$W$3:$AR$434,MATCH(I198,'IRA-BIL_IRA-BIL - Mid_annual_st'!$A$3:$A$434,0),),'IRA-BIL_IRA-BIL - Mid_annual_st'!$W$1:$AR$1,$B205)</f>
        <v>12921588</v>
      </c>
      <c r="J205">
        <f>SUMIFS(INDEX('IRA-BIL_IRA-BIL - Mid_annual_st'!$W$3:$AR$434,MATCH(J198,'IRA-BIL_IRA-BIL - Mid_annual_st'!$A$3:$A$434,0),),'IRA-BIL_IRA-BIL - Mid_annual_st'!$W$1:$AR$1,$B205)</f>
        <v>12771095</v>
      </c>
      <c r="K205">
        <f>SUMIFS(INDEX('IRA-BIL_IRA-BIL - Mid_annual_st'!$W$3:$AR$434,MATCH(K198,'IRA-BIL_IRA-BIL - Mid_annual_st'!$A$3:$A$434,0),),'IRA-BIL_IRA-BIL - Mid_annual_st'!$W$1:$AR$1,$B205)</f>
        <v>11524869</v>
      </c>
      <c r="M205">
        <f t="shared" ref="M205" si="1493">C205/SUM(C200:C211)</f>
        <v>0.2192506983233215</v>
      </c>
      <c r="N205">
        <f t="shared" ref="N205" si="1494">D205/SUM(D200:D211)</f>
        <v>0.21778337426076899</v>
      </c>
      <c r="O205">
        <f t="shared" ref="O205" si="1495">E205/SUM(E200:E211)</f>
        <v>0.2233103825221176</v>
      </c>
      <c r="P205">
        <f t="shared" ref="P205" si="1496">F205/SUM(F200:F211)</f>
        <v>0.22912701922513012</v>
      </c>
      <c r="Q205">
        <f t="shared" ref="Q205" si="1497">G205/SUM(G200:G211)</f>
        <v>0.22355435139042001</v>
      </c>
      <c r="R205">
        <f t="shared" ref="R205" si="1498">H205/SUM(H200:H211)</f>
        <v>0.22264090848737764</v>
      </c>
      <c r="S205">
        <f t="shared" ref="S205" si="1499">I205/SUM(I200:I211)</f>
        <v>0.1364185862768387</v>
      </c>
      <c r="T205">
        <f t="shared" ref="T205" si="1500">J205/SUM(J200:J211)</f>
        <v>0.1304504245700214</v>
      </c>
      <c r="U205">
        <f t="shared" ref="U205" si="1501">K205/SUM(K200:K211)</f>
        <v>0.11391677056191922</v>
      </c>
    </row>
    <row r="206" spans="1:21">
      <c r="A206" t="str">
        <f t="shared" si="1465"/>
        <v>KY</v>
      </c>
      <c r="B206" s="1" t="s">
        <v>99</v>
      </c>
      <c r="C206">
        <f>SUMIFS(INDEX('IRA-BIL_IRA-BIL - Mid_annual_st'!$W$3:$AR$434,MATCH(C198,'IRA-BIL_IRA-BIL - Mid_annual_st'!$A$3:$A$434,0),),'IRA-BIL_IRA-BIL - Mid_annual_st'!$W$1:$AR$1,$B206)</f>
        <v>0</v>
      </c>
      <c r="D206">
        <f>SUMIFS(INDEX('IRA-BIL_IRA-BIL - Mid_annual_st'!$W$3:$AR$434,MATCH(D198,'IRA-BIL_IRA-BIL - Mid_annual_st'!$A$3:$A$434,0),),'IRA-BIL_IRA-BIL - Mid_annual_st'!$W$1:$AR$1,$B206)</f>
        <v>0</v>
      </c>
      <c r="E206">
        <f>SUMIFS(INDEX('IRA-BIL_IRA-BIL - Mid_annual_st'!$W$3:$AR$434,MATCH(E198,'IRA-BIL_IRA-BIL - Mid_annual_st'!$A$3:$A$434,0),),'IRA-BIL_IRA-BIL - Mid_annual_st'!$W$1:$AR$1,$B206)</f>
        <v>0</v>
      </c>
      <c r="F206">
        <f>SUMIFS(INDEX('IRA-BIL_IRA-BIL - Mid_annual_st'!$W$3:$AR$434,MATCH(F198,'IRA-BIL_IRA-BIL - Mid_annual_st'!$A$3:$A$434,0),),'IRA-BIL_IRA-BIL - Mid_annual_st'!$W$1:$AR$1,$B206)</f>
        <v>0</v>
      </c>
      <c r="G206">
        <f>SUMIFS(INDEX('IRA-BIL_IRA-BIL - Mid_annual_st'!$W$3:$AR$434,MATCH(G198,'IRA-BIL_IRA-BIL - Mid_annual_st'!$A$3:$A$434,0),),'IRA-BIL_IRA-BIL - Mid_annual_st'!$W$1:$AR$1,$B206)</f>
        <v>0</v>
      </c>
      <c r="H206">
        <f>SUMIFS(INDEX('IRA-BIL_IRA-BIL - Mid_annual_st'!$W$3:$AR$434,MATCH(H198,'IRA-BIL_IRA-BIL - Mid_annual_st'!$A$3:$A$434,0),),'IRA-BIL_IRA-BIL - Mid_annual_st'!$W$1:$AR$1,$B206)</f>
        <v>0</v>
      </c>
      <c r="I206">
        <f>SUMIFS(INDEX('IRA-BIL_IRA-BIL - Mid_annual_st'!$W$3:$AR$434,MATCH(I198,'IRA-BIL_IRA-BIL - Mid_annual_st'!$A$3:$A$434,0),),'IRA-BIL_IRA-BIL - Mid_annual_st'!$W$1:$AR$1,$B206)</f>
        <v>0</v>
      </c>
      <c r="J206">
        <f>SUMIFS(INDEX('IRA-BIL_IRA-BIL - Mid_annual_st'!$W$3:$AR$434,MATCH(J198,'IRA-BIL_IRA-BIL - Mid_annual_st'!$A$3:$A$434,0),),'IRA-BIL_IRA-BIL - Mid_annual_st'!$W$1:$AR$1,$B206)</f>
        <v>0</v>
      </c>
      <c r="K206">
        <f>SUMIFS(INDEX('IRA-BIL_IRA-BIL - Mid_annual_st'!$W$3:$AR$434,MATCH(K198,'IRA-BIL_IRA-BIL - Mid_annual_st'!$A$3:$A$434,0),),'IRA-BIL_IRA-BIL - Mid_annual_st'!$W$1:$AR$1,$B206)</f>
        <v>0</v>
      </c>
      <c r="M206">
        <f t="shared" ref="M206" si="1502">C206/SUM(C200:C211)</f>
        <v>0</v>
      </c>
      <c r="N206">
        <f t="shared" ref="N206" si="1503">D206/SUM(D200:D211)</f>
        <v>0</v>
      </c>
      <c r="O206">
        <f t="shared" ref="O206" si="1504">E206/SUM(E200:E211)</f>
        <v>0</v>
      </c>
      <c r="P206">
        <f t="shared" ref="P206" si="1505">F206/SUM(F200:F211)</f>
        <v>0</v>
      </c>
      <c r="Q206">
        <f t="shared" ref="Q206" si="1506">G206/SUM(G200:G211)</f>
        <v>0</v>
      </c>
      <c r="R206">
        <f t="shared" ref="R206" si="1507">H206/SUM(H200:H211)</f>
        <v>0</v>
      </c>
      <c r="S206">
        <f t="shared" ref="S206" si="1508">I206/SUM(I200:I211)</f>
        <v>0</v>
      </c>
      <c r="T206">
        <f t="shared" ref="T206" si="1509">J206/SUM(J200:J211)</f>
        <v>0</v>
      </c>
      <c r="U206">
        <f t="shared" ref="U206" si="1510">K206/SUM(K200:K211)</f>
        <v>0</v>
      </c>
    </row>
    <row r="207" spans="1:21">
      <c r="A207" t="str">
        <f t="shared" si="1465"/>
        <v>KY</v>
      </c>
      <c r="B207" s="1" t="s">
        <v>109</v>
      </c>
      <c r="C207">
        <f>SUMIFS(INDEX('IRA-BIL_IRA-BIL - Mid_annual_st'!$W$3:$AR$434,MATCH(C198,'IRA-BIL_IRA-BIL - Mid_annual_st'!$A$3:$A$434,0),),'IRA-BIL_IRA-BIL - Mid_annual_st'!$W$1:$AR$1,$B207)</f>
        <v>0</v>
      </c>
      <c r="D207">
        <f>SUMIFS(INDEX('IRA-BIL_IRA-BIL - Mid_annual_st'!$W$3:$AR$434,MATCH(D198,'IRA-BIL_IRA-BIL - Mid_annual_st'!$A$3:$A$434,0),),'IRA-BIL_IRA-BIL - Mid_annual_st'!$W$1:$AR$1,$B207)</f>
        <v>0</v>
      </c>
      <c r="E207">
        <f>SUMIFS(INDEX('IRA-BIL_IRA-BIL - Mid_annual_st'!$W$3:$AR$434,MATCH(E198,'IRA-BIL_IRA-BIL - Mid_annual_st'!$A$3:$A$434,0),),'IRA-BIL_IRA-BIL - Mid_annual_st'!$W$1:$AR$1,$B207)</f>
        <v>0</v>
      </c>
      <c r="F207">
        <f>SUMIFS(INDEX('IRA-BIL_IRA-BIL - Mid_annual_st'!$W$3:$AR$434,MATCH(F198,'IRA-BIL_IRA-BIL - Mid_annual_st'!$A$3:$A$434,0),),'IRA-BIL_IRA-BIL - Mid_annual_st'!$W$1:$AR$1,$B207)</f>
        <v>0</v>
      </c>
      <c r="G207">
        <f>SUMIFS(INDEX('IRA-BIL_IRA-BIL - Mid_annual_st'!$W$3:$AR$434,MATCH(G198,'IRA-BIL_IRA-BIL - Mid_annual_st'!$A$3:$A$434,0),),'IRA-BIL_IRA-BIL - Mid_annual_st'!$W$1:$AR$1,$B207)</f>
        <v>0</v>
      </c>
      <c r="H207">
        <f>SUMIFS(INDEX('IRA-BIL_IRA-BIL - Mid_annual_st'!$W$3:$AR$434,MATCH(H198,'IRA-BIL_IRA-BIL - Mid_annual_st'!$A$3:$A$434,0),),'IRA-BIL_IRA-BIL - Mid_annual_st'!$W$1:$AR$1,$B207)</f>
        <v>0</v>
      </c>
      <c r="I207">
        <f>SUMIFS(INDEX('IRA-BIL_IRA-BIL - Mid_annual_st'!$W$3:$AR$434,MATCH(I198,'IRA-BIL_IRA-BIL - Mid_annual_st'!$A$3:$A$434,0),),'IRA-BIL_IRA-BIL - Mid_annual_st'!$W$1:$AR$1,$B207)</f>
        <v>0</v>
      </c>
      <c r="J207">
        <f>SUMIFS(INDEX('IRA-BIL_IRA-BIL - Mid_annual_st'!$W$3:$AR$434,MATCH(J198,'IRA-BIL_IRA-BIL - Mid_annual_st'!$A$3:$A$434,0),),'IRA-BIL_IRA-BIL - Mid_annual_st'!$W$1:$AR$1,$B207)</f>
        <v>0</v>
      </c>
      <c r="K207">
        <f>SUMIFS(INDEX('IRA-BIL_IRA-BIL - Mid_annual_st'!$W$3:$AR$434,MATCH(K198,'IRA-BIL_IRA-BIL - Mid_annual_st'!$A$3:$A$434,0),),'IRA-BIL_IRA-BIL - Mid_annual_st'!$W$1:$AR$1,$B207)</f>
        <v>0</v>
      </c>
      <c r="M207">
        <f t="shared" ref="M207" si="1511">C207/SUM(C200:C211)</f>
        <v>0</v>
      </c>
      <c r="N207">
        <f t="shared" ref="N207" si="1512">D207/SUM(D200:D211)</f>
        <v>0</v>
      </c>
      <c r="O207">
        <f t="shared" ref="O207" si="1513">E207/SUM(E200:E211)</f>
        <v>0</v>
      </c>
      <c r="P207">
        <f t="shared" ref="P207" si="1514">F207/SUM(F200:F211)</f>
        <v>0</v>
      </c>
      <c r="Q207">
        <f t="shared" ref="Q207" si="1515">G207/SUM(G200:G211)</f>
        <v>0</v>
      </c>
      <c r="R207">
        <f t="shared" ref="R207" si="1516">H207/SUM(H200:H211)</f>
        <v>0</v>
      </c>
      <c r="S207">
        <f t="shared" ref="S207" si="1517">I207/SUM(I200:I211)</f>
        <v>0</v>
      </c>
      <c r="T207">
        <f t="shared" ref="T207" si="1518">J207/SUM(J200:J211)</f>
        <v>0</v>
      </c>
      <c r="U207">
        <f t="shared" ref="U207" si="1519">K207/SUM(K200:K211)</f>
        <v>0</v>
      </c>
    </row>
    <row r="208" spans="1:21">
      <c r="A208" t="str">
        <f t="shared" si="1465"/>
        <v>KY</v>
      </c>
      <c r="B208" s="1" t="s">
        <v>106</v>
      </c>
      <c r="C208">
        <f>SUMIFS(INDEX('IRA-BIL_IRA-BIL - Mid_annual_st'!$W$3:$AR$434,MATCH(C198,'IRA-BIL_IRA-BIL - Mid_annual_st'!$A$3:$A$434,0),),'IRA-BIL_IRA-BIL - Mid_annual_st'!$W$1:$AR$1,$B208)</f>
        <v>0</v>
      </c>
      <c r="D208">
        <f>SUMIFS(INDEX('IRA-BIL_IRA-BIL - Mid_annual_st'!$W$3:$AR$434,MATCH(D198,'IRA-BIL_IRA-BIL - Mid_annual_st'!$A$3:$A$434,0),),'IRA-BIL_IRA-BIL - Mid_annual_st'!$W$1:$AR$1,$B208)</f>
        <v>0</v>
      </c>
      <c r="E208">
        <f>SUMIFS(INDEX('IRA-BIL_IRA-BIL - Mid_annual_st'!$W$3:$AR$434,MATCH(E198,'IRA-BIL_IRA-BIL - Mid_annual_st'!$A$3:$A$434,0),),'IRA-BIL_IRA-BIL - Mid_annual_st'!$W$1:$AR$1,$B208)</f>
        <v>0</v>
      </c>
      <c r="F208">
        <f>SUMIFS(INDEX('IRA-BIL_IRA-BIL - Mid_annual_st'!$W$3:$AR$434,MATCH(F198,'IRA-BIL_IRA-BIL - Mid_annual_st'!$A$3:$A$434,0),),'IRA-BIL_IRA-BIL - Mid_annual_st'!$W$1:$AR$1,$B208)</f>
        <v>0</v>
      </c>
      <c r="G208">
        <f>SUMIFS(INDEX('IRA-BIL_IRA-BIL - Mid_annual_st'!$W$3:$AR$434,MATCH(G198,'IRA-BIL_IRA-BIL - Mid_annual_st'!$A$3:$A$434,0),),'IRA-BIL_IRA-BIL - Mid_annual_st'!$W$1:$AR$1,$B208)</f>
        <v>0</v>
      </c>
      <c r="H208">
        <f>SUMIFS(INDEX('IRA-BIL_IRA-BIL - Mid_annual_st'!$W$3:$AR$434,MATCH(H198,'IRA-BIL_IRA-BIL - Mid_annual_st'!$A$3:$A$434,0),),'IRA-BIL_IRA-BIL - Mid_annual_st'!$W$1:$AR$1,$B208)</f>
        <v>0</v>
      </c>
      <c r="I208">
        <f>SUMIFS(INDEX('IRA-BIL_IRA-BIL - Mid_annual_st'!$W$3:$AR$434,MATCH(I198,'IRA-BIL_IRA-BIL - Mid_annual_st'!$A$3:$A$434,0),),'IRA-BIL_IRA-BIL - Mid_annual_st'!$W$1:$AR$1,$B208)</f>
        <v>0</v>
      </c>
      <c r="J208">
        <f>SUMIFS(INDEX('IRA-BIL_IRA-BIL - Mid_annual_st'!$W$3:$AR$434,MATCH(J198,'IRA-BIL_IRA-BIL - Mid_annual_st'!$A$3:$A$434,0),),'IRA-BIL_IRA-BIL - Mid_annual_st'!$W$1:$AR$1,$B208)</f>
        <v>0</v>
      </c>
      <c r="K208">
        <f>SUMIFS(INDEX('IRA-BIL_IRA-BIL - Mid_annual_st'!$W$3:$AR$434,MATCH(K198,'IRA-BIL_IRA-BIL - Mid_annual_st'!$A$3:$A$434,0),),'IRA-BIL_IRA-BIL - Mid_annual_st'!$W$1:$AR$1,$B208)</f>
        <v>0</v>
      </c>
      <c r="M208">
        <f t="shared" ref="M208" si="1520">C208/SUM(C200:C211)</f>
        <v>0</v>
      </c>
      <c r="N208">
        <f t="shared" ref="N208" si="1521">D208/SUM(D200:D211)</f>
        <v>0</v>
      </c>
      <c r="O208">
        <f t="shared" ref="O208" si="1522">E208/SUM(E200:E211)</f>
        <v>0</v>
      </c>
      <c r="P208">
        <f t="shared" ref="P208" si="1523">F208/SUM(F200:F211)</f>
        <v>0</v>
      </c>
      <c r="Q208">
        <f t="shared" ref="Q208" si="1524">G208/SUM(G200:G211)</f>
        <v>0</v>
      </c>
      <c r="R208">
        <f t="shared" ref="R208" si="1525">H208/SUM(H200:H211)</f>
        <v>0</v>
      </c>
      <c r="S208">
        <f t="shared" ref="S208" si="1526">I208/SUM(I200:I211)</f>
        <v>0</v>
      </c>
      <c r="T208">
        <f t="shared" ref="T208" si="1527">J208/SUM(J200:J211)</f>
        <v>0</v>
      </c>
      <c r="U208">
        <f t="shared" ref="U208" si="1528">K208/SUM(K200:K211)</f>
        <v>0</v>
      </c>
    </row>
    <row r="209" spans="1:21">
      <c r="A209" t="str">
        <f t="shared" si="1465"/>
        <v>KY</v>
      </c>
      <c r="B209" s="1" t="s">
        <v>100</v>
      </c>
      <c r="C209">
        <f>SUMIFS(INDEX('IRA-BIL_IRA-BIL - Mid_annual_st'!$W$3:$AR$434,MATCH(C198,'IRA-BIL_IRA-BIL - Mid_annual_st'!$A$3:$A$434,0),),'IRA-BIL_IRA-BIL - Mid_annual_st'!$W$1:$AR$1,$B209)</f>
        <v>0</v>
      </c>
      <c r="D209">
        <f>SUMIFS(INDEX('IRA-BIL_IRA-BIL - Mid_annual_st'!$W$3:$AR$434,MATCH(D198,'IRA-BIL_IRA-BIL - Mid_annual_st'!$A$3:$A$434,0),),'IRA-BIL_IRA-BIL - Mid_annual_st'!$W$1:$AR$1,$B209)</f>
        <v>0</v>
      </c>
      <c r="E209">
        <f>SUMIFS(INDEX('IRA-BIL_IRA-BIL - Mid_annual_st'!$W$3:$AR$434,MATCH(E198,'IRA-BIL_IRA-BIL - Mid_annual_st'!$A$3:$A$434,0),),'IRA-BIL_IRA-BIL - Mid_annual_st'!$W$1:$AR$1,$B209)</f>
        <v>0</v>
      </c>
      <c r="F209">
        <f>SUMIFS(INDEX('IRA-BIL_IRA-BIL - Mid_annual_st'!$W$3:$AR$434,MATCH(F198,'IRA-BIL_IRA-BIL - Mid_annual_st'!$A$3:$A$434,0),),'IRA-BIL_IRA-BIL - Mid_annual_st'!$W$1:$AR$1,$B209)</f>
        <v>410102</v>
      </c>
      <c r="G209">
        <f>SUMIFS(INDEX('IRA-BIL_IRA-BIL - Mid_annual_st'!$W$3:$AR$434,MATCH(G198,'IRA-BIL_IRA-BIL - Mid_annual_st'!$A$3:$A$434,0),),'IRA-BIL_IRA-BIL - Mid_annual_st'!$W$1:$AR$1,$B209)</f>
        <v>408995</v>
      </c>
      <c r="H209">
        <f>SUMIFS(INDEX('IRA-BIL_IRA-BIL - Mid_annual_st'!$W$3:$AR$434,MATCH(H198,'IRA-BIL_IRA-BIL - Mid_annual_st'!$A$3:$A$434,0),),'IRA-BIL_IRA-BIL - Mid_annual_st'!$W$1:$AR$1,$B209)</f>
        <v>407887</v>
      </c>
      <c r="I209">
        <f>SUMIFS(INDEX('IRA-BIL_IRA-BIL - Mid_annual_st'!$W$3:$AR$434,MATCH(I198,'IRA-BIL_IRA-BIL - Mid_annual_st'!$A$3:$A$434,0),),'IRA-BIL_IRA-BIL - Mid_annual_st'!$W$1:$AR$1,$B209)</f>
        <v>841924</v>
      </c>
      <c r="J209">
        <f>SUMIFS(INDEX('IRA-BIL_IRA-BIL - Mid_annual_st'!$W$3:$AR$434,MATCH(J198,'IRA-BIL_IRA-BIL - Mid_annual_st'!$A$3:$A$434,0),),'IRA-BIL_IRA-BIL - Mid_annual_st'!$W$1:$AR$1,$B209)</f>
        <v>856371</v>
      </c>
      <c r="K209">
        <f>SUMIFS(INDEX('IRA-BIL_IRA-BIL - Mid_annual_st'!$W$3:$AR$434,MATCH(K198,'IRA-BIL_IRA-BIL - Mid_annual_st'!$A$3:$A$434,0),),'IRA-BIL_IRA-BIL - Mid_annual_st'!$W$1:$AR$1,$B209)</f>
        <v>854085</v>
      </c>
      <c r="M209">
        <f t="shared" ref="M209" si="1529">C209/SUM(C200:C211)</f>
        <v>0</v>
      </c>
      <c r="N209">
        <f t="shared" ref="N209" si="1530">D209/SUM(D200:D211)</f>
        <v>0</v>
      </c>
      <c r="O209">
        <f t="shared" ref="O209" si="1531">E209/SUM(E200:E211)</f>
        <v>0</v>
      </c>
      <c r="P209">
        <f t="shared" ref="P209" si="1532">F209/SUM(F200:F211)</f>
        <v>6.2944549468334499E-3</v>
      </c>
      <c r="Q209">
        <f t="shared" ref="Q209" si="1533">G209/SUM(G200:G211)</f>
        <v>6.3656122744076863E-3</v>
      </c>
      <c r="R209">
        <f t="shared" ref="R209" si="1534">H209/SUM(H200:H211)</f>
        <v>6.6451508321365765E-3</v>
      </c>
      <c r="S209">
        <f t="shared" ref="S209" si="1535">I209/SUM(I200:I211)</f>
        <v>8.8885423240967869E-3</v>
      </c>
      <c r="T209">
        <f t="shared" ref="T209" si="1536">J209/SUM(J200:J211)</f>
        <v>8.7474065880375797E-3</v>
      </c>
      <c r="U209">
        <f t="shared" ref="U209" si="1537">K209/SUM(K200:K211)</f>
        <v>8.4421441133410522E-3</v>
      </c>
    </row>
    <row r="210" spans="1:21">
      <c r="A210" t="str">
        <f t="shared" si="1465"/>
        <v>KY</v>
      </c>
      <c r="B210" s="1" t="s">
        <v>896</v>
      </c>
      <c r="C210" s="156">
        <v>0</v>
      </c>
      <c r="D210" s="156">
        <v>0</v>
      </c>
      <c r="E210" s="156">
        <v>0</v>
      </c>
      <c r="F210" s="156">
        <v>0</v>
      </c>
      <c r="G210" s="156">
        <v>0</v>
      </c>
      <c r="H210" s="156">
        <v>0</v>
      </c>
      <c r="I210" s="156">
        <v>0</v>
      </c>
      <c r="J210" s="156">
        <v>0</v>
      </c>
      <c r="K210" s="156">
        <v>0</v>
      </c>
      <c r="M210" s="156">
        <v>0</v>
      </c>
      <c r="N210" s="156">
        <v>0</v>
      </c>
      <c r="O210" s="156">
        <v>0</v>
      </c>
      <c r="P210" s="156">
        <v>0</v>
      </c>
      <c r="Q210" s="156">
        <v>0</v>
      </c>
      <c r="R210" s="156">
        <v>0</v>
      </c>
      <c r="S210" s="156">
        <v>0</v>
      </c>
      <c r="T210" s="156">
        <v>0</v>
      </c>
      <c r="U210" s="156">
        <v>0</v>
      </c>
    </row>
    <row r="211" spans="1:21" ht="15.5" thickBot="1">
      <c r="A211" t="str">
        <f t="shared" si="1465"/>
        <v>KY</v>
      </c>
      <c r="B211" s="1" t="s">
        <v>895</v>
      </c>
      <c r="C211">
        <f>SUMIFS(INDEX('IRA-BIL_IRA-BIL - Mid_annual_st'!$W$3:$AR$434,MATCH(C198,'IRA-BIL_IRA-BIL - Mid_annual_st'!$A$3:$A$434,0),),'IRA-BIL_IRA-BIL - Mid_annual_st'!$W$1:$AR$1,$B211)</f>
        <v>81463</v>
      </c>
      <c r="D211">
        <f>SUMIFS(INDEX('IRA-BIL_IRA-BIL - Mid_annual_st'!$W$3:$AR$434,MATCH(D198,'IRA-BIL_IRA-BIL - Mid_annual_st'!$A$3:$A$434,0),),'IRA-BIL_IRA-BIL - Mid_annual_st'!$W$1:$AR$1,$B211)</f>
        <v>774677</v>
      </c>
      <c r="E211">
        <f>SUMIFS(INDEX('IRA-BIL_IRA-BIL - Mid_annual_st'!$W$3:$AR$434,MATCH(E198,'IRA-BIL_IRA-BIL - Mid_annual_st'!$A$3:$A$434,0),),'IRA-BIL_IRA-BIL - Mid_annual_st'!$W$1:$AR$1,$B211)</f>
        <v>775713</v>
      </c>
      <c r="F211">
        <f>SUMIFS(INDEX('IRA-BIL_IRA-BIL - Mid_annual_st'!$W$3:$AR$434,MATCH(F198,'IRA-BIL_IRA-BIL - Mid_annual_st'!$A$3:$A$434,0),),'IRA-BIL_IRA-BIL - Mid_annual_st'!$W$1:$AR$1,$B211)</f>
        <v>1169165</v>
      </c>
      <c r="G211">
        <f>SUMIFS(INDEX('IRA-BIL_IRA-BIL - Mid_annual_st'!$W$3:$AR$434,MATCH(G198,'IRA-BIL_IRA-BIL - Mid_annual_st'!$A$3:$A$434,0),),'IRA-BIL_IRA-BIL - Mid_annual_st'!$W$1:$AR$1,$B211)</f>
        <v>1307804</v>
      </c>
      <c r="H211">
        <f>SUMIFS(INDEX('IRA-BIL_IRA-BIL - Mid_annual_st'!$W$3:$AR$434,MATCH(H198,'IRA-BIL_IRA-BIL - Mid_annual_st'!$A$3:$A$434,0),),'IRA-BIL_IRA-BIL - Mid_annual_st'!$W$1:$AR$1,$B211)</f>
        <v>1544424</v>
      </c>
      <c r="I211">
        <f>SUMIFS(INDEX('IRA-BIL_IRA-BIL - Mid_annual_st'!$W$3:$AR$434,MATCH(I198,'IRA-BIL_IRA-BIL - Mid_annual_st'!$A$3:$A$434,0),),'IRA-BIL_IRA-BIL - Mid_annual_st'!$W$1:$AR$1,$B211)</f>
        <v>41225160</v>
      </c>
      <c r="J211">
        <f>SUMIFS(INDEX('IRA-BIL_IRA-BIL - Mid_annual_st'!$W$3:$AR$434,MATCH(J198,'IRA-BIL_IRA-BIL - Mid_annual_st'!$A$3:$A$434,0),),'IRA-BIL_IRA-BIL - Mid_annual_st'!$W$1:$AR$1,$B211)</f>
        <v>44557742</v>
      </c>
      <c r="K211">
        <f>SUMIFS(INDEX('IRA-BIL_IRA-BIL - Mid_annual_st'!$W$3:$AR$434,MATCH(K198,'IRA-BIL_IRA-BIL - Mid_annual_st'!$A$3:$A$434,0),),'IRA-BIL_IRA-BIL - Mid_annual_st'!$W$1:$AR$1,$B211)</f>
        <v>50579431</v>
      </c>
      <c r="M211">
        <f t="shared" ref="M211" si="1538">C211/SUM(C200:C211)</f>
        <v>1.1679415437106744E-3</v>
      </c>
      <c r="N211">
        <f t="shared" ref="N211" si="1539">D211/SUM(D200:D211)</f>
        <v>1.1232942932389176E-2</v>
      </c>
      <c r="O211">
        <f t="shared" ref="O211" si="1540">E211/SUM(E200:E211)</f>
        <v>1.16773714218308E-2</v>
      </c>
      <c r="P211">
        <f t="shared" ref="P211" si="1541">F211/SUM(F200:F211)</f>
        <v>1.7944941546041059E-2</v>
      </c>
      <c r="Q211">
        <f t="shared" ref="Q211" si="1542">G211/SUM(G200:G211)</f>
        <v>2.0354706524332741E-2</v>
      </c>
      <c r="R211">
        <f t="shared" ref="R211" si="1543">H211/SUM(H200:H211)</f>
        <v>2.5161209915421916E-2</v>
      </c>
      <c r="S211">
        <f t="shared" ref="S211" si="1544">I211/SUM(I200:I211)</f>
        <v>0.43523118414211009</v>
      </c>
      <c r="T211">
        <f t="shared" ref="T211" si="1545">J211/SUM(J200:J211)</f>
        <v>0.45513531625764858</v>
      </c>
      <c r="U211">
        <f t="shared" ref="U211" si="1546">K211/SUM(K200:K211)</f>
        <v>0.49994888760813022</v>
      </c>
    </row>
    <row r="212" spans="1:21" ht="15.5" thickBot="1">
      <c r="A212" s="153" t="s">
        <v>552</v>
      </c>
      <c r="C212" s="152" t="str">
        <f t="shared" ref="C212" si="1547">$A212&amp;"_"&amp;C213</f>
        <v>LA_2022</v>
      </c>
      <c r="D212" s="152" t="str">
        <f t="shared" ref="D212" si="1548">$A212&amp;"_"&amp;D213</f>
        <v>LA_2023</v>
      </c>
      <c r="E212" s="152" t="str">
        <f t="shared" ref="E212" si="1549">$A212&amp;"_"&amp;E213</f>
        <v>LA_2024</v>
      </c>
      <c r="F212" s="152" t="str">
        <f t="shared" ref="F212" si="1550">$A212&amp;"_"&amp;F213</f>
        <v>LA_2025</v>
      </c>
      <c r="G212" s="152" t="str">
        <f t="shared" ref="G212" si="1551">$A212&amp;"_"&amp;G213</f>
        <v>LA_2026</v>
      </c>
      <c r="H212" s="152" t="str">
        <f t="shared" ref="H212" si="1552">$A212&amp;"_"&amp;H213</f>
        <v>LA_2027</v>
      </c>
      <c r="I212" s="152" t="str">
        <f t="shared" ref="I212" si="1553">$A212&amp;"_"&amp;I213</f>
        <v>LA_2028</v>
      </c>
      <c r="J212" s="152" t="str">
        <f t="shared" ref="J212" si="1554">$A212&amp;"_"&amp;J213</f>
        <v>LA_2029</v>
      </c>
      <c r="K212" s="152" t="str">
        <f t="shared" ref="K212" si="1555">$A212&amp;"_"&amp;K213</f>
        <v>LA_2030</v>
      </c>
      <c r="M212" s="159" t="str">
        <f t="shared" ref="M212" si="1556">$A212&amp;"_"&amp;M213</f>
        <v>LA_2022</v>
      </c>
      <c r="N212" s="159" t="str">
        <f t="shared" ref="N212" si="1557">$A212&amp;"_"&amp;N213</f>
        <v>LA_2023</v>
      </c>
      <c r="O212" s="159" t="str">
        <f t="shared" ref="O212" si="1558">$A212&amp;"_"&amp;O213</f>
        <v>LA_2024</v>
      </c>
      <c r="P212" s="159" t="str">
        <f t="shared" ref="P212" si="1559">$A212&amp;"_"&amp;P213</f>
        <v>LA_2025</v>
      </c>
      <c r="Q212" s="159" t="str">
        <f t="shared" ref="Q212" si="1560">$A212&amp;"_"&amp;Q213</f>
        <v>LA_2026</v>
      </c>
      <c r="R212" s="159" t="str">
        <f t="shared" ref="R212" si="1561">$A212&amp;"_"&amp;R213</f>
        <v>LA_2027</v>
      </c>
      <c r="S212" s="159" t="str">
        <f t="shared" ref="S212" si="1562">$A212&amp;"_"&amp;S213</f>
        <v>LA_2028</v>
      </c>
      <c r="T212" s="159" t="str">
        <f t="shared" ref="T212" si="1563">$A212&amp;"_"&amp;T213</f>
        <v>LA_2029</v>
      </c>
      <c r="U212" s="159" t="str">
        <f t="shared" ref="U212" si="1564">$A212&amp;"_"&amp;U213</f>
        <v>LA_2030</v>
      </c>
    </row>
    <row r="213" spans="1:21">
      <c r="C213" s="151">
        <v>2022</v>
      </c>
      <c r="D213" s="151">
        <v>2023</v>
      </c>
      <c r="E213" s="151">
        <v>2024</v>
      </c>
      <c r="F213" s="151">
        <v>2025</v>
      </c>
      <c r="G213" s="151">
        <v>2026</v>
      </c>
      <c r="H213" s="151">
        <v>2027</v>
      </c>
      <c r="I213" s="151">
        <v>2028</v>
      </c>
      <c r="J213" s="151">
        <v>2029</v>
      </c>
      <c r="K213" s="151">
        <v>2030</v>
      </c>
      <c r="M213" s="151">
        <v>2022</v>
      </c>
      <c r="N213" s="151">
        <v>2023</v>
      </c>
      <c r="O213" s="151">
        <v>2024</v>
      </c>
      <c r="P213" s="151">
        <v>2025</v>
      </c>
      <c r="Q213" s="151">
        <v>2026</v>
      </c>
      <c r="R213" s="151">
        <v>2027</v>
      </c>
      <c r="S213" s="151">
        <v>2028</v>
      </c>
      <c r="T213" s="151">
        <v>2029</v>
      </c>
      <c r="U213" s="151">
        <v>2030</v>
      </c>
    </row>
    <row r="214" spans="1:21">
      <c r="A214" t="str">
        <f>A212</f>
        <v>LA</v>
      </c>
      <c r="B214" s="1" t="s">
        <v>897</v>
      </c>
      <c r="C214" s="156">
        <v>0</v>
      </c>
      <c r="D214" s="156">
        <v>0</v>
      </c>
      <c r="E214" s="156">
        <v>0</v>
      </c>
      <c r="F214" s="156">
        <v>0</v>
      </c>
      <c r="G214" s="156">
        <v>0</v>
      </c>
      <c r="H214" s="156">
        <v>0</v>
      </c>
      <c r="I214" s="156">
        <v>0</v>
      </c>
      <c r="J214" s="156">
        <v>0</v>
      </c>
      <c r="K214" s="156">
        <v>0</v>
      </c>
      <c r="M214" s="156">
        <v>0</v>
      </c>
      <c r="N214" s="156">
        <v>0</v>
      </c>
      <c r="O214" s="156">
        <v>0</v>
      </c>
      <c r="P214" s="156">
        <v>0</v>
      </c>
      <c r="Q214" s="156">
        <v>0</v>
      </c>
      <c r="R214" s="156">
        <v>0</v>
      </c>
      <c r="S214" s="156">
        <v>0</v>
      </c>
      <c r="T214" s="156">
        <v>0</v>
      </c>
      <c r="U214" s="156">
        <v>0</v>
      </c>
    </row>
    <row r="215" spans="1:21">
      <c r="A215" t="str">
        <f>A214</f>
        <v>LA</v>
      </c>
      <c r="B215" s="1" t="s">
        <v>104</v>
      </c>
      <c r="C215">
        <f>SUMIFS(INDEX('IRA-BIL_IRA-BIL - Mid_annual_st'!$W$3:$AR$434,MATCH(C212,'IRA-BIL_IRA-BIL - Mid_annual_st'!$A$3:$A$434,0),),'IRA-BIL_IRA-BIL - Mid_annual_st'!$W$1:$AR$1,$B215)</f>
        <v>0</v>
      </c>
      <c r="D215">
        <f>SUMIFS(INDEX('IRA-BIL_IRA-BIL - Mid_annual_st'!$W$3:$AR$434,MATCH(D212,'IRA-BIL_IRA-BIL - Mid_annual_st'!$A$3:$A$434,0),),'IRA-BIL_IRA-BIL - Mid_annual_st'!$W$1:$AR$1,$B215)</f>
        <v>0</v>
      </c>
      <c r="E215">
        <f>SUMIFS(INDEX('IRA-BIL_IRA-BIL - Mid_annual_st'!$W$3:$AR$434,MATCH(E212,'IRA-BIL_IRA-BIL - Mid_annual_st'!$A$3:$A$434,0),),'IRA-BIL_IRA-BIL - Mid_annual_st'!$W$1:$AR$1,$B215)</f>
        <v>0</v>
      </c>
      <c r="F215">
        <f>SUMIFS(INDEX('IRA-BIL_IRA-BIL - Mid_annual_st'!$W$3:$AR$434,MATCH(F212,'IRA-BIL_IRA-BIL - Mid_annual_st'!$A$3:$A$434,0),),'IRA-BIL_IRA-BIL - Mid_annual_st'!$W$1:$AR$1,$B215)</f>
        <v>0</v>
      </c>
      <c r="G215">
        <f>SUMIFS(INDEX('IRA-BIL_IRA-BIL - Mid_annual_st'!$W$3:$AR$434,MATCH(G212,'IRA-BIL_IRA-BIL - Mid_annual_st'!$A$3:$A$434,0),),'IRA-BIL_IRA-BIL - Mid_annual_st'!$W$1:$AR$1,$B215)</f>
        <v>0</v>
      </c>
      <c r="H215">
        <f>SUMIFS(INDEX('IRA-BIL_IRA-BIL - Mid_annual_st'!$W$3:$AR$434,MATCH(H212,'IRA-BIL_IRA-BIL - Mid_annual_st'!$A$3:$A$434,0),),'IRA-BIL_IRA-BIL - Mid_annual_st'!$W$1:$AR$1,$B215)</f>
        <v>0</v>
      </c>
      <c r="I215">
        <f>SUMIFS(INDEX('IRA-BIL_IRA-BIL - Mid_annual_st'!$W$3:$AR$434,MATCH(I212,'IRA-BIL_IRA-BIL - Mid_annual_st'!$A$3:$A$434,0),),'IRA-BIL_IRA-BIL - Mid_annual_st'!$W$1:$AR$1,$B215)</f>
        <v>0</v>
      </c>
      <c r="J215">
        <f>SUMIFS(INDEX('IRA-BIL_IRA-BIL - Mid_annual_st'!$W$3:$AR$434,MATCH(J212,'IRA-BIL_IRA-BIL - Mid_annual_st'!$A$3:$A$434,0),),'IRA-BIL_IRA-BIL - Mid_annual_st'!$W$1:$AR$1,$B215)</f>
        <v>0</v>
      </c>
      <c r="K215">
        <f>SUMIFS(INDEX('IRA-BIL_IRA-BIL - Mid_annual_st'!$W$3:$AR$434,MATCH(K212,'IRA-BIL_IRA-BIL - Mid_annual_st'!$A$3:$A$434,0),),'IRA-BIL_IRA-BIL - Mid_annual_st'!$W$1:$AR$1,$B215)</f>
        <v>0</v>
      </c>
      <c r="M215">
        <f t="shared" ref="M215" si="1565">C215/SUM(C214:C225)</f>
        <v>0</v>
      </c>
      <c r="N215">
        <f t="shared" ref="N215" si="1566">D215/SUM(D214:D225)</f>
        <v>0</v>
      </c>
      <c r="O215">
        <f t="shared" ref="O215" si="1567">E215/SUM(E214:E225)</f>
        <v>0</v>
      </c>
      <c r="P215">
        <f t="shared" ref="P215" si="1568">F215/SUM(F214:F225)</f>
        <v>0</v>
      </c>
      <c r="Q215">
        <f t="shared" ref="Q215" si="1569">G215/SUM(G214:G225)</f>
        <v>0</v>
      </c>
      <c r="R215">
        <f t="shared" ref="R215" si="1570">H215/SUM(H214:H225)</f>
        <v>0</v>
      </c>
      <c r="S215">
        <f t="shared" ref="S215" si="1571">I215/SUM(I214:I225)</f>
        <v>0</v>
      </c>
      <c r="T215">
        <f t="shared" ref="T215" si="1572">J215/SUM(J214:J225)</f>
        <v>0</v>
      </c>
      <c r="U215">
        <f t="shared" ref="U215" si="1573">K215/SUM(K214:K225)</f>
        <v>0</v>
      </c>
    </row>
    <row r="216" spans="1:21">
      <c r="A216" t="str">
        <f t="shared" ref="A216:A225" si="1574">A215</f>
        <v>LA</v>
      </c>
      <c r="B216" s="1" t="s">
        <v>98</v>
      </c>
      <c r="C216">
        <f>SUMIFS(INDEX('IRA-BIL_IRA-BIL - Mid_annual_st'!$W$3:$AR$434,MATCH(C212,'IRA-BIL_IRA-BIL - Mid_annual_st'!$A$3:$A$434,0),),'IRA-BIL_IRA-BIL - Mid_annual_st'!$W$1:$AR$1,$B216)</f>
        <v>8764598</v>
      </c>
      <c r="D216">
        <f>SUMIFS(INDEX('IRA-BIL_IRA-BIL - Mid_annual_st'!$W$3:$AR$434,MATCH(D212,'IRA-BIL_IRA-BIL - Mid_annual_st'!$A$3:$A$434,0),),'IRA-BIL_IRA-BIL - Mid_annual_st'!$W$1:$AR$1,$B216)</f>
        <v>7409068</v>
      </c>
      <c r="E216">
        <f>SUMIFS(INDEX('IRA-BIL_IRA-BIL - Mid_annual_st'!$W$3:$AR$434,MATCH(E212,'IRA-BIL_IRA-BIL - Mid_annual_st'!$A$3:$A$434,0),),'IRA-BIL_IRA-BIL - Mid_annual_st'!$W$1:$AR$1,$B216)</f>
        <v>7055366</v>
      </c>
      <c r="F216">
        <f>SUMIFS(INDEX('IRA-BIL_IRA-BIL - Mid_annual_st'!$W$3:$AR$434,MATCH(F212,'IRA-BIL_IRA-BIL - Mid_annual_st'!$A$3:$A$434,0),),'IRA-BIL_IRA-BIL - Mid_annual_st'!$W$1:$AR$1,$B216)</f>
        <v>5132564</v>
      </c>
      <c r="G216">
        <f>SUMIFS(INDEX('IRA-BIL_IRA-BIL - Mid_annual_st'!$W$3:$AR$434,MATCH(G212,'IRA-BIL_IRA-BIL - Mid_annual_st'!$A$3:$A$434,0),),'IRA-BIL_IRA-BIL - Mid_annual_st'!$W$1:$AR$1,$B216)</f>
        <v>4620866</v>
      </c>
      <c r="H216">
        <f>SUMIFS(INDEX('IRA-BIL_IRA-BIL - Mid_annual_st'!$W$3:$AR$434,MATCH(H212,'IRA-BIL_IRA-BIL - Mid_annual_st'!$A$3:$A$434,0),),'IRA-BIL_IRA-BIL - Mid_annual_st'!$W$1:$AR$1,$B216)</f>
        <v>3520377</v>
      </c>
      <c r="I216">
        <f>SUMIFS(INDEX('IRA-BIL_IRA-BIL - Mid_annual_st'!$W$3:$AR$434,MATCH(I212,'IRA-BIL_IRA-BIL - Mid_annual_st'!$A$3:$A$434,0),),'IRA-BIL_IRA-BIL - Mid_annual_st'!$W$1:$AR$1,$B216)</f>
        <v>3454795</v>
      </c>
      <c r="J216">
        <f>SUMIFS(INDEX('IRA-BIL_IRA-BIL - Mid_annual_st'!$W$3:$AR$434,MATCH(J212,'IRA-BIL_IRA-BIL - Mid_annual_st'!$A$3:$A$434,0),),'IRA-BIL_IRA-BIL - Mid_annual_st'!$W$1:$AR$1,$B216)</f>
        <v>2938615</v>
      </c>
      <c r="K216">
        <f>SUMIFS(INDEX('IRA-BIL_IRA-BIL - Mid_annual_st'!$W$3:$AR$434,MATCH(K212,'IRA-BIL_IRA-BIL - Mid_annual_st'!$A$3:$A$434,0),),'IRA-BIL_IRA-BIL - Mid_annual_st'!$W$1:$AR$1,$B216)</f>
        <v>2593574</v>
      </c>
      <c r="M216">
        <f t="shared" ref="M216" si="1575">C216/SUM(C214:C225)</f>
        <v>0.10846470932327441</v>
      </c>
      <c r="N216">
        <f t="shared" ref="N216" si="1576">D216/SUM(D214:D225)</f>
        <v>8.8107464862312745E-2</v>
      </c>
      <c r="O216">
        <f t="shared" ref="O216" si="1577">E216/SUM(E214:E225)</f>
        <v>8.558350059965994E-2</v>
      </c>
      <c r="P216">
        <f t="shared" ref="P216" si="1578">F216/SUM(F214:F225)</f>
        <v>6.4511236039226164E-2</v>
      </c>
      <c r="Q216">
        <f t="shared" ref="Q216" si="1579">G216/SUM(G214:G225)</f>
        <v>5.7762393248976709E-2</v>
      </c>
      <c r="R216">
        <f t="shared" ref="R216" si="1580">H216/SUM(H214:H225)</f>
        <v>4.2873566337254317E-2</v>
      </c>
      <c r="S216">
        <f t="shared" ref="S216" si="1581">I216/SUM(I214:I225)</f>
        <v>4.3457822202959039E-2</v>
      </c>
      <c r="T216">
        <f t="shared" ref="T216" si="1582">J216/SUM(J214:J225)</f>
        <v>3.9730173658207302E-2</v>
      </c>
      <c r="U216">
        <f t="shared" ref="U216" si="1583">K216/SUM(K214:K225)</f>
        <v>3.9207740522458658E-2</v>
      </c>
    </row>
    <row r="217" spans="1:21">
      <c r="A217" t="str">
        <f t="shared" si="1574"/>
        <v>LA</v>
      </c>
      <c r="B217" s="1" t="s">
        <v>105</v>
      </c>
      <c r="C217">
        <f>SUMIFS(INDEX('IRA-BIL_IRA-BIL - Mid_annual_st'!$W$3:$AR$434,MATCH(C212,'IRA-BIL_IRA-BIL - Mid_annual_st'!$A$3:$A$434,0),),'IRA-BIL_IRA-BIL - Mid_annual_st'!$W$1:$AR$1,$B217)</f>
        <v>0</v>
      </c>
      <c r="D217">
        <f>SUMIFS(INDEX('IRA-BIL_IRA-BIL - Mid_annual_st'!$W$3:$AR$434,MATCH(D212,'IRA-BIL_IRA-BIL - Mid_annual_st'!$A$3:$A$434,0),),'IRA-BIL_IRA-BIL - Mid_annual_st'!$W$1:$AR$1,$B217)</f>
        <v>0</v>
      </c>
      <c r="E217">
        <f>SUMIFS(INDEX('IRA-BIL_IRA-BIL - Mid_annual_st'!$W$3:$AR$434,MATCH(E212,'IRA-BIL_IRA-BIL - Mid_annual_st'!$A$3:$A$434,0),),'IRA-BIL_IRA-BIL - Mid_annual_st'!$W$1:$AR$1,$B217)</f>
        <v>0</v>
      </c>
      <c r="F217">
        <f>SUMIFS(INDEX('IRA-BIL_IRA-BIL - Mid_annual_st'!$W$3:$AR$434,MATCH(F212,'IRA-BIL_IRA-BIL - Mid_annual_st'!$A$3:$A$434,0),),'IRA-BIL_IRA-BIL - Mid_annual_st'!$W$1:$AR$1,$B217)</f>
        <v>0</v>
      </c>
      <c r="G217">
        <f>SUMIFS(INDEX('IRA-BIL_IRA-BIL - Mid_annual_st'!$W$3:$AR$434,MATCH(G212,'IRA-BIL_IRA-BIL - Mid_annual_st'!$A$3:$A$434,0),),'IRA-BIL_IRA-BIL - Mid_annual_st'!$W$1:$AR$1,$B217)</f>
        <v>0</v>
      </c>
      <c r="H217">
        <f>SUMIFS(INDEX('IRA-BIL_IRA-BIL - Mid_annual_st'!$W$3:$AR$434,MATCH(H212,'IRA-BIL_IRA-BIL - Mid_annual_st'!$A$3:$A$434,0),),'IRA-BIL_IRA-BIL - Mid_annual_st'!$W$1:$AR$1,$B217)</f>
        <v>0</v>
      </c>
      <c r="I217">
        <f>SUMIFS(INDEX('IRA-BIL_IRA-BIL - Mid_annual_st'!$W$3:$AR$434,MATCH(I212,'IRA-BIL_IRA-BIL - Mid_annual_st'!$A$3:$A$434,0),),'IRA-BIL_IRA-BIL - Mid_annual_st'!$W$1:$AR$1,$B217)</f>
        <v>0</v>
      </c>
      <c r="J217">
        <f>SUMIFS(INDEX('IRA-BIL_IRA-BIL - Mid_annual_st'!$W$3:$AR$434,MATCH(J212,'IRA-BIL_IRA-BIL - Mid_annual_st'!$A$3:$A$434,0),),'IRA-BIL_IRA-BIL - Mid_annual_st'!$W$1:$AR$1,$B217)</f>
        <v>0</v>
      </c>
      <c r="K217">
        <f>SUMIFS(INDEX('IRA-BIL_IRA-BIL - Mid_annual_st'!$W$3:$AR$434,MATCH(K212,'IRA-BIL_IRA-BIL - Mid_annual_st'!$A$3:$A$434,0),),'IRA-BIL_IRA-BIL - Mid_annual_st'!$W$1:$AR$1,$B217)</f>
        <v>0</v>
      </c>
      <c r="M217">
        <f t="shared" ref="M217" si="1584">C217/SUM(C214:C225)</f>
        <v>0</v>
      </c>
      <c r="N217">
        <f t="shared" ref="N217" si="1585">D217/SUM(D214:D225)</f>
        <v>0</v>
      </c>
      <c r="O217">
        <f t="shared" ref="O217" si="1586">E217/SUM(E214:E225)</f>
        <v>0</v>
      </c>
      <c r="P217">
        <f t="shared" ref="P217" si="1587">F217/SUM(F214:F225)</f>
        <v>0</v>
      </c>
      <c r="Q217">
        <f t="shared" ref="Q217" si="1588">G217/SUM(G214:G225)</f>
        <v>0</v>
      </c>
      <c r="R217">
        <f t="shared" ref="R217" si="1589">H217/SUM(H214:H225)</f>
        <v>0</v>
      </c>
      <c r="S217">
        <f t="shared" ref="S217" si="1590">I217/SUM(I214:I225)</f>
        <v>0</v>
      </c>
      <c r="T217">
        <f t="shared" ref="T217" si="1591">J217/SUM(J214:J225)</f>
        <v>0</v>
      </c>
      <c r="U217">
        <f t="shared" ref="U217" si="1592">K217/SUM(K214:K225)</f>
        <v>0</v>
      </c>
    </row>
    <row r="218" spans="1:21">
      <c r="A218" t="str">
        <f t="shared" si="1574"/>
        <v>LA</v>
      </c>
      <c r="B218" s="1" t="s">
        <v>101</v>
      </c>
      <c r="C218">
        <f>SUMIFS(INDEX('IRA-BIL_IRA-BIL - Mid_annual_st'!$W$3:$AR$434,MATCH(C212,'IRA-BIL_IRA-BIL - Mid_annual_st'!$A$3:$A$434,0),),'IRA-BIL_IRA-BIL - Mid_annual_st'!$W$1:$AR$1,$B218)</f>
        <v>1016718</v>
      </c>
      <c r="D218">
        <f>SUMIFS(INDEX('IRA-BIL_IRA-BIL - Mid_annual_st'!$W$3:$AR$434,MATCH(D212,'IRA-BIL_IRA-BIL - Mid_annual_st'!$A$3:$A$434,0),),'IRA-BIL_IRA-BIL - Mid_annual_st'!$W$1:$AR$1,$B218)</f>
        <v>1016718</v>
      </c>
      <c r="E218">
        <f>SUMIFS(INDEX('IRA-BIL_IRA-BIL - Mid_annual_st'!$W$3:$AR$434,MATCH(E212,'IRA-BIL_IRA-BIL - Mid_annual_st'!$A$3:$A$434,0),),'IRA-BIL_IRA-BIL - Mid_annual_st'!$W$1:$AR$1,$B218)</f>
        <v>1018556</v>
      </c>
      <c r="F218">
        <f>SUMIFS(INDEX('IRA-BIL_IRA-BIL - Mid_annual_st'!$W$3:$AR$434,MATCH(F212,'IRA-BIL_IRA-BIL - Mid_annual_st'!$A$3:$A$434,0),),'IRA-BIL_IRA-BIL - Mid_annual_st'!$W$1:$AR$1,$B218)</f>
        <v>1020395</v>
      </c>
      <c r="G218">
        <f>SUMIFS(INDEX('IRA-BIL_IRA-BIL - Mid_annual_st'!$W$3:$AR$434,MATCH(G212,'IRA-BIL_IRA-BIL - Mid_annual_st'!$A$3:$A$434,0),),'IRA-BIL_IRA-BIL - Mid_annual_st'!$W$1:$AR$1,$B218)</f>
        <v>1022233</v>
      </c>
      <c r="H218">
        <f>SUMIFS(INDEX('IRA-BIL_IRA-BIL - Mid_annual_st'!$W$3:$AR$434,MATCH(H212,'IRA-BIL_IRA-BIL - Mid_annual_st'!$A$3:$A$434,0),),'IRA-BIL_IRA-BIL - Mid_annual_st'!$W$1:$AR$1,$B218)</f>
        <v>1024072</v>
      </c>
      <c r="I218">
        <f>SUMIFS(INDEX('IRA-BIL_IRA-BIL - Mid_annual_st'!$W$3:$AR$434,MATCH(I212,'IRA-BIL_IRA-BIL - Mid_annual_st'!$A$3:$A$434,0),),'IRA-BIL_IRA-BIL - Mid_annual_st'!$W$1:$AR$1,$B218)</f>
        <v>1025910</v>
      </c>
      <c r="J218">
        <f>SUMIFS(INDEX('IRA-BIL_IRA-BIL - Mid_annual_st'!$W$3:$AR$434,MATCH(J212,'IRA-BIL_IRA-BIL - Mid_annual_st'!$A$3:$A$434,0),),'IRA-BIL_IRA-BIL - Mid_annual_st'!$W$1:$AR$1,$B218)</f>
        <v>1027748</v>
      </c>
      <c r="K218">
        <f>SUMIFS(INDEX('IRA-BIL_IRA-BIL - Mid_annual_st'!$W$3:$AR$434,MATCH(K212,'IRA-BIL_IRA-BIL - Mid_annual_st'!$A$3:$A$434,0),),'IRA-BIL_IRA-BIL - Mid_annual_st'!$W$1:$AR$1,$B218)</f>
        <v>1029587</v>
      </c>
      <c r="M218">
        <f t="shared" ref="M218" si="1593">C218/SUM(C214:C225)</f>
        <v>1.2582211110394443E-2</v>
      </c>
      <c r="N218">
        <f t="shared" ref="N218" si="1594">D218/SUM(D214:D225)</f>
        <v>1.2090649655244208E-2</v>
      </c>
      <c r="O218">
        <f t="shared" ref="O218" si="1595">E218/SUM(E214:E225)</f>
        <v>1.2355360166543768E-2</v>
      </c>
      <c r="P218">
        <f t="shared" ref="P218" si="1596">F218/SUM(F214:F225)</f>
        <v>1.2825352533011996E-2</v>
      </c>
      <c r="Q218">
        <f t="shared" ref="Q218" si="1597">G218/SUM(G214:G225)</f>
        <v>1.2778259429743517E-2</v>
      </c>
      <c r="R218">
        <f t="shared" ref="R218" si="1598">H218/SUM(H214:H225)</f>
        <v>1.2471851402882334E-2</v>
      </c>
      <c r="S218">
        <f t="shared" ref="S218" si="1599">I218/SUM(I214:I225)</f>
        <v>1.2904908793788838E-2</v>
      </c>
      <c r="T218">
        <f t="shared" ref="T218" si="1600">J218/SUM(J214:J225)</f>
        <v>1.3895187534561431E-2</v>
      </c>
      <c r="U218">
        <f t="shared" ref="U218" si="1601">K218/SUM(K214:K225)</f>
        <v>1.5564537561410102E-2</v>
      </c>
    </row>
    <row r="219" spans="1:21">
      <c r="A219" t="str">
        <f t="shared" si="1574"/>
        <v>LA</v>
      </c>
      <c r="B219" s="1" t="s">
        <v>346</v>
      </c>
      <c r="C219">
        <f>SUMIFS(INDEX('IRA-BIL_IRA-BIL - Mid_annual_st'!$W$3:$AR$434,MATCH(C212,'IRA-BIL_IRA-BIL - Mid_annual_st'!$A$3:$A$434,0),),'IRA-BIL_IRA-BIL - Mid_annual_st'!$W$1:$AR$1,$B219)</f>
        <v>48444958</v>
      </c>
      <c r="D219">
        <f>SUMIFS(INDEX('IRA-BIL_IRA-BIL - Mid_annual_st'!$W$3:$AR$434,MATCH(D212,'IRA-BIL_IRA-BIL - Mid_annual_st'!$A$3:$A$434,0),),'IRA-BIL_IRA-BIL - Mid_annual_st'!$W$1:$AR$1,$B219)</f>
        <v>53347956</v>
      </c>
      <c r="E219">
        <f>SUMIFS(INDEX('IRA-BIL_IRA-BIL - Mid_annual_st'!$W$3:$AR$434,MATCH(E212,'IRA-BIL_IRA-BIL - Mid_annual_st'!$A$3:$A$434,0),),'IRA-BIL_IRA-BIL - Mid_annual_st'!$W$1:$AR$1,$B219)</f>
        <v>53723343</v>
      </c>
      <c r="F219">
        <f>SUMIFS(INDEX('IRA-BIL_IRA-BIL - Mid_annual_st'!$W$3:$AR$434,MATCH(F212,'IRA-BIL_IRA-BIL - Mid_annual_st'!$A$3:$A$434,0),),'IRA-BIL_IRA-BIL - Mid_annual_st'!$W$1:$AR$1,$B219)</f>
        <v>51650792</v>
      </c>
      <c r="G219">
        <f>SUMIFS(INDEX('IRA-BIL_IRA-BIL - Mid_annual_st'!$W$3:$AR$434,MATCH(G212,'IRA-BIL_IRA-BIL - Mid_annual_st'!$A$3:$A$434,0),),'IRA-BIL_IRA-BIL - Mid_annual_st'!$W$1:$AR$1,$B219)</f>
        <v>51137338</v>
      </c>
      <c r="H219">
        <f>SUMIFS(INDEX('IRA-BIL_IRA-BIL - Mid_annual_st'!$W$3:$AR$434,MATCH(H212,'IRA-BIL_IRA-BIL - Mid_annual_st'!$A$3:$A$434,0),),'IRA-BIL_IRA-BIL - Mid_annual_st'!$W$1:$AR$1,$B219)</f>
        <v>48162144</v>
      </c>
      <c r="I219">
        <f>SUMIFS(INDEX('IRA-BIL_IRA-BIL - Mid_annual_st'!$W$3:$AR$434,MATCH(I212,'IRA-BIL_IRA-BIL - Mid_annual_st'!$A$3:$A$434,0),),'IRA-BIL_IRA-BIL - Mid_annual_st'!$W$1:$AR$1,$B219)</f>
        <v>37659660</v>
      </c>
      <c r="J219">
        <f>SUMIFS(INDEX('IRA-BIL_IRA-BIL - Mid_annual_st'!$W$3:$AR$434,MATCH(J212,'IRA-BIL_IRA-BIL - Mid_annual_st'!$A$3:$A$434,0),),'IRA-BIL_IRA-BIL - Mid_annual_st'!$W$1:$AR$1,$B219)</f>
        <v>33486898</v>
      </c>
      <c r="K219">
        <f>SUMIFS(INDEX('IRA-BIL_IRA-BIL - Mid_annual_st'!$W$3:$AR$434,MATCH(K212,'IRA-BIL_IRA-BIL - Mid_annual_st'!$A$3:$A$434,0),),'IRA-BIL_IRA-BIL - Mid_annual_st'!$W$1:$AR$1,$B219)</f>
        <v>25388599</v>
      </c>
      <c r="M219">
        <f t="shared" ref="M219" si="1602">C219/SUM(C214:C225)</f>
        <v>0.59952188196746015</v>
      </c>
      <c r="N219">
        <f t="shared" ref="N219" si="1603">D219/SUM(D214:D225)</f>
        <v>0.63440545541574278</v>
      </c>
      <c r="O219">
        <f t="shared" ref="O219" si="1604">E219/SUM(E214:E225)</f>
        <v>0.65167870211924328</v>
      </c>
      <c r="P219">
        <f t="shared" ref="P219" si="1605">F219/SUM(F214:F225)</f>
        <v>0.64919919835874906</v>
      </c>
      <c r="Q219">
        <f t="shared" ref="Q219" si="1606">G219/SUM(G214:G225)</f>
        <v>0.63923408020527761</v>
      </c>
      <c r="R219">
        <f t="shared" ref="R219" si="1607">H219/SUM(H214:H225)</f>
        <v>0.58655163231903718</v>
      </c>
      <c r="S219">
        <f t="shared" ref="S219" si="1608">I219/SUM(I214:I225)</f>
        <v>0.47372038239718667</v>
      </c>
      <c r="T219">
        <f t="shared" ref="T219" si="1609">J219/SUM(J214:J225)</f>
        <v>0.45274398749569944</v>
      </c>
      <c r="U219">
        <f t="shared" ref="U219" si="1610">K219/SUM(K214:K225)</f>
        <v>0.38380613077581494</v>
      </c>
    </row>
    <row r="220" spans="1:21">
      <c r="A220" t="str">
        <f t="shared" si="1574"/>
        <v>LA</v>
      </c>
      <c r="B220" s="1" t="s">
        <v>99</v>
      </c>
      <c r="C220">
        <f>SUMIFS(INDEX('IRA-BIL_IRA-BIL - Mid_annual_st'!$W$3:$AR$434,MATCH(C212,'IRA-BIL_IRA-BIL - Mid_annual_st'!$A$3:$A$434,0),),'IRA-BIL_IRA-BIL - Mid_annual_st'!$W$1:$AR$1,$B220)</f>
        <v>17063844</v>
      </c>
      <c r="D220">
        <f>SUMIFS(INDEX('IRA-BIL_IRA-BIL - Mid_annual_st'!$W$3:$AR$434,MATCH(D212,'IRA-BIL_IRA-BIL - Mid_annual_st'!$A$3:$A$434,0),),'IRA-BIL_IRA-BIL - Mid_annual_st'!$W$1:$AR$1,$B220)</f>
        <v>17063844</v>
      </c>
      <c r="E220">
        <f>SUMIFS(INDEX('IRA-BIL_IRA-BIL - Mid_annual_st'!$W$3:$AR$434,MATCH(E212,'IRA-BIL_IRA-BIL - Mid_annual_st'!$A$3:$A$434,0),),'IRA-BIL_IRA-BIL - Mid_annual_st'!$W$1:$AR$1,$B220)</f>
        <v>17063844</v>
      </c>
      <c r="F220">
        <f>SUMIFS(INDEX('IRA-BIL_IRA-BIL - Mid_annual_st'!$W$3:$AR$434,MATCH(F212,'IRA-BIL_IRA-BIL - Mid_annual_st'!$A$3:$A$434,0),),'IRA-BIL_IRA-BIL - Mid_annual_st'!$W$1:$AR$1,$B220)</f>
        <v>17063844</v>
      </c>
      <c r="G220">
        <f>SUMIFS(INDEX('IRA-BIL_IRA-BIL - Mid_annual_st'!$W$3:$AR$434,MATCH(G212,'IRA-BIL_IRA-BIL - Mid_annual_st'!$A$3:$A$434,0),),'IRA-BIL_IRA-BIL - Mid_annual_st'!$W$1:$AR$1,$B220)</f>
        <v>17063844</v>
      </c>
      <c r="H220">
        <f>SUMIFS(INDEX('IRA-BIL_IRA-BIL - Mid_annual_st'!$W$3:$AR$434,MATCH(H212,'IRA-BIL_IRA-BIL - Mid_annual_st'!$A$3:$A$434,0),),'IRA-BIL_IRA-BIL - Mid_annual_st'!$W$1:$AR$1,$B220)</f>
        <v>17063844</v>
      </c>
      <c r="I220">
        <f>SUMIFS(INDEX('IRA-BIL_IRA-BIL - Mid_annual_st'!$W$3:$AR$434,MATCH(I212,'IRA-BIL_IRA-BIL - Mid_annual_st'!$A$3:$A$434,0),),'IRA-BIL_IRA-BIL - Mid_annual_st'!$W$1:$AR$1,$B220)</f>
        <v>17063844</v>
      </c>
      <c r="J220">
        <f>SUMIFS(INDEX('IRA-BIL_IRA-BIL - Mid_annual_st'!$W$3:$AR$434,MATCH(J212,'IRA-BIL_IRA-BIL - Mid_annual_st'!$A$3:$A$434,0),),'IRA-BIL_IRA-BIL - Mid_annual_st'!$W$1:$AR$1,$B220)</f>
        <v>17063844</v>
      </c>
      <c r="K220">
        <f>SUMIFS(INDEX('IRA-BIL_IRA-BIL - Mid_annual_st'!$W$3:$AR$434,MATCH(K212,'IRA-BIL_IRA-BIL - Mid_annual_st'!$A$3:$A$434,0),),'IRA-BIL_IRA-BIL - Mid_annual_st'!$W$1:$AR$1,$B220)</f>
        <v>17063844</v>
      </c>
      <c r="M220">
        <f t="shared" ref="M220" si="1611">C220/SUM(C214:C225)</f>
        <v>0.21117053850019135</v>
      </c>
      <c r="N220">
        <f t="shared" ref="N220" si="1612">D220/SUM(D214:D225)</f>
        <v>0.20292053408687655</v>
      </c>
      <c r="O220">
        <f t="shared" ref="O220" si="1613">E220/SUM(E214:E225)</f>
        <v>0.20698904964058615</v>
      </c>
      <c r="P220">
        <f t="shared" ref="P220" si="1614">F220/SUM(F214:F225)</f>
        <v>0.21447558530600555</v>
      </c>
      <c r="Q220">
        <f t="shared" ref="Q220" si="1615">G220/SUM(G214:G225)</f>
        <v>0.21330384119928855</v>
      </c>
      <c r="R220">
        <f t="shared" ref="R220" si="1616">H220/SUM(H214:H225)</f>
        <v>0.20781519925353423</v>
      </c>
      <c r="S220">
        <f t="shared" ref="S220" si="1617">I220/SUM(I214:I225)</f>
        <v>0.21464587584821368</v>
      </c>
      <c r="T220">
        <f t="shared" ref="T220" si="1618">J220/SUM(J214:J225)</f>
        <v>0.23070374492628629</v>
      </c>
      <c r="U220">
        <f t="shared" ref="U220" si="1619">K220/SUM(K214:K225)</f>
        <v>0.25795861921337626</v>
      </c>
    </row>
    <row r="221" spans="1:21">
      <c r="A221" t="str">
        <f t="shared" si="1574"/>
        <v>LA</v>
      </c>
      <c r="B221" s="1" t="s">
        <v>109</v>
      </c>
      <c r="C221">
        <f>SUMIFS(INDEX('IRA-BIL_IRA-BIL - Mid_annual_st'!$W$3:$AR$434,MATCH(C212,'IRA-BIL_IRA-BIL - Mid_annual_st'!$A$3:$A$434,0),),'IRA-BIL_IRA-BIL - Mid_annual_st'!$W$1:$AR$1,$B221)</f>
        <v>0</v>
      </c>
      <c r="D221">
        <f>SUMIFS(INDEX('IRA-BIL_IRA-BIL - Mid_annual_st'!$W$3:$AR$434,MATCH(D212,'IRA-BIL_IRA-BIL - Mid_annual_st'!$A$3:$A$434,0),),'IRA-BIL_IRA-BIL - Mid_annual_st'!$W$1:$AR$1,$B221)</f>
        <v>0</v>
      </c>
      <c r="E221">
        <f>SUMIFS(INDEX('IRA-BIL_IRA-BIL - Mid_annual_st'!$W$3:$AR$434,MATCH(E212,'IRA-BIL_IRA-BIL - Mid_annual_st'!$A$3:$A$434,0),),'IRA-BIL_IRA-BIL - Mid_annual_st'!$W$1:$AR$1,$B221)</f>
        <v>0</v>
      </c>
      <c r="F221">
        <f>SUMIFS(INDEX('IRA-BIL_IRA-BIL - Mid_annual_st'!$W$3:$AR$434,MATCH(F212,'IRA-BIL_IRA-BIL - Mid_annual_st'!$A$3:$A$434,0),),'IRA-BIL_IRA-BIL - Mid_annual_st'!$W$1:$AR$1,$B221)</f>
        <v>0</v>
      </c>
      <c r="G221">
        <f>SUMIFS(INDEX('IRA-BIL_IRA-BIL - Mid_annual_st'!$W$3:$AR$434,MATCH(G212,'IRA-BIL_IRA-BIL - Mid_annual_st'!$A$3:$A$434,0),),'IRA-BIL_IRA-BIL - Mid_annual_st'!$W$1:$AR$1,$B221)</f>
        <v>0</v>
      </c>
      <c r="H221">
        <f>SUMIFS(INDEX('IRA-BIL_IRA-BIL - Mid_annual_st'!$W$3:$AR$434,MATCH(H212,'IRA-BIL_IRA-BIL - Mid_annual_st'!$A$3:$A$434,0),),'IRA-BIL_IRA-BIL - Mid_annual_st'!$W$1:$AR$1,$B221)</f>
        <v>0</v>
      </c>
      <c r="I221">
        <f>SUMIFS(INDEX('IRA-BIL_IRA-BIL - Mid_annual_st'!$W$3:$AR$434,MATCH(I212,'IRA-BIL_IRA-BIL - Mid_annual_st'!$A$3:$A$434,0),),'IRA-BIL_IRA-BIL - Mid_annual_st'!$W$1:$AR$1,$B221)</f>
        <v>0</v>
      </c>
      <c r="J221">
        <f>SUMIFS(INDEX('IRA-BIL_IRA-BIL - Mid_annual_st'!$W$3:$AR$434,MATCH(J212,'IRA-BIL_IRA-BIL - Mid_annual_st'!$A$3:$A$434,0),),'IRA-BIL_IRA-BIL - Mid_annual_st'!$W$1:$AR$1,$B221)</f>
        <v>0</v>
      </c>
      <c r="K221">
        <f>SUMIFS(INDEX('IRA-BIL_IRA-BIL - Mid_annual_st'!$W$3:$AR$434,MATCH(K212,'IRA-BIL_IRA-BIL - Mid_annual_st'!$A$3:$A$434,0),),'IRA-BIL_IRA-BIL - Mid_annual_st'!$W$1:$AR$1,$B221)</f>
        <v>0</v>
      </c>
      <c r="M221">
        <f t="shared" ref="M221" si="1620">C221/SUM(C214:C225)</f>
        <v>0</v>
      </c>
      <c r="N221">
        <f t="shared" ref="N221" si="1621">D221/SUM(D214:D225)</f>
        <v>0</v>
      </c>
      <c r="O221">
        <f t="shared" ref="O221" si="1622">E221/SUM(E214:E225)</f>
        <v>0</v>
      </c>
      <c r="P221">
        <f t="shared" ref="P221" si="1623">F221/SUM(F214:F225)</f>
        <v>0</v>
      </c>
      <c r="Q221">
        <f t="shared" ref="Q221" si="1624">G221/SUM(G214:G225)</f>
        <v>0</v>
      </c>
      <c r="R221">
        <f t="shared" ref="R221" si="1625">H221/SUM(H214:H225)</f>
        <v>0</v>
      </c>
      <c r="S221">
        <f t="shared" ref="S221" si="1626">I221/SUM(I214:I225)</f>
        <v>0</v>
      </c>
      <c r="T221">
        <f t="shared" ref="T221" si="1627">J221/SUM(J214:J225)</f>
        <v>0</v>
      </c>
      <c r="U221">
        <f t="shared" ref="U221" si="1628">K221/SUM(K214:K225)</f>
        <v>0</v>
      </c>
    </row>
    <row r="222" spans="1:21">
      <c r="A222" t="str">
        <f t="shared" si="1574"/>
        <v>LA</v>
      </c>
      <c r="B222" s="1" t="s">
        <v>106</v>
      </c>
      <c r="C222">
        <f>SUMIFS(INDEX('IRA-BIL_IRA-BIL - Mid_annual_st'!$W$3:$AR$434,MATCH(C212,'IRA-BIL_IRA-BIL - Mid_annual_st'!$A$3:$A$434,0),),'IRA-BIL_IRA-BIL - Mid_annual_st'!$W$1:$AR$1,$B222)</f>
        <v>5204350</v>
      </c>
      <c r="D222">
        <f>SUMIFS(INDEX('IRA-BIL_IRA-BIL - Mid_annual_st'!$W$3:$AR$434,MATCH(D212,'IRA-BIL_IRA-BIL - Mid_annual_st'!$A$3:$A$434,0),),'IRA-BIL_IRA-BIL - Mid_annual_st'!$W$1:$AR$1,$B222)</f>
        <v>4871944</v>
      </c>
      <c r="E222">
        <f>SUMIFS(INDEX('IRA-BIL_IRA-BIL - Mid_annual_st'!$W$3:$AR$434,MATCH(E212,'IRA-BIL_IRA-BIL - Mid_annual_st'!$A$3:$A$434,0),),'IRA-BIL_IRA-BIL - Mid_annual_st'!$W$1:$AR$1,$B222)</f>
        <v>3033918</v>
      </c>
      <c r="F222">
        <f>SUMIFS(INDEX('IRA-BIL_IRA-BIL - Mid_annual_st'!$W$3:$AR$434,MATCH(F212,'IRA-BIL_IRA-BIL - Mid_annual_st'!$A$3:$A$434,0),),'IRA-BIL_IRA-BIL - Mid_annual_st'!$W$1:$AR$1,$B222)</f>
        <v>2923685</v>
      </c>
      <c r="G222">
        <f>SUMIFS(INDEX('IRA-BIL_IRA-BIL - Mid_annual_st'!$W$3:$AR$434,MATCH(G212,'IRA-BIL_IRA-BIL - Mid_annual_st'!$A$3:$A$434,0),),'IRA-BIL_IRA-BIL - Mid_annual_st'!$W$1:$AR$1,$B222)</f>
        <v>2519340</v>
      </c>
      <c r="H222">
        <f>SUMIFS(INDEX('IRA-BIL_IRA-BIL - Mid_annual_st'!$W$3:$AR$434,MATCH(H212,'IRA-BIL_IRA-BIL - Mid_annual_st'!$A$3:$A$434,0),),'IRA-BIL_IRA-BIL - Mid_annual_st'!$W$1:$AR$1,$B222)</f>
        <v>2546745</v>
      </c>
      <c r="I222">
        <f>SUMIFS(INDEX('IRA-BIL_IRA-BIL - Mid_annual_st'!$W$3:$AR$434,MATCH(I212,'IRA-BIL_IRA-BIL - Mid_annual_st'!$A$3:$A$434,0),),'IRA-BIL_IRA-BIL - Mid_annual_st'!$W$1:$AR$1,$B222)</f>
        <v>1928815</v>
      </c>
      <c r="J222">
        <f>SUMIFS(INDEX('IRA-BIL_IRA-BIL - Mid_annual_st'!$W$3:$AR$434,MATCH(J212,'IRA-BIL_IRA-BIL - Mid_annual_st'!$A$3:$A$434,0),),'IRA-BIL_IRA-BIL - Mid_annual_st'!$W$1:$AR$1,$B222)</f>
        <v>973503</v>
      </c>
      <c r="K222">
        <f>SUMIFS(INDEX('IRA-BIL_IRA-BIL - Mid_annual_st'!$W$3:$AR$434,MATCH(K212,'IRA-BIL_IRA-BIL - Mid_annual_st'!$A$3:$A$434,0),),'IRA-BIL_IRA-BIL - Mid_annual_st'!$W$1:$AR$1,$B222)</f>
        <v>889146</v>
      </c>
      <c r="M222">
        <f t="shared" ref="M222" si="1629">C222/SUM(C214:C225)</f>
        <v>6.4405499255822479E-2</v>
      </c>
      <c r="N222">
        <f t="shared" ref="N222" si="1630">D222/SUM(D214:D225)</f>
        <v>5.7936387517452316E-2</v>
      </c>
      <c r="O222">
        <f t="shared" ref="O222" si="1631">E222/SUM(E214:E225)</f>
        <v>3.6802247108416355E-2</v>
      </c>
      <c r="P222">
        <f t="shared" ref="P222" si="1632">F222/SUM(F214:F225)</f>
        <v>3.6747819050935347E-2</v>
      </c>
      <c r="Q222">
        <f t="shared" ref="Q222" si="1633">G222/SUM(G214:G225)</f>
        <v>3.1492605024226406E-2</v>
      </c>
      <c r="R222">
        <f t="shared" ref="R222" si="1634">H222/SUM(H214:H225)</f>
        <v>3.1016007859831701E-2</v>
      </c>
      <c r="S222">
        <f t="shared" ref="S222" si="1635">I222/SUM(I214:I225)</f>
        <v>2.4262539262792857E-2</v>
      </c>
      <c r="T222">
        <f t="shared" ref="T222" si="1636">J222/SUM(J214:J225)</f>
        <v>1.3161793309700584E-2</v>
      </c>
      <c r="U222">
        <f t="shared" ref="U222" si="1637">K222/SUM(K214:K225)</f>
        <v>1.344145401464621E-2</v>
      </c>
    </row>
    <row r="223" spans="1:21">
      <c r="A223" t="str">
        <f t="shared" si="1574"/>
        <v>LA</v>
      </c>
      <c r="B223" s="1" t="s">
        <v>100</v>
      </c>
      <c r="C223">
        <f>SUMIFS(INDEX('IRA-BIL_IRA-BIL - Mid_annual_st'!$W$3:$AR$434,MATCH(C212,'IRA-BIL_IRA-BIL - Mid_annual_st'!$A$3:$A$434,0),),'IRA-BIL_IRA-BIL - Mid_annual_st'!$W$1:$AR$1,$B223)</f>
        <v>0</v>
      </c>
      <c r="D223">
        <f>SUMIFS(INDEX('IRA-BIL_IRA-BIL - Mid_annual_st'!$W$3:$AR$434,MATCH(D212,'IRA-BIL_IRA-BIL - Mid_annual_st'!$A$3:$A$434,0),),'IRA-BIL_IRA-BIL - Mid_annual_st'!$W$1:$AR$1,$B223)</f>
        <v>0</v>
      </c>
      <c r="E223">
        <f>SUMIFS(INDEX('IRA-BIL_IRA-BIL - Mid_annual_st'!$W$3:$AR$434,MATCH(E212,'IRA-BIL_IRA-BIL - Mid_annual_st'!$A$3:$A$434,0),),'IRA-BIL_IRA-BIL - Mid_annual_st'!$W$1:$AR$1,$B223)</f>
        <v>0</v>
      </c>
      <c r="F223">
        <f>SUMIFS(INDEX('IRA-BIL_IRA-BIL - Mid_annual_st'!$W$3:$AR$434,MATCH(F212,'IRA-BIL_IRA-BIL - Mid_annual_st'!$A$3:$A$434,0),),'IRA-BIL_IRA-BIL - Mid_annual_st'!$W$1:$AR$1,$B223)</f>
        <v>0</v>
      </c>
      <c r="G223">
        <f>SUMIFS(INDEX('IRA-BIL_IRA-BIL - Mid_annual_st'!$W$3:$AR$434,MATCH(G212,'IRA-BIL_IRA-BIL - Mid_annual_st'!$A$3:$A$434,0),),'IRA-BIL_IRA-BIL - Mid_annual_st'!$W$1:$AR$1,$B223)</f>
        <v>0</v>
      </c>
      <c r="H223">
        <f>SUMIFS(INDEX('IRA-BIL_IRA-BIL - Mid_annual_st'!$W$3:$AR$434,MATCH(H212,'IRA-BIL_IRA-BIL - Mid_annual_st'!$A$3:$A$434,0),),'IRA-BIL_IRA-BIL - Mid_annual_st'!$W$1:$AR$1,$B223)</f>
        <v>0</v>
      </c>
      <c r="I223">
        <f>SUMIFS(INDEX('IRA-BIL_IRA-BIL - Mid_annual_st'!$W$3:$AR$434,MATCH(I212,'IRA-BIL_IRA-BIL - Mid_annual_st'!$A$3:$A$434,0),),'IRA-BIL_IRA-BIL - Mid_annual_st'!$W$1:$AR$1,$B223)</f>
        <v>0</v>
      </c>
      <c r="J223">
        <f>SUMIFS(INDEX('IRA-BIL_IRA-BIL - Mid_annual_st'!$W$3:$AR$434,MATCH(J212,'IRA-BIL_IRA-BIL - Mid_annual_st'!$A$3:$A$434,0),),'IRA-BIL_IRA-BIL - Mid_annual_st'!$W$1:$AR$1,$B223)</f>
        <v>0</v>
      </c>
      <c r="K223">
        <f>SUMIFS(INDEX('IRA-BIL_IRA-BIL - Mid_annual_st'!$W$3:$AR$434,MATCH(K212,'IRA-BIL_IRA-BIL - Mid_annual_st'!$A$3:$A$434,0),),'IRA-BIL_IRA-BIL - Mid_annual_st'!$W$1:$AR$1,$B223)</f>
        <v>0</v>
      </c>
      <c r="M223">
        <f t="shared" ref="M223" si="1638">C223/SUM(C214:C225)</f>
        <v>0</v>
      </c>
      <c r="N223">
        <f t="shared" ref="N223" si="1639">D223/SUM(D214:D225)</f>
        <v>0</v>
      </c>
      <c r="O223">
        <f t="shared" ref="O223" si="1640">E223/SUM(E214:E225)</f>
        <v>0</v>
      </c>
      <c r="P223">
        <f t="shared" ref="P223" si="1641">F223/SUM(F214:F225)</f>
        <v>0</v>
      </c>
      <c r="Q223">
        <f t="shared" ref="Q223" si="1642">G223/SUM(G214:G225)</f>
        <v>0</v>
      </c>
      <c r="R223">
        <f t="shared" ref="R223" si="1643">H223/SUM(H214:H225)</f>
        <v>0</v>
      </c>
      <c r="S223">
        <f t="shared" ref="S223" si="1644">I223/SUM(I214:I225)</f>
        <v>0</v>
      </c>
      <c r="T223">
        <f t="shared" ref="T223" si="1645">J223/SUM(J214:J225)</f>
        <v>0</v>
      </c>
      <c r="U223">
        <f t="shared" ref="U223" si="1646">K223/SUM(K214:K225)</f>
        <v>0</v>
      </c>
    </row>
    <row r="224" spans="1:21">
      <c r="A224" t="str">
        <f t="shared" si="1574"/>
        <v>LA</v>
      </c>
      <c r="B224" s="1" t="s">
        <v>896</v>
      </c>
      <c r="C224" s="156">
        <v>0</v>
      </c>
      <c r="D224" s="156">
        <v>0</v>
      </c>
      <c r="E224" s="156">
        <v>0</v>
      </c>
      <c r="F224" s="156">
        <v>0</v>
      </c>
      <c r="G224" s="156">
        <v>0</v>
      </c>
      <c r="H224" s="156">
        <v>0</v>
      </c>
      <c r="I224" s="156">
        <v>0</v>
      </c>
      <c r="J224" s="156">
        <v>0</v>
      </c>
      <c r="K224" s="156">
        <v>0</v>
      </c>
      <c r="M224" s="156">
        <v>0</v>
      </c>
      <c r="N224" s="156">
        <v>0</v>
      </c>
      <c r="O224" s="156">
        <v>0</v>
      </c>
      <c r="P224" s="156">
        <v>0</v>
      </c>
      <c r="Q224" s="156">
        <v>0</v>
      </c>
      <c r="R224" s="156">
        <v>0</v>
      </c>
      <c r="S224" s="156">
        <v>0</v>
      </c>
      <c r="T224" s="156">
        <v>0</v>
      </c>
      <c r="U224" s="156">
        <v>0</v>
      </c>
    </row>
    <row r="225" spans="1:21" ht="15.5" thickBot="1">
      <c r="A225" t="str">
        <f t="shared" si="1574"/>
        <v>LA</v>
      </c>
      <c r="B225" s="1" t="s">
        <v>895</v>
      </c>
      <c r="C225">
        <f>SUMIFS(INDEX('IRA-BIL_IRA-BIL - Mid_annual_st'!$W$3:$AR$434,MATCH(C212,'IRA-BIL_IRA-BIL - Mid_annual_st'!$A$3:$A$434,0),),'IRA-BIL_IRA-BIL - Mid_annual_st'!$W$1:$AR$1,$B225)</f>
        <v>311520</v>
      </c>
      <c r="D225">
        <f>SUMIFS(INDEX('IRA-BIL_IRA-BIL - Mid_annual_st'!$W$3:$AR$434,MATCH(D212,'IRA-BIL_IRA-BIL - Mid_annual_st'!$A$3:$A$434,0),),'IRA-BIL_IRA-BIL - Mid_annual_st'!$W$1:$AR$1,$B225)</f>
        <v>381733</v>
      </c>
      <c r="E225">
        <f>SUMIFS(INDEX('IRA-BIL_IRA-BIL - Mid_annual_st'!$W$3:$AR$434,MATCH(E212,'IRA-BIL_IRA-BIL - Mid_annual_st'!$A$3:$A$434,0),),'IRA-BIL_IRA-BIL - Mid_annual_st'!$W$1:$AR$1,$B225)</f>
        <v>543363</v>
      </c>
      <c r="F225">
        <f>SUMIFS(INDEX('IRA-BIL_IRA-BIL - Mid_annual_st'!$W$3:$AR$434,MATCH(F212,'IRA-BIL_IRA-BIL - Mid_annual_st'!$A$3:$A$434,0),),'IRA-BIL_IRA-BIL - Mid_annual_st'!$W$1:$AR$1,$B225)</f>
        <v>1769496</v>
      </c>
      <c r="G225">
        <f>SUMIFS(INDEX('IRA-BIL_IRA-BIL - Mid_annual_st'!$W$3:$AR$434,MATCH(G212,'IRA-BIL_IRA-BIL - Mid_annual_st'!$A$3:$A$434,0),),'IRA-BIL_IRA-BIL - Mid_annual_st'!$W$1:$AR$1,$B225)</f>
        <v>3634207</v>
      </c>
      <c r="H225">
        <f>SUMIFS(INDEX('IRA-BIL_IRA-BIL - Mid_annual_st'!$W$3:$AR$434,MATCH(H212,'IRA-BIL_IRA-BIL - Mid_annual_st'!$A$3:$A$434,0),),'IRA-BIL_IRA-BIL - Mid_annual_st'!$W$1:$AR$1,$B225)</f>
        <v>9793482</v>
      </c>
      <c r="I225">
        <f>SUMIFS(INDEX('IRA-BIL_IRA-BIL - Mid_annual_st'!$W$3:$AR$434,MATCH(I212,'IRA-BIL_IRA-BIL - Mid_annual_st'!$A$3:$A$434,0),),'IRA-BIL_IRA-BIL - Mid_annual_st'!$W$1:$AR$1,$B225)</f>
        <v>18364632</v>
      </c>
      <c r="J225">
        <f>SUMIFS(INDEX('IRA-BIL_IRA-BIL - Mid_annual_st'!$W$3:$AR$434,MATCH(J212,'IRA-BIL_IRA-BIL - Mid_annual_st'!$A$3:$A$434,0),),'IRA-BIL_IRA-BIL - Mid_annual_st'!$W$1:$AR$1,$B225)</f>
        <v>18473705</v>
      </c>
      <c r="K225">
        <f>SUMIFS(INDEX('IRA-BIL_IRA-BIL - Mid_annual_st'!$W$3:$AR$434,MATCH(K212,'IRA-BIL_IRA-BIL - Mid_annual_st'!$A$3:$A$434,0),),'IRA-BIL_IRA-BIL - Mid_annual_st'!$W$1:$AR$1,$B225)</f>
        <v>19184790</v>
      </c>
      <c r="M225">
        <f t="shared" ref="M225" si="1647">C225/SUM(C214:C225)</f>
        <v>3.8551598428571902E-3</v>
      </c>
      <c r="N225">
        <f t="shared" ref="N225" si="1648">D225/SUM(D214:D225)</f>
        <v>4.5395084623714122E-3</v>
      </c>
      <c r="O225">
        <f t="shared" ref="O225" si="1649">E225/SUM(E214:E225)</f>
        <v>6.5911403655505643E-3</v>
      </c>
      <c r="P225">
        <f t="shared" ref="P225" si="1650">F225/SUM(F214:F225)</f>
        <v>2.2240808712071888E-2</v>
      </c>
      <c r="Q225">
        <f t="shared" ref="Q225" si="1651">G225/SUM(G214:G225)</f>
        <v>4.5428820892487232E-2</v>
      </c>
      <c r="R225">
        <f t="shared" ref="R225" si="1652">H225/SUM(H214:H225)</f>
        <v>0.11927174282746027</v>
      </c>
      <c r="S225">
        <f t="shared" ref="S225" si="1653">I225/SUM(I214:I225)</f>
        <v>0.23100847149505893</v>
      </c>
      <c r="T225">
        <f t="shared" ref="T225" si="1654">J225/SUM(J214:J225)</f>
        <v>0.24976511307554497</v>
      </c>
      <c r="U225">
        <f t="shared" ref="U225" si="1655">K225/SUM(K214:K225)</f>
        <v>0.29002151791229386</v>
      </c>
    </row>
    <row r="226" spans="1:21" ht="15.5" thickBot="1">
      <c r="A226" s="153" t="s">
        <v>553</v>
      </c>
      <c r="C226" s="152" t="str">
        <f t="shared" ref="C226" si="1656">$A226&amp;"_"&amp;C227</f>
        <v>ME_2022</v>
      </c>
      <c r="D226" s="152" t="str">
        <f t="shared" ref="D226" si="1657">$A226&amp;"_"&amp;D227</f>
        <v>ME_2023</v>
      </c>
      <c r="E226" s="152" t="str">
        <f t="shared" ref="E226" si="1658">$A226&amp;"_"&amp;E227</f>
        <v>ME_2024</v>
      </c>
      <c r="F226" s="152" t="str">
        <f t="shared" ref="F226" si="1659">$A226&amp;"_"&amp;F227</f>
        <v>ME_2025</v>
      </c>
      <c r="G226" s="152" t="str">
        <f t="shared" ref="G226" si="1660">$A226&amp;"_"&amp;G227</f>
        <v>ME_2026</v>
      </c>
      <c r="H226" s="152" t="str">
        <f t="shared" ref="H226" si="1661">$A226&amp;"_"&amp;H227</f>
        <v>ME_2027</v>
      </c>
      <c r="I226" s="152" t="str">
        <f t="shared" ref="I226" si="1662">$A226&amp;"_"&amp;I227</f>
        <v>ME_2028</v>
      </c>
      <c r="J226" s="152" t="str">
        <f t="shared" ref="J226" si="1663">$A226&amp;"_"&amp;J227</f>
        <v>ME_2029</v>
      </c>
      <c r="K226" s="152" t="str">
        <f t="shared" ref="K226" si="1664">$A226&amp;"_"&amp;K227</f>
        <v>ME_2030</v>
      </c>
      <c r="M226" s="159" t="str">
        <f t="shared" ref="M226" si="1665">$A226&amp;"_"&amp;M227</f>
        <v>ME_2022</v>
      </c>
      <c r="N226" s="159" t="str">
        <f t="shared" ref="N226" si="1666">$A226&amp;"_"&amp;N227</f>
        <v>ME_2023</v>
      </c>
      <c r="O226" s="159" t="str">
        <f t="shared" ref="O226" si="1667">$A226&amp;"_"&amp;O227</f>
        <v>ME_2024</v>
      </c>
      <c r="P226" s="159" t="str">
        <f t="shared" ref="P226" si="1668">$A226&amp;"_"&amp;P227</f>
        <v>ME_2025</v>
      </c>
      <c r="Q226" s="159" t="str">
        <f t="shared" ref="Q226" si="1669">$A226&amp;"_"&amp;Q227</f>
        <v>ME_2026</v>
      </c>
      <c r="R226" s="159" t="str">
        <f t="shared" ref="R226" si="1670">$A226&amp;"_"&amp;R227</f>
        <v>ME_2027</v>
      </c>
      <c r="S226" s="159" t="str">
        <f t="shared" ref="S226" si="1671">$A226&amp;"_"&amp;S227</f>
        <v>ME_2028</v>
      </c>
      <c r="T226" s="159" t="str">
        <f t="shared" ref="T226" si="1672">$A226&amp;"_"&amp;T227</f>
        <v>ME_2029</v>
      </c>
      <c r="U226" s="159" t="str">
        <f t="shared" ref="U226" si="1673">$A226&amp;"_"&amp;U227</f>
        <v>ME_2030</v>
      </c>
    </row>
    <row r="227" spans="1:21">
      <c r="C227" s="151">
        <v>2022</v>
      </c>
      <c r="D227" s="151">
        <v>2023</v>
      </c>
      <c r="E227" s="151">
        <v>2024</v>
      </c>
      <c r="F227" s="151">
        <v>2025</v>
      </c>
      <c r="G227" s="151">
        <v>2026</v>
      </c>
      <c r="H227" s="151">
        <v>2027</v>
      </c>
      <c r="I227" s="151">
        <v>2028</v>
      </c>
      <c r="J227" s="151">
        <v>2029</v>
      </c>
      <c r="K227" s="151">
        <v>2030</v>
      </c>
      <c r="M227" s="151">
        <v>2022</v>
      </c>
      <c r="N227" s="151">
        <v>2023</v>
      </c>
      <c r="O227" s="151">
        <v>2024</v>
      </c>
      <c r="P227" s="151">
        <v>2025</v>
      </c>
      <c r="Q227" s="151">
        <v>2026</v>
      </c>
      <c r="R227" s="151">
        <v>2027</v>
      </c>
      <c r="S227" s="151">
        <v>2028</v>
      </c>
      <c r="T227" s="151">
        <v>2029</v>
      </c>
      <c r="U227" s="151">
        <v>2030</v>
      </c>
    </row>
    <row r="228" spans="1:21">
      <c r="A228" t="str">
        <f>A226</f>
        <v>ME</v>
      </c>
      <c r="B228" s="1" t="s">
        <v>897</v>
      </c>
      <c r="C228" s="156">
        <v>0</v>
      </c>
      <c r="D228" s="156">
        <v>0</v>
      </c>
      <c r="E228" s="156">
        <v>0</v>
      </c>
      <c r="F228" s="156">
        <v>0</v>
      </c>
      <c r="G228" s="156">
        <v>0</v>
      </c>
      <c r="H228" s="156">
        <v>0</v>
      </c>
      <c r="I228" s="156">
        <v>0</v>
      </c>
      <c r="J228" s="156">
        <v>0</v>
      </c>
      <c r="K228" s="156">
        <v>0</v>
      </c>
      <c r="M228" s="156">
        <v>0</v>
      </c>
      <c r="N228" s="156">
        <v>0</v>
      </c>
      <c r="O228" s="156">
        <v>0</v>
      </c>
      <c r="P228" s="156">
        <v>0</v>
      </c>
      <c r="Q228" s="156">
        <v>0</v>
      </c>
      <c r="R228" s="156">
        <v>0</v>
      </c>
      <c r="S228" s="156">
        <v>0</v>
      </c>
      <c r="T228" s="156">
        <v>0</v>
      </c>
      <c r="U228" s="156">
        <v>0</v>
      </c>
    </row>
    <row r="229" spans="1:21">
      <c r="A229" t="str">
        <f>A228</f>
        <v>ME</v>
      </c>
      <c r="B229" s="1" t="s">
        <v>104</v>
      </c>
      <c r="C229">
        <f>SUMIFS(INDEX('IRA-BIL_IRA-BIL - Mid_annual_st'!$W$3:$AR$434,MATCH(C226,'IRA-BIL_IRA-BIL - Mid_annual_st'!$A$3:$A$434,0),),'IRA-BIL_IRA-BIL - Mid_annual_st'!$W$1:$AR$1,$B229)</f>
        <v>226333</v>
      </c>
      <c r="D229">
        <f>SUMIFS(INDEX('IRA-BIL_IRA-BIL - Mid_annual_st'!$W$3:$AR$434,MATCH(D226,'IRA-BIL_IRA-BIL - Mid_annual_st'!$A$3:$A$434,0),),'IRA-BIL_IRA-BIL - Mid_annual_st'!$W$1:$AR$1,$B229)</f>
        <v>80159</v>
      </c>
      <c r="E229">
        <f>SUMIFS(INDEX('IRA-BIL_IRA-BIL - Mid_annual_st'!$W$3:$AR$434,MATCH(E226,'IRA-BIL_IRA-BIL - Mid_annual_st'!$A$3:$A$434,0),),'IRA-BIL_IRA-BIL - Mid_annual_st'!$W$1:$AR$1,$B229)</f>
        <v>69722</v>
      </c>
      <c r="F229">
        <f>SUMIFS(INDEX('IRA-BIL_IRA-BIL - Mid_annual_st'!$W$3:$AR$434,MATCH(F226,'IRA-BIL_IRA-BIL - Mid_annual_st'!$A$3:$A$434,0),),'IRA-BIL_IRA-BIL - Mid_annual_st'!$W$1:$AR$1,$B229)</f>
        <v>99552</v>
      </c>
      <c r="G229">
        <f>SUMIFS(INDEX('IRA-BIL_IRA-BIL - Mid_annual_st'!$W$3:$AR$434,MATCH(G226,'IRA-BIL_IRA-BIL - Mid_annual_st'!$A$3:$A$434,0),),'IRA-BIL_IRA-BIL - Mid_annual_st'!$W$1:$AR$1,$B229)</f>
        <v>99552</v>
      </c>
      <c r="H229">
        <f>SUMIFS(INDEX('IRA-BIL_IRA-BIL - Mid_annual_st'!$W$3:$AR$434,MATCH(H226,'IRA-BIL_IRA-BIL - Mid_annual_st'!$A$3:$A$434,0),),'IRA-BIL_IRA-BIL - Mid_annual_st'!$W$1:$AR$1,$B229)</f>
        <v>124112</v>
      </c>
      <c r="I229">
        <f>SUMIFS(INDEX('IRA-BIL_IRA-BIL - Mid_annual_st'!$W$3:$AR$434,MATCH(I226,'IRA-BIL_IRA-BIL - Mid_annual_st'!$A$3:$A$434,0),),'IRA-BIL_IRA-BIL - Mid_annual_st'!$W$1:$AR$1,$B229)</f>
        <v>146962</v>
      </c>
      <c r="J229">
        <f>SUMIFS(INDEX('IRA-BIL_IRA-BIL - Mid_annual_st'!$W$3:$AR$434,MATCH(J226,'IRA-BIL_IRA-BIL - Mid_annual_st'!$A$3:$A$434,0),),'IRA-BIL_IRA-BIL - Mid_annual_st'!$W$1:$AR$1,$B229)</f>
        <v>131631</v>
      </c>
      <c r="K229">
        <f>SUMIFS(INDEX('IRA-BIL_IRA-BIL - Mid_annual_st'!$W$3:$AR$434,MATCH(K226,'IRA-BIL_IRA-BIL - Mid_annual_st'!$A$3:$A$434,0),),'IRA-BIL_IRA-BIL - Mid_annual_st'!$W$1:$AR$1,$B229)</f>
        <v>125688</v>
      </c>
      <c r="M229">
        <f t="shared" ref="M229" si="1674">C229/SUM(C228:C239)</f>
        <v>2.5333581072988803E-2</v>
      </c>
      <c r="N229">
        <f t="shared" ref="N229" si="1675">D229/SUM(D228:D239)</f>
        <v>8.4377885854959381E-3</v>
      </c>
      <c r="O229">
        <f t="shared" ref="O229" si="1676">E229/SUM(E228:E239)</f>
        <v>7.4070863342752345E-3</v>
      </c>
      <c r="P229">
        <f t="shared" ref="P229" si="1677">F229/SUM(F228:F239)</f>
        <v>1.0524010118069516E-2</v>
      </c>
      <c r="Q229">
        <f t="shared" ref="Q229" si="1678">G229/SUM(G228:G239)</f>
        <v>1.0506254076962068E-2</v>
      </c>
      <c r="R229">
        <f t="shared" ref="R229" si="1679">H229/SUM(H228:H239)</f>
        <v>1.2820014890851382E-2</v>
      </c>
      <c r="S229">
        <f t="shared" ref="S229" si="1680">I229/SUM(I228:I239)</f>
        <v>1.4712832857545455E-2</v>
      </c>
      <c r="T229">
        <f t="shared" ref="T229" si="1681">J229/SUM(J228:J239)</f>
        <v>1.3079168360795106E-2</v>
      </c>
      <c r="U229">
        <f t="shared" ref="U229" si="1682">K229/SUM(K228:K239)</f>
        <v>1.1160080850385232E-2</v>
      </c>
    </row>
    <row r="230" spans="1:21">
      <c r="A230" t="str">
        <f t="shared" ref="A230:A239" si="1683">A229</f>
        <v>ME</v>
      </c>
      <c r="B230" s="1" t="s">
        <v>98</v>
      </c>
      <c r="C230">
        <f>SUMIFS(INDEX('IRA-BIL_IRA-BIL - Mid_annual_st'!$W$3:$AR$434,MATCH(C226,'IRA-BIL_IRA-BIL - Mid_annual_st'!$A$3:$A$434,0),),'IRA-BIL_IRA-BIL - Mid_annual_st'!$W$1:$AR$1,$B230)</f>
        <v>0</v>
      </c>
      <c r="D230">
        <f>SUMIFS(INDEX('IRA-BIL_IRA-BIL - Mid_annual_st'!$W$3:$AR$434,MATCH(D226,'IRA-BIL_IRA-BIL - Mid_annual_st'!$A$3:$A$434,0),),'IRA-BIL_IRA-BIL - Mid_annual_st'!$W$1:$AR$1,$B230)</f>
        <v>0</v>
      </c>
      <c r="E230">
        <f>SUMIFS(INDEX('IRA-BIL_IRA-BIL - Mid_annual_st'!$W$3:$AR$434,MATCH(E226,'IRA-BIL_IRA-BIL - Mid_annual_st'!$A$3:$A$434,0),),'IRA-BIL_IRA-BIL - Mid_annual_st'!$W$1:$AR$1,$B230)</f>
        <v>0</v>
      </c>
      <c r="F230">
        <f>SUMIFS(INDEX('IRA-BIL_IRA-BIL - Mid_annual_st'!$W$3:$AR$434,MATCH(F226,'IRA-BIL_IRA-BIL - Mid_annual_st'!$A$3:$A$434,0),),'IRA-BIL_IRA-BIL - Mid_annual_st'!$W$1:$AR$1,$B230)</f>
        <v>10252</v>
      </c>
      <c r="G230">
        <f>SUMIFS(INDEX('IRA-BIL_IRA-BIL - Mid_annual_st'!$W$3:$AR$434,MATCH(G226,'IRA-BIL_IRA-BIL - Mid_annual_st'!$A$3:$A$434,0),),'IRA-BIL_IRA-BIL - Mid_annual_st'!$W$1:$AR$1,$B230)</f>
        <v>20504</v>
      </c>
      <c r="H230">
        <f>SUMIFS(INDEX('IRA-BIL_IRA-BIL - Mid_annual_st'!$W$3:$AR$434,MATCH(H226,'IRA-BIL_IRA-BIL - Mid_annual_st'!$A$3:$A$434,0),),'IRA-BIL_IRA-BIL - Mid_annual_st'!$W$1:$AR$1,$B230)</f>
        <v>30755</v>
      </c>
      <c r="I230">
        <f>SUMIFS(INDEX('IRA-BIL_IRA-BIL - Mid_annual_st'!$W$3:$AR$434,MATCH(I226,'IRA-BIL_IRA-BIL - Mid_annual_st'!$A$3:$A$434,0),),'IRA-BIL_IRA-BIL - Mid_annual_st'!$W$1:$AR$1,$B230)</f>
        <v>0</v>
      </c>
      <c r="J230">
        <f>SUMIFS(INDEX('IRA-BIL_IRA-BIL - Mid_annual_st'!$W$3:$AR$434,MATCH(J226,'IRA-BIL_IRA-BIL - Mid_annual_st'!$A$3:$A$434,0),),'IRA-BIL_IRA-BIL - Mid_annual_st'!$W$1:$AR$1,$B230)</f>
        <v>0</v>
      </c>
      <c r="K230">
        <f>SUMIFS(INDEX('IRA-BIL_IRA-BIL - Mid_annual_st'!$W$3:$AR$434,MATCH(K226,'IRA-BIL_IRA-BIL - Mid_annual_st'!$A$3:$A$434,0),),'IRA-BIL_IRA-BIL - Mid_annual_st'!$W$1:$AR$1,$B230)</f>
        <v>0</v>
      </c>
      <c r="M230">
        <f t="shared" ref="M230" si="1684">C230/SUM(C228:C239)</f>
        <v>0</v>
      </c>
      <c r="N230">
        <f t="shared" ref="N230" si="1685">D230/SUM(D228:D239)</f>
        <v>0</v>
      </c>
      <c r="O230">
        <f t="shared" ref="O230" si="1686">E230/SUM(E228:E239)</f>
        <v>0</v>
      </c>
      <c r="P230">
        <f t="shared" ref="P230" si="1687">F230/SUM(F228:F239)</f>
        <v>1.083776837536651E-3</v>
      </c>
      <c r="Q230">
        <f t="shared" ref="Q230" si="1688">G230/SUM(G228:G239)</f>
        <v>2.1638965926754888E-3</v>
      </c>
      <c r="R230">
        <f t="shared" ref="R230" si="1689">H230/SUM(H228:H239)</f>
        <v>3.17680448279082E-3</v>
      </c>
      <c r="S230">
        <f t="shared" ref="S230" si="1690">I230/SUM(I228:I239)</f>
        <v>0</v>
      </c>
      <c r="T230">
        <f t="shared" ref="T230" si="1691">J230/SUM(J228:J239)</f>
        <v>0</v>
      </c>
      <c r="U230">
        <f t="shared" ref="U230" si="1692">K230/SUM(K228:K239)</f>
        <v>0</v>
      </c>
    </row>
    <row r="231" spans="1:21">
      <c r="A231" t="str">
        <f t="shared" si="1683"/>
        <v>ME</v>
      </c>
      <c r="B231" s="1" t="s">
        <v>105</v>
      </c>
      <c r="C231">
        <f>SUMIFS(INDEX('IRA-BIL_IRA-BIL - Mid_annual_st'!$W$3:$AR$434,MATCH(C226,'IRA-BIL_IRA-BIL - Mid_annual_st'!$A$3:$A$434,0),),'IRA-BIL_IRA-BIL - Mid_annual_st'!$W$1:$AR$1,$B231)</f>
        <v>0</v>
      </c>
      <c r="D231">
        <f>SUMIFS(INDEX('IRA-BIL_IRA-BIL - Mid_annual_st'!$W$3:$AR$434,MATCH(D226,'IRA-BIL_IRA-BIL - Mid_annual_st'!$A$3:$A$434,0),),'IRA-BIL_IRA-BIL - Mid_annual_st'!$W$1:$AR$1,$B231)</f>
        <v>0</v>
      </c>
      <c r="E231">
        <f>SUMIFS(INDEX('IRA-BIL_IRA-BIL - Mid_annual_st'!$W$3:$AR$434,MATCH(E226,'IRA-BIL_IRA-BIL - Mid_annual_st'!$A$3:$A$434,0),),'IRA-BIL_IRA-BIL - Mid_annual_st'!$W$1:$AR$1,$B231)</f>
        <v>0</v>
      </c>
      <c r="F231">
        <f>SUMIFS(INDEX('IRA-BIL_IRA-BIL - Mid_annual_st'!$W$3:$AR$434,MATCH(F226,'IRA-BIL_IRA-BIL - Mid_annual_st'!$A$3:$A$434,0),),'IRA-BIL_IRA-BIL - Mid_annual_st'!$W$1:$AR$1,$B231)</f>
        <v>0</v>
      </c>
      <c r="G231">
        <f>SUMIFS(INDEX('IRA-BIL_IRA-BIL - Mid_annual_st'!$W$3:$AR$434,MATCH(G226,'IRA-BIL_IRA-BIL - Mid_annual_st'!$A$3:$A$434,0),),'IRA-BIL_IRA-BIL - Mid_annual_st'!$W$1:$AR$1,$B231)</f>
        <v>0</v>
      </c>
      <c r="H231">
        <f>SUMIFS(INDEX('IRA-BIL_IRA-BIL - Mid_annual_st'!$W$3:$AR$434,MATCH(H226,'IRA-BIL_IRA-BIL - Mid_annual_st'!$A$3:$A$434,0),),'IRA-BIL_IRA-BIL - Mid_annual_st'!$W$1:$AR$1,$B231)</f>
        <v>0</v>
      </c>
      <c r="I231">
        <f>SUMIFS(INDEX('IRA-BIL_IRA-BIL - Mid_annual_st'!$W$3:$AR$434,MATCH(I226,'IRA-BIL_IRA-BIL - Mid_annual_st'!$A$3:$A$434,0),),'IRA-BIL_IRA-BIL - Mid_annual_st'!$W$1:$AR$1,$B231)</f>
        <v>0</v>
      </c>
      <c r="J231">
        <f>SUMIFS(INDEX('IRA-BIL_IRA-BIL - Mid_annual_st'!$W$3:$AR$434,MATCH(J226,'IRA-BIL_IRA-BIL - Mid_annual_st'!$A$3:$A$434,0),),'IRA-BIL_IRA-BIL - Mid_annual_st'!$W$1:$AR$1,$B231)</f>
        <v>0</v>
      </c>
      <c r="K231">
        <f>SUMIFS(INDEX('IRA-BIL_IRA-BIL - Mid_annual_st'!$W$3:$AR$434,MATCH(K226,'IRA-BIL_IRA-BIL - Mid_annual_st'!$A$3:$A$434,0),),'IRA-BIL_IRA-BIL - Mid_annual_st'!$W$1:$AR$1,$B231)</f>
        <v>0</v>
      </c>
      <c r="M231">
        <f t="shared" ref="M231" si="1693">C231/SUM(C228:C239)</f>
        <v>0</v>
      </c>
      <c r="N231">
        <f t="shared" ref="N231" si="1694">D231/SUM(D228:D239)</f>
        <v>0</v>
      </c>
      <c r="O231">
        <f t="shared" ref="O231" si="1695">E231/SUM(E228:E239)</f>
        <v>0</v>
      </c>
      <c r="P231">
        <f t="shared" ref="P231" si="1696">F231/SUM(F228:F239)</f>
        <v>0</v>
      </c>
      <c r="Q231">
        <f t="shared" ref="Q231" si="1697">G231/SUM(G228:G239)</f>
        <v>0</v>
      </c>
      <c r="R231">
        <f t="shared" ref="R231" si="1698">H231/SUM(H228:H239)</f>
        <v>0</v>
      </c>
      <c r="S231">
        <f t="shared" ref="S231" si="1699">I231/SUM(I228:I239)</f>
        <v>0</v>
      </c>
      <c r="T231">
        <f t="shared" ref="T231" si="1700">J231/SUM(J228:J239)</f>
        <v>0</v>
      </c>
      <c r="U231">
        <f t="shared" ref="U231" si="1701">K231/SUM(K228:K239)</f>
        <v>0</v>
      </c>
    </row>
    <row r="232" spans="1:21">
      <c r="A232" t="str">
        <f t="shared" si="1683"/>
        <v>ME</v>
      </c>
      <c r="B232" s="1" t="s">
        <v>101</v>
      </c>
      <c r="C232">
        <f>SUMIFS(INDEX('IRA-BIL_IRA-BIL - Mid_annual_st'!$W$3:$AR$434,MATCH(C226,'IRA-BIL_IRA-BIL - Mid_annual_st'!$A$3:$A$434,0),),'IRA-BIL_IRA-BIL - Mid_annual_st'!$W$1:$AR$1,$B232)</f>
        <v>3457032</v>
      </c>
      <c r="D232">
        <f>SUMIFS(INDEX('IRA-BIL_IRA-BIL - Mid_annual_st'!$W$3:$AR$434,MATCH(D226,'IRA-BIL_IRA-BIL - Mid_annual_st'!$A$3:$A$434,0),),'IRA-BIL_IRA-BIL - Mid_annual_st'!$W$1:$AR$1,$B232)</f>
        <v>3457032</v>
      </c>
      <c r="E232">
        <f>SUMIFS(INDEX('IRA-BIL_IRA-BIL - Mid_annual_st'!$W$3:$AR$434,MATCH(E226,'IRA-BIL_IRA-BIL - Mid_annual_st'!$A$3:$A$434,0),),'IRA-BIL_IRA-BIL - Mid_annual_st'!$W$1:$AR$1,$B232)</f>
        <v>3460783</v>
      </c>
      <c r="F232">
        <f>SUMIFS(INDEX('IRA-BIL_IRA-BIL - Mid_annual_st'!$W$3:$AR$434,MATCH(F226,'IRA-BIL_IRA-BIL - Mid_annual_st'!$A$3:$A$434,0),),'IRA-BIL_IRA-BIL - Mid_annual_st'!$W$1:$AR$1,$B232)</f>
        <v>3464534</v>
      </c>
      <c r="G232">
        <f>SUMIFS(INDEX('IRA-BIL_IRA-BIL - Mid_annual_st'!$W$3:$AR$434,MATCH(G226,'IRA-BIL_IRA-BIL - Mid_annual_st'!$A$3:$A$434,0),),'IRA-BIL_IRA-BIL - Mid_annual_st'!$W$1:$AR$1,$B232)</f>
        <v>3468286</v>
      </c>
      <c r="H232">
        <f>SUMIFS(INDEX('IRA-BIL_IRA-BIL - Mid_annual_st'!$W$3:$AR$434,MATCH(H226,'IRA-BIL_IRA-BIL - Mid_annual_st'!$A$3:$A$434,0),),'IRA-BIL_IRA-BIL - Mid_annual_st'!$W$1:$AR$1,$B232)</f>
        <v>3472037</v>
      </c>
      <c r="I232">
        <f>SUMIFS(INDEX('IRA-BIL_IRA-BIL - Mid_annual_st'!$W$3:$AR$434,MATCH(I226,'IRA-BIL_IRA-BIL - Mid_annual_st'!$A$3:$A$434,0),),'IRA-BIL_IRA-BIL - Mid_annual_st'!$W$1:$AR$1,$B232)</f>
        <v>3475788</v>
      </c>
      <c r="J232">
        <f>SUMIFS(INDEX('IRA-BIL_IRA-BIL - Mid_annual_st'!$W$3:$AR$434,MATCH(J226,'IRA-BIL_IRA-BIL - Mid_annual_st'!$A$3:$A$434,0),),'IRA-BIL_IRA-BIL - Mid_annual_st'!$W$1:$AR$1,$B232)</f>
        <v>3479540</v>
      </c>
      <c r="K232">
        <f>SUMIFS(INDEX('IRA-BIL_IRA-BIL - Mid_annual_st'!$W$3:$AR$434,MATCH(K226,'IRA-BIL_IRA-BIL - Mid_annual_st'!$A$3:$A$434,0),),'IRA-BIL_IRA-BIL - Mid_annual_st'!$W$1:$AR$1,$B232)</f>
        <v>3543243</v>
      </c>
      <c r="M232">
        <f t="shared" ref="M232" si="1702">C232/SUM(C228:C239)</f>
        <v>0.3869475526941128</v>
      </c>
      <c r="N232">
        <f t="shared" ref="N232" si="1703">D232/SUM(D228:D239)</f>
        <v>0.36389806695809823</v>
      </c>
      <c r="O232">
        <f t="shared" ref="O232" si="1704">E232/SUM(E228:E239)</f>
        <v>0.36766470361137155</v>
      </c>
      <c r="P232">
        <f t="shared" ref="P232" si="1705">F232/SUM(F228:F239)</f>
        <v>0.36624870289291878</v>
      </c>
      <c r="Q232">
        <f t="shared" ref="Q232" si="1706">G232/SUM(G228:G239)</f>
        <v>0.36602673906672356</v>
      </c>
      <c r="R232">
        <f t="shared" ref="R232" si="1707">H232/SUM(H228:H239)</f>
        <v>0.35864030908846006</v>
      </c>
      <c r="S232">
        <f t="shared" ref="S232" si="1708">I232/SUM(I228:I239)</f>
        <v>0.34797218255237544</v>
      </c>
      <c r="T232">
        <f t="shared" ref="T232" si="1709">J232/SUM(J228:J239)</f>
        <v>0.34573534713039483</v>
      </c>
      <c r="U232">
        <f t="shared" ref="U232" si="1710">K232/SUM(K228:K239)</f>
        <v>0.31461140564382856</v>
      </c>
    </row>
    <row r="233" spans="1:21">
      <c r="A233" t="str">
        <f t="shared" si="1683"/>
        <v>ME</v>
      </c>
      <c r="B233" s="1" t="s">
        <v>346</v>
      </c>
      <c r="C233">
        <f>SUMIFS(INDEX('IRA-BIL_IRA-BIL - Mid_annual_st'!$W$3:$AR$434,MATCH(C226,'IRA-BIL_IRA-BIL - Mid_annual_st'!$A$3:$A$434,0),),'IRA-BIL_IRA-BIL - Mid_annual_st'!$W$1:$AR$1,$B233)</f>
        <v>1369774</v>
      </c>
      <c r="D233">
        <f>SUMIFS(INDEX('IRA-BIL_IRA-BIL - Mid_annual_st'!$W$3:$AR$434,MATCH(D226,'IRA-BIL_IRA-BIL - Mid_annual_st'!$A$3:$A$434,0),),'IRA-BIL_IRA-BIL - Mid_annual_st'!$W$1:$AR$1,$B233)</f>
        <v>1369774</v>
      </c>
      <c r="E233">
        <f>SUMIFS(INDEX('IRA-BIL_IRA-BIL - Mid_annual_st'!$W$3:$AR$434,MATCH(E226,'IRA-BIL_IRA-BIL - Mid_annual_st'!$A$3:$A$434,0),),'IRA-BIL_IRA-BIL - Mid_annual_st'!$W$1:$AR$1,$B233)</f>
        <v>1363455</v>
      </c>
      <c r="F233">
        <f>SUMIFS(INDEX('IRA-BIL_IRA-BIL - Mid_annual_st'!$W$3:$AR$434,MATCH(F226,'IRA-BIL_IRA-BIL - Mid_annual_st'!$A$3:$A$434,0),),'IRA-BIL_IRA-BIL - Mid_annual_st'!$W$1:$AR$1,$B233)</f>
        <v>1370442</v>
      </c>
      <c r="G233">
        <f>SUMIFS(INDEX('IRA-BIL_IRA-BIL - Mid_annual_st'!$W$3:$AR$434,MATCH(G226,'IRA-BIL_IRA-BIL - Mid_annual_st'!$A$3:$A$434,0),),'IRA-BIL_IRA-BIL - Mid_annual_st'!$W$1:$AR$1,$B233)</f>
        <v>1376701</v>
      </c>
      <c r="H233">
        <f>SUMIFS(INDEX('IRA-BIL_IRA-BIL - Mid_annual_st'!$W$3:$AR$434,MATCH(H226,'IRA-BIL_IRA-BIL - Mid_annual_st'!$A$3:$A$434,0),),'IRA-BIL_IRA-BIL - Mid_annual_st'!$W$1:$AR$1,$B233)</f>
        <v>1380785</v>
      </c>
      <c r="I233">
        <f>SUMIFS(INDEX('IRA-BIL_IRA-BIL - Mid_annual_st'!$W$3:$AR$434,MATCH(I226,'IRA-BIL_IRA-BIL - Mid_annual_st'!$A$3:$A$434,0),),'IRA-BIL_IRA-BIL - Mid_annual_st'!$W$1:$AR$1,$B233)</f>
        <v>568345</v>
      </c>
      <c r="J233">
        <f>SUMIFS(INDEX('IRA-BIL_IRA-BIL - Mid_annual_st'!$W$3:$AR$434,MATCH(J226,'IRA-BIL_IRA-BIL - Mid_annual_st'!$A$3:$A$434,0),),'IRA-BIL_IRA-BIL - Mid_annual_st'!$W$1:$AR$1,$B233)</f>
        <v>339200</v>
      </c>
      <c r="K233">
        <f>SUMIFS(INDEX('IRA-BIL_IRA-BIL - Mid_annual_st'!$W$3:$AR$434,MATCH(K226,'IRA-BIL_IRA-BIL - Mid_annual_st'!$A$3:$A$434,0),),'IRA-BIL_IRA-BIL - Mid_annual_st'!$W$1:$AR$1,$B233)</f>
        <v>60230</v>
      </c>
      <c r="M233">
        <f t="shared" ref="M233" si="1711">C233/SUM(C228:C239)</f>
        <v>0.1533195807976396</v>
      </c>
      <c r="N233">
        <f t="shared" ref="N233" si="1712">D233/SUM(D228:D239)</f>
        <v>0.14418672166455562</v>
      </c>
      <c r="O233">
        <f t="shared" ref="O233" si="1713">E233/SUM(E228:E239)</f>
        <v>0.14484995981037893</v>
      </c>
      <c r="P233">
        <f t="shared" ref="P233" si="1714">F233/SUM(F228:F239)</f>
        <v>0.14487449246853326</v>
      </c>
      <c r="Q233">
        <f t="shared" ref="Q233" si="1715">G233/SUM(G228:G239)</f>
        <v>0.14529060685880502</v>
      </c>
      <c r="R233">
        <f t="shared" ref="R233" si="1716">H233/SUM(H228:H239)</f>
        <v>0.14262669412356763</v>
      </c>
      <c r="S233">
        <f t="shared" ref="S233" si="1717">I233/SUM(I228:I239)</f>
        <v>5.6898824120668413E-2</v>
      </c>
      <c r="T233">
        <f t="shared" ref="T233" si="1718">J233/SUM(J228:J239)</f>
        <v>3.3703716510409404E-2</v>
      </c>
      <c r="U233">
        <f t="shared" ref="U233" si="1719">K233/SUM(K228:K239)</f>
        <v>5.3479383045215339E-3</v>
      </c>
    </row>
    <row r="234" spans="1:21">
      <c r="A234" t="str">
        <f t="shared" si="1683"/>
        <v>ME</v>
      </c>
      <c r="B234" s="1" t="s">
        <v>99</v>
      </c>
      <c r="C234">
        <f>SUMIFS(INDEX('IRA-BIL_IRA-BIL - Mid_annual_st'!$W$3:$AR$434,MATCH(C226,'IRA-BIL_IRA-BIL - Mid_annual_st'!$A$3:$A$434,0),),'IRA-BIL_IRA-BIL - Mid_annual_st'!$W$1:$AR$1,$B234)</f>
        <v>0</v>
      </c>
      <c r="D234">
        <f>SUMIFS(INDEX('IRA-BIL_IRA-BIL - Mid_annual_st'!$W$3:$AR$434,MATCH(D226,'IRA-BIL_IRA-BIL - Mid_annual_st'!$A$3:$A$434,0),),'IRA-BIL_IRA-BIL - Mid_annual_st'!$W$1:$AR$1,$B234)</f>
        <v>0</v>
      </c>
      <c r="E234">
        <f>SUMIFS(INDEX('IRA-BIL_IRA-BIL - Mid_annual_st'!$W$3:$AR$434,MATCH(E226,'IRA-BIL_IRA-BIL - Mid_annual_st'!$A$3:$A$434,0),),'IRA-BIL_IRA-BIL - Mid_annual_st'!$W$1:$AR$1,$B234)</f>
        <v>0</v>
      </c>
      <c r="F234">
        <f>SUMIFS(INDEX('IRA-BIL_IRA-BIL - Mid_annual_st'!$W$3:$AR$434,MATCH(F226,'IRA-BIL_IRA-BIL - Mid_annual_st'!$A$3:$A$434,0),),'IRA-BIL_IRA-BIL - Mid_annual_st'!$W$1:$AR$1,$B234)</f>
        <v>0</v>
      </c>
      <c r="G234">
        <f>SUMIFS(INDEX('IRA-BIL_IRA-BIL - Mid_annual_st'!$W$3:$AR$434,MATCH(G226,'IRA-BIL_IRA-BIL - Mid_annual_st'!$A$3:$A$434,0),),'IRA-BIL_IRA-BIL - Mid_annual_st'!$W$1:$AR$1,$B234)</f>
        <v>0</v>
      </c>
      <c r="H234">
        <f>SUMIFS(INDEX('IRA-BIL_IRA-BIL - Mid_annual_st'!$W$3:$AR$434,MATCH(H226,'IRA-BIL_IRA-BIL - Mid_annual_st'!$A$3:$A$434,0),),'IRA-BIL_IRA-BIL - Mid_annual_st'!$W$1:$AR$1,$B234)</f>
        <v>0</v>
      </c>
      <c r="I234">
        <f>SUMIFS(INDEX('IRA-BIL_IRA-BIL - Mid_annual_st'!$W$3:$AR$434,MATCH(I226,'IRA-BIL_IRA-BIL - Mid_annual_st'!$A$3:$A$434,0),),'IRA-BIL_IRA-BIL - Mid_annual_st'!$W$1:$AR$1,$B234)</f>
        <v>0</v>
      </c>
      <c r="J234">
        <f>SUMIFS(INDEX('IRA-BIL_IRA-BIL - Mid_annual_st'!$W$3:$AR$434,MATCH(J226,'IRA-BIL_IRA-BIL - Mid_annual_st'!$A$3:$A$434,0),),'IRA-BIL_IRA-BIL - Mid_annual_st'!$W$1:$AR$1,$B234)</f>
        <v>0</v>
      </c>
      <c r="K234">
        <f>SUMIFS(INDEX('IRA-BIL_IRA-BIL - Mid_annual_st'!$W$3:$AR$434,MATCH(K226,'IRA-BIL_IRA-BIL - Mid_annual_st'!$A$3:$A$434,0),),'IRA-BIL_IRA-BIL - Mid_annual_st'!$W$1:$AR$1,$B234)</f>
        <v>0</v>
      </c>
      <c r="M234">
        <f t="shared" ref="M234" si="1720">C234/SUM(C228:C239)</f>
        <v>0</v>
      </c>
      <c r="N234">
        <f t="shared" ref="N234" si="1721">D234/SUM(D228:D239)</f>
        <v>0</v>
      </c>
      <c r="O234">
        <f t="shared" ref="O234" si="1722">E234/SUM(E228:E239)</f>
        <v>0</v>
      </c>
      <c r="P234">
        <f t="shared" ref="P234" si="1723">F234/SUM(F228:F239)</f>
        <v>0</v>
      </c>
      <c r="Q234">
        <f t="shared" ref="Q234" si="1724">G234/SUM(G228:G239)</f>
        <v>0</v>
      </c>
      <c r="R234">
        <f t="shared" ref="R234" si="1725">H234/SUM(H228:H239)</f>
        <v>0</v>
      </c>
      <c r="S234">
        <f t="shared" ref="S234" si="1726">I234/SUM(I228:I239)</f>
        <v>0</v>
      </c>
      <c r="T234">
        <f t="shared" ref="T234" si="1727">J234/SUM(J228:J239)</f>
        <v>0</v>
      </c>
      <c r="U234">
        <f t="shared" ref="U234" si="1728">K234/SUM(K228:K239)</f>
        <v>0</v>
      </c>
    </row>
    <row r="235" spans="1:21">
      <c r="A235" t="str">
        <f t="shared" si="1683"/>
        <v>ME</v>
      </c>
      <c r="B235" s="1" t="s">
        <v>109</v>
      </c>
      <c r="C235">
        <f>SUMIFS(INDEX('IRA-BIL_IRA-BIL - Mid_annual_st'!$W$3:$AR$434,MATCH(C226,'IRA-BIL_IRA-BIL - Mid_annual_st'!$A$3:$A$434,0),),'IRA-BIL_IRA-BIL - Mid_annual_st'!$W$1:$AR$1,$B235)</f>
        <v>0</v>
      </c>
      <c r="D235">
        <f>SUMIFS(INDEX('IRA-BIL_IRA-BIL - Mid_annual_st'!$W$3:$AR$434,MATCH(D226,'IRA-BIL_IRA-BIL - Mid_annual_st'!$A$3:$A$434,0),),'IRA-BIL_IRA-BIL - Mid_annual_st'!$W$1:$AR$1,$B235)</f>
        <v>0</v>
      </c>
      <c r="E235">
        <f>SUMIFS(INDEX('IRA-BIL_IRA-BIL - Mid_annual_st'!$W$3:$AR$434,MATCH(E226,'IRA-BIL_IRA-BIL - Mid_annual_st'!$A$3:$A$434,0),),'IRA-BIL_IRA-BIL - Mid_annual_st'!$W$1:$AR$1,$B235)</f>
        <v>42592</v>
      </c>
      <c r="F235">
        <f>SUMIFS(INDEX('IRA-BIL_IRA-BIL - Mid_annual_st'!$W$3:$AR$434,MATCH(F226,'IRA-BIL_IRA-BIL - Mid_annual_st'!$A$3:$A$434,0),),'IRA-BIL_IRA-BIL - Mid_annual_st'!$W$1:$AR$1,$B235)</f>
        <v>46266</v>
      </c>
      <c r="G235">
        <f>SUMIFS(INDEX('IRA-BIL_IRA-BIL - Mid_annual_st'!$W$3:$AR$434,MATCH(G226,'IRA-BIL_IRA-BIL - Mid_annual_st'!$A$3:$A$434,0),),'IRA-BIL_IRA-BIL - Mid_annual_st'!$W$1:$AR$1,$B235)</f>
        <v>46141</v>
      </c>
      <c r="H235">
        <f>SUMIFS(INDEX('IRA-BIL_IRA-BIL - Mid_annual_st'!$W$3:$AR$434,MATCH(H226,'IRA-BIL_IRA-BIL - Mid_annual_st'!$A$3:$A$434,0),),'IRA-BIL_IRA-BIL - Mid_annual_st'!$W$1:$AR$1,$B235)</f>
        <v>46015</v>
      </c>
      <c r="I235">
        <f>SUMIFS(INDEX('IRA-BIL_IRA-BIL - Mid_annual_st'!$W$3:$AR$434,MATCH(I226,'IRA-BIL_IRA-BIL - Mid_annual_st'!$A$3:$A$434,0),),'IRA-BIL_IRA-BIL - Mid_annual_st'!$W$1:$AR$1,$B235)</f>
        <v>45890</v>
      </c>
      <c r="J235">
        <f>SUMIFS(INDEX('IRA-BIL_IRA-BIL - Mid_annual_st'!$W$3:$AR$434,MATCH(J226,'IRA-BIL_IRA-BIL - Mid_annual_st'!$A$3:$A$434,0),),'IRA-BIL_IRA-BIL - Mid_annual_st'!$W$1:$AR$1,$B235)</f>
        <v>43907</v>
      </c>
      <c r="K235">
        <f>SUMIFS(INDEX('IRA-BIL_IRA-BIL - Mid_annual_st'!$W$3:$AR$434,MATCH(K226,'IRA-BIL_IRA-BIL - Mid_annual_st'!$A$3:$A$434,0),),'IRA-BIL_IRA-BIL - Mid_annual_st'!$W$1:$AR$1,$B235)</f>
        <v>501288</v>
      </c>
      <c r="M235">
        <f t="shared" ref="M235" si="1729">C235/SUM(C228:C239)</f>
        <v>0</v>
      </c>
      <c r="N235">
        <f t="shared" ref="N235" si="1730">D235/SUM(D228:D239)</f>
        <v>0</v>
      </c>
      <c r="O235">
        <f t="shared" ref="O235" si="1731">E235/SUM(E228:E239)</f>
        <v>4.5248647650591028E-3</v>
      </c>
      <c r="P235">
        <f t="shared" ref="P235" si="1732">F235/SUM(F228:F239)</f>
        <v>4.890949977123556E-3</v>
      </c>
      <c r="Q235">
        <f t="shared" ref="Q235" si="1733">G235/SUM(G228:G239)</f>
        <v>4.8695060808934707E-3</v>
      </c>
      <c r="R235">
        <f t="shared" ref="R235" si="1734">H235/SUM(H228:H239)</f>
        <v>4.7530696886886551E-3</v>
      </c>
      <c r="S235">
        <f t="shared" ref="S235" si="1735">I235/SUM(I228:I239)</f>
        <v>4.5941937360185689E-3</v>
      </c>
      <c r="T235">
        <f t="shared" ref="T235" si="1736">J235/SUM(J228:J239)</f>
        <v>4.3627036580853344E-3</v>
      </c>
      <c r="U235">
        <f t="shared" ref="U235" si="1737">K235/SUM(K228:K239)</f>
        <v>4.451033200725537E-2</v>
      </c>
    </row>
    <row r="236" spans="1:21">
      <c r="A236" t="str">
        <f t="shared" si="1683"/>
        <v>ME</v>
      </c>
      <c r="B236" s="1" t="s">
        <v>106</v>
      </c>
      <c r="C236">
        <f>SUMIFS(INDEX('IRA-BIL_IRA-BIL - Mid_annual_st'!$W$3:$AR$434,MATCH(C226,'IRA-BIL_IRA-BIL - Mid_annual_st'!$A$3:$A$434,0),),'IRA-BIL_IRA-BIL - Mid_annual_st'!$W$1:$AR$1,$B236)</f>
        <v>346489</v>
      </c>
      <c r="D236">
        <f>SUMIFS(INDEX('IRA-BIL_IRA-BIL - Mid_annual_st'!$W$3:$AR$434,MATCH(D226,'IRA-BIL_IRA-BIL - Mid_annual_st'!$A$3:$A$434,0),),'IRA-BIL_IRA-BIL - Mid_annual_st'!$W$1:$AR$1,$B236)</f>
        <v>223596</v>
      </c>
      <c r="E236">
        <f>SUMIFS(INDEX('IRA-BIL_IRA-BIL - Mid_annual_st'!$W$3:$AR$434,MATCH(E226,'IRA-BIL_IRA-BIL - Mid_annual_st'!$A$3:$A$434,0),),'IRA-BIL_IRA-BIL - Mid_annual_st'!$W$1:$AR$1,$B236)</f>
        <v>7322</v>
      </c>
      <c r="F236">
        <f>SUMIFS(INDEX('IRA-BIL_IRA-BIL - Mid_annual_st'!$W$3:$AR$434,MATCH(F226,'IRA-BIL_IRA-BIL - Mid_annual_st'!$A$3:$A$434,0),),'IRA-BIL_IRA-BIL - Mid_annual_st'!$W$1:$AR$1,$B236)</f>
        <v>7322</v>
      </c>
      <c r="G236">
        <f>SUMIFS(INDEX('IRA-BIL_IRA-BIL - Mid_annual_st'!$W$3:$AR$434,MATCH(G226,'IRA-BIL_IRA-BIL - Mid_annual_st'!$A$3:$A$434,0),),'IRA-BIL_IRA-BIL - Mid_annual_st'!$W$1:$AR$1,$B236)</f>
        <v>7322</v>
      </c>
      <c r="H236">
        <f>SUMIFS(INDEX('IRA-BIL_IRA-BIL - Mid_annual_st'!$W$3:$AR$434,MATCH(H226,'IRA-BIL_IRA-BIL - Mid_annual_st'!$A$3:$A$434,0),),'IRA-BIL_IRA-BIL - Mid_annual_st'!$W$1:$AR$1,$B236)</f>
        <v>7322</v>
      </c>
      <c r="I236">
        <f>SUMIFS(INDEX('IRA-BIL_IRA-BIL - Mid_annual_st'!$W$3:$AR$434,MATCH(I226,'IRA-BIL_IRA-BIL - Mid_annual_st'!$A$3:$A$434,0),),'IRA-BIL_IRA-BIL - Mid_annual_st'!$W$1:$AR$1,$B236)</f>
        <v>0</v>
      </c>
      <c r="J236">
        <f>SUMIFS(INDEX('IRA-BIL_IRA-BIL - Mid_annual_st'!$W$3:$AR$434,MATCH(J226,'IRA-BIL_IRA-BIL - Mid_annual_st'!$A$3:$A$434,0),),'IRA-BIL_IRA-BIL - Mid_annual_st'!$W$1:$AR$1,$B236)</f>
        <v>0</v>
      </c>
      <c r="K236">
        <f>SUMIFS(INDEX('IRA-BIL_IRA-BIL - Mid_annual_st'!$W$3:$AR$434,MATCH(K226,'IRA-BIL_IRA-BIL - Mid_annual_st'!$A$3:$A$434,0),),'IRA-BIL_IRA-BIL - Mid_annual_st'!$W$1:$AR$1,$B236)</f>
        <v>0</v>
      </c>
      <c r="M236">
        <f t="shared" ref="M236" si="1738">C236/SUM(C228:C239)</f>
        <v>3.878271030914103E-2</v>
      </c>
      <c r="N236">
        <f t="shared" ref="N236" si="1739">D236/SUM(D228:D239)</f>
        <v>2.3536418575113835E-2</v>
      </c>
      <c r="O236">
        <f t="shared" ref="O236" si="1740">E236/SUM(E228:E239)</f>
        <v>7.778704876446927E-4</v>
      </c>
      <c r="P236">
        <f t="shared" ref="P236" si="1741">F236/SUM(F228:F239)</f>
        <v>7.7403570078456478E-4</v>
      </c>
      <c r="Q236">
        <f t="shared" ref="Q236" si="1742">G236/SUM(G228:G239)</f>
        <v>7.7272975280774127E-4</v>
      </c>
      <c r="R236">
        <f t="shared" ref="R236" si="1743">H236/SUM(H228:H239)</f>
        <v>7.5631807585740149E-4</v>
      </c>
      <c r="S236">
        <f t="shared" ref="S236" si="1744">I236/SUM(I228:I239)</f>
        <v>0</v>
      </c>
      <c r="T236">
        <f t="shared" ref="T236" si="1745">J236/SUM(J228:J239)</f>
        <v>0</v>
      </c>
      <c r="U236">
        <f t="shared" ref="U236" si="1746">K236/SUM(K228:K239)</f>
        <v>0</v>
      </c>
    </row>
    <row r="237" spans="1:21">
      <c r="A237" t="str">
        <f t="shared" si="1683"/>
        <v>ME</v>
      </c>
      <c r="B237" s="1" t="s">
        <v>100</v>
      </c>
      <c r="C237">
        <f>SUMIFS(INDEX('IRA-BIL_IRA-BIL - Mid_annual_st'!$W$3:$AR$434,MATCH(C226,'IRA-BIL_IRA-BIL - Mid_annual_st'!$A$3:$A$434,0),),'IRA-BIL_IRA-BIL - Mid_annual_st'!$W$1:$AR$1,$B237)</f>
        <v>3127106</v>
      </c>
      <c r="D237">
        <f>SUMIFS(INDEX('IRA-BIL_IRA-BIL - Mid_annual_st'!$W$3:$AR$434,MATCH(D226,'IRA-BIL_IRA-BIL - Mid_annual_st'!$A$3:$A$434,0),),'IRA-BIL_IRA-BIL - Mid_annual_st'!$W$1:$AR$1,$B237)</f>
        <v>3652851</v>
      </c>
      <c r="E237">
        <f>SUMIFS(INDEX('IRA-BIL_IRA-BIL - Mid_annual_st'!$W$3:$AR$434,MATCH(E226,'IRA-BIL_IRA-BIL - Mid_annual_st'!$A$3:$A$434,0),),'IRA-BIL_IRA-BIL - Mid_annual_st'!$W$1:$AR$1,$B237)</f>
        <v>3755707</v>
      </c>
      <c r="F237">
        <f>SUMIFS(INDEX('IRA-BIL_IRA-BIL - Mid_annual_st'!$W$3:$AR$434,MATCH(F226,'IRA-BIL_IRA-BIL - Mid_annual_st'!$A$3:$A$434,0),),'IRA-BIL_IRA-BIL - Mid_annual_st'!$W$1:$AR$1,$B237)</f>
        <v>3752834</v>
      </c>
      <c r="G237">
        <f>SUMIFS(INDEX('IRA-BIL_IRA-BIL - Mid_annual_st'!$W$3:$AR$434,MATCH(G226,'IRA-BIL_IRA-BIL - Mid_annual_st'!$A$3:$A$434,0),),'IRA-BIL_IRA-BIL - Mid_annual_st'!$W$1:$AR$1,$B237)</f>
        <v>3753645</v>
      </c>
      <c r="H237">
        <f>SUMIFS(INDEX('IRA-BIL_IRA-BIL - Mid_annual_st'!$W$3:$AR$434,MATCH(H226,'IRA-BIL_IRA-BIL - Mid_annual_st'!$A$3:$A$434,0),),'IRA-BIL_IRA-BIL - Mid_annual_st'!$W$1:$AR$1,$B237)</f>
        <v>3921656</v>
      </c>
      <c r="I237">
        <f>SUMIFS(INDEX('IRA-BIL_IRA-BIL - Mid_annual_st'!$W$3:$AR$434,MATCH(I226,'IRA-BIL_IRA-BIL - Mid_annual_st'!$A$3:$A$434,0),),'IRA-BIL_IRA-BIL - Mid_annual_st'!$W$1:$AR$1,$B237)</f>
        <v>5058160</v>
      </c>
      <c r="J237">
        <f>SUMIFS(INDEX('IRA-BIL_IRA-BIL - Mid_annual_st'!$W$3:$AR$434,MATCH(J226,'IRA-BIL_IRA-BIL - Mid_annual_st'!$A$3:$A$434,0),),'IRA-BIL_IRA-BIL - Mid_annual_st'!$W$1:$AR$1,$B237)</f>
        <v>5381196</v>
      </c>
      <c r="K237">
        <f>SUMIFS(INDEX('IRA-BIL_IRA-BIL - Mid_annual_st'!$W$3:$AR$434,MATCH(K226,'IRA-BIL_IRA-BIL - Mid_annual_st'!$A$3:$A$434,0),),'IRA-BIL_IRA-BIL - Mid_annual_st'!$W$1:$AR$1,$B237)</f>
        <v>6347976</v>
      </c>
      <c r="M237">
        <f t="shared" ref="M237" si="1747">C237/SUM(C228:C239)</f>
        <v>0.35001874837001112</v>
      </c>
      <c r="N237">
        <f t="shared" ref="N237" si="1748">D237/SUM(D228:D239)</f>
        <v>0.38451059110414831</v>
      </c>
      <c r="O237">
        <f t="shared" ref="O237" si="1749">E237/SUM(E228:E239)</f>
        <v>0.39899667243110981</v>
      </c>
      <c r="P237">
        <f t="shared" ref="P237" si="1750">F237/SUM(F228:F239)</f>
        <v>0.39672596218494144</v>
      </c>
      <c r="Q237">
        <f t="shared" ref="Q237" si="1751">G237/SUM(G228:G239)</f>
        <v>0.39614219789374683</v>
      </c>
      <c r="R237">
        <f t="shared" ref="R237" si="1752">H237/SUM(H228:H239)</f>
        <v>0.40508321771300654</v>
      </c>
      <c r="S237">
        <f t="shared" ref="S237" si="1753">I237/SUM(I228:I239)</f>
        <v>0.50638847216778571</v>
      </c>
      <c r="T237">
        <f t="shared" ref="T237" si="1754">J237/SUM(J228:J239)</f>
        <v>0.53468839761482612</v>
      </c>
      <c r="U237">
        <f t="shared" ref="U237" si="1755">K237/SUM(K228:K239)</f>
        <v>0.56364907864159708</v>
      </c>
    </row>
    <row r="238" spans="1:21">
      <c r="A238" t="str">
        <f t="shared" si="1683"/>
        <v>ME</v>
      </c>
      <c r="B238" s="1" t="s">
        <v>896</v>
      </c>
      <c r="C238" s="156">
        <v>0</v>
      </c>
      <c r="D238" s="156">
        <v>0</v>
      </c>
      <c r="E238" s="156">
        <v>0</v>
      </c>
      <c r="F238" s="156">
        <v>0</v>
      </c>
      <c r="G238" s="156">
        <v>0</v>
      </c>
      <c r="H238" s="156">
        <v>0</v>
      </c>
      <c r="I238" s="156">
        <v>0</v>
      </c>
      <c r="J238" s="156">
        <v>0</v>
      </c>
      <c r="K238" s="156">
        <v>0</v>
      </c>
      <c r="M238" s="156">
        <v>0</v>
      </c>
      <c r="N238" s="156">
        <v>0</v>
      </c>
      <c r="O238" s="156">
        <v>0</v>
      </c>
      <c r="P238" s="156">
        <v>0</v>
      </c>
      <c r="Q238" s="156">
        <v>0</v>
      </c>
      <c r="R238" s="156">
        <v>0</v>
      </c>
      <c r="S238" s="156">
        <v>0</v>
      </c>
      <c r="T238" s="156">
        <v>0</v>
      </c>
      <c r="U238" s="156">
        <v>0</v>
      </c>
    </row>
    <row r="239" spans="1:21" ht="15.5" thickBot="1">
      <c r="A239" t="str">
        <f t="shared" si="1683"/>
        <v>ME</v>
      </c>
      <c r="B239" s="1" t="s">
        <v>895</v>
      </c>
      <c r="C239">
        <f>SUMIFS(INDEX('IRA-BIL_IRA-BIL - Mid_annual_st'!$W$3:$AR$434,MATCH(C226,'IRA-BIL_IRA-BIL - Mid_annual_st'!$A$3:$A$434,0),),'IRA-BIL_IRA-BIL - Mid_annual_st'!$W$1:$AR$1,$B239)</f>
        <v>407376</v>
      </c>
      <c r="D239">
        <f>SUMIFS(INDEX('IRA-BIL_IRA-BIL - Mid_annual_st'!$W$3:$AR$434,MATCH(D226,'IRA-BIL_IRA-BIL - Mid_annual_st'!$A$3:$A$434,0),),'IRA-BIL_IRA-BIL - Mid_annual_st'!$W$1:$AR$1,$B239)</f>
        <v>716589</v>
      </c>
      <c r="E239">
        <f>SUMIFS(INDEX('IRA-BIL_IRA-BIL - Mid_annual_st'!$W$3:$AR$434,MATCH(E226,'IRA-BIL_IRA-BIL - Mid_annual_st'!$A$3:$A$434,0),),'IRA-BIL_IRA-BIL - Mid_annual_st'!$W$1:$AR$1,$B239)</f>
        <v>713297</v>
      </c>
      <c r="F239">
        <f>SUMIFS(INDEX('IRA-BIL_IRA-BIL - Mid_annual_st'!$W$3:$AR$434,MATCH(F226,'IRA-BIL_IRA-BIL - Mid_annual_st'!$A$3:$A$434,0),),'IRA-BIL_IRA-BIL - Mid_annual_st'!$W$1:$AR$1,$B239)</f>
        <v>708310</v>
      </c>
      <c r="G239">
        <f>SUMIFS(INDEX('IRA-BIL_IRA-BIL - Mid_annual_st'!$W$3:$AR$434,MATCH(G226,'IRA-BIL_IRA-BIL - Mid_annual_st'!$A$3:$A$434,0),),'IRA-BIL_IRA-BIL - Mid_annual_st'!$W$1:$AR$1,$B239)</f>
        <v>703348</v>
      </c>
      <c r="H239">
        <f>SUMIFS(INDEX('IRA-BIL_IRA-BIL - Mid_annual_st'!$W$3:$AR$434,MATCH(H226,'IRA-BIL_IRA-BIL - Mid_annual_st'!$A$3:$A$434,0),),'IRA-BIL_IRA-BIL - Mid_annual_st'!$W$1:$AR$1,$B239)</f>
        <v>698430</v>
      </c>
      <c r="I239">
        <f>SUMIFS(INDEX('IRA-BIL_IRA-BIL - Mid_annual_st'!$W$3:$AR$434,MATCH(I226,'IRA-BIL_IRA-BIL - Mid_annual_st'!$A$3:$A$434,0),),'IRA-BIL_IRA-BIL - Mid_annual_st'!$W$1:$AR$1,$B239)</f>
        <v>693550</v>
      </c>
      <c r="J239">
        <f>SUMIFS(INDEX('IRA-BIL_IRA-BIL - Mid_annual_st'!$W$3:$AR$434,MATCH(J226,'IRA-BIL_IRA-BIL - Mid_annual_st'!$A$3:$A$434,0),),'IRA-BIL_IRA-BIL - Mid_annual_st'!$W$1:$AR$1,$B239)</f>
        <v>688698</v>
      </c>
      <c r="K239">
        <f>SUMIFS(INDEX('IRA-BIL_IRA-BIL - Mid_annual_st'!$W$3:$AR$434,MATCH(K226,'IRA-BIL_IRA-BIL - Mid_annual_st'!$A$3:$A$434,0),),'IRA-BIL_IRA-BIL - Mid_annual_st'!$W$1:$AR$1,$B239)</f>
        <v>683859</v>
      </c>
      <c r="M239">
        <f t="shared" ref="M239" si="1756">C239/SUM(C228:C239)</f>
        <v>4.5597826756106651E-2</v>
      </c>
      <c r="N239">
        <f t="shared" ref="N239" si="1757">D239/SUM(D228:D239)</f>
        <v>7.5430413112588093E-2</v>
      </c>
      <c r="O239">
        <f t="shared" ref="O239" si="1758">E239/SUM(E228:E239)</f>
        <v>7.5778842560160667E-2</v>
      </c>
      <c r="P239">
        <f t="shared" ref="P239" si="1759">F239/SUM(F228:F239)</f>
        <v>7.4878069820092194E-2</v>
      </c>
      <c r="Q239">
        <f t="shared" ref="Q239" si="1760">G239/SUM(G228:G239)</f>
        <v>7.4228069677385849E-2</v>
      </c>
      <c r="R239">
        <f t="shared" ref="R239" si="1761">H239/SUM(H228:H239)</f>
        <v>7.2143571936777506E-2</v>
      </c>
      <c r="S239">
        <f t="shared" ref="S239" si="1762">I239/SUM(I228:I239)</f>
        <v>6.9433494565606421E-2</v>
      </c>
      <c r="T239">
        <f t="shared" ref="T239" si="1763">J239/SUM(J228:J239)</f>
        <v>6.8430666725489198E-2</v>
      </c>
      <c r="U239">
        <f t="shared" ref="U239" si="1764">K239/SUM(K228:K239)</f>
        <v>6.0721164552412284E-2</v>
      </c>
    </row>
    <row r="240" spans="1:21" ht="15.5" thickBot="1">
      <c r="A240" s="153" t="s">
        <v>554</v>
      </c>
      <c r="C240" s="152" t="str">
        <f t="shared" ref="C240" si="1765">$A240&amp;"_"&amp;C241</f>
        <v>MD_2022</v>
      </c>
      <c r="D240" s="152" t="str">
        <f t="shared" ref="D240" si="1766">$A240&amp;"_"&amp;D241</f>
        <v>MD_2023</v>
      </c>
      <c r="E240" s="152" t="str">
        <f t="shared" ref="E240" si="1767">$A240&amp;"_"&amp;E241</f>
        <v>MD_2024</v>
      </c>
      <c r="F240" s="152" t="str">
        <f t="shared" ref="F240" si="1768">$A240&amp;"_"&amp;F241</f>
        <v>MD_2025</v>
      </c>
      <c r="G240" s="152" t="str">
        <f t="shared" ref="G240" si="1769">$A240&amp;"_"&amp;G241</f>
        <v>MD_2026</v>
      </c>
      <c r="H240" s="152" t="str">
        <f t="shared" ref="H240" si="1770">$A240&amp;"_"&amp;H241</f>
        <v>MD_2027</v>
      </c>
      <c r="I240" s="152" t="str">
        <f t="shared" ref="I240" si="1771">$A240&amp;"_"&amp;I241</f>
        <v>MD_2028</v>
      </c>
      <c r="J240" s="152" t="str">
        <f t="shared" ref="J240" si="1772">$A240&amp;"_"&amp;J241</f>
        <v>MD_2029</v>
      </c>
      <c r="K240" s="152" t="str">
        <f t="shared" ref="K240" si="1773">$A240&amp;"_"&amp;K241</f>
        <v>MD_2030</v>
      </c>
      <c r="M240" s="159" t="str">
        <f t="shared" ref="M240" si="1774">$A240&amp;"_"&amp;M241</f>
        <v>MD_2022</v>
      </c>
      <c r="N240" s="159" t="str">
        <f t="shared" ref="N240" si="1775">$A240&amp;"_"&amp;N241</f>
        <v>MD_2023</v>
      </c>
      <c r="O240" s="159" t="str">
        <f t="shared" ref="O240" si="1776">$A240&amp;"_"&amp;O241</f>
        <v>MD_2024</v>
      </c>
      <c r="P240" s="159" t="str">
        <f t="shared" ref="P240" si="1777">$A240&amp;"_"&amp;P241</f>
        <v>MD_2025</v>
      </c>
      <c r="Q240" s="159" t="str">
        <f t="shared" ref="Q240" si="1778">$A240&amp;"_"&amp;Q241</f>
        <v>MD_2026</v>
      </c>
      <c r="R240" s="159" t="str">
        <f t="shared" ref="R240" si="1779">$A240&amp;"_"&amp;R241</f>
        <v>MD_2027</v>
      </c>
      <c r="S240" s="159" t="str">
        <f t="shared" ref="S240" si="1780">$A240&amp;"_"&amp;S241</f>
        <v>MD_2028</v>
      </c>
      <c r="T240" s="159" t="str">
        <f t="shared" ref="T240" si="1781">$A240&amp;"_"&amp;T241</f>
        <v>MD_2029</v>
      </c>
      <c r="U240" s="159" t="str">
        <f t="shared" ref="U240" si="1782">$A240&amp;"_"&amp;U241</f>
        <v>MD_2030</v>
      </c>
    </row>
    <row r="241" spans="1:21">
      <c r="C241" s="151">
        <v>2022</v>
      </c>
      <c r="D241" s="151">
        <v>2023</v>
      </c>
      <c r="E241" s="151">
        <v>2024</v>
      </c>
      <c r="F241" s="151">
        <v>2025</v>
      </c>
      <c r="G241" s="151">
        <v>2026</v>
      </c>
      <c r="H241" s="151">
        <v>2027</v>
      </c>
      <c r="I241" s="151">
        <v>2028</v>
      </c>
      <c r="J241" s="151">
        <v>2029</v>
      </c>
      <c r="K241" s="151">
        <v>2030</v>
      </c>
      <c r="M241" s="151">
        <v>2022</v>
      </c>
      <c r="N241" s="151">
        <v>2023</v>
      </c>
      <c r="O241" s="151">
        <v>2024</v>
      </c>
      <c r="P241" s="151">
        <v>2025</v>
      </c>
      <c r="Q241" s="151">
        <v>2026</v>
      </c>
      <c r="R241" s="151">
        <v>2027</v>
      </c>
      <c r="S241" s="151">
        <v>2028</v>
      </c>
      <c r="T241" s="151">
        <v>2029</v>
      </c>
      <c r="U241" s="151">
        <v>2030</v>
      </c>
    </row>
    <row r="242" spans="1:21">
      <c r="A242" t="str">
        <f>A240</f>
        <v>MD</v>
      </c>
      <c r="B242" s="1" t="s">
        <v>897</v>
      </c>
      <c r="C242" s="156">
        <v>0</v>
      </c>
      <c r="D242" s="156">
        <v>0</v>
      </c>
      <c r="E242" s="156">
        <v>0</v>
      </c>
      <c r="F242" s="156">
        <v>0</v>
      </c>
      <c r="G242" s="156">
        <v>0</v>
      </c>
      <c r="H242" s="156">
        <v>0</v>
      </c>
      <c r="I242" s="156">
        <v>0</v>
      </c>
      <c r="J242" s="156">
        <v>0</v>
      </c>
      <c r="K242" s="156">
        <v>0</v>
      </c>
      <c r="M242" s="156">
        <v>0</v>
      </c>
      <c r="N242" s="156">
        <v>0</v>
      </c>
      <c r="O242" s="156">
        <v>0</v>
      </c>
      <c r="P242" s="156">
        <v>0</v>
      </c>
      <c r="Q242" s="156">
        <v>0</v>
      </c>
      <c r="R242" s="156">
        <v>0</v>
      </c>
      <c r="S242" s="156">
        <v>0</v>
      </c>
      <c r="T242" s="156">
        <v>0</v>
      </c>
      <c r="U242" s="156">
        <v>0</v>
      </c>
    </row>
    <row r="243" spans="1:21">
      <c r="A243" t="str">
        <f>A242</f>
        <v>MD</v>
      </c>
      <c r="B243" s="1" t="s">
        <v>104</v>
      </c>
      <c r="C243">
        <f>SUMIFS(INDEX('IRA-BIL_IRA-BIL - Mid_annual_st'!$W$3:$AR$434,MATCH(C240,'IRA-BIL_IRA-BIL - Mid_annual_st'!$A$3:$A$434,0),),'IRA-BIL_IRA-BIL - Mid_annual_st'!$W$1:$AR$1,$B243)</f>
        <v>590030</v>
      </c>
      <c r="D243">
        <f>SUMIFS(INDEX('IRA-BIL_IRA-BIL - Mid_annual_st'!$W$3:$AR$434,MATCH(D240,'IRA-BIL_IRA-BIL - Mid_annual_st'!$A$3:$A$434,0),),'IRA-BIL_IRA-BIL - Mid_annual_st'!$W$1:$AR$1,$B243)</f>
        <v>571700</v>
      </c>
      <c r="E243">
        <f>SUMIFS(INDEX('IRA-BIL_IRA-BIL - Mid_annual_st'!$W$3:$AR$434,MATCH(E240,'IRA-BIL_IRA-BIL - Mid_annual_st'!$A$3:$A$434,0),),'IRA-BIL_IRA-BIL - Mid_annual_st'!$W$1:$AR$1,$B243)</f>
        <v>571466</v>
      </c>
      <c r="F243">
        <f>SUMIFS(INDEX('IRA-BIL_IRA-BIL - Mid_annual_st'!$W$3:$AR$434,MATCH(F240,'IRA-BIL_IRA-BIL - Mid_annual_st'!$A$3:$A$434,0),),'IRA-BIL_IRA-BIL - Mid_annual_st'!$W$1:$AR$1,$B243)</f>
        <v>570422</v>
      </c>
      <c r="G243">
        <f>SUMIFS(INDEX('IRA-BIL_IRA-BIL - Mid_annual_st'!$W$3:$AR$434,MATCH(G240,'IRA-BIL_IRA-BIL - Mid_annual_st'!$A$3:$A$434,0),),'IRA-BIL_IRA-BIL - Mid_annual_st'!$W$1:$AR$1,$B243)</f>
        <v>570422</v>
      </c>
      <c r="H243">
        <f>SUMIFS(INDEX('IRA-BIL_IRA-BIL - Mid_annual_st'!$W$3:$AR$434,MATCH(H240,'IRA-BIL_IRA-BIL - Mid_annual_st'!$A$3:$A$434,0),),'IRA-BIL_IRA-BIL - Mid_annual_st'!$W$1:$AR$1,$B243)</f>
        <v>568949</v>
      </c>
      <c r="I243">
        <f>SUMIFS(INDEX('IRA-BIL_IRA-BIL - Mid_annual_st'!$W$3:$AR$434,MATCH(I240,'IRA-BIL_IRA-BIL - Mid_annual_st'!$A$3:$A$434,0),),'IRA-BIL_IRA-BIL - Mid_annual_st'!$W$1:$AR$1,$B243)</f>
        <v>561852</v>
      </c>
      <c r="J243">
        <f>SUMIFS(INDEX('IRA-BIL_IRA-BIL - Mid_annual_st'!$W$3:$AR$434,MATCH(J240,'IRA-BIL_IRA-BIL - Mid_annual_st'!$A$3:$A$434,0),),'IRA-BIL_IRA-BIL - Mid_annual_st'!$W$1:$AR$1,$B243)</f>
        <v>560360</v>
      </c>
      <c r="K243">
        <f>SUMIFS(INDEX('IRA-BIL_IRA-BIL - Mid_annual_st'!$W$3:$AR$434,MATCH(K240,'IRA-BIL_IRA-BIL - Mid_annual_st'!$A$3:$A$434,0),),'IRA-BIL_IRA-BIL - Mid_annual_st'!$W$1:$AR$1,$B243)</f>
        <v>559057</v>
      </c>
      <c r="M243">
        <f t="shared" ref="M243" si="1783">C243/SUM(C242:C253)</f>
        <v>1.3609113767674947E-2</v>
      </c>
      <c r="N243">
        <f t="shared" ref="N243" si="1784">D243/SUM(D242:D253)</f>
        <v>1.0929093790588621E-2</v>
      </c>
      <c r="O243">
        <f t="shared" ref="O243" si="1785">E243/SUM(E242:E253)</f>
        <v>1.084348695449011E-2</v>
      </c>
      <c r="P243">
        <f t="shared" ref="P243" si="1786">F243/SUM(F242:F253)</f>
        <v>1.0639297123218155E-2</v>
      </c>
      <c r="Q243">
        <f t="shared" ref="Q243" si="1787">G243/SUM(G242:G253)</f>
        <v>1.0097083322860197E-2</v>
      </c>
      <c r="R243">
        <f t="shared" ref="R243" si="1788">H243/SUM(H242:H253)</f>
        <v>1.017861364945276E-2</v>
      </c>
      <c r="S243">
        <f t="shared" ref="S243" si="1789">I243/SUM(I242:I253)</f>
        <v>1.0534020339876889E-2</v>
      </c>
      <c r="T243">
        <f t="shared" ref="T243" si="1790">J243/SUM(J242:J253)</f>
        <v>1.0491766446044243E-2</v>
      </c>
      <c r="U243">
        <f t="shared" ref="U243" si="1791">K243/SUM(K242:K253)</f>
        <v>1.0876448265923253E-2</v>
      </c>
    </row>
    <row r="244" spans="1:21">
      <c r="A244" t="str">
        <f t="shared" ref="A244:A249" si="1792">A243</f>
        <v>MD</v>
      </c>
      <c r="B244" s="1" t="s">
        <v>98</v>
      </c>
      <c r="C244">
        <f>SUMIFS(INDEX('IRA-BIL_IRA-BIL - Mid_annual_st'!$W$3:$AR$434,MATCH(C240,'IRA-BIL_IRA-BIL - Mid_annual_st'!$A$3:$A$434,0),),'IRA-BIL_IRA-BIL - Mid_annual_st'!$W$1:$AR$1,$B244)</f>
        <v>971454</v>
      </c>
      <c r="D244">
        <f>SUMIFS(INDEX('IRA-BIL_IRA-BIL - Mid_annual_st'!$W$3:$AR$434,MATCH(D240,'IRA-BIL_IRA-BIL - Mid_annual_st'!$A$3:$A$434,0),),'IRA-BIL_IRA-BIL - Mid_annual_st'!$W$1:$AR$1,$B244)</f>
        <v>927418</v>
      </c>
      <c r="E244">
        <f>SUMIFS(INDEX('IRA-BIL_IRA-BIL - Mid_annual_st'!$W$3:$AR$434,MATCH(E240,'IRA-BIL_IRA-BIL - Mid_annual_st'!$A$3:$A$434,0),),'IRA-BIL_IRA-BIL - Mid_annual_st'!$W$1:$AR$1,$B244)</f>
        <v>994475</v>
      </c>
      <c r="F244">
        <f>SUMIFS(INDEX('IRA-BIL_IRA-BIL - Mid_annual_st'!$W$3:$AR$434,MATCH(F240,'IRA-BIL_IRA-BIL - Mid_annual_st'!$A$3:$A$434,0),),'IRA-BIL_IRA-BIL - Mid_annual_st'!$W$1:$AR$1,$B244)</f>
        <v>985308</v>
      </c>
      <c r="G244">
        <f>SUMIFS(INDEX('IRA-BIL_IRA-BIL - Mid_annual_st'!$W$3:$AR$434,MATCH(G240,'IRA-BIL_IRA-BIL - Mid_annual_st'!$A$3:$A$434,0),),'IRA-BIL_IRA-BIL - Mid_annual_st'!$W$1:$AR$1,$B244)</f>
        <v>940217</v>
      </c>
      <c r="H244">
        <f>SUMIFS(INDEX('IRA-BIL_IRA-BIL - Mid_annual_st'!$W$3:$AR$434,MATCH(H240,'IRA-BIL_IRA-BIL - Mid_annual_st'!$A$3:$A$434,0),),'IRA-BIL_IRA-BIL - Mid_annual_st'!$W$1:$AR$1,$B244)</f>
        <v>427607</v>
      </c>
      <c r="I244">
        <f>SUMIFS(INDEX('IRA-BIL_IRA-BIL - Mid_annual_st'!$W$3:$AR$434,MATCH(I240,'IRA-BIL_IRA-BIL - Mid_annual_st'!$A$3:$A$434,0),),'IRA-BIL_IRA-BIL - Mid_annual_st'!$W$1:$AR$1,$B244)</f>
        <v>215864</v>
      </c>
      <c r="J244">
        <f>SUMIFS(INDEX('IRA-BIL_IRA-BIL - Mid_annual_st'!$W$3:$AR$434,MATCH(J240,'IRA-BIL_IRA-BIL - Mid_annual_st'!$A$3:$A$434,0),),'IRA-BIL_IRA-BIL - Mid_annual_st'!$W$1:$AR$1,$B244)</f>
        <v>204578</v>
      </c>
      <c r="K244">
        <f>SUMIFS(INDEX('IRA-BIL_IRA-BIL - Mid_annual_st'!$W$3:$AR$434,MATCH(K240,'IRA-BIL_IRA-BIL - Mid_annual_st'!$A$3:$A$434,0),),'IRA-BIL_IRA-BIL - Mid_annual_st'!$W$1:$AR$1,$B244)</f>
        <v>176247</v>
      </c>
      <c r="M244">
        <f t="shared" ref="M244" si="1793">C244/SUM(C242:C253)</f>
        <v>2.2406704754102162E-2</v>
      </c>
      <c r="N244">
        <f t="shared" ref="N244" si="1794">D244/SUM(D242:D253)</f>
        <v>1.7729295618471433E-2</v>
      </c>
      <c r="O244">
        <f t="shared" ref="O244" si="1795">E244/SUM(E242:E253)</f>
        <v>1.8870023219345597E-2</v>
      </c>
      <c r="P244">
        <f t="shared" ref="P244" si="1796">F244/SUM(F242:F253)</f>
        <v>1.8377595131120177E-2</v>
      </c>
      <c r="Q244">
        <f t="shared" ref="Q244" si="1797">G244/SUM(G242:G253)</f>
        <v>1.6642852818737085E-2</v>
      </c>
      <c r="R244">
        <f t="shared" ref="R244" si="1798">H244/SUM(H242:H253)</f>
        <v>7.649976442179433E-3</v>
      </c>
      <c r="S244">
        <f t="shared" ref="S244" si="1799">I244/SUM(I242:I253)</f>
        <v>4.0471792690017746E-3</v>
      </c>
      <c r="T244">
        <f t="shared" ref="T244" si="1800">J244/SUM(J242:J253)</f>
        <v>3.8303672567614375E-3</v>
      </c>
      <c r="U244">
        <f t="shared" ref="U244" si="1801">K244/SUM(K242:K253)</f>
        <v>3.4288835977801468E-3</v>
      </c>
    </row>
    <row r="245" spans="1:21">
      <c r="A245" t="str">
        <f t="shared" si="1792"/>
        <v>MD</v>
      </c>
      <c r="B245" s="1" t="s">
        <v>105</v>
      </c>
      <c r="C245">
        <f>SUMIFS(INDEX('IRA-BIL_IRA-BIL - Mid_annual_st'!$W$3:$AR$434,MATCH(C240,'IRA-BIL_IRA-BIL - Mid_annual_st'!$A$3:$A$434,0),),'IRA-BIL_IRA-BIL - Mid_annual_st'!$W$1:$AR$1,$B245)</f>
        <v>0</v>
      </c>
      <c r="D245">
        <f>SUMIFS(INDEX('IRA-BIL_IRA-BIL - Mid_annual_st'!$W$3:$AR$434,MATCH(D240,'IRA-BIL_IRA-BIL - Mid_annual_st'!$A$3:$A$434,0),),'IRA-BIL_IRA-BIL - Mid_annual_st'!$W$1:$AR$1,$B245)</f>
        <v>0</v>
      </c>
      <c r="E245">
        <f>SUMIFS(INDEX('IRA-BIL_IRA-BIL - Mid_annual_st'!$W$3:$AR$434,MATCH(E240,'IRA-BIL_IRA-BIL - Mid_annual_st'!$A$3:$A$434,0),),'IRA-BIL_IRA-BIL - Mid_annual_st'!$W$1:$AR$1,$B245)</f>
        <v>0</v>
      </c>
      <c r="F245">
        <f>SUMIFS(INDEX('IRA-BIL_IRA-BIL - Mid_annual_st'!$W$3:$AR$434,MATCH(F240,'IRA-BIL_IRA-BIL - Mid_annual_st'!$A$3:$A$434,0),),'IRA-BIL_IRA-BIL - Mid_annual_st'!$W$1:$AR$1,$B245)</f>
        <v>0</v>
      </c>
      <c r="G245">
        <f>SUMIFS(INDEX('IRA-BIL_IRA-BIL - Mid_annual_st'!$W$3:$AR$434,MATCH(G240,'IRA-BIL_IRA-BIL - Mid_annual_st'!$A$3:$A$434,0),),'IRA-BIL_IRA-BIL - Mid_annual_st'!$W$1:$AR$1,$B245)</f>
        <v>0</v>
      </c>
      <c r="H245">
        <f>SUMIFS(INDEX('IRA-BIL_IRA-BIL - Mid_annual_st'!$W$3:$AR$434,MATCH(H240,'IRA-BIL_IRA-BIL - Mid_annual_st'!$A$3:$A$434,0),),'IRA-BIL_IRA-BIL - Mid_annual_st'!$W$1:$AR$1,$B245)</f>
        <v>0</v>
      </c>
      <c r="I245">
        <f>SUMIFS(INDEX('IRA-BIL_IRA-BIL - Mid_annual_st'!$W$3:$AR$434,MATCH(I240,'IRA-BIL_IRA-BIL - Mid_annual_st'!$A$3:$A$434,0),),'IRA-BIL_IRA-BIL - Mid_annual_st'!$W$1:$AR$1,$B245)</f>
        <v>0</v>
      </c>
      <c r="J245">
        <f>SUMIFS(INDEX('IRA-BIL_IRA-BIL - Mid_annual_st'!$W$3:$AR$434,MATCH(J240,'IRA-BIL_IRA-BIL - Mid_annual_st'!$A$3:$A$434,0),),'IRA-BIL_IRA-BIL - Mid_annual_st'!$W$1:$AR$1,$B245)</f>
        <v>0</v>
      </c>
      <c r="K245">
        <f>SUMIFS(INDEX('IRA-BIL_IRA-BIL - Mid_annual_st'!$W$3:$AR$434,MATCH(K240,'IRA-BIL_IRA-BIL - Mid_annual_st'!$A$3:$A$434,0),),'IRA-BIL_IRA-BIL - Mid_annual_st'!$W$1:$AR$1,$B245)</f>
        <v>0</v>
      </c>
      <c r="M245">
        <f t="shared" ref="M245" si="1802">C245/SUM(C242:C253)</f>
        <v>0</v>
      </c>
      <c r="N245">
        <f t="shared" ref="N245" si="1803">D245/SUM(D242:D253)</f>
        <v>0</v>
      </c>
      <c r="O245">
        <f t="shared" ref="O245" si="1804">E245/SUM(E242:E253)</f>
        <v>0</v>
      </c>
      <c r="P245">
        <f t="shared" ref="P245" si="1805">F245/SUM(F242:F253)</f>
        <v>0</v>
      </c>
      <c r="Q245">
        <f t="shared" ref="Q245" si="1806">G245/SUM(G242:G253)</f>
        <v>0</v>
      </c>
      <c r="R245">
        <f t="shared" ref="R245" si="1807">H245/SUM(H242:H253)</f>
        <v>0</v>
      </c>
      <c r="S245">
        <f t="shared" ref="S245" si="1808">I245/SUM(I242:I253)</f>
        <v>0</v>
      </c>
      <c r="T245">
        <f t="shared" ref="T245" si="1809">J245/SUM(J242:J253)</f>
        <v>0</v>
      </c>
      <c r="U245">
        <f t="shared" ref="U245" si="1810">K245/SUM(K242:K253)</f>
        <v>0</v>
      </c>
    </row>
    <row r="246" spans="1:21">
      <c r="A246" t="str">
        <f t="shared" si="1792"/>
        <v>MD</v>
      </c>
      <c r="B246" s="1" t="s">
        <v>101</v>
      </c>
      <c r="C246">
        <f>SUMIFS(INDEX('IRA-BIL_IRA-BIL - Mid_annual_st'!$W$3:$AR$434,MATCH(C240,'IRA-BIL_IRA-BIL - Mid_annual_st'!$A$3:$A$434,0),),'IRA-BIL_IRA-BIL - Mid_annual_st'!$W$1:$AR$1,$B246)</f>
        <v>2073812</v>
      </c>
      <c r="D246">
        <f>SUMIFS(INDEX('IRA-BIL_IRA-BIL - Mid_annual_st'!$W$3:$AR$434,MATCH(D240,'IRA-BIL_IRA-BIL - Mid_annual_st'!$A$3:$A$434,0),),'IRA-BIL_IRA-BIL - Mid_annual_st'!$W$1:$AR$1,$B246)</f>
        <v>2073812</v>
      </c>
      <c r="E246">
        <f>SUMIFS(INDEX('IRA-BIL_IRA-BIL - Mid_annual_st'!$W$3:$AR$434,MATCH(E240,'IRA-BIL_IRA-BIL - Mid_annual_st'!$A$3:$A$434,0),),'IRA-BIL_IRA-BIL - Mid_annual_st'!$W$1:$AR$1,$B246)</f>
        <v>2077562</v>
      </c>
      <c r="F246">
        <f>SUMIFS(INDEX('IRA-BIL_IRA-BIL - Mid_annual_st'!$W$3:$AR$434,MATCH(F240,'IRA-BIL_IRA-BIL - Mid_annual_st'!$A$3:$A$434,0),),'IRA-BIL_IRA-BIL - Mid_annual_st'!$W$1:$AR$1,$B246)</f>
        <v>2271262</v>
      </c>
      <c r="G246">
        <f>SUMIFS(INDEX('IRA-BIL_IRA-BIL - Mid_annual_st'!$W$3:$AR$434,MATCH(G240,'IRA-BIL_IRA-BIL - Mid_annual_st'!$A$3:$A$434,0),),'IRA-BIL_IRA-BIL - Mid_annual_st'!$W$1:$AR$1,$B246)</f>
        <v>2275012</v>
      </c>
      <c r="H246">
        <f>SUMIFS(INDEX('IRA-BIL_IRA-BIL - Mid_annual_st'!$W$3:$AR$434,MATCH(H240,'IRA-BIL_IRA-BIL - Mid_annual_st'!$A$3:$A$434,0),),'IRA-BIL_IRA-BIL - Mid_annual_st'!$W$1:$AR$1,$B246)</f>
        <v>2278761</v>
      </c>
      <c r="I246">
        <f>SUMIFS(INDEX('IRA-BIL_IRA-BIL - Mid_annual_st'!$W$3:$AR$434,MATCH(I240,'IRA-BIL_IRA-BIL - Mid_annual_st'!$A$3:$A$434,0),),'IRA-BIL_IRA-BIL - Mid_annual_st'!$W$1:$AR$1,$B246)</f>
        <v>2282511</v>
      </c>
      <c r="J246">
        <f>SUMIFS(INDEX('IRA-BIL_IRA-BIL - Mid_annual_st'!$W$3:$AR$434,MATCH(J240,'IRA-BIL_IRA-BIL - Mid_annual_st'!$A$3:$A$434,0),),'IRA-BIL_IRA-BIL - Mid_annual_st'!$W$1:$AR$1,$B246)</f>
        <v>2286261</v>
      </c>
      <c r="K246">
        <f>SUMIFS(INDEX('IRA-BIL_IRA-BIL - Mid_annual_st'!$W$3:$AR$434,MATCH(K240,'IRA-BIL_IRA-BIL - Mid_annual_st'!$A$3:$A$434,0),),'IRA-BIL_IRA-BIL - Mid_annual_st'!$W$1:$AR$1,$B246)</f>
        <v>2290011</v>
      </c>
      <c r="M246">
        <f t="shared" ref="M246" si="1811">C246/SUM(C242:C253)</f>
        <v>4.7832726201666891E-2</v>
      </c>
      <c r="N246">
        <f t="shared" ref="N246" si="1812">D246/SUM(D242:D253)</f>
        <v>3.9644718999559507E-2</v>
      </c>
      <c r="O246">
        <f t="shared" ref="O246" si="1813">E246/SUM(E242:E253)</f>
        <v>3.9421446672495614E-2</v>
      </c>
      <c r="P246">
        <f t="shared" ref="P246" si="1814">F246/SUM(F242:F253)</f>
        <v>4.2362726652679442E-2</v>
      </c>
      <c r="Q246">
        <f t="shared" ref="Q246" si="1815">G246/SUM(G242:G253)</f>
        <v>4.0270160906323425E-2</v>
      </c>
      <c r="R246">
        <f t="shared" ref="R246" si="1816">H246/SUM(H242:H253)</f>
        <v>4.0767499052534802E-2</v>
      </c>
      <c r="S246">
        <f t="shared" ref="S246" si="1817">I246/SUM(I242:I253)</f>
        <v>4.2794218584240581E-2</v>
      </c>
      <c r="T246">
        <f t="shared" ref="T246" si="1818">J246/SUM(J242:J253)</f>
        <v>4.2806261058425936E-2</v>
      </c>
      <c r="U246">
        <f t="shared" ref="U246" si="1819">K246/SUM(K242:K253)</f>
        <v>4.455214078331042E-2</v>
      </c>
    </row>
    <row r="247" spans="1:21">
      <c r="A247" t="str">
        <f t="shared" si="1792"/>
        <v>MD</v>
      </c>
      <c r="B247" s="1" t="s">
        <v>346</v>
      </c>
      <c r="C247">
        <f>SUMIFS(INDEX('IRA-BIL_IRA-BIL - Mid_annual_st'!$W$3:$AR$434,MATCH(C240,'IRA-BIL_IRA-BIL - Mid_annual_st'!$A$3:$A$434,0),),'IRA-BIL_IRA-BIL - Mid_annual_st'!$W$1:$AR$1,$B247)</f>
        <v>17363189</v>
      </c>
      <c r="D247">
        <f>SUMIFS(INDEX('IRA-BIL_IRA-BIL - Mid_annual_st'!$W$3:$AR$434,MATCH(D240,'IRA-BIL_IRA-BIL - Mid_annual_st'!$A$3:$A$434,0),),'IRA-BIL_IRA-BIL - Mid_annual_st'!$W$1:$AR$1,$B247)</f>
        <v>18265287</v>
      </c>
      <c r="E247">
        <f>SUMIFS(INDEX('IRA-BIL_IRA-BIL - Mid_annual_st'!$W$3:$AR$434,MATCH(E240,'IRA-BIL_IRA-BIL - Mid_annual_st'!$A$3:$A$434,0),),'IRA-BIL_IRA-BIL - Mid_annual_st'!$W$1:$AR$1,$B247)</f>
        <v>18182218</v>
      </c>
      <c r="F247">
        <f>SUMIFS(INDEX('IRA-BIL_IRA-BIL - Mid_annual_st'!$W$3:$AR$434,MATCH(F240,'IRA-BIL_IRA-BIL - Mid_annual_st'!$A$3:$A$434,0),),'IRA-BIL_IRA-BIL - Mid_annual_st'!$W$1:$AR$1,$B247)</f>
        <v>17820414</v>
      </c>
      <c r="G247">
        <f>SUMIFS(INDEX('IRA-BIL_IRA-BIL - Mid_annual_st'!$W$3:$AR$434,MATCH(G240,'IRA-BIL_IRA-BIL - Mid_annual_st'!$A$3:$A$434,0),),'IRA-BIL_IRA-BIL - Mid_annual_st'!$W$1:$AR$1,$B247)</f>
        <v>16953763</v>
      </c>
      <c r="H247">
        <f>SUMIFS(INDEX('IRA-BIL_IRA-BIL - Mid_annual_st'!$W$3:$AR$434,MATCH(H240,'IRA-BIL_IRA-BIL - Mid_annual_st'!$A$3:$A$434,0),),'IRA-BIL_IRA-BIL - Mid_annual_st'!$W$1:$AR$1,$B247)</f>
        <v>15347478</v>
      </c>
      <c r="I247">
        <f>SUMIFS(INDEX('IRA-BIL_IRA-BIL - Mid_annual_st'!$W$3:$AR$434,MATCH(I240,'IRA-BIL_IRA-BIL - Mid_annual_st'!$A$3:$A$434,0),),'IRA-BIL_IRA-BIL - Mid_annual_st'!$W$1:$AR$1,$B247)</f>
        <v>13133159</v>
      </c>
      <c r="J247">
        <f>SUMIFS(INDEX('IRA-BIL_IRA-BIL - Mid_annual_st'!$W$3:$AR$434,MATCH(J240,'IRA-BIL_IRA-BIL - Mid_annual_st'!$A$3:$A$434,0),),'IRA-BIL_IRA-BIL - Mid_annual_st'!$W$1:$AR$1,$B247)</f>
        <v>13153224</v>
      </c>
      <c r="K247">
        <f>SUMIFS(INDEX('IRA-BIL_IRA-BIL - Mid_annual_st'!$W$3:$AR$434,MATCH(K240,'IRA-BIL_IRA-BIL - Mid_annual_st'!$A$3:$A$434,0),),'IRA-BIL_IRA-BIL - Mid_annual_st'!$W$1:$AR$1,$B247)</f>
        <v>11202214</v>
      </c>
      <c r="M247">
        <f t="shared" ref="M247" si="1820">C247/SUM(C242:C253)</f>
        <v>0.40048406770951001</v>
      </c>
      <c r="N247">
        <f t="shared" ref="N247" si="1821">D247/SUM(D242:D253)</f>
        <v>0.34917445292114585</v>
      </c>
      <c r="O247">
        <f t="shared" ref="O247" si="1822">E247/SUM(E242:E253)</f>
        <v>0.34500502862234189</v>
      </c>
      <c r="P247">
        <f t="shared" ref="P247" si="1823">F247/SUM(F242:F253)</f>
        <v>0.33237967575717015</v>
      </c>
      <c r="Q247">
        <f t="shared" ref="Q247" si="1824">G247/SUM(G242:G253)</f>
        <v>0.30009985177118736</v>
      </c>
      <c r="R247">
        <f t="shared" ref="R247" si="1825">H247/SUM(H242:H253)</f>
        <v>0.27456951160029447</v>
      </c>
      <c r="S247">
        <f t="shared" ref="S247" si="1826">I247/SUM(I242:I253)</f>
        <v>0.24623025998454615</v>
      </c>
      <c r="T247">
        <f t="shared" ref="T247" si="1827">J247/SUM(J242:J253)</f>
        <v>0.24627124387983412</v>
      </c>
      <c r="U247">
        <f t="shared" ref="U247" si="1828">K247/SUM(K242:K253)</f>
        <v>0.21793895977476568</v>
      </c>
    </row>
    <row r="248" spans="1:21">
      <c r="A248" t="str">
        <f t="shared" si="1792"/>
        <v>MD</v>
      </c>
      <c r="B248" s="1" t="s">
        <v>99</v>
      </c>
      <c r="C248">
        <f>SUMIFS(INDEX('IRA-BIL_IRA-BIL - Mid_annual_st'!$W$3:$AR$434,MATCH(C240,'IRA-BIL_IRA-BIL - Mid_annual_st'!$A$3:$A$434,0),),'IRA-BIL_IRA-BIL - Mid_annual_st'!$W$1:$AR$1,$B248)</f>
        <v>13891177</v>
      </c>
      <c r="D248">
        <f>SUMIFS(INDEX('IRA-BIL_IRA-BIL - Mid_annual_st'!$W$3:$AR$434,MATCH(D240,'IRA-BIL_IRA-BIL - Mid_annual_st'!$A$3:$A$434,0),),'IRA-BIL_IRA-BIL - Mid_annual_st'!$W$1:$AR$1,$B248)</f>
        <v>13891177</v>
      </c>
      <c r="E248">
        <f>SUMIFS(INDEX('IRA-BIL_IRA-BIL - Mid_annual_st'!$W$3:$AR$434,MATCH(E240,'IRA-BIL_IRA-BIL - Mid_annual_st'!$A$3:$A$434,0),),'IRA-BIL_IRA-BIL - Mid_annual_st'!$W$1:$AR$1,$B248)</f>
        <v>13891177</v>
      </c>
      <c r="F248">
        <f>SUMIFS(INDEX('IRA-BIL_IRA-BIL - Mid_annual_st'!$W$3:$AR$434,MATCH(F240,'IRA-BIL_IRA-BIL - Mid_annual_st'!$A$3:$A$434,0),),'IRA-BIL_IRA-BIL - Mid_annual_st'!$W$1:$AR$1,$B248)</f>
        <v>13891177</v>
      </c>
      <c r="G248">
        <f>SUMIFS(INDEX('IRA-BIL_IRA-BIL - Mid_annual_st'!$W$3:$AR$434,MATCH(G240,'IRA-BIL_IRA-BIL - Mid_annual_st'!$A$3:$A$434,0),),'IRA-BIL_IRA-BIL - Mid_annual_st'!$W$1:$AR$1,$B248)</f>
        <v>13891177</v>
      </c>
      <c r="H248">
        <f>SUMIFS(INDEX('IRA-BIL_IRA-BIL - Mid_annual_st'!$W$3:$AR$434,MATCH(H240,'IRA-BIL_IRA-BIL - Mid_annual_st'!$A$3:$A$434,0),),'IRA-BIL_IRA-BIL - Mid_annual_st'!$W$1:$AR$1,$B248)</f>
        <v>13891177</v>
      </c>
      <c r="I248">
        <f>SUMIFS(INDEX('IRA-BIL_IRA-BIL - Mid_annual_st'!$W$3:$AR$434,MATCH(I240,'IRA-BIL_IRA-BIL - Mid_annual_st'!$A$3:$A$434,0),),'IRA-BIL_IRA-BIL - Mid_annual_st'!$W$1:$AR$1,$B248)</f>
        <v>13891177</v>
      </c>
      <c r="J248">
        <f>SUMIFS(INDEX('IRA-BIL_IRA-BIL - Mid_annual_st'!$W$3:$AR$434,MATCH(J240,'IRA-BIL_IRA-BIL - Mid_annual_st'!$A$3:$A$434,0),),'IRA-BIL_IRA-BIL - Mid_annual_st'!$W$1:$AR$1,$B248)</f>
        <v>13891177</v>
      </c>
      <c r="K248">
        <f>SUMIFS(INDEX('IRA-BIL_IRA-BIL - Mid_annual_st'!$W$3:$AR$434,MATCH(K240,'IRA-BIL_IRA-BIL - Mid_annual_st'!$A$3:$A$434,0),),'IRA-BIL_IRA-BIL - Mid_annual_st'!$W$1:$AR$1,$B248)</f>
        <v>13891177</v>
      </c>
      <c r="M248">
        <f t="shared" ref="M248" si="1829">C248/SUM(C242:C253)</f>
        <v>0.32040168832077959</v>
      </c>
      <c r="N248">
        <f t="shared" ref="N248" si="1830">D248/SUM(D242:D253)</f>
        <v>0.26555531973879215</v>
      </c>
      <c r="O248">
        <f t="shared" ref="O248" si="1831">E248/SUM(E242:E253)</f>
        <v>0.26358312932355216</v>
      </c>
      <c r="P248">
        <f t="shared" ref="P248" si="1832">F248/SUM(F242:F253)</f>
        <v>0.25909302147219809</v>
      </c>
      <c r="Q248">
        <f t="shared" ref="Q248" si="1833">G248/SUM(G242:G253)</f>
        <v>0.2458887834298101</v>
      </c>
      <c r="R248">
        <f t="shared" ref="R248" si="1834">H248/SUM(H242:H253)</f>
        <v>0.2485159896918076</v>
      </c>
      <c r="S248">
        <f t="shared" ref="S248" si="1835">I248/SUM(I242:I253)</f>
        <v>0.26044214679814265</v>
      </c>
      <c r="T248">
        <f t="shared" ref="T248" si="1836">J248/SUM(J242:J253)</f>
        <v>0.26008813038878853</v>
      </c>
      <c r="U248">
        <f t="shared" ref="U248" si="1837">K248/SUM(K242:K253)</f>
        <v>0.27025270767253246</v>
      </c>
    </row>
    <row r="249" spans="1:21">
      <c r="A249" t="str">
        <f t="shared" si="1792"/>
        <v>MD</v>
      </c>
      <c r="B249" s="1" t="s">
        <v>109</v>
      </c>
      <c r="C249">
        <f>SUMIFS(INDEX('IRA-BIL_IRA-BIL - Mid_annual_st'!$W$3:$AR$434,MATCH(C240,'IRA-BIL_IRA-BIL - Mid_annual_st'!$A$3:$A$434,0),),'IRA-BIL_IRA-BIL - Mid_annual_st'!$W$1:$AR$1,$B249)</f>
        <v>0</v>
      </c>
      <c r="D249">
        <f>SUMIFS(INDEX('IRA-BIL_IRA-BIL - Mid_annual_st'!$W$3:$AR$434,MATCH(D240,'IRA-BIL_IRA-BIL - Mid_annual_st'!$A$3:$A$434,0),),'IRA-BIL_IRA-BIL - Mid_annual_st'!$W$1:$AR$1,$B249)</f>
        <v>0</v>
      </c>
      <c r="E249">
        <f>SUMIFS(INDEX('IRA-BIL_IRA-BIL - Mid_annual_st'!$W$3:$AR$434,MATCH(E240,'IRA-BIL_IRA-BIL - Mid_annual_st'!$A$3:$A$434,0),),'IRA-BIL_IRA-BIL - Mid_annual_st'!$W$1:$AR$1,$B249)</f>
        <v>592381</v>
      </c>
      <c r="F249">
        <f>SUMIFS(INDEX('IRA-BIL_IRA-BIL - Mid_annual_st'!$W$3:$AR$434,MATCH(F240,'IRA-BIL_IRA-BIL - Mid_annual_st'!$A$3:$A$434,0),),'IRA-BIL_IRA-BIL - Mid_annual_st'!$W$1:$AR$1,$B249)</f>
        <v>1837099</v>
      </c>
      <c r="G249">
        <f>SUMIFS(INDEX('IRA-BIL_IRA-BIL - Mid_annual_st'!$W$3:$AR$434,MATCH(G240,'IRA-BIL_IRA-BIL - Mid_annual_st'!$A$3:$A$434,0),),'IRA-BIL_IRA-BIL - Mid_annual_st'!$W$1:$AR$1,$B249)</f>
        <v>5727178</v>
      </c>
      <c r="H249">
        <f>SUMIFS(INDEX('IRA-BIL_IRA-BIL - Mid_annual_st'!$W$3:$AR$434,MATCH(H240,'IRA-BIL_IRA-BIL - Mid_annual_st'!$A$3:$A$434,0),),'IRA-BIL_IRA-BIL - Mid_annual_st'!$W$1:$AR$1,$B249)</f>
        <v>7237675</v>
      </c>
      <c r="I249">
        <f>SUMIFS(INDEX('IRA-BIL_IRA-BIL - Mid_annual_st'!$W$3:$AR$434,MATCH(I240,'IRA-BIL_IRA-BIL - Mid_annual_st'!$A$3:$A$434,0),),'IRA-BIL_IRA-BIL - Mid_annual_st'!$W$1:$AR$1,$B249)</f>
        <v>7218057</v>
      </c>
      <c r="J249">
        <f>SUMIFS(INDEX('IRA-BIL_IRA-BIL - Mid_annual_st'!$W$3:$AR$434,MATCH(J240,'IRA-BIL_IRA-BIL - Mid_annual_st'!$A$3:$A$434,0),),'IRA-BIL_IRA-BIL - Mid_annual_st'!$W$1:$AR$1,$B249)</f>
        <v>7198518</v>
      </c>
      <c r="K249">
        <f>SUMIFS(INDEX('IRA-BIL_IRA-BIL - Mid_annual_st'!$W$3:$AR$434,MATCH(K240,'IRA-BIL_IRA-BIL - Mid_annual_st'!$A$3:$A$434,0),),'IRA-BIL_IRA-BIL - Mid_annual_st'!$W$1:$AR$1,$B249)</f>
        <v>7178803</v>
      </c>
      <c r="M249">
        <f t="shared" ref="M249" si="1838">C249/SUM(C242:C253)</f>
        <v>0</v>
      </c>
      <c r="N249">
        <f t="shared" ref="N249" si="1839">D249/SUM(D242:D253)</f>
        <v>0</v>
      </c>
      <c r="O249">
        <f t="shared" ref="O249" si="1840">E249/SUM(E242:E253)</f>
        <v>1.1240346137106678E-2</v>
      </c>
      <c r="P249">
        <f t="shared" ref="P249" si="1841">F249/SUM(F242:F253)</f>
        <v>3.4264881273455353E-2</v>
      </c>
      <c r="Q249">
        <f t="shared" ref="Q249" si="1842">G249/SUM(G242:G253)</f>
        <v>0.1013772145373983</v>
      </c>
      <c r="R249">
        <f t="shared" ref="R249" si="1843">H249/SUM(H242:H253)</f>
        <v>0.12948348190312842</v>
      </c>
      <c r="S249">
        <f t="shared" ref="S249" si="1844">I249/SUM(I242:I253)</f>
        <v>0.13532951605118565</v>
      </c>
      <c r="T249">
        <f t="shared" ref="T249" si="1845">J249/SUM(J242:J253)</f>
        <v>0.13477973019781125</v>
      </c>
      <c r="U249">
        <f t="shared" ref="U249" si="1846">K249/SUM(K242:K253)</f>
        <v>0.13966353956887159</v>
      </c>
    </row>
    <row r="250" spans="1:21">
      <c r="A250" t="str">
        <f>A249</f>
        <v>MD</v>
      </c>
      <c r="B250" s="1" t="s">
        <v>106</v>
      </c>
      <c r="C250">
        <f>SUMIFS(INDEX('IRA-BIL_IRA-BIL - Mid_annual_st'!$W$3:$AR$434,MATCH(C240,'IRA-BIL_IRA-BIL - Mid_annual_st'!$A$3:$A$434,0),),'IRA-BIL_IRA-BIL - Mid_annual_st'!$W$1:$AR$1,$B250)</f>
        <v>976</v>
      </c>
      <c r="D250">
        <f>SUMIFS(INDEX('IRA-BIL_IRA-BIL - Mid_annual_st'!$W$3:$AR$434,MATCH(D240,'IRA-BIL_IRA-BIL - Mid_annual_st'!$A$3:$A$434,0),),'IRA-BIL_IRA-BIL - Mid_annual_st'!$W$1:$AR$1,$B250)</f>
        <v>976</v>
      </c>
      <c r="E250">
        <f>SUMIFS(INDEX('IRA-BIL_IRA-BIL - Mid_annual_st'!$W$3:$AR$434,MATCH(E240,'IRA-BIL_IRA-BIL - Mid_annual_st'!$A$3:$A$434,0),),'IRA-BIL_IRA-BIL - Mid_annual_st'!$W$1:$AR$1,$B250)</f>
        <v>17724</v>
      </c>
      <c r="F250">
        <f>SUMIFS(INDEX('IRA-BIL_IRA-BIL - Mid_annual_st'!$W$3:$AR$434,MATCH(F240,'IRA-BIL_IRA-BIL - Mid_annual_st'!$A$3:$A$434,0),),'IRA-BIL_IRA-BIL - Mid_annual_st'!$W$1:$AR$1,$B250)</f>
        <v>1672</v>
      </c>
      <c r="G250">
        <f>SUMIFS(INDEX('IRA-BIL_IRA-BIL - Mid_annual_st'!$W$3:$AR$434,MATCH(G240,'IRA-BIL_IRA-BIL - Mid_annual_st'!$A$3:$A$434,0),),'IRA-BIL_IRA-BIL - Mid_annual_st'!$W$1:$AR$1,$B250)</f>
        <v>0</v>
      </c>
      <c r="H250">
        <f>SUMIFS(INDEX('IRA-BIL_IRA-BIL - Mid_annual_st'!$W$3:$AR$434,MATCH(H240,'IRA-BIL_IRA-BIL - Mid_annual_st'!$A$3:$A$434,0),),'IRA-BIL_IRA-BIL - Mid_annual_st'!$W$1:$AR$1,$B250)</f>
        <v>0</v>
      </c>
      <c r="I250">
        <f>SUMIFS(INDEX('IRA-BIL_IRA-BIL - Mid_annual_st'!$W$3:$AR$434,MATCH(I240,'IRA-BIL_IRA-BIL - Mid_annual_st'!$A$3:$A$434,0),),'IRA-BIL_IRA-BIL - Mid_annual_st'!$W$1:$AR$1,$B250)</f>
        <v>0</v>
      </c>
      <c r="J250">
        <f>SUMIFS(INDEX('IRA-BIL_IRA-BIL - Mid_annual_st'!$W$3:$AR$434,MATCH(J240,'IRA-BIL_IRA-BIL - Mid_annual_st'!$A$3:$A$434,0),),'IRA-BIL_IRA-BIL - Mid_annual_st'!$W$1:$AR$1,$B250)</f>
        <v>0</v>
      </c>
      <c r="K250">
        <f>SUMIFS(INDEX('IRA-BIL_IRA-BIL - Mid_annual_st'!$W$3:$AR$434,MATCH(K240,'IRA-BIL_IRA-BIL - Mid_annual_st'!$A$3:$A$434,0),),'IRA-BIL_IRA-BIL - Mid_annual_st'!$W$1:$AR$1,$B250)</f>
        <v>0</v>
      </c>
      <c r="M250">
        <f t="shared" ref="M250" si="1847">C250/SUM(C242:C253)</f>
        <v>2.2511558797435297E-5</v>
      </c>
      <c r="N250">
        <f t="shared" ref="N250" si="1848">D250/SUM(D242:D253)</f>
        <v>1.8658029630250998E-5</v>
      </c>
      <c r="O250">
        <f t="shared" ref="O250" si="1849">E250/SUM(E242:E253)</f>
        <v>3.3631040653579161E-4</v>
      </c>
      <c r="P250">
        <f t="shared" ref="P250" si="1850">F250/SUM(F242:F253)</f>
        <v>3.1185516670150789E-5</v>
      </c>
      <c r="Q250">
        <f t="shared" ref="Q250" si="1851">G250/SUM(G242:G253)</f>
        <v>0</v>
      </c>
      <c r="R250">
        <f t="shared" ref="R250" si="1852">H250/SUM(H242:H253)</f>
        <v>0</v>
      </c>
      <c r="S250">
        <f t="shared" ref="S250" si="1853">I250/SUM(I242:I253)</f>
        <v>0</v>
      </c>
      <c r="T250">
        <f t="shared" ref="T250" si="1854">J250/SUM(J242:J253)</f>
        <v>0</v>
      </c>
      <c r="U250">
        <f t="shared" ref="U250" si="1855">K250/SUM(K242:K253)</f>
        <v>0</v>
      </c>
    </row>
    <row r="251" spans="1:21">
      <c r="A251" t="str">
        <f>A250</f>
        <v>MD</v>
      </c>
      <c r="B251" s="1" t="s">
        <v>100</v>
      </c>
      <c r="C251">
        <f>SUMIFS(INDEX('IRA-BIL_IRA-BIL - Mid_annual_st'!$W$3:$AR$434,MATCH(C240,'IRA-BIL_IRA-BIL - Mid_annual_st'!$A$3:$A$434,0),),'IRA-BIL_IRA-BIL - Mid_annual_st'!$W$1:$AR$1,$B251)</f>
        <v>658585</v>
      </c>
      <c r="D251">
        <f>SUMIFS(INDEX('IRA-BIL_IRA-BIL - Mid_annual_st'!$W$3:$AR$434,MATCH(D240,'IRA-BIL_IRA-BIL - Mid_annual_st'!$A$3:$A$434,0),),'IRA-BIL_IRA-BIL - Mid_annual_st'!$W$1:$AR$1,$B251)</f>
        <v>704963</v>
      </c>
      <c r="E251">
        <f>SUMIFS(INDEX('IRA-BIL_IRA-BIL - Mid_annual_st'!$W$3:$AR$434,MATCH(E240,'IRA-BIL_IRA-BIL - Mid_annual_st'!$A$3:$A$434,0),),'IRA-BIL_IRA-BIL - Mid_annual_st'!$W$1:$AR$1,$B251)</f>
        <v>703065</v>
      </c>
      <c r="F251">
        <f>SUMIFS(INDEX('IRA-BIL_IRA-BIL - Mid_annual_st'!$W$3:$AR$434,MATCH(F240,'IRA-BIL_IRA-BIL - Mid_annual_st'!$A$3:$A$434,0),),'IRA-BIL_IRA-BIL - Mid_annual_st'!$W$1:$AR$1,$B251)</f>
        <v>701165</v>
      </c>
      <c r="G251">
        <f>SUMIFS(INDEX('IRA-BIL_IRA-BIL - Mid_annual_st'!$W$3:$AR$434,MATCH(G240,'IRA-BIL_IRA-BIL - Mid_annual_st'!$A$3:$A$434,0),),'IRA-BIL_IRA-BIL - Mid_annual_st'!$W$1:$AR$1,$B251)</f>
        <v>699275</v>
      </c>
      <c r="H251">
        <f>SUMIFS(INDEX('IRA-BIL_IRA-BIL - Mid_annual_st'!$W$3:$AR$434,MATCH(H240,'IRA-BIL_IRA-BIL - Mid_annual_st'!$A$3:$A$434,0),),'IRA-BIL_IRA-BIL - Mid_annual_st'!$W$1:$AR$1,$B251)</f>
        <v>697385</v>
      </c>
      <c r="I251">
        <f>SUMIFS(INDEX('IRA-BIL_IRA-BIL - Mid_annual_st'!$W$3:$AR$434,MATCH(I240,'IRA-BIL_IRA-BIL - Mid_annual_st'!$A$3:$A$434,0),),'IRA-BIL_IRA-BIL - Mid_annual_st'!$W$1:$AR$1,$B251)</f>
        <v>695501</v>
      </c>
      <c r="J251">
        <f>SUMIFS(INDEX('IRA-BIL_IRA-BIL - Mid_annual_st'!$W$3:$AR$434,MATCH(J240,'IRA-BIL_IRA-BIL - Mid_annual_st'!$A$3:$A$434,0),),'IRA-BIL_IRA-BIL - Mid_annual_st'!$W$1:$AR$1,$B251)</f>
        <v>882321</v>
      </c>
      <c r="K251">
        <f>SUMIFS(INDEX('IRA-BIL_IRA-BIL - Mid_annual_st'!$W$3:$AR$434,MATCH(K240,'IRA-BIL_IRA-BIL - Mid_annual_st'!$A$3:$A$434,0),),'IRA-BIL_IRA-BIL - Mid_annual_st'!$W$1:$AR$1,$B251)</f>
        <v>925779</v>
      </c>
      <c r="M251">
        <f t="shared" ref="M251" si="1856">C251/SUM(C242:C253)</f>
        <v>1.5190343187099309E-2</v>
      </c>
      <c r="N251">
        <f t="shared" ref="N251" si="1857">D251/SUM(D242:D253)</f>
        <v>1.3476660391629747E-2</v>
      </c>
      <c r="O251">
        <f t="shared" ref="O251" si="1858">E251/SUM(E242:E253)</f>
        <v>1.3340559465757523E-2</v>
      </c>
      <c r="P251">
        <f t="shared" ref="P251" si="1859">F251/SUM(F242:F253)</f>
        <v>1.3077866504800407E-2</v>
      </c>
      <c r="Q251">
        <f t="shared" ref="Q251" si="1860">G251/SUM(G242:G253)</f>
        <v>1.237792010229806E-2</v>
      </c>
      <c r="R251">
        <f t="shared" ref="R251" si="1861">H251/SUM(H242:H253)</f>
        <v>1.2476359884495119E-2</v>
      </c>
      <c r="S251">
        <f t="shared" ref="S251" si="1862">I251/SUM(I242:I253)</f>
        <v>1.3039771470787175E-2</v>
      </c>
      <c r="T251">
        <f t="shared" ref="T251" si="1863">J251/SUM(J242:J253)</f>
        <v>1.651992623035228E-2</v>
      </c>
      <c r="U251">
        <f t="shared" ref="U251" si="1864">K251/SUM(K242:K253)</f>
        <v>1.8011021057205548E-2</v>
      </c>
    </row>
    <row r="252" spans="1:21">
      <c r="A252" t="str">
        <f>A251</f>
        <v>MD</v>
      </c>
      <c r="B252" s="1" t="s">
        <v>896</v>
      </c>
      <c r="C252" s="156">
        <v>0</v>
      </c>
      <c r="D252" s="156">
        <v>0</v>
      </c>
      <c r="E252" s="156">
        <v>0</v>
      </c>
      <c r="F252" s="156">
        <v>0</v>
      </c>
      <c r="G252" s="156">
        <v>0</v>
      </c>
      <c r="H252" s="156">
        <v>0</v>
      </c>
      <c r="I252" s="156">
        <v>0</v>
      </c>
      <c r="J252" s="156">
        <v>0</v>
      </c>
      <c r="K252" s="156">
        <v>0</v>
      </c>
      <c r="M252" s="156">
        <v>0</v>
      </c>
      <c r="N252" s="156">
        <v>0</v>
      </c>
      <c r="O252" s="156">
        <v>0</v>
      </c>
      <c r="P252" s="156">
        <v>0</v>
      </c>
      <c r="Q252" s="156">
        <v>0</v>
      </c>
      <c r="R252" s="156">
        <v>0</v>
      </c>
      <c r="S252" s="156">
        <v>0</v>
      </c>
      <c r="T252" s="156">
        <v>0</v>
      </c>
      <c r="U252" s="156">
        <v>0</v>
      </c>
    </row>
    <row r="253" spans="1:21" ht="15.5" thickBot="1">
      <c r="A253" t="str">
        <f>A252</f>
        <v>MD</v>
      </c>
      <c r="B253" s="1" t="s">
        <v>895</v>
      </c>
      <c r="C253">
        <f>SUMIFS(INDEX('IRA-BIL_IRA-BIL - Mid_annual_st'!$W$3:$AR$434,MATCH(C240,'IRA-BIL_IRA-BIL - Mid_annual_st'!$A$3:$A$434,0),),'IRA-BIL_IRA-BIL - Mid_annual_st'!$W$1:$AR$1,$B253)</f>
        <v>7806282</v>
      </c>
      <c r="D253">
        <f>SUMIFS(INDEX('IRA-BIL_IRA-BIL - Mid_annual_st'!$W$3:$AR$434,MATCH(D240,'IRA-BIL_IRA-BIL - Mid_annual_st'!$A$3:$A$434,0),),'IRA-BIL_IRA-BIL - Mid_annual_st'!$W$1:$AR$1,$B253)</f>
        <v>15874585</v>
      </c>
      <c r="E253">
        <f>SUMIFS(INDEX('IRA-BIL_IRA-BIL - Mid_annual_st'!$W$3:$AR$434,MATCH(E240,'IRA-BIL_IRA-BIL - Mid_annual_st'!$A$3:$A$434,0),),'IRA-BIL_IRA-BIL - Mid_annual_st'!$W$1:$AR$1,$B253)</f>
        <v>15671245</v>
      </c>
      <c r="F253">
        <f>SUMIFS(INDEX('IRA-BIL_IRA-BIL - Mid_annual_st'!$W$3:$AR$434,MATCH(F240,'IRA-BIL_IRA-BIL - Mid_annual_st'!$A$3:$A$434,0),),'IRA-BIL_IRA-BIL - Mid_annual_st'!$W$1:$AR$1,$B253)</f>
        <v>15536113</v>
      </c>
      <c r="G253">
        <f>SUMIFS(INDEX('IRA-BIL_IRA-BIL - Mid_annual_st'!$W$3:$AR$434,MATCH(G240,'IRA-BIL_IRA-BIL - Mid_annual_st'!$A$3:$A$434,0),),'IRA-BIL_IRA-BIL - Mid_annual_st'!$W$1:$AR$1,$B253)</f>
        <v>15436696</v>
      </c>
      <c r="H253">
        <f>SUMIFS(INDEX('IRA-BIL_IRA-BIL - Mid_annual_st'!$W$3:$AR$434,MATCH(H240,'IRA-BIL_IRA-BIL - Mid_annual_st'!$A$3:$A$434,0),),'IRA-BIL_IRA-BIL - Mid_annual_st'!$W$1:$AR$1,$B253)</f>
        <v>15447480</v>
      </c>
      <c r="I253">
        <f>SUMIFS(INDEX('IRA-BIL_IRA-BIL - Mid_annual_st'!$W$3:$AR$434,MATCH(I240,'IRA-BIL_IRA-BIL - Mid_annual_st'!$A$3:$A$434,0),),'IRA-BIL_IRA-BIL - Mid_annual_st'!$W$1:$AR$1,$B253)</f>
        <v>15338780</v>
      </c>
      <c r="J253">
        <f>SUMIFS(INDEX('IRA-BIL_IRA-BIL - Mid_annual_st'!$W$3:$AR$434,MATCH(J240,'IRA-BIL_IRA-BIL - Mid_annual_st'!$A$3:$A$434,0),),'IRA-BIL_IRA-BIL - Mid_annual_st'!$W$1:$AR$1,$B253)</f>
        <v>15233061</v>
      </c>
      <c r="K253">
        <f>SUMIFS(INDEX('IRA-BIL_IRA-BIL - Mid_annual_st'!$W$3:$AR$434,MATCH(K240,'IRA-BIL_IRA-BIL - Mid_annual_st'!$A$3:$A$434,0),),'IRA-BIL_IRA-BIL - Mid_annual_st'!$W$1:$AR$1,$B253)</f>
        <v>15177407</v>
      </c>
      <c r="M253">
        <f t="shared" ref="M253" si="1865">C253/SUM(C242:C253)</f>
        <v>0.18005284450036968</v>
      </c>
      <c r="N253">
        <f t="shared" ref="N253" si="1866">D253/SUM(D242:D253)</f>
        <v>0.30347180051018241</v>
      </c>
      <c r="O253">
        <f t="shared" ref="O253" si="1867">E253/SUM(E242:E253)</f>
        <v>0.29735966919837464</v>
      </c>
      <c r="P253">
        <f t="shared" ref="P253" si="1868">F253/SUM(F242:F253)</f>
        <v>0.28977375056868804</v>
      </c>
      <c r="Q253">
        <f t="shared" ref="Q253" si="1869">G253/SUM(G242:G253)</f>
        <v>0.27324613311138546</v>
      </c>
      <c r="R253">
        <f t="shared" ref="R253" si="1870">H253/SUM(H242:H253)</f>
        <v>0.2763585677761074</v>
      </c>
      <c r="S253">
        <f t="shared" ref="S253" si="1871">I253/SUM(I242:I253)</f>
        <v>0.28758288750221916</v>
      </c>
      <c r="T253">
        <f t="shared" ref="T253" si="1872">J253/SUM(J242:J253)</f>
        <v>0.28521257454198223</v>
      </c>
      <c r="U253">
        <f t="shared" ref="U253" si="1873">K253/SUM(K242:K253)</f>
        <v>0.29527629927961091</v>
      </c>
    </row>
    <row r="254" spans="1:21" ht="15.5" thickBot="1">
      <c r="A254" s="153" t="s">
        <v>555</v>
      </c>
      <c r="C254" s="152" t="str">
        <f t="shared" ref="C254" si="1874">$A254&amp;"_"&amp;C255</f>
        <v>MA_2022</v>
      </c>
      <c r="D254" s="152" t="str">
        <f t="shared" ref="D254" si="1875">$A254&amp;"_"&amp;D255</f>
        <v>MA_2023</v>
      </c>
      <c r="E254" s="152" t="str">
        <f t="shared" ref="E254" si="1876">$A254&amp;"_"&amp;E255</f>
        <v>MA_2024</v>
      </c>
      <c r="F254" s="152" t="str">
        <f t="shared" ref="F254" si="1877">$A254&amp;"_"&amp;F255</f>
        <v>MA_2025</v>
      </c>
      <c r="G254" s="152" t="str">
        <f t="shared" ref="G254" si="1878">$A254&amp;"_"&amp;G255</f>
        <v>MA_2026</v>
      </c>
      <c r="H254" s="152" t="str">
        <f t="shared" ref="H254" si="1879">$A254&amp;"_"&amp;H255</f>
        <v>MA_2027</v>
      </c>
      <c r="I254" s="152" t="str">
        <f t="shared" ref="I254" si="1880">$A254&amp;"_"&amp;I255</f>
        <v>MA_2028</v>
      </c>
      <c r="J254" s="152" t="str">
        <f t="shared" ref="J254" si="1881">$A254&amp;"_"&amp;J255</f>
        <v>MA_2029</v>
      </c>
      <c r="K254" s="152" t="str">
        <f t="shared" ref="K254" si="1882">$A254&amp;"_"&amp;K255</f>
        <v>MA_2030</v>
      </c>
      <c r="M254" s="159" t="str">
        <f t="shared" ref="M254" si="1883">$A254&amp;"_"&amp;M255</f>
        <v>MA_2022</v>
      </c>
      <c r="N254" s="159" t="str">
        <f t="shared" ref="N254" si="1884">$A254&amp;"_"&amp;N255</f>
        <v>MA_2023</v>
      </c>
      <c r="O254" s="159" t="str">
        <f t="shared" ref="O254" si="1885">$A254&amp;"_"&amp;O255</f>
        <v>MA_2024</v>
      </c>
      <c r="P254" s="159" t="str">
        <f t="shared" ref="P254" si="1886">$A254&amp;"_"&amp;P255</f>
        <v>MA_2025</v>
      </c>
      <c r="Q254" s="159" t="str">
        <f t="shared" ref="Q254" si="1887">$A254&amp;"_"&amp;Q255</f>
        <v>MA_2026</v>
      </c>
      <c r="R254" s="159" t="str">
        <f t="shared" ref="R254" si="1888">$A254&amp;"_"&amp;R255</f>
        <v>MA_2027</v>
      </c>
      <c r="S254" s="159" t="str">
        <f t="shared" ref="S254" si="1889">$A254&amp;"_"&amp;S255</f>
        <v>MA_2028</v>
      </c>
      <c r="T254" s="159" t="str">
        <f t="shared" ref="T254" si="1890">$A254&amp;"_"&amp;T255</f>
        <v>MA_2029</v>
      </c>
      <c r="U254" s="159" t="str">
        <f t="shared" ref="U254" si="1891">$A254&amp;"_"&amp;U255</f>
        <v>MA_2030</v>
      </c>
    </row>
    <row r="255" spans="1:21">
      <c r="C255" s="151">
        <v>2022</v>
      </c>
      <c r="D255" s="151">
        <v>2023</v>
      </c>
      <c r="E255" s="151">
        <v>2024</v>
      </c>
      <c r="F255" s="151">
        <v>2025</v>
      </c>
      <c r="G255" s="151">
        <v>2026</v>
      </c>
      <c r="H255" s="151">
        <v>2027</v>
      </c>
      <c r="I255" s="151">
        <v>2028</v>
      </c>
      <c r="J255" s="151">
        <v>2029</v>
      </c>
      <c r="K255" s="151">
        <v>2030</v>
      </c>
      <c r="M255" s="151">
        <v>2022</v>
      </c>
      <c r="N255" s="151">
        <v>2023</v>
      </c>
      <c r="O255" s="151">
        <v>2024</v>
      </c>
      <c r="P255" s="151">
        <v>2025</v>
      </c>
      <c r="Q255" s="151">
        <v>2026</v>
      </c>
      <c r="R255" s="151">
        <v>2027</v>
      </c>
      <c r="S255" s="151">
        <v>2028</v>
      </c>
      <c r="T255" s="151">
        <v>2029</v>
      </c>
      <c r="U255" s="151">
        <v>2030</v>
      </c>
    </row>
    <row r="256" spans="1:21">
      <c r="A256" t="str">
        <f>A254</f>
        <v>MA</v>
      </c>
      <c r="B256" s="1" t="s">
        <v>897</v>
      </c>
      <c r="C256" s="156">
        <v>0</v>
      </c>
      <c r="D256" s="156">
        <v>0</v>
      </c>
      <c r="E256" s="156">
        <v>0</v>
      </c>
      <c r="F256" s="156">
        <v>0</v>
      </c>
      <c r="G256" s="156">
        <v>0</v>
      </c>
      <c r="H256" s="156">
        <v>0</v>
      </c>
      <c r="I256" s="156">
        <v>0</v>
      </c>
      <c r="J256" s="156">
        <v>0</v>
      </c>
      <c r="K256" s="156">
        <v>0</v>
      </c>
      <c r="M256" s="156">
        <v>0</v>
      </c>
      <c r="N256" s="156">
        <v>0</v>
      </c>
      <c r="O256" s="156">
        <v>0</v>
      </c>
      <c r="P256" s="156">
        <v>0</v>
      </c>
      <c r="Q256" s="156">
        <v>0</v>
      </c>
      <c r="R256" s="156">
        <v>0</v>
      </c>
      <c r="S256" s="156">
        <v>0</v>
      </c>
      <c r="T256" s="156">
        <v>0</v>
      </c>
      <c r="U256" s="156">
        <v>0</v>
      </c>
    </row>
    <row r="257" spans="1:21">
      <c r="A257" t="str">
        <f>A256</f>
        <v>MA</v>
      </c>
      <c r="B257" s="1" t="s">
        <v>104</v>
      </c>
      <c r="C257">
        <f>SUMIFS(INDEX('IRA-BIL_IRA-BIL - Mid_annual_st'!$W$3:$AR$434,MATCH(C254,'IRA-BIL_IRA-BIL - Mid_annual_st'!$A$3:$A$434,0),),'IRA-BIL_IRA-BIL - Mid_annual_st'!$W$1:$AR$1,$B257)</f>
        <v>1192690</v>
      </c>
      <c r="D257">
        <f>SUMIFS(INDEX('IRA-BIL_IRA-BIL - Mid_annual_st'!$W$3:$AR$434,MATCH(D254,'IRA-BIL_IRA-BIL - Mid_annual_st'!$A$3:$A$434,0),),'IRA-BIL_IRA-BIL - Mid_annual_st'!$W$1:$AR$1,$B257)</f>
        <v>1192690</v>
      </c>
      <c r="E257">
        <f>SUMIFS(INDEX('IRA-BIL_IRA-BIL - Mid_annual_st'!$W$3:$AR$434,MATCH(E254,'IRA-BIL_IRA-BIL - Mid_annual_st'!$A$3:$A$434,0),),'IRA-BIL_IRA-BIL - Mid_annual_st'!$W$1:$AR$1,$B257)</f>
        <v>1192690</v>
      </c>
      <c r="F257">
        <f>SUMIFS(INDEX('IRA-BIL_IRA-BIL - Mid_annual_st'!$W$3:$AR$434,MATCH(F254,'IRA-BIL_IRA-BIL - Mid_annual_st'!$A$3:$A$434,0),),'IRA-BIL_IRA-BIL - Mid_annual_st'!$W$1:$AR$1,$B257)</f>
        <v>1192690</v>
      </c>
      <c r="G257">
        <f>SUMIFS(INDEX('IRA-BIL_IRA-BIL - Mid_annual_st'!$W$3:$AR$434,MATCH(G254,'IRA-BIL_IRA-BIL - Mid_annual_st'!$A$3:$A$434,0),),'IRA-BIL_IRA-BIL - Mid_annual_st'!$W$1:$AR$1,$B257)</f>
        <v>1192690</v>
      </c>
      <c r="H257">
        <f>SUMIFS(INDEX('IRA-BIL_IRA-BIL - Mid_annual_st'!$W$3:$AR$434,MATCH(H254,'IRA-BIL_IRA-BIL - Mid_annual_st'!$A$3:$A$434,0),),'IRA-BIL_IRA-BIL - Mid_annual_st'!$W$1:$AR$1,$B257)</f>
        <v>1192690</v>
      </c>
      <c r="I257">
        <f>SUMIFS(INDEX('IRA-BIL_IRA-BIL - Mid_annual_st'!$W$3:$AR$434,MATCH(I254,'IRA-BIL_IRA-BIL - Mid_annual_st'!$A$3:$A$434,0),),'IRA-BIL_IRA-BIL - Mid_annual_st'!$W$1:$AR$1,$B257)</f>
        <v>1192690</v>
      </c>
      <c r="J257">
        <f>SUMIFS(INDEX('IRA-BIL_IRA-BIL - Mid_annual_st'!$W$3:$AR$434,MATCH(J254,'IRA-BIL_IRA-BIL - Mid_annual_st'!$A$3:$A$434,0),),'IRA-BIL_IRA-BIL - Mid_annual_st'!$W$1:$AR$1,$B257)</f>
        <v>1192690</v>
      </c>
      <c r="K257">
        <f>SUMIFS(INDEX('IRA-BIL_IRA-BIL - Mid_annual_st'!$W$3:$AR$434,MATCH(K254,'IRA-BIL_IRA-BIL - Mid_annual_st'!$A$3:$A$434,0),),'IRA-BIL_IRA-BIL - Mid_annual_st'!$W$1:$AR$1,$B257)</f>
        <v>1192690</v>
      </c>
      <c r="M257">
        <f t="shared" ref="M257" si="1892">C257/SUM(C256:C267)</f>
        <v>5.3311914818941347E-2</v>
      </c>
      <c r="N257">
        <f t="shared" ref="N257" si="1893">D257/SUM(D256:D267)</f>
        <v>7.6074863855659758E-2</v>
      </c>
      <c r="O257">
        <f t="shared" ref="O257" si="1894">E257/SUM(E256:E267)</f>
        <v>7.3579064504710093E-2</v>
      </c>
      <c r="P257">
        <f t="shared" ref="P257" si="1895">F257/SUM(F256:F267)</f>
        <v>6.9563516333127989E-2</v>
      </c>
      <c r="Q257">
        <f t="shared" ref="Q257" si="1896">G257/SUM(G256:G267)</f>
        <v>6.1648618947192785E-2</v>
      </c>
      <c r="R257">
        <f t="shared" ref="R257" si="1897">H257/SUM(H256:H267)</f>
        <v>4.7109907185555425E-2</v>
      </c>
      <c r="S257">
        <f t="shared" ref="S257" si="1898">I257/SUM(I256:I267)</f>
        <v>4.6452284609267459E-2</v>
      </c>
      <c r="T257">
        <f t="shared" ref="T257" si="1899">J257/SUM(J256:J267)</f>
        <v>4.7673845010778565E-2</v>
      </c>
      <c r="U257">
        <f t="shared" ref="U257" si="1900">K257/SUM(K256:K267)</f>
        <v>4.5676483701588631E-2</v>
      </c>
    </row>
    <row r="258" spans="1:21">
      <c r="A258" t="str">
        <f t="shared" ref="A258:A267" si="1901">A257</f>
        <v>MA</v>
      </c>
      <c r="B258" s="1" t="s">
        <v>98</v>
      </c>
      <c r="C258">
        <f>SUMIFS(INDEX('IRA-BIL_IRA-BIL - Mid_annual_st'!$W$3:$AR$434,MATCH(C254,'IRA-BIL_IRA-BIL - Mid_annual_st'!$A$3:$A$434,0),),'IRA-BIL_IRA-BIL - Mid_annual_st'!$W$1:$AR$1,$B258)</f>
        <v>0</v>
      </c>
      <c r="D258">
        <f>SUMIFS(INDEX('IRA-BIL_IRA-BIL - Mid_annual_st'!$W$3:$AR$434,MATCH(D254,'IRA-BIL_IRA-BIL - Mid_annual_st'!$A$3:$A$434,0),),'IRA-BIL_IRA-BIL - Mid_annual_st'!$W$1:$AR$1,$B258)</f>
        <v>0</v>
      </c>
      <c r="E258">
        <f>SUMIFS(INDEX('IRA-BIL_IRA-BIL - Mid_annual_st'!$W$3:$AR$434,MATCH(E254,'IRA-BIL_IRA-BIL - Mid_annual_st'!$A$3:$A$434,0),),'IRA-BIL_IRA-BIL - Mid_annual_st'!$W$1:$AR$1,$B258)</f>
        <v>0</v>
      </c>
      <c r="F258">
        <f>SUMIFS(INDEX('IRA-BIL_IRA-BIL - Mid_annual_st'!$W$3:$AR$434,MATCH(F254,'IRA-BIL_IRA-BIL - Mid_annual_st'!$A$3:$A$434,0),),'IRA-BIL_IRA-BIL - Mid_annual_st'!$W$1:$AR$1,$B258)</f>
        <v>10252</v>
      </c>
      <c r="G258">
        <f>SUMIFS(INDEX('IRA-BIL_IRA-BIL - Mid_annual_st'!$W$3:$AR$434,MATCH(G254,'IRA-BIL_IRA-BIL - Mid_annual_st'!$A$3:$A$434,0),),'IRA-BIL_IRA-BIL - Mid_annual_st'!$W$1:$AR$1,$B258)</f>
        <v>20504</v>
      </c>
      <c r="H258">
        <f>SUMIFS(INDEX('IRA-BIL_IRA-BIL - Mid_annual_st'!$W$3:$AR$434,MATCH(H254,'IRA-BIL_IRA-BIL - Mid_annual_st'!$A$3:$A$434,0),),'IRA-BIL_IRA-BIL - Mid_annual_st'!$W$1:$AR$1,$B258)</f>
        <v>30755</v>
      </c>
      <c r="I258">
        <f>SUMIFS(INDEX('IRA-BIL_IRA-BIL - Mid_annual_st'!$W$3:$AR$434,MATCH(I254,'IRA-BIL_IRA-BIL - Mid_annual_st'!$A$3:$A$434,0),),'IRA-BIL_IRA-BIL - Mid_annual_st'!$W$1:$AR$1,$B258)</f>
        <v>0</v>
      </c>
      <c r="J258">
        <f>SUMIFS(INDEX('IRA-BIL_IRA-BIL - Mid_annual_st'!$W$3:$AR$434,MATCH(J254,'IRA-BIL_IRA-BIL - Mid_annual_st'!$A$3:$A$434,0),),'IRA-BIL_IRA-BIL - Mid_annual_st'!$W$1:$AR$1,$B258)</f>
        <v>0</v>
      </c>
      <c r="K258">
        <f>SUMIFS(INDEX('IRA-BIL_IRA-BIL - Mid_annual_st'!$W$3:$AR$434,MATCH(K254,'IRA-BIL_IRA-BIL - Mid_annual_st'!$A$3:$A$434,0),),'IRA-BIL_IRA-BIL - Mid_annual_st'!$W$1:$AR$1,$B258)</f>
        <v>0</v>
      </c>
      <c r="M258">
        <f t="shared" ref="M258" si="1902">C258/SUM(C256:C267)</f>
        <v>0</v>
      </c>
      <c r="N258">
        <f t="shared" ref="N258" si="1903">D258/SUM(D256:D267)</f>
        <v>0</v>
      </c>
      <c r="O258">
        <f t="shared" ref="O258" si="1904">E258/SUM(E256:E267)</f>
        <v>0</v>
      </c>
      <c r="P258">
        <f t="shared" ref="P258" si="1905">F258/SUM(F256:F267)</f>
        <v>5.9794680046552592E-4</v>
      </c>
      <c r="Q258">
        <f t="shared" ref="Q258" si="1906">G258/SUM(G256:G267)</f>
        <v>1.0598255061191433E-3</v>
      </c>
      <c r="R258">
        <f t="shared" ref="R258" si="1907">H258/SUM(H256:H267)</f>
        <v>1.2147877449226177E-3</v>
      </c>
      <c r="S258">
        <f t="shared" ref="S258" si="1908">I258/SUM(I256:I267)</f>
        <v>0</v>
      </c>
      <c r="T258">
        <f t="shared" ref="T258" si="1909">J258/SUM(J256:J267)</f>
        <v>0</v>
      </c>
      <c r="U258">
        <f t="shared" ref="U258" si="1910">K258/SUM(K256:K267)</f>
        <v>0</v>
      </c>
    </row>
    <row r="259" spans="1:21">
      <c r="A259" t="str">
        <f t="shared" si="1901"/>
        <v>MA</v>
      </c>
      <c r="B259" s="1" t="s">
        <v>105</v>
      </c>
      <c r="C259">
        <f>SUMIFS(INDEX('IRA-BIL_IRA-BIL - Mid_annual_st'!$W$3:$AR$434,MATCH(C254,'IRA-BIL_IRA-BIL - Mid_annual_st'!$A$3:$A$434,0),),'IRA-BIL_IRA-BIL - Mid_annual_st'!$W$1:$AR$1,$B259)</f>
        <v>0</v>
      </c>
      <c r="D259">
        <f>SUMIFS(INDEX('IRA-BIL_IRA-BIL - Mid_annual_st'!$W$3:$AR$434,MATCH(D254,'IRA-BIL_IRA-BIL - Mid_annual_st'!$A$3:$A$434,0),),'IRA-BIL_IRA-BIL - Mid_annual_st'!$W$1:$AR$1,$B259)</f>
        <v>0</v>
      </c>
      <c r="E259">
        <f>SUMIFS(INDEX('IRA-BIL_IRA-BIL - Mid_annual_st'!$W$3:$AR$434,MATCH(E254,'IRA-BIL_IRA-BIL - Mid_annual_st'!$A$3:$A$434,0),),'IRA-BIL_IRA-BIL - Mid_annual_st'!$W$1:$AR$1,$B259)</f>
        <v>0</v>
      </c>
      <c r="F259">
        <f>SUMIFS(INDEX('IRA-BIL_IRA-BIL - Mid_annual_st'!$W$3:$AR$434,MATCH(F254,'IRA-BIL_IRA-BIL - Mid_annual_st'!$A$3:$A$434,0),),'IRA-BIL_IRA-BIL - Mid_annual_st'!$W$1:$AR$1,$B259)</f>
        <v>0</v>
      </c>
      <c r="G259">
        <f>SUMIFS(INDEX('IRA-BIL_IRA-BIL - Mid_annual_st'!$W$3:$AR$434,MATCH(G254,'IRA-BIL_IRA-BIL - Mid_annual_st'!$A$3:$A$434,0),),'IRA-BIL_IRA-BIL - Mid_annual_st'!$W$1:$AR$1,$B259)</f>
        <v>0</v>
      </c>
      <c r="H259">
        <f>SUMIFS(INDEX('IRA-BIL_IRA-BIL - Mid_annual_st'!$W$3:$AR$434,MATCH(H254,'IRA-BIL_IRA-BIL - Mid_annual_st'!$A$3:$A$434,0),),'IRA-BIL_IRA-BIL - Mid_annual_st'!$W$1:$AR$1,$B259)</f>
        <v>0</v>
      </c>
      <c r="I259">
        <f>SUMIFS(INDEX('IRA-BIL_IRA-BIL - Mid_annual_st'!$W$3:$AR$434,MATCH(I254,'IRA-BIL_IRA-BIL - Mid_annual_st'!$A$3:$A$434,0),),'IRA-BIL_IRA-BIL - Mid_annual_st'!$W$1:$AR$1,$B259)</f>
        <v>0</v>
      </c>
      <c r="J259">
        <f>SUMIFS(INDEX('IRA-BIL_IRA-BIL - Mid_annual_st'!$W$3:$AR$434,MATCH(J254,'IRA-BIL_IRA-BIL - Mid_annual_st'!$A$3:$A$434,0),),'IRA-BIL_IRA-BIL - Mid_annual_st'!$W$1:$AR$1,$B259)</f>
        <v>0</v>
      </c>
      <c r="K259">
        <f>SUMIFS(INDEX('IRA-BIL_IRA-BIL - Mid_annual_st'!$W$3:$AR$434,MATCH(K254,'IRA-BIL_IRA-BIL - Mid_annual_st'!$A$3:$A$434,0),),'IRA-BIL_IRA-BIL - Mid_annual_st'!$W$1:$AR$1,$B259)</f>
        <v>0</v>
      </c>
      <c r="M259">
        <f t="shared" ref="M259" si="1911">C259/SUM(C256:C267)</f>
        <v>0</v>
      </c>
      <c r="N259">
        <f t="shared" ref="N259" si="1912">D259/SUM(D256:D267)</f>
        <v>0</v>
      </c>
      <c r="O259">
        <f t="shared" ref="O259" si="1913">E259/SUM(E256:E267)</f>
        <v>0</v>
      </c>
      <c r="P259">
        <f t="shared" ref="P259" si="1914">F259/SUM(F256:F267)</f>
        <v>0</v>
      </c>
      <c r="Q259">
        <f t="shared" ref="Q259" si="1915">G259/SUM(G256:G267)</f>
        <v>0</v>
      </c>
      <c r="R259">
        <f t="shared" ref="R259" si="1916">H259/SUM(H256:H267)</f>
        <v>0</v>
      </c>
      <c r="S259">
        <f t="shared" ref="S259" si="1917">I259/SUM(I256:I267)</f>
        <v>0</v>
      </c>
      <c r="T259">
        <f t="shared" ref="T259" si="1918">J259/SUM(J256:J267)</f>
        <v>0</v>
      </c>
      <c r="U259">
        <f t="shared" ref="U259" si="1919">K259/SUM(K256:K267)</f>
        <v>0</v>
      </c>
    </row>
    <row r="260" spans="1:21">
      <c r="A260" t="str">
        <f t="shared" si="1901"/>
        <v>MA</v>
      </c>
      <c r="B260" s="1" t="s">
        <v>101</v>
      </c>
      <c r="C260">
        <f>SUMIFS(INDEX('IRA-BIL_IRA-BIL - Mid_annual_st'!$W$3:$AR$434,MATCH(C254,'IRA-BIL_IRA-BIL - Mid_annual_st'!$A$3:$A$434,0),),'IRA-BIL_IRA-BIL - Mid_annual_st'!$W$1:$AR$1,$B260)</f>
        <v>965577</v>
      </c>
      <c r="D260">
        <f>SUMIFS(INDEX('IRA-BIL_IRA-BIL - Mid_annual_st'!$W$3:$AR$434,MATCH(D254,'IRA-BIL_IRA-BIL - Mid_annual_st'!$A$3:$A$434,0),),'IRA-BIL_IRA-BIL - Mid_annual_st'!$W$1:$AR$1,$B260)</f>
        <v>965577</v>
      </c>
      <c r="E260">
        <f>SUMIFS(INDEX('IRA-BIL_IRA-BIL - Mid_annual_st'!$W$3:$AR$434,MATCH(E254,'IRA-BIL_IRA-BIL - Mid_annual_st'!$A$3:$A$434,0),),'IRA-BIL_IRA-BIL - Mid_annual_st'!$W$1:$AR$1,$B260)</f>
        <v>967022</v>
      </c>
      <c r="F260">
        <f>SUMIFS(INDEX('IRA-BIL_IRA-BIL - Mid_annual_st'!$W$3:$AR$434,MATCH(F254,'IRA-BIL_IRA-BIL - Mid_annual_st'!$A$3:$A$434,0),),'IRA-BIL_IRA-BIL - Mid_annual_st'!$W$1:$AR$1,$B260)</f>
        <v>968467</v>
      </c>
      <c r="G260">
        <f>SUMIFS(INDEX('IRA-BIL_IRA-BIL - Mid_annual_st'!$W$3:$AR$434,MATCH(G254,'IRA-BIL_IRA-BIL - Mid_annual_st'!$A$3:$A$434,0),),'IRA-BIL_IRA-BIL - Mid_annual_st'!$W$1:$AR$1,$B260)</f>
        <v>969913</v>
      </c>
      <c r="H260">
        <f>SUMIFS(INDEX('IRA-BIL_IRA-BIL - Mid_annual_st'!$W$3:$AR$434,MATCH(H254,'IRA-BIL_IRA-BIL - Mid_annual_st'!$A$3:$A$434,0),),'IRA-BIL_IRA-BIL - Mid_annual_st'!$W$1:$AR$1,$B260)</f>
        <v>971358</v>
      </c>
      <c r="I260">
        <f>SUMIFS(INDEX('IRA-BIL_IRA-BIL - Mid_annual_st'!$W$3:$AR$434,MATCH(I254,'IRA-BIL_IRA-BIL - Mid_annual_st'!$A$3:$A$434,0),),'IRA-BIL_IRA-BIL - Mid_annual_st'!$W$1:$AR$1,$B260)</f>
        <v>972752</v>
      </c>
      <c r="J260">
        <f>SUMIFS(INDEX('IRA-BIL_IRA-BIL - Mid_annual_st'!$W$3:$AR$434,MATCH(J254,'IRA-BIL_IRA-BIL - Mid_annual_st'!$A$3:$A$434,0),),'IRA-BIL_IRA-BIL - Mid_annual_st'!$W$1:$AR$1,$B260)</f>
        <v>974197</v>
      </c>
      <c r="K260">
        <f>SUMIFS(INDEX('IRA-BIL_IRA-BIL - Mid_annual_st'!$W$3:$AR$434,MATCH(K254,'IRA-BIL_IRA-BIL - Mid_annual_st'!$A$3:$A$434,0),),'IRA-BIL_IRA-BIL - Mid_annual_st'!$W$1:$AR$1,$B260)</f>
        <v>975693</v>
      </c>
      <c r="M260">
        <f t="shared" ref="M260" si="1920">C260/SUM(C256:C267)</f>
        <v>4.3160216632258955E-2</v>
      </c>
      <c r="N260">
        <f t="shared" ref="N260" si="1921">D260/SUM(D256:D267)</f>
        <v>6.1588626396763942E-2</v>
      </c>
      <c r="O260">
        <f t="shared" ref="O260" si="1922">E260/SUM(E256:E267)</f>
        <v>5.9657223683835504E-2</v>
      </c>
      <c r="P260">
        <f t="shared" ref="P260" si="1923">F260/SUM(F256:F267)</f>
        <v>5.6485733906208209E-2</v>
      </c>
      <c r="Q260">
        <f t="shared" ref="Q260" si="1924">G260/SUM(G256:G267)</f>
        <v>5.013356106693994E-2</v>
      </c>
      <c r="R260">
        <f t="shared" ref="R260" si="1925">H260/SUM(H256:H267)</f>
        <v>3.8367543304586055E-2</v>
      </c>
      <c r="S260">
        <f t="shared" ref="S260" si="1926">I260/SUM(I256:I267)</f>
        <v>3.7886251044474378E-2</v>
      </c>
      <c r="T260">
        <f t="shared" ref="T260" si="1927">J260/SUM(J256:J267)</f>
        <v>3.8940308703825345E-2</v>
      </c>
      <c r="U260">
        <f t="shared" ref="U260" si="1928">K260/SUM(K256:K267)</f>
        <v>3.7366143266275492E-2</v>
      </c>
    </row>
    <row r="261" spans="1:21">
      <c r="A261" t="str">
        <f t="shared" si="1901"/>
        <v>MA</v>
      </c>
      <c r="B261" s="1" t="s">
        <v>346</v>
      </c>
      <c r="C261">
        <f>SUMIFS(INDEX('IRA-BIL_IRA-BIL - Mid_annual_st'!$W$3:$AR$434,MATCH(C254,'IRA-BIL_IRA-BIL - Mid_annual_st'!$A$3:$A$434,0),),'IRA-BIL_IRA-BIL - Mid_annual_st'!$W$1:$AR$1,$B261)</f>
        <v>16981996</v>
      </c>
      <c r="D261">
        <f>SUMIFS(INDEX('IRA-BIL_IRA-BIL - Mid_annual_st'!$W$3:$AR$434,MATCH(D254,'IRA-BIL_IRA-BIL - Mid_annual_st'!$A$3:$A$434,0),),'IRA-BIL_IRA-BIL - Mid_annual_st'!$W$1:$AR$1,$B261)</f>
        <v>8835089</v>
      </c>
      <c r="E261">
        <f>SUMIFS(INDEX('IRA-BIL_IRA-BIL - Mid_annual_st'!$W$3:$AR$434,MATCH(E254,'IRA-BIL_IRA-BIL - Mid_annual_st'!$A$3:$A$434,0),),'IRA-BIL_IRA-BIL - Mid_annual_st'!$W$1:$AR$1,$B261)</f>
        <v>8565720</v>
      </c>
      <c r="F261">
        <f>SUMIFS(INDEX('IRA-BIL_IRA-BIL - Mid_annual_st'!$W$3:$AR$434,MATCH(F254,'IRA-BIL_IRA-BIL - Mid_annual_st'!$A$3:$A$434,0),),'IRA-BIL_IRA-BIL - Mid_annual_st'!$W$1:$AR$1,$B261)</f>
        <v>8935919</v>
      </c>
      <c r="G261">
        <f>SUMIFS(INDEX('IRA-BIL_IRA-BIL - Mid_annual_st'!$W$3:$AR$434,MATCH(G254,'IRA-BIL_IRA-BIL - Mid_annual_st'!$A$3:$A$434,0),),'IRA-BIL_IRA-BIL - Mid_annual_st'!$W$1:$AR$1,$B261)</f>
        <v>8478268</v>
      </c>
      <c r="H261">
        <f>SUMIFS(INDEX('IRA-BIL_IRA-BIL - Mid_annual_st'!$W$3:$AR$434,MATCH(H254,'IRA-BIL_IRA-BIL - Mid_annual_st'!$A$3:$A$434,0),),'IRA-BIL_IRA-BIL - Mid_annual_st'!$W$1:$AR$1,$B261)</f>
        <v>8665516</v>
      </c>
      <c r="I261">
        <f>SUMIFS(INDEX('IRA-BIL_IRA-BIL - Mid_annual_st'!$W$3:$AR$434,MATCH(I254,'IRA-BIL_IRA-BIL - Mid_annual_st'!$A$3:$A$434,0),),'IRA-BIL_IRA-BIL - Mid_annual_st'!$W$1:$AR$1,$B261)</f>
        <v>7889045</v>
      </c>
      <c r="J261">
        <f>SUMIFS(INDEX('IRA-BIL_IRA-BIL - Mid_annual_st'!$W$3:$AR$434,MATCH(J254,'IRA-BIL_IRA-BIL - Mid_annual_st'!$A$3:$A$434,0),),'IRA-BIL_IRA-BIL - Mid_annual_st'!$W$1:$AR$1,$B261)</f>
        <v>7298889</v>
      </c>
      <c r="K261">
        <f>SUMIFS(INDEX('IRA-BIL_IRA-BIL - Mid_annual_st'!$W$3:$AR$434,MATCH(K254,'IRA-BIL_IRA-BIL - Mid_annual_st'!$A$3:$A$434,0),),'IRA-BIL_IRA-BIL - Mid_annual_st'!$W$1:$AR$1,$B261)</f>
        <v>5210805</v>
      </c>
      <c r="M261">
        <f t="shared" ref="M261" si="1929">C261/SUM(C256:C267)</f>
        <v>0.75907631002825771</v>
      </c>
      <c r="N261">
        <f t="shared" ref="N261" si="1930">D261/SUM(D256:D267)</f>
        <v>0.56353972350538462</v>
      </c>
      <c r="O261">
        <f t="shared" ref="O261" si="1931">E261/SUM(E256:E267)</f>
        <v>0.52843376267872233</v>
      </c>
      <c r="P261">
        <f t="shared" ref="P261" si="1932">F261/SUM(F256:F267)</f>
        <v>0.52118651729117271</v>
      </c>
      <c r="Q261">
        <f t="shared" ref="Q261" si="1933">G261/SUM(G256:G267)</f>
        <v>0.43823081711440381</v>
      </c>
      <c r="R261">
        <f t="shared" ref="R261" si="1934">H261/SUM(H256:H267)</f>
        <v>0.34227808942386156</v>
      </c>
      <c r="S261">
        <f t="shared" ref="S261" si="1935">I261/SUM(I256:I267)</f>
        <v>0.3072585195107852</v>
      </c>
      <c r="T261">
        <f t="shared" ref="T261" si="1936">J261/SUM(J256:J267)</f>
        <v>0.29174899004508847</v>
      </c>
      <c r="U261">
        <f t="shared" ref="U261" si="1937">K261/SUM(K256:K267)</f>
        <v>0.19955835100039115</v>
      </c>
    </row>
    <row r="262" spans="1:21">
      <c r="A262" t="str">
        <f t="shared" si="1901"/>
        <v>MA</v>
      </c>
      <c r="B262" s="1" t="s">
        <v>99</v>
      </c>
      <c r="C262">
        <f>SUMIFS(INDEX('IRA-BIL_IRA-BIL - Mid_annual_st'!$W$3:$AR$434,MATCH(C254,'IRA-BIL_IRA-BIL - Mid_annual_st'!$A$3:$A$434,0),),'IRA-BIL_IRA-BIL - Mid_annual_st'!$W$1:$AR$1,$B262)</f>
        <v>0</v>
      </c>
      <c r="D262">
        <f>SUMIFS(INDEX('IRA-BIL_IRA-BIL - Mid_annual_st'!$W$3:$AR$434,MATCH(D254,'IRA-BIL_IRA-BIL - Mid_annual_st'!$A$3:$A$434,0),),'IRA-BIL_IRA-BIL - Mid_annual_st'!$W$1:$AR$1,$B262)</f>
        <v>0</v>
      </c>
      <c r="E262">
        <f>SUMIFS(INDEX('IRA-BIL_IRA-BIL - Mid_annual_st'!$W$3:$AR$434,MATCH(E254,'IRA-BIL_IRA-BIL - Mid_annual_st'!$A$3:$A$434,0),),'IRA-BIL_IRA-BIL - Mid_annual_st'!$W$1:$AR$1,$B262)</f>
        <v>0</v>
      </c>
      <c r="F262">
        <f>SUMIFS(INDEX('IRA-BIL_IRA-BIL - Mid_annual_st'!$W$3:$AR$434,MATCH(F254,'IRA-BIL_IRA-BIL - Mid_annual_st'!$A$3:$A$434,0),),'IRA-BIL_IRA-BIL - Mid_annual_st'!$W$1:$AR$1,$B262)</f>
        <v>0</v>
      </c>
      <c r="G262">
        <f>SUMIFS(INDEX('IRA-BIL_IRA-BIL - Mid_annual_st'!$W$3:$AR$434,MATCH(G254,'IRA-BIL_IRA-BIL - Mid_annual_st'!$A$3:$A$434,0),),'IRA-BIL_IRA-BIL - Mid_annual_st'!$W$1:$AR$1,$B262)</f>
        <v>0</v>
      </c>
      <c r="H262">
        <f>SUMIFS(INDEX('IRA-BIL_IRA-BIL - Mid_annual_st'!$W$3:$AR$434,MATCH(H254,'IRA-BIL_IRA-BIL - Mid_annual_st'!$A$3:$A$434,0),),'IRA-BIL_IRA-BIL - Mid_annual_st'!$W$1:$AR$1,$B262)</f>
        <v>0</v>
      </c>
      <c r="I262">
        <f>SUMIFS(INDEX('IRA-BIL_IRA-BIL - Mid_annual_st'!$W$3:$AR$434,MATCH(I254,'IRA-BIL_IRA-BIL - Mid_annual_st'!$A$3:$A$434,0),),'IRA-BIL_IRA-BIL - Mid_annual_st'!$W$1:$AR$1,$B262)</f>
        <v>0</v>
      </c>
      <c r="J262">
        <f>SUMIFS(INDEX('IRA-BIL_IRA-BIL - Mid_annual_st'!$W$3:$AR$434,MATCH(J254,'IRA-BIL_IRA-BIL - Mid_annual_st'!$A$3:$A$434,0),),'IRA-BIL_IRA-BIL - Mid_annual_st'!$W$1:$AR$1,$B262)</f>
        <v>0</v>
      </c>
      <c r="K262">
        <f>SUMIFS(INDEX('IRA-BIL_IRA-BIL - Mid_annual_st'!$W$3:$AR$434,MATCH(K254,'IRA-BIL_IRA-BIL - Mid_annual_st'!$A$3:$A$434,0),),'IRA-BIL_IRA-BIL - Mid_annual_st'!$W$1:$AR$1,$B262)</f>
        <v>0</v>
      </c>
      <c r="M262">
        <f t="shared" ref="M262" si="1938">C262/SUM(C256:C267)</f>
        <v>0</v>
      </c>
      <c r="N262">
        <f t="shared" ref="N262" si="1939">D262/SUM(D256:D267)</f>
        <v>0</v>
      </c>
      <c r="O262">
        <f t="shared" ref="O262" si="1940">E262/SUM(E256:E267)</f>
        <v>0</v>
      </c>
      <c r="P262">
        <f t="shared" ref="P262" si="1941">F262/SUM(F256:F267)</f>
        <v>0</v>
      </c>
      <c r="Q262">
        <f t="shared" ref="Q262" si="1942">G262/SUM(G256:G267)</f>
        <v>0</v>
      </c>
      <c r="R262">
        <f t="shared" ref="R262" si="1943">H262/SUM(H256:H267)</f>
        <v>0</v>
      </c>
      <c r="S262">
        <f t="shared" ref="S262" si="1944">I262/SUM(I256:I267)</f>
        <v>0</v>
      </c>
      <c r="T262">
        <f t="shared" ref="T262" si="1945">J262/SUM(J256:J267)</f>
        <v>0</v>
      </c>
      <c r="U262">
        <f t="shared" ref="U262" si="1946">K262/SUM(K256:K267)</f>
        <v>0</v>
      </c>
    </row>
    <row r="263" spans="1:21">
      <c r="A263" t="str">
        <f t="shared" si="1901"/>
        <v>MA</v>
      </c>
      <c r="B263" s="1" t="s">
        <v>109</v>
      </c>
      <c r="C263">
        <f>SUMIFS(INDEX('IRA-BIL_IRA-BIL - Mid_annual_st'!$W$3:$AR$434,MATCH(C254,'IRA-BIL_IRA-BIL - Mid_annual_st'!$A$3:$A$434,0),),'IRA-BIL_IRA-BIL - Mid_annual_st'!$W$1:$AR$1,$B263)</f>
        <v>0</v>
      </c>
      <c r="D263">
        <f>SUMIFS(INDEX('IRA-BIL_IRA-BIL - Mid_annual_st'!$W$3:$AR$434,MATCH(D254,'IRA-BIL_IRA-BIL - Mid_annual_st'!$A$3:$A$434,0),),'IRA-BIL_IRA-BIL - Mid_annual_st'!$W$1:$AR$1,$B263)</f>
        <v>1167871</v>
      </c>
      <c r="E263">
        <f>SUMIFS(INDEX('IRA-BIL_IRA-BIL - Mid_annual_st'!$W$3:$AR$434,MATCH(E254,'IRA-BIL_IRA-BIL - Mid_annual_st'!$A$3:$A$434,0),),'IRA-BIL_IRA-BIL - Mid_annual_st'!$W$1:$AR$1,$B263)</f>
        <v>2469584</v>
      </c>
      <c r="F263">
        <f>SUMIFS(INDEX('IRA-BIL_IRA-BIL - Mid_annual_st'!$W$3:$AR$434,MATCH(F254,'IRA-BIL_IRA-BIL - Mid_annual_st'!$A$3:$A$434,0),),'IRA-BIL_IRA-BIL - Mid_annual_st'!$W$1:$AR$1,$B263)</f>
        <v>3043959</v>
      </c>
      <c r="G263">
        <f>SUMIFS(INDEX('IRA-BIL_IRA-BIL - Mid_annual_st'!$W$3:$AR$434,MATCH(G254,'IRA-BIL_IRA-BIL - Mid_annual_st'!$A$3:$A$434,0),),'IRA-BIL_IRA-BIL - Mid_annual_st'!$W$1:$AR$1,$B263)</f>
        <v>5705439</v>
      </c>
      <c r="H263">
        <f>SUMIFS(INDEX('IRA-BIL_IRA-BIL - Mid_annual_st'!$W$3:$AR$434,MATCH(H254,'IRA-BIL_IRA-BIL - Mid_annual_st'!$A$3:$A$434,0),),'IRA-BIL_IRA-BIL - Mid_annual_st'!$W$1:$AR$1,$B263)</f>
        <v>11488920</v>
      </c>
      <c r="I263">
        <f>SUMIFS(INDEX('IRA-BIL_IRA-BIL - Mid_annual_st'!$W$3:$AR$434,MATCH(I254,'IRA-BIL_IRA-BIL - Mid_annual_st'!$A$3:$A$434,0),),'IRA-BIL_IRA-BIL - Mid_annual_st'!$W$1:$AR$1,$B263)</f>
        <v>12641612</v>
      </c>
      <c r="J263">
        <f>SUMIFS(INDEX('IRA-BIL_IRA-BIL - Mid_annual_st'!$W$3:$AR$434,MATCH(J254,'IRA-BIL_IRA-BIL - Mid_annual_st'!$A$3:$A$434,0),),'IRA-BIL_IRA-BIL - Mid_annual_st'!$W$1:$AR$1,$B263)</f>
        <v>12607440</v>
      </c>
      <c r="K263">
        <f>SUMIFS(INDEX('IRA-BIL_IRA-BIL - Mid_annual_st'!$W$3:$AR$434,MATCH(K254,'IRA-BIL_IRA-BIL - Mid_annual_st'!$A$3:$A$434,0),),'IRA-BIL_IRA-BIL - Mid_annual_st'!$W$1:$AR$1,$B263)</f>
        <v>16013758</v>
      </c>
      <c r="M263">
        <f t="shared" ref="M263" si="1947">C263/SUM(C256:C267)</f>
        <v>0</v>
      </c>
      <c r="N263">
        <f t="shared" ref="N263" si="1948">D263/SUM(D256:D267)</f>
        <v>7.4491801998820495E-2</v>
      </c>
      <c r="O263">
        <f t="shared" ref="O263" si="1949">E263/SUM(E256:E267)</f>
        <v>0.15235281626893826</v>
      </c>
      <c r="P263">
        <f t="shared" ref="P263" si="1950">F263/SUM(F256:F267)</f>
        <v>0.17753858220817811</v>
      </c>
      <c r="Q263">
        <f t="shared" ref="Q263" si="1951">G263/SUM(G256:G267)</f>
        <v>0.29490683651028571</v>
      </c>
      <c r="R263">
        <f t="shared" ref="R263" si="1952">H263/SUM(H256:H267)</f>
        <v>0.45379935680040195</v>
      </c>
      <c r="S263">
        <f t="shared" ref="S263" si="1953">I263/SUM(I256:I267)</f>
        <v>0.49235908622016689</v>
      </c>
      <c r="T263">
        <f t="shared" ref="T263" si="1954">J263/SUM(J256:J267)</f>
        <v>0.5039407897632161</v>
      </c>
      <c r="U263">
        <f t="shared" ref="U263" si="1955">K263/SUM(K256:K267)</f>
        <v>0.61327935698981673</v>
      </c>
    </row>
    <row r="264" spans="1:21">
      <c r="A264" t="str">
        <f t="shared" si="1901"/>
        <v>MA</v>
      </c>
      <c r="B264" s="1" t="s">
        <v>106</v>
      </c>
      <c r="C264">
        <f>SUMIFS(INDEX('IRA-BIL_IRA-BIL - Mid_annual_st'!$W$3:$AR$434,MATCH(C254,'IRA-BIL_IRA-BIL - Mid_annual_st'!$A$3:$A$434,0),),'IRA-BIL_IRA-BIL - Mid_annual_st'!$W$1:$AR$1,$B264)</f>
        <v>1271643</v>
      </c>
      <c r="D264">
        <f>SUMIFS(INDEX('IRA-BIL_IRA-BIL - Mid_annual_st'!$W$3:$AR$434,MATCH(D254,'IRA-BIL_IRA-BIL - Mid_annual_st'!$A$3:$A$434,0),),'IRA-BIL_IRA-BIL - Mid_annual_st'!$W$1:$AR$1,$B264)</f>
        <v>1866390</v>
      </c>
      <c r="E264">
        <f>SUMIFS(INDEX('IRA-BIL_IRA-BIL - Mid_annual_st'!$W$3:$AR$434,MATCH(E254,'IRA-BIL_IRA-BIL - Mid_annual_st'!$A$3:$A$434,0),),'IRA-BIL_IRA-BIL - Mid_annual_st'!$W$1:$AR$1,$B264)</f>
        <v>1073977</v>
      </c>
      <c r="F264">
        <f>SUMIFS(INDEX('IRA-BIL_IRA-BIL - Mid_annual_st'!$W$3:$AR$434,MATCH(F254,'IRA-BIL_IRA-BIL - Mid_annual_st'!$A$3:$A$434,0),),'IRA-BIL_IRA-BIL - Mid_annual_st'!$W$1:$AR$1,$B264)</f>
        <v>1065463</v>
      </c>
      <c r="G264">
        <f>SUMIFS(INDEX('IRA-BIL_IRA-BIL - Mid_annual_st'!$W$3:$AR$434,MATCH(G254,'IRA-BIL_IRA-BIL - Mid_annual_st'!$A$3:$A$434,0),),'IRA-BIL_IRA-BIL - Mid_annual_st'!$W$1:$AR$1,$B264)</f>
        <v>1065463</v>
      </c>
      <c r="H264">
        <f>SUMIFS(INDEX('IRA-BIL_IRA-BIL - Mid_annual_st'!$W$3:$AR$434,MATCH(H254,'IRA-BIL_IRA-BIL - Mid_annual_st'!$A$3:$A$434,0),),'IRA-BIL_IRA-BIL - Mid_annual_st'!$W$1:$AR$1,$B264)</f>
        <v>1065463</v>
      </c>
      <c r="I264">
        <f>SUMIFS(INDEX('IRA-BIL_IRA-BIL - Mid_annual_st'!$W$3:$AR$434,MATCH(I254,'IRA-BIL_IRA-BIL - Mid_annual_st'!$A$3:$A$434,0),),'IRA-BIL_IRA-BIL - Mid_annual_st'!$W$1:$AR$1,$B264)</f>
        <v>1092312</v>
      </c>
      <c r="J264">
        <f>SUMIFS(INDEX('IRA-BIL_IRA-BIL - Mid_annual_st'!$W$3:$AR$434,MATCH(J254,'IRA-BIL_IRA-BIL - Mid_annual_st'!$A$3:$A$434,0),),'IRA-BIL_IRA-BIL - Mid_annual_st'!$W$1:$AR$1,$B264)</f>
        <v>1066032</v>
      </c>
      <c r="K264">
        <f>SUMIFS(INDEX('IRA-BIL_IRA-BIL - Mid_annual_st'!$W$3:$AR$434,MATCH(K254,'IRA-BIL_IRA-BIL - Mid_annual_st'!$A$3:$A$434,0),),'IRA-BIL_IRA-BIL - Mid_annual_st'!$W$1:$AR$1,$B264)</f>
        <v>852638</v>
      </c>
      <c r="M264">
        <f t="shared" ref="M264" si="1956">C264/SUM(C256:C267)</f>
        <v>5.684102599678293E-2</v>
      </c>
      <c r="N264">
        <f t="shared" ref="N264" si="1957">D264/SUM(D256:D267)</f>
        <v>0.11904632817543941</v>
      </c>
      <c r="O264">
        <f t="shared" ref="O264" si="1958">E264/SUM(E256:E267)</f>
        <v>6.6255458635165076E-2</v>
      </c>
      <c r="P264">
        <f t="shared" ref="P264" si="1959">F264/SUM(F256:F267)</f>
        <v>6.2143015203316491E-2</v>
      </c>
      <c r="Q264">
        <f t="shared" ref="Q264" si="1960">G264/SUM(G256:G267)</f>
        <v>5.507241822211377E-2</v>
      </c>
      <c r="R264">
        <f t="shared" ref="R264" si="1961">H264/SUM(H256:H267)</f>
        <v>4.2084584460038599E-2</v>
      </c>
      <c r="S264">
        <f t="shared" ref="S264" si="1962">I264/SUM(I256:I267)</f>
        <v>4.2542813225664805E-2</v>
      </c>
      <c r="T264">
        <f t="shared" ref="T264" si="1963">J264/SUM(J256:J267)</f>
        <v>4.2611109629937617E-2</v>
      </c>
      <c r="U264">
        <f t="shared" ref="U264" si="1964">K264/SUM(K256:K267)</f>
        <v>3.2653502343739885E-2</v>
      </c>
    </row>
    <row r="265" spans="1:21">
      <c r="A265" t="str">
        <f t="shared" si="1901"/>
        <v>MA</v>
      </c>
      <c r="B265" s="1" t="s">
        <v>100</v>
      </c>
      <c r="C265">
        <f>SUMIFS(INDEX('IRA-BIL_IRA-BIL - Mid_annual_st'!$W$3:$AR$434,MATCH(C254,'IRA-BIL_IRA-BIL - Mid_annual_st'!$A$3:$A$434,0),),'IRA-BIL_IRA-BIL - Mid_annual_st'!$W$1:$AR$1,$B265)</f>
        <v>192914</v>
      </c>
      <c r="D265">
        <f>SUMIFS(INDEX('IRA-BIL_IRA-BIL - Mid_annual_st'!$W$3:$AR$434,MATCH(D254,'IRA-BIL_IRA-BIL - Mid_annual_st'!$A$3:$A$434,0),),'IRA-BIL_IRA-BIL - Mid_annual_st'!$W$1:$AR$1,$B265)</f>
        <v>191903</v>
      </c>
      <c r="E265">
        <f>SUMIFS(INDEX('IRA-BIL_IRA-BIL - Mid_annual_st'!$W$3:$AR$434,MATCH(E254,'IRA-BIL_IRA-BIL - Mid_annual_st'!$A$3:$A$434,0),),'IRA-BIL_IRA-BIL - Mid_annual_st'!$W$1:$AR$1,$B265)</f>
        <v>191240</v>
      </c>
      <c r="F265">
        <f>SUMIFS(INDEX('IRA-BIL_IRA-BIL - Mid_annual_st'!$W$3:$AR$434,MATCH(F254,'IRA-BIL_IRA-BIL - Mid_annual_st'!$A$3:$A$434,0),),'IRA-BIL_IRA-BIL - Mid_annual_st'!$W$1:$AR$1,$B265)</f>
        <v>191425</v>
      </c>
      <c r="G265">
        <f>SUMIFS(INDEX('IRA-BIL_IRA-BIL - Mid_annual_st'!$W$3:$AR$434,MATCH(G254,'IRA-BIL_IRA-BIL - Mid_annual_st'!$A$3:$A$434,0),),'IRA-BIL_IRA-BIL - Mid_annual_st'!$W$1:$AR$1,$B265)</f>
        <v>189306</v>
      </c>
      <c r="H265">
        <f>SUMIFS(INDEX('IRA-BIL_IRA-BIL - Mid_annual_st'!$W$3:$AR$434,MATCH(H254,'IRA-BIL_IRA-BIL - Mid_annual_st'!$A$3:$A$434,0),),'IRA-BIL_IRA-BIL - Mid_annual_st'!$W$1:$AR$1,$B265)</f>
        <v>189560</v>
      </c>
      <c r="I265">
        <f>SUMIFS(INDEX('IRA-BIL_IRA-BIL - Mid_annual_st'!$W$3:$AR$434,MATCH(I254,'IRA-BIL_IRA-BIL - Mid_annual_st'!$A$3:$A$434,0),),'IRA-BIL_IRA-BIL - Mid_annual_st'!$W$1:$AR$1,$B265)</f>
        <v>186263</v>
      </c>
      <c r="J265">
        <f>SUMIFS(INDEX('IRA-BIL_IRA-BIL - Mid_annual_st'!$W$3:$AR$434,MATCH(J254,'IRA-BIL_IRA-BIL - Mid_annual_st'!$A$3:$A$434,0),),'IRA-BIL_IRA-BIL - Mid_annual_st'!$W$1:$AR$1,$B265)</f>
        <v>189419</v>
      </c>
      <c r="K265">
        <f>SUMIFS(INDEX('IRA-BIL_IRA-BIL - Mid_annual_st'!$W$3:$AR$434,MATCH(K254,'IRA-BIL_IRA-BIL - Mid_annual_st'!$A$3:$A$434,0),),'IRA-BIL_IRA-BIL - Mid_annual_st'!$W$1:$AR$1,$B265)</f>
        <v>188920</v>
      </c>
      <c r="M265">
        <f t="shared" ref="M265" si="1965">C265/SUM(C256:C267)</f>
        <v>8.6230409707310791E-3</v>
      </c>
      <c r="N265">
        <f t="shared" ref="N265" si="1966">D265/SUM(D256:D267)</f>
        <v>1.2240393227488012E-2</v>
      </c>
      <c r="O265">
        <f t="shared" ref="O265" si="1967">E265/SUM(E256:E267)</f>
        <v>1.1797919237924993E-2</v>
      </c>
      <c r="P265">
        <f t="shared" ref="P265" si="1968">F265/SUM(F256:F267)</f>
        <v>1.1164842594529194E-2</v>
      </c>
      <c r="Q265">
        <f t="shared" ref="Q265" si="1969">G265/SUM(G256:G267)</f>
        <v>9.784984747434184E-3</v>
      </c>
      <c r="R265">
        <f t="shared" ref="R265" si="1970">H265/SUM(H256:H267)</f>
        <v>7.4874057853204822E-3</v>
      </c>
      <c r="S265">
        <f t="shared" ref="S265" si="1971">I265/SUM(I256:I267)</f>
        <v>7.2544767610829182E-3</v>
      </c>
      <c r="T265">
        <f t="shared" ref="T265" si="1972">J265/SUM(J256:J267)</f>
        <v>7.5713991465482782E-3</v>
      </c>
      <c r="U265">
        <f t="shared" ref="U265" si="1973">K265/SUM(K256:K267)</f>
        <v>7.2350747477585324E-3</v>
      </c>
    </row>
    <row r="266" spans="1:21">
      <c r="A266" t="str">
        <f t="shared" si="1901"/>
        <v>MA</v>
      </c>
      <c r="B266" s="1" t="s">
        <v>896</v>
      </c>
      <c r="C266" s="156">
        <v>0</v>
      </c>
      <c r="D266" s="156">
        <v>0</v>
      </c>
      <c r="E266" s="156">
        <v>0</v>
      </c>
      <c r="F266" s="156">
        <v>0</v>
      </c>
      <c r="G266" s="156">
        <v>0</v>
      </c>
      <c r="H266" s="156">
        <v>0</v>
      </c>
      <c r="I266" s="156">
        <v>0</v>
      </c>
      <c r="J266" s="156">
        <v>0</v>
      </c>
      <c r="K266" s="156">
        <v>0</v>
      </c>
      <c r="M266" s="156">
        <v>0</v>
      </c>
      <c r="N266" s="156">
        <v>0</v>
      </c>
      <c r="O266" s="156">
        <v>0</v>
      </c>
      <c r="P266" s="156">
        <v>0</v>
      </c>
      <c r="Q266" s="156">
        <v>0</v>
      </c>
      <c r="R266" s="156">
        <v>0</v>
      </c>
      <c r="S266" s="156">
        <v>0</v>
      </c>
      <c r="T266" s="156">
        <v>0</v>
      </c>
      <c r="U266" s="156">
        <v>0</v>
      </c>
    </row>
    <row r="267" spans="1:21" ht="15.5" thickBot="1">
      <c r="A267" t="str">
        <f t="shared" si="1901"/>
        <v>MA</v>
      </c>
      <c r="B267" s="1" t="s">
        <v>895</v>
      </c>
      <c r="C267">
        <f>SUMIFS(INDEX('IRA-BIL_IRA-BIL - Mid_annual_st'!$W$3:$AR$434,MATCH(C254,'IRA-BIL_IRA-BIL - Mid_annual_st'!$A$3:$A$434,0),),'IRA-BIL_IRA-BIL - Mid_annual_st'!$W$1:$AR$1,$B267)</f>
        <v>1767102</v>
      </c>
      <c r="D267">
        <f>SUMIFS(INDEX('IRA-BIL_IRA-BIL - Mid_annual_st'!$W$3:$AR$434,MATCH(D254,'IRA-BIL_IRA-BIL - Mid_annual_st'!$A$3:$A$434,0),),'IRA-BIL_IRA-BIL - Mid_annual_st'!$W$1:$AR$1,$B267)</f>
        <v>1458326</v>
      </c>
      <c r="E267">
        <f>SUMIFS(INDEX('IRA-BIL_IRA-BIL - Mid_annual_st'!$W$3:$AR$434,MATCH(E254,'IRA-BIL_IRA-BIL - Mid_annual_st'!$A$3:$A$434,0),),'IRA-BIL_IRA-BIL - Mid_annual_st'!$W$1:$AR$1,$B267)</f>
        <v>1749405</v>
      </c>
      <c r="F267">
        <f>SUMIFS(INDEX('IRA-BIL_IRA-BIL - Mid_annual_st'!$W$3:$AR$434,MATCH(F254,'IRA-BIL_IRA-BIL - Mid_annual_st'!$A$3:$A$434,0),),'IRA-BIL_IRA-BIL - Mid_annual_st'!$W$1:$AR$1,$B267)</f>
        <v>1737163</v>
      </c>
      <c r="G267">
        <f>SUMIFS(INDEX('IRA-BIL_IRA-BIL - Mid_annual_st'!$W$3:$AR$434,MATCH(G254,'IRA-BIL_IRA-BIL - Mid_annual_st'!$A$3:$A$434,0),),'IRA-BIL_IRA-BIL - Mid_annual_st'!$W$1:$AR$1,$B267)</f>
        <v>1724998</v>
      </c>
      <c r="H267">
        <f>SUMIFS(INDEX('IRA-BIL_IRA-BIL - Mid_annual_st'!$W$3:$AR$434,MATCH(H254,'IRA-BIL_IRA-BIL - Mid_annual_st'!$A$3:$A$434,0),),'IRA-BIL_IRA-BIL - Mid_annual_st'!$W$1:$AR$1,$B267)</f>
        <v>1712918</v>
      </c>
      <c r="I267">
        <f>SUMIFS(INDEX('IRA-BIL_IRA-BIL - Mid_annual_st'!$W$3:$AR$434,MATCH(I254,'IRA-BIL_IRA-BIL - Mid_annual_st'!$A$3:$A$434,0),),'IRA-BIL_IRA-BIL - Mid_annual_st'!$W$1:$AR$1,$B267)</f>
        <v>1700920</v>
      </c>
      <c r="J267">
        <f>SUMIFS(INDEX('IRA-BIL_IRA-BIL - Mid_annual_st'!$W$3:$AR$434,MATCH(J254,'IRA-BIL_IRA-BIL - Mid_annual_st'!$A$3:$A$434,0),),'IRA-BIL_IRA-BIL - Mid_annual_st'!$W$1:$AR$1,$B267)</f>
        <v>1689034</v>
      </c>
      <c r="K267">
        <f>SUMIFS(INDEX('IRA-BIL_IRA-BIL - Mid_annual_st'!$W$3:$AR$434,MATCH(K254,'IRA-BIL_IRA-BIL - Mid_annual_st'!$A$3:$A$434,0),),'IRA-BIL_IRA-BIL - Mid_annual_st'!$W$1:$AR$1,$B267)</f>
        <v>1677182</v>
      </c>
      <c r="M267">
        <f t="shared" ref="M267" si="1974">C267/SUM(C256:C267)</f>
        <v>7.8987491553027936E-2</v>
      </c>
      <c r="N267">
        <f t="shared" ref="N267" si="1975">D267/SUM(D256:D267)</f>
        <v>9.3018262840443774E-2</v>
      </c>
      <c r="O267">
        <f t="shared" ref="O267" si="1976">E267/SUM(E256:E267)</f>
        <v>0.10792375499070368</v>
      </c>
      <c r="P267">
        <f t="shared" ref="P267" si="1977">F267/SUM(F256:F267)</f>
        <v>0.1013198456630018</v>
      </c>
      <c r="Q267">
        <f t="shared" ref="Q267" si="1978">G267/SUM(G256:G267)</f>
        <v>8.9162937885510621E-2</v>
      </c>
      <c r="R267">
        <f t="shared" ref="R267" si="1979">H267/SUM(H256:H267)</f>
        <v>6.7658325295313307E-2</v>
      </c>
      <c r="S267">
        <f t="shared" ref="S267" si="1980">I267/SUM(I256:I267)</f>
        <v>6.6246568628558308E-2</v>
      </c>
      <c r="T267">
        <f t="shared" ref="T267" si="1981">J267/SUM(J256:J267)</f>
        <v>6.7513557700605659E-2</v>
      </c>
      <c r="U267">
        <f t="shared" ref="U267" si="1982">K267/SUM(K256:K267)</f>
        <v>6.4231087950429547E-2</v>
      </c>
    </row>
    <row r="268" spans="1:21" ht="15.5" thickBot="1">
      <c r="A268" s="153" t="s">
        <v>556</v>
      </c>
      <c r="C268" s="152" t="str">
        <f t="shared" ref="C268" si="1983">$A268&amp;"_"&amp;C269</f>
        <v>MI_2022</v>
      </c>
      <c r="D268" s="152" t="str">
        <f t="shared" ref="D268" si="1984">$A268&amp;"_"&amp;D269</f>
        <v>MI_2023</v>
      </c>
      <c r="E268" s="152" t="str">
        <f t="shared" ref="E268" si="1985">$A268&amp;"_"&amp;E269</f>
        <v>MI_2024</v>
      </c>
      <c r="F268" s="152" t="str">
        <f t="shared" ref="F268" si="1986">$A268&amp;"_"&amp;F269</f>
        <v>MI_2025</v>
      </c>
      <c r="G268" s="152" t="str">
        <f t="shared" ref="G268" si="1987">$A268&amp;"_"&amp;G269</f>
        <v>MI_2026</v>
      </c>
      <c r="H268" s="152" t="str">
        <f t="shared" ref="H268" si="1988">$A268&amp;"_"&amp;H269</f>
        <v>MI_2027</v>
      </c>
      <c r="I268" s="152" t="str">
        <f t="shared" ref="I268" si="1989">$A268&amp;"_"&amp;I269</f>
        <v>MI_2028</v>
      </c>
      <c r="J268" s="152" t="str">
        <f t="shared" ref="J268" si="1990">$A268&amp;"_"&amp;J269</f>
        <v>MI_2029</v>
      </c>
      <c r="K268" s="152" t="str">
        <f t="shared" ref="K268" si="1991">$A268&amp;"_"&amp;K269</f>
        <v>MI_2030</v>
      </c>
      <c r="M268" s="159" t="str">
        <f t="shared" ref="M268" si="1992">$A268&amp;"_"&amp;M269</f>
        <v>MI_2022</v>
      </c>
      <c r="N268" s="159" t="str">
        <f t="shared" ref="N268" si="1993">$A268&amp;"_"&amp;N269</f>
        <v>MI_2023</v>
      </c>
      <c r="O268" s="159" t="str">
        <f t="shared" ref="O268" si="1994">$A268&amp;"_"&amp;O269</f>
        <v>MI_2024</v>
      </c>
      <c r="P268" s="159" t="str">
        <f t="shared" ref="P268" si="1995">$A268&amp;"_"&amp;P269</f>
        <v>MI_2025</v>
      </c>
      <c r="Q268" s="159" t="str">
        <f t="shared" ref="Q268" si="1996">$A268&amp;"_"&amp;Q269</f>
        <v>MI_2026</v>
      </c>
      <c r="R268" s="159" t="str">
        <f t="shared" ref="R268" si="1997">$A268&amp;"_"&amp;R269</f>
        <v>MI_2027</v>
      </c>
      <c r="S268" s="159" t="str">
        <f t="shared" ref="S268" si="1998">$A268&amp;"_"&amp;S269</f>
        <v>MI_2028</v>
      </c>
      <c r="T268" s="159" t="str">
        <f t="shared" ref="T268" si="1999">$A268&amp;"_"&amp;T269</f>
        <v>MI_2029</v>
      </c>
      <c r="U268" s="159" t="str">
        <f t="shared" ref="U268" si="2000">$A268&amp;"_"&amp;U269</f>
        <v>MI_2030</v>
      </c>
    </row>
    <row r="269" spans="1:21">
      <c r="C269" s="151">
        <v>2022</v>
      </c>
      <c r="D269" s="151">
        <v>2023</v>
      </c>
      <c r="E269" s="151">
        <v>2024</v>
      </c>
      <c r="F269" s="151">
        <v>2025</v>
      </c>
      <c r="G269" s="151">
        <v>2026</v>
      </c>
      <c r="H269" s="151">
        <v>2027</v>
      </c>
      <c r="I269" s="151">
        <v>2028</v>
      </c>
      <c r="J269" s="151">
        <v>2029</v>
      </c>
      <c r="K269" s="151">
        <v>2030</v>
      </c>
      <c r="M269" s="151">
        <v>2022</v>
      </c>
      <c r="N269" s="151">
        <v>2023</v>
      </c>
      <c r="O269" s="151">
        <v>2024</v>
      </c>
      <c r="P269" s="151">
        <v>2025</v>
      </c>
      <c r="Q269" s="151">
        <v>2026</v>
      </c>
      <c r="R269" s="151">
        <v>2027</v>
      </c>
      <c r="S269" s="151">
        <v>2028</v>
      </c>
      <c r="T269" s="151">
        <v>2029</v>
      </c>
      <c r="U269" s="151">
        <v>2030</v>
      </c>
    </row>
    <row r="270" spans="1:21">
      <c r="A270" t="str">
        <f>A268</f>
        <v>MI</v>
      </c>
      <c r="B270" s="1" t="s">
        <v>897</v>
      </c>
      <c r="C270" s="156">
        <v>0</v>
      </c>
      <c r="D270" s="156">
        <v>0</v>
      </c>
      <c r="E270" s="156">
        <v>0</v>
      </c>
      <c r="F270" s="156">
        <v>0</v>
      </c>
      <c r="G270" s="156">
        <v>0</v>
      </c>
      <c r="H270" s="156">
        <v>0</v>
      </c>
      <c r="I270" s="156">
        <v>0</v>
      </c>
      <c r="J270" s="156">
        <v>0</v>
      </c>
      <c r="K270" s="156">
        <v>0</v>
      </c>
      <c r="M270" s="156">
        <v>0</v>
      </c>
      <c r="N270" s="156">
        <v>0</v>
      </c>
      <c r="O270" s="156">
        <v>0</v>
      </c>
      <c r="P270" s="156">
        <v>0</v>
      </c>
      <c r="Q270" s="156">
        <v>0</v>
      </c>
      <c r="R270" s="156">
        <v>0</v>
      </c>
      <c r="S270" s="156">
        <v>0</v>
      </c>
      <c r="T270" s="156">
        <v>0</v>
      </c>
      <c r="U270" s="156">
        <v>0</v>
      </c>
    </row>
    <row r="271" spans="1:21">
      <c r="A271" t="str">
        <f>A270</f>
        <v>MI</v>
      </c>
      <c r="B271" s="1" t="s">
        <v>104</v>
      </c>
      <c r="C271">
        <f>SUMIFS(INDEX('IRA-BIL_IRA-BIL - Mid_annual_st'!$W$3:$AR$434,MATCH(C268,'IRA-BIL_IRA-BIL - Mid_annual_st'!$A$3:$A$434,0),),'IRA-BIL_IRA-BIL - Mid_annual_st'!$W$1:$AR$1,$B271)</f>
        <v>835539</v>
      </c>
      <c r="D271">
        <f>SUMIFS(INDEX('IRA-BIL_IRA-BIL - Mid_annual_st'!$W$3:$AR$434,MATCH(D268,'IRA-BIL_IRA-BIL - Mid_annual_st'!$A$3:$A$434,0),),'IRA-BIL_IRA-BIL - Mid_annual_st'!$W$1:$AR$1,$B271)</f>
        <v>713866</v>
      </c>
      <c r="E271">
        <f>SUMIFS(INDEX('IRA-BIL_IRA-BIL - Mid_annual_st'!$W$3:$AR$434,MATCH(E268,'IRA-BIL_IRA-BIL - Mid_annual_st'!$A$3:$A$434,0),),'IRA-BIL_IRA-BIL - Mid_annual_st'!$W$1:$AR$1,$B271)</f>
        <v>712758</v>
      </c>
      <c r="F271">
        <f>SUMIFS(INDEX('IRA-BIL_IRA-BIL - Mid_annual_st'!$W$3:$AR$434,MATCH(F268,'IRA-BIL_IRA-BIL - Mid_annual_st'!$A$3:$A$434,0),),'IRA-BIL_IRA-BIL - Mid_annual_st'!$W$1:$AR$1,$B271)</f>
        <v>710541</v>
      </c>
      <c r="G271">
        <f>SUMIFS(INDEX('IRA-BIL_IRA-BIL - Mid_annual_st'!$W$3:$AR$434,MATCH(G268,'IRA-BIL_IRA-BIL - Mid_annual_st'!$A$3:$A$434,0),),'IRA-BIL_IRA-BIL - Mid_annual_st'!$W$1:$AR$1,$B271)</f>
        <v>710541</v>
      </c>
      <c r="H271">
        <f>SUMIFS(INDEX('IRA-BIL_IRA-BIL - Mid_annual_st'!$W$3:$AR$434,MATCH(H268,'IRA-BIL_IRA-BIL - Mid_annual_st'!$A$3:$A$434,0),),'IRA-BIL_IRA-BIL - Mid_annual_st'!$W$1:$AR$1,$B271)</f>
        <v>708747</v>
      </c>
      <c r="I271">
        <f>SUMIFS(INDEX('IRA-BIL_IRA-BIL - Mid_annual_st'!$W$3:$AR$434,MATCH(I268,'IRA-BIL_IRA-BIL - Mid_annual_st'!$A$3:$A$434,0),),'IRA-BIL_IRA-BIL - Mid_annual_st'!$W$1:$AR$1,$B271)</f>
        <v>953050</v>
      </c>
      <c r="J271">
        <f>SUMIFS(INDEX('IRA-BIL_IRA-BIL - Mid_annual_st'!$W$3:$AR$434,MATCH(J268,'IRA-BIL_IRA-BIL - Mid_annual_st'!$A$3:$A$434,0),),'IRA-BIL_IRA-BIL - Mid_annual_st'!$W$1:$AR$1,$B271)</f>
        <v>947812</v>
      </c>
      <c r="K271">
        <f>SUMIFS(INDEX('IRA-BIL_IRA-BIL - Mid_annual_st'!$W$3:$AR$434,MATCH(K268,'IRA-BIL_IRA-BIL - Mid_annual_st'!$A$3:$A$434,0),),'IRA-BIL_IRA-BIL - Mid_annual_st'!$W$1:$AR$1,$B271)</f>
        <v>905482</v>
      </c>
      <c r="M271">
        <f t="shared" ref="M271" si="2001">C271/SUM(C270:C281)</f>
        <v>7.5700398494390709E-3</v>
      </c>
      <c r="N271">
        <f t="shared" ref="N271" si="2002">D271/SUM(D270:D281)</f>
        <v>6.4919804535428609E-3</v>
      </c>
      <c r="O271">
        <f t="shared" ref="O271" si="2003">E271/SUM(E270:E281)</f>
        <v>6.5062774763335269E-3</v>
      </c>
      <c r="P271">
        <f t="shared" ref="P271" si="2004">F271/SUM(F270:F281)</f>
        <v>5.9759764470122328E-3</v>
      </c>
      <c r="Q271">
        <f t="shared" ref="Q271" si="2005">G271/SUM(G270:G281)</f>
        <v>5.986551030755515E-3</v>
      </c>
      <c r="R271">
        <f t="shared" ref="R271" si="2006">H271/SUM(H270:H281)</f>
        <v>5.708267423203967E-3</v>
      </c>
      <c r="S271">
        <f t="shared" ref="S271" si="2007">I271/SUM(I270:I281)</f>
        <v>7.1459905129768464E-3</v>
      </c>
      <c r="T271">
        <f t="shared" ref="T271" si="2008">J271/SUM(J270:J281)</f>
        <v>7.0594725548864066E-3</v>
      </c>
      <c r="U271">
        <f t="shared" ref="U271" si="2009">K271/SUM(K270:K281)</f>
        <v>6.5013020381595749E-3</v>
      </c>
    </row>
    <row r="272" spans="1:21">
      <c r="A272" t="str">
        <f t="shared" ref="A272:A281" si="2010">A271</f>
        <v>MI</v>
      </c>
      <c r="B272" s="1" t="s">
        <v>98</v>
      </c>
      <c r="C272">
        <f>SUMIFS(INDEX('IRA-BIL_IRA-BIL - Mid_annual_st'!$W$3:$AR$434,MATCH(C268,'IRA-BIL_IRA-BIL - Mid_annual_st'!$A$3:$A$434,0),),'IRA-BIL_IRA-BIL - Mid_annual_st'!$W$1:$AR$1,$B272)</f>
        <v>33954531</v>
      </c>
      <c r="D272">
        <f>SUMIFS(INDEX('IRA-BIL_IRA-BIL - Mid_annual_st'!$W$3:$AR$434,MATCH(D268,'IRA-BIL_IRA-BIL - Mid_annual_st'!$A$3:$A$434,0),),'IRA-BIL_IRA-BIL - Mid_annual_st'!$W$1:$AR$1,$B272)</f>
        <v>29236472</v>
      </c>
      <c r="E272">
        <f>SUMIFS(INDEX('IRA-BIL_IRA-BIL - Mid_annual_st'!$W$3:$AR$434,MATCH(E268,'IRA-BIL_IRA-BIL - Mid_annual_st'!$A$3:$A$434,0),),'IRA-BIL_IRA-BIL - Mid_annual_st'!$W$1:$AR$1,$B272)</f>
        <v>27644361</v>
      </c>
      <c r="F272">
        <f>SUMIFS(INDEX('IRA-BIL_IRA-BIL - Mid_annual_st'!$W$3:$AR$434,MATCH(F268,'IRA-BIL_IRA-BIL - Mid_annual_st'!$A$3:$A$434,0),),'IRA-BIL_IRA-BIL - Mid_annual_st'!$W$1:$AR$1,$B272)</f>
        <v>23191754</v>
      </c>
      <c r="G272">
        <f>SUMIFS(INDEX('IRA-BIL_IRA-BIL - Mid_annual_st'!$W$3:$AR$434,MATCH(G268,'IRA-BIL_IRA-BIL - Mid_annual_st'!$A$3:$A$434,0),),'IRA-BIL_IRA-BIL - Mid_annual_st'!$W$1:$AR$1,$B272)</f>
        <v>22428456</v>
      </c>
      <c r="H272">
        <f>SUMIFS(INDEX('IRA-BIL_IRA-BIL - Mid_annual_st'!$W$3:$AR$434,MATCH(H268,'IRA-BIL_IRA-BIL - Mid_annual_st'!$A$3:$A$434,0),),'IRA-BIL_IRA-BIL - Mid_annual_st'!$W$1:$AR$1,$B272)</f>
        <v>20954224</v>
      </c>
      <c r="I272">
        <f>SUMIFS(INDEX('IRA-BIL_IRA-BIL - Mid_annual_st'!$W$3:$AR$434,MATCH(I268,'IRA-BIL_IRA-BIL - Mid_annual_st'!$A$3:$A$434,0),),'IRA-BIL_IRA-BIL - Mid_annual_st'!$W$1:$AR$1,$B272)</f>
        <v>23310642</v>
      </c>
      <c r="J272">
        <f>SUMIFS(INDEX('IRA-BIL_IRA-BIL - Mid_annual_st'!$W$3:$AR$434,MATCH(J268,'IRA-BIL_IRA-BIL - Mid_annual_st'!$A$3:$A$434,0),),'IRA-BIL_IRA-BIL - Mid_annual_st'!$W$1:$AR$1,$B272)</f>
        <v>23319833</v>
      </c>
      <c r="K272">
        <f>SUMIFS(INDEX('IRA-BIL_IRA-BIL - Mid_annual_st'!$W$3:$AR$434,MATCH(K268,'IRA-BIL_IRA-BIL - Mid_annual_st'!$A$3:$A$434,0),),'IRA-BIL_IRA-BIL - Mid_annual_st'!$W$1:$AR$1,$B272)</f>
        <v>25615630</v>
      </c>
      <c r="M272">
        <f t="shared" ref="M272" si="2011">C272/SUM(C270:C281)</f>
        <v>0.30763034728362681</v>
      </c>
      <c r="N272">
        <f t="shared" ref="N272" si="2012">D272/SUM(D270:D281)</f>
        <v>0.26587987767249477</v>
      </c>
      <c r="O272">
        <f t="shared" ref="O272" si="2013">E272/SUM(E270:E281)</f>
        <v>0.25234635503485475</v>
      </c>
      <c r="P272">
        <f t="shared" ref="P272" si="2014">F272/SUM(F270:F281)</f>
        <v>0.19505331243221957</v>
      </c>
      <c r="Q272">
        <f t="shared" ref="Q272" si="2015">G272/SUM(G270:G281)</f>
        <v>0.18896741551163793</v>
      </c>
      <c r="R272">
        <f t="shared" ref="R272" si="2016">H272/SUM(H270:H281)</f>
        <v>0.16876588435325826</v>
      </c>
      <c r="S272">
        <f t="shared" ref="S272" si="2017">I272/SUM(I270:I281)</f>
        <v>0.17478372234762041</v>
      </c>
      <c r="T272">
        <f t="shared" ref="T272" si="2018">J272/SUM(J270:J281)</f>
        <v>0.17369026879595778</v>
      </c>
      <c r="U272">
        <f t="shared" ref="U272" si="2019">K272/SUM(K270:K281)</f>
        <v>0.18391856218869237</v>
      </c>
    </row>
    <row r="273" spans="1:21">
      <c r="A273" t="str">
        <f t="shared" si="2010"/>
        <v>MI</v>
      </c>
      <c r="B273" s="1" t="s">
        <v>105</v>
      </c>
      <c r="C273">
        <f>SUMIFS(INDEX('IRA-BIL_IRA-BIL - Mid_annual_st'!$W$3:$AR$434,MATCH(C268,'IRA-BIL_IRA-BIL - Mid_annual_st'!$A$3:$A$434,0),),'IRA-BIL_IRA-BIL - Mid_annual_st'!$W$1:$AR$1,$B273)</f>
        <v>0</v>
      </c>
      <c r="D273">
        <f>SUMIFS(INDEX('IRA-BIL_IRA-BIL - Mid_annual_st'!$W$3:$AR$434,MATCH(D268,'IRA-BIL_IRA-BIL - Mid_annual_st'!$A$3:$A$434,0),),'IRA-BIL_IRA-BIL - Mid_annual_st'!$W$1:$AR$1,$B273)</f>
        <v>0</v>
      </c>
      <c r="E273">
        <f>SUMIFS(INDEX('IRA-BIL_IRA-BIL - Mid_annual_st'!$W$3:$AR$434,MATCH(E268,'IRA-BIL_IRA-BIL - Mid_annual_st'!$A$3:$A$434,0),),'IRA-BIL_IRA-BIL - Mid_annual_st'!$W$1:$AR$1,$B273)</f>
        <v>0</v>
      </c>
      <c r="F273">
        <f>SUMIFS(INDEX('IRA-BIL_IRA-BIL - Mid_annual_st'!$W$3:$AR$434,MATCH(F268,'IRA-BIL_IRA-BIL - Mid_annual_st'!$A$3:$A$434,0),),'IRA-BIL_IRA-BIL - Mid_annual_st'!$W$1:$AR$1,$B273)</f>
        <v>0</v>
      </c>
      <c r="G273">
        <f>SUMIFS(INDEX('IRA-BIL_IRA-BIL - Mid_annual_st'!$W$3:$AR$434,MATCH(G268,'IRA-BIL_IRA-BIL - Mid_annual_st'!$A$3:$A$434,0),),'IRA-BIL_IRA-BIL - Mid_annual_st'!$W$1:$AR$1,$B273)</f>
        <v>0</v>
      </c>
      <c r="H273">
        <f>SUMIFS(INDEX('IRA-BIL_IRA-BIL - Mid_annual_st'!$W$3:$AR$434,MATCH(H268,'IRA-BIL_IRA-BIL - Mid_annual_st'!$A$3:$A$434,0),),'IRA-BIL_IRA-BIL - Mid_annual_st'!$W$1:$AR$1,$B273)</f>
        <v>0</v>
      </c>
      <c r="I273">
        <f>SUMIFS(INDEX('IRA-BIL_IRA-BIL - Mid_annual_st'!$W$3:$AR$434,MATCH(I268,'IRA-BIL_IRA-BIL - Mid_annual_st'!$A$3:$A$434,0),),'IRA-BIL_IRA-BIL - Mid_annual_st'!$W$1:$AR$1,$B273)</f>
        <v>0</v>
      </c>
      <c r="J273">
        <f>SUMIFS(INDEX('IRA-BIL_IRA-BIL - Mid_annual_st'!$W$3:$AR$434,MATCH(J268,'IRA-BIL_IRA-BIL - Mid_annual_st'!$A$3:$A$434,0),),'IRA-BIL_IRA-BIL - Mid_annual_st'!$W$1:$AR$1,$B273)</f>
        <v>0</v>
      </c>
      <c r="K273">
        <f>SUMIFS(INDEX('IRA-BIL_IRA-BIL - Mid_annual_st'!$W$3:$AR$434,MATCH(K268,'IRA-BIL_IRA-BIL - Mid_annual_st'!$A$3:$A$434,0),),'IRA-BIL_IRA-BIL - Mid_annual_st'!$W$1:$AR$1,$B273)</f>
        <v>0</v>
      </c>
      <c r="M273">
        <f t="shared" ref="M273" si="2020">C273/SUM(C270:C281)</f>
        <v>0</v>
      </c>
      <c r="N273">
        <f t="shared" ref="N273" si="2021">D273/SUM(D270:D281)</f>
        <v>0</v>
      </c>
      <c r="O273">
        <f t="shared" ref="O273" si="2022">E273/SUM(E270:E281)</f>
        <v>0</v>
      </c>
      <c r="P273">
        <f t="shared" ref="P273" si="2023">F273/SUM(F270:F281)</f>
        <v>0</v>
      </c>
      <c r="Q273">
        <f t="shared" ref="Q273" si="2024">G273/SUM(G270:G281)</f>
        <v>0</v>
      </c>
      <c r="R273">
        <f t="shared" ref="R273" si="2025">H273/SUM(H270:H281)</f>
        <v>0</v>
      </c>
      <c r="S273">
        <f t="shared" ref="S273" si="2026">I273/SUM(I270:I281)</f>
        <v>0</v>
      </c>
      <c r="T273">
        <f t="shared" ref="T273" si="2027">J273/SUM(J270:J281)</f>
        <v>0</v>
      </c>
      <c r="U273">
        <f t="shared" ref="U273" si="2028">K273/SUM(K270:K281)</f>
        <v>0</v>
      </c>
    </row>
    <row r="274" spans="1:21">
      <c r="A274" t="str">
        <f t="shared" si="2010"/>
        <v>MI</v>
      </c>
      <c r="B274" s="1" t="s">
        <v>101</v>
      </c>
      <c r="C274">
        <f>SUMIFS(INDEX('IRA-BIL_IRA-BIL - Mid_annual_st'!$W$3:$AR$434,MATCH(C268,'IRA-BIL_IRA-BIL - Mid_annual_st'!$A$3:$A$434,0),),'IRA-BIL_IRA-BIL - Mid_annual_st'!$W$1:$AR$1,$B274)</f>
        <v>1116524</v>
      </c>
      <c r="D274">
        <f>SUMIFS(INDEX('IRA-BIL_IRA-BIL - Mid_annual_st'!$W$3:$AR$434,MATCH(D268,'IRA-BIL_IRA-BIL - Mid_annual_st'!$A$3:$A$434,0),),'IRA-BIL_IRA-BIL - Mid_annual_st'!$W$1:$AR$1,$B274)</f>
        <v>1116524</v>
      </c>
      <c r="E274">
        <f>SUMIFS(INDEX('IRA-BIL_IRA-BIL - Mid_annual_st'!$W$3:$AR$434,MATCH(E268,'IRA-BIL_IRA-BIL - Mid_annual_st'!$A$3:$A$434,0),),'IRA-BIL_IRA-BIL - Mid_annual_st'!$W$1:$AR$1,$B274)</f>
        <v>1118323</v>
      </c>
      <c r="F274">
        <f>SUMIFS(INDEX('IRA-BIL_IRA-BIL - Mid_annual_st'!$W$3:$AR$434,MATCH(F268,'IRA-BIL_IRA-BIL - Mid_annual_st'!$A$3:$A$434,0),),'IRA-BIL_IRA-BIL - Mid_annual_st'!$W$1:$AR$1,$B274)</f>
        <v>1120122</v>
      </c>
      <c r="G274">
        <f>SUMIFS(INDEX('IRA-BIL_IRA-BIL - Mid_annual_st'!$W$3:$AR$434,MATCH(G268,'IRA-BIL_IRA-BIL - Mid_annual_st'!$A$3:$A$434,0),),'IRA-BIL_IRA-BIL - Mid_annual_st'!$W$1:$AR$1,$B274)</f>
        <v>1121921</v>
      </c>
      <c r="H274">
        <f>SUMIFS(INDEX('IRA-BIL_IRA-BIL - Mid_annual_st'!$W$3:$AR$434,MATCH(H268,'IRA-BIL_IRA-BIL - Mid_annual_st'!$A$3:$A$434,0),),'IRA-BIL_IRA-BIL - Mid_annual_st'!$W$1:$AR$1,$B274)</f>
        <v>1123720</v>
      </c>
      <c r="I274">
        <f>SUMIFS(INDEX('IRA-BIL_IRA-BIL - Mid_annual_st'!$W$3:$AR$434,MATCH(I268,'IRA-BIL_IRA-BIL - Mid_annual_st'!$A$3:$A$434,0),),'IRA-BIL_IRA-BIL - Mid_annual_st'!$W$1:$AR$1,$B274)</f>
        <v>1125474</v>
      </c>
      <c r="J274">
        <f>SUMIFS(INDEX('IRA-BIL_IRA-BIL - Mid_annual_st'!$W$3:$AR$434,MATCH(J268,'IRA-BIL_IRA-BIL - Mid_annual_st'!$A$3:$A$434,0),),'IRA-BIL_IRA-BIL - Mid_annual_st'!$W$1:$AR$1,$B274)</f>
        <v>1127318</v>
      </c>
      <c r="K274">
        <f>SUMIFS(INDEX('IRA-BIL_IRA-BIL - Mid_annual_st'!$W$3:$AR$434,MATCH(K268,'IRA-BIL_IRA-BIL - Mid_annual_st'!$A$3:$A$434,0),),'IRA-BIL_IRA-BIL - Mid_annual_st'!$W$1:$AR$1,$B274)</f>
        <v>1127673</v>
      </c>
      <c r="M274">
        <f t="shared" ref="M274" si="2029">C274/SUM(C270:C281)</f>
        <v>1.0115782953105851E-2</v>
      </c>
      <c r="N274">
        <f t="shared" ref="N274" si="2030">D274/SUM(D270:D281)</f>
        <v>1.0153799149856542E-2</v>
      </c>
      <c r="O274">
        <f t="shared" ref="O274" si="2031">E274/SUM(E270:E281)</f>
        <v>1.0208401373489655E-2</v>
      </c>
      <c r="P274">
        <f t="shared" ref="P274" si="2032">F274/SUM(F270:F281)</f>
        <v>9.420740942155675E-3</v>
      </c>
      <c r="Q274">
        <f t="shared" ref="Q274" si="2033">G274/SUM(G270:G281)</f>
        <v>9.4525682810369261E-3</v>
      </c>
      <c r="R274">
        <f t="shared" ref="R274" si="2034">H274/SUM(H270:H281)</f>
        <v>9.0504711396348237E-3</v>
      </c>
      <c r="S274">
        <f t="shared" ref="S274" si="2035">I274/SUM(I270:I281)</f>
        <v>8.4388295751556611E-3</v>
      </c>
      <c r="T274">
        <f t="shared" ref="T274" si="2036">J274/SUM(J270:J281)</f>
        <v>8.3964652078992816E-3</v>
      </c>
      <c r="U274">
        <f t="shared" ref="U274" si="2037">K274/SUM(K270:K281)</f>
        <v>8.0966190087461941E-3</v>
      </c>
    </row>
    <row r="275" spans="1:21">
      <c r="A275" t="str">
        <f t="shared" si="2010"/>
        <v>MI</v>
      </c>
      <c r="B275" s="1" t="s">
        <v>346</v>
      </c>
      <c r="C275">
        <f>SUMIFS(INDEX('IRA-BIL_IRA-BIL - Mid_annual_st'!$W$3:$AR$434,MATCH(C268,'IRA-BIL_IRA-BIL - Mid_annual_st'!$A$3:$A$434,0),),'IRA-BIL_IRA-BIL - Mid_annual_st'!$W$1:$AR$1,$B275)</f>
        <v>34154501</v>
      </c>
      <c r="D275">
        <f>SUMIFS(INDEX('IRA-BIL_IRA-BIL - Mid_annual_st'!$W$3:$AR$434,MATCH(D268,'IRA-BIL_IRA-BIL - Mid_annual_st'!$A$3:$A$434,0),),'IRA-BIL_IRA-BIL - Mid_annual_st'!$W$1:$AR$1,$B275)</f>
        <v>38462367</v>
      </c>
      <c r="E275">
        <f>SUMIFS(INDEX('IRA-BIL_IRA-BIL - Mid_annual_st'!$W$3:$AR$434,MATCH(E268,'IRA-BIL_IRA-BIL - Mid_annual_st'!$A$3:$A$434,0),),'IRA-BIL_IRA-BIL - Mid_annual_st'!$W$1:$AR$1,$B275)</f>
        <v>39620069</v>
      </c>
      <c r="F275">
        <f>SUMIFS(INDEX('IRA-BIL_IRA-BIL - Mid_annual_st'!$W$3:$AR$434,MATCH(F268,'IRA-BIL_IRA-BIL - Mid_annual_st'!$A$3:$A$434,0),),'IRA-BIL_IRA-BIL - Mid_annual_st'!$W$1:$AR$1,$B275)</f>
        <v>53055452</v>
      </c>
      <c r="G275">
        <f>SUMIFS(INDEX('IRA-BIL_IRA-BIL - Mid_annual_st'!$W$3:$AR$434,MATCH(G268,'IRA-BIL_IRA-BIL - Mid_annual_st'!$A$3:$A$434,0),),'IRA-BIL_IRA-BIL - Mid_annual_st'!$W$1:$AR$1,$B275)</f>
        <v>53596980</v>
      </c>
      <c r="H275">
        <f>SUMIFS(INDEX('IRA-BIL_IRA-BIL - Mid_annual_st'!$W$3:$AR$434,MATCH(H268,'IRA-BIL_IRA-BIL - Mid_annual_st'!$A$3:$A$434,0),),'IRA-BIL_IRA-BIL - Mid_annual_st'!$W$1:$AR$1,$B275)</f>
        <v>60507006</v>
      </c>
      <c r="I275">
        <f>SUMIFS(INDEX('IRA-BIL_IRA-BIL - Mid_annual_st'!$W$3:$AR$434,MATCH(I268,'IRA-BIL_IRA-BIL - Mid_annual_st'!$A$3:$A$434,0),),'IRA-BIL_IRA-BIL - Mid_annual_st'!$W$1:$AR$1,$B275)</f>
        <v>63721160</v>
      </c>
      <c r="J275">
        <f>SUMIFS(INDEX('IRA-BIL_IRA-BIL - Mid_annual_st'!$W$3:$AR$434,MATCH(J268,'IRA-BIL_IRA-BIL - Mid_annual_st'!$A$3:$A$434,0),),'IRA-BIL_IRA-BIL - Mid_annual_st'!$W$1:$AR$1,$B275)</f>
        <v>59583961</v>
      </c>
      <c r="K275">
        <f>SUMIFS(INDEX('IRA-BIL_IRA-BIL - Mid_annual_st'!$W$3:$AR$434,MATCH(K268,'IRA-BIL_IRA-BIL - Mid_annual_st'!$A$3:$A$434,0),),'IRA-BIL_IRA-BIL - Mid_annual_st'!$W$1:$AR$1,$B275)</f>
        <v>53144751</v>
      </c>
      <c r="M275">
        <f t="shared" ref="M275" si="2038">C275/SUM(C270:C281)</f>
        <v>0.30944208900806142</v>
      </c>
      <c r="N275">
        <f t="shared" ref="N275" si="2039">D275/SUM(D270:D281)</f>
        <v>0.3497812401220845</v>
      </c>
      <c r="O275">
        <f t="shared" ref="O275" si="2040">E275/SUM(E270:E281)</f>
        <v>0.36166435528675961</v>
      </c>
      <c r="P275">
        <f t="shared" ref="P275" si="2041">F275/SUM(F270:F281)</f>
        <v>0.44622074100943937</v>
      </c>
      <c r="Q275">
        <f t="shared" ref="Q275" si="2042">G275/SUM(G270:G281)</f>
        <v>0.4515728942656127</v>
      </c>
      <c r="R275">
        <f t="shared" ref="R275" si="2043">H275/SUM(H270:H281)</f>
        <v>0.48732505566218548</v>
      </c>
      <c r="S275">
        <f t="shared" ref="S275" si="2044">I275/SUM(I270:I281)</f>
        <v>0.47778270272900658</v>
      </c>
      <c r="T275">
        <f t="shared" ref="T275" si="2045">J275/SUM(J270:J281)</f>
        <v>0.44379195176988895</v>
      </c>
      <c r="U275">
        <f t="shared" ref="U275" si="2046">K275/SUM(K270:K281)</f>
        <v>0.38157586566467705</v>
      </c>
    </row>
    <row r="276" spans="1:21">
      <c r="A276" t="str">
        <f t="shared" si="2010"/>
        <v>MI</v>
      </c>
      <c r="B276" s="1" t="s">
        <v>99</v>
      </c>
      <c r="C276">
        <f>SUMIFS(INDEX('IRA-BIL_IRA-BIL - Mid_annual_st'!$W$3:$AR$434,MATCH(C268,'IRA-BIL_IRA-BIL - Mid_annual_st'!$A$3:$A$434,0),),'IRA-BIL_IRA-BIL - Mid_annual_st'!$W$1:$AR$1,$B276)</f>
        <v>26834841</v>
      </c>
      <c r="D276">
        <f>SUMIFS(INDEX('IRA-BIL_IRA-BIL - Mid_annual_st'!$W$3:$AR$434,MATCH(D268,'IRA-BIL_IRA-BIL - Mid_annual_st'!$A$3:$A$434,0),),'IRA-BIL_IRA-BIL - Mid_annual_st'!$W$1:$AR$1,$B276)</f>
        <v>26834841</v>
      </c>
      <c r="E276">
        <f>SUMIFS(INDEX('IRA-BIL_IRA-BIL - Mid_annual_st'!$W$3:$AR$434,MATCH(E268,'IRA-BIL_IRA-BIL - Mid_annual_st'!$A$3:$A$434,0),),'IRA-BIL_IRA-BIL - Mid_annual_st'!$W$1:$AR$1,$B276)</f>
        <v>26834841</v>
      </c>
      <c r="F276">
        <f>SUMIFS(INDEX('IRA-BIL_IRA-BIL - Mid_annual_st'!$W$3:$AR$434,MATCH(F268,'IRA-BIL_IRA-BIL - Mid_annual_st'!$A$3:$A$434,0),),'IRA-BIL_IRA-BIL - Mid_annual_st'!$W$1:$AR$1,$B276)</f>
        <v>26834841</v>
      </c>
      <c r="G276">
        <f>SUMIFS(INDEX('IRA-BIL_IRA-BIL - Mid_annual_st'!$W$3:$AR$434,MATCH(G268,'IRA-BIL_IRA-BIL - Mid_annual_st'!$A$3:$A$434,0),),'IRA-BIL_IRA-BIL - Mid_annual_st'!$W$1:$AR$1,$B276)</f>
        <v>26834841</v>
      </c>
      <c r="H276">
        <f>SUMIFS(INDEX('IRA-BIL_IRA-BIL - Mid_annual_st'!$W$3:$AR$434,MATCH(H268,'IRA-BIL_IRA-BIL - Mid_annual_st'!$A$3:$A$434,0),),'IRA-BIL_IRA-BIL - Mid_annual_st'!$W$1:$AR$1,$B276)</f>
        <v>26834841</v>
      </c>
      <c r="I276">
        <f>SUMIFS(INDEX('IRA-BIL_IRA-BIL - Mid_annual_st'!$W$3:$AR$434,MATCH(I268,'IRA-BIL_IRA-BIL - Mid_annual_st'!$A$3:$A$434,0),),'IRA-BIL_IRA-BIL - Mid_annual_st'!$W$1:$AR$1,$B276)</f>
        <v>26834841</v>
      </c>
      <c r="J276">
        <f>SUMIFS(INDEX('IRA-BIL_IRA-BIL - Mid_annual_st'!$W$3:$AR$434,MATCH(J268,'IRA-BIL_IRA-BIL - Mid_annual_st'!$A$3:$A$434,0),),'IRA-BIL_IRA-BIL - Mid_annual_st'!$W$1:$AR$1,$B276)</f>
        <v>26834841</v>
      </c>
      <c r="K276">
        <f>SUMIFS(INDEX('IRA-BIL_IRA-BIL - Mid_annual_st'!$W$3:$AR$434,MATCH(K268,'IRA-BIL_IRA-BIL - Mid_annual_st'!$A$3:$A$434,0),),'IRA-BIL_IRA-BIL - Mid_annual_st'!$W$1:$AR$1,$B276)</f>
        <v>26834841</v>
      </c>
      <c r="M276">
        <f t="shared" ref="M276" si="2047">C276/SUM(C270:C281)</f>
        <v>0.24312547436249105</v>
      </c>
      <c r="N276">
        <f t="shared" ref="N276" si="2048">D276/SUM(D270:D281)</f>
        <v>0.24403916595821984</v>
      </c>
      <c r="O276">
        <f t="shared" ref="O276" si="2049">E276/SUM(E270:E281)</f>
        <v>0.24495680382302473</v>
      </c>
      <c r="P276">
        <f t="shared" ref="P276" si="2050">F276/SUM(F270:F281)</f>
        <v>0.22569334883605335</v>
      </c>
      <c r="Q276">
        <f t="shared" ref="Q276" si="2051">G276/SUM(G270:G281)</f>
        <v>0.22609271674500184</v>
      </c>
      <c r="R276">
        <f t="shared" ref="R276" si="2052">H276/SUM(H270:H281)</f>
        <v>0.21612853202505009</v>
      </c>
      <c r="S276">
        <f t="shared" ref="S276" si="2053">I276/SUM(I270:I281)</f>
        <v>0.20120824637032905</v>
      </c>
      <c r="T276">
        <f t="shared" ref="T276" si="2054">J276/SUM(J270:J281)</f>
        <v>0.19987067430486266</v>
      </c>
      <c r="U276">
        <f t="shared" ref="U276" si="2055">K276/SUM(K270:K281)</f>
        <v>0.19267241810106453</v>
      </c>
    </row>
    <row r="277" spans="1:21">
      <c r="A277" t="str">
        <f t="shared" si="2010"/>
        <v>MI</v>
      </c>
      <c r="B277" s="1" t="s">
        <v>109</v>
      </c>
      <c r="C277">
        <f>SUMIFS(INDEX('IRA-BIL_IRA-BIL - Mid_annual_st'!$W$3:$AR$434,MATCH(C268,'IRA-BIL_IRA-BIL - Mid_annual_st'!$A$3:$A$434,0),),'IRA-BIL_IRA-BIL - Mid_annual_st'!$W$1:$AR$1,$B277)</f>
        <v>0</v>
      </c>
      <c r="D277">
        <f>SUMIFS(INDEX('IRA-BIL_IRA-BIL - Mid_annual_st'!$W$3:$AR$434,MATCH(D268,'IRA-BIL_IRA-BIL - Mid_annual_st'!$A$3:$A$434,0),),'IRA-BIL_IRA-BIL - Mid_annual_st'!$W$1:$AR$1,$B277)</f>
        <v>0</v>
      </c>
      <c r="E277">
        <f>SUMIFS(INDEX('IRA-BIL_IRA-BIL - Mid_annual_st'!$W$3:$AR$434,MATCH(E268,'IRA-BIL_IRA-BIL - Mid_annual_st'!$A$3:$A$434,0),),'IRA-BIL_IRA-BIL - Mid_annual_st'!$W$1:$AR$1,$B277)</f>
        <v>0</v>
      </c>
      <c r="F277">
        <f>SUMIFS(INDEX('IRA-BIL_IRA-BIL - Mid_annual_st'!$W$3:$AR$434,MATCH(F268,'IRA-BIL_IRA-BIL - Mid_annual_st'!$A$3:$A$434,0),),'IRA-BIL_IRA-BIL - Mid_annual_st'!$W$1:$AR$1,$B277)</f>
        <v>0</v>
      </c>
      <c r="G277">
        <f>SUMIFS(INDEX('IRA-BIL_IRA-BIL - Mid_annual_st'!$W$3:$AR$434,MATCH(G268,'IRA-BIL_IRA-BIL - Mid_annual_st'!$A$3:$A$434,0),),'IRA-BIL_IRA-BIL - Mid_annual_st'!$W$1:$AR$1,$B277)</f>
        <v>0</v>
      </c>
      <c r="H277">
        <f>SUMIFS(INDEX('IRA-BIL_IRA-BIL - Mid_annual_st'!$W$3:$AR$434,MATCH(H268,'IRA-BIL_IRA-BIL - Mid_annual_st'!$A$3:$A$434,0),),'IRA-BIL_IRA-BIL - Mid_annual_st'!$W$1:$AR$1,$B277)</f>
        <v>0</v>
      </c>
      <c r="I277">
        <f>SUMIFS(INDEX('IRA-BIL_IRA-BIL - Mid_annual_st'!$W$3:$AR$434,MATCH(I268,'IRA-BIL_IRA-BIL - Mid_annual_st'!$A$3:$A$434,0),),'IRA-BIL_IRA-BIL - Mid_annual_st'!$W$1:$AR$1,$B277)</f>
        <v>0</v>
      </c>
      <c r="J277">
        <f>SUMIFS(INDEX('IRA-BIL_IRA-BIL - Mid_annual_st'!$W$3:$AR$434,MATCH(J268,'IRA-BIL_IRA-BIL - Mid_annual_st'!$A$3:$A$434,0),),'IRA-BIL_IRA-BIL - Mid_annual_st'!$W$1:$AR$1,$B277)</f>
        <v>0</v>
      </c>
      <c r="K277">
        <f>SUMIFS(INDEX('IRA-BIL_IRA-BIL - Mid_annual_st'!$W$3:$AR$434,MATCH(K268,'IRA-BIL_IRA-BIL - Mid_annual_st'!$A$3:$A$434,0),),'IRA-BIL_IRA-BIL - Mid_annual_st'!$W$1:$AR$1,$B277)</f>
        <v>0</v>
      </c>
      <c r="M277">
        <f t="shared" ref="M277" si="2056">C277/SUM(C270:C281)</f>
        <v>0</v>
      </c>
      <c r="N277">
        <f t="shared" ref="N277" si="2057">D277/SUM(D270:D281)</f>
        <v>0</v>
      </c>
      <c r="O277">
        <f t="shared" ref="O277" si="2058">E277/SUM(E270:E281)</f>
        <v>0</v>
      </c>
      <c r="P277">
        <f t="shared" ref="P277" si="2059">F277/SUM(F270:F281)</f>
        <v>0</v>
      </c>
      <c r="Q277">
        <f t="shared" ref="Q277" si="2060">G277/SUM(G270:G281)</f>
        <v>0</v>
      </c>
      <c r="R277">
        <f t="shared" ref="R277" si="2061">H277/SUM(H270:H281)</f>
        <v>0</v>
      </c>
      <c r="S277">
        <f t="shared" ref="S277" si="2062">I277/SUM(I270:I281)</f>
        <v>0</v>
      </c>
      <c r="T277">
        <f t="shared" ref="T277" si="2063">J277/SUM(J270:J281)</f>
        <v>0</v>
      </c>
      <c r="U277">
        <f t="shared" ref="U277" si="2064">K277/SUM(K270:K281)</f>
        <v>0</v>
      </c>
    </row>
    <row r="278" spans="1:21">
      <c r="A278" t="str">
        <f t="shared" si="2010"/>
        <v>MI</v>
      </c>
      <c r="B278" s="1" t="s">
        <v>106</v>
      </c>
      <c r="C278">
        <f>SUMIFS(INDEX('IRA-BIL_IRA-BIL - Mid_annual_st'!$W$3:$AR$434,MATCH(C268,'IRA-BIL_IRA-BIL - Mid_annual_st'!$A$3:$A$434,0),),'IRA-BIL_IRA-BIL - Mid_annual_st'!$W$1:$AR$1,$B278)</f>
        <v>1889013</v>
      </c>
      <c r="D278">
        <f>SUMIFS(INDEX('IRA-BIL_IRA-BIL - Mid_annual_st'!$W$3:$AR$434,MATCH(D268,'IRA-BIL_IRA-BIL - Mid_annual_st'!$A$3:$A$434,0),),'IRA-BIL_IRA-BIL - Mid_annual_st'!$W$1:$AR$1,$B278)</f>
        <v>1646191</v>
      </c>
      <c r="E278">
        <f>SUMIFS(INDEX('IRA-BIL_IRA-BIL - Mid_annual_st'!$W$3:$AR$434,MATCH(E268,'IRA-BIL_IRA-BIL - Mid_annual_st'!$A$3:$A$434,0),),'IRA-BIL_IRA-BIL - Mid_annual_st'!$W$1:$AR$1,$B278)</f>
        <v>1610229</v>
      </c>
      <c r="F278">
        <f>SUMIFS(INDEX('IRA-BIL_IRA-BIL - Mid_annual_st'!$W$3:$AR$434,MATCH(F268,'IRA-BIL_IRA-BIL - Mid_annual_st'!$A$3:$A$434,0),),'IRA-BIL_IRA-BIL - Mid_annual_st'!$W$1:$AR$1,$B278)</f>
        <v>1971006</v>
      </c>
      <c r="G278">
        <f>SUMIFS(INDEX('IRA-BIL_IRA-BIL - Mid_annual_st'!$W$3:$AR$434,MATCH(G268,'IRA-BIL_IRA-BIL - Mid_annual_st'!$A$3:$A$434,0),),'IRA-BIL_IRA-BIL - Mid_annual_st'!$W$1:$AR$1,$B278)</f>
        <v>1971006</v>
      </c>
      <c r="H278">
        <f>SUMIFS(INDEX('IRA-BIL_IRA-BIL - Mid_annual_st'!$W$3:$AR$434,MATCH(H268,'IRA-BIL_IRA-BIL - Mid_annual_st'!$A$3:$A$434,0),),'IRA-BIL_IRA-BIL - Mid_annual_st'!$W$1:$AR$1,$B278)</f>
        <v>2031686</v>
      </c>
      <c r="I278">
        <f>SUMIFS(INDEX('IRA-BIL_IRA-BIL - Mid_annual_st'!$W$3:$AR$434,MATCH(I268,'IRA-BIL_IRA-BIL - Mid_annual_st'!$A$3:$A$434,0),),'IRA-BIL_IRA-BIL - Mid_annual_st'!$W$1:$AR$1,$B278)</f>
        <v>2679255</v>
      </c>
      <c r="J278">
        <f>SUMIFS(INDEX('IRA-BIL_IRA-BIL - Mid_annual_st'!$W$3:$AR$434,MATCH(J268,'IRA-BIL_IRA-BIL - Mid_annual_st'!$A$3:$A$434,0),),'IRA-BIL_IRA-BIL - Mid_annual_st'!$W$1:$AR$1,$B278)</f>
        <v>3351444</v>
      </c>
      <c r="K278">
        <f>SUMIFS(INDEX('IRA-BIL_IRA-BIL - Mid_annual_st'!$W$3:$AR$434,MATCH(K268,'IRA-BIL_IRA-BIL - Mid_annual_st'!$A$3:$A$434,0),),'IRA-BIL_IRA-BIL - Mid_annual_st'!$W$1:$AR$1,$B278)</f>
        <v>3111871</v>
      </c>
      <c r="M278">
        <f t="shared" ref="M278" si="2065">C278/SUM(C270:C281)</f>
        <v>1.7114585538327294E-2</v>
      </c>
      <c r="N278">
        <f t="shared" ref="N278" si="2066">D278/SUM(D270:D281)</f>
        <v>1.4970652468107706E-2</v>
      </c>
      <c r="O278">
        <f t="shared" ref="O278" si="2067">E278/SUM(E270:E281)</f>
        <v>1.4698672865739927E-2</v>
      </c>
      <c r="P278">
        <f t="shared" ref="P278" si="2068">F278/SUM(F270:F281)</f>
        <v>1.657706653510465E-2</v>
      </c>
      <c r="Q278">
        <f t="shared" ref="Q278" si="2069">G278/SUM(G270:G281)</f>
        <v>1.6606399913481847E-2</v>
      </c>
      <c r="R278">
        <f t="shared" ref="R278" si="2070">H278/SUM(H270:H281)</f>
        <v>1.6363253753426222E-2</v>
      </c>
      <c r="S278">
        <f t="shared" ref="S278" si="2071">I278/SUM(I270:I281)</f>
        <v>2.0089114749326668E-2</v>
      </c>
      <c r="T278">
        <f t="shared" ref="T278" si="2072">J278/SUM(J270:J281)</f>
        <v>2.496215171071765E-2</v>
      </c>
      <c r="U278">
        <f t="shared" ref="U278" si="2073">K278/SUM(K270:K281)</f>
        <v>2.2343031970585472E-2</v>
      </c>
    </row>
    <row r="279" spans="1:21">
      <c r="A279" t="str">
        <f t="shared" si="2010"/>
        <v>MI</v>
      </c>
      <c r="B279" s="1" t="s">
        <v>100</v>
      </c>
      <c r="C279">
        <f>SUMIFS(INDEX('IRA-BIL_IRA-BIL - Mid_annual_st'!$W$3:$AR$434,MATCH(C268,'IRA-BIL_IRA-BIL - Mid_annual_st'!$A$3:$A$434,0),),'IRA-BIL_IRA-BIL - Mid_annual_st'!$W$1:$AR$1,$B279)</f>
        <v>10364177</v>
      </c>
      <c r="D279">
        <f>SUMIFS(INDEX('IRA-BIL_IRA-BIL - Mid_annual_st'!$W$3:$AR$434,MATCH(D268,'IRA-BIL_IRA-BIL - Mid_annual_st'!$A$3:$A$434,0),),'IRA-BIL_IRA-BIL - Mid_annual_st'!$W$1:$AR$1,$B279)</f>
        <v>10557478</v>
      </c>
      <c r="E279">
        <f>SUMIFS(INDEX('IRA-BIL_IRA-BIL - Mid_annual_st'!$W$3:$AR$434,MATCH(E268,'IRA-BIL_IRA-BIL - Mid_annual_st'!$A$3:$A$434,0),),'IRA-BIL_IRA-BIL - Mid_annual_st'!$W$1:$AR$1,$B279)</f>
        <v>10625011</v>
      </c>
      <c r="F279">
        <f>SUMIFS(INDEX('IRA-BIL_IRA-BIL - Mid_annual_st'!$W$3:$AR$434,MATCH(F268,'IRA-BIL_IRA-BIL - Mid_annual_st'!$A$3:$A$434,0),),'IRA-BIL_IRA-BIL - Mid_annual_st'!$W$1:$AR$1,$B279)</f>
        <v>10641829</v>
      </c>
      <c r="G279">
        <f>SUMIFS(INDEX('IRA-BIL_IRA-BIL - Mid_annual_st'!$W$3:$AR$434,MATCH(G268,'IRA-BIL_IRA-BIL - Mid_annual_st'!$A$3:$A$434,0),),'IRA-BIL_IRA-BIL - Mid_annual_st'!$W$1:$AR$1,$B279)</f>
        <v>10661365</v>
      </c>
      <c r="H279">
        <f>SUMIFS(INDEX('IRA-BIL_IRA-BIL - Mid_annual_st'!$W$3:$AR$434,MATCH(H268,'IRA-BIL_IRA-BIL - Mid_annual_st'!$A$3:$A$434,0),),'IRA-BIL_IRA-BIL - Mid_annual_st'!$W$1:$AR$1,$B279)</f>
        <v>10646384</v>
      </c>
      <c r="I279">
        <f>SUMIFS(INDEX('IRA-BIL_IRA-BIL - Mid_annual_st'!$W$3:$AR$434,MATCH(I268,'IRA-BIL_IRA-BIL - Mid_annual_st'!$A$3:$A$434,0),),'IRA-BIL_IRA-BIL - Mid_annual_st'!$W$1:$AR$1,$B279)</f>
        <v>13187658</v>
      </c>
      <c r="J279">
        <f>SUMIFS(INDEX('IRA-BIL_IRA-BIL - Mid_annual_st'!$W$3:$AR$434,MATCH(J268,'IRA-BIL_IRA-BIL - Mid_annual_st'!$A$3:$A$434,0),),'IRA-BIL_IRA-BIL - Mid_annual_st'!$W$1:$AR$1,$B279)</f>
        <v>17525008</v>
      </c>
      <c r="K279">
        <f>SUMIFS(INDEX('IRA-BIL_IRA-BIL - Mid_annual_st'!$W$3:$AR$434,MATCH(K268,'IRA-BIL_IRA-BIL - Mid_annual_st'!$A$3:$A$434,0),),'IRA-BIL_IRA-BIL - Mid_annual_st'!$W$1:$AR$1,$B279)</f>
        <v>26538917</v>
      </c>
      <c r="M279">
        <f t="shared" ref="M279" si="2074">C279/SUM(C270:C281)</f>
        <v>9.3900144573311223E-2</v>
      </c>
      <c r="N279">
        <f t="shared" ref="N279" si="2075">D279/SUM(D270:D281)</f>
        <v>9.6010933164920001E-2</v>
      </c>
      <c r="O279">
        <f t="shared" ref="O279" si="2076">E279/SUM(E270:E281)</f>
        <v>9.6988416482306716E-2</v>
      </c>
      <c r="P279">
        <f t="shared" ref="P279" si="2077">F279/SUM(F270:F281)</f>
        <v>8.9502673958479162E-2</v>
      </c>
      <c r="Q279">
        <f t="shared" ref="Q279" si="2078">G279/SUM(G270:G281)</f>
        <v>8.9825647823293484E-2</v>
      </c>
      <c r="R279">
        <f t="shared" ref="R279" si="2079">H279/SUM(H270:H281)</f>
        <v>8.5746263422801006E-2</v>
      </c>
      <c r="S279">
        <f t="shared" ref="S279" si="2080">I279/SUM(I270:I281)</f>
        <v>9.8881358749680723E-2</v>
      </c>
      <c r="T279">
        <f t="shared" ref="T279" si="2081">J279/SUM(J270:J281)</f>
        <v>0.13052938029922043</v>
      </c>
      <c r="U279">
        <f t="shared" ref="U279" si="2082">K279/SUM(K270:K281)</f>
        <v>0.1905477029721715</v>
      </c>
    </row>
    <row r="280" spans="1:21">
      <c r="A280" t="str">
        <f t="shared" si="2010"/>
        <v>MI</v>
      </c>
      <c r="B280" s="1" t="s">
        <v>896</v>
      </c>
      <c r="C280" s="156">
        <v>0</v>
      </c>
      <c r="D280" s="156">
        <v>0</v>
      </c>
      <c r="E280" s="156">
        <v>0</v>
      </c>
      <c r="F280" s="156">
        <v>0</v>
      </c>
      <c r="G280" s="156">
        <v>0</v>
      </c>
      <c r="H280" s="156">
        <v>0</v>
      </c>
      <c r="I280" s="156">
        <v>0</v>
      </c>
      <c r="J280" s="156">
        <v>0</v>
      </c>
      <c r="K280" s="156">
        <v>0</v>
      </c>
      <c r="M280" s="156">
        <v>0</v>
      </c>
      <c r="N280" s="156">
        <v>0</v>
      </c>
      <c r="O280" s="156">
        <v>0</v>
      </c>
      <c r="P280" s="156">
        <v>0</v>
      </c>
      <c r="Q280" s="156">
        <v>0</v>
      </c>
      <c r="R280" s="156">
        <v>0</v>
      </c>
      <c r="S280" s="156">
        <v>0</v>
      </c>
      <c r="T280" s="156">
        <v>0</v>
      </c>
      <c r="U280" s="156">
        <v>0</v>
      </c>
    </row>
    <row r="281" spans="1:21" ht="15.5" thickBot="1">
      <c r="A281" t="str">
        <f t="shared" si="2010"/>
        <v>MI</v>
      </c>
      <c r="B281" s="1" t="s">
        <v>895</v>
      </c>
      <c r="C281">
        <f>SUMIFS(INDEX('IRA-BIL_IRA-BIL - Mid_annual_st'!$W$3:$AR$434,MATCH(C268,'IRA-BIL_IRA-BIL - Mid_annual_st'!$A$3:$A$434,0),),'IRA-BIL_IRA-BIL - Mid_annual_st'!$W$1:$AR$1,$B281)</f>
        <v>1225326</v>
      </c>
      <c r="D281">
        <f>SUMIFS(INDEX('IRA-BIL_IRA-BIL - Mid_annual_st'!$W$3:$AR$434,MATCH(D268,'IRA-BIL_IRA-BIL - Mid_annual_st'!$A$3:$A$434,0),),'IRA-BIL_IRA-BIL - Mid_annual_st'!$W$1:$AR$1,$B281)</f>
        <v>1393467</v>
      </c>
      <c r="E281">
        <f>SUMIFS(INDEX('IRA-BIL_IRA-BIL - Mid_annual_st'!$W$3:$AR$434,MATCH(E268,'IRA-BIL_IRA-BIL - Mid_annual_st'!$A$3:$A$434,0),),'IRA-BIL_IRA-BIL - Mid_annual_st'!$W$1:$AR$1,$B281)</f>
        <v>1383686</v>
      </c>
      <c r="F281">
        <f>SUMIFS(INDEX('IRA-BIL_IRA-BIL - Mid_annual_st'!$W$3:$AR$434,MATCH(F268,'IRA-BIL_IRA-BIL - Mid_annual_st'!$A$3:$A$434,0),),'IRA-BIL_IRA-BIL - Mid_annual_st'!$W$1:$AR$1,$B281)</f>
        <v>1374020</v>
      </c>
      <c r="G281">
        <f>SUMIFS(INDEX('IRA-BIL_IRA-BIL - Mid_annual_st'!$W$3:$AR$434,MATCH(G268,'IRA-BIL_IRA-BIL - Mid_annual_st'!$A$3:$A$434,0),),'IRA-BIL_IRA-BIL - Mid_annual_st'!$W$1:$AR$1,$B281)</f>
        <v>1364432</v>
      </c>
      <c r="H281">
        <f>SUMIFS(INDEX('IRA-BIL_IRA-BIL - Mid_annual_st'!$W$3:$AR$434,MATCH(H268,'IRA-BIL_IRA-BIL - Mid_annual_st'!$A$3:$A$434,0),),'IRA-BIL_IRA-BIL - Mid_annual_st'!$W$1:$AR$1,$B281)</f>
        <v>1354884</v>
      </c>
      <c r="I281">
        <f>SUMIFS(INDEX('IRA-BIL_IRA-BIL - Mid_annual_st'!$W$3:$AR$434,MATCH(I268,'IRA-BIL_IRA-BIL - Mid_annual_st'!$A$3:$A$434,0),),'IRA-BIL_IRA-BIL - Mid_annual_st'!$W$1:$AR$1,$B281)</f>
        <v>1556415</v>
      </c>
      <c r="J281">
        <f>SUMIFS(INDEX('IRA-BIL_IRA-BIL - Mid_annual_st'!$W$3:$AR$434,MATCH(J268,'IRA-BIL_IRA-BIL - Mid_annual_st'!$A$3:$A$434,0),),'IRA-BIL_IRA-BIL - Mid_annual_st'!$W$1:$AR$1,$B281)</f>
        <v>1570805</v>
      </c>
      <c r="K281">
        <f>SUMIFS(INDEX('IRA-BIL_IRA-BIL - Mid_annual_st'!$W$3:$AR$434,MATCH(K268,'IRA-BIL_IRA-BIL - Mid_annual_st'!$A$3:$A$434,0),),'IRA-BIL_IRA-BIL - Mid_annual_st'!$W$1:$AR$1,$B281)</f>
        <v>1997859</v>
      </c>
      <c r="M281">
        <f t="shared" ref="M281" si="2083">C281/SUM(C270:C281)</f>
        <v>1.1101536431637278E-2</v>
      </c>
      <c r="N281">
        <f t="shared" ref="N281" si="2084">D281/SUM(D270:D281)</f>
        <v>1.2672351010773745E-2</v>
      </c>
      <c r="O281">
        <f t="shared" ref="O281" si="2085">E281/SUM(E270:E281)</f>
        <v>1.2630717657491089E-2</v>
      </c>
      <c r="P281">
        <f t="shared" ref="P281" si="2086">F281/SUM(F270:F281)</f>
        <v>1.1556139839535998E-2</v>
      </c>
      <c r="Q281">
        <f t="shared" ref="Q281" si="2087">G281/SUM(G270:G281)</f>
        <v>1.149580642917975E-2</v>
      </c>
      <c r="R281">
        <f t="shared" ref="R281" si="2088">H281/SUM(H270:H281)</f>
        <v>1.0912272220440134E-2</v>
      </c>
      <c r="S281">
        <f t="shared" ref="S281" si="2089">I281/SUM(I270:I281)</f>
        <v>1.1670034965904054E-2</v>
      </c>
      <c r="T281">
        <f t="shared" ref="T281" si="2090">J281/SUM(J270:J281)</f>
        <v>1.1699635356566852E-2</v>
      </c>
      <c r="U281">
        <f t="shared" ref="U281" si="2091">K281/SUM(K270:K281)</f>
        <v>1.4344498055903319E-2</v>
      </c>
    </row>
    <row r="282" spans="1:21" ht="15.5" thickBot="1">
      <c r="A282" s="153" t="s">
        <v>557</v>
      </c>
      <c r="C282" s="152" t="str">
        <f t="shared" ref="C282" si="2092">$A282&amp;"_"&amp;C283</f>
        <v>MN_2022</v>
      </c>
      <c r="D282" s="152" t="str">
        <f t="shared" ref="D282" si="2093">$A282&amp;"_"&amp;D283</f>
        <v>MN_2023</v>
      </c>
      <c r="E282" s="152" t="str">
        <f t="shared" ref="E282" si="2094">$A282&amp;"_"&amp;E283</f>
        <v>MN_2024</v>
      </c>
      <c r="F282" s="152" t="str">
        <f t="shared" ref="F282" si="2095">$A282&amp;"_"&amp;F283</f>
        <v>MN_2025</v>
      </c>
      <c r="G282" s="152" t="str">
        <f t="shared" ref="G282" si="2096">$A282&amp;"_"&amp;G283</f>
        <v>MN_2026</v>
      </c>
      <c r="H282" s="152" t="str">
        <f t="shared" ref="H282" si="2097">$A282&amp;"_"&amp;H283</f>
        <v>MN_2027</v>
      </c>
      <c r="I282" s="152" t="str">
        <f t="shared" ref="I282" si="2098">$A282&amp;"_"&amp;I283</f>
        <v>MN_2028</v>
      </c>
      <c r="J282" s="152" t="str">
        <f t="shared" ref="J282" si="2099">$A282&amp;"_"&amp;J283</f>
        <v>MN_2029</v>
      </c>
      <c r="K282" s="152" t="str">
        <f t="shared" ref="K282" si="2100">$A282&amp;"_"&amp;K283</f>
        <v>MN_2030</v>
      </c>
      <c r="M282" s="159" t="str">
        <f t="shared" ref="M282" si="2101">$A282&amp;"_"&amp;M283</f>
        <v>MN_2022</v>
      </c>
      <c r="N282" s="159" t="str">
        <f t="shared" ref="N282" si="2102">$A282&amp;"_"&amp;N283</f>
        <v>MN_2023</v>
      </c>
      <c r="O282" s="159" t="str">
        <f t="shared" ref="O282" si="2103">$A282&amp;"_"&amp;O283</f>
        <v>MN_2024</v>
      </c>
      <c r="P282" s="159" t="str">
        <f t="shared" ref="P282" si="2104">$A282&amp;"_"&amp;P283</f>
        <v>MN_2025</v>
      </c>
      <c r="Q282" s="159" t="str">
        <f t="shared" ref="Q282" si="2105">$A282&amp;"_"&amp;Q283</f>
        <v>MN_2026</v>
      </c>
      <c r="R282" s="159" t="str">
        <f t="shared" ref="R282" si="2106">$A282&amp;"_"&amp;R283</f>
        <v>MN_2027</v>
      </c>
      <c r="S282" s="159" t="str">
        <f t="shared" ref="S282" si="2107">$A282&amp;"_"&amp;S283</f>
        <v>MN_2028</v>
      </c>
      <c r="T282" s="159" t="str">
        <f t="shared" ref="T282" si="2108">$A282&amp;"_"&amp;T283</f>
        <v>MN_2029</v>
      </c>
      <c r="U282" s="159" t="str">
        <f t="shared" ref="U282" si="2109">$A282&amp;"_"&amp;U283</f>
        <v>MN_2030</v>
      </c>
    </row>
    <row r="283" spans="1:21">
      <c r="C283" s="151">
        <v>2022</v>
      </c>
      <c r="D283" s="151">
        <v>2023</v>
      </c>
      <c r="E283" s="151">
        <v>2024</v>
      </c>
      <c r="F283" s="151">
        <v>2025</v>
      </c>
      <c r="G283" s="151">
        <v>2026</v>
      </c>
      <c r="H283" s="151">
        <v>2027</v>
      </c>
      <c r="I283" s="151">
        <v>2028</v>
      </c>
      <c r="J283" s="151">
        <v>2029</v>
      </c>
      <c r="K283" s="151">
        <v>2030</v>
      </c>
      <c r="M283" s="151">
        <v>2022</v>
      </c>
      <c r="N283" s="151">
        <v>2023</v>
      </c>
      <c r="O283" s="151">
        <v>2024</v>
      </c>
      <c r="P283" s="151">
        <v>2025</v>
      </c>
      <c r="Q283" s="151">
        <v>2026</v>
      </c>
      <c r="R283" s="151">
        <v>2027</v>
      </c>
      <c r="S283" s="151">
        <v>2028</v>
      </c>
      <c r="T283" s="151">
        <v>2029</v>
      </c>
      <c r="U283" s="151">
        <v>2030</v>
      </c>
    </row>
    <row r="284" spans="1:21">
      <c r="A284" t="str">
        <f>A282</f>
        <v>MN</v>
      </c>
      <c r="B284" s="1" t="s">
        <v>897</v>
      </c>
      <c r="C284" s="156">
        <v>0</v>
      </c>
      <c r="D284" s="156">
        <v>0</v>
      </c>
      <c r="E284" s="156">
        <v>0</v>
      </c>
      <c r="F284" s="156">
        <v>0</v>
      </c>
      <c r="G284" s="156">
        <v>0</v>
      </c>
      <c r="H284" s="156">
        <v>0</v>
      </c>
      <c r="I284" s="156">
        <v>0</v>
      </c>
      <c r="J284" s="156">
        <v>0</v>
      </c>
      <c r="K284" s="156">
        <v>0</v>
      </c>
      <c r="M284" s="156">
        <v>0</v>
      </c>
      <c r="N284" s="156">
        <v>0</v>
      </c>
      <c r="O284" s="156">
        <v>0</v>
      </c>
      <c r="P284" s="156">
        <v>0</v>
      </c>
      <c r="Q284" s="156">
        <v>0</v>
      </c>
      <c r="R284" s="156">
        <v>0</v>
      </c>
      <c r="S284" s="156">
        <v>0</v>
      </c>
      <c r="T284" s="156">
        <v>0</v>
      </c>
      <c r="U284" s="156">
        <v>0</v>
      </c>
    </row>
    <row r="285" spans="1:21">
      <c r="A285" t="str">
        <f>A284</f>
        <v>MN</v>
      </c>
      <c r="B285" s="1" t="s">
        <v>104</v>
      </c>
      <c r="C285">
        <f>SUMIFS(INDEX('IRA-BIL_IRA-BIL - Mid_annual_st'!$W$3:$AR$434,MATCH(C282,'IRA-BIL_IRA-BIL - Mid_annual_st'!$A$3:$A$434,0),),'IRA-BIL_IRA-BIL - Mid_annual_st'!$W$1:$AR$1,$B285)</f>
        <v>395235</v>
      </c>
      <c r="D285">
        <f>SUMIFS(INDEX('IRA-BIL_IRA-BIL - Mid_annual_st'!$W$3:$AR$434,MATCH(D282,'IRA-BIL_IRA-BIL - Mid_annual_st'!$A$3:$A$434,0),),'IRA-BIL_IRA-BIL - Mid_annual_st'!$W$1:$AR$1,$B285)</f>
        <v>383137</v>
      </c>
      <c r="E285">
        <f>SUMIFS(INDEX('IRA-BIL_IRA-BIL - Mid_annual_st'!$W$3:$AR$434,MATCH(E282,'IRA-BIL_IRA-BIL - Mid_annual_st'!$A$3:$A$434,0),),'IRA-BIL_IRA-BIL - Mid_annual_st'!$W$1:$AR$1,$B285)</f>
        <v>382910</v>
      </c>
      <c r="F285">
        <f>SUMIFS(INDEX('IRA-BIL_IRA-BIL - Mid_annual_st'!$W$3:$AR$434,MATCH(F282,'IRA-BIL_IRA-BIL - Mid_annual_st'!$A$3:$A$434,0),),'IRA-BIL_IRA-BIL - Mid_annual_st'!$W$1:$AR$1,$B285)</f>
        <v>378636</v>
      </c>
      <c r="G285">
        <f>SUMIFS(INDEX('IRA-BIL_IRA-BIL - Mid_annual_st'!$W$3:$AR$434,MATCH(G282,'IRA-BIL_IRA-BIL - Mid_annual_st'!$A$3:$A$434,0),),'IRA-BIL_IRA-BIL - Mid_annual_st'!$W$1:$AR$1,$B285)</f>
        <v>373391</v>
      </c>
      <c r="H285">
        <f>SUMIFS(INDEX('IRA-BIL_IRA-BIL - Mid_annual_st'!$W$3:$AR$434,MATCH(H282,'IRA-BIL_IRA-BIL - Mid_annual_st'!$A$3:$A$434,0),),'IRA-BIL_IRA-BIL - Mid_annual_st'!$W$1:$AR$1,$B285)</f>
        <v>195394</v>
      </c>
      <c r="I285">
        <f>SUMIFS(INDEX('IRA-BIL_IRA-BIL - Mid_annual_st'!$W$3:$AR$434,MATCH(I282,'IRA-BIL_IRA-BIL - Mid_annual_st'!$A$3:$A$434,0),),'IRA-BIL_IRA-BIL - Mid_annual_st'!$W$1:$AR$1,$B285)</f>
        <v>190356</v>
      </c>
      <c r="J285">
        <f>SUMIFS(INDEX('IRA-BIL_IRA-BIL - Mid_annual_st'!$W$3:$AR$434,MATCH(J282,'IRA-BIL_IRA-BIL - Mid_annual_st'!$A$3:$A$434,0),),'IRA-BIL_IRA-BIL - Mid_annual_st'!$W$1:$AR$1,$B285)</f>
        <v>185442</v>
      </c>
      <c r="K285">
        <f>SUMIFS(INDEX('IRA-BIL_IRA-BIL - Mid_annual_st'!$W$3:$AR$434,MATCH(K282,'IRA-BIL_IRA-BIL - Mid_annual_st'!$A$3:$A$434,0),),'IRA-BIL_IRA-BIL - Mid_annual_st'!$W$1:$AR$1,$B285)</f>
        <v>176431</v>
      </c>
      <c r="M285">
        <f t="shared" ref="M285" si="2110">C285/SUM(C284:C295)</f>
        <v>6.1093389190911822E-3</v>
      </c>
      <c r="N285">
        <f t="shared" ref="N285" si="2111">D285/SUM(D284:D295)</f>
        <v>4.6155351064223228E-3</v>
      </c>
      <c r="O285">
        <f t="shared" ref="O285" si="2112">E285/SUM(E284:E295)</f>
        <v>4.4691342848858758E-3</v>
      </c>
      <c r="P285">
        <f t="shared" ref="P285" si="2113">F285/SUM(F284:F295)</f>
        <v>4.2043923461262366E-3</v>
      </c>
      <c r="Q285">
        <f t="shared" ref="Q285" si="2114">G285/SUM(G284:G295)</f>
        <v>4.0870963940181108E-3</v>
      </c>
      <c r="R285">
        <f t="shared" ref="R285" si="2115">H285/SUM(H284:H295)</f>
        <v>1.735725647718706E-3</v>
      </c>
      <c r="S285">
        <f t="shared" ref="S285" si="2116">I285/SUM(I284:I295)</f>
        <v>1.7776934381879474E-3</v>
      </c>
      <c r="T285">
        <f t="shared" ref="T285" si="2117">J285/SUM(J284:J295)</f>
        <v>1.7581620517764986E-3</v>
      </c>
      <c r="U285">
        <f t="shared" ref="U285" si="2118">K285/SUM(K284:K295)</f>
        <v>1.6855911085061862E-3</v>
      </c>
    </row>
    <row r="286" spans="1:21">
      <c r="A286" t="str">
        <f t="shared" ref="A286:A295" si="2119">A285</f>
        <v>MN</v>
      </c>
      <c r="B286" s="1" t="s">
        <v>98</v>
      </c>
      <c r="C286">
        <f>SUMIFS(INDEX('IRA-BIL_IRA-BIL - Mid_annual_st'!$W$3:$AR$434,MATCH(C282,'IRA-BIL_IRA-BIL - Mid_annual_st'!$A$3:$A$434,0),),'IRA-BIL_IRA-BIL - Mid_annual_st'!$W$1:$AR$1,$B286)</f>
        <v>20808247</v>
      </c>
      <c r="D286">
        <f>SUMIFS(INDEX('IRA-BIL_IRA-BIL - Mid_annual_st'!$W$3:$AR$434,MATCH(D282,'IRA-BIL_IRA-BIL - Mid_annual_st'!$A$3:$A$434,0),),'IRA-BIL_IRA-BIL - Mid_annual_st'!$W$1:$AR$1,$B286)</f>
        <v>17716511</v>
      </c>
      <c r="E286">
        <f>SUMIFS(INDEX('IRA-BIL_IRA-BIL - Mid_annual_st'!$W$3:$AR$434,MATCH(E282,'IRA-BIL_IRA-BIL - Mid_annual_st'!$A$3:$A$434,0),),'IRA-BIL_IRA-BIL - Mid_annual_st'!$W$1:$AR$1,$B286)</f>
        <v>16707070</v>
      </c>
      <c r="F286">
        <f>SUMIFS(INDEX('IRA-BIL_IRA-BIL - Mid_annual_st'!$W$3:$AR$434,MATCH(F282,'IRA-BIL_IRA-BIL - Mid_annual_st'!$A$3:$A$434,0),),'IRA-BIL_IRA-BIL - Mid_annual_st'!$W$1:$AR$1,$B286)</f>
        <v>9069912</v>
      </c>
      <c r="G286">
        <f>SUMIFS(INDEX('IRA-BIL_IRA-BIL - Mid_annual_st'!$W$3:$AR$434,MATCH(G282,'IRA-BIL_IRA-BIL - Mid_annual_st'!$A$3:$A$434,0),),'IRA-BIL_IRA-BIL - Mid_annual_st'!$W$1:$AR$1,$B286)</f>
        <v>10332099</v>
      </c>
      <c r="H286">
        <f>SUMIFS(INDEX('IRA-BIL_IRA-BIL - Mid_annual_st'!$W$3:$AR$434,MATCH(H282,'IRA-BIL_IRA-BIL - Mid_annual_st'!$A$3:$A$434,0),),'IRA-BIL_IRA-BIL - Mid_annual_st'!$W$1:$AR$1,$B286)</f>
        <v>5990832</v>
      </c>
      <c r="I286">
        <f>SUMIFS(INDEX('IRA-BIL_IRA-BIL - Mid_annual_st'!$W$3:$AR$434,MATCH(I282,'IRA-BIL_IRA-BIL - Mid_annual_st'!$A$3:$A$434,0),),'IRA-BIL_IRA-BIL - Mid_annual_st'!$W$1:$AR$1,$B286)</f>
        <v>3168230</v>
      </c>
      <c r="J286">
        <f>SUMIFS(INDEX('IRA-BIL_IRA-BIL - Mid_annual_st'!$W$3:$AR$434,MATCH(J282,'IRA-BIL_IRA-BIL - Mid_annual_st'!$A$3:$A$434,0),),'IRA-BIL_IRA-BIL - Mid_annual_st'!$W$1:$AR$1,$B286)</f>
        <v>1053155</v>
      </c>
      <c r="K286">
        <f>SUMIFS(INDEX('IRA-BIL_IRA-BIL - Mid_annual_st'!$W$3:$AR$434,MATCH(K282,'IRA-BIL_IRA-BIL - Mid_annual_st'!$A$3:$A$434,0),),'IRA-BIL_IRA-BIL - Mid_annual_st'!$W$1:$AR$1,$B286)</f>
        <v>1468068</v>
      </c>
      <c r="M286">
        <f t="shared" ref="M286" si="2120">C286/SUM(C284:C295)</f>
        <v>0.32164315719802733</v>
      </c>
      <c r="N286">
        <f t="shared" ref="N286" si="2121">D286/SUM(D284:D295)</f>
        <v>0.21342542872084203</v>
      </c>
      <c r="O286">
        <f t="shared" ref="O286" si="2122">E286/SUM(E284:E295)</f>
        <v>0.1949965770990266</v>
      </c>
      <c r="P286">
        <f t="shared" ref="P286" si="2123">F286/SUM(F284:F295)</f>
        <v>0.10071273886486892</v>
      </c>
      <c r="Q286">
        <f t="shared" ref="Q286" si="2124">G286/SUM(G284:G295)</f>
        <v>0.11309400752974264</v>
      </c>
      <c r="R286">
        <f t="shared" ref="R286" si="2125">H286/SUM(H284:H295)</f>
        <v>5.3217809930570799E-2</v>
      </c>
      <c r="S286">
        <f t="shared" ref="S286" si="2126">I286/SUM(I284:I295)</f>
        <v>2.9587413486678645E-2</v>
      </c>
      <c r="T286">
        <f t="shared" ref="T286" si="2127">J286/SUM(J284:J295)</f>
        <v>9.9848856010972611E-3</v>
      </c>
      <c r="U286">
        <f t="shared" ref="U286" si="2128">K286/SUM(K284:K295)</f>
        <v>1.4025666506920324E-2</v>
      </c>
    </row>
    <row r="287" spans="1:21">
      <c r="A287" t="str">
        <f t="shared" si="2119"/>
        <v>MN</v>
      </c>
      <c r="B287" s="1" t="s">
        <v>105</v>
      </c>
      <c r="C287">
        <f>SUMIFS(INDEX('IRA-BIL_IRA-BIL - Mid_annual_st'!$W$3:$AR$434,MATCH(C282,'IRA-BIL_IRA-BIL - Mid_annual_st'!$A$3:$A$434,0),),'IRA-BIL_IRA-BIL - Mid_annual_st'!$W$1:$AR$1,$B287)</f>
        <v>0</v>
      </c>
      <c r="D287">
        <f>SUMIFS(INDEX('IRA-BIL_IRA-BIL - Mid_annual_st'!$W$3:$AR$434,MATCH(D282,'IRA-BIL_IRA-BIL - Mid_annual_st'!$A$3:$A$434,0),),'IRA-BIL_IRA-BIL - Mid_annual_st'!$W$1:$AR$1,$B287)</f>
        <v>0</v>
      </c>
      <c r="E287">
        <f>SUMIFS(INDEX('IRA-BIL_IRA-BIL - Mid_annual_st'!$W$3:$AR$434,MATCH(E282,'IRA-BIL_IRA-BIL - Mid_annual_st'!$A$3:$A$434,0),),'IRA-BIL_IRA-BIL - Mid_annual_st'!$W$1:$AR$1,$B287)</f>
        <v>0</v>
      </c>
      <c r="F287">
        <f>SUMIFS(INDEX('IRA-BIL_IRA-BIL - Mid_annual_st'!$W$3:$AR$434,MATCH(F282,'IRA-BIL_IRA-BIL - Mid_annual_st'!$A$3:$A$434,0),),'IRA-BIL_IRA-BIL - Mid_annual_st'!$W$1:$AR$1,$B287)</f>
        <v>0</v>
      </c>
      <c r="G287">
        <f>SUMIFS(INDEX('IRA-BIL_IRA-BIL - Mid_annual_st'!$W$3:$AR$434,MATCH(G282,'IRA-BIL_IRA-BIL - Mid_annual_st'!$A$3:$A$434,0),),'IRA-BIL_IRA-BIL - Mid_annual_st'!$W$1:$AR$1,$B287)</f>
        <v>0</v>
      </c>
      <c r="H287">
        <f>SUMIFS(INDEX('IRA-BIL_IRA-BIL - Mid_annual_st'!$W$3:$AR$434,MATCH(H282,'IRA-BIL_IRA-BIL - Mid_annual_st'!$A$3:$A$434,0),),'IRA-BIL_IRA-BIL - Mid_annual_st'!$W$1:$AR$1,$B287)</f>
        <v>0</v>
      </c>
      <c r="I287">
        <f>SUMIFS(INDEX('IRA-BIL_IRA-BIL - Mid_annual_st'!$W$3:$AR$434,MATCH(I282,'IRA-BIL_IRA-BIL - Mid_annual_st'!$A$3:$A$434,0),),'IRA-BIL_IRA-BIL - Mid_annual_st'!$W$1:$AR$1,$B287)</f>
        <v>0</v>
      </c>
      <c r="J287">
        <f>SUMIFS(INDEX('IRA-BIL_IRA-BIL - Mid_annual_st'!$W$3:$AR$434,MATCH(J282,'IRA-BIL_IRA-BIL - Mid_annual_st'!$A$3:$A$434,0),),'IRA-BIL_IRA-BIL - Mid_annual_st'!$W$1:$AR$1,$B287)</f>
        <v>0</v>
      </c>
      <c r="K287">
        <f>SUMIFS(INDEX('IRA-BIL_IRA-BIL - Mid_annual_st'!$W$3:$AR$434,MATCH(K282,'IRA-BIL_IRA-BIL - Mid_annual_st'!$A$3:$A$434,0),),'IRA-BIL_IRA-BIL - Mid_annual_st'!$W$1:$AR$1,$B287)</f>
        <v>0</v>
      </c>
      <c r="M287">
        <f t="shared" ref="M287" si="2129">C287/SUM(C284:C295)</f>
        <v>0</v>
      </c>
      <c r="N287">
        <f t="shared" ref="N287" si="2130">D287/SUM(D284:D295)</f>
        <v>0</v>
      </c>
      <c r="O287">
        <f t="shared" ref="O287" si="2131">E287/SUM(E284:E295)</f>
        <v>0</v>
      </c>
      <c r="P287">
        <f t="shared" ref="P287" si="2132">F287/SUM(F284:F295)</f>
        <v>0</v>
      </c>
      <c r="Q287">
        <f t="shared" ref="Q287" si="2133">G287/SUM(G284:G295)</f>
        <v>0</v>
      </c>
      <c r="R287">
        <f t="shared" ref="R287" si="2134">H287/SUM(H284:H295)</f>
        <v>0</v>
      </c>
      <c r="S287">
        <f t="shared" ref="S287" si="2135">I287/SUM(I284:I295)</f>
        <v>0</v>
      </c>
      <c r="T287">
        <f t="shared" ref="T287" si="2136">J287/SUM(J284:J295)</f>
        <v>0</v>
      </c>
      <c r="U287">
        <f t="shared" ref="U287" si="2137">K287/SUM(K284:K295)</f>
        <v>0</v>
      </c>
    </row>
    <row r="288" spans="1:21">
      <c r="A288" t="str">
        <f t="shared" si="2119"/>
        <v>MN</v>
      </c>
      <c r="B288" s="1" t="s">
        <v>101</v>
      </c>
      <c r="C288">
        <f>SUMIFS(INDEX('IRA-BIL_IRA-BIL - Mid_annual_st'!$W$3:$AR$434,MATCH(C282,'IRA-BIL_IRA-BIL - Mid_annual_st'!$A$3:$A$434,0),),'IRA-BIL_IRA-BIL - Mid_annual_st'!$W$1:$AR$1,$B288)</f>
        <v>819643</v>
      </c>
      <c r="D288">
        <f>SUMIFS(INDEX('IRA-BIL_IRA-BIL - Mid_annual_st'!$W$3:$AR$434,MATCH(D282,'IRA-BIL_IRA-BIL - Mid_annual_st'!$A$3:$A$434,0),),'IRA-BIL_IRA-BIL - Mid_annual_st'!$W$1:$AR$1,$B288)</f>
        <v>819643</v>
      </c>
      <c r="E288">
        <f>SUMIFS(INDEX('IRA-BIL_IRA-BIL - Mid_annual_st'!$W$3:$AR$434,MATCH(E282,'IRA-BIL_IRA-BIL - Mid_annual_st'!$A$3:$A$434,0),),'IRA-BIL_IRA-BIL - Mid_annual_st'!$W$1:$AR$1,$B288)</f>
        <v>820445</v>
      </c>
      <c r="F288">
        <f>SUMIFS(INDEX('IRA-BIL_IRA-BIL - Mid_annual_st'!$W$3:$AR$434,MATCH(F282,'IRA-BIL_IRA-BIL - Mid_annual_st'!$A$3:$A$434,0),),'IRA-BIL_IRA-BIL - Mid_annual_st'!$W$1:$AR$1,$B288)</f>
        <v>821247</v>
      </c>
      <c r="G288">
        <f>SUMIFS(INDEX('IRA-BIL_IRA-BIL - Mid_annual_st'!$W$3:$AR$434,MATCH(G282,'IRA-BIL_IRA-BIL - Mid_annual_st'!$A$3:$A$434,0),),'IRA-BIL_IRA-BIL - Mid_annual_st'!$W$1:$AR$1,$B288)</f>
        <v>822049</v>
      </c>
      <c r="H288">
        <f>SUMIFS(INDEX('IRA-BIL_IRA-BIL - Mid_annual_st'!$W$3:$AR$434,MATCH(H282,'IRA-BIL_IRA-BIL - Mid_annual_st'!$A$3:$A$434,0),),'IRA-BIL_IRA-BIL - Mid_annual_st'!$W$1:$AR$1,$B288)</f>
        <v>822851</v>
      </c>
      <c r="I288">
        <f>SUMIFS(INDEX('IRA-BIL_IRA-BIL - Mid_annual_st'!$W$3:$AR$434,MATCH(I282,'IRA-BIL_IRA-BIL - Mid_annual_st'!$A$3:$A$434,0),),'IRA-BIL_IRA-BIL - Mid_annual_st'!$W$1:$AR$1,$B288)</f>
        <v>823654</v>
      </c>
      <c r="J288">
        <f>SUMIFS(INDEX('IRA-BIL_IRA-BIL - Mid_annual_st'!$W$3:$AR$434,MATCH(J282,'IRA-BIL_IRA-BIL - Mid_annual_st'!$A$3:$A$434,0),),'IRA-BIL_IRA-BIL - Mid_annual_st'!$W$1:$AR$1,$B288)</f>
        <v>822543</v>
      </c>
      <c r="K288">
        <f>SUMIFS(INDEX('IRA-BIL_IRA-BIL - Mid_annual_st'!$W$3:$AR$434,MATCH(K282,'IRA-BIL_IRA-BIL - Mid_annual_st'!$A$3:$A$434,0),),'IRA-BIL_IRA-BIL - Mid_annual_st'!$W$1:$AR$1,$B288)</f>
        <v>825258</v>
      </c>
      <c r="M288">
        <f t="shared" ref="M288" si="2138">C288/SUM(C284:C295)</f>
        <v>1.2669619035916995E-2</v>
      </c>
      <c r="N288">
        <f t="shared" ref="N288" si="2139">D288/SUM(D284:D295)</f>
        <v>9.8739903513190112E-3</v>
      </c>
      <c r="O288">
        <f t="shared" ref="O288" si="2140">E288/SUM(E284:E295)</f>
        <v>9.575824288640131E-3</v>
      </c>
      <c r="P288">
        <f t="shared" ref="P288" si="2141">F288/SUM(F284:F295)</f>
        <v>9.11916616771552E-3</v>
      </c>
      <c r="Q288">
        <f t="shared" ref="Q288" si="2142">G288/SUM(G284:G295)</f>
        <v>8.9980570062111673E-3</v>
      </c>
      <c r="R288">
        <f t="shared" ref="R288" si="2143">H288/SUM(H284:H295)</f>
        <v>7.3095570229944869E-3</v>
      </c>
      <c r="S288">
        <f t="shared" ref="S288" si="2144">I288/SUM(I284:I295)</f>
        <v>7.6919262389273544E-3</v>
      </c>
      <c r="T288">
        <f t="shared" ref="T288" si="2145">J288/SUM(J284:J295)</f>
        <v>7.7984700798869539E-3</v>
      </c>
      <c r="U288">
        <f t="shared" ref="U288" si="2146">K288/SUM(K284:K295)</f>
        <v>7.8843714938054994E-3</v>
      </c>
    </row>
    <row r="289" spans="1:21">
      <c r="A289" t="str">
        <f t="shared" si="2119"/>
        <v>MN</v>
      </c>
      <c r="B289" s="1" t="s">
        <v>346</v>
      </c>
      <c r="C289">
        <f>SUMIFS(INDEX('IRA-BIL_IRA-BIL - Mid_annual_st'!$W$3:$AR$434,MATCH(C282,'IRA-BIL_IRA-BIL - Mid_annual_st'!$A$3:$A$434,0),),'IRA-BIL_IRA-BIL - Mid_annual_st'!$W$1:$AR$1,$B289)</f>
        <v>10021914</v>
      </c>
      <c r="D289">
        <f>SUMIFS(INDEX('IRA-BIL_IRA-BIL - Mid_annual_st'!$W$3:$AR$434,MATCH(D282,'IRA-BIL_IRA-BIL - Mid_annual_st'!$A$3:$A$434,0),),'IRA-BIL_IRA-BIL - Mid_annual_st'!$W$1:$AR$1,$B289)</f>
        <v>9613785</v>
      </c>
      <c r="E289">
        <f>SUMIFS(INDEX('IRA-BIL_IRA-BIL - Mid_annual_st'!$W$3:$AR$434,MATCH(E282,'IRA-BIL_IRA-BIL - Mid_annual_st'!$A$3:$A$434,0),),'IRA-BIL_IRA-BIL - Mid_annual_st'!$W$1:$AR$1,$B289)</f>
        <v>9664768</v>
      </c>
      <c r="F289">
        <f>SUMIFS(INDEX('IRA-BIL_IRA-BIL - Mid_annual_st'!$W$3:$AR$434,MATCH(F282,'IRA-BIL_IRA-BIL - Mid_annual_st'!$A$3:$A$434,0),),'IRA-BIL_IRA-BIL - Mid_annual_st'!$W$1:$AR$1,$B289)</f>
        <v>5371117</v>
      </c>
      <c r="G289">
        <f>SUMIFS(INDEX('IRA-BIL_IRA-BIL - Mid_annual_st'!$W$3:$AR$434,MATCH(G282,'IRA-BIL_IRA-BIL - Mid_annual_st'!$A$3:$A$434,0),),'IRA-BIL_IRA-BIL - Mid_annual_st'!$W$1:$AR$1,$B289)</f>
        <v>4705905</v>
      </c>
      <c r="H289">
        <f>SUMIFS(INDEX('IRA-BIL_IRA-BIL - Mid_annual_st'!$W$3:$AR$434,MATCH(H282,'IRA-BIL_IRA-BIL - Mid_annual_st'!$A$3:$A$434,0),),'IRA-BIL_IRA-BIL - Mid_annual_st'!$W$1:$AR$1,$B289)</f>
        <v>1915085</v>
      </c>
      <c r="I289">
        <f>SUMIFS(INDEX('IRA-BIL_IRA-BIL - Mid_annual_st'!$W$3:$AR$434,MATCH(I282,'IRA-BIL_IRA-BIL - Mid_annual_st'!$A$3:$A$434,0),),'IRA-BIL_IRA-BIL - Mid_annual_st'!$W$1:$AR$1,$B289)</f>
        <v>1859996</v>
      </c>
      <c r="J289">
        <f>SUMIFS(INDEX('IRA-BIL_IRA-BIL - Mid_annual_st'!$W$3:$AR$434,MATCH(J282,'IRA-BIL_IRA-BIL - Mid_annual_st'!$A$3:$A$434,0),),'IRA-BIL_IRA-BIL - Mid_annual_st'!$W$1:$AR$1,$B289)</f>
        <v>551966</v>
      </c>
      <c r="K289">
        <f>SUMIFS(INDEX('IRA-BIL_IRA-BIL - Mid_annual_st'!$W$3:$AR$434,MATCH(K282,'IRA-BIL_IRA-BIL - Mid_annual_st'!$A$3:$A$434,0),),'IRA-BIL_IRA-BIL - Mid_annual_st'!$W$1:$AR$1,$B289)</f>
        <v>673085</v>
      </c>
      <c r="M289">
        <f t="shared" ref="M289" si="2147">C289/SUM(C284:C295)</f>
        <v>0.15491358114535603</v>
      </c>
      <c r="N289">
        <f t="shared" ref="N289" si="2148">D289/SUM(D284:D295)</f>
        <v>0.11581434884413755</v>
      </c>
      <c r="O289">
        <f t="shared" ref="O289" si="2149">E289/SUM(E284:E295)</f>
        <v>0.11280234526198819</v>
      </c>
      <c r="P289">
        <f t="shared" ref="P289" si="2150">F289/SUM(F284:F295)</f>
        <v>5.9641141373109038E-2</v>
      </c>
      <c r="Q289">
        <f t="shared" ref="Q289" si="2151">G289/SUM(G284:G295)</f>
        <v>5.1510313200081953E-2</v>
      </c>
      <c r="R289">
        <f t="shared" ref="R289" si="2152">H289/SUM(H284:H295)</f>
        <v>1.7012099409712569E-2</v>
      </c>
      <c r="S289">
        <f t="shared" ref="S289" si="2153">I289/SUM(I284:I295)</f>
        <v>1.7370099625206609E-2</v>
      </c>
      <c r="T289">
        <f t="shared" ref="T289" si="2154">J289/SUM(J284:J295)</f>
        <v>5.233149313914145E-3</v>
      </c>
      <c r="U289">
        <f t="shared" ref="U289" si="2155">K289/SUM(K284:K295)</f>
        <v>6.4305371010133497E-3</v>
      </c>
    </row>
    <row r="290" spans="1:21">
      <c r="A290" t="str">
        <f t="shared" si="2119"/>
        <v>MN</v>
      </c>
      <c r="B290" s="1" t="s">
        <v>99</v>
      </c>
      <c r="C290">
        <f>SUMIFS(INDEX('IRA-BIL_IRA-BIL - Mid_annual_st'!$W$3:$AR$434,MATCH(C282,'IRA-BIL_IRA-BIL - Mid_annual_st'!$A$3:$A$434,0),),'IRA-BIL_IRA-BIL - Mid_annual_st'!$W$1:$AR$1,$B290)</f>
        <v>13443840</v>
      </c>
      <c r="D290">
        <f>SUMIFS(INDEX('IRA-BIL_IRA-BIL - Mid_annual_st'!$W$3:$AR$434,MATCH(D282,'IRA-BIL_IRA-BIL - Mid_annual_st'!$A$3:$A$434,0),),'IRA-BIL_IRA-BIL - Mid_annual_st'!$W$1:$AR$1,$B290)</f>
        <v>13443840</v>
      </c>
      <c r="E290">
        <f>SUMIFS(INDEX('IRA-BIL_IRA-BIL - Mid_annual_st'!$W$3:$AR$434,MATCH(E282,'IRA-BIL_IRA-BIL - Mid_annual_st'!$A$3:$A$434,0),),'IRA-BIL_IRA-BIL - Mid_annual_st'!$W$1:$AR$1,$B290)</f>
        <v>13443840</v>
      </c>
      <c r="F290">
        <f>SUMIFS(INDEX('IRA-BIL_IRA-BIL - Mid_annual_st'!$W$3:$AR$434,MATCH(F282,'IRA-BIL_IRA-BIL - Mid_annual_st'!$A$3:$A$434,0),),'IRA-BIL_IRA-BIL - Mid_annual_st'!$W$1:$AR$1,$B290)</f>
        <v>13387209</v>
      </c>
      <c r="G290">
        <f>SUMIFS(INDEX('IRA-BIL_IRA-BIL - Mid_annual_st'!$W$3:$AR$434,MATCH(G282,'IRA-BIL_IRA-BIL - Mid_annual_st'!$A$3:$A$434,0),),'IRA-BIL_IRA-BIL - Mid_annual_st'!$W$1:$AR$1,$B290)</f>
        <v>13443840</v>
      </c>
      <c r="H290">
        <f>SUMIFS(INDEX('IRA-BIL_IRA-BIL - Mid_annual_st'!$W$3:$AR$434,MATCH(H282,'IRA-BIL_IRA-BIL - Mid_annual_st'!$A$3:$A$434,0),),'IRA-BIL_IRA-BIL - Mid_annual_st'!$W$1:$AR$1,$B290)</f>
        <v>13117415</v>
      </c>
      <c r="I290">
        <f>SUMIFS(INDEX('IRA-BIL_IRA-BIL - Mid_annual_st'!$W$3:$AR$434,MATCH(I282,'IRA-BIL_IRA-BIL - Mid_annual_st'!$A$3:$A$434,0),),'IRA-BIL_IRA-BIL - Mid_annual_st'!$W$1:$AR$1,$B290)</f>
        <v>11505690</v>
      </c>
      <c r="J290">
        <f>SUMIFS(INDEX('IRA-BIL_IRA-BIL - Mid_annual_st'!$W$3:$AR$434,MATCH(J282,'IRA-BIL_IRA-BIL - Mid_annual_st'!$A$3:$A$434,0),),'IRA-BIL_IRA-BIL - Mid_annual_st'!$W$1:$AR$1,$B290)</f>
        <v>10718934</v>
      </c>
      <c r="K290">
        <f>SUMIFS(INDEX('IRA-BIL_IRA-BIL - Mid_annual_st'!$W$3:$AR$434,MATCH(K282,'IRA-BIL_IRA-BIL - Mid_annual_st'!$A$3:$A$434,0),),'IRA-BIL_IRA-BIL - Mid_annual_st'!$W$1:$AR$1,$B290)</f>
        <v>10617322</v>
      </c>
      <c r="M290">
        <f t="shared" ref="M290" si="2156">C290/SUM(C284:C295)</f>
        <v>0.20780794953390969</v>
      </c>
      <c r="N290">
        <f t="shared" ref="N290" si="2157">D290/SUM(D284:D295)</f>
        <v>0.16195385850263661</v>
      </c>
      <c r="O290">
        <f t="shared" ref="O290" si="2158">E290/SUM(E284:E295)</f>
        <v>0.1569097862801184</v>
      </c>
      <c r="P290">
        <f t="shared" ref="P290" si="2159">F290/SUM(F284:F295)</f>
        <v>0.14865221229780654</v>
      </c>
      <c r="Q290">
        <f t="shared" ref="Q290" si="2160">G290/SUM(G284:G295)</f>
        <v>0.14715477873263266</v>
      </c>
      <c r="R290">
        <f t="shared" ref="R290" si="2161">H290/SUM(H284:H295)</f>
        <v>0.11652473283350598</v>
      </c>
      <c r="S290">
        <f t="shared" ref="S290" si="2162">I290/SUM(I284:I295)</f>
        <v>0.10744914588888548</v>
      </c>
      <c r="T290">
        <f t="shared" ref="T290" si="2163">J290/SUM(J284:J295)</f>
        <v>0.10162543002284742</v>
      </c>
      <c r="U290">
        <f t="shared" ref="U290" si="2164">K290/SUM(K284:K295)</f>
        <v>0.10143604898995708</v>
      </c>
    </row>
    <row r="291" spans="1:21">
      <c r="A291" t="str">
        <f t="shared" si="2119"/>
        <v>MN</v>
      </c>
      <c r="B291" s="1" t="s">
        <v>109</v>
      </c>
      <c r="C291">
        <f>SUMIFS(INDEX('IRA-BIL_IRA-BIL - Mid_annual_st'!$W$3:$AR$434,MATCH(C282,'IRA-BIL_IRA-BIL - Mid_annual_st'!$A$3:$A$434,0),),'IRA-BIL_IRA-BIL - Mid_annual_st'!$W$1:$AR$1,$B291)</f>
        <v>0</v>
      </c>
      <c r="D291">
        <f>SUMIFS(INDEX('IRA-BIL_IRA-BIL - Mid_annual_st'!$W$3:$AR$434,MATCH(D282,'IRA-BIL_IRA-BIL - Mid_annual_st'!$A$3:$A$434,0),),'IRA-BIL_IRA-BIL - Mid_annual_st'!$W$1:$AR$1,$B291)</f>
        <v>0</v>
      </c>
      <c r="E291">
        <f>SUMIFS(INDEX('IRA-BIL_IRA-BIL - Mid_annual_st'!$W$3:$AR$434,MATCH(E282,'IRA-BIL_IRA-BIL - Mid_annual_st'!$A$3:$A$434,0),),'IRA-BIL_IRA-BIL - Mid_annual_st'!$W$1:$AR$1,$B291)</f>
        <v>0</v>
      </c>
      <c r="F291">
        <f>SUMIFS(INDEX('IRA-BIL_IRA-BIL - Mid_annual_st'!$W$3:$AR$434,MATCH(F282,'IRA-BIL_IRA-BIL - Mid_annual_st'!$A$3:$A$434,0),),'IRA-BIL_IRA-BIL - Mid_annual_st'!$W$1:$AR$1,$B291)</f>
        <v>0</v>
      </c>
      <c r="G291">
        <f>SUMIFS(INDEX('IRA-BIL_IRA-BIL - Mid_annual_st'!$W$3:$AR$434,MATCH(G282,'IRA-BIL_IRA-BIL - Mid_annual_st'!$A$3:$A$434,0),),'IRA-BIL_IRA-BIL - Mid_annual_st'!$W$1:$AR$1,$B291)</f>
        <v>0</v>
      </c>
      <c r="H291">
        <f>SUMIFS(INDEX('IRA-BIL_IRA-BIL - Mid_annual_st'!$W$3:$AR$434,MATCH(H282,'IRA-BIL_IRA-BIL - Mid_annual_st'!$A$3:$A$434,0),),'IRA-BIL_IRA-BIL - Mid_annual_st'!$W$1:$AR$1,$B291)</f>
        <v>0</v>
      </c>
      <c r="I291">
        <f>SUMIFS(INDEX('IRA-BIL_IRA-BIL - Mid_annual_st'!$W$3:$AR$434,MATCH(I282,'IRA-BIL_IRA-BIL - Mid_annual_st'!$A$3:$A$434,0),),'IRA-BIL_IRA-BIL - Mid_annual_st'!$W$1:$AR$1,$B291)</f>
        <v>0</v>
      </c>
      <c r="J291">
        <f>SUMIFS(INDEX('IRA-BIL_IRA-BIL - Mid_annual_st'!$W$3:$AR$434,MATCH(J282,'IRA-BIL_IRA-BIL - Mid_annual_st'!$A$3:$A$434,0),),'IRA-BIL_IRA-BIL - Mid_annual_st'!$W$1:$AR$1,$B291)</f>
        <v>0</v>
      </c>
      <c r="K291">
        <f>SUMIFS(INDEX('IRA-BIL_IRA-BIL - Mid_annual_st'!$W$3:$AR$434,MATCH(K282,'IRA-BIL_IRA-BIL - Mid_annual_st'!$A$3:$A$434,0),),'IRA-BIL_IRA-BIL - Mid_annual_st'!$W$1:$AR$1,$B291)</f>
        <v>0</v>
      </c>
      <c r="M291">
        <f t="shared" ref="M291" si="2165">C291/SUM(C284:C295)</f>
        <v>0</v>
      </c>
      <c r="N291">
        <f t="shared" ref="N291" si="2166">D291/SUM(D284:D295)</f>
        <v>0</v>
      </c>
      <c r="O291">
        <f t="shared" ref="O291" si="2167">E291/SUM(E284:E295)</f>
        <v>0</v>
      </c>
      <c r="P291">
        <f t="shared" ref="P291" si="2168">F291/SUM(F284:F295)</f>
        <v>0</v>
      </c>
      <c r="Q291">
        <f t="shared" ref="Q291" si="2169">G291/SUM(G284:G295)</f>
        <v>0</v>
      </c>
      <c r="R291">
        <f t="shared" ref="R291" si="2170">H291/SUM(H284:H295)</f>
        <v>0</v>
      </c>
      <c r="S291">
        <f t="shared" ref="S291" si="2171">I291/SUM(I284:I295)</f>
        <v>0</v>
      </c>
      <c r="T291">
        <f t="shared" ref="T291" si="2172">J291/SUM(J284:J295)</f>
        <v>0</v>
      </c>
      <c r="U291">
        <f t="shared" ref="U291" si="2173">K291/SUM(K284:K295)</f>
        <v>0</v>
      </c>
    </row>
    <row r="292" spans="1:21">
      <c r="A292" t="str">
        <f t="shared" si="2119"/>
        <v>MN</v>
      </c>
      <c r="B292" s="1" t="s">
        <v>106</v>
      </c>
      <c r="C292">
        <f>SUMIFS(INDEX('IRA-BIL_IRA-BIL - Mid_annual_st'!$W$3:$AR$434,MATCH(C282,'IRA-BIL_IRA-BIL - Mid_annual_st'!$A$3:$A$434,0),),'IRA-BIL_IRA-BIL - Mid_annual_st'!$W$1:$AR$1,$B292)</f>
        <v>321941</v>
      </c>
      <c r="D292">
        <f>SUMIFS(INDEX('IRA-BIL_IRA-BIL - Mid_annual_st'!$W$3:$AR$434,MATCH(D282,'IRA-BIL_IRA-BIL - Mid_annual_st'!$A$3:$A$434,0),),'IRA-BIL_IRA-BIL - Mid_annual_st'!$W$1:$AR$1,$B292)</f>
        <v>131585</v>
      </c>
      <c r="E292">
        <f>SUMIFS(INDEX('IRA-BIL_IRA-BIL - Mid_annual_st'!$W$3:$AR$434,MATCH(E282,'IRA-BIL_IRA-BIL - Mid_annual_st'!$A$3:$A$434,0),),'IRA-BIL_IRA-BIL - Mid_annual_st'!$W$1:$AR$1,$B292)</f>
        <v>114744</v>
      </c>
      <c r="F292">
        <f>SUMIFS(INDEX('IRA-BIL_IRA-BIL - Mid_annual_st'!$W$3:$AR$434,MATCH(F282,'IRA-BIL_IRA-BIL - Mid_annual_st'!$A$3:$A$434,0),),'IRA-BIL_IRA-BIL - Mid_annual_st'!$W$1:$AR$1,$B292)</f>
        <v>108001</v>
      </c>
      <c r="G292">
        <f>SUMIFS(INDEX('IRA-BIL_IRA-BIL - Mid_annual_st'!$W$3:$AR$434,MATCH(G282,'IRA-BIL_IRA-BIL - Mid_annual_st'!$A$3:$A$434,0),),'IRA-BIL_IRA-BIL - Mid_annual_st'!$W$1:$AR$1,$B292)</f>
        <v>82149</v>
      </c>
      <c r="H292">
        <f>SUMIFS(INDEX('IRA-BIL_IRA-BIL - Mid_annual_st'!$W$3:$AR$434,MATCH(H282,'IRA-BIL_IRA-BIL - Mid_annual_st'!$A$3:$A$434,0),),'IRA-BIL_IRA-BIL - Mid_annual_st'!$W$1:$AR$1,$B292)</f>
        <v>88893</v>
      </c>
      <c r="I292">
        <f>SUMIFS(INDEX('IRA-BIL_IRA-BIL - Mid_annual_st'!$W$3:$AR$434,MATCH(I282,'IRA-BIL_IRA-BIL - Mid_annual_st'!$A$3:$A$434,0),),'IRA-BIL_IRA-BIL - Mid_annual_st'!$W$1:$AR$1,$B292)</f>
        <v>82149</v>
      </c>
      <c r="J292">
        <f>SUMIFS(INDEX('IRA-BIL_IRA-BIL - Mid_annual_st'!$W$3:$AR$434,MATCH(J282,'IRA-BIL_IRA-BIL - Mid_annual_st'!$A$3:$A$434,0),),'IRA-BIL_IRA-BIL - Mid_annual_st'!$W$1:$AR$1,$B292)</f>
        <v>82149</v>
      </c>
      <c r="K292">
        <f>SUMIFS(INDEX('IRA-BIL_IRA-BIL - Mid_annual_st'!$W$3:$AR$434,MATCH(K282,'IRA-BIL_IRA-BIL - Mid_annual_st'!$A$3:$A$434,0),),'IRA-BIL_IRA-BIL - Mid_annual_st'!$W$1:$AR$1,$B292)</f>
        <v>23213</v>
      </c>
      <c r="M292">
        <f t="shared" ref="M292" si="2174">C292/SUM(C284:C295)</f>
        <v>4.976398044077914E-3</v>
      </c>
      <c r="N292">
        <f t="shared" ref="N292" si="2175">D292/SUM(D284:D295)</f>
        <v>1.5851645416093494E-3</v>
      </c>
      <c r="O292">
        <f t="shared" ref="O292" si="2176">E292/SUM(E284:E295)</f>
        <v>1.3392346618916846E-3</v>
      </c>
      <c r="P292">
        <f t="shared" ref="P292" si="2177">F292/SUM(F284:F295)</f>
        <v>1.1992482959200385E-3</v>
      </c>
      <c r="Q292">
        <f t="shared" ref="Q292" si="2178">G292/SUM(G284:G295)</f>
        <v>8.9919382543284063E-4</v>
      </c>
      <c r="R292">
        <f t="shared" ref="R292" si="2179">H292/SUM(H284:H295)</f>
        <v>7.8965505595186608E-4</v>
      </c>
      <c r="S292">
        <f t="shared" ref="S292" si="2180">I292/SUM(I284:I295)</f>
        <v>7.6717171118168947E-4</v>
      </c>
      <c r="T292">
        <f t="shared" ref="T292" si="2181">J292/SUM(J284:J295)</f>
        <v>7.7884866638295311E-4</v>
      </c>
      <c r="U292">
        <f t="shared" ref="U292" si="2182">K292/SUM(K284:K295)</f>
        <v>2.2177296734561441E-4</v>
      </c>
    </row>
    <row r="293" spans="1:21">
      <c r="A293" t="str">
        <f t="shared" si="2119"/>
        <v>MN</v>
      </c>
      <c r="B293" s="1" t="s">
        <v>100</v>
      </c>
      <c r="C293">
        <f>SUMIFS(INDEX('IRA-BIL_IRA-BIL - Mid_annual_st'!$W$3:$AR$434,MATCH(C282,'IRA-BIL_IRA-BIL - Mid_annual_st'!$A$3:$A$434,0),),'IRA-BIL_IRA-BIL - Mid_annual_st'!$W$1:$AR$1,$B293)</f>
        <v>16708148</v>
      </c>
      <c r="D293">
        <f>SUMIFS(INDEX('IRA-BIL_IRA-BIL - Mid_annual_st'!$W$3:$AR$434,MATCH(D282,'IRA-BIL_IRA-BIL - Mid_annual_st'!$A$3:$A$434,0),),'IRA-BIL_IRA-BIL - Mid_annual_st'!$W$1:$AR$1,$B293)</f>
        <v>34734748</v>
      </c>
      <c r="E293">
        <f>SUMIFS(INDEX('IRA-BIL_IRA-BIL - Mid_annual_st'!$W$3:$AR$434,MATCH(E282,'IRA-BIL_IRA-BIL - Mid_annual_st'!$A$3:$A$434,0),),'IRA-BIL_IRA-BIL - Mid_annual_st'!$W$1:$AR$1,$B293)</f>
        <v>38421093</v>
      </c>
      <c r="F293">
        <f>SUMIFS(INDEX('IRA-BIL_IRA-BIL - Mid_annual_st'!$W$3:$AR$434,MATCH(F282,'IRA-BIL_IRA-BIL - Mid_annual_st'!$A$3:$A$434,0),),'IRA-BIL_IRA-BIL - Mid_annual_st'!$W$1:$AR$1,$B293)</f>
        <v>53409666</v>
      </c>
      <c r="G293">
        <f>SUMIFS(INDEX('IRA-BIL_IRA-BIL - Mid_annual_st'!$W$3:$AR$434,MATCH(G282,'IRA-BIL_IRA-BIL - Mid_annual_st'!$A$3:$A$434,0),),'IRA-BIL_IRA-BIL - Mid_annual_st'!$W$1:$AR$1,$B293)</f>
        <v>53864884</v>
      </c>
      <c r="H293">
        <f>SUMIFS(INDEX('IRA-BIL_IRA-BIL - Mid_annual_st'!$W$3:$AR$434,MATCH(H282,'IRA-BIL_IRA-BIL - Mid_annual_st'!$A$3:$A$434,0),),'IRA-BIL_IRA-BIL - Mid_annual_st'!$W$1:$AR$1,$B293)</f>
        <v>78297572</v>
      </c>
      <c r="I293">
        <f>SUMIFS(INDEX('IRA-BIL_IRA-BIL - Mid_annual_st'!$W$3:$AR$434,MATCH(I282,'IRA-BIL_IRA-BIL - Mid_annual_st'!$A$3:$A$434,0),),'IRA-BIL_IRA-BIL - Mid_annual_st'!$W$1:$AR$1,$B293)</f>
        <v>77253676</v>
      </c>
      <c r="J293">
        <f>SUMIFS(INDEX('IRA-BIL_IRA-BIL - Mid_annual_st'!$W$3:$AR$434,MATCH(J282,'IRA-BIL_IRA-BIL - Mid_annual_st'!$A$3:$A$434,0),),'IRA-BIL_IRA-BIL - Mid_annual_st'!$W$1:$AR$1,$B293)</f>
        <v>79841682</v>
      </c>
      <c r="K293">
        <f>SUMIFS(INDEX('IRA-BIL_IRA-BIL - Mid_annual_st'!$W$3:$AR$434,MATCH(K282,'IRA-BIL_IRA-BIL - Mid_annual_st'!$A$3:$A$434,0),),'IRA-BIL_IRA-BIL - Mid_annual_st'!$W$1:$AR$1,$B293)</f>
        <v>78856406</v>
      </c>
      <c r="M293">
        <f t="shared" ref="M293" si="2183">C293/SUM(C284:C295)</f>
        <v>0.25826594011748832</v>
      </c>
      <c r="N293">
        <f t="shared" ref="N293" si="2184">D293/SUM(D284:D295)</f>
        <v>0.41843896258187691</v>
      </c>
      <c r="O293">
        <f t="shared" ref="O293" si="2185">E293/SUM(E284:E295)</f>
        <v>0.44843180901279345</v>
      </c>
      <c r="P293">
        <f t="shared" ref="P293" si="2186">F293/SUM(F284:F295)</f>
        <v>0.59306349882092224</v>
      </c>
      <c r="Q293">
        <f t="shared" ref="Q293" si="2187">G293/SUM(G284:G295)</f>
        <v>0.58959903468643826</v>
      </c>
      <c r="R293">
        <f t="shared" ref="R293" si="2188">H293/SUM(H284:H295)</f>
        <v>0.69553365955199242</v>
      </c>
      <c r="S293">
        <f t="shared" ref="S293" si="2189">I293/SUM(I284:I295)</f>
        <v>0.72145534105096609</v>
      </c>
      <c r="T293">
        <f t="shared" ref="T293" si="2190">J293/SUM(J284:J295)</f>
        <v>0.7569731530203877</v>
      </c>
      <c r="U293">
        <f t="shared" ref="U293" si="2191">K293/SUM(K284:K295)</f>
        <v>0.75338039688237246</v>
      </c>
    </row>
    <row r="294" spans="1:21">
      <c r="A294" t="str">
        <f t="shared" si="2119"/>
        <v>MN</v>
      </c>
      <c r="B294" s="1" t="s">
        <v>896</v>
      </c>
      <c r="C294" s="156">
        <v>0</v>
      </c>
      <c r="D294" s="156">
        <v>0</v>
      </c>
      <c r="E294" s="156">
        <v>0</v>
      </c>
      <c r="F294" s="156">
        <v>0</v>
      </c>
      <c r="G294" s="156">
        <v>0</v>
      </c>
      <c r="H294" s="156">
        <v>0</v>
      </c>
      <c r="I294" s="156">
        <v>0</v>
      </c>
      <c r="J294" s="156">
        <v>0</v>
      </c>
      <c r="K294" s="156">
        <v>0</v>
      </c>
      <c r="M294" s="156">
        <v>0</v>
      </c>
      <c r="N294" s="156">
        <v>0</v>
      </c>
      <c r="O294" s="156">
        <v>0</v>
      </c>
      <c r="P294" s="156">
        <v>0</v>
      </c>
      <c r="Q294" s="156">
        <v>0</v>
      </c>
      <c r="R294" s="156">
        <v>0</v>
      </c>
      <c r="S294" s="156">
        <v>0</v>
      </c>
      <c r="T294" s="156">
        <v>0</v>
      </c>
      <c r="U294" s="156">
        <v>0</v>
      </c>
    </row>
    <row r="295" spans="1:21" ht="15.5" thickBot="1">
      <c r="A295" t="str">
        <f t="shared" si="2119"/>
        <v>MN</v>
      </c>
      <c r="B295" s="1" t="s">
        <v>895</v>
      </c>
      <c r="C295">
        <f>SUMIFS(INDEX('IRA-BIL_IRA-BIL - Mid_annual_st'!$W$3:$AR$434,MATCH(C282,'IRA-BIL_IRA-BIL - Mid_annual_st'!$A$3:$A$434,0),),'IRA-BIL_IRA-BIL - Mid_annual_st'!$W$1:$AR$1,$B295)</f>
        <v>2174611</v>
      </c>
      <c r="D295">
        <f>SUMIFS(INDEX('IRA-BIL_IRA-BIL - Mid_annual_st'!$W$3:$AR$434,MATCH(D282,'IRA-BIL_IRA-BIL - Mid_annual_st'!$A$3:$A$434,0),),'IRA-BIL_IRA-BIL - Mid_annual_st'!$W$1:$AR$1,$B295)</f>
        <v>6167061</v>
      </c>
      <c r="E295">
        <f>SUMIFS(INDEX('IRA-BIL_IRA-BIL - Mid_annual_st'!$W$3:$AR$434,MATCH(E282,'IRA-BIL_IRA-BIL - Mid_annual_st'!$A$3:$A$434,0),),'IRA-BIL_IRA-BIL - Mid_annual_st'!$W$1:$AR$1,$B295)</f>
        <v>6123916</v>
      </c>
      <c r="F295">
        <f>SUMIFS(INDEX('IRA-BIL_IRA-BIL - Mid_annual_st'!$W$3:$AR$434,MATCH(F282,'IRA-BIL_IRA-BIL - Mid_annual_st'!$A$3:$A$434,0),),'IRA-BIL_IRA-BIL - Mid_annual_st'!$W$1:$AR$1,$B295)</f>
        <v>7511459</v>
      </c>
      <c r="G295">
        <f>SUMIFS(INDEX('IRA-BIL_IRA-BIL - Mid_annual_st'!$W$3:$AR$434,MATCH(G282,'IRA-BIL_IRA-BIL - Mid_annual_st'!$A$3:$A$434,0),),'IRA-BIL_IRA-BIL - Mid_annual_st'!$W$1:$AR$1,$B295)</f>
        <v>7734184</v>
      </c>
      <c r="H295">
        <f>SUMIFS(INDEX('IRA-BIL_IRA-BIL - Mid_annual_st'!$W$3:$AR$434,MATCH(H282,'IRA-BIL_IRA-BIL - Mid_annual_st'!$A$3:$A$434,0),),'IRA-BIL_IRA-BIL - Mid_annual_st'!$W$1:$AR$1,$B295)</f>
        <v>12143896</v>
      </c>
      <c r="I295">
        <f>SUMIFS(INDEX('IRA-BIL_IRA-BIL - Mid_annual_st'!$W$3:$AR$434,MATCH(I282,'IRA-BIL_IRA-BIL - Mid_annual_st'!$A$3:$A$434,0),),'IRA-BIL_IRA-BIL - Mid_annual_st'!$W$1:$AR$1,$B295)</f>
        <v>12196579</v>
      </c>
      <c r="J295">
        <f>SUMIFS(INDEX('IRA-BIL_IRA-BIL - Mid_annual_st'!$W$3:$AR$434,MATCH(J282,'IRA-BIL_IRA-BIL - Mid_annual_st'!$A$3:$A$434,0),),'IRA-BIL_IRA-BIL - Mid_annual_st'!$W$1:$AR$1,$B295)</f>
        <v>12219048</v>
      </c>
      <c r="K295">
        <f>SUMIFS(INDEX('IRA-BIL_IRA-BIL - Mid_annual_st'!$W$3:$AR$434,MATCH(K282,'IRA-BIL_IRA-BIL - Mid_annual_st'!$A$3:$A$434,0),),'IRA-BIL_IRA-BIL - Mid_annual_st'!$W$1:$AR$1,$B295)</f>
        <v>12030323</v>
      </c>
      <c r="M295">
        <f t="shared" ref="M295" si="2192">C295/SUM(C284:C295)</f>
        <v>3.3614016006132542E-2</v>
      </c>
      <c r="N295">
        <f t="shared" ref="N295" si="2193">D295/SUM(D284:D295)</f>
        <v>7.4292711351156254E-2</v>
      </c>
      <c r="O295">
        <f t="shared" ref="O295" si="2194">E295/SUM(E284:E295)</f>
        <v>7.1475289110655704E-2</v>
      </c>
      <c r="P295">
        <f t="shared" ref="P295" si="2195">F295/SUM(F284:F295)</f>
        <v>8.3407601833531506E-2</v>
      </c>
      <c r="Q295">
        <f t="shared" ref="Q295" si="2196">G295/SUM(G284:G295)</f>
        <v>8.4657518625442421E-2</v>
      </c>
      <c r="R295">
        <f t="shared" ref="R295" si="2197">H295/SUM(H284:H295)</f>
        <v>0.10787676054755316</v>
      </c>
      <c r="S295">
        <f t="shared" ref="S295" si="2198">I295/SUM(I284:I295)</f>
        <v>0.11390120855996615</v>
      </c>
      <c r="T295">
        <f t="shared" ref="T295" si="2199">J295/SUM(J284:J295)</f>
        <v>0.11584790124370704</v>
      </c>
      <c r="U295">
        <f t="shared" ref="U295" si="2200">K295/SUM(K284:K295)</f>
        <v>0.11493561495007944</v>
      </c>
    </row>
    <row r="296" spans="1:21" ht="15.5" thickBot="1">
      <c r="A296" s="153" t="s">
        <v>558</v>
      </c>
      <c r="C296" s="152" t="str">
        <f t="shared" ref="C296" si="2201">$A296&amp;"_"&amp;C297</f>
        <v>MS_2022</v>
      </c>
      <c r="D296" s="152" t="str">
        <f t="shared" ref="D296" si="2202">$A296&amp;"_"&amp;D297</f>
        <v>MS_2023</v>
      </c>
      <c r="E296" s="152" t="str">
        <f t="shared" ref="E296" si="2203">$A296&amp;"_"&amp;E297</f>
        <v>MS_2024</v>
      </c>
      <c r="F296" s="152" t="str">
        <f t="shared" ref="F296" si="2204">$A296&amp;"_"&amp;F297</f>
        <v>MS_2025</v>
      </c>
      <c r="G296" s="152" t="str">
        <f t="shared" ref="G296" si="2205">$A296&amp;"_"&amp;G297</f>
        <v>MS_2026</v>
      </c>
      <c r="H296" s="152" t="str">
        <f t="shared" ref="H296" si="2206">$A296&amp;"_"&amp;H297</f>
        <v>MS_2027</v>
      </c>
      <c r="I296" s="152" t="str">
        <f t="shared" ref="I296" si="2207">$A296&amp;"_"&amp;I297</f>
        <v>MS_2028</v>
      </c>
      <c r="J296" s="152" t="str">
        <f t="shared" ref="J296" si="2208">$A296&amp;"_"&amp;J297</f>
        <v>MS_2029</v>
      </c>
      <c r="K296" s="152" t="str">
        <f t="shared" ref="K296" si="2209">$A296&amp;"_"&amp;K297</f>
        <v>MS_2030</v>
      </c>
      <c r="M296" s="159" t="str">
        <f t="shared" ref="M296" si="2210">$A296&amp;"_"&amp;M297</f>
        <v>MS_2022</v>
      </c>
      <c r="N296" s="159" t="str">
        <f t="shared" ref="N296" si="2211">$A296&amp;"_"&amp;N297</f>
        <v>MS_2023</v>
      </c>
      <c r="O296" s="159" t="str">
        <f t="shared" ref="O296" si="2212">$A296&amp;"_"&amp;O297</f>
        <v>MS_2024</v>
      </c>
      <c r="P296" s="159" t="str">
        <f t="shared" ref="P296" si="2213">$A296&amp;"_"&amp;P297</f>
        <v>MS_2025</v>
      </c>
      <c r="Q296" s="159" t="str">
        <f t="shared" ref="Q296" si="2214">$A296&amp;"_"&amp;Q297</f>
        <v>MS_2026</v>
      </c>
      <c r="R296" s="159" t="str">
        <f t="shared" ref="R296" si="2215">$A296&amp;"_"&amp;R297</f>
        <v>MS_2027</v>
      </c>
      <c r="S296" s="159" t="str">
        <f t="shared" ref="S296" si="2216">$A296&amp;"_"&amp;S297</f>
        <v>MS_2028</v>
      </c>
      <c r="T296" s="159" t="str">
        <f t="shared" ref="T296" si="2217">$A296&amp;"_"&amp;T297</f>
        <v>MS_2029</v>
      </c>
      <c r="U296" s="159" t="str">
        <f t="shared" ref="U296" si="2218">$A296&amp;"_"&amp;U297</f>
        <v>MS_2030</v>
      </c>
    </row>
    <row r="297" spans="1:21">
      <c r="C297" s="151">
        <v>2022</v>
      </c>
      <c r="D297" s="151">
        <v>2023</v>
      </c>
      <c r="E297" s="151">
        <v>2024</v>
      </c>
      <c r="F297" s="151">
        <v>2025</v>
      </c>
      <c r="G297" s="151">
        <v>2026</v>
      </c>
      <c r="H297" s="151">
        <v>2027</v>
      </c>
      <c r="I297" s="151">
        <v>2028</v>
      </c>
      <c r="J297" s="151">
        <v>2029</v>
      </c>
      <c r="K297" s="151">
        <v>2030</v>
      </c>
      <c r="M297" s="151">
        <v>2022</v>
      </c>
      <c r="N297" s="151">
        <v>2023</v>
      </c>
      <c r="O297" s="151">
        <v>2024</v>
      </c>
      <c r="P297" s="151">
        <v>2025</v>
      </c>
      <c r="Q297" s="151">
        <v>2026</v>
      </c>
      <c r="R297" s="151">
        <v>2027</v>
      </c>
      <c r="S297" s="151">
        <v>2028</v>
      </c>
      <c r="T297" s="151">
        <v>2029</v>
      </c>
      <c r="U297" s="151">
        <v>2030</v>
      </c>
    </row>
    <row r="298" spans="1:21">
      <c r="A298" t="str">
        <f>A296</f>
        <v>MS</v>
      </c>
      <c r="B298" s="1" t="s">
        <v>897</v>
      </c>
      <c r="C298" s="156">
        <v>0</v>
      </c>
      <c r="D298" s="156">
        <v>0</v>
      </c>
      <c r="E298" s="156">
        <v>0</v>
      </c>
      <c r="F298" s="156">
        <v>0</v>
      </c>
      <c r="G298" s="156">
        <v>0</v>
      </c>
      <c r="H298" s="156">
        <v>0</v>
      </c>
      <c r="I298" s="156">
        <v>0</v>
      </c>
      <c r="J298" s="156">
        <v>0</v>
      </c>
      <c r="K298" s="156">
        <v>0</v>
      </c>
      <c r="M298" s="156">
        <v>0</v>
      </c>
      <c r="N298" s="156">
        <v>0</v>
      </c>
      <c r="O298" s="156">
        <v>0</v>
      </c>
      <c r="P298" s="156">
        <v>0</v>
      </c>
      <c r="Q298" s="156">
        <v>0</v>
      </c>
      <c r="R298" s="156">
        <v>0</v>
      </c>
      <c r="S298" s="156">
        <v>0</v>
      </c>
      <c r="T298" s="156">
        <v>0</v>
      </c>
      <c r="U298" s="156">
        <v>0</v>
      </c>
    </row>
    <row r="299" spans="1:21">
      <c r="A299" t="str">
        <f>A298</f>
        <v>MS</v>
      </c>
      <c r="B299" s="1" t="s">
        <v>104</v>
      </c>
      <c r="C299">
        <f>SUMIFS(INDEX('IRA-BIL_IRA-BIL - Mid_annual_st'!$W$3:$AR$434,MATCH(C296,'IRA-BIL_IRA-BIL - Mid_annual_st'!$A$3:$A$434,0),),'IRA-BIL_IRA-BIL - Mid_annual_st'!$W$1:$AR$1,$B299)</f>
        <v>7354</v>
      </c>
      <c r="D299">
        <f>SUMIFS(INDEX('IRA-BIL_IRA-BIL - Mid_annual_st'!$W$3:$AR$434,MATCH(D296,'IRA-BIL_IRA-BIL - Mid_annual_st'!$A$3:$A$434,0),),'IRA-BIL_IRA-BIL - Mid_annual_st'!$W$1:$AR$1,$B299)</f>
        <v>7354</v>
      </c>
      <c r="E299">
        <f>SUMIFS(INDEX('IRA-BIL_IRA-BIL - Mid_annual_st'!$W$3:$AR$434,MATCH(E296,'IRA-BIL_IRA-BIL - Mid_annual_st'!$A$3:$A$434,0),),'IRA-BIL_IRA-BIL - Mid_annual_st'!$W$1:$AR$1,$B299)</f>
        <v>7354</v>
      </c>
      <c r="F299">
        <f>SUMIFS(INDEX('IRA-BIL_IRA-BIL - Mid_annual_st'!$W$3:$AR$434,MATCH(F296,'IRA-BIL_IRA-BIL - Mid_annual_st'!$A$3:$A$434,0),),'IRA-BIL_IRA-BIL - Mid_annual_st'!$W$1:$AR$1,$B299)</f>
        <v>7354</v>
      </c>
      <c r="G299">
        <f>SUMIFS(INDEX('IRA-BIL_IRA-BIL - Mid_annual_st'!$W$3:$AR$434,MATCH(G296,'IRA-BIL_IRA-BIL - Mid_annual_st'!$A$3:$A$434,0),),'IRA-BIL_IRA-BIL - Mid_annual_st'!$W$1:$AR$1,$B299)</f>
        <v>7354</v>
      </c>
      <c r="H299">
        <f>SUMIFS(INDEX('IRA-BIL_IRA-BIL - Mid_annual_st'!$W$3:$AR$434,MATCH(H296,'IRA-BIL_IRA-BIL - Mid_annual_st'!$A$3:$A$434,0),),'IRA-BIL_IRA-BIL - Mid_annual_st'!$W$1:$AR$1,$B299)</f>
        <v>7354</v>
      </c>
      <c r="I299">
        <f>SUMIFS(INDEX('IRA-BIL_IRA-BIL - Mid_annual_st'!$W$3:$AR$434,MATCH(I296,'IRA-BIL_IRA-BIL - Mid_annual_st'!$A$3:$A$434,0),),'IRA-BIL_IRA-BIL - Mid_annual_st'!$W$1:$AR$1,$B299)</f>
        <v>7354</v>
      </c>
      <c r="J299">
        <f>SUMIFS(INDEX('IRA-BIL_IRA-BIL - Mid_annual_st'!$W$3:$AR$434,MATCH(J296,'IRA-BIL_IRA-BIL - Mid_annual_st'!$A$3:$A$434,0),),'IRA-BIL_IRA-BIL - Mid_annual_st'!$W$1:$AR$1,$B299)</f>
        <v>7354</v>
      </c>
      <c r="K299">
        <f>SUMIFS(INDEX('IRA-BIL_IRA-BIL - Mid_annual_st'!$W$3:$AR$434,MATCH(K296,'IRA-BIL_IRA-BIL - Mid_annual_st'!$A$3:$A$434,0),),'IRA-BIL_IRA-BIL - Mid_annual_st'!$W$1:$AR$1,$B299)</f>
        <v>7354</v>
      </c>
      <c r="M299">
        <f t="shared" ref="M299" si="2219">C299/SUM(C298:C309)</f>
        <v>1.8847396368280482E-4</v>
      </c>
      <c r="N299">
        <f t="shared" ref="N299" si="2220">D299/SUM(D298:D309)</f>
        <v>1.8294377884430578E-4</v>
      </c>
      <c r="O299">
        <f t="shared" ref="O299" si="2221">E299/SUM(E298:E309)</f>
        <v>1.8497647901070333E-4</v>
      </c>
      <c r="P299">
        <f t="shared" ref="P299" si="2222">F299/SUM(F298:F309)</f>
        <v>2.0022742720961136E-4</v>
      </c>
      <c r="Q299">
        <f t="shared" ref="Q299" si="2223">G299/SUM(G298:G309)</f>
        <v>1.9983039687175485E-4</v>
      </c>
      <c r="R299">
        <f t="shared" ref="R299" si="2224">H299/SUM(H298:H309)</f>
        <v>2.1281461127127993E-4</v>
      </c>
      <c r="S299">
        <f t="shared" ref="S299" si="2225">I299/SUM(I298:I309)</f>
        <v>2.2352341039946771E-4</v>
      </c>
      <c r="T299">
        <f t="shared" ref="T299" si="2226">J299/SUM(J298:J309)</f>
        <v>2.1236887254509135E-4</v>
      </c>
      <c r="U299">
        <f t="shared" ref="U299" si="2227">K299/SUM(K298:K309)</f>
        <v>1.9233697479831163E-4</v>
      </c>
    </row>
    <row r="300" spans="1:21">
      <c r="A300" t="str">
        <f t="shared" ref="A300:A309" si="2228">A299</f>
        <v>MS</v>
      </c>
      <c r="B300" s="1" t="s">
        <v>98</v>
      </c>
      <c r="C300">
        <f>SUMIFS(INDEX('IRA-BIL_IRA-BIL - Mid_annual_st'!$W$3:$AR$434,MATCH(C296,'IRA-BIL_IRA-BIL - Mid_annual_st'!$A$3:$A$434,0),),'IRA-BIL_IRA-BIL - Mid_annual_st'!$W$1:$AR$1,$B300)</f>
        <v>9369612</v>
      </c>
      <c r="D300">
        <f>SUMIFS(INDEX('IRA-BIL_IRA-BIL - Mid_annual_st'!$W$3:$AR$434,MATCH(D296,'IRA-BIL_IRA-BIL - Mid_annual_st'!$A$3:$A$434,0),),'IRA-BIL_IRA-BIL - Mid_annual_st'!$W$1:$AR$1,$B300)</f>
        <v>8638170</v>
      </c>
      <c r="E300">
        <f>SUMIFS(INDEX('IRA-BIL_IRA-BIL - Mid_annual_st'!$W$3:$AR$434,MATCH(E296,'IRA-BIL_IRA-BIL - Mid_annual_st'!$A$3:$A$434,0),),'IRA-BIL_IRA-BIL - Mid_annual_st'!$W$1:$AR$1,$B300)</f>
        <v>6885643</v>
      </c>
      <c r="F300">
        <f>SUMIFS(INDEX('IRA-BIL_IRA-BIL - Mid_annual_st'!$W$3:$AR$434,MATCH(F296,'IRA-BIL_IRA-BIL - Mid_annual_st'!$A$3:$A$434,0),),'IRA-BIL_IRA-BIL - Mid_annual_st'!$W$1:$AR$1,$B300)</f>
        <v>6190639</v>
      </c>
      <c r="G300">
        <f>SUMIFS(INDEX('IRA-BIL_IRA-BIL - Mid_annual_st'!$W$3:$AR$434,MATCH(G296,'IRA-BIL_IRA-BIL - Mid_annual_st'!$A$3:$A$434,0),),'IRA-BIL_IRA-BIL - Mid_annual_st'!$W$1:$AR$1,$B300)</f>
        <v>5166347</v>
      </c>
      <c r="H300">
        <f>SUMIFS(INDEX('IRA-BIL_IRA-BIL - Mid_annual_st'!$W$3:$AR$434,MATCH(H296,'IRA-BIL_IRA-BIL - Mid_annual_st'!$A$3:$A$434,0),),'IRA-BIL_IRA-BIL - Mid_annual_st'!$W$1:$AR$1,$B300)</f>
        <v>4400929</v>
      </c>
      <c r="I300">
        <f>SUMIFS(INDEX('IRA-BIL_IRA-BIL - Mid_annual_st'!$W$3:$AR$434,MATCH(I296,'IRA-BIL_IRA-BIL - Mid_annual_st'!$A$3:$A$434,0),),'IRA-BIL_IRA-BIL - Mid_annual_st'!$W$1:$AR$1,$B300)</f>
        <v>7195785</v>
      </c>
      <c r="J300">
        <f>SUMIFS(INDEX('IRA-BIL_IRA-BIL - Mid_annual_st'!$W$3:$AR$434,MATCH(J296,'IRA-BIL_IRA-BIL - Mid_annual_st'!$A$3:$A$434,0),),'IRA-BIL_IRA-BIL - Mid_annual_st'!$W$1:$AR$1,$B300)</f>
        <v>7195785</v>
      </c>
      <c r="K300">
        <f>SUMIFS(INDEX('IRA-BIL_IRA-BIL - Mid_annual_st'!$W$3:$AR$434,MATCH(K296,'IRA-BIL_IRA-BIL - Mid_annual_st'!$A$3:$A$434,0),),'IRA-BIL_IRA-BIL - Mid_annual_st'!$W$1:$AR$1,$B300)</f>
        <v>7195785</v>
      </c>
      <c r="M300">
        <f t="shared" ref="M300" si="2229">C300/SUM(C298:C309)</f>
        <v>0.24013161705330055</v>
      </c>
      <c r="N300">
        <f t="shared" ref="N300" si="2230">D300/SUM(D298:D309)</f>
        <v>0.21488978271682307</v>
      </c>
      <c r="O300">
        <f t="shared" ref="O300" si="2231">E300/SUM(E298:E309)</f>
        <v>0.17319581151274085</v>
      </c>
      <c r="P300">
        <f t="shared" ref="P300" si="2232">F300/SUM(F298:F309)</f>
        <v>0.16855258631404421</v>
      </c>
      <c r="Q300">
        <f t="shared" ref="Q300" si="2233">G300/SUM(G298:G309)</f>
        <v>0.14038525583181943</v>
      </c>
      <c r="R300">
        <f t="shared" ref="R300" si="2234">H300/SUM(H298:H309)</f>
        <v>0.12735681185307354</v>
      </c>
      <c r="S300">
        <f t="shared" ref="S300" si="2235">I300/SUM(I298:I309)</f>
        <v>0.21871449601595508</v>
      </c>
      <c r="T300">
        <f t="shared" ref="T300" si="2236">J300/SUM(J298:J309)</f>
        <v>0.20779993847251566</v>
      </c>
      <c r="U300">
        <f t="shared" ref="U300" si="2237">K300/SUM(K298:K309)</f>
        <v>0.18819900981765963</v>
      </c>
    </row>
    <row r="301" spans="1:21">
      <c r="A301" t="str">
        <f t="shared" si="2228"/>
        <v>MS</v>
      </c>
      <c r="B301" s="1" t="s">
        <v>105</v>
      </c>
      <c r="C301">
        <f>SUMIFS(INDEX('IRA-BIL_IRA-BIL - Mid_annual_st'!$W$3:$AR$434,MATCH(C296,'IRA-BIL_IRA-BIL - Mid_annual_st'!$A$3:$A$434,0),),'IRA-BIL_IRA-BIL - Mid_annual_st'!$W$1:$AR$1,$B301)</f>
        <v>0</v>
      </c>
      <c r="D301">
        <f>SUMIFS(INDEX('IRA-BIL_IRA-BIL - Mid_annual_st'!$W$3:$AR$434,MATCH(D296,'IRA-BIL_IRA-BIL - Mid_annual_st'!$A$3:$A$434,0),),'IRA-BIL_IRA-BIL - Mid_annual_st'!$W$1:$AR$1,$B301)</f>
        <v>0</v>
      </c>
      <c r="E301">
        <f>SUMIFS(INDEX('IRA-BIL_IRA-BIL - Mid_annual_st'!$W$3:$AR$434,MATCH(E296,'IRA-BIL_IRA-BIL - Mid_annual_st'!$A$3:$A$434,0),),'IRA-BIL_IRA-BIL - Mid_annual_st'!$W$1:$AR$1,$B301)</f>
        <v>0</v>
      </c>
      <c r="F301">
        <f>SUMIFS(INDEX('IRA-BIL_IRA-BIL - Mid_annual_st'!$W$3:$AR$434,MATCH(F296,'IRA-BIL_IRA-BIL - Mid_annual_st'!$A$3:$A$434,0),),'IRA-BIL_IRA-BIL - Mid_annual_st'!$W$1:$AR$1,$B301)</f>
        <v>0</v>
      </c>
      <c r="G301">
        <f>SUMIFS(INDEX('IRA-BIL_IRA-BIL - Mid_annual_st'!$W$3:$AR$434,MATCH(G296,'IRA-BIL_IRA-BIL - Mid_annual_st'!$A$3:$A$434,0),),'IRA-BIL_IRA-BIL - Mid_annual_st'!$W$1:$AR$1,$B301)</f>
        <v>0</v>
      </c>
      <c r="H301">
        <f>SUMIFS(INDEX('IRA-BIL_IRA-BIL - Mid_annual_st'!$W$3:$AR$434,MATCH(H296,'IRA-BIL_IRA-BIL - Mid_annual_st'!$A$3:$A$434,0),),'IRA-BIL_IRA-BIL - Mid_annual_st'!$W$1:$AR$1,$B301)</f>
        <v>0</v>
      </c>
      <c r="I301">
        <f>SUMIFS(INDEX('IRA-BIL_IRA-BIL - Mid_annual_st'!$W$3:$AR$434,MATCH(I296,'IRA-BIL_IRA-BIL - Mid_annual_st'!$A$3:$A$434,0),),'IRA-BIL_IRA-BIL - Mid_annual_st'!$W$1:$AR$1,$B301)</f>
        <v>0</v>
      </c>
      <c r="J301">
        <f>SUMIFS(INDEX('IRA-BIL_IRA-BIL - Mid_annual_st'!$W$3:$AR$434,MATCH(J296,'IRA-BIL_IRA-BIL - Mid_annual_st'!$A$3:$A$434,0),),'IRA-BIL_IRA-BIL - Mid_annual_st'!$W$1:$AR$1,$B301)</f>
        <v>0</v>
      </c>
      <c r="K301">
        <f>SUMIFS(INDEX('IRA-BIL_IRA-BIL - Mid_annual_st'!$W$3:$AR$434,MATCH(K296,'IRA-BIL_IRA-BIL - Mid_annual_st'!$A$3:$A$434,0),),'IRA-BIL_IRA-BIL - Mid_annual_st'!$W$1:$AR$1,$B301)</f>
        <v>0</v>
      </c>
      <c r="M301">
        <f t="shared" ref="M301" si="2238">C301/SUM(C298:C309)</f>
        <v>0</v>
      </c>
      <c r="N301">
        <f t="shared" ref="N301" si="2239">D301/SUM(D298:D309)</f>
        <v>0</v>
      </c>
      <c r="O301">
        <f t="shared" ref="O301" si="2240">E301/SUM(E298:E309)</f>
        <v>0</v>
      </c>
      <c r="P301">
        <f t="shared" ref="P301" si="2241">F301/SUM(F298:F309)</f>
        <v>0</v>
      </c>
      <c r="Q301">
        <f t="shared" ref="Q301" si="2242">G301/SUM(G298:G309)</f>
        <v>0</v>
      </c>
      <c r="R301">
        <f t="shared" ref="R301" si="2243">H301/SUM(H298:H309)</f>
        <v>0</v>
      </c>
      <c r="S301">
        <f t="shared" ref="S301" si="2244">I301/SUM(I298:I309)</f>
        <v>0</v>
      </c>
      <c r="T301">
        <f t="shared" ref="T301" si="2245">J301/SUM(J298:J309)</f>
        <v>0</v>
      </c>
      <c r="U301">
        <f t="shared" ref="U301" si="2246">K301/SUM(K298:K309)</f>
        <v>0</v>
      </c>
    </row>
    <row r="302" spans="1:21">
      <c r="A302" t="str">
        <f t="shared" si="2228"/>
        <v>MS</v>
      </c>
      <c r="B302" s="1" t="s">
        <v>101</v>
      </c>
      <c r="C302">
        <f>SUMIFS(INDEX('IRA-BIL_IRA-BIL - Mid_annual_st'!$W$3:$AR$434,MATCH(C296,'IRA-BIL_IRA-BIL - Mid_annual_st'!$A$3:$A$434,0),),'IRA-BIL_IRA-BIL - Mid_annual_st'!$W$1:$AR$1,$B302)</f>
        <v>0</v>
      </c>
      <c r="D302">
        <f>SUMIFS(INDEX('IRA-BIL_IRA-BIL - Mid_annual_st'!$W$3:$AR$434,MATCH(D296,'IRA-BIL_IRA-BIL - Mid_annual_st'!$A$3:$A$434,0),),'IRA-BIL_IRA-BIL - Mid_annual_st'!$W$1:$AR$1,$B302)</f>
        <v>0</v>
      </c>
      <c r="E302">
        <f>SUMIFS(INDEX('IRA-BIL_IRA-BIL - Mid_annual_st'!$W$3:$AR$434,MATCH(E296,'IRA-BIL_IRA-BIL - Mid_annual_st'!$A$3:$A$434,0),),'IRA-BIL_IRA-BIL - Mid_annual_st'!$W$1:$AR$1,$B302)</f>
        <v>0</v>
      </c>
      <c r="F302">
        <f>SUMIFS(INDEX('IRA-BIL_IRA-BIL - Mid_annual_st'!$W$3:$AR$434,MATCH(F296,'IRA-BIL_IRA-BIL - Mid_annual_st'!$A$3:$A$434,0),),'IRA-BIL_IRA-BIL - Mid_annual_st'!$W$1:$AR$1,$B302)</f>
        <v>0</v>
      </c>
      <c r="G302">
        <f>SUMIFS(INDEX('IRA-BIL_IRA-BIL - Mid_annual_st'!$W$3:$AR$434,MATCH(G296,'IRA-BIL_IRA-BIL - Mid_annual_st'!$A$3:$A$434,0),),'IRA-BIL_IRA-BIL - Mid_annual_st'!$W$1:$AR$1,$B302)</f>
        <v>0</v>
      </c>
      <c r="H302">
        <f>SUMIFS(INDEX('IRA-BIL_IRA-BIL - Mid_annual_st'!$W$3:$AR$434,MATCH(H296,'IRA-BIL_IRA-BIL - Mid_annual_st'!$A$3:$A$434,0),),'IRA-BIL_IRA-BIL - Mid_annual_st'!$W$1:$AR$1,$B302)</f>
        <v>0</v>
      </c>
      <c r="I302">
        <f>SUMIFS(INDEX('IRA-BIL_IRA-BIL - Mid_annual_st'!$W$3:$AR$434,MATCH(I296,'IRA-BIL_IRA-BIL - Mid_annual_st'!$A$3:$A$434,0),),'IRA-BIL_IRA-BIL - Mid_annual_st'!$W$1:$AR$1,$B302)</f>
        <v>0</v>
      </c>
      <c r="J302">
        <f>SUMIFS(INDEX('IRA-BIL_IRA-BIL - Mid_annual_st'!$W$3:$AR$434,MATCH(J296,'IRA-BIL_IRA-BIL - Mid_annual_st'!$A$3:$A$434,0),),'IRA-BIL_IRA-BIL - Mid_annual_st'!$W$1:$AR$1,$B302)</f>
        <v>0</v>
      </c>
      <c r="K302">
        <f>SUMIFS(INDEX('IRA-BIL_IRA-BIL - Mid_annual_st'!$W$3:$AR$434,MATCH(K296,'IRA-BIL_IRA-BIL - Mid_annual_st'!$A$3:$A$434,0),),'IRA-BIL_IRA-BIL - Mid_annual_st'!$W$1:$AR$1,$B302)</f>
        <v>0</v>
      </c>
      <c r="M302">
        <f t="shared" ref="M302" si="2247">C302/SUM(C298:C309)</f>
        <v>0</v>
      </c>
      <c r="N302">
        <f t="shared" ref="N302" si="2248">D302/SUM(D298:D309)</f>
        <v>0</v>
      </c>
      <c r="O302">
        <f t="shared" ref="O302" si="2249">E302/SUM(E298:E309)</f>
        <v>0</v>
      </c>
      <c r="P302">
        <f t="shared" ref="P302" si="2250">F302/SUM(F298:F309)</f>
        <v>0</v>
      </c>
      <c r="Q302">
        <f t="shared" ref="Q302" si="2251">G302/SUM(G298:G309)</f>
        <v>0</v>
      </c>
      <c r="R302">
        <f t="shared" ref="R302" si="2252">H302/SUM(H298:H309)</f>
        <v>0</v>
      </c>
      <c r="S302">
        <f t="shared" ref="S302" si="2253">I302/SUM(I298:I309)</f>
        <v>0</v>
      </c>
      <c r="T302">
        <f t="shared" ref="T302" si="2254">J302/SUM(J298:J309)</f>
        <v>0</v>
      </c>
      <c r="U302">
        <f t="shared" ref="U302" si="2255">K302/SUM(K298:K309)</f>
        <v>0</v>
      </c>
    </row>
    <row r="303" spans="1:21">
      <c r="A303" t="str">
        <f t="shared" si="2228"/>
        <v>MS</v>
      </c>
      <c r="B303" s="1" t="s">
        <v>346</v>
      </c>
      <c r="C303">
        <f>SUMIFS(INDEX('IRA-BIL_IRA-BIL - Mid_annual_st'!$W$3:$AR$434,MATCH(C296,'IRA-BIL_IRA-BIL - Mid_annual_st'!$A$3:$A$434,0),),'IRA-BIL_IRA-BIL - Mid_annual_st'!$W$1:$AR$1,$B303)</f>
        <v>17175156</v>
      </c>
      <c r="D303">
        <f>SUMIFS(INDEX('IRA-BIL_IRA-BIL - Mid_annual_st'!$W$3:$AR$434,MATCH(D296,'IRA-BIL_IRA-BIL - Mid_annual_st'!$A$3:$A$434,0),),'IRA-BIL_IRA-BIL - Mid_annual_st'!$W$1:$AR$1,$B303)</f>
        <v>19465782</v>
      </c>
      <c r="E303">
        <f>SUMIFS(INDEX('IRA-BIL_IRA-BIL - Mid_annual_st'!$W$3:$AR$434,MATCH(E296,'IRA-BIL_IRA-BIL - Mid_annual_st'!$A$3:$A$434,0),),'IRA-BIL_IRA-BIL - Mid_annual_st'!$W$1:$AR$1,$B303)</f>
        <v>20929295</v>
      </c>
      <c r="F303">
        <f>SUMIFS(INDEX('IRA-BIL_IRA-BIL - Mid_annual_st'!$W$3:$AR$434,MATCH(F296,'IRA-BIL_IRA-BIL - Mid_annual_st'!$A$3:$A$434,0),),'IRA-BIL_IRA-BIL - Mid_annual_st'!$W$1:$AR$1,$B303)</f>
        <v>18600826</v>
      </c>
      <c r="G303">
        <f>SUMIFS(INDEX('IRA-BIL_IRA-BIL - Mid_annual_st'!$W$3:$AR$434,MATCH(G296,'IRA-BIL_IRA-BIL - Mid_annual_st'!$A$3:$A$434,0),),'IRA-BIL_IRA-BIL - Mid_annual_st'!$W$1:$AR$1,$B303)</f>
        <v>17328299</v>
      </c>
      <c r="H303">
        <f>SUMIFS(INDEX('IRA-BIL_IRA-BIL - Mid_annual_st'!$W$3:$AR$434,MATCH(H296,'IRA-BIL_IRA-BIL - Mid_annual_st'!$A$3:$A$434,0),),'IRA-BIL_IRA-BIL - Mid_annual_st'!$W$1:$AR$1,$B303)</f>
        <v>14987838</v>
      </c>
      <c r="I303">
        <f>SUMIFS(INDEX('IRA-BIL_IRA-BIL - Mid_annual_st'!$W$3:$AR$434,MATCH(I296,'IRA-BIL_IRA-BIL - Mid_annual_st'!$A$3:$A$434,0),),'IRA-BIL_IRA-BIL - Mid_annual_st'!$W$1:$AR$1,$B303)</f>
        <v>10107977</v>
      </c>
      <c r="J303">
        <f>SUMIFS(INDEX('IRA-BIL_IRA-BIL - Mid_annual_st'!$W$3:$AR$434,MATCH(J296,'IRA-BIL_IRA-BIL - Mid_annual_st'!$A$3:$A$434,0),),'IRA-BIL_IRA-BIL - Mid_annual_st'!$W$1:$AR$1,$B303)</f>
        <v>9058762</v>
      </c>
      <c r="K303">
        <f>SUMIFS(INDEX('IRA-BIL_IRA-BIL - Mid_annual_st'!$W$3:$AR$434,MATCH(K296,'IRA-BIL_IRA-BIL - Mid_annual_st'!$A$3:$A$434,0),),'IRA-BIL_IRA-BIL - Mid_annual_st'!$W$1:$AR$1,$B303)</f>
        <v>7803797</v>
      </c>
      <c r="M303">
        <f t="shared" ref="M303" si="2256">C303/SUM(C298:C309)</f>
        <v>0.44017809738788516</v>
      </c>
      <c r="N303">
        <f t="shared" ref="N303" si="2257">D303/SUM(D298:D309)</f>
        <v>0.48424581414733048</v>
      </c>
      <c r="O303">
        <f t="shared" ref="O303" si="2258">E303/SUM(E298:E309)</f>
        <v>0.52643830531361413</v>
      </c>
      <c r="P303">
        <f t="shared" ref="P303" si="2259">F303/SUM(F298:F309)</f>
        <v>0.50644486455719961</v>
      </c>
      <c r="Q303">
        <f t="shared" ref="Q303" si="2260">G303/SUM(G298:G309)</f>
        <v>0.47086223365276486</v>
      </c>
      <c r="R303">
        <f t="shared" ref="R303" si="2261">H303/SUM(H298:H309)</f>
        <v>0.43372734807817759</v>
      </c>
      <c r="S303">
        <f t="shared" ref="S303" si="2262">I303/SUM(I298:I309)</f>
        <v>0.3072300096926</v>
      </c>
      <c r="T303">
        <f t="shared" ref="T303" si="2263">J303/SUM(J298:J309)</f>
        <v>0.26159900361630634</v>
      </c>
      <c r="U303">
        <f t="shared" ref="U303" si="2264">K303/SUM(K298:K309)</f>
        <v>0.20410099359806091</v>
      </c>
    </row>
    <row r="304" spans="1:21">
      <c r="A304" t="str">
        <f t="shared" si="2228"/>
        <v>MS</v>
      </c>
      <c r="B304" s="1" t="s">
        <v>99</v>
      </c>
      <c r="C304">
        <f>SUMIFS(INDEX('IRA-BIL_IRA-BIL - Mid_annual_st'!$W$3:$AR$434,MATCH(C296,'IRA-BIL_IRA-BIL - Mid_annual_st'!$A$3:$A$434,0),),'IRA-BIL_IRA-BIL - Mid_annual_st'!$W$1:$AR$1,$B304)</f>
        <v>11258822</v>
      </c>
      <c r="D304">
        <f>SUMIFS(INDEX('IRA-BIL_IRA-BIL - Mid_annual_st'!$W$3:$AR$434,MATCH(D296,'IRA-BIL_IRA-BIL - Mid_annual_st'!$A$3:$A$434,0),),'IRA-BIL_IRA-BIL - Mid_annual_st'!$W$1:$AR$1,$B304)</f>
        <v>11258822</v>
      </c>
      <c r="E304">
        <f>SUMIFS(INDEX('IRA-BIL_IRA-BIL - Mid_annual_st'!$W$3:$AR$434,MATCH(E296,'IRA-BIL_IRA-BIL - Mid_annual_st'!$A$3:$A$434,0),),'IRA-BIL_IRA-BIL - Mid_annual_st'!$W$1:$AR$1,$B304)</f>
        <v>11258822</v>
      </c>
      <c r="F304">
        <f>SUMIFS(INDEX('IRA-BIL_IRA-BIL - Mid_annual_st'!$W$3:$AR$434,MATCH(F296,'IRA-BIL_IRA-BIL - Mid_annual_st'!$A$3:$A$434,0),),'IRA-BIL_IRA-BIL - Mid_annual_st'!$W$1:$AR$1,$B304)</f>
        <v>11258822</v>
      </c>
      <c r="G304">
        <f>SUMIFS(INDEX('IRA-BIL_IRA-BIL - Mid_annual_st'!$W$3:$AR$434,MATCH(G296,'IRA-BIL_IRA-BIL - Mid_annual_st'!$A$3:$A$434,0),),'IRA-BIL_IRA-BIL - Mid_annual_st'!$W$1:$AR$1,$B304)</f>
        <v>11258822</v>
      </c>
      <c r="H304">
        <f>SUMIFS(INDEX('IRA-BIL_IRA-BIL - Mid_annual_st'!$W$3:$AR$434,MATCH(H296,'IRA-BIL_IRA-BIL - Mid_annual_st'!$A$3:$A$434,0),),'IRA-BIL_IRA-BIL - Mid_annual_st'!$W$1:$AR$1,$B304)</f>
        <v>11258822</v>
      </c>
      <c r="I304">
        <f>SUMIFS(INDEX('IRA-BIL_IRA-BIL - Mid_annual_st'!$W$3:$AR$434,MATCH(I296,'IRA-BIL_IRA-BIL - Mid_annual_st'!$A$3:$A$434,0),),'IRA-BIL_IRA-BIL - Mid_annual_st'!$W$1:$AR$1,$B304)</f>
        <v>11258822</v>
      </c>
      <c r="J304">
        <f>SUMIFS(INDEX('IRA-BIL_IRA-BIL - Mid_annual_st'!$W$3:$AR$434,MATCH(J296,'IRA-BIL_IRA-BIL - Mid_annual_st'!$A$3:$A$434,0),),'IRA-BIL_IRA-BIL - Mid_annual_st'!$W$1:$AR$1,$B304)</f>
        <v>11258822</v>
      </c>
      <c r="K304">
        <f>SUMIFS(INDEX('IRA-BIL_IRA-BIL - Mid_annual_st'!$W$3:$AR$434,MATCH(K296,'IRA-BIL_IRA-BIL - Mid_annual_st'!$A$3:$A$434,0),),'IRA-BIL_IRA-BIL - Mid_annual_st'!$W$1:$AR$1,$B304)</f>
        <v>11258822</v>
      </c>
      <c r="M304">
        <f t="shared" ref="M304" si="2265">C304/SUM(C298:C309)</f>
        <v>0.28854974282555945</v>
      </c>
      <c r="N304">
        <f t="shared" ref="N304" si="2266">D304/SUM(D298:D309)</f>
        <v>0.28008314414133867</v>
      </c>
      <c r="O304">
        <f t="shared" ref="O304" si="2267">E304/SUM(E298:E309)</f>
        <v>0.28319516608216549</v>
      </c>
      <c r="P304">
        <f t="shared" ref="P304" si="2268">F304/SUM(F298:F309)</f>
        <v>0.30654405255248446</v>
      </c>
      <c r="Q304">
        <f t="shared" ref="Q304" si="2269">G304/SUM(G298:G309)</f>
        <v>0.30593620731145565</v>
      </c>
      <c r="R304">
        <f t="shared" ref="R304" si="2270">H304/SUM(H298:H309)</f>
        <v>0.32581477118609392</v>
      </c>
      <c r="S304">
        <f t="shared" ref="S304" si="2271">I304/SUM(I298:I309)</f>
        <v>0.34220972131092681</v>
      </c>
      <c r="T304">
        <f t="shared" ref="T304" si="2272">J304/SUM(J298:J309)</f>
        <v>0.32513235440928345</v>
      </c>
      <c r="U304">
        <f t="shared" ref="U304" si="2273">K304/SUM(K298:K309)</f>
        <v>0.29446393299873219</v>
      </c>
    </row>
    <row r="305" spans="1:21">
      <c r="A305" t="str">
        <f t="shared" si="2228"/>
        <v>MS</v>
      </c>
      <c r="B305" s="1" t="s">
        <v>109</v>
      </c>
      <c r="C305">
        <f>SUMIFS(INDEX('IRA-BIL_IRA-BIL - Mid_annual_st'!$W$3:$AR$434,MATCH(C296,'IRA-BIL_IRA-BIL - Mid_annual_st'!$A$3:$A$434,0),),'IRA-BIL_IRA-BIL - Mid_annual_st'!$W$1:$AR$1,$B305)</f>
        <v>0</v>
      </c>
      <c r="D305">
        <f>SUMIFS(INDEX('IRA-BIL_IRA-BIL - Mid_annual_st'!$W$3:$AR$434,MATCH(D296,'IRA-BIL_IRA-BIL - Mid_annual_st'!$A$3:$A$434,0),),'IRA-BIL_IRA-BIL - Mid_annual_st'!$W$1:$AR$1,$B305)</f>
        <v>0</v>
      </c>
      <c r="E305">
        <f>SUMIFS(INDEX('IRA-BIL_IRA-BIL - Mid_annual_st'!$W$3:$AR$434,MATCH(E296,'IRA-BIL_IRA-BIL - Mid_annual_st'!$A$3:$A$434,0),),'IRA-BIL_IRA-BIL - Mid_annual_st'!$W$1:$AR$1,$B305)</f>
        <v>0</v>
      </c>
      <c r="F305">
        <f>SUMIFS(INDEX('IRA-BIL_IRA-BIL - Mid_annual_st'!$W$3:$AR$434,MATCH(F296,'IRA-BIL_IRA-BIL - Mid_annual_st'!$A$3:$A$434,0),),'IRA-BIL_IRA-BIL - Mid_annual_st'!$W$1:$AR$1,$B305)</f>
        <v>0</v>
      </c>
      <c r="G305">
        <f>SUMIFS(INDEX('IRA-BIL_IRA-BIL - Mid_annual_st'!$W$3:$AR$434,MATCH(G296,'IRA-BIL_IRA-BIL - Mid_annual_st'!$A$3:$A$434,0),),'IRA-BIL_IRA-BIL - Mid_annual_st'!$W$1:$AR$1,$B305)</f>
        <v>0</v>
      </c>
      <c r="H305">
        <f>SUMIFS(INDEX('IRA-BIL_IRA-BIL - Mid_annual_st'!$W$3:$AR$434,MATCH(H296,'IRA-BIL_IRA-BIL - Mid_annual_st'!$A$3:$A$434,0),),'IRA-BIL_IRA-BIL - Mid_annual_st'!$W$1:$AR$1,$B305)</f>
        <v>0</v>
      </c>
      <c r="I305">
        <f>SUMIFS(INDEX('IRA-BIL_IRA-BIL - Mid_annual_st'!$W$3:$AR$434,MATCH(I296,'IRA-BIL_IRA-BIL - Mid_annual_st'!$A$3:$A$434,0),),'IRA-BIL_IRA-BIL - Mid_annual_st'!$W$1:$AR$1,$B305)</f>
        <v>0</v>
      </c>
      <c r="J305">
        <f>SUMIFS(INDEX('IRA-BIL_IRA-BIL - Mid_annual_st'!$W$3:$AR$434,MATCH(J296,'IRA-BIL_IRA-BIL - Mid_annual_st'!$A$3:$A$434,0),),'IRA-BIL_IRA-BIL - Mid_annual_st'!$W$1:$AR$1,$B305)</f>
        <v>0</v>
      </c>
      <c r="K305">
        <f>SUMIFS(INDEX('IRA-BIL_IRA-BIL - Mid_annual_st'!$W$3:$AR$434,MATCH(K296,'IRA-BIL_IRA-BIL - Mid_annual_st'!$A$3:$A$434,0),),'IRA-BIL_IRA-BIL - Mid_annual_st'!$W$1:$AR$1,$B305)</f>
        <v>0</v>
      </c>
      <c r="M305">
        <f t="shared" ref="M305" si="2274">C305/SUM(C298:C309)</f>
        <v>0</v>
      </c>
      <c r="N305">
        <f t="shared" ref="N305" si="2275">D305/SUM(D298:D309)</f>
        <v>0</v>
      </c>
      <c r="O305">
        <f t="shared" ref="O305" si="2276">E305/SUM(E298:E309)</f>
        <v>0</v>
      </c>
      <c r="P305">
        <f t="shared" ref="P305" si="2277">F305/SUM(F298:F309)</f>
        <v>0</v>
      </c>
      <c r="Q305">
        <f t="shared" ref="Q305" si="2278">G305/SUM(G298:G309)</f>
        <v>0</v>
      </c>
      <c r="R305">
        <f t="shared" ref="R305" si="2279">H305/SUM(H298:H309)</f>
        <v>0</v>
      </c>
      <c r="S305">
        <f t="shared" ref="S305" si="2280">I305/SUM(I298:I309)</f>
        <v>0</v>
      </c>
      <c r="T305">
        <f t="shared" ref="T305" si="2281">J305/SUM(J298:J309)</f>
        <v>0</v>
      </c>
      <c r="U305">
        <f t="shared" ref="U305" si="2282">K305/SUM(K298:K309)</f>
        <v>0</v>
      </c>
    </row>
    <row r="306" spans="1:21">
      <c r="A306" t="str">
        <f t="shared" si="2228"/>
        <v>MS</v>
      </c>
      <c r="B306" s="1" t="s">
        <v>106</v>
      </c>
      <c r="C306">
        <f>SUMIFS(INDEX('IRA-BIL_IRA-BIL - Mid_annual_st'!$W$3:$AR$434,MATCH(C296,'IRA-BIL_IRA-BIL - Mid_annual_st'!$A$3:$A$434,0),),'IRA-BIL_IRA-BIL - Mid_annual_st'!$W$1:$AR$1,$B306)</f>
        <v>522848</v>
      </c>
      <c r="D306">
        <f>SUMIFS(INDEX('IRA-BIL_IRA-BIL - Mid_annual_st'!$W$3:$AR$434,MATCH(D296,'IRA-BIL_IRA-BIL - Mid_annual_st'!$A$3:$A$434,0),),'IRA-BIL_IRA-BIL - Mid_annual_st'!$W$1:$AR$1,$B306)</f>
        <v>147967</v>
      </c>
      <c r="E306">
        <f>SUMIFS(INDEX('IRA-BIL_IRA-BIL - Mid_annual_st'!$W$3:$AR$434,MATCH(E296,'IRA-BIL_IRA-BIL - Mid_annual_st'!$A$3:$A$434,0),),'IRA-BIL_IRA-BIL - Mid_annual_st'!$W$1:$AR$1,$B306)</f>
        <v>0</v>
      </c>
      <c r="F306">
        <f>SUMIFS(INDEX('IRA-BIL_IRA-BIL - Mid_annual_st'!$W$3:$AR$434,MATCH(F296,'IRA-BIL_IRA-BIL - Mid_annual_st'!$A$3:$A$434,0),),'IRA-BIL_IRA-BIL - Mid_annual_st'!$W$1:$AR$1,$B306)</f>
        <v>0</v>
      </c>
      <c r="G306">
        <f>SUMIFS(INDEX('IRA-BIL_IRA-BIL - Mid_annual_st'!$W$3:$AR$434,MATCH(G296,'IRA-BIL_IRA-BIL - Mid_annual_st'!$A$3:$A$434,0),),'IRA-BIL_IRA-BIL - Mid_annual_st'!$W$1:$AR$1,$B306)</f>
        <v>0</v>
      </c>
      <c r="H306">
        <f>SUMIFS(INDEX('IRA-BIL_IRA-BIL - Mid_annual_st'!$W$3:$AR$434,MATCH(H296,'IRA-BIL_IRA-BIL - Mid_annual_st'!$A$3:$A$434,0),),'IRA-BIL_IRA-BIL - Mid_annual_st'!$W$1:$AR$1,$B306)</f>
        <v>0</v>
      </c>
      <c r="I306">
        <f>SUMIFS(INDEX('IRA-BIL_IRA-BIL - Mid_annual_st'!$W$3:$AR$434,MATCH(I296,'IRA-BIL_IRA-BIL - Mid_annual_st'!$A$3:$A$434,0),),'IRA-BIL_IRA-BIL - Mid_annual_st'!$W$1:$AR$1,$B306)</f>
        <v>0</v>
      </c>
      <c r="J306">
        <f>SUMIFS(INDEX('IRA-BIL_IRA-BIL - Mid_annual_st'!$W$3:$AR$434,MATCH(J296,'IRA-BIL_IRA-BIL - Mid_annual_st'!$A$3:$A$434,0),),'IRA-BIL_IRA-BIL - Mid_annual_st'!$W$1:$AR$1,$B306)</f>
        <v>0</v>
      </c>
      <c r="K306">
        <f>SUMIFS(INDEX('IRA-BIL_IRA-BIL - Mid_annual_st'!$W$3:$AR$434,MATCH(K296,'IRA-BIL_IRA-BIL - Mid_annual_st'!$A$3:$A$434,0),),'IRA-BIL_IRA-BIL - Mid_annual_st'!$W$1:$AR$1,$B306)</f>
        <v>0</v>
      </c>
      <c r="M306">
        <f t="shared" ref="M306" si="2283">C306/SUM(C298:C309)</f>
        <v>1.3399950362201134E-2</v>
      </c>
      <c r="N306">
        <f t="shared" ref="N306" si="2284">D306/SUM(D298:D309)</f>
        <v>3.6809412733553705E-3</v>
      </c>
      <c r="O306">
        <f t="shared" ref="O306" si="2285">E306/SUM(E298:E309)</f>
        <v>0</v>
      </c>
      <c r="P306">
        <f t="shared" ref="P306" si="2286">F306/SUM(F298:F309)</f>
        <v>0</v>
      </c>
      <c r="Q306">
        <f t="shared" ref="Q306" si="2287">G306/SUM(G298:G309)</f>
        <v>0</v>
      </c>
      <c r="R306">
        <f t="shared" ref="R306" si="2288">H306/SUM(H298:H309)</f>
        <v>0</v>
      </c>
      <c r="S306">
        <f t="shared" ref="S306" si="2289">I306/SUM(I298:I309)</f>
        <v>0</v>
      </c>
      <c r="T306">
        <f t="shared" ref="T306" si="2290">J306/SUM(J298:J309)</f>
        <v>0</v>
      </c>
      <c r="U306">
        <f t="shared" ref="U306" si="2291">K306/SUM(K298:K309)</f>
        <v>0</v>
      </c>
    </row>
    <row r="307" spans="1:21">
      <c r="A307" t="str">
        <f t="shared" si="2228"/>
        <v>MS</v>
      </c>
      <c r="B307" s="1" t="s">
        <v>100</v>
      </c>
      <c r="C307">
        <f>SUMIFS(INDEX('IRA-BIL_IRA-BIL - Mid_annual_st'!$W$3:$AR$434,MATCH(C296,'IRA-BIL_IRA-BIL - Mid_annual_st'!$A$3:$A$434,0),),'IRA-BIL_IRA-BIL - Mid_annual_st'!$W$1:$AR$1,$B307)</f>
        <v>0</v>
      </c>
      <c r="D307">
        <f>SUMIFS(INDEX('IRA-BIL_IRA-BIL - Mid_annual_st'!$W$3:$AR$434,MATCH(D296,'IRA-BIL_IRA-BIL - Mid_annual_st'!$A$3:$A$434,0),),'IRA-BIL_IRA-BIL - Mid_annual_st'!$W$1:$AR$1,$B307)</f>
        <v>0</v>
      </c>
      <c r="E307">
        <f>SUMIFS(INDEX('IRA-BIL_IRA-BIL - Mid_annual_st'!$W$3:$AR$434,MATCH(E296,'IRA-BIL_IRA-BIL - Mid_annual_st'!$A$3:$A$434,0),),'IRA-BIL_IRA-BIL - Mid_annual_st'!$W$1:$AR$1,$B307)</f>
        <v>0</v>
      </c>
      <c r="F307">
        <f>SUMIFS(INDEX('IRA-BIL_IRA-BIL - Mid_annual_st'!$W$3:$AR$434,MATCH(F296,'IRA-BIL_IRA-BIL - Mid_annual_st'!$A$3:$A$434,0),),'IRA-BIL_IRA-BIL - Mid_annual_st'!$W$1:$AR$1,$B307)</f>
        <v>0</v>
      </c>
      <c r="G307">
        <f>SUMIFS(INDEX('IRA-BIL_IRA-BIL - Mid_annual_st'!$W$3:$AR$434,MATCH(G296,'IRA-BIL_IRA-BIL - Mid_annual_st'!$A$3:$A$434,0),),'IRA-BIL_IRA-BIL - Mid_annual_st'!$W$1:$AR$1,$B307)</f>
        <v>0</v>
      </c>
      <c r="H307">
        <f>SUMIFS(INDEX('IRA-BIL_IRA-BIL - Mid_annual_st'!$W$3:$AR$434,MATCH(H296,'IRA-BIL_IRA-BIL - Mid_annual_st'!$A$3:$A$434,0),),'IRA-BIL_IRA-BIL - Mid_annual_st'!$W$1:$AR$1,$B307)</f>
        <v>0</v>
      </c>
      <c r="I307">
        <f>SUMIFS(INDEX('IRA-BIL_IRA-BIL - Mid_annual_st'!$W$3:$AR$434,MATCH(I296,'IRA-BIL_IRA-BIL - Mid_annual_st'!$A$3:$A$434,0),),'IRA-BIL_IRA-BIL - Mid_annual_st'!$W$1:$AR$1,$B307)</f>
        <v>0</v>
      </c>
      <c r="J307">
        <f>SUMIFS(INDEX('IRA-BIL_IRA-BIL - Mid_annual_st'!$W$3:$AR$434,MATCH(J296,'IRA-BIL_IRA-BIL - Mid_annual_st'!$A$3:$A$434,0),),'IRA-BIL_IRA-BIL - Mid_annual_st'!$W$1:$AR$1,$B307)</f>
        <v>0</v>
      </c>
      <c r="K307">
        <f>SUMIFS(INDEX('IRA-BIL_IRA-BIL - Mid_annual_st'!$W$3:$AR$434,MATCH(K296,'IRA-BIL_IRA-BIL - Mid_annual_st'!$A$3:$A$434,0),),'IRA-BIL_IRA-BIL - Mid_annual_st'!$W$1:$AR$1,$B307)</f>
        <v>0</v>
      </c>
      <c r="M307">
        <f t="shared" ref="M307" si="2292">C307/SUM(C298:C309)</f>
        <v>0</v>
      </c>
      <c r="N307">
        <f t="shared" ref="N307" si="2293">D307/SUM(D298:D309)</f>
        <v>0</v>
      </c>
      <c r="O307">
        <f t="shared" ref="O307" si="2294">E307/SUM(E298:E309)</f>
        <v>0</v>
      </c>
      <c r="P307">
        <f t="shared" ref="P307" si="2295">F307/SUM(F298:F309)</f>
        <v>0</v>
      </c>
      <c r="Q307">
        <f t="shared" ref="Q307" si="2296">G307/SUM(G298:G309)</f>
        <v>0</v>
      </c>
      <c r="R307">
        <f t="shared" ref="R307" si="2297">H307/SUM(H298:H309)</f>
        <v>0</v>
      </c>
      <c r="S307">
        <f t="shared" ref="S307" si="2298">I307/SUM(I298:I309)</f>
        <v>0</v>
      </c>
      <c r="T307">
        <f t="shared" ref="T307" si="2299">J307/SUM(J298:J309)</f>
        <v>0</v>
      </c>
      <c r="U307">
        <f t="shared" ref="U307" si="2300">K307/SUM(K298:K309)</f>
        <v>0</v>
      </c>
    </row>
    <row r="308" spans="1:21">
      <c r="A308" t="str">
        <f t="shared" si="2228"/>
        <v>MS</v>
      </c>
      <c r="B308" s="1" t="s">
        <v>896</v>
      </c>
      <c r="C308" s="156">
        <v>0</v>
      </c>
      <c r="D308" s="156">
        <v>0</v>
      </c>
      <c r="E308" s="156">
        <v>0</v>
      </c>
      <c r="F308" s="156">
        <v>0</v>
      </c>
      <c r="G308" s="156">
        <v>0</v>
      </c>
      <c r="H308" s="156">
        <v>0</v>
      </c>
      <c r="I308" s="156">
        <v>0</v>
      </c>
      <c r="J308" s="156">
        <v>0</v>
      </c>
      <c r="K308" s="156">
        <v>0</v>
      </c>
      <c r="M308" s="156">
        <v>0</v>
      </c>
      <c r="N308" s="156">
        <v>0</v>
      </c>
      <c r="O308" s="156">
        <v>0</v>
      </c>
      <c r="P308" s="156">
        <v>0</v>
      </c>
      <c r="Q308" s="156">
        <v>0</v>
      </c>
      <c r="R308" s="156">
        <v>0</v>
      </c>
      <c r="S308" s="156">
        <v>0</v>
      </c>
      <c r="T308" s="156">
        <v>0</v>
      </c>
      <c r="U308" s="156">
        <v>0</v>
      </c>
    </row>
    <row r="309" spans="1:21" ht="15.5" thickBot="1">
      <c r="A309" t="str">
        <f t="shared" si="2228"/>
        <v>MS</v>
      </c>
      <c r="B309" s="1" t="s">
        <v>895</v>
      </c>
      <c r="C309">
        <f>SUMIFS(INDEX('IRA-BIL_IRA-BIL - Mid_annual_st'!$W$3:$AR$434,MATCH(C296,'IRA-BIL_IRA-BIL - Mid_annual_st'!$A$3:$A$434,0),),'IRA-BIL_IRA-BIL - Mid_annual_st'!$W$1:$AR$1,$B309)</f>
        <v>684860</v>
      </c>
      <c r="D309">
        <f>SUMIFS(INDEX('IRA-BIL_IRA-BIL - Mid_annual_st'!$W$3:$AR$434,MATCH(D296,'IRA-BIL_IRA-BIL - Mid_annual_st'!$A$3:$A$434,0),),'IRA-BIL_IRA-BIL - Mid_annual_st'!$W$1:$AR$1,$B309)</f>
        <v>680047</v>
      </c>
      <c r="E309">
        <f>SUMIFS(INDEX('IRA-BIL_IRA-BIL - Mid_annual_st'!$W$3:$AR$434,MATCH(E296,'IRA-BIL_IRA-BIL - Mid_annual_st'!$A$3:$A$434,0),),'IRA-BIL_IRA-BIL - Mid_annual_st'!$W$1:$AR$1,$B309)</f>
        <v>675292</v>
      </c>
      <c r="F309">
        <f>SUMIFS(INDEX('IRA-BIL_IRA-BIL - Mid_annual_st'!$W$3:$AR$434,MATCH(F296,'IRA-BIL_IRA-BIL - Mid_annual_st'!$A$3:$A$434,0),),'IRA-BIL_IRA-BIL - Mid_annual_st'!$W$1:$AR$1,$B309)</f>
        <v>670594</v>
      </c>
      <c r="G309">
        <f>SUMIFS(INDEX('IRA-BIL_IRA-BIL - Mid_annual_st'!$W$3:$AR$434,MATCH(G296,'IRA-BIL_IRA-BIL - Mid_annual_st'!$A$3:$A$434,0),),'IRA-BIL_IRA-BIL - Mid_annual_st'!$W$1:$AR$1,$B309)</f>
        <v>3040386</v>
      </c>
      <c r="H309">
        <f>SUMIFS(INDEX('IRA-BIL_IRA-BIL - Mid_annual_st'!$W$3:$AR$434,MATCH(H296,'IRA-BIL_IRA-BIL - Mid_annual_st'!$A$3:$A$434,0),),'IRA-BIL_IRA-BIL - Mid_annual_st'!$W$1:$AR$1,$B309)</f>
        <v>3900955</v>
      </c>
      <c r="I309">
        <f>SUMIFS(INDEX('IRA-BIL_IRA-BIL - Mid_annual_st'!$W$3:$AR$434,MATCH(I296,'IRA-BIL_IRA-BIL - Mid_annual_st'!$A$3:$A$434,0),),'IRA-BIL_IRA-BIL - Mid_annual_st'!$W$1:$AR$1,$B309)</f>
        <v>4330419</v>
      </c>
      <c r="J309">
        <f>SUMIFS(INDEX('IRA-BIL_IRA-BIL - Mid_annual_st'!$W$3:$AR$434,MATCH(J296,'IRA-BIL_IRA-BIL - Mid_annual_st'!$A$3:$A$434,0),),'IRA-BIL_IRA-BIL - Mid_annual_st'!$W$1:$AR$1,$B309)</f>
        <v>7107704</v>
      </c>
      <c r="K309">
        <f>SUMIFS(INDEX('IRA-BIL_IRA-BIL - Mid_annual_st'!$W$3:$AR$434,MATCH(K296,'IRA-BIL_IRA-BIL - Mid_annual_st'!$A$3:$A$434,0),),'IRA-BIL_IRA-BIL - Mid_annual_st'!$W$1:$AR$1,$B309)</f>
        <v>11969220</v>
      </c>
      <c r="M309">
        <f t="shared" ref="M309" si="2301">C309/SUM(C298:C309)</f>
        <v>1.7552118407370917E-2</v>
      </c>
      <c r="N309">
        <f t="shared" ref="N309" si="2302">D309/SUM(D298:D309)</f>
        <v>1.6917373942308078E-2</v>
      </c>
      <c r="O309">
        <f t="shared" ref="O309" si="2303">E309/SUM(E298:E309)</f>
        <v>1.6985740612468842E-2</v>
      </c>
      <c r="P309">
        <f t="shared" ref="P309" si="2304">F309/SUM(F298:F309)</f>
        <v>1.8258269149062024E-2</v>
      </c>
      <c r="Q309">
        <f t="shared" ref="Q309" si="2305">G309/SUM(G298:G309)</f>
        <v>8.2616472807088295E-2</v>
      </c>
      <c r="R309">
        <f t="shared" ref="R309" si="2306">H309/SUM(H298:H309)</f>
        <v>0.11288825427138371</v>
      </c>
      <c r="S309">
        <f t="shared" ref="S309" si="2307">I309/SUM(I298:I309)</f>
        <v>0.13162224957011864</v>
      </c>
      <c r="T309">
        <f t="shared" ref="T309" si="2308">J309/SUM(J298:J309)</f>
        <v>0.20525633462934947</v>
      </c>
      <c r="U309">
        <f t="shared" ref="U309" si="2309">K309/SUM(K298:K309)</f>
        <v>0.31304372661074892</v>
      </c>
    </row>
    <row r="310" spans="1:21" ht="15.5" thickBot="1">
      <c r="A310" s="153" t="s">
        <v>559</v>
      </c>
      <c r="C310" s="152" t="str">
        <f t="shared" ref="C310" si="2310">$A310&amp;"_"&amp;C311</f>
        <v>MO_2022</v>
      </c>
      <c r="D310" s="152" t="str">
        <f t="shared" ref="D310" si="2311">$A310&amp;"_"&amp;D311</f>
        <v>MO_2023</v>
      </c>
      <c r="E310" s="152" t="str">
        <f t="shared" ref="E310" si="2312">$A310&amp;"_"&amp;E311</f>
        <v>MO_2024</v>
      </c>
      <c r="F310" s="152" t="str">
        <f t="shared" ref="F310" si="2313">$A310&amp;"_"&amp;F311</f>
        <v>MO_2025</v>
      </c>
      <c r="G310" s="152" t="str">
        <f t="shared" ref="G310" si="2314">$A310&amp;"_"&amp;G311</f>
        <v>MO_2026</v>
      </c>
      <c r="H310" s="152" t="str">
        <f t="shared" ref="H310" si="2315">$A310&amp;"_"&amp;H311</f>
        <v>MO_2027</v>
      </c>
      <c r="I310" s="152" t="str">
        <f t="shared" ref="I310" si="2316">$A310&amp;"_"&amp;I311</f>
        <v>MO_2028</v>
      </c>
      <c r="J310" s="152" t="str">
        <f t="shared" ref="J310" si="2317">$A310&amp;"_"&amp;J311</f>
        <v>MO_2029</v>
      </c>
      <c r="K310" s="152" t="str">
        <f t="shared" ref="K310" si="2318">$A310&amp;"_"&amp;K311</f>
        <v>MO_2030</v>
      </c>
      <c r="M310" s="159" t="str">
        <f t="shared" ref="M310" si="2319">$A310&amp;"_"&amp;M311</f>
        <v>MO_2022</v>
      </c>
      <c r="N310" s="159" t="str">
        <f t="shared" ref="N310" si="2320">$A310&amp;"_"&amp;N311</f>
        <v>MO_2023</v>
      </c>
      <c r="O310" s="159" t="str">
        <f t="shared" ref="O310" si="2321">$A310&amp;"_"&amp;O311</f>
        <v>MO_2024</v>
      </c>
      <c r="P310" s="159" t="str">
        <f t="shared" ref="P310" si="2322">$A310&amp;"_"&amp;P311</f>
        <v>MO_2025</v>
      </c>
      <c r="Q310" s="159" t="str">
        <f t="shared" ref="Q310" si="2323">$A310&amp;"_"&amp;Q311</f>
        <v>MO_2026</v>
      </c>
      <c r="R310" s="159" t="str">
        <f t="shared" ref="R310" si="2324">$A310&amp;"_"&amp;R311</f>
        <v>MO_2027</v>
      </c>
      <c r="S310" s="159" t="str">
        <f t="shared" ref="S310" si="2325">$A310&amp;"_"&amp;S311</f>
        <v>MO_2028</v>
      </c>
      <c r="T310" s="159" t="str">
        <f t="shared" ref="T310" si="2326">$A310&amp;"_"&amp;T311</f>
        <v>MO_2029</v>
      </c>
      <c r="U310" s="159" t="str">
        <f t="shared" ref="U310" si="2327">$A310&amp;"_"&amp;U311</f>
        <v>MO_2030</v>
      </c>
    </row>
    <row r="311" spans="1:21">
      <c r="C311" s="151">
        <v>2022</v>
      </c>
      <c r="D311" s="151">
        <v>2023</v>
      </c>
      <c r="E311" s="151">
        <v>2024</v>
      </c>
      <c r="F311" s="151">
        <v>2025</v>
      </c>
      <c r="G311" s="151">
        <v>2026</v>
      </c>
      <c r="H311" s="151">
        <v>2027</v>
      </c>
      <c r="I311" s="151">
        <v>2028</v>
      </c>
      <c r="J311" s="151">
        <v>2029</v>
      </c>
      <c r="K311" s="151">
        <v>2030</v>
      </c>
      <c r="M311" s="151">
        <v>2022</v>
      </c>
      <c r="N311" s="151">
        <v>2023</v>
      </c>
      <c r="O311" s="151">
        <v>2024</v>
      </c>
      <c r="P311" s="151">
        <v>2025</v>
      </c>
      <c r="Q311" s="151">
        <v>2026</v>
      </c>
      <c r="R311" s="151">
        <v>2027</v>
      </c>
      <c r="S311" s="151">
        <v>2028</v>
      </c>
      <c r="T311" s="151">
        <v>2029</v>
      </c>
      <c r="U311" s="151">
        <v>2030</v>
      </c>
    </row>
    <row r="312" spans="1:21">
      <c r="A312" t="str">
        <f>A310</f>
        <v>MO</v>
      </c>
      <c r="B312" s="1" t="s">
        <v>897</v>
      </c>
      <c r="C312" s="156">
        <v>0</v>
      </c>
      <c r="D312" s="156">
        <v>0</v>
      </c>
      <c r="E312" s="156">
        <v>0</v>
      </c>
      <c r="F312" s="156">
        <v>0</v>
      </c>
      <c r="G312" s="156">
        <v>0</v>
      </c>
      <c r="H312" s="156">
        <v>0</v>
      </c>
      <c r="I312" s="156">
        <v>0</v>
      </c>
      <c r="J312" s="156">
        <v>0</v>
      </c>
      <c r="K312" s="156">
        <v>0</v>
      </c>
      <c r="M312" s="156">
        <v>0</v>
      </c>
      <c r="N312" s="156">
        <v>0</v>
      </c>
      <c r="O312" s="156">
        <v>0</v>
      </c>
      <c r="P312" s="156">
        <v>0</v>
      </c>
      <c r="Q312" s="156">
        <v>0</v>
      </c>
      <c r="R312" s="156">
        <v>0</v>
      </c>
      <c r="S312" s="156">
        <v>0</v>
      </c>
      <c r="T312" s="156">
        <v>0</v>
      </c>
      <c r="U312" s="156">
        <v>0</v>
      </c>
    </row>
    <row r="313" spans="1:21">
      <c r="A313" t="str">
        <f>A312</f>
        <v>MO</v>
      </c>
      <c r="B313" s="1" t="s">
        <v>104</v>
      </c>
      <c r="C313">
        <f>SUMIFS(INDEX('IRA-BIL_IRA-BIL - Mid_annual_st'!$W$3:$AR$434,MATCH(C310,'IRA-BIL_IRA-BIL - Mid_annual_st'!$A$3:$A$434,0),),'IRA-BIL_IRA-BIL - Mid_annual_st'!$W$1:$AR$1,$B313)</f>
        <v>64657</v>
      </c>
      <c r="D313">
        <f>SUMIFS(INDEX('IRA-BIL_IRA-BIL - Mid_annual_st'!$W$3:$AR$434,MATCH(D310,'IRA-BIL_IRA-BIL - Mid_annual_st'!$A$3:$A$434,0),),'IRA-BIL_IRA-BIL - Mid_annual_st'!$W$1:$AR$1,$B313)</f>
        <v>64252</v>
      </c>
      <c r="E313">
        <f>SUMIFS(INDEX('IRA-BIL_IRA-BIL - Mid_annual_st'!$W$3:$AR$434,MATCH(E310,'IRA-BIL_IRA-BIL - Mid_annual_st'!$A$3:$A$434,0),),'IRA-BIL_IRA-BIL - Mid_annual_st'!$W$1:$AR$1,$B313)</f>
        <v>63543</v>
      </c>
      <c r="F313">
        <f>SUMIFS(INDEX('IRA-BIL_IRA-BIL - Mid_annual_st'!$W$3:$AR$434,MATCH(F310,'IRA-BIL_IRA-BIL - Mid_annual_st'!$A$3:$A$434,0),),'IRA-BIL_IRA-BIL - Mid_annual_st'!$W$1:$AR$1,$B313)</f>
        <v>62975</v>
      </c>
      <c r="G313">
        <f>SUMIFS(INDEX('IRA-BIL_IRA-BIL - Mid_annual_st'!$W$3:$AR$434,MATCH(G310,'IRA-BIL_IRA-BIL - Mid_annual_st'!$A$3:$A$434,0),),'IRA-BIL_IRA-BIL - Mid_annual_st'!$W$1:$AR$1,$B313)</f>
        <v>62594</v>
      </c>
      <c r="H313">
        <f>SUMIFS(INDEX('IRA-BIL_IRA-BIL - Mid_annual_st'!$W$3:$AR$434,MATCH(H310,'IRA-BIL_IRA-BIL - Mid_annual_st'!$A$3:$A$434,0),),'IRA-BIL_IRA-BIL - Mid_annual_st'!$W$1:$AR$1,$B313)</f>
        <v>60156</v>
      </c>
      <c r="I313">
        <f>SUMIFS(INDEX('IRA-BIL_IRA-BIL - Mid_annual_st'!$W$3:$AR$434,MATCH(I310,'IRA-BIL_IRA-BIL - Mid_annual_st'!$A$3:$A$434,0),),'IRA-BIL_IRA-BIL - Mid_annual_st'!$W$1:$AR$1,$B313)</f>
        <v>55401</v>
      </c>
      <c r="J313">
        <f>SUMIFS(INDEX('IRA-BIL_IRA-BIL - Mid_annual_st'!$W$3:$AR$434,MATCH(J310,'IRA-BIL_IRA-BIL - Mid_annual_st'!$A$3:$A$434,0),),'IRA-BIL_IRA-BIL - Mid_annual_st'!$W$1:$AR$1,$B313)</f>
        <v>53415</v>
      </c>
      <c r="K313">
        <f>SUMIFS(INDEX('IRA-BIL_IRA-BIL - Mid_annual_st'!$W$3:$AR$434,MATCH(K310,'IRA-BIL_IRA-BIL - Mid_annual_st'!$A$3:$A$434,0),),'IRA-BIL_IRA-BIL - Mid_annual_st'!$W$1:$AR$1,$B313)</f>
        <v>48083</v>
      </c>
      <c r="M313">
        <f t="shared" ref="M313" si="2328">C313/SUM(C312:C323)</f>
        <v>7.715454671324936E-4</v>
      </c>
      <c r="N313">
        <f t="shared" ref="N313" si="2329">D313/SUM(D312:D323)</f>
        <v>7.7891655267865669E-4</v>
      </c>
      <c r="O313">
        <f t="shared" ref="O313" si="2330">E313/SUM(E312:E323)</f>
        <v>7.8031643174139554E-4</v>
      </c>
      <c r="P313">
        <f t="shared" ref="P313" si="2331">F313/SUM(F312:F323)</f>
        <v>7.8388683668967807E-4</v>
      </c>
      <c r="Q313">
        <f t="shared" ref="Q313" si="2332">G313/SUM(G312:G323)</f>
        <v>6.8879860336107834E-4</v>
      </c>
      <c r="R313">
        <f t="shared" ref="R313" si="2333">H313/SUM(H312:H323)</f>
        <v>6.6911750957479501E-4</v>
      </c>
      <c r="S313">
        <f t="shared" ref="S313" si="2334">I313/SUM(I312:I323)</f>
        <v>6.5116998618474958E-4</v>
      </c>
      <c r="T313">
        <f t="shared" ref="T313" si="2335">J313/SUM(J312:J323)</f>
        <v>5.6355772711233975E-4</v>
      </c>
      <c r="U313">
        <f t="shared" ref="U313" si="2336">K313/SUM(K312:K323)</f>
        <v>4.7441099156682488E-4</v>
      </c>
    </row>
    <row r="314" spans="1:21">
      <c r="A314" t="str">
        <f t="shared" ref="A314:A323" si="2337">A313</f>
        <v>MO</v>
      </c>
      <c r="B314" s="1" t="s">
        <v>98</v>
      </c>
      <c r="C314">
        <f>SUMIFS(INDEX('IRA-BIL_IRA-BIL - Mid_annual_st'!$W$3:$AR$434,MATCH(C310,'IRA-BIL_IRA-BIL - Mid_annual_st'!$A$3:$A$434,0),),'IRA-BIL_IRA-BIL - Mid_annual_st'!$W$1:$AR$1,$B314)</f>
        <v>60570927</v>
      </c>
      <c r="D314">
        <f>SUMIFS(INDEX('IRA-BIL_IRA-BIL - Mid_annual_st'!$W$3:$AR$434,MATCH(D310,'IRA-BIL_IRA-BIL - Mid_annual_st'!$A$3:$A$434,0),),'IRA-BIL_IRA-BIL - Mid_annual_st'!$W$1:$AR$1,$B314)</f>
        <v>58869348</v>
      </c>
      <c r="E314">
        <f>SUMIFS(INDEX('IRA-BIL_IRA-BIL - Mid_annual_st'!$W$3:$AR$434,MATCH(E310,'IRA-BIL_IRA-BIL - Mid_annual_st'!$A$3:$A$434,0),),'IRA-BIL_IRA-BIL - Mid_annual_st'!$W$1:$AR$1,$B314)</f>
        <v>57420225</v>
      </c>
      <c r="F314">
        <f>SUMIFS(INDEX('IRA-BIL_IRA-BIL - Mid_annual_st'!$W$3:$AR$434,MATCH(F310,'IRA-BIL_IRA-BIL - Mid_annual_st'!$A$3:$A$434,0),),'IRA-BIL_IRA-BIL - Mid_annual_st'!$W$1:$AR$1,$B314)</f>
        <v>55755160</v>
      </c>
      <c r="G314">
        <f>SUMIFS(INDEX('IRA-BIL_IRA-BIL - Mid_annual_st'!$W$3:$AR$434,MATCH(G310,'IRA-BIL_IRA-BIL - Mid_annual_st'!$A$3:$A$434,0),),'IRA-BIL_IRA-BIL - Mid_annual_st'!$W$1:$AR$1,$B314)</f>
        <v>54704553</v>
      </c>
      <c r="H314">
        <f>SUMIFS(INDEX('IRA-BIL_IRA-BIL - Mid_annual_st'!$W$3:$AR$434,MATCH(H310,'IRA-BIL_IRA-BIL - Mid_annual_st'!$A$3:$A$434,0),),'IRA-BIL_IRA-BIL - Mid_annual_st'!$W$1:$AR$1,$B314)</f>
        <v>51523831</v>
      </c>
      <c r="I314">
        <f>SUMIFS(INDEX('IRA-BIL_IRA-BIL - Mid_annual_st'!$W$3:$AR$434,MATCH(I310,'IRA-BIL_IRA-BIL - Mid_annual_st'!$A$3:$A$434,0),),'IRA-BIL_IRA-BIL - Mid_annual_st'!$W$1:$AR$1,$B314)</f>
        <v>37472535</v>
      </c>
      <c r="J314">
        <f>SUMIFS(INDEX('IRA-BIL_IRA-BIL - Mid_annual_st'!$W$3:$AR$434,MATCH(J310,'IRA-BIL_IRA-BIL - Mid_annual_st'!$A$3:$A$434,0),),'IRA-BIL_IRA-BIL - Mid_annual_st'!$W$1:$AR$1,$B314)</f>
        <v>36715574</v>
      </c>
      <c r="K314">
        <f>SUMIFS(INDEX('IRA-BIL_IRA-BIL - Mid_annual_st'!$W$3:$AR$434,MATCH(K310,'IRA-BIL_IRA-BIL - Mid_annual_st'!$A$3:$A$434,0),),'IRA-BIL_IRA-BIL - Mid_annual_st'!$W$1:$AR$1,$B314)</f>
        <v>35110855</v>
      </c>
      <c r="M314">
        <f t="shared" ref="M314" si="2338">C314/SUM(C312:C323)</f>
        <v>0.72278676967479427</v>
      </c>
      <c r="N314">
        <f t="shared" ref="N314" si="2339">D314/SUM(D312:D323)</f>
        <v>0.71366353736226384</v>
      </c>
      <c r="O314">
        <f t="shared" ref="O314" si="2340">E314/SUM(E312:E323)</f>
        <v>0.7051279461433686</v>
      </c>
      <c r="P314">
        <f t="shared" ref="P314" si="2341">F314/SUM(F312:F323)</f>
        <v>0.69401724496271333</v>
      </c>
      <c r="Q314">
        <f t="shared" ref="Q314" si="2342">G314/SUM(G312:G323)</f>
        <v>0.60198133533393117</v>
      </c>
      <c r="R314">
        <f t="shared" ref="R314" si="2343">H314/SUM(H312:H323)</f>
        <v>0.57310156065018658</v>
      </c>
      <c r="S314">
        <f t="shared" ref="S314" si="2344">I314/SUM(I312:I323)</f>
        <v>0.44044313456900674</v>
      </c>
      <c r="T314">
        <f t="shared" ref="T314" si="2345">J314/SUM(J312:J323)</f>
        <v>0.3873695672201613</v>
      </c>
      <c r="U314">
        <f t="shared" ref="U314" si="2346">K314/SUM(K312:K323)</f>
        <v>0.34642130348166739</v>
      </c>
    </row>
    <row r="315" spans="1:21">
      <c r="A315" t="str">
        <f t="shared" si="2337"/>
        <v>MO</v>
      </c>
      <c r="B315" s="1" t="s">
        <v>105</v>
      </c>
      <c r="C315">
        <f>SUMIFS(INDEX('IRA-BIL_IRA-BIL - Mid_annual_st'!$W$3:$AR$434,MATCH(C310,'IRA-BIL_IRA-BIL - Mid_annual_st'!$A$3:$A$434,0),),'IRA-BIL_IRA-BIL - Mid_annual_st'!$W$1:$AR$1,$B315)</f>
        <v>0</v>
      </c>
      <c r="D315">
        <f>SUMIFS(INDEX('IRA-BIL_IRA-BIL - Mid_annual_st'!$W$3:$AR$434,MATCH(D310,'IRA-BIL_IRA-BIL - Mid_annual_st'!$A$3:$A$434,0),),'IRA-BIL_IRA-BIL - Mid_annual_st'!$W$1:$AR$1,$B315)</f>
        <v>0</v>
      </c>
      <c r="E315">
        <f>SUMIFS(INDEX('IRA-BIL_IRA-BIL - Mid_annual_st'!$W$3:$AR$434,MATCH(E310,'IRA-BIL_IRA-BIL - Mid_annual_st'!$A$3:$A$434,0),),'IRA-BIL_IRA-BIL - Mid_annual_st'!$W$1:$AR$1,$B315)</f>
        <v>0</v>
      </c>
      <c r="F315">
        <f>SUMIFS(INDEX('IRA-BIL_IRA-BIL - Mid_annual_st'!$W$3:$AR$434,MATCH(F310,'IRA-BIL_IRA-BIL - Mid_annual_st'!$A$3:$A$434,0),),'IRA-BIL_IRA-BIL - Mid_annual_st'!$W$1:$AR$1,$B315)</f>
        <v>0</v>
      </c>
      <c r="G315">
        <f>SUMIFS(INDEX('IRA-BIL_IRA-BIL - Mid_annual_st'!$W$3:$AR$434,MATCH(G310,'IRA-BIL_IRA-BIL - Mid_annual_st'!$A$3:$A$434,0),),'IRA-BIL_IRA-BIL - Mid_annual_st'!$W$1:$AR$1,$B315)</f>
        <v>0</v>
      </c>
      <c r="H315">
        <f>SUMIFS(INDEX('IRA-BIL_IRA-BIL - Mid_annual_st'!$W$3:$AR$434,MATCH(H310,'IRA-BIL_IRA-BIL - Mid_annual_st'!$A$3:$A$434,0),),'IRA-BIL_IRA-BIL - Mid_annual_st'!$W$1:$AR$1,$B315)</f>
        <v>0</v>
      </c>
      <c r="I315">
        <f>SUMIFS(INDEX('IRA-BIL_IRA-BIL - Mid_annual_st'!$W$3:$AR$434,MATCH(I310,'IRA-BIL_IRA-BIL - Mid_annual_st'!$A$3:$A$434,0),),'IRA-BIL_IRA-BIL - Mid_annual_st'!$W$1:$AR$1,$B315)</f>
        <v>0</v>
      </c>
      <c r="J315">
        <f>SUMIFS(INDEX('IRA-BIL_IRA-BIL - Mid_annual_st'!$W$3:$AR$434,MATCH(J310,'IRA-BIL_IRA-BIL - Mid_annual_st'!$A$3:$A$434,0),),'IRA-BIL_IRA-BIL - Mid_annual_st'!$W$1:$AR$1,$B315)</f>
        <v>0</v>
      </c>
      <c r="K315">
        <f>SUMIFS(INDEX('IRA-BIL_IRA-BIL - Mid_annual_st'!$W$3:$AR$434,MATCH(K310,'IRA-BIL_IRA-BIL - Mid_annual_st'!$A$3:$A$434,0),),'IRA-BIL_IRA-BIL - Mid_annual_st'!$W$1:$AR$1,$B315)</f>
        <v>0</v>
      </c>
      <c r="M315">
        <f t="shared" ref="M315" si="2347">C315/SUM(C312:C323)</f>
        <v>0</v>
      </c>
      <c r="N315">
        <f t="shared" ref="N315" si="2348">D315/SUM(D312:D323)</f>
        <v>0</v>
      </c>
      <c r="O315">
        <f t="shared" ref="O315" si="2349">E315/SUM(E312:E323)</f>
        <v>0</v>
      </c>
      <c r="P315">
        <f t="shared" ref="P315" si="2350">F315/SUM(F312:F323)</f>
        <v>0</v>
      </c>
      <c r="Q315">
        <f t="shared" ref="Q315" si="2351">G315/SUM(G312:G323)</f>
        <v>0</v>
      </c>
      <c r="R315">
        <f t="shared" ref="R315" si="2352">H315/SUM(H312:H323)</f>
        <v>0</v>
      </c>
      <c r="S315">
        <f t="shared" ref="S315" si="2353">I315/SUM(I312:I323)</f>
        <v>0</v>
      </c>
      <c r="T315">
        <f t="shared" ref="T315" si="2354">J315/SUM(J312:J323)</f>
        <v>0</v>
      </c>
      <c r="U315">
        <f t="shared" ref="U315" si="2355">K315/SUM(K312:K323)</f>
        <v>0</v>
      </c>
    </row>
    <row r="316" spans="1:21">
      <c r="A316" t="str">
        <f t="shared" si="2337"/>
        <v>MO</v>
      </c>
      <c r="B316" s="1" t="s">
        <v>101</v>
      </c>
      <c r="C316">
        <f>SUMIFS(INDEX('IRA-BIL_IRA-BIL - Mid_annual_st'!$W$3:$AR$434,MATCH(C310,'IRA-BIL_IRA-BIL - Mid_annual_st'!$A$3:$A$434,0),),'IRA-BIL_IRA-BIL - Mid_annual_st'!$W$1:$AR$1,$B316)</f>
        <v>1430952</v>
      </c>
      <c r="D316">
        <f>SUMIFS(INDEX('IRA-BIL_IRA-BIL - Mid_annual_st'!$W$3:$AR$434,MATCH(D310,'IRA-BIL_IRA-BIL - Mid_annual_st'!$A$3:$A$434,0),),'IRA-BIL_IRA-BIL - Mid_annual_st'!$W$1:$AR$1,$B316)</f>
        <v>1430952</v>
      </c>
      <c r="E316">
        <f>SUMIFS(INDEX('IRA-BIL_IRA-BIL - Mid_annual_st'!$W$3:$AR$434,MATCH(E310,'IRA-BIL_IRA-BIL - Mid_annual_st'!$A$3:$A$434,0),),'IRA-BIL_IRA-BIL - Mid_annual_st'!$W$1:$AR$1,$B316)</f>
        <v>1432287</v>
      </c>
      <c r="F316">
        <f>SUMIFS(INDEX('IRA-BIL_IRA-BIL - Mid_annual_st'!$W$3:$AR$434,MATCH(F310,'IRA-BIL_IRA-BIL - Mid_annual_st'!$A$3:$A$434,0),),'IRA-BIL_IRA-BIL - Mid_annual_st'!$W$1:$AR$1,$B316)</f>
        <v>1433621</v>
      </c>
      <c r="G316">
        <f>SUMIFS(INDEX('IRA-BIL_IRA-BIL - Mid_annual_st'!$W$3:$AR$434,MATCH(G310,'IRA-BIL_IRA-BIL - Mid_annual_st'!$A$3:$A$434,0),),'IRA-BIL_IRA-BIL - Mid_annual_st'!$W$1:$AR$1,$B316)</f>
        <v>1434955</v>
      </c>
      <c r="H316">
        <f>SUMIFS(INDEX('IRA-BIL_IRA-BIL - Mid_annual_st'!$W$3:$AR$434,MATCH(H310,'IRA-BIL_IRA-BIL - Mid_annual_st'!$A$3:$A$434,0),),'IRA-BIL_IRA-BIL - Mid_annual_st'!$W$1:$AR$1,$B316)</f>
        <v>1493546</v>
      </c>
      <c r="I316">
        <f>SUMIFS(INDEX('IRA-BIL_IRA-BIL - Mid_annual_st'!$W$3:$AR$434,MATCH(I310,'IRA-BIL_IRA-BIL - Mid_annual_st'!$A$3:$A$434,0),),'IRA-BIL_IRA-BIL - Mid_annual_st'!$W$1:$AR$1,$B316)</f>
        <v>1494913</v>
      </c>
      <c r="J316">
        <f>SUMIFS(INDEX('IRA-BIL_IRA-BIL - Mid_annual_st'!$W$3:$AR$434,MATCH(J310,'IRA-BIL_IRA-BIL - Mid_annual_st'!$A$3:$A$434,0),),'IRA-BIL_IRA-BIL - Mid_annual_st'!$W$1:$AR$1,$B316)</f>
        <v>1493794</v>
      </c>
      <c r="K316">
        <f>SUMIFS(INDEX('IRA-BIL_IRA-BIL - Mid_annual_st'!$W$3:$AR$434,MATCH(K310,'IRA-BIL_IRA-BIL - Mid_annual_st'!$A$3:$A$434,0),),'IRA-BIL_IRA-BIL - Mid_annual_st'!$W$1:$AR$1,$B316)</f>
        <v>1497581</v>
      </c>
      <c r="M316">
        <f t="shared" ref="M316" si="2356">C316/SUM(C312:C323)</f>
        <v>1.7075406054784109E-2</v>
      </c>
      <c r="N316">
        <f t="shared" ref="N316" si="2357">D316/SUM(D312:D323)</f>
        <v>1.7347198513487972E-2</v>
      </c>
      <c r="O316">
        <f t="shared" ref="O316" si="2358">E316/SUM(E312:E323)</f>
        <v>1.7588673513519792E-2</v>
      </c>
      <c r="P316">
        <f t="shared" ref="P316" si="2359">F316/SUM(F312:F323)</f>
        <v>1.7845123155250383E-2</v>
      </c>
      <c r="Q316">
        <f t="shared" ref="Q316" si="2360">G316/SUM(G312:G323)</f>
        <v>1.5790570979422887E-2</v>
      </c>
      <c r="R316">
        <f t="shared" ref="R316" si="2361">H316/SUM(H312:H323)</f>
        <v>1.6612769797782381E-2</v>
      </c>
      <c r="S316">
        <f t="shared" ref="S316" si="2362">I316/SUM(I312:I323)</f>
        <v>1.7570846691529078E-2</v>
      </c>
      <c r="T316">
        <f t="shared" ref="T316" si="2363">J316/SUM(J312:J323)</f>
        <v>1.5760351051465886E-2</v>
      </c>
      <c r="U316">
        <f t="shared" ref="U316" si="2364">K316/SUM(K312:K323)</f>
        <v>1.4775885181075166E-2</v>
      </c>
    </row>
    <row r="317" spans="1:21">
      <c r="A317" t="str">
        <f t="shared" si="2337"/>
        <v>MO</v>
      </c>
      <c r="B317" s="1" t="s">
        <v>346</v>
      </c>
      <c r="C317">
        <f>SUMIFS(INDEX('IRA-BIL_IRA-BIL - Mid_annual_st'!$W$3:$AR$434,MATCH(C310,'IRA-BIL_IRA-BIL - Mid_annual_st'!$A$3:$A$434,0),),'IRA-BIL_IRA-BIL - Mid_annual_st'!$W$1:$AR$1,$B317)</f>
        <v>3451956</v>
      </c>
      <c r="D317">
        <f>SUMIFS(INDEX('IRA-BIL_IRA-BIL - Mid_annual_st'!$W$3:$AR$434,MATCH(D310,'IRA-BIL_IRA-BIL - Mid_annual_st'!$A$3:$A$434,0),),'IRA-BIL_IRA-BIL - Mid_annual_st'!$W$1:$AR$1,$B317)</f>
        <v>3844475</v>
      </c>
      <c r="E317">
        <f>SUMIFS(INDEX('IRA-BIL_IRA-BIL - Mid_annual_st'!$W$3:$AR$434,MATCH(E310,'IRA-BIL_IRA-BIL - Mid_annual_st'!$A$3:$A$434,0),),'IRA-BIL_IRA-BIL - Mid_annual_st'!$W$1:$AR$1,$B317)</f>
        <v>3827231</v>
      </c>
      <c r="F317">
        <f>SUMIFS(INDEX('IRA-BIL_IRA-BIL - Mid_annual_st'!$W$3:$AR$434,MATCH(F310,'IRA-BIL_IRA-BIL - Mid_annual_st'!$A$3:$A$434,0),),'IRA-BIL_IRA-BIL - Mid_annual_st'!$W$1:$AR$1,$B317)</f>
        <v>2961752</v>
      </c>
      <c r="G317">
        <f>SUMIFS(INDEX('IRA-BIL_IRA-BIL - Mid_annual_st'!$W$3:$AR$434,MATCH(G310,'IRA-BIL_IRA-BIL - Mid_annual_st'!$A$3:$A$434,0),),'IRA-BIL_IRA-BIL - Mid_annual_st'!$W$1:$AR$1,$B317)</f>
        <v>2516685</v>
      </c>
      <c r="H317">
        <f>SUMIFS(INDEX('IRA-BIL_IRA-BIL - Mid_annual_st'!$W$3:$AR$434,MATCH(H310,'IRA-BIL_IRA-BIL - Mid_annual_st'!$A$3:$A$434,0),),'IRA-BIL_IRA-BIL - Mid_annual_st'!$W$1:$AR$1,$B317)</f>
        <v>2282596</v>
      </c>
      <c r="I317">
        <f>SUMIFS(INDEX('IRA-BIL_IRA-BIL - Mid_annual_st'!$W$3:$AR$434,MATCH(I310,'IRA-BIL_IRA-BIL - Mid_annual_st'!$A$3:$A$434,0),),'IRA-BIL_IRA-BIL - Mid_annual_st'!$W$1:$AR$1,$B317)</f>
        <v>1682402</v>
      </c>
      <c r="J317">
        <f>SUMIFS(INDEX('IRA-BIL_IRA-BIL - Mid_annual_st'!$W$3:$AR$434,MATCH(J310,'IRA-BIL_IRA-BIL - Mid_annual_st'!$A$3:$A$434,0),),'IRA-BIL_IRA-BIL - Mid_annual_st'!$W$1:$AR$1,$B317)</f>
        <v>1095361</v>
      </c>
      <c r="K317">
        <f>SUMIFS(INDEX('IRA-BIL_IRA-BIL - Mid_annual_st'!$W$3:$AR$434,MATCH(K310,'IRA-BIL_IRA-BIL - Mid_annual_st'!$A$3:$A$434,0),),'IRA-BIL_IRA-BIL - Mid_annual_st'!$W$1:$AR$1,$B317)</f>
        <v>995211</v>
      </c>
      <c r="M317">
        <f t="shared" ref="M317" si="2365">C317/SUM(C312:C323)</f>
        <v>4.1191843180797348E-2</v>
      </c>
      <c r="N317">
        <f t="shared" ref="N317" si="2366">D317/SUM(D312:D323)</f>
        <v>4.6605945555924774E-2</v>
      </c>
      <c r="O317">
        <f t="shared" ref="O317" si="2367">E317/SUM(E312:E323)</f>
        <v>4.6998902119353085E-2</v>
      </c>
      <c r="P317">
        <f t="shared" ref="P317" si="2368">F317/SUM(F312:F323)</f>
        <v>3.6866667825952E-2</v>
      </c>
      <c r="Q317">
        <f t="shared" ref="Q317" si="2369">G317/SUM(G312:G323)</f>
        <v>2.7694173772242956E-2</v>
      </c>
      <c r="R317">
        <f t="shared" ref="R317" si="2370">H317/SUM(H312:H323)</f>
        <v>2.5389403399251761E-2</v>
      </c>
      <c r="S317">
        <f t="shared" ref="S317" si="2371">I317/SUM(I312:I323)</f>
        <v>1.9774547157942909E-2</v>
      </c>
      <c r="T317">
        <f t="shared" ref="T317" si="2372">J317/SUM(J312:J323)</f>
        <v>1.1556663025882234E-2</v>
      </c>
      <c r="U317">
        <f t="shared" ref="U317" si="2373">K317/SUM(K312:K323)</f>
        <v>9.8192508231227538E-3</v>
      </c>
    </row>
    <row r="318" spans="1:21">
      <c r="A318" t="str">
        <f t="shared" si="2337"/>
        <v>MO</v>
      </c>
      <c r="B318" s="1" t="s">
        <v>99</v>
      </c>
      <c r="C318">
        <f>SUMIFS(INDEX('IRA-BIL_IRA-BIL - Mid_annual_st'!$W$3:$AR$434,MATCH(C310,'IRA-BIL_IRA-BIL - Mid_annual_st'!$A$3:$A$434,0),),'IRA-BIL_IRA-BIL - Mid_annual_st'!$W$1:$AR$1,$B318)</f>
        <v>10082116</v>
      </c>
      <c r="D318">
        <f>SUMIFS(INDEX('IRA-BIL_IRA-BIL - Mid_annual_st'!$W$3:$AR$434,MATCH(D310,'IRA-BIL_IRA-BIL - Mid_annual_st'!$A$3:$A$434,0),),'IRA-BIL_IRA-BIL - Mid_annual_st'!$W$1:$AR$1,$B318)</f>
        <v>10082116</v>
      </c>
      <c r="E318">
        <f>SUMIFS(INDEX('IRA-BIL_IRA-BIL - Mid_annual_st'!$W$3:$AR$434,MATCH(E310,'IRA-BIL_IRA-BIL - Mid_annual_st'!$A$3:$A$434,0),),'IRA-BIL_IRA-BIL - Mid_annual_st'!$W$1:$AR$1,$B318)</f>
        <v>10082116</v>
      </c>
      <c r="F318">
        <f>SUMIFS(INDEX('IRA-BIL_IRA-BIL - Mid_annual_st'!$W$3:$AR$434,MATCH(F310,'IRA-BIL_IRA-BIL - Mid_annual_st'!$A$3:$A$434,0),),'IRA-BIL_IRA-BIL - Mid_annual_st'!$W$1:$AR$1,$B318)</f>
        <v>10082116</v>
      </c>
      <c r="G318">
        <f>SUMIFS(INDEX('IRA-BIL_IRA-BIL - Mid_annual_st'!$W$3:$AR$434,MATCH(G310,'IRA-BIL_IRA-BIL - Mid_annual_st'!$A$3:$A$434,0),),'IRA-BIL_IRA-BIL - Mid_annual_st'!$W$1:$AR$1,$B318)</f>
        <v>10082116</v>
      </c>
      <c r="H318">
        <f>SUMIFS(INDEX('IRA-BIL_IRA-BIL - Mid_annual_st'!$W$3:$AR$434,MATCH(H310,'IRA-BIL_IRA-BIL - Mid_annual_st'!$A$3:$A$434,0),),'IRA-BIL_IRA-BIL - Mid_annual_st'!$W$1:$AR$1,$B318)</f>
        <v>10082116</v>
      </c>
      <c r="I318">
        <f>SUMIFS(INDEX('IRA-BIL_IRA-BIL - Mid_annual_st'!$W$3:$AR$434,MATCH(I310,'IRA-BIL_IRA-BIL - Mid_annual_st'!$A$3:$A$434,0),),'IRA-BIL_IRA-BIL - Mid_annual_st'!$W$1:$AR$1,$B318)</f>
        <v>10082116</v>
      </c>
      <c r="J318">
        <f>SUMIFS(INDEX('IRA-BIL_IRA-BIL - Mid_annual_st'!$W$3:$AR$434,MATCH(J310,'IRA-BIL_IRA-BIL - Mid_annual_st'!$A$3:$A$434,0),),'IRA-BIL_IRA-BIL - Mid_annual_st'!$W$1:$AR$1,$B318)</f>
        <v>9730526</v>
      </c>
      <c r="K318">
        <f>SUMIFS(INDEX('IRA-BIL_IRA-BIL - Mid_annual_st'!$W$3:$AR$434,MATCH(K310,'IRA-BIL_IRA-BIL - Mid_annual_st'!$A$3:$A$434,0),),'IRA-BIL_IRA-BIL - Mid_annual_st'!$W$1:$AR$1,$B318)</f>
        <v>8727394</v>
      </c>
      <c r="M318">
        <f t="shared" ref="M318" si="2374">C318/SUM(C312:C323)</f>
        <v>0.12030887450552899</v>
      </c>
      <c r="N318">
        <f t="shared" ref="N318" si="2375">D318/SUM(D312:D323)</f>
        <v>0.12222385355205018</v>
      </c>
      <c r="O318">
        <f t="shared" ref="O318" si="2376">E318/SUM(E312:E323)</f>
        <v>0.1238097159643522</v>
      </c>
      <c r="P318">
        <f t="shared" ref="P318" si="2377">F318/SUM(F312:F323)</f>
        <v>0.1254980233168462</v>
      </c>
      <c r="Q318">
        <f t="shared" ref="Q318" si="2378">G318/SUM(G312:G323)</f>
        <v>0.11094589608787395</v>
      </c>
      <c r="R318">
        <f t="shared" ref="R318" si="2379">H318/SUM(H312:H323)</f>
        <v>0.11214376536279332</v>
      </c>
      <c r="S318">
        <f t="shared" ref="S318" si="2380">I318/SUM(I312:I323)</f>
        <v>0.11850275873058325</v>
      </c>
      <c r="T318">
        <f t="shared" ref="T318" si="2381">J318/SUM(J312:J323)</f>
        <v>0.10266241909889594</v>
      </c>
      <c r="U318">
        <f t="shared" ref="U318" si="2382">K318/SUM(K312:K323)</f>
        <v>8.6108845981622578E-2</v>
      </c>
    </row>
    <row r="319" spans="1:21">
      <c r="A319" t="str">
        <f t="shared" si="2337"/>
        <v>MO</v>
      </c>
      <c r="B319" s="1" t="s">
        <v>109</v>
      </c>
      <c r="C319">
        <f>SUMIFS(INDEX('IRA-BIL_IRA-BIL - Mid_annual_st'!$W$3:$AR$434,MATCH(C310,'IRA-BIL_IRA-BIL - Mid_annual_st'!$A$3:$A$434,0),),'IRA-BIL_IRA-BIL - Mid_annual_st'!$W$1:$AR$1,$B319)</f>
        <v>0</v>
      </c>
      <c r="D319">
        <f>SUMIFS(INDEX('IRA-BIL_IRA-BIL - Mid_annual_st'!$W$3:$AR$434,MATCH(D310,'IRA-BIL_IRA-BIL - Mid_annual_st'!$A$3:$A$434,0),),'IRA-BIL_IRA-BIL - Mid_annual_st'!$W$1:$AR$1,$B319)</f>
        <v>0</v>
      </c>
      <c r="E319">
        <f>SUMIFS(INDEX('IRA-BIL_IRA-BIL - Mid_annual_st'!$W$3:$AR$434,MATCH(E310,'IRA-BIL_IRA-BIL - Mid_annual_st'!$A$3:$A$434,0),),'IRA-BIL_IRA-BIL - Mid_annual_st'!$W$1:$AR$1,$B319)</f>
        <v>0</v>
      </c>
      <c r="F319">
        <f>SUMIFS(INDEX('IRA-BIL_IRA-BIL - Mid_annual_st'!$W$3:$AR$434,MATCH(F310,'IRA-BIL_IRA-BIL - Mid_annual_st'!$A$3:$A$434,0),),'IRA-BIL_IRA-BIL - Mid_annual_st'!$W$1:$AR$1,$B319)</f>
        <v>0</v>
      </c>
      <c r="G319">
        <f>SUMIFS(INDEX('IRA-BIL_IRA-BIL - Mid_annual_st'!$W$3:$AR$434,MATCH(G310,'IRA-BIL_IRA-BIL - Mid_annual_st'!$A$3:$A$434,0),),'IRA-BIL_IRA-BIL - Mid_annual_st'!$W$1:$AR$1,$B319)</f>
        <v>0</v>
      </c>
      <c r="H319">
        <f>SUMIFS(INDEX('IRA-BIL_IRA-BIL - Mid_annual_st'!$W$3:$AR$434,MATCH(H310,'IRA-BIL_IRA-BIL - Mid_annual_st'!$A$3:$A$434,0),),'IRA-BIL_IRA-BIL - Mid_annual_st'!$W$1:$AR$1,$B319)</f>
        <v>0</v>
      </c>
      <c r="I319">
        <f>SUMIFS(INDEX('IRA-BIL_IRA-BIL - Mid_annual_st'!$W$3:$AR$434,MATCH(I310,'IRA-BIL_IRA-BIL - Mid_annual_st'!$A$3:$A$434,0),),'IRA-BIL_IRA-BIL - Mid_annual_st'!$W$1:$AR$1,$B319)</f>
        <v>0</v>
      </c>
      <c r="J319">
        <f>SUMIFS(INDEX('IRA-BIL_IRA-BIL - Mid_annual_st'!$W$3:$AR$434,MATCH(J310,'IRA-BIL_IRA-BIL - Mid_annual_st'!$A$3:$A$434,0),),'IRA-BIL_IRA-BIL - Mid_annual_st'!$W$1:$AR$1,$B319)</f>
        <v>0</v>
      </c>
      <c r="K319">
        <f>SUMIFS(INDEX('IRA-BIL_IRA-BIL - Mid_annual_st'!$W$3:$AR$434,MATCH(K310,'IRA-BIL_IRA-BIL - Mid_annual_st'!$A$3:$A$434,0),),'IRA-BIL_IRA-BIL - Mid_annual_st'!$W$1:$AR$1,$B319)</f>
        <v>0</v>
      </c>
      <c r="M319">
        <f t="shared" ref="M319" si="2383">C319/SUM(C312:C323)</f>
        <v>0</v>
      </c>
      <c r="N319">
        <f t="shared" ref="N319" si="2384">D319/SUM(D312:D323)</f>
        <v>0</v>
      </c>
      <c r="O319">
        <f t="shared" ref="O319" si="2385">E319/SUM(E312:E323)</f>
        <v>0</v>
      </c>
      <c r="P319">
        <f t="shared" ref="P319" si="2386">F319/SUM(F312:F323)</f>
        <v>0</v>
      </c>
      <c r="Q319">
        <f t="shared" ref="Q319" si="2387">G319/SUM(G312:G323)</f>
        <v>0</v>
      </c>
      <c r="R319">
        <f t="shared" ref="R319" si="2388">H319/SUM(H312:H323)</f>
        <v>0</v>
      </c>
      <c r="S319">
        <f t="shared" ref="S319" si="2389">I319/SUM(I312:I323)</f>
        <v>0</v>
      </c>
      <c r="T319">
        <f t="shared" ref="T319" si="2390">J319/SUM(J312:J323)</f>
        <v>0</v>
      </c>
      <c r="U319">
        <f t="shared" ref="U319" si="2391">K319/SUM(K312:K323)</f>
        <v>0</v>
      </c>
    </row>
    <row r="320" spans="1:21">
      <c r="A320" t="str">
        <f t="shared" si="2337"/>
        <v>MO</v>
      </c>
      <c r="B320" s="1" t="s">
        <v>106</v>
      </c>
      <c r="C320">
        <f>SUMIFS(INDEX('IRA-BIL_IRA-BIL - Mid_annual_st'!$W$3:$AR$434,MATCH(C310,'IRA-BIL_IRA-BIL - Mid_annual_st'!$A$3:$A$434,0),),'IRA-BIL_IRA-BIL - Mid_annual_st'!$W$1:$AR$1,$B320)</f>
        <v>0</v>
      </c>
      <c r="D320">
        <f>SUMIFS(INDEX('IRA-BIL_IRA-BIL - Mid_annual_st'!$W$3:$AR$434,MATCH(D310,'IRA-BIL_IRA-BIL - Mid_annual_st'!$A$3:$A$434,0),),'IRA-BIL_IRA-BIL - Mid_annual_st'!$W$1:$AR$1,$B320)</f>
        <v>0</v>
      </c>
      <c r="E320">
        <f>SUMIFS(INDEX('IRA-BIL_IRA-BIL - Mid_annual_st'!$W$3:$AR$434,MATCH(E310,'IRA-BIL_IRA-BIL - Mid_annual_st'!$A$3:$A$434,0),),'IRA-BIL_IRA-BIL - Mid_annual_st'!$W$1:$AR$1,$B320)</f>
        <v>0</v>
      </c>
      <c r="F320">
        <f>SUMIFS(INDEX('IRA-BIL_IRA-BIL - Mid_annual_st'!$W$3:$AR$434,MATCH(F310,'IRA-BIL_IRA-BIL - Mid_annual_st'!$A$3:$A$434,0),),'IRA-BIL_IRA-BIL - Mid_annual_st'!$W$1:$AR$1,$B320)</f>
        <v>0</v>
      </c>
      <c r="G320">
        <f>SUMIFS(INDEX('IRA-BIL_IRA-BIL - Mid_annual_st'!$W$3:$AR$434,MATCH(G310,'IRA-BIL_IRA-BIL - Mid_annual_st'!$A$3:$A$434,0),),'IRA-BIL_IRA-BIL - Mid_annual_st'!$W$1:$AR$1,$B320)</f>
        <v>0</v>
      </c>
      <c r="H320">
        <f>SUMIFS(INDEX('IRA-BIL_IRA-BIL - Mid_annual_st'!$W$3:$AR$434,MATCH(H310,'IRA-BIL_IRA-BIL - Mid_annual_st'!$A$3:$A$434,0),),'IRA-BIL_IRA-BIL - Mid_annual_st'!$W$1:$AR$1,$B320)</f>
        <v>0</v>
      </c>
      <c r="I320">
        <f>SUMIFS(INDEX('IRA-BIL_IRA-BIL - Mid_annual_st'!$W$3:$AR$434,MATCH(I310,'IRA-BIL_IRA-BIL - Mid_annual_st'!$A$3:$A$434,0),),'IRA-BIL_IRA-BIL - Mid_annual_st'!$W$1:$AR$1,$B320)</f>
        <v>0</v>
      </c>
      <c r="J320">
        <f>SUMIFS(INDEX('IRA-BIL_IRA-BIL - Mid_annual_st'!$W$3:$AR$434,MATCH(J310,'IRA-BIL_IRA-BIL - Mid_annual_st'!$A$3:$A$434,0),),'IRA-BIL_IRA-BIL - Mid_annual_st'!$W$1:$AR$1,$B320)</f>
        <v>0</v>
      </c>
      <c r="K320">
        <f>SUMIFS(INDEX('IRA-BIL_IRA-BIL - Mid_annual_st'!$W$3:$AR$434,MATCH(K310,'IRA-BIL_IRA-BIL - Mid_annual_st'!$A$3:$A$434,0),),'IRA-BIL_IRA-BIL - Mid_annual_st'!$W$1:$AR$1,$B320)</f>
        <v>0</v>
      </c>
      <c r="M320">
        <f t="shared" ref="M320" si="2392">C320/SUM(C312:C323)</f>
        <v>0</v>
      </c>
      <c r="N320">
        <f t="shared" ref="N320" si="2393">D320/SUM(D312:D323)</f>
        <v>0</v>
      </c>
      <c r="O320">
        <f t="shared" ref="O320" si="2394">E320/SUM(E312:E323)</f>
        <v>0</v>
      </c>
      <c r="P320">
        <f t="shared" ref="P320" si="2395">F320/SUM(F312:F323)</f>
        <v>0</v>
      </c>
      <c r="Q320">
        <f t="shared" ref="Q320" si="2396">G320/SUM(G312:G323)</f>
        <v>0</v>
      </c>
      <c r="R320">
        <f t="shared" ref="R320" si="2397">H320/SUM(H312:H323)</f>
        <v>0</v>
      </c>
      <c r="S320">
        <f t="shared" ref="S320" si="2398">I320/SUM(I312:I323)</f>
        <v>0</v>
      </c>
      <c r="T320">
        <f t="shared" ref="T320" si="2399">J320/SUM(J312:J323)</f>
        <v>0</v>
      </c>
      <c r="U320">
        <f t="shared" ref="U320" si="2400">K320/SUM(K312:K323)</f>
        <v>0</v>
      </c>
    </row>
    <row r="321" spans="1:21">
      <c r="A321" t="str">
        <f t="shared" si="2337"/>
        <v>MO</v>
      </c>
      <c r="B321" s="1" t="s">
        <v>100</v>
      </c>
      <c r="C321">
        <f>SUMIFS(INDEX('IRA-BIL_IRA-BIL - Mid_annual_st'!$W$3:$AR$434,MATCH(C310,'IRA-BIL_IRA-BIL - Mid_annual_st'!$A$3:$A$434,0),),'IRA-BIL_IRA-BIL - Mid_annual_st'!$W$1:$AR$1,$B321)</f>
        <v>8057901</v>
      </c>
      <c r="D321">
        <f>SUMIFS(INDEX('IRA-BIL_IRA-BIL - Mid_annual_st'!$W$3:$AR$434,MATCH(D310,'IRA-BIL_IRA-BIL - Mid_annual_st'!$A$3:$A$434,0),),'IRA-BIL_IRA-BIL - Mid_annual_st'!$W$1:$AR$1,$B321)</f>
        <v>8055756</v>
      </c>
      <c r="E321">
        <f>SUMIFS(INDEX('IRA-BIL_IRA-BIL - Mid_annual_st'!$W$3:$AR$434,MATCH(E310,'IRA-BIL_IRA-BIL - Mid_annual_st'!$A$3:$A$434,0),),'IRA-BIL_IRA-BIL - Mid_annual_st'!$W$1:$AR$1,$B321)</f>
        <v>8429535</v>
      </c>
      <c r="F321">
        <f>SUMIFS(INDEX('IRA-BIL_IRA-BIL - Mid_annual_st'!$W$3:$AR$434,MATCH(F310,'IRA-BIL_IRA-BIL - Mid_annual_st'!$A$3:$A$434,0),),'IRA-BIL_IRA-BIL - Mid_annual_st'!$W$1:$AR$1,$B321)</f>
        <v>9878001</v>
      </c>
      <c r="G321">
        <f>SUMIFS(INDEX('IRA-BIL_IRA-BIL - Mid_annual_st'!$W$3:$AR$434,MATCH(G310,'IRA-BIL_IRA-BIL - Mid_annual_st'!$A$3:$A$434,0),),'IRA-BIL_IRA-BIL - Mid_annual_st'!$W$1:$AR$1,$B321)</f>
        <v>18684667</v>
      </c>
      <c r="H321">
        <f>SUMIFS(INDEX('IRA-BIL_IRA-BIL - Mid_annual_st'!$W$3:$AR$434,MATCH(H310,'IRA-BIL_IRA-BIL - Mid_annual_st'!$A$3:$A$434,0),),'IRA-BIL_IRA-BIL - Mid_annual_st'!$W$1:$AR$1,$B321)</f>
        <v>20606961</v>
      </c>
      <c r="I321">
        <f>SUMIFS(INDEX('IRA-BIL_IRA-BIL - Mid_annual_st'!$W$3:$AR$434,MATCH(I310,'IRA-BIL_IRA-BIL - Mid_annual_st'!$A$3:$A$434,0),),'IRA-BIL_IRA-BIL - Mid_annual_st'!$W$1:$AR$1,$B321)</f>
        <v>29161811</v>
      </c>
      <c r="J321">
        <f>SUMIFS(INDEX('IRA-BIL_IRA-BIL - Mid_annual_st'!$W$3:$AR$434,MATCH(J310,'IRA-BIL_IRA-BIL - Mid_annual_st'!$A$3:$A$434,0),),'IRA-BIL_IRA-BIL - Mid_annual_st'!$W$1:$AR$1,$B321)</f>
        <v>40359980</v>
      </c>
      <c r="K321">
        <f>SUMIFS(INDEX('IRA-BIL_IRA-BIL - Mid_annual_st'!$W$3:$AR$434,MATCH(K310,'IRA-BIL_IRA-BIL - Mid_annual_st'!$A$3:$A$434,0),),'IRA-BIL_IRA-BIL - Mid_annual_st'!$W$1:$AR$1,$B321)</f>
        <v>47344697</v>
      </c>
      <c r="M321">
        <f t="shared" ref="M321" si="2401">C321/SUM(C312:C323)</f>
        <v>9.6154120840007851E-2</v>
      </c>
      <c r="N321">
        <f t="shared" ref="N321" si="2402">D321/SUM(D312:D323)</f>
        <v>9.7658620630336881E-2</v>
      </c>
      <c r="O321">
        <f t="shared" ref="O321" si="2403">E321/SUM(E312:E323)</f>
        <v>0.1035158030379303</v>
      </c>
      <c r="P321">
        <f t="shared" ref="P321" si="2404">F321/SUM(F312:F323)</f>
        <v>0.12295728394930491</v>
      </c>
      <c r="Q321">
        <f t="shared" ref="Q321" si="2405">G321/SUM(G312:G323)</f>
        <v>0.20561032261665382</v>
      </c>
      <c r="R321">
        <f t="shared" ref="R321" si="2406">H321/SUM(H312:H323)</f>
        <v>0.22921202247863767</v>
      </c>
      <c r="S321">
        <f t="shared" ref="S321" si="2407">I321/SUM(I312:I323)</f>
        <v>0.34276088998379589</v>
      </c>
      <c r="T321">
        <f t="shared" ref="T321" si="2408">J321/SUM(J312:J323)</f>
        <v>0.42582006168865466</v>
      </c>
      <c r="U321">
        <f t="shared" ref="U321" si="2409">K321/SUM(K312:K323)</f>
        <v>0.46712652391075599</v>
      </c>
    </row>
    <row r="322" spans="1:21">
      <c r="A322" t="str">
        <f t="shared" si="2337"/>
        <v>MO</v>
      </c>
      <c r="B322" s="1" t="s">
        <v>896</v>
      </c>
      <c r="C322" s="156">
        <v>0</v>
      </c>
      <c r="D322" s="156">
        <v>0</v>
      </c>
      <c r="E322" s="156">
        <v>0</v>
      </c>
      <c r="F322" s="156">
        <v>0</v>
      </c>
      <c r="G322" s="156">
        <v>0</v>
      </c>
      <c r="H322" s="156">
        <v>0</v>
      </c>
      <c r="I322" s="156">
        <v>0</v>
      </c>
      <c r="J322" s="156">
        <v>0</v>
      </c>
      <c r="K322" s="156">
        <v>0</v>
      </c>
      <c r="M322" s="156">
        <v>0</v>
      </c>
      <c r="N322" s="156">
        <v>0</v>
      </c>
      <c r="O322" s="156">
        <v>0</v>
      </c>
      <c r="P322" s="156">
        <v>0</v>
      </c>
      <c r="Q322" s="156">
        <v>0</v>
      </c>
      <c r="R322" s="156">
        <v>0</v>
      </c>
      <c r="S322" s="156">
        <v>0</v>
      </c>
      <c r="T322" s="156">
        <v>0</v>
      </c>
      <c r="U322" s="156">
        <v>0</v>
      </c>
    </row>
    <row r="323" spans="1:21" ht="15.5" thickBot="1">
      <c r="A323" t="str">
        <f t="shared" si="2337"/>
        <v>MO</v>
      </c>
      <c r="B323" s="1" t="s">
        <v>895</v>
      </c>
      <c r="C323">
        <f>SUMIFS(INDEX('IRA-BIL_IRA-BIL - Mid_annual_st'!$W$3:$AR$434,MATCH(C310,'IRA-BIL_IRA-BIL - Mid_annual_st'!$A$3:$A$434,0),),'IRA-BIL_IRA-BIL - Mid_annual_st'!$W$1:$AR$1,$B323)</f>
        <v>143422</v>
      </c>
      <c r="D323">
        <f>SUMIFS(INDEX('IRA-BIL_IRA-BIL - Mid_annual_st'!$W$3:$AR$434,MATCH(D310,'IRA-BIL_IRA-BIL - Mid_annual_st'!$A$3:$A$434,0),),'IRA-BIL_IRA-BIL - Mid_annual_st'!$W$1:$AR$1,$B323)</f>
        <v>142040</v>
      </c>
      <c r="E323">
        <f>SUMIFS(INDEX('IRA-BIL_IRA-BIL - Mid_annual_st'!$W$3:$AR$434,MATCH(E310,'IRA-BIL_IRA-BIL - Mid_annual_st'!$A$3:$A$434,0),),'IRA-BIL_IRA-BIL - Mid_annual_st'!$W$1:$AR$1,$B323)</f>
        <v>177412</v>
      </c>
      <c r="F323">
        <f>SUMIFS(INDEX('IRA-BIL_IRA-BIL - Mid_annual_st'!$W$3:$AR$434,MATCH(F310,'IRA-BIL_IRA-BIL - Mid_annual_st'!$A$3:$A$434,0),),'IRA-BIL_IRA-BIL - Mid_annual_st'!$W$1:$AR$1,$B323)</f>
        <v>163226</v>
      </c>
      <c r="G323">
        <f>SUMIFS(INDEX('IRA-BIL_IRA-BIL - Mid_annual_st'!$W$3:$AR$434,MATCH(G310,'IRA-BIL_IRA-BIL - Mid_annual_st'!$A$3:$A$434,0),),'IRA-BIL_IRA-BIL - Mid_annual_st'!$W$1:$AR$1,$B323)</f>
        <v>3388598</v>
      </c>
      <c r="H323">
        <f>SUMIFS(INDEX('IRA-BIL_IRA-BIL - Mid_annual_st'!$W$3:$AR$434,MATCH(H310,'IRA-BIL_IRA-BIL - Mid_annual_st'!$A$3:$A$434,0),),'IRA-BIL_IRA-BIL - Mid_annual_st'!$W$1:$AR$1,$B323)</f>
        <v>3854285</v>
      </c>
      <c r="I323">
        <f>SUMIFS(INDEX('IRA-BIL_IRA-BIL - Mid_annual_st'!$W$3:$AR$434,MATCH(I310,'IRA-BIL_IRA-BIL - Mid_annual_st'!$A$3:$A$434,0),),'IRA-BIL_IRA-BIL - Mid_annual_st'!$W$1:$AR$1,$B323)</f>
        <v>5129989</v>
      </c>
      <c r="J323">
        <f>SUMIFS(INDEX('IRA-BIL_IRA-BIL - Mid_annual_st'!$W$3:$AR$434,MATCH(J310,'IRA-BIL_IRA-BIL - Mid_annual_st'!$A$3:$A$434,0),),'IRA-BIL_IRA-BIL - Mid_annual_st'!$W$1:$AR$1,$B323)</f>
        <v>5333122</v>
      </c>
      <c r="K323">
        <f>SUMIFS(INDEX('IRA-BIL_IRA-BIL - Mid_annual_st'!$W$3:$AR$434,MATCH(K310,'IRA-BIL_IRA-BIL - Mid_annual_st'!$A$3:$A$434,0),),'IRA-BIL_IRA-BIL - Mid_annual_st'!$W$1:$AR$1,$B323)</f>
        <v>7629227</v>
      </c>
      <c r="M323">
        <f t="shared" ref="M323" si="2410">C323/SUM(C312:C323)</f>
        <v>1.7114402769549547E-3</v>
      </c>
      <c r="N323">
        <f t="shared" ref="N323" si="2411">D323/SUM(D312:D323)</f>
        <v>1.7219278332577413E-3</v>
      </c>
      <c r="O323">
        <f t="shared" ref="O323" si="2412">E323/SUM(E312:E323)</f>
        <v>2.1786427897345808E-3</v>
      </c>
      <c r="P323">
        <f t="shared" ref="P323" si="2413">F323/SUM(F312:F323)</f>
        <v>2.0317699532434999E-3</v>
      </c>
      <c r="Q323">
        <f t="shared" ref="Q323" si="2414">G323/SUM(G312:G323)</f>
        <v>3.7288902606514095E-2</v>
      </c>
      <c r="R323">
        <f t="shared" ref="R323" si="2415">H323/SUM(H312:H323)</f>
        <v>4.2871360801773541E-2</v>
      </c>
      <c r="S323">
        <f t="shared" ref="S323" si="2416">I323/SUM(I312:I323)</f>
        <v>6.0296652880957334E-2</v>
      </c>
      <c r="T323">
        <f t="shared" ref="T323" si="2417">J323/SUM(J312:J323)</f>
        <v>5.6267380187827676E-2</v>
      </c>
      <c r="U323">
        <f t="shared" ref="U323" si="2418">K323/SUM(K312:K323)</f>
        <v>7.5273779630189316E-2</v>
      </c>
    </row>
    <row r="324" spans="1:21" ht="15.5" thickBot="1">
      <c r="A324" s="153" t="s">
        <v>560</v>
      </c>
      <c r="C324" s="152" t="str">
        <f t="shared" ref="C324" si="2419">$A324&amp;"_"&amp;C325</f>
        <v>MT_2022</v>
      </c>
      <c r="D324" s="152" t="str">
        <f t="shared" ref="D324" si="2420">$A324&amp;"_"&amp;D325</f>
        <v>MT_2023</v>
      </c>
      <c r="E324" s="152" t="str">
        <f t="shared" ref="E324" si="2421">$A324&amp;"_"&amp;E325</f>
        <v>MT_2024</v>
      </c>
      <c r="F324" s="152" t="str">
        <f t="shared" ref="F324" si="2422">$A324&amp;"_"&amp;F325</f>
        <v>MT_2025</v>
      </c>
      <c r="G324" s="152" t="str">
        <f t="shared" ref="G324" si="2423">$A324&amp;"_"&amp;G325</f>
        <v>MT_2026</v>
      </c>
      <c r="H324" s="152" t="str">
        <f t="shared" ref="H324" si="2424">$A324&amp;"_"&amp;H325</f>
        <v>MT_2027</v>
      </c>
      <c r="I324" s="152" t="str">
        <f t="shared" ref="I324" si="2425">$A324&amp;"_"&amp;I325</f>
        <v>MT_2028</v>
      </c>
      <c r="J324" s="152" t="str">
        <f t="shared" ref="J324" si="2426">$A324&amp;"_"&amp;J325</f>
        <v>MT_2029</v>
      </c>
      <c r="K324" s="152" t="str">
        <f t="shared" ref="K324" si="2427">$A324&amp;"_"&amp;K325</f>
        <v>MT_2030</v>
      </c>
      <c r="M324" s="159" t="str">
        <f t="shared" ref="M324" si="2428">$A324&amp;"_"&amp;M325</f>
        <v>MT_2022</v>
      </c>
      <c r="N324" s="159" t="str">
        <f t="shared" ref="N324" si="2429">$A324&amp;"_"&amp;N325</f>
        <v>MT_2023</v>
      </c>
      <c r="O324" s="159" t="str">
        <f t="shared" ref="O324" si="2430">$A324&amp;"_"&amp;O325</f>
        <v>MT_2024</v>
      </c>
      <c r="P324" s="159" t="str">
        <f t="shared" ref="P324" si="2431">$A324&amp;"_"&amp;P325</f>
        <v>MT_2025</v>
      </c>
      <c r="Q324" s="159" t="str">
        <f t="shared" ref="Q324" si="2432">$A324&amp;"_"&amp;Q325</f>
        <v>MT_2026</v>
      </c>
      <c r="R324" s="159" t="str">
        <f t="shared" ref="R324" si="2433">$A324&amp;"_"&amp;R325</f>
        <v>MT_2027</v>
      </c>
      <c r="S324" s="159" t="str">
        <f t="shared" ref="S324" si="2434">$A324&amp;"_"&amp;S325</f>
        <v>MT_2028</v>
      </c>
      <c r="T324" s="159" t="str">
        <f t="shared" ref="T324" si="2435">$A324&amp;"_"&amp;T325</f>
        <v>MT_2029</v>
      </c>
      <c r="U324" s="159" t="str">
        <f t="shared" ref="U324" si="2436">$A324&amp;"_"&amp;U325</f>
        <v>MT_2030</v>
      </c>
    </row>
    <row r="325" spans="1:21">
      <c r="C325" s="151">
        <v>2022</v>
      </c>
      <c r="D325" s="151">
        <v>2023</v>
      </c>
      <c r="E325" s="151">
        <v>2024</v>
      </c>
      <c r="F325" s="151">
        <v>2025</v>
      </c>
      <c r="G325" s="151">
        <v>2026</v>
      </c>
      <c r="H325" s="151">
        <v>2027</v>
      </c>
      <c r="I325" s="151">
        <v>2028</v>
      </c>
      <c r="J325" s="151">
        <v>2029</v>
      </c>
      <c r="K325" s="151">
        <v>2030</v>
      </c>
      <c r="M325" s="151">
        <v>2022</v>
      </c>
      <c r="N325" s="151">
        <v>2023</v>
      </c>
      <c r="O325" s="151">
        <v>2024</v>
      </c>
      <c r="P325" s="151">
        <v>2025</v>
      </c>
      <c r="Q325" s="151">
        <v>2026</v>
      </c>
      <c r="R325" s="151">
        <v>2027</v>
      </c>
      <c r="S325" s="151">
        <v>2028</v>
      </c>
      <c r="T325" s="151">
        <v>2029</v>
      </c>
      <c r="U325" s="151">
        <v>2030</v>
      </c>
    </row>
    <row r="326" spans="1:21">
      <c r="A326" t="str">
        <f>A324</f>
        <v>MT</v>
      </c>
      <c r="B326" s="1" t="s">
        <v>897</v>
      </c>
      <c r="C326" s="156">
        <v>0</v>
      </c>
      <c r="D326" s="156">
        <v>0</v>
      </c>
      <c r="E326" s="156">
        <v>0</v>
      </c>
      <c r="F326" s="156">
        <v>0</v>
      </c>
      <c r="G326" s="156">
        <v>0</v>
      </c>
      <c r="H326" s="156">
        <v>0</v>
      </c>
      <c r="I326" s="156">
        <v>0</v>
      </c>
      <c r="J326" s="156">
        <v>0</v>
      </c>
      <c r="K326" s="156">
        <v>0</v>
      </c>
      <c r="M326" s="156">
        <v>0</v>
      </c>
      <c r="N326" s="156">
        <v>0</v>
      </c>
      <c r="O326" s="156">
        <v>0</v>
      </c>
      <c r="P326" s="156">
        <v>0</v>
      </c>
      <c r="Q326" s="156">
        <v>0</v>
      </c>
      <c r="R326" s="156">
        <v>0</v>
      </c>
      <c r="S326" s="156">
        <v>0</v>
      </c>
      <c r="T326" s="156">
        <v>0</v>
      </c>
      <c r="U326" s="156">
        <v>0</v>
      </c>
    </row>
    <row r="327" spans="1:21">
      <c r="A327" t="str">
        <f>A326</f>
        <v>MT</v>
      </c>
      <c r="B327" s="1" t="s">
        <v>104</v>
      </c>
      <c r="C327">
        <f>SUMIFS(INDEX('IRA-BIL_IRA-BIL - Mid_annual_st'!$W$3:$AR$434,MATCH(C324,'IRA-BIL_IRA-BIL - Mid_annual_st'!$A$3:$A$434,0),),'IRA-BIL_IRA-BIL - Mid_annual_st'!$W$1:$AR$1,$B327)</f>
        <v>14677</v>
      </c>
      <c r="D327">
        <f>SUMIFS(INDEX('IRA-BIL_IRA-BIL - Mid_annual_st'!$W$3:$AR$434,MATCH(D324,'IRA-BIL_IRA-BIL - Mid_annual_st'!$A$3:$A$434,0),),'IRA-BIL_IRA-BIL - Mid_annual_st'!$W$1:$AR$1,$B327)</f>
        <v>14677</v>
      </c>
      <c r="E327">
        <f>SUMIFS(INDEX('IRA-BIL_IRA-BIL - Mid_annual_st'!$W$3:$AR$434,MATCH(E324,'IRA-BIL_IRA-BIL - Mid_annual_st'!$A$3:$A$434,0),),'IRA-BIL_IRA-BIL - Mid_annual_st'!$W$1:$AR$1,$B327)</f>
        <v>14677</v>
      </c>
      <c r="F327">
        <f>SUMIFS(INDEX('IRA-BIL_IRA-BIL - Mid_annual_st'!$W$3:$AR$434,MATCH(F324,'IRA-BIL_IRA-BIL - Mid_annual_st'!$A$3:$A$434,0),),'IRA-BIL_IRA-BIL - Mid_annual_st'!$W$1:$AR$1,$B327)</f>
        <v>14677</v>
      </c>
      <c r="G327">
        <f>SUMIFS(INDEX('IRA-BIL_IRA-BIL - Mid_annual_st'!$W$3:$AR$434,MATCH(G324,'IRA-BIL_IRA-BIL - Mid_annual_st'!$A$3:$A$434,0),),'IRA-BIL_IRA-BIL - Mid_annual_st'!$W$1:$AR$1,$B327)</f>
        <v>14677</v>
      </c>
      <c r="H327">
        <f>SUMIFS(INDEX('IRA-BIL_IRA-BIL - Mid_annual_st'!$W$3:$AR$434,MATCH(H324,'IRA-BIL_IRA-BIL - Mid_annual_st'!$A$3:$A$434,0),),'IRA-BIL_IRA-BIL - Mid_annual_st'!$W$1:$AR$1,$B327)</f>
        <v>14677</v>
      </c>
      <c r="I327">
        <f>SUMIFS(INDEX('IRA-BIL_IRA-BIL - Mid_annual_st'!$W$3:$AR$434,MATCH(I324,'IRA-BIL_IRA-BIL - Mid_annual_st'!$A$3:$A$434,0),),'IRA-BIL_IRA-BIL - Mid_annual_st'!$W$1:$AR$1,$B327)</f>
        <v>13816</v>
      </c>
      <c r="J327">
        <f>SUMIFS(INDEX('IRA-BIL_IRA-BIL - Mid_annual_st'!$W$3:$AR$434,MATCH(J324,'IRA-BIL_IRA-BIL - Mid_annual_st'!$A$3:$A$434,0),),'IRA-BIL_IRA-BIL - Mid_annual_st'!$W$1:$AR$1,$B327)</f>
        <v>12410</v>
      </c>
      <c r="K327">
        <f>SUMIFS(INDEX('IRA-BIL_IRA-BIL - Mid_annual_st'!$W$3:$AR$434,MATCH(K324,'IRA-BIL_IRA-BIL - Mid_annual_st'!$A$3:$A$434,0),),'IRA-BIL_IRA-BIL - Mid_annual_st'!$W$1:$AR$1,$B327)</f>
        <v>11611</v>
      </c>
      <c r="M327">
        <f t="shared" ref="M327" si="2437">C327/SUM(C326:C337)</f>
        <v>5.5239810481194185E-4</v>
      </c>
      <c r="N327">
        <f t="shared" ref="N327" si="2438">D327/SUM(D326:D337)</f>
        <v>5.3197290544593895E-4</v>
      </c>
      <c r="O327">
        <f t="shared" ref="O327" si="2439">E327/SUM(E326:E337)</f>
        <v>5.2351395176987274E-4</v>
      </c>
      <c r="P327">
        <f t="shared" ref="P327" si="2440">F327/SUM(F326:F337)</f>
        <v>6.1912943323270985E-4</v>
      </c>
      <c r="Q327">
        <f t="shared" ref="Q327" si="2441">G327/SUM(G326:G337)</f>
        <v>5.8101326861391021E-4</v>
      </c>
      <c r="R327">
        <f t="shared" ref="R327" si="2442">H327/SUM(H326:H337)</f>
        <v>5.6990298718939474E-4</v>
      </c>
      <c r="S327">
        <f t="shared" ref="S327" si="2443">I327/SUM(I326:I337)</f>
        <v>4.7334997824083878E-4</v>
      </c>
      <c r="T327">
        <f t="shared" ref="T327" si="2444">J327/SUM(J326:J337)</f>
        <v>3.830265473817265E-4</v>
      </c>
      <c r="U327">
        <f t="shared" ref="U327" si="2445">K327/SUM(K326:K337)</f>
        <v>2.9858932423971845E-4</v>
      </c>
    </row>
    <row r="328" spans="1:21">
      <c r="A328" t="str">
        <f t="shared" ref="A328:A337" si="2446">A327</f>
        <v>MT</v>
      </c>
      <c r="B328" s="1" t="s">
        <v>98</v>
      </c>
      <c r="C328">
        <f>SUMIFS(INDEX('IRA-BIL_IRA-BIL - Mid_annual_st'!$W$3:$AR$434,MATCH(C324,'IRA-BIL_IRA-BIL - Mid_annual_st'!$A$3:$A$434,0),),'IRA-BIL_IRA-BIL - Mid_annual_st'!$W$1:$AR$1,$B328)</f>
        <v>10639074</v>
      </c>
      <c r="D328">
        <f>SUMIFS(INDEX('IRA-BIL_IRA-BIL - Mid_annual_st'!$W$3:$AR$434,MATCH(D324,'IRA-BIL_IRA-BIL - Mid_annual_st'!$A$3:$A$434,0),),'IRA-BIL_IRA-BIL - Mid_annual_st'!$W$1:$AR$1,$B328)</f>
        <v>5537120</v>
      </c>
      <c r="E328">
        <f>SUMIFS(INDEX('IRA-BIL_IRA-BIL - Mid_annual_st'!$W$3:$AR$434,MATCH(E324,'IRA-BIL_IRA-BIL - Mid_annual_st'!$A$3:$A$434,0),),'IRA-BIL_IRA-BIL - Mid_annual_st'!$W$1:$AR$1,$B328)</f>
        <v>4965789</v>
      </c>
      <c r="F328">
        <f>SUMIFS(INDEX('IRA-BIL_IRA-BIL - Mid_annual_st'!$W$3:$AR$434,MATCH(F324,'IRA-BIL_IRA-BIL - Mid_annual_st'!$A$3:$A$434,0),),'IRA-BIL_IRA-BIL - Mid_annual_st'!$W$1:$AR$1,$B328)</f>
        <v>152879</v>
      </c>
      <c r="G328">
        <f>SUMIFS(INDEX('IRA-BIL_IRA-BIL - Mid_annual_st'!$W$3:$AR$434,MATCH(G324,'IRA-BIL_IRA-BIL - Mid_annual_st'!$A$3:$A$434,0),),'IRA-BIL_IRA-BIL - Mid_annual_st'!$W$1:$AR$1,$B328)</f>
        <v>146660</v>
      </c>
      <c r="H328">
        <f>SUMIFS(INDEX('IRA-BIL_IRA-BIL - Mid_annual_st'!$W$3:$AR$434,MATCH(H324,'IRA-BIL_IRA-BIL - Mid_annual_st'!$A$3:$A$434,0),),'IRA-BIL_IRA-BIL - Mid_annual_st'!$W$1:$AR$1,$B328)</f>
        <v>180998</v>
      </c>
      <c r="I328">
        <f>SUMIFS(INDEX('IRA-BIL_IRA-BIL - Mid_annual_st'!$W$3:$AR$434,MATCH(I324,'IRA-BIL_IRA-BIL - Mid_annual_st'!$A$3:$A$434,0),),'IRA-BIL_IRA-BIL - Mid_annual_st'!$W$1:$AR$1,$B328)</f>
        <v>0</v>
      </c>
      <c r="J328">
        <f>SUMIFS(INDEX('IRA-BIL_IRA-BIL - Mid_annual_st'!$W$3:$AR$434,MATCH(J324,'IRA-BIL_IRA-BIL - Mid_annual_st'!$A$3:$A$434,0),),'IRA-BIL_IRA-BIL - Mid_annual_st'!$W$1:$AR$1,$B328)</f>
        <v>0</v>
      </c>
      <c r="K328">
        <f>SUMIFS(INDEX('IRA-BIL_IRA-BIL - Mid_annual_st'!$W$3:$AR$434,MATCH(K324,'IRA-BIL_IRA-BIL - Mid_annual_st'!$A$3:$A$434,0),),'IRA-BIL_IRA-BIL - Mid_annual_st'!$W$1:$AR$1,$B328)</f>
        <v>0</v>
      </c>
      <c r="M328">
        <f t="shared" ref="M328" si="2447">C328/SUM(C326:C337)</f>
        <v>0.40042272361885983</v>
      </c>
      <c r="N328">
        <f t="shared" ref="N328" si="2448">D328/SUM(D326:D337)</f>
        <v>0.20069481598438493</v>
      </c>
      <c r="O328">
        <f t="shared" ref="O328" si="2449">E328/SUM(E326:E337)</f>
        <v>0.17712474095832695</v>
      </c>
      <c r="P328">
        <f t="shared" ref="P328" si="2450">F328/SUM(F326:F337)</f>
        <v>6.4489942510856067E-3</v>
      </c>
      <c r="Q328">
        <f t="shared" ref="Q328" si="2451">G328/SUM(G326:G337)</f>
        <v>5.8057781545899079E-3</v>
      </c>
      <c r="R328">
        <f t="shared" ref="R328" si="2452">H328/SUM(H326:H337)</f>
        <v>7.0280916314850493E-3</v>
      </c>
      <c r="S328">
        <f t="shared" ref="S328" si="2453">I328/SUM(I326:I337)</f>
        <v>0</v>
      </c>
      <c r="T328">
        <f t="shared" ref="T328" si="2454">J328/SUM(J326:J337)</f>
        <v>0</v>
      </c>
      <c r="U328">
        <f t="shared" ref="U328" si="2455">K328/SUM(K326:K337)</f>
        <v>0</v>
      </c>
    </row>
    <row r="329" spans="1:21">
      <c r="A329" t="str">
        <f t="shared" si="2446"/>
        <v>MT</v>
      </c>
      <c r="B329" s="1" t="s">
        <v>105</v>
      </c>
      <c r="C329">
        <f>SUMIFS(INDEX('IRA-BIL_IRA-BIL - Mid_annual_st'!$W$3:$AR$434,MATCH(C324,'IRA-BIL_IRA-BIL - Mid_annual_st'!$A$3:$A$434,0),),'IRA-BIL_IRA-BIL - Mid_annual_st'!$W$1:$AR$1,$B329)</f>
        <v>0</v>
      </c>
      <c r="D329">
        <f>SUMIFS(INDEX('IRA-BIL_IRA-BIL - Mid_annual_st'!$W$3:$AR$434,MATCH(D324,'IRA-BIL_IRA-BIL - Mid_annual_st'!$A$3:$A$434,0),),'IRA-BIL_IRA-BIL - Mid_annual_st'!$W$1:$AR$1,$B329)</f>
        <v>0</v>
      </c>
      <c r="E329">
        <f>SUMIFS(INDEX('IRA-BIL_IRA-BIL - Mid_annual_st'!$W$3:$AR$434,MATCH(E324,'IRA-BIL_IRA-BIL - Mid_annual_st'!$A$3:$A$434,0),),'IRA-BIL_IRA-BIL - Mid_annual_st'!$W$1:$AR$1,$B329)</f>
        <v>0</v>
      </c>
      <c r="F329">
        <f>SUMIFS(INDEX('IRA-BIL_IRA-BIL - Mid_annual_st'!$W$3:$AR$434,MATCH(F324,'IRA-BIL_IRA-BIL - Mid_annual_st'!$A$3:$A$434,0),),'IRA-BIL_IRA-BIL - Mid_annual_st'!$W$1:$AR$1,$B329)</f>
        <v>0</v>
      </c>
      <c r="G329">
        <f>SUMIFS(INDEX('IRA-BIL_IRA-BIL - Mid_annual_st'!$W$3:$AR$434,MATCH(G324,'IRA-BIL_IRA-BIL - Mid_annual_st'!$A$3:$A$434,0),),'IRA-BIL_IRA-BIL - Mid_annual_st'!$W$1:$AR$1,$B329)</f>
        <v>0</v>
      </c>
      <c r="H329">
        <f>SUMIFS(INDEX('IRA-BIL_IRA-BIL - Mid_annual_st'!$W$3:$AR$434,MATCH(H324,'IRA-BIL_IRA-BIL - Mid_annual_st'!$A$3:$A$434,0),),'IRA-BIL_IRA-BIL - Mid_annual_st'!$W$1:$AR$1,$B329)</f>
        <v>0</v>
      </c>
      <c r="I329">
        <f>SUMIFS(INDEX('IRA-BIL_IRA-BIL - Mid_annual_st'!$W$3:$AR$434,MATCH(I324,'IRA-BIL_IRA-BIL - Mid_annual_st'!$A$3:$A$434,0),),'IRA-BIL_IRA-BIL - Mid_annual_st'!$W$1:$AR$1,$B329)</f>
        <v>0</v>
      </c>
      <c r="J329">
        <f>SUMIFS(INDEX('IRA-BIL_IRA-BIL - Mid_annual_st'!$W$3:$AR$434,MATCH(J324,'IRA-BIL_IRA-BIL - Mid_annual_st'!$A$3:$A$434,0),),'IRA-BIL_IRA-BIL - Mid_annual_st'!$W$1:$AR$1,$B329)</f>
        <v>0</v>
      </c>
      <c r="K329">
        <f>SUMIFS(INDEX('IRA-BIL_IRA-BIL - Mid_annual_st'!$W$3:$AR$434,MATCH(K324,'IRA-BIL_IRA-BIL - Mid_annual_st'!$A$3:$A$434,0),),'IRA-BIL_IRA-BIL - Mid_annual_st'!$W$1:$AR$1,$B329)</f>
        <v>0</v>
      </c>
      <c r="M329">
        <f t="shared" ref="M329" si="2456">C329/SUM(C326:C337)</f>
        <v>0</v>
      </c>
      <c r="N329">
        <f t="shared" ref="N329" si="2457">D329/SUM(D326:D337)</f>
        <v>0</v>
      </c>
      <c r="O329">
        <f t="shared" ref="O329" si="2458">E329/SUM(E326:E337)</f>
        <v>0</v>
      </c>
      <c r="P329">
        <f t="shared" ref="P329" si="2459">F329/SUM(F326:F337)</f>
        <v>0</v>
      </c>
      <c r="Q329">
        <f t="shared" ref="Q329" si="2460">G329/SUM(G326:G337)</f>
        <v>0</v>
      </c>
      <c r="R329">
        <f t="shared" ref="R329" si="2461">H329/SUM(H326:H337)</f>
        <v>0</v>
      </c>
      <c r="S329">
        <f t="shared" ref="S329" si="2462">I329/SUM(I326:I337)</f>
        <v>0</v>
      </c>
      <c r="T329">
        <f t="shared" ref="T329" si="2463">J329/SUM(J326:J337)</f>
        <v>0</v>
      </c>
      <c r="U329">
        <f t="shared" ref="U329" si="2464">K329/SUM(K326:K337)</f>
        <v>0</v>
      </c>
    </row>
    <row r="330" spans="1:21">
      <c r="A330" t="str">
        <f t="shared" si="2446"/>
        <v>MT</v>
      </c>
      <c r="B330" s="1" t="s">
        <v>101</v>
      </c>
      <c r="C330">
        <f>SUMIFS(INDEX('IRA-BIL_IRA-BIL - Mid_annual_st'!$W$3:$AR$434,MATCH(C324,'IRA-BIL_IRA-BIL - Mid_annual_st'!$A$3:$A$434,0),),'IRA-BIL_IRA-BIL - Mid_annual_st'!$W$1:$AR$1,$B330)</f>
        <v>11699290</v>
      </c>
      <c r="D330">
        <f>SUMIFS(INDEX('IRA-BIL_IRA-BIL - Mid_annual_st'!$W$3:$AR$434,MATCH(D324,'IRA-BIL_IRA-BIL - Mid_annual_st'!$A$3:$A$434,0),),'IRA-BIL_IRA-BIL - Mid_annual_st'!$W$1:$AR$1,$B330)</f>
        <v>12628201</v>
      </c>
      <c r="E330">
        <f>SUMIFS(INDEX('IRA-BIL_IRA-BIL - Mid_annual_st'!$W$3:$AR$434,MATCH(E324,'IRA-BIL_IRA-BIL - Mid_annual_st'!$A$3:$A$434,0),),'IRA-BIL_IRA-BIL - Mid_annual_st'!$W$1:$AR$1,$B330)</f>
        <v>12633822</v>
      </c>
      <c r="F330">
        <f>SUMIFS(INDEX('IRA-BIL_IRA-BIL - Mid_annual_st'!$W$3:$AR$434,MATCH(F324,'IRA-BIL_IRA-BIL - Mid_annual_st'!$A$3:$A$434,0),),'IRA-BIL_IRA-BIL - Mid_annual_st'!$W$1:$AR$1,$B330)</f>
        <v>12971740</v>
      </c>
      <c r="G330">
        <f>SUMIFS(INDEX('IRA-BIL_IRA-BIL - Mid_annual_st'!$W$3:$AR$434,MATCH(G324,'IRA-BIL_IRA-BIL - Mid_annual_st'!$A$3:$A$434,0),),'IRA-BIL_IRA-BIL - Mid_annual_st'!$W$1:$AR$1,$B330)</f>
        <v>12976196</v>
      </c>
      <c r="H330">
        <f>SUMIFS(INDEX('IRA-BIL_IRA-BIL - Mid_annual_st'!$W$3:$AR$434,MATCH(H324,'IRA-BIL_IRA-BIL - Mid_annual_st'!$A$3:$A$434,0),),'IRA-BIL_IRA-BIL - Mid_annual_st'!$W$1:$AR$1,$B330)</f>
        <v>13269334</v>
      </c>
      <c r="I330">
        <f>SUMIFS(INDEX('IRA-BIL_IRA-BIL - Mid_annual_st'!$W$3:$AR$434,MATCH(I324,'IRA-BIL_IRA-BIL - Mid_annual_st'!$A$3:$A$434,0),),'IRA-BIL_IRA-BIL - Mid_annual_st'!$W$1:$AR$1,$B330)</f>
        <v>13276966</v>
      </c>
      <c r="J330">
        <f>SUMIFS(INDEX('IRA-BIL_IRA-BIL - Mid_annual_st'!$W$3:$AR$434,MATCH(J324,'IRA-BIL_IRA-BIL - Mid_annual_st'!$A$3:$A$434,0),),'IRA-BIL_IRA-BIL - Mid_annual_st'!$W$1:$AR$1,$B330)</f>
        <v>13278927</v>
      </c>
      <c r="K330">
        <f>SUMIFS(INDEX('IRA-BIL_IRA-BIL - Mid_annual_st'!$W$3:$AR$434,MATCH(K324,'IRA-BIL_IRA-BIL - Mid_annual_st'!$A$3:$A$434,0),),'IRA-BIL_IRA-BIL - Mid_annual_st'!$W$1:$AR$1,$B330)</f>
        <v>13277702</v>
      </c>
      <c r="M330">
        <f t="shared" ref="M330" si="2465">C330/SUM(C326:C337)</f>
        <v>0.44032606279521042</v>
      </c>
      <c r="N330">
        <f t="shared" ref="N330" si="2466">D330/SUM(D326:D337)</f>
        <v>0.45771348208253132</v>
      </c>
      <c r="O330">
        <f t="shared" ref="O330" si="2467">E330/SUM(E326:E337)</f>
        <v>0.45063583029073767</v>
      </c>
      <c r="P330">
        <f t="shared" ref="P330" si="2468">F330/SUM(F326:F337)</f>
        <v>0.54719534198010977</v>
      </c>
      <c r="Q330">
        <f t="shared" ref="Q330" si="2469">G330/SUM(G326:G337)</f>
        <v>0.51368413518666944</v>
      </c>
      <c r="R330">
        <f t="shared" ref="R330" si="2470">H330/SUM(H326:H337)</f>
        <v>0.51524378855445929</v>
      </c>
      <c r="S330">
        <f t="shared" ref="S330" si="2471">I330/SUM(I326:I337)</f>
        <v>0.45488213427941204</v>
      </c>
      <c r="T330">
        <f t="shared" ref="T330" si="2472">J330/SUM(J326:J337)</f>
        <v>0.40984541190523671</v>
      </c>
      <c r="U330">
        <f t="shared" ref="U330" si="2473">K330/SUM(K326:K337)</f>
        <v>0.34145035463236223</v>
      </c>
    </row>
    <row r="331" spans="1:21">
      <c r="A331" t="str">
        <f t="shared" si="2446"/>
        <v>MT</v>
      </c>
      <c r="B331" s="1" t="s">
        <v>346</v>
      </c>
      <c r="C331">
        <f>SUMIFS(INDEX('IRA-BIL_IRA-BIL - Mid_annual_st'!$W$3:$AR$434,MATCH(C324,'IRA-BIL_IRA-BIL - Mid_annual_st'!$A$3:$A$434,0),),'IRA-BIL_IRA-BIL - Mid_annual_st'!$W$1:$AR$1,$B331)</f>
        <v>623180</v>
      </c>
      <c r="D331">
        <f>SUMIFS(INDEX('IRA-BIL_IRA-BIL - Mid_annual_st'!$W$3:$AR$434,MATCH(D324,'IRA-BIL_IRA-BIL - Mid_annual_st'!$A$3:$A$434,0),),'IRA-BIL_IRA-BIL - Mid_annual_st'!$W$1:$AR$1,$B331)</f>
        <v>411997</v>
      </c>
      <c r="E331">
        <f>SUMIFS(INDEX('IRA-BIL_IRA-BIL - Mid_annual_st'!$W$3:$AR$434,MATCH(E324,'IRA-BIL_IRA-BIL - Mid_annual_st'!$A$3:$A$434,0),),'IRA-BIL_IRA-BIL - Mid_annual_st'!$W$1:$AR$1,$B331)</f>
        <v>4860</v>
      </c>
      <c r="F331">
        <f>SUMIFS(INDEX('IRA-BIL_IRA-BIL - Mid_annual_st'!$W$3:$AR$434,MATCH(F324,'IRA-BIL_IRA-BIL - Mid_annual_st'!$A$3:$A$434,0),),'IRA-BIL_IRA-BIL - Mid_annual_st'!$W$1:$AR$1,$B331)</f>
        <v>94893</v>
      </c>
      <c r="G331">
        <f>SUMIFS(INDEX('IRA-BIL_IRA-BIL - Mid_annual_st'!$W$3:$AR$434,MATCH(G324,'IRA-BIL_IRA-BIL - Mid_annual_st'!$A$3:$A$434,0),),'IRA-BIL_IRA-BIL - Mid_annual_st'!$W$1:$AR$1,$B331)</f>
        <v>179559</v>
      </c>
      <c r="H331">
        <f>SUMIFS(INDEX('IRA-BIL_IRA-BIL - Mid_annual_st'!$W$3:$AR$434,MATCH(H324,'IRA-BIL_IRA-BIL - Mid_annual_st'!$A$3:$A$434,0),),'IRA-BIL_IRA-BIL - Mid_annual_st'!$W$1:$AR$1,$B331)</f>
        <v>251937</v>
      </c>
      <c r="I331">
        <f>SUMIFS(INDEX('IRA-BIL_IRA-BIL - Mid_annual_st'!$W$3:$AR$434,MATCH(I324,'IRA-BIL_IRA-BIL - Mid_annual_st'!$A$3:$A$434,0),),'IRA-BIL_IRA-BIL - Mid_annual_st'!$W$1:$AR$1,$B331)</f>
        <v>301825</v>
      </c>
      <c r="J331">
        <f>SUMIFS(INDEX('IRA-BIL_IRA-BIL - Mid_annual_st'!$W$3:$AR$434,MATCH(J324,'IRA-BIL_IRA-BIL - Mid_annual_st'!$A$3:$A$434,0),),'IRA-BIL_IRA-BIL - Mid_annual_st'!$W$1:$AR$1,$B331)</f>
        <v>301860</v>
      </c>
      <c r="K331">
        <f>SUMIFS(INDEX('IRA-BIL_IRA-BIL - Mid_annual_st'!$W$3:$AR$434,MATCH(K324,'IRA-BIL_IRA-BIL - Mid_annual_st'!$A$3:$A$434,0),),'IRA-BIL_IRA-BIL - Mid_annual_st'!$W$1:$AR$1,$B331)</f>
        <v>301151</v>
      </c>
      <c r="M331">
        <f t="shared" ref="M331" si="2474">C331/SUM(C326:C337)</f>
        <v>2.3454619537828299E-2</v>
      </c>
      <c r="N331">
        <f t="shared" ref="N331" si="2475">D331/SUM(D326:D337)</f>
        <v>1.4932972754991518E-2</v>
      </c>
      <c r="O331">
        <f t="shared" ref="O331" si="2476">E331/SUM(E326:E337)</f>
        <v>1.7335135283788115E-4</v>
      </c>
      <c r="P331">
        <f t="shared" ref="P331" si="2477">F331/SUM(F326:F337)</f>
        <v>4.0029331135621408E-3</v>
      </c>
      <c r="Q331">
        <f t="shared" ref="Q331" si="2478">G331/SUM(G326:G337)</f>
        <v>7.1081393676531383E-3</v>
      </c>
      <c r="R331">
        <f t="shared" ref="R331" si="2479">H331/SUM(H326:H337)</f>
        <v>9.7826292078445551E-3</v>
      </c>
      <c r="S331">
        <f t="shared" ref="S331" si="2480">I331/SUM(I326:I337)</f>
        <v>1.0340826373953471E-2</v>
      </c>
      <c r="T331">
        <f t="shared" ref="T331" si="2481">J331/SUM(J326:J337)</f>
        <v>9.3167118124615599E-3</v>
      </c>
      <c r="U331">
        <f t="shared" ref="U331" si="2482">K331/SUM(K326:K337)</f>
        <v>7.744421116537374E-3</v>
      </c>
    </row>
    <row r="332" spans="1:21">
      <c r="A332" t="str">
        <f t="shared" si="2446"/>
        <v>MT</v>
      </c>
      <c r="B332" s="1" t="s">
        <v>99</v>
      </c>
      <c r="C332">
        <f>SUMIFS(INDEX('IRA-BIL_IRA-BIL - Mid_annual_st'!$W$3:$AR$434,MATCH(C324,'IRA-BIL_IRA-BIL - Mid_annual_st'!$A$3:$A$434,0),),'IRA-BIL_IRA-BIL - Mid_annual_st'!$W$1:$AR$1,$B332)</f>
        <v>0</v>
      </c>
      <c r="D332">
        <f>SUMIFS(INDEX('IRA-BIL_IRA-BIL - Mid_annual_st'!$W$3:$AR$434,MATCH(D324,'IRA-BIL_IRA-BIL - Mid_annual_st'!$A$3:$A$434,0),),'IRA-BIL_IRA-BIL - Mid_annual_st'!$W$1:$AR$1,$B332)</f>
        <v>0</v>
      </c>
      <c r="E332">
        <f>SUMIFS(INDEX('IRA-BIL_IRA-BIL - Mid_annual_st'!$W$3:$AR$434,MATCH(E324,'IRA-BIL_IRA-BIL - Mid_annual_st'!$A$3:$A$434,0),),'IRA-BIL_IRA-BIL - Mid_annual_st'!$W$1:$AR$1,$B332)</f>
        <v>0</v>
      </c>
      <c r="F332">
        <f>SUMIFS(INDEX('IRA-BIL_IRA-BIL - Mid_annual_st'!$W$3:$AR$434,MATCH(F324,'IRA-BIL_IRA-BIL - Mid_annual_st'!$A$3:$A$434,0),),'IRA-BIL_IRA-BIL - Mid_annual_st'!$W$1:$AR$1,$B332)</f>
        <v>0</v>
      </c>
      <c r="G332">
        <f>SUMIFS(INDEX('IRA-BIL_IRA-BIL - Mid_annual_st'!$W$3:$AR$434,MATCH(G324,'IRA-BIL_IRA-BIL - Mid_annual_st'!$A$3:$A$434,0),),'IRA-BIL_IRA-BIL - Mid_annual_st'!$W$1:$AR$1,$B332)</f>
        <v>0</v>
      </c>
      <c r="H332">
        <f>SUMIFS(INDEX('IRA-BIL_IRA-BIL - Mid_annual_st'!$W$3:$AR$434,MATCH(H324,'IRA-BIL_IRA-BIL - Mid_annual_st'!$A$3:$A$434,0),),'IRA-BIL_IRA-BIL - Mid_annual_st'!$W$1:$AR$1,$B332)</f>
        <v>0</v>
      </c>
      <c r="I332">
        <f>SUMIFS(INDEX('IRA-BIL_IRA-BIL - Mid_annual_st'!$W$3:$AR$434,MATCH(I324,'IRA-BIL_IRA-BIL - Mid_annual_st'!$A$3:$A$434,0),),'IRA-BIL_IRA-BIL - Mid_annual_st'!$W$1:$AR$1,$B332)</f>
        <v>0</v>
      </c>
      <c r="J332">
        <f>SUMIFS(INDEX('IRA-BIL_IRA-BIL - Mid_annual_st'!$W$3:$AR$434,MATCH(J324,'IRA-BIL_IRA-BIL - Mid_annual_st'!$A$3:$A$434,0),),'IRA-BIL_IRA-BIL - Mid_annual_st'!$W$1:$AR$1,$B332)</f>
        <v>0</v>
      </c>
      <c r="K332">
        <f>SUMIFS(INDEX('IRA-BIL_IRA-BIL - Mid_annual_st'!$W$3:$AR$434,MATCH(K324,'IRA-BIL_IRA-BIL - Mid_annual_st'!$A$3:$A$434,0),),'IRA-BIL_IRA-BIL - Mid_annual_st'!$W$1:$AR$1,$B332)</f>
        <v>0</v>
      </c>
      <c r="M332">
        <f t="shared" ref="M332" si="2483">C332/SUM(C326:C337)</f>
        <v>0</v>
      </c>
      <c r="N332">
        <f t="shared" ref="N332" si="2484">D332/SUM(D326:D337)</f>
        <v>0</v>
      </c>
      <c r="O332">
        <f t="shared" ref="O332" si="2485">E332/SUM(E326:E337)</f>
        <v>0</v>
      </c>
      <c r="P332">
        <f t="shared" ref="P332" si="2486">F332/SUM(F326:F337)</f>
        <v>0</v>
      </c>
      <c r="Q332">
        <f t="shared" ref="Q332" si="2487">G332/SUM(G326:G337)</f>
        <v>0</v>
      </c>
      <c r="R332">
        <f t="shared" ref="R332" si="2488">H332/SUM(H326:H337)</f>
        <v>0</v>
      </c>
      <c r="S332">
        <f t="shared" ref="S332" si="2489">I332/SUM(I326:I337)</f>
        <v>0</v>
      </c>
      <c r="T332">
        <f t="shared" ref="T332" si="2490">J332/SUM(J326:J337)</f>
        <v>0</v>
      </c>
      <c r="U332">
        <f t="shared" ref="U332" si="2491">K332/SUM(K326:K337)</f>
        <v>0</v>
      </c>
    </row>
    <row r="333" spans="1:21">
      <c r="A333" t="str">
        <f t="shared" si="2446"/>
        <v>MT</v>
      </c>
      <c r="B333" s="1" t="s">
        <v>109</v>
      </c>
      <c r="C333">
        <f>SUMIFS(INDEX('IRA-BIL_IRA-BIL - Mid_annual_st'!$W$3:$AR$434,MATCH(C324,'IRA-BIL_IRA-BIL - Mid_annual_st'!$A$3:$A$434,0),),'IRA-BIL_IRA-BIL - Mid_annual_st'!$W$1:$AR$1,$B333)</f>
        <v>0</v>
      </c>
      <c r="D333">
        <f>SUMIFS(INDEX('IRA-BIL_IRA-BIL - Mid_annual_st'!$W$3:$AR$434,MATCH(D324,'IRA-BIL_IRA-BIL - Mid_annual_st'!$A$3:$A$434,0),),'IRA-BIL_IRA-BIL - Mid_annual_st'!$W$1:$AR$1,$B333)</f>
        <v>0</v>
      </c>
      <c r="E333">
        <f>SUMIFS(INDEX('IRA-BIL_IRA-BIL - Mid_annual_st'!$W$3:$AR$434,MATCH(E324,'IRA-BIL_IRA-BIL - Mid_annual_st'!$A$3:$A$434,0),),'IRA-BIL_IRA-BIL - Mid_annual_st'!$W$1:$AR$1,$B333)</f>
        <v>0</v>
      </c>
      <c r="F333">
        <f>SUMIFS(INDEX('IRA-BIL_IRA-BIL - Mid_annual_st'!$W$3:$AR$434,MATCH(F324,'IRA-BIL_IRA-BIL - Mid_annual_st'!$A$3:$A$434,0),),'IRA-BIL_IRA-BIL - Mid_annual_st'!$W$1:$AR$1,$B333)</f>
        <v>0</v>
      </c>
      <c r="G333">
        <f>SUMIFS(INDEX('IRA-BIL_IRA-BIL - Mid_annual_st'!$W$3:$AR$434,MATCH(G324,'IRA-BIL_IRA-BIL - Mid_annual_st'!$A$3:$A$434,0),),'IRA-BIL_IRA-BIL - Mid_annual_st'!$W$1:$AR$1,$B333)</f>
        <v>0</v>
      </c>
      <c r="H333">
        <f>SUMIFS(INDEX('IRA-BIL_IRA-BIL - Mid_annual_st'!$W$3:$AR$434,MATCH(H324,'IRA-BIL_IRA-BIL - Mid_annual_st'!$A$3:$A$434,0),),'IRA-BIL_IRA-BIL - Mid_annual_st'!$W$1:$AR$1,$B333)</f>
        <v>0</v>
      </c>
      <c r="I333">
        <f>SUMIFS(INDEX('IRA-BIL_IRA-BIL - Mid_annual_st'!$W$3:$AR$434,MATCH(I324,'IRA-BIL_IRA-BIL - Mid_annual_st'!$A$3:$A$434,0),),'IRA-BIL_IRA-BIL - Mid_annual_st'!$W$1:$AR$1,$B333)</f>
        <v>0</v>
      </c>
      <c r="J333">
        <f>SUMIFS(INDEX('IRA-BIL_IRA-BIL - Mid_annual_st'!$W$3:$AR$434,MATCH(J324,'IRA-BIL_IRA-BIL - Mid_annual_st'!$A$3:$A$434,0),),'IRA-BIL_IRA-BIL - Mid_annual_st'!$W$1:$AR$1,$B333)</f>
        <v>0</v>
      </c>
      <c r="K333">
        <f>SUMIFS(INDEX('IRA-BIL_IRA-BIL - Mid_annual_st'!$W$3:$AR$434,MATCH(K324,'IRA-BIL_IRA-BIL - Mid_annual_st'!$A$3:$A$434,0),),'IRA-BIL_IRA-BIL - Mid_annual_st'!$W$1:$AR$1,$B333)</f>
        <v>0</v>
      </c>
      <c r="M333">
        <f t="shared" ref="M333" si="2492">C333/SUM(C326:C337)</f>
        <v>0</v>
      </c>
      <c r="N333">
        <f t="shared" ref="N333" si="2493">D333/SUM(D326:D337)</f>
        <v>0</v>
      </c>
      <c r="O333">
        <f t="shared" ref="O333" si="2494">E333/SUM(E326:E337)</f>
        <v>0</v>
      </c>
      <c r="P333">
        <f t="shared" ref="P333" si="2495">F333/SUM(F326:F337)</f>
        <v>0</v>
      </c>
      <c r="Q333">
        <f t="shared" ref="Q333" si="2496">G333/SUM(G326:G337)</f>
        <v>0</v>
      </c>
      <c r="R333">
        <f t="shared" ref="R333" si="2497">H333/SUM(H326:H337)</f>
        <v>0</v>
      </c>
      <c r="S333">
        <f t="shared" ref="S333" si="2498">I333/SUM(I326:I337)</f>
        <v>0</v>
      </c>
      <c r="T333">
        <f t="shared" ref="T333" si="2499">J333/SUM(J326:J337)</f>
        <v>0</v>
      </c>
      <c r="U333">
        <f t="shared" ref="U333" si="2500">K333/SUM(K326:K337)</f>
        <v>0</v>
      </c>
    </row>
    <row r="334" spans="1:21">
      <c r="A334" t="str">
        <f t="shared" si="2446"/>
        <v>MT</v>
      </c>
      <c r="B334" s="1" t="s">
        <v>106</v>
      </c>
      <c r="C334">
        <f>SUMIFS(INDEX('IRA-BIL_IRA-BIL - Mid_annual_st'!$W$3:$AR$434,MATCH(C324,'IRA-BIL_IRA-BIL - Mid_annual_st'!$A$3:$A$434,0),),'IRA-BIL_IRA-BIL - Mid_annual_st'!$W$1:$AR$1,$B334)</f>
        <v>0</v>
      </c>
      <c r="D334">
        <f>SUMIFS(INDEX('IRA-BIL_IRA-BIL - Mid_annual_st'!$W$3:$AR$434,MATCH(D324,'IRA-BIL_IRA-BIL - Mid_annual_st'!$A$3:$A$434,0),),'IRA-BIL_IRA-BIL - Mid_annual_st'!$W$1:$AR$1,$B334)</f>
        <v>0</v>
      </c>
      <c r="E334">
        <f>SUMIFS(INDEX('IRA-BIL_IRA-BIL - Mid_annual_st'!$W$3:$AR$434,MATCH(E324,'IRA-BIL_IRA-BIL - Mid_annual_st'!$A$3:$A$434,0),),'IRA-BIL_IRA-BIL - Mid_annual_st'!$W$1:$AR$1,$B334)</f>
        <v>0</v>
      </c>
      <c r="F334">
        <f>SUMIFS(INDEX('IRA-BIL_IRA-BIL - Mid_annual_st'!$W$3:$AR$434,MATCH(F324,'IRA-BIL_IRA-BIL - Mid_annual_st'!$A$3:$A$434,0),),'IRA-BIL_IRA-BIL - Mid_annual_st'!$W$1:$AR$1,$B334)</f>
        <v>0</v>
      </c>
      <c r="G334">
        <f>SUMIFS(INDEX('IRA-BIL_IRA-BIL - Mid_annual_st'!$W$3:$AR$434,MATCH(G324,'IRA-BIL_IRA-BIL - Mid_annual_st'!$A$3:$A$434,0),),'IRA-BIL_IRA-BIL - Mid_annual_st'!$W$1:$AR$1,$B334)</f>
        <v>0</v>
      </c>
      <c r="H334">
        <f>SUMIFS(INDEX('IRA-BIL_IRA-BIL - Mid_annual_st'!$W$3:$AR$434,MATCH(H324,'IRA-BIL_IRA-BIL - Mid_annual_st'!$A$3:$A$434,0),),'IRA-BIL_IRA-BIL - Mid_annual_st'!$W$1:$AR$1,$B334)</f>
        <v>0</v>
      </c>
      <c r="I334">
        <f>SUMIFS(INDEX('IRA-BIL_IRA-BIL - Mid_annual_st'!$W$3:$AR$434,MATCH(I324,'IRA-BIL_IRA-BIL - Mid_annual_st'!$A$3:$A$434,0),),'IRA-BIL_IRA-BIL - Mid_annual_st'!$W$1:$AR$1,$B334)</f>
        <v>0</v>
      </c>
      <c r="J334">
        <f>SUMIFS(INDEX('IRA-BIL_IRA-BIL - Mid_annual_st'!$W$3:$AR$434,MATCH(J324,'IRA-BIL_IRA-BIL - Mid_annual_st'!$A$3:$A$434,0),),'IRA-BIL_IRA-BIL - Mid_annual_st'!$W$1:$AR$1,$B334)</f>
        <v>0</v>
      </c>
      <c r="K334">
        <f>SUMIFS(INDEX('IRA-BIL_IRA-BIL - Mid_annual_st'!$W$3:$AR$434,MATCH(K324,'IRA-BIL_IRA-BIL - Mid_annual_st'!$A$3:$A$434,0),),'IRA-BIL_IRA-BIL - Mid_annual_st'!$W$1:$AR$1,$B334)</f>
        <v>0</v>
      </c>
      <c r="M334">
        <f t="shared" ref="M334" si="2501">C334/SUM(C326:C337)</f>
        <v>0</v>
      </c>
      <c r="N334">
        <f t="shared" ref="N334" si="2502">D334/SUM(D326:D337)</f>
        <v>0</v>
      </c>
      <c r="O334">
        <f t="shared" ref="O334" si="2503">E334/SUM(E326:E337)</f>
        <v>0</v>
      </c>
      <c r="P334">
        <f t="shared" ref="P334" si="2504">F334/SUM(F326:F337)</f>
        <v>0</v>
      </c>
      <c r="Q334">
        <f t="shared" ref="Q334" si="2505">G334/SUM(G326:G337)</f>
        <v>0</v>
      </c>
      <c r="R334">
        <f t="shared" ref="R334" si="2506">H334/SUM(H326:H337)</f>
        <v>0</v>
      </c>
      <c r="S334">
        <f t="shared" ref="S334" si="2507">I334/SUM(I326:I337)</f>
        <v>0</v>
      </c>
      <c r="T334">
        <f t="shared" ref="T334" si="2508">J334/SUM(J326:J337)</f>
        <v>0</v>
      </c>
      <c r="U334">
        <f t="shared" ref="U334" si="2509">K334/SUM(K326:K337)</f>
        <v>0</v>
      </c>
    </row>
    <row r="335" spans="1:21">
      <c r="A335" t="str">
        <f t="shared" si="2446"/>
        <v>MT</v>
      </c>
      <c r="B335" s="1" t="s">
        <v>100</v>
      </c>
      <c r="C335">
        <f>SUMIFS(INDEX('IRA-BIL_IRA-BIL - Mid_annual_st'!$W$3:$AR$434,MATCH(C324,'IRA-BIL_IRA-BIL - Mid_annual_st'!$A$3:$A$434,0),),'IRA-BIL_IRA-BIL - Mid_annual_st'!$W$1:$AR$1,$B335)</f>
        <v>3406987</v>
      </c>
      <c r="D335">
        <f>SUMIFS(INDEX('IRA-BIL_IRA-BIL - Mid_annual_st'!$W$3:$AR$434,MATCH(D324,'IRA-BIL_IRA-BIL - Mid_annual_st'!$A$3:$A$434,0),),'IRA-BIL_IRA-BIL - Mid_annual_st'!$W$1:$AR$1,$B335)</f>
        <v>8467132</v>
      </c>
      <c r="E335">
        <f>SUMIFS(INDEX('IRA-BIL_IRA-BIL - Mid_annual_st'!$W$3:$AR$434,MATCH(E324,'IRA-BIL_IRA-BIL - Mid_annual_st'!$A$3:$A$434,0),),'IRA-BIL_IRA-BIL - Mid_annual_st'!$W$1:$AR$1,$B335)</f>
        <v>9745383</v>
      </c>
      <c r="F335">
        <f>SUMIFS(INDEX('IRA-BIL_IRA-BIL - Mid_annual_st'!$W$3:$AR$434,MATCH(F324,'IRA-BIL_IRA-BIL - Mid_annual_st'!$A$3:$A$434,0),),'IRA-BIL_IRA-BIL - Mid_annual_st'!$W$1:$AR$1,$B335)</f>
        <v>9820138</v>
      </c>
      <c r="G335">
        <f>SUMIFS(INDEX('IRA-BIL_IRA-BIL - Mid_annual_st'!$W$3:$AR$434,MATCH(G324,'IRA-BIL_IRA-BIL - Mid_annual_st'!$A$3:$A$434,0),),'IRA-BIL_IRA-BIL - Mid_annual_st'!$W$1:$AR$1,$B335)</f>
        <v>11325605</v>
      </c>
      <c r="H335">
        <f>SUMIFS(INDEX('IRA-BIL_IRA-BIL - Mid_annual_st'!$W$3:$AR$434,MATCH(H324,'IRA-BIL_IRA-BIL - Mid_annual_st'!$A$3:$A$434,0),),'IRA-BIL_IRA-BIL - Mid_annual_st'!$W$1:$AR$1,$B335)</f>
        <v>11482150</v>
      </c>
      <c r="I335">
        <f>SUMIFS(INDEX('IRA-BIL_IRA-BIL - Mid_annual_st'!$W$3:$AR$434,MATCH(I324,'IRA-BIL_IRA-BIL - Mid_annual_st'!$A$3:$A$434,0),),'IRA-BIL_IRA-BIL - Mid_annual_st'!$W$1:$AR$1,$B335)</f>
        <v>14943009</v>
      </c>
      <c r="J335">
        <f>SUMIFS(INDEX('IRA-BIL_IRA-BIL - Mid_annual_st'!$W$3:$AR$434,MATCH(J324,'IRA-BIL_IRA-BIL - Mid_annual_st'!$A$3:$A$434,0),),'IRA-BIL_IRA-BIL - Mid_annual_st'!$W$1:$AR$1,$B335)</f>
        <v>18161742</v>
      </c>
      <c r="K335">
        <f>SUMIFS(INDEX('IRA-BIL_IRA-BIL - Mid_annual_st'!$W$3:$AR$434,MATCH(K324,'IRA-BIL_IRA-BIL - Mid_annual_st'!$A$3:$A$434,0),),'IRA-BIL_IRA-BIL - Mid_annual_st'!$W$1:$AR$1,$B335)</f>
        <v>24679319</v>
      </c>
      <c r="M335">
        <f t="shared" ref="M335" si="2510">C335/SUM(C326:C337)</f>
        <v>0.1282287362484788</v>
      </c>
      <c r="N335">
        <f t="shared" ref="N335" si="2511">D335/SUM(D326:D337)</f>
        <v>0.30689410716319987</v>
      </c>
      <c r="O335">
        <f t="shared" ref="O335" si="2512">E335/SUM(E326:E337)</f>
        <v>0.34760809196981246</v>
      </c>
      <c r="P335">
        <f t="shared" ref="P335" si="2513">F335/SUM(F326:F337)</f>
        <v>0.41424926580411509</v>
      </c>
      <c r="Q335">
        <f t="shared" ref="Q335" si="2514">G335/SUM(G326:G337)</f>
        <v>0.44834276623833513</v>
      </c>
      <c r="R335">
        <f t="shared" ref="R335" si="2515">H335/SUM(H326:H337)</f>
        <v>0.44584803327360556</v>
      </c>
      <c r="S335">
        <f t="shared" ref="S335" si="2516">I335/SUM(I326:I337)</f>
        <v>0.51196243377263018</v>
      </c>
      <c r="T335">
        <f t="shared" ref="T335" si="2517">J335/SUM(J326:J337)</f>
        <v>0.56055030883945955</v>
      </c>
      <c r="U335">
        <f t="shared" ref="U335" si="2518">K335/SUM(K326:K337)</f>
        <v>0.63465517034763963</v>
      </c>
    </row>
    <row r="336" spans="1:21">
      <c r="A336" t="str">
        <f t="shared" si="2446"/>
        <v>MT</v>
      </c>
      <c r="B336" s="1" t="s">
        <v>896</v>
      </c>
      <c r="C336" s="156">
        <v>0</v>
      </c>
      <c r="D336" s="156">
        <v>0</v>
      </c>
      <c r="E336" s="156">
        <v>0</v>
      </c>
      <c r="F336" s="156">
        <v>0</v>
      </c>
      <c r="G336" s="156">
        <v>0</v>
      </c>
      <c r="H336" s="156">
        <v>0</v>
      </c>
      <c r="I336" s="156">
        <v>0</v>
      </c>
      <c r="J336" s="156">
        <v>0</v>
      </c>
      <c r="K336" s="156">
        <v>0</v>
      </c>
      <c r="M336" s="156">
        <v>0</v>
      </c>
      <c r="N336" s="156">
        <v>0</v>
      </c>
      <c r="O336" s="156">
        <v>0</v>
      </c>
      <c r="P336" s="156">
        <v>0</v>
      </c>
      <c r="Q336" s="156">
        <v>0</v>
      </c>
      <c r="R336" s="156">
        <v>0</v>
      </c>
      <c r="S336" s="156">
        <v>0</v>
      </c>
      <c r="T336" s="156">
        <v>0</v>
      </c>
      <c r="U336" s="156">
        <v>0</v>
      </c>
    </row>
    <row r="337" spans="1:21" ht="15.5" thickBot="1">
      <c r="A337" t="str">
        <f t="shared" si="2446"/>
        <v>MT</v>
      </c>
      <c r="B337" s="1" t="s">
        <v>895</v>
      </c>
      <c r="C337">
        <f>SUMIFS(INDEX('IRA-BIL_IRA-BIL - Mid_annual_st'!$W$3:$AR$434,MATCH(C324,'IRA-BIL_IRA-BIL - Mid_annual_st'!$A$3:$A$434,0),),'IRA-BIL_IRA-BIL - Mid_annual_st'!$W$1:$AR$1,$B337)</f>
        <v>186398</v>
      </c>
      <c r="D337">
        <f>SUMIFS(INDEX('IRA-BIL_IRA-BIL - Mid_annual_st'!$W$3:$AR$434,MATCH(D324,'IRA-BIL_IRA-BIL - Mid_annual_st'!$A$3:$A$434,0),),'IRA-BIL_IRA-BIL - Mid_annual_st'!$W$1:$AR$1,$B337)</f>
        <v>530624</v>
      </c>
      <c r="E337">
        <f>SUMIFS(INDEX('IRA-BIL_IRA-BIL - Mid_annual_st'!$W$3:$AR$434,MATCH(E324,'IRA-BIL_IRA-BIL - Mid_annual_st'!$A$3:$A$434,0),),'IRA-BIL_IRA-BIL - Mid_annual_st'!$W$1:$AR$1,$B337)</f>
        <v>671016</v>
      </c>
      <c r="F337">
        <f>SUMIFS(INDEX('IRA-BIL_IRA-BIL - Mid_annual_st'!$W$3:$AR$434,MATCH(F324,'IRA-BIL_IRA-BIL - Mid_annual_st'!$A$3:$A$434,0),),'IRA-BIL_IRA-BIL - Mid_annual_st'!$W$1:$AR$1,$B337)</f>
        <v>651540</v>
      </c>
      <c r="G337">
        <f>SUMIFS(INDEX('IRA-BIL_IRA-BIL - Mid_annual_st'!$W$3:$AR$434,MATCH(G324,'IRA-BIL_IRA-BIL - Mid_annual_st'!$A$3:$A$434,0),),'IRA-BIL_IRA-BIL - Mid_annual_st'!$W$1:$AR$1,$B337)</f>
        <v>618344</v>
      </c>
      <c r="H337">
        <f>SUMIFS(INDEX('IRA-BIL_IRA-BIL - Mid_annual_st'!$W$3:$AR$434,MATCH(H324,'IRA-BIL_IRA-BIL - Mid_annual_st'!$A$3:$A$434,0),),'IRA-BIL_IRA-BIL - Mid_annual_st'!$W$1:$AR$1,$B337)</f>
        <v>554410</v>
      </c>
      <c r="I337">
        <f>SUMIFS(INDEX('IRA-BIL_IRA-BIL - Mid_annual_st'!$W$3:$AR$434,MATCH(I324,'IRA-BIL_IRA-BIL - Mid_annual_st'!$A$3:$A$434,0),),'IRA-BIL_IRA-BIL - Mid_annual_st'!$W$1:$AR$1,$B337)</f>
        <v>652090</v>
      </c>
      <c r="J337">
        <f>SUMIFS(INDEX('IRA-BIL_IRA-BIL - Mid_annual_st'!$W$3:$AR$434,MATCH(J324,'IRA-BIL_IRA-BIL - Mid_annual_st'!$A$3:$A$434,0),),'IRA-BIL_IRA-BIL - Mid_annual_st'!$W$1:$AR$1,$B337)</f>
        <v>644904</v>
      </c>
      <c r="K337">
        <f>SUMIFS(INDEX('IRA-BIL_IRA-BIL - Mid_annual_st'!$W$3:$AR$434,MATCH(K324,'IRA-BIL_IRA-BIL - Mid_annual_st'!$A$3:$A$434,0),),'IRA-BIL_IRA-BIL - Mid_annual_st'!$W$1:$AR$1,$B337)</f>
        <v>616403</v>
      </c>
      <c r="M337">
        <f t="shared" ref="M337" si="2519">C337/SUM(C326:C337)</f>
        <v>7.0154596948106794E-3</v>
      </c>
      <c r="N337">
        <f t="shared" ref="N337" si="2520">D337/SUM(D326:D337)</f>
        <v>1.9232649109446474E-2</v>
      </c>
      <c r="O337">
        <f t="shared" ref="O337" si="2521">E337/SUM(E326:E337)</f>
        <v>2.3934471476515153E-2</v>
      </c>
      <c r="P337">
        <f t="shared" ref="P337" si="2522">F337/SUM(F326:F337)</f>
        <v>2.7484335417894652E-2</v>
      </c>
      <c r="Q337">
        <f t="shared" ref="Q337" si="2523">G337/SUM(G326:G337)</f>
        <v>2.447816778413843E-2</v>
      </c>
      <c r="R337">
        <f t="shared" ref="R337" si="2524">H337/SUM(H326:H337)</f>
        <v>2.1527554345416117E-2</v>
      </c>
      <c r="S337">
        <f t="shared" ref="S337" si="2525">I337/SUM(I326:I337)</f>
        <v>2.2341255595763505E-2</v>
      </c>
      <c r="T337">
        <f t="shared" ref="T337" si="2526">J337/SUM(J326:J337)</f>
        <v>1.9904540895460513E-2</v>
      </c>
      <c r="U337">
        <f t="shared" ref="U337" si="2527">K337/SUM(K326:K337)</f>
        <v>1.5851464579221011E-2</v>
      </c>
    </row>
    <row r="338" spans="1:21" ht="15.5" thickBot="1">
      <c r="A338" s="153" t="s">
        <v>561</v>
      </c>
      <c r="C338" s="152" t="str">
        <f t="shared" ref="C338" si="2528">$A338&amp;"_"&amp;C339</f>
        <v>NE_2022</v>
      </c>
      <c r="D338" s="152" t="str">
        <f t="shared" ref="D338" si="2529">$A338&amp;"_"&amp;D339</f>
        <v>NE_2023</v>
      </c>
      <c r="E338" s="152" t="str">
        <f t="shared" ref="E338" si="2530">$A338&amp;"_"&amp;E339</f>
        <v>NE_2024</v>
      </c>
      <c r="F338" s="152" t="str">
        <f t="shared" ref="F338" si="2531">$A338&amp;"_"&amp;F339</f>
        <v>NE_2025</v>
      </c>
      <c r="G338" s="152" t="str">
        <f t="shared" ref="G338" si="2532">$A338&amp;"_"&amp;G339</f>
        <v>NE_2026</v>
      </c>
      <c r="H338" s="152" t="str">
        <f t="shared" ref="H338" si="2533">$A338&amp;"_"&amp;H339</f>
        <v>NE_2027</v>
      </c>
      <c r="I338" s="152" t="str">
        <f t="shared" ref="I338" si="2534">$A338&amp;"_"&amp;I339</f>
        <v>NE_2028</v>
      </c>
      <c r="J338" s="152" t="str">
        <f t="shared" ref="J338" si="2535">$A338&amp;"_"&amp;J339</f>
        <v>NE_2029</v>
      </c>
      <c r="K338" s="152" t="str">
        <f t="shared" ref="K338" si="2536">$A338&amp;"_"&amp;K339</f>
        <v>NE_2030</v>
      </c>
      <c r="M338" s="159" t="str">
        <f t="shared" ref="M338" si="2537">$A338&amp;"_"&amp;M339</f>
        <v>NE_2022</v>
      </c>
      <c r="N338" s="159" t="str">
        <f t="shared" ref="N338" si="2538">$A338&amp;"_"&amp;N339</f>
        <v>NE_2023</v>
      </c>
      <c r="O338" s="159" t="str">
        <f t="shared" ref="O338" si="2539">$A338&amp;"_"&amp;O339</f>
        <v>NE_2024</v>
      </c>
      <c r="P338" s="159" t="str">
        <f t="shared" ref="P338" si="2540">$A338&amp;"_"&amp;P339</f>
        <v>NE_2025</v>
      </c>
      <c r="Q338" s="159" t="str">
        <f t="shared" ref="Q338" si="2541">$A338&amp;"_"&amp;Q339</f>
        <v>NE_2026</v>
      </c>
      <c r="R338" s="159" t="str">
        <f t="shared" ref="R338" si="2542">$A338&amp;"_"&amp;R339</f>
        <v>NE_2027</v>
      </c>
      <c r="S338" s="159" t="str">
        <f t="shared" ref="S338" si="2543">$A338&amp;"_"&amp;S339</f>
        <v>NE_2028</v>
      </c>
      <c r="T338" s="159" t="str">
        <f t="shared" ref="T338" si="2544">$A338&amp;"_"&amp;T339</f>
        <v>NE_2029</v>
      </c>
      <c r="U338" s="159" t="str">
        <f t="shared" ref="U338" si="2545">$A338&amp;"_"&amp;U339</f>
        <v>NE_2030</v>
      </c>
    </row>
    <row r="339" spans="1:21">
      <c r="C339" s="151">
        <v>2022</v>
      </c>
      <c r="D339" s="151">
        <v>2023</v>
      </c>
      <c r="E339" s="151">
        <v>2024</v>
      </c>
      <c r="F339" s="151">
        <v>2025</v>
      </c>
      <c r="G339" s="151">
        <v>2026</v>
      </c>
      <c r="H339" s="151">
        <v>2027</v>
      </c>
      <c r="I339" s="151">
        <v>2028</v>
      </c>
      <c r="J339" s="151">
        <v>2029</v>
      </c>
      <c r="K339" s="151">
        <v>2030</v>
      </c>
      <c r="M339" s="151">
        <v>2022</v>
      </c>
      <c r="N339" s="151">
        <v>2023</v>
      </c>
      <c r="O339" s="151">
        <v>2024</v>
      </c>
      <c r="P339" s="151">
        <v>2025</v>
      </c>
      <c r="Q339" s="151">
        <v>2026</v>
      </c>
      <c r="R339" s="151">
        <v>2027</v>
      </c>
      <c r="S339" s="151">
        <v>2028</v>
      </c>
      <c r="T339" s="151">
        <v>2029</v>
      </c>
      <c r="U339" s="151">
        <v>2030</v>
      </c>
    </row>
    <row r="340" spans="1:21">
      <c r="A340" t="str">
        <f>A338</f>
        <v>NE</v>
      </c>
      <c r="B340" s="1" t="s">
        <v>897</v>
      </c>
      <c r="C340" s="156">
        <v>0</v>
      </c>
      <c r="D340" s="156">
        <v>0</v>
      </c>
      <c r="E340" s="156">
        <v>0</v>
      </c>
      <c r="F340" s="156">
        <v>0</v>
      </c>
      <c r="G340" s="156">
        <v>0</v>
      </c>
      <c r="H340" s="156">
        <v>0</v>
      </c>
      <c r="I340" s="156">
        <v>0</v>
      </c>
      <c r="J340" s="156">
        <v>0</v>
      </c>
      <c r="K340" s="156">
        <v>0</v>
      </c>
      <c r="M340" s="156">
        <v>0</v>
      </c>
      <c r="N340" s="156">
        <v>0</v>
      </c>
      <c r="O340" s="156">
        <v>0</v>
      </c>
      <c r="P340" s="156">
        <v>0</v>
      </c>
      <c r="Q340" s="156">
        <v>0</v>
      </c>
      <c r="R340" s="156">
        <v>0</v>
      </c>
      <c r="S340" s="156">
        <v>0</v>
      </c>
      <c r="T340" s="156">
        <v>0</v>
      </c>
      <c r="U340" s="156">
        <v>0</v>
      </c>
    </row>
    <row r="341" spans="1:21">
      <c r="A341" t="str">
        <f>A340</f>
        <v>NE</v>
      </c>
      <c r="B341" s="1" t="s">
        <v>104</v>
      </c>
      <c r="C341">
        <f>SUMIFS(INDEX('IRA-BIL_IRA-BIL - Mid_annual_st'!$W$3:$AR$434,MATCH(C338,'IRA-BIL_IRA-BIL - Mid_annual_st'!$A$3:$A$434,0),),'IRA-BIL_IRA-BIL - Mid_annual_st'!$W$1:$AR$1,$B341)</f>
        <v>50438</v>
      </c>
      <c r="D341">
        <f>SUMIFS(INDEX('IRA-BIL_IRA-BIL - Mid_annual_st'!$W$3:$AR$434,MATCH(D338,'IRA-BIL_IRA-BIL - Mid_annual_st'!$A$3:$A$434,0),),'IRA-BIL_IRA-BIL - Mid_annual_st'!$W$1:$AR$1,$B341)</f>
        <v>50438</v>
      </c>
      <c r="E341">
        <f>SUMIFS(INDEX('IRA-BIL_IRA-BIL - Mid_annual_st'!$W$3:$AR$434,MATCH(E338,'IRA-BIL_IRA-BIL - Mid_annual_st'!$A$3:$A$434,0),),'IRA-BIL_IRA-BIL - Mid_annual_st'!$W$1:$AR$1,$B341)</f>
        <v>50438</v>
      </c>
      <c r="F341">
        <f>SUMIFS(INDEX('IRA-BIL_IRA-BIL - Mid_annual_st'!$W$3:$AR$434,MATCH(F338,'IRA-BIL_IRA-BIL - Mid_annual_st'!$A$3:$A$434,0),),'IRA-BIL_IRA-BIL - Mid_annual_st'!$W$1:$AR$1,$B341)</f>
        <v>48932</v>
      </c>
      <c r="G341">
        <f>SUMIFS(INDEX('IRA-BIL_IRA-BIL - Mid_annual_st'!$W$3:$AR$434,MATCH(G338,'IRA-BIL_IRA-BIL - Mid_annual_st'!$A$3:$A$434,0),),'IRA-BIL_IRA-BIL - Mid_annual_st'!$W$1:$AR$1,$B341)</f>
        <v>47527</v>
      </c>
      <c r="H341">
        <f>SUMIFS(INDEX('IRA-BIL_IRA-BIL - Mid_annual_st'!$W$3:$AR$434,MATCH(H338,'IRA-BIL_IRA-BIL - Mid_annual_st'!$A$3:$A$434,0),),'IRA-BIL_IRA-BIL - Mid_annual_st'!$W$1:$AR$1,$B341)</f>
        <v>46690</v>
      </c>
      <c r="I341">
        <f>SUMIFS(INDEX('IRA-BIL_IRA-BIL - Mid_annual_st'!$W$3:$AR$434,MATCH(I338,'IRA-BIL_IRA-BIL - Mid_annual_st'!$A$3:$A$434,0),),'IRA-BIL_IRA-BIL - Mid_annual_st'!$W$1:$AR$1,$B341)</f>
        <v>40803</v>
      </c>
      <c r="J341">
        <f>SUMIFS(INDEX('IRA-BIL_IRA-BIL - Mid_annual_st'!$W$3:$AR$434,MATCH(J338,'IRA-BIL_IRA-BIL - Mid_annual_st'!$A$3:$A$434,0),),'IRA-BIL_IRA-BIL - Mid_annual_st'!$W$1:$AR$1,$B341)</f>
        <v>38706</v>
      </c>
      <c r="K341">
        <f>SUMIFS(INDEX('IRA-BIL_IRA-BIL - Mid_annual_st'!$W$3:$AR$434,MATCH(K338,'IRA-BIL_IRA-BIL - Mid_annual_st'!$A$3:$A$434,0),),'IRA-BIL_IRA-BIL - Mid_annual_st'!$W$1:$AR$1,$B341)</f>
        <v>36520</v>
      </c>
      <c r="M341">
        <f t="shared" ref="M341" si="2546">C341/SUM(C340:C351)</f>
        <v>1.1510273223507494E-3</v>
      </c>
      <c r="N341">
        <f t="shared" ref="N341" si="2547">D341/SUM(D340:D351)</f>
        <v>1.0817222988651288E-3</v>
      </c>
      <c r="O341">
        <f t="shared" ref="O341" si="2548">E341/SUM(E340:E351)</f>
        <v>1.0906452293763923E-3</v>
      </c>
      <c r="P341">
        <f t="shared" ref="P341" si="2549">F341/SUM(F340:F351)</f>
        <v>8.9174756443770049E-4</v>
      </c>
      <c r="Q341">
        <f t="shared" ref="Q341" si="2550">G341/SUM(G340:G351)</f>
        <v>8.8709433870417967E-4</v>
      </c>
      <c r="R341">
        <f t="shared" ref="R341" si="2551">H341/SUM(H340:H351)</f>
        <v>9.0929013886432053E-4</v>
      </c>
      <c r="S341">
        <f t="shared" ref="S341" si="2552">I341/SUM(I340:I351)</f>
        <v>8.1235276317702062E-4</v>
      </c>
      <c r="T341">
        <f t="shared" ref="T341" si="2553">J341/SUM(J340:J351)</f>
        <v>7.9006830296222952E-4</v>
      </c>
      <c r="U341">
        <f t="shared" ref="U341" si="2554">K341/SUM(K340:K351)</f>
        <v>6.6857755603085423E-4</v>
      </c>
    </row>
    <row r="342" spans="1:21">
      <c r="A342" t="str">
        <f t="shared" ref="A342:A351" si="2555">A341</f>
        <v>NE</v>
      </c>
      <c r="B342" s="1" t="s">
        <v>98</v>
      </c>
      <c r="C342">
        <f>SUMIFS(INDEX('IRA-BIL_IRA-BIL - Mid_annual_st'!$W$3:$AR$434,MATCH(C338,'IRA-BIL_IRA-BIL - Mid_annual_st'!$A$3:$A$434,0),),'IRA-BIL_IRA-BIL - Mid_annual_st'!$W$1:$AR$1,$B342)</f>
        <v>20777033</v>
      </c>
      <c r="D342">
        <f>SUMIFS(INDEX('IRA-BIL_IRA-BIL - Mid_annual_st'!$W$3:$AR$434,MATCH(D338,'IRA-BIL_IRA-BIL - Mid_annual_st'!$A$3:$A$434,0),),'IRA-BIL_IRA-BIL - Mid_annual_st'!$W$1:$AR$1,$B342)</f>
        <v>10781586</v>
      </c>
      <c r="E342">
        <f>SUMIFS(INDEX('IRA-BIL_IRA-BIL - Mid_annual_st'!$W$3:$AR$434,MATCH(E338,'IRA-BIL_IRA-BIL - Mid_annual_st'!$A$3:$A$434,0),),'IRA-BIL_IRA-BIL - Mid_annual_st'!$W$1:$AR$1,$B342)</f>
        <v>8390375</v>
      </c>
      <c r="F342">
        <f>SUMIFS(INDEX('IRA-BIL_IRA-BIL - Mid_annual_st'!$W$3:$AR$434,MATCH(F338,'IRA-BIL_IRA-BIL - Mid_annual_st'!$A$3:$A$434,0),),'IRA-BIL_IRA-BIL - Mid_annual_st'!$W$1:$AR$1,$B342)</f>
        <v>8763129</v>
      </c>
      <c r="G342">
        <f>SUMIFS(INDEX('IRA-BIL_IRA-BIL - Mid_annual_st'!$W$3:$AR$434,MATCH(G338,'IRA-BIL_IRA-BIL - Mid_annual_st'!$A$3:$A$434,0),),'IRA-BIL_IRA-BIL - Mid_annual_st'!$W$1:$AR$1,$B342)</f>
        <v>7947022</v>
      </c>
      <c r="H342">
        <f>SUMIFS(INDEX('IRA-BIL_IRA-BIL - Mid_annual_st'!$W$3:$AR$434,MATCH(H338,'IRA-BIL_IRA-BIL - Mid_annual_st'!$A$3:$A$434,0),),'IRA-BIL_IRA-BIL - Mid_annual_st'!$W$1:$AR$1,$B342)</f>
        <v>6629843</v>
      </c>
      <c r="I342">
        <f>SUMIFS(INDEX('IRA-BIL_IRA-BIL - Mid_annual_st'!$W$3:$AR$434,MATCH(I338,'IRA-BIL_IRA-BIL - Mid_annual_st'!$A$3:$A$434,0),),'IRA-BIL_IRA-BIL - Mid_annual_st'!$W$1:$AR$1,$B342)</f>
        <v>5029965</v>
      </c>
      <c r="J342">
        <f>SUMIFS(INDEX('IRA-BIL_IRA-BIL - Mid_annual_st'!$W$3:$AR$434,MATCH(J338,'IRA-BIL_IRA-BIL - Mid_annual_st'!$A$3:$A$434,0),),'IRA-BIL_IRA-BIL - Mid_annual_st'!$W$1:$AR$1,$B342)</f>
        <v>4459427</v>
      </c>
      <c r="K342">
        <f>SUMIFS(INDEX('IRA-BIL_IRA-BIL - Mid_annual_st'!$W$3:$AR$434,MATCH(K338,'IRA-BIL_IRA-BIL - Mid_annual_st'!$A$3:$A$434,0),),'IRA-BIL_IRA-BIL - Mid_annual_st'!$W$1:$AR$1,$B342)</f>
        <v>4180480</v>
      </c>
      <c r="M342">
        <f t="shared" ref="M342" si="2556">C342/SUM(C340:C351)</f>
        <v>0.47414514176579475</v>
      </c>
      <c r="N342">
        <f t="shared" ref="N342" si="2557">D342/SUM(D340:D351)</f>
        <v>0.23122808186946525</v>
      </c>
      <c r="O342">
        <f t="shared" ref="O342" si="2558">E342/SUM(E340:E351)</f>
        <v>0.18142913014847831</v>
      </c>
      <c r="P342">
        <f t="shared" ref="P342" si="2559">F342/SUM(F340:F351)</f>
        <v>0.15970119640732816</v>
      </c>
      <c r="Q342">
        <f t="shared" ref="Q342" si="2560">G342/SUM(G340:G351)</f>
        <v>0.1483316478161375</v>
      </c>
      <c r="R342">
        <f t="shared" ref="R342" si="2561">H342/SUM(H340:H351)</f>
        <v>0.12911653163672401</v>
      </c>
      <c r="S342">
        <f t="shared" ref="S342" si="2562">I342/SUM(I340:I351)</f>
        <v>0.10014229263617141</v>
      </c>
      <c r="T342">
        <f t="shared" ref="T342" si="2563">J342/SUM(J340:J351)</f>
        <v>9.1025988789178586E-2</v>
      </c>
      <c r="U342">
        <f t="shared" ref="U342" si="2564">K342/SUM(K340:K351)</f>
        <v>7.6532724573818878E-2</v>
      </c>
    </row>
    <row r="343" spans="1:21">
      <c r="A343" t="str">
        <f t="shared" si="2555"/>
        <v>NE</v>
      </c>
      <c r="B343" s="1" t="s">
        <v>105</v>
      </c>
      <c r="C343">
        <f>SUMIFS(INDEX('IRA-BIL_IRA-BIL - Mid_annual_st'!$W$3:$AR$434,MATCH(C338,'IRA-BIL_IRA-BIL - Mid_annual_st'!$A$3:$A$434,0),),'IRA-BIL_IRA-BIL - Mid_annual_st'!$W$1:$AR$1,$B343)</f>
        <v>0</v>
      </c>
      <c r="D343">
        <f>SUMIFS(INDEX('IRA-BIL_IRA-BIL - Mid_annual_st'!$W$3:$AR$434,MATCH(D338,'IRA-BIL_IRA-BIL - Mid_annual_st'!$A$3:$A$434,0),),'IRA-BIL_IRA-BIL - Mid_annual_st'!$W$1:$AR$1,$B343)</f>
        <v>0</v>
      </c>
      <c r="E343">
        <f>SUMIFS(INDEX('IRA-BIL_IRA-BIL - Mid_annual_st'!$W$3:$AR$434,MATCH(E338,'IRA-BIL_IRA-BIL - Mid_annual_st'!$A$3:$A$434,0),),'IRA-BIL_IRA-BIL - Mid_annual_st'!$W$1:$AR$1,$B343)</f>
        <v>0</v>
      </c>
      <c r="F343">
        <f>SUMIFS(INDEX('IRA-BIL_IRA-BIL - Mid_annual_st'!$W$3:$AR$434,MATCH(F338,'IRA-BIL_IRA-BIL - Mid_annual_st'!$A$3:$A$434,0),),'IRA-BIL_IRA-BIL - Mid_annual_st'!$W$1:$AR$1,$B343)</f>
        <v>0</v>
      </c>
      <c r="G343">
        <f>SUMIFS(INDEX('IRA-BIL_IRA-BIL - Mid_annual_st'!$W$3:$AR$434,MATCH(G338,'IRA-BIL_IRA-BIL - Mid_annual_st'!$A$3:$A$434,0),),'IRA-BIL_IRA-BIL - Mid_annual_st'!$W$1:$AR$1,$B343)</f>
        <v>0</v>
      </c>
      <c r="H343">
        <f>SUMIFS(INDEX('IRA-BIL_IRA-BIL - Mid_annual_st'!$W$3:$AR$434,MATCH(H338,'IRA-BIL_IRA-BIL - Mid_annual_st'!$A$3:$A$434,0),),'IRA-BIL_IRA-BIL - Mid_annual_st'!$W$1:$AR$1,$B343)</f>
        <v>0</v>
      </c>
      <c r="I343">
        <f>SUMIFS(INDEX('IRA-BIL_IRA-BIL - Mid_annual_st'!$W$3:$AR$434,MATCH(I338,'IRA-BIL_IRA-BIL - Mid_annual_st'!$A$3:$A$434,0),),'IRA-BIL_IRA-BIL - Mid_annual_st'!$W$1:$AR$1,$B343)</f>
        <v>0</v>
      </c>
      <c r="J343">
        <f>SUMIFS(INDEX('IRA-BIL_IRA-BIL - Mid_annual_st'!$W$3:$AR$434,MATCH(J338,'IRA-BIL_IRA-BIL - Mid_annual_st'!$A$3:$A$434,0),),'IRA-BIL_IRA-BIL - Mid_annual_st'!$W$1:$AR$1,$B343)</f>
        <v>0</v>
      </c>
      <c r="K343">
        <f>SUMIFS(INDEX('IRA-BIL_IRA-BIL - Mid_annual_st'!$W$3:$AR$434,MATCH(K338,'IRA-BIL_IRA-BIL - Mid_annual_st'!$A$3:$A$434,0),),'IRA-BIL_IRA-BIL - Mid_annual_st'!$W$1:$AR$1,$B343)</f>
        <v>0</v>
      </c>
      <c r="M343">
        <f t="shared" ref="M343" si="2565">C343/SUM(C340:C351)</f>
        <v>0</v>
      </c>
      <c r="N343">
        <f t="shared" ref="N343" si="2566">D343/SUM(D340:D351)</f>
        <v>0</v>
      </c>
      <c r="O343">
        <f t="shared" ref="O343" si="2567">E343/SUM(E340:E351)</f>
        <v>0</v>
      </c>
      <c r="P343">
        <f t="shared" ref="P343" si="2568">F343/SUM(F340:F351)</f>
        <v>0</v>
      </c>
      <c r="Q343">
        <f t="shared" ref="Q343" si="2569">G343/SUM(G340:G351)</f>
        <v>0</v>
      </c>
      <c r="R343">
        <f t="shared" ref="R343" si="2570">H343/SUM(H340:H351)</f>
        <v>0</v>
      </c>
      <c r="S343">
        <f t="shared" ref="S343" si="2571">I343/SUM(I340:I351)</f>
        <v>0</v>
      </c>
      <c r="T343">
        <f t="shared" ref="T343" si="2572">J343/SUM(J340:J351)</f>
        <v>0</v>
      </c>
      <c r="U343">
        <f t="shared" ref="U343" si="2573">K343/SUM(K340:K351)</f>
        <v>0</v>
      </c>
    </row>
    <row r="344" spans="1:21">
      <c r="A344" t="str">
        <f t="shared" si="2555"/>
        <v>NE</v>
      </c>
      <c r="B344" s="1" t="s">
        <v>101</v>
      </c>
      <c r="C344">
        <f>SUMIFS(INDEX('IRA-BIL_IRA-BIL - Mid_annual_st'!$W$3:$AR$434,MATCH(C338,'IRA-BIL_IRA-BIL - Mid_annual_st'!$A$3:$A$434,0),),'IRA-BIL_IRA-BIL - Mid_annual_st'!$W$1:$AR$1,$B344)</f>
        <v>1186917</v>
      </c>
      <c r="D344">
        <f>SUMIFS(INDEX('IRA-BIL_IRA-BIL - Mid_annual_st'!$W$3:$AR$434,MATCH(D338,'IRA-BIL_IRA-BIL - Mid_annual_st'!$A$3:$A$434,0),),'IRA-BIL_IRA-BIL - Mid_annual_st'!$W$1:$AR$1,$B344)</f>
        <v>1186917</v>
      </c>
      <c r="E344">
        <f>SUMIFS(INDEX('IRA-BIL_IRA-BIL - Mid_annual_st'!$W$3:$AR$434,MATCH(E338,'IRA-BIL_IRA-BIL - Mid_annual_st'!$A$3:$A$434,0),),'IRA-BIL_IRA-BIL - Mid_annual_st'!$W$1:$AR$1,$B344)</f>
        <v>1189044</v>
      </c>
      <c r="F344">
        <f>SUMIFS(INDEX('IRA-BIL_IRA-BIL - Mid_annual_st'!$W$3:$AR$434,MATCH(F338,'IRA-BIL_IRA-BIL - Mid_annual_st'!$A$3:$A$434,0),),'IRA-BIL_IRA-BIL - Mid_annual_st'!$W$1:$AR$1,$B344)</f>
        <v>1191000</v>
      </c>
      <c r="G344">
        <f>SUMIFS(INDEX('IRA-BIL_IRA-BIL - Mid_annual_st'!$W$3:$AR$434,MATCH(G338,'IRA-BIL_IRA-BIL - Mid_annual_st'!$A$3:$A$434,0),),'IRA-BIL_IRA-BIL - Mid_annual_st'!$W$1:$AR$1,$B344)</f>
        <v>1193260</v>
      </c>
      <c r="H344">
        <f>SUMIFS(INDEX('IRA-BIL_IRA-BIL - Mid_annual_st'!$W$3:$AR$434,MATCH(H338,'IRA-BIL_IRA-BIL - Mid_annual_st'!$A$3:$A$434,0),),'IRA-BIL_IRA-BIL - Mid_annual_st'!$W$1:$AR$1,$B344)</f>
        <v>1245902</v>
      </c>
      <c r="I344">
        <f>SUMIFS(INDEX('IRA-BIL_IRA-BIL - Mid_annual_st'!$W$3:$AR$434,MATCH(I338,'IRA-BIL_IRA-BIL - Mid_annual_st'!$A$3:$A$434,0),),'IRA-BIL_IRA-BIL - Mid_annual_st'!$W$1:$AR$1,$B344)</f>
        <v>1248296</v>
      </c>
      <c r="J344">
        <f>SUMIFS(INDEX('IRA-BIL_IRA-BIL - Mid_annual_st'!$W$3:$AR$434,MATCH(J338,'IRA-BIL_IRA-BIL - Mid_annual_st'!$A$3:$A$434,0),),'IRA-BIL_IRA-BIL - Mid_annual_st'!$W$1:$AR$1,$B344)</f>
        <v>1250385</v>
      </c>
      <c r="K344">
        <f>SUMIFS(INDEX('IRA-BIL_IRA-BIL - Mid_annual_st'!$W$3:$AR$434,MATCH(K338,'IRA-BIL_IRA-BIL - Mid_annual_st'!$A$3:$A$434,0),),'IRA-BIL_IRA-BIL - Mid_annual_st'!$W$1:$AR$1,$B344)</f>
        <v>1252563</v>
      </c>
      <c r="M344">
        <f t="shared" ref="M344" si="2574">C344/SUM(C340:C351)</f>
        <v>2.7086202790804242E-2</v>
      </c>
      <c r="N344">
        <f t="shared" ref="N344" si="2575">D344/SUM(D340:D351)</f>
        <v>2.5455303259488919E-2</v>
      </c>
      <c r="O344">
        <f t="shared" ref="O344" si="2576">E344/SUM(E340:E351)</f>
        <v>2.5711272574618801E-2</v>
      </c>
      <c r="P344">
        <f t="shared" ref="P344" si="2577">F344/SUM(F340:F351)</f>
        <v>2.1705046784216898E-2</v>
      </c>
      <c r="Q344">
        <f t="shared" ref="Q344" si="2578">G344/SUM(G340:G351)</f>
        <v>2.2272270301137237E-2</v>
      </c>
      <c r="R344">
        <f t="shared" ref="R344" si="2579">H344/SUM(H340:H351)</f>
        <v>2.4264005195787849E-2</v>
      </c>
      <c r="S344">
        <f t="shared" ref="S344" si="2580">I344/SUM(I340:I351)</f>
        <v>2.4852503611568318E-2</v>
      </c>
      <c r="T344">
        <f t="shared" ref="T344" si="2581">J344/SUM(J340:J351)</f>
        <v>2.5522904846778983E-2</v>
      </c>
      <c r="U344">
        <f t="shared" ref="U344" si="2582">K344/SUM(K340:K351)</f>
        <v>2.2930873749032719E-2</v>
      </c>
    </row>
    <row r="345" spans="1:21">
      <c r="A345" t="str">
        <f t="shared" si="2555"/>
        <v>NE</v>
      </c>
      <c r="B345" s="1" t="s">
        <v>346</v>
      </c>
      <c r="C345">
        <f>SUMIFS(INDEX('IRA-BIL_IRA-BIL - Mid_annual_st'!$W$3:$AR$434,MATCH(C338,'IRA-BIL_IRA-BIL - Mid_annual_st'!$A$3:$A$434,0),),'IRA-BIL_IRA-BIL - Mid_annual_st'!$W$1:$AR$1,$B345)</f>
        <v>1532886</v>
      </c>
      <c r="D345">
        <f>SUMIFS(INDEX('IRA-BIL_IRA-BIL - Mid_annual_st'!$W$3:$AR$434,MATCH(D338,'IRA-BIL_IRA-BIL - Mid_annual_st'!$A$3:$A$434,0),),'IRA-BIL_IRA-BIL - Mid_annual_st'!$W$1:$AR$1,$B345)</f>
        <v>2158561</v>
      </c>
      <c r="E345">
        <f>SUMIFS(INDEX('IRA-BIL_IRA-BIL - Mid_annual_st'!$W$3:$AR$434,MATCH(E338,'IRA-BIL_IRA-BIL - Mid_annual_st'!$A$3:$A$434,0),),'IRA-BIL_IRA-BIL - Mid_annual_st'!$W$1:$AR$1,$B345)</f>
        <v>1363793</v>
      </c>
      <c r="F345">
        <f>SUMIFS(INDEX('IRA-BIL_IRA-BIL - Mid_annual_st'!$W$3:$AR$434,MATCH(F338,'IRA-BIL_IRA-BIL - Mid_annual_st'!$A$3:$A$434,0),),'IRA-BIL_IRA-BIL - Mid_annual_st'!$W$1:$AR$1,$B345)</f>
        <v>1351532</v>
      </c>
      <c r="G345">
        <f>SUMIFS(INDEX('IRA-BIL_IRA-BIL - Mid_annual_st'!$W$3:$AR$434,MATCH(G338,'IRA-BIL_IRA-BIL - Mid_annual_st'!$A$3:$A$434,0),),'IRA-BIL_IRA-BIL - Mid_annual_st'!$W$1:$AR$1,$B345)</f>
        <v>1271502</v>
      </c>
      <c r="H345">
        <f>SUMIFS(INDEX('IRA-BIL_IRA-BIL - Mid_annual_st'!$W$3:$AR$434,MATCH(H338,'IRA-BIL_IRA-BIL - Mid_annual_st'!$A$3:$A$434,0),),'IRA-BIL_IRA-BIL - Mid_annual_st'!$W$1:$AR$1,$B345)</f>
        <v>1090885</v>
      </c>
      <c r="I345">
        <f>SUMIFS(INDEX('IRA-BIL_IRA-BIL - Mid_annual_st'!$W$3:$AR$434,MATCH(I338,'IRA-BIL_IRA-BIL - Mid_annual_st'!$A$3:$A$434,0),),'IRA-BIL_IRA-BIL - Mid_annual_st'!$W$1:$AR$1,$B345)</f>
        <v>1338579</v>
      </c>
      <c r="J345">
        <f>SUMIFS(INDEX('IRA-BIL_IRA-BIL - Mid_annual_st'!$W$3:$AR$434,MATCH(J338,'IRA-BIL_IRA-BIL - Mid_annual_st'!$A$3:$A$434,0),),'IRA-BIL_IRA-BIL - Mid_annual_st'!$W$1:$AR$1,$B345)</f>
        <v>1150851</v>
      </c>
      <c r="K345">
        <f>SUMIFS(INDEX('IRA-BIL_IRA-BIL - Mid_annual_st'!$W$3:$AR$434,MATCH(K338,'IRA-BIL_IRA-BIL - Mid_annual_st'!$A$3:$A$434,0),),'IRA-BIL_IRA-BIL - Mid_annual_st'!$W$1:$AR$1,$B345)</f>
        <v>1118416</v>
      </c>
      <c r="M345">
        <f t="shared" ref="M345" si="2583">C345/SUM(C340:C351)</f>
        <v>3.4981435981778636E-2</v>
      </c>
      <c r="N345">
        <f t="shared" ref="N345" si="2584">D345/SUM(D340:D351)</f>
        <v>4.6293738196609924E-2</v>
      </c>
      <c r="O345">
        <f t="shared" ref="O345" si="2585">E345/SUM(E340:E351)</f>
        <v>2.9489954583982677E-2</v>
      </c>
      <c r="P345">
        <f t="shared" ref="P345" si="2586">F345/SUM(F340:F351)</f>
        <v>2.4630617372263842E-2</v>
      </c>
      <c r="Q345">
        <f t="shared" ref="Q345" si="2587">G345/SUM(G340:G351)</f>
        <v>2.3732661978476274E-2</v>
      </c>
      <c r="R345">
        <f t="shared" ref="R345" si="2588">H345/SUM(H340:H351)</f>
        <v>2.1245041189441087E-2</v>
      </c>
      <c r="S345">
        <f t="shared" ref="S345" si="2589">I345/SUM(I340:I351)</f>
        <v>2.6649960772020025E-2</v>
      </c>
      <c r="T345">
        <f t="shared" ref="T345" si="2590">J345/SUM(J340:J351)</f>
        <v>2.349121315900338E-2</v>
      </c>
      <c r="U345">
        <f t="shared" ref="U345" si="2591">K345/SUM(K340:K351)</f>
        <v>2.0475022888986963E-2</v>
      </c>
    </row>
    <row r="346" spans="1:21">
      <c r="A346" t="str">
        <f t="shared" si="2555"/>
        <v>NE</v>
      </c>
      <c r="B346" s="1" t="s">
        <v>99</v>
      </c>
      <c r="C346">
        <f>SUMIFS(INDEX('IRA-BIL_IRA-BIL - Mid_annual_st'!$W$3:$AR$434,MATCH(C338,'IRA-BIL_IRA-BIL - Mid_annual_st'!$A$3:$A$434,0),),'IRA-BIL_IRA-BIL - Mid_annual_st'!$W$1:$AR$1,$B346)</f>
        <v>6150340</v>
      </c>
      <c r="D346">
        <f>SUMIFS(INDEX('IRA-BIL_IRA-BIL - Mid_annual_st'!$W$3:$AR$434,MATCH(D338,'IRA-BIL_IRA-BIL - Mid_annual_st'!$A$3:$A$434,0),),'IRA-BIL_IRA-BIL - Mid_annual_st'!$W$1:$AR$1,$B346)</f>
        <v>6150340</v>
      </c>
      <c r="E346">
        <f>SUMIFS(INDEX('IRA-BIL_IRA-BIL - Mid_annual_st'!$W$3:$AR$434,MATCH(E338,'IRA-BIL_IRA-BIL - Mid_annual_st'!$A$3:$A$434,0),),'IRA-BIL_IRA-BIL - Mid_annual_st'!$W$1:$AR$1,$B346)</f>
        <v>6150340</v>
      </c>
      <c r="F346">
        <f>SUMIFS(INDEX('IRA-BIL_IRA-BIL - Mid_annual_st'!$W$3:$AR$434,MATCH(F338,'IRA-BIL_IRA-BIL - Mid_annual_st'!$A$3:$A$434,0),),'IRA-BIL_IRA-BIL - Mid_annual_st'!$W$1:$AR$1,$B346)</f>
        <v>6150340</v>
      </c>
      <c r="G346">
        <f>SUMIFS(INDEX('IRA-BIL_IRA-BIL - Mid_annual_st'!$W$3:$AR$434,MATCH(G338,'IRA-BIL_IRA-BIL - Mid_annual_st'!$A$3:$A$434,0),),'IRA-BIL_IRA-BIL - Mid_annual_st'!$W$1:$AR$1,$B346)</f>
        <v>6150340</v>
      </c>
      <c r="H346">
        <f>SUMIFS(INDEX('IRA-BIL_IRA-BIL - Mid_annual_st'!$W$3:$AR$434,MATCH(H338,'IRA-BIL_IRA-BIL - Mid_annual_st'!$A$3:$A$434,0),),'IRA-BIL_IRA-BIL - Mid_annual_st'!$W$1:$AR$1,$B346)</f>
        <v>5998652</v>
      </c>
      <c r="I346">
        <f>SUMIFS(INDEX('IRA-BIL_IRA-BIL - Mid_annual_st'!$W$3:$AR$434,MATCH(I338,'IRA-BIL_IRA-BIL - Mid_annual_st'!$A$3:$A$434,0),),'IRA-BIL_IRA-BIL - Mid_annual_st'!$W$1:$AR$1,$B346)</f>
        <v>5287309</v>
      </c>
      <c r="J346">
        <f>SUMIFS(INDEX('IRA-BIL_IRA-BIL - Mid_annual_st'!$W$3:$AR$434,MATCH(J338,'IRA-BIL_IRA-BIL - Mid_annual_st'!$A$3:$A$434,0),),'IRA-BIL_IRA-BIL - Mid_annual_st'!$W$1:$AR$1,$B346)</f>
        <v>4994086</v>
      </c>
      <c r="K346">
        <f>SUMIFS(INDEX('IRA-BIL_IRA-BIL - Mid_annual_st'!$W$3:$AR$434,MATCH(K338,'IRA-BIL_IRA-BIL - Mid_annual_st'!$A$3:$A$434,0),),'IRA-BIL_IRA-BIL - Mid_annual_st'!$W$1:$AR$1,$B346)</f>
        <v>4981157</v>
      </c>
      <c r="M346">
        <f t="shared" ref="M346" si="2592">C346/SUM(C340:C351)</f>
        <v>0.14035468063259263</v>
      </c>
      <c r="N346">
        <f t="shared" ref="N346" si="2593">D346/SUM(D340:D351)</f>
        <v>0.13190372186847529</v>
      </c>
      <c r="O346">
        <f t="shared" ref="O346" si="2594">E346/SUM(E340:E351)</f>
        <v>0.13299177168093107</v>
      </c>
      <c r="P346">
        <f t="shared" ref="P346" si="2595">F346/SUM(F340:F351)</f>
        <v>0.11208515318122633</v>
      </c>
      <c r="Q346">
        <f t="shared" ref="Q346" si="2596">G346/SUM(G340:G351)</f>
        <v>0.11479646927232656</v>
      </c>
      <c r="R346">
        <f t="shared" ref="R346" si="2597">H346/SUM(H340:H351)</f>
        <v>0.11682405461723569</v>
      </c>
      <c r="S346">
        <f t="shared" ref="S346" si="2598">I346/SUM(I340:I351)</f>
        <v>0.10526579114086537</v>
      </c>
      <c r="T346">
        <f t="shared" ref="T346" si="2599">J346/SUM(J340:J351)</f>
        <v>0.10193946806354129</v>
      </c>
      <c r="U346">
        <f t="shared" ref="U346" si="2600">K346/SUM(K340:K351)</f>
        <v>9.1190848117907494E-2</v>
      </c>
    </row>
    <row r="347" spans="1:21">
      <c r="A347" t="str">
        <f t="shared" si="2555"/>
        <v>NE</v>
      </c>
      <c r="B347" s="1" t="s">
        <v>109</v>
      </c>
      <c r="C347">
        <f>SUMIFS(INDEX('IRA-BIL_IRA-BIL - Mid_annual_st'!$W$3:$AR$434,MATCH(C338,'IRA-BIL_IRA-BIL - Mid_annual_st'!$A$3:$A$434,0),),'IRA-BIL_IRA-BIL - Mid_annual_st'!$W$1:$AR$1,$B347)</f>
        <v>0</v>
      </c>
      <c r="D347">
        <f>SUMIFS(INDEX('IRA-BIL_IRA-BIL - Mid_annual_st'!$W$3:$AR$434,MATCH(D338,'IRA-BIL_IRA-BIL - Mid_annual_st'!$A$3:$A$434,0),),'IRA-BIL_IRA-BIL - Mid_annual_st'!$W$1:$AR$1,$B347)</f>
        <v>0</v>
      </c>
      <c r="E347">
        <f>SUMIFS(INDEX('IRA-BIL_IRA-BIL - Mid_annual_st'!$W$3:$AR$434,MATCH(E338,'IRA-BIL_IRA-BIL - Mid_annual_st'!$A$3:$A$434,0),),'IRA-BIL_IRA-BIL - Mid_annual_st'!$W$1:$AR$1,$B347)</f>
        <v>0</v>
      </c>
      <c r="F347">
        <f>SUMIFS(INDEX('IRA-BIL_IRA-BIL - Mid_annual_st'!$W$3:$AR$434,MATCH(F338,'IRA-BIL_IRA-BIL - Mid_annual_st'!$A$3:$A$434,0),),'IRA-BIL_IRA-BIL - Mid_annual_st'!$W$1:$AR$1,$B347)</f>
        <v>0</v>
      </c>
      <c r="G347">
        <f>SUMIFS(INDEX('IRA-BIL_IRA-BIL - Mid_annual_st'!$W$3:$AR$434,MATCH(G338,'IRA-BIL_IRA-BIL - Mid_annual_st'!$A$3:$A$434,0),),'IRA-BIL_IRA-BIL - Mid_annual_st'!$W$1:$AR$1,$B347)</f>
        <v>0</v>
      </c>
      <c r="H347">
        <f>SUMIFS(INDEX('IRA-BIL_IRA-BIL - Mid_annual_st'!$W$3:$AR$434,MATCH(H338,'IRA-BIL_IRA-BIL - Mid_annual_st'!$A$3:$A$434,0),),'IRA-BIL_IRA-BIL - Mid_annual_st'!$W$1:$AR$1,$B347)</f>
        <v>0</v>
      </c>
      <c r="I347">
        <f>SUMIFS(INDEX('IRA-BIL_IRA-BIL - Mid_annual_st'!$W$3:$AR$434,MATCH(I338,'IRA-BIL_IRA-BIL - Mid_annual_st'!$A$3:$A$434,0),),'IRA-BIL_IRA-BIL - Mid_annual_st'!$W$1:$AR$1,$B347)</f>
        <v>0</v>
      </c>
      <c r="J347">
        <f>SUMIFS(INDEX('IRA-BIL_IRA-BIL - Mid_annual_st'!$W$3:$AR$434,MATCH(J338,'IRA-BIL_IRA-BIL - Mid_annual_st'!$A$3:$A$434,0),),'IRA-BIL_IRA-BIL - Mid_annual_st'!$W$1:$AR$1,$B347)</f>
        <v>0</v>
      </c>
      <c r="K347">
        <f>SUMIFS(INDEX('IRA-BIL_IRA-BIL - Mid_annual_st'!$W$3:$AR$434,MATCH(K338,'IRA-BIL_IRA-BIL - Mid_annual_st'!$A$3:$A$434,0),),'IRA-BIL_IRA-BIL - Mid_annual_st'!$W$1:$AR$1,$B347)</f>
        <v>0</v>
      </c>
      <c r="M347">
        <f t="shared" ref="M347" si="2601">C347/SUM(C340:C351)</f>
        <v>0</v>
      </c>
      <c r="N347">
        <f t="shared" ref="N347" si="2602">D347/SUM(D340:D351)</f>
        <v>0</v>
      </c>
      <c r="O347">
        <f t="shared" ref="O347" si="2603">E347/SUM(E340:E351)</f>
        <v>0</v>
      </c>
      <c r="P347">
        <f t="shared" ref="P347" si="2604">F347/SUM(F340:F351)</f>
        <v>0</v>
      </c>
      <c r="Q347">
        <f t="shared" ref="Q347" si="2605">G347/SUM(G340:G351)</f>
        <v>0</v>
      </c>
      <c r="R347">
        <f t="shared" ref="R347" si="2606">H347/SUM(H340:H351)</f>
        <v>0</v>
      </c>
      <c r="S347">
        <f t="shared" ref="S347" si="2607">I347/SUM(I340:I351)</f>
        <v>0</v>
      </c>
      <c r="T347">
        <f t="shared" ref="T347" si="2608">J347/SUM(J340:J351)</f>
        <v>0</v>
      </c>
      <c r="U347">
        <f t="shared" ref="U347" si="2609">K347/SUM(K340:K351)</f>
        <v>0</v>
      </c>
    </row>
    <row r="348" spans="1:21">
      <c r="A348" t="str">
        <f t="shared" si="2555"/>
        <v>NE</v>
      </c>
      <c r="B348" s="1" t="s">
        <v>106</v>
      </c>
      <c r="C348">
        <f>SUMIFS(INDEX('IRA-BIL_IRA-BIL - Mid_annual_st'!$W$3:$AR$434,MATCH(C338,'IRA-BIL_IRA-BIL - Mid_annual_st'!$A$3:$A$434,0),),'IRA-BIL_IRA-BIL - Mid_annual_st'!$W$1:$AR$1,$B348)</f>
        <v>528329</v>
      </c>
      <c r="D348">
        <f>SUMIFS(INDEX('IRA-BIL_IRA-BIL - Mid_annual_st'!$W$3:$AR$434,MATCH(D338,'IRA-BIL_IRA-BIL - Mid_annual_st'!$A$3:$A$434,0),),'IRA-BIL_IRA-BIL - Mid_annual_st'!$W$1:$AR$1,$B348)</f>
        <v>55812</v>
      </c>
      <c r="E348">
        <f>SUMIFS(INDEX('IRA-BIL_IRA-BIL - Mid_annual_st'!$W$3:$AR$434,MATCH(E338,'IRA-BIL_IRA-BIL - Mid_annual_st'!$A$3:$A$434,0),),'IRA-BIL_IRA-BIL - Mid_annual_st'!$W$1:$AR$1,$B348)</f>
        <v>3783</v>
      </c>
      <c r="F348">
        <f>SUMIFS(INDEX('IRA-BIL_IRA-BIL - Mid_annual_st'!$W$3:$AR$434,MATCH(F338,'IRA-BIL_IRA-BIL - Mid_annual_st'!$A$3:$A$434,0),),'IRA-BIL_IRA-BIL - Mid_annual_st'!$W$1:$AR$1,$B348)</f>
        <v>0</v>
      </c>
      <c r="G348">
        <f>SUMIFS(INDEX('IRA-BIL_IRA-BIL - Mid_annual_st'!$W$3:$AR$434,MATCH(G338,'IRA-BIL_IRA-BIL - Mid_annual_st'!$A$3:$A$434,0),),'IRA-BIL_IRA-BIL - Mid_annual_st'!$W$1:$AR$1,$B348)</f>
        <v>0</v>
      </c>
      <c r="H348">
        <f>SUMIFS(INDEX('IRA-BIL_IRA-BIL - Mid_annual_st'!$W$3:$AR$434,MATCH(H338,'IRA-BIL_IRA-BIL - Mid_annual_st'!$A$3:$A$434,0),),'IRA-BIL_IRA-BIL - Mid_annual_st'!$W$1:$AR$1,$B348)</f>
        <v>0</v>
      </c>
      <c r="I348">
        <f>SUMIFS(INDEX('IRA-BIL_IRA-BIL - Mid_annual_st'!$W$3:$AR$434,MATCH(I338,'IRA-BIL_IRA-BIL - Mid_annual_st'!$A$3:$A$434,0),),'IRA-BIL_IRA-BIL - Mid_annual_st'!$W$1:$AR$1,$B348)</f>
        <v>0</v>
      </c>
      <c r="J348">
        <f>SUMIFS(INDEX('IRA-BIL_IRA-BIL - Mid_annual_st'!$W$3:$AR$434,MATCH(J338,'IRA-BIL_IRA-BIL - Mid_annual_st'!$A$3:$A$434,0),),'IRA-BIL_IRA-BIL - Mid_annual_st'!$W$1:$AR$1,$B348)</f>
        <v>0</v>
      </c>
      <c r="K348">
        <f>SUMIFS(INDEX('IRA-BIL_IRA-BIL - Mid_annual_st'!$W$3:$AR$434,MATCH(K338,'IRA-BIL_IRA-BIL - Mid_annual_st'!$A$3:$A$434,0),),'IRA-BIL_IRA-BIL - Mid_annual_st'!$W$1:$AR$1,$B348)</f>
        <v>0</v>
      </c>
      <c r="M348">
        <f t="shared" ref="M348" si="2610">C348/SUM(C340:C351)</f>
        <v>1.2056804674853266E-2</v>
      </c>
      <c r="N348">
        <f t="shared" ref="N348" si="2611">D348/SUM(D340:D351)</f>
        <v>1.1969761874828615E-3</v>
      </c>
      <c r="O348">
        <f t="shared" ref="O348" si="2612">E348/SUM(E340:E351)</f>
        <v>8.1801635725661063E-5</v>
      </c>
      <c r="P348">
        <f t="shared" ref="P348" si="2613">F348/SUM(F340:F351)</f>
        <v>0</v>
      </c>
      <c r="Q348">
        <f t="shared" ref="Q348" si="2614">G348/SUM(G340:G351)</f>
        <v>0</v>
      </c>
      <c r="R348">
        <f t="shared" ref="R348" si="2615">H348/SUM(H340:H351)</f>
        <v>0</v>
      </c>
      <c r="S348">
        <f t="shared" ref="S348" si="2616">I348/SUM(I340:I351)</f>
        <v>0</v>
      </c>
      <c r="T348">
        <f t="shared" ref="T348" si="2617">J348/SUM(J340:J351)</f>
        <v>0</v>
      </c>
      <c r="U348">
        <f t="shared" ref="U348" si="2618">K348/SUM(K340:K351)</f>
        <v>0</v>
      </c>
    </row>
    <row r="349" spans="1:21">
      <c r="A349" t="str">
        <f t="shared" si="2555"/>
        <v>NE</v>
      </c>
      <c r="B349" s="1" t="s">
        <v>100</v>
      </c>
      <c r="C349">
        <f>SUMIFS(INDEX('IRA-BIL_IRA-BIL - Mid_annual_st'!$W$3:$AR$434,MATCH(C338,'IRA-BIL_IRA-BIL - Mid_annual_st'!$A$3:$A$434,0),),'IRA-BIL_IRA-BIL - Mid_annual_st'!$W$1:$AR$1,$B349)</f>
        <v>13583436</v>
      </c>
      <c r="D349">
        <f>SUMIFS(INDEX('IRA-BIL_IRA-BIL - Mid_annual_st'!$W$3:$AR$434,MATCH(D338,'IRA-BIL_IRA-BIL - Mid_annual_st'!$A$3:$A$434,0),),'IRA-BIL_IRA-BIL - Mid_annual_st'!$W$1:$AR$1,$B349)</f>
        <v>23813740</v>
      </c>
      <c r="E349">
        <f>SUMIFS(INDEX('IRA-BIL_IRA-BIL - Mid_annual_st'!$W$3:$AR$434,MATCH(E338,'IRA-BIL_IRA-BIL - Mid_annual_st'!$A$3:$A$434,0),),'IRA-BIL_IRA-BIL - Mid_annual_st'!$W$1:$AR$1,$B349)</f>
        <v>26324435</v>
      </c>
      <c r="F349">
        <f>SUMIFS(INDEX('IRA-BIL_IRA-BIL - Mid_annual_st'!$W$3:$AR$434,MATCH(F338,'IRA-BIL_IRA-BIL - Mid_annual_st'!$A$3:$A$434,0),),'IRA-BIL_IRA-BIL - Mid_annual_st'!$W$1:$AR$1,$B349)</f>
        <v>31925978</v>
      </c>
      <c r="G349">
        <f>SUMIFS(INDEX('IRA-BIL_IRA-BIL - Mid_annual_st'!$W$3:$AR$434,MATCH(G338,'IRA-BIL_IRA-BIL - Mid_annual_st'!$A$3:$A$434,0),),'IRA-BIL_IRA-BIL - Mid_annual_st'!$W$1:$AR$1,$B349)</f>
        <v>31571540</v>
      </c>
      <c r="H349">
        <f>SUMIFS(INDEX('IRA-BIL_IRA-BIL - Mid_annual_st'!$W$3:$AR$434,MATCH(H338,'IRA-BIL_IRA-BIL - Mid_annual_st'!$A$3:$A$434,0),),'IRA-BIL_IRA-BIL - Mid_annual_st'!$W$1:$AR$1,$B349)</f>
        <v>30993368</v>
      </c>
      <c r="I349">
        <f>SUMIFS(INDEX('IRA-BIL_IRA-BIL - Mid_annual_st'!$W$3:$AR$434,MATCH(I338,'IRA-BIL_IRA-BIL - Mid_annual_st'!$A$3:$A$434,0),),'IRA-BIL_IRA-BIL - Mid_annual_st'!$W$1:$AR$1,$B349)</f>
        <v>31944445</v>
      </c>
      <c r="J349">
        <f>SUMIFS(INDEX('IRA-BIL_IRA-BIL - Mid_annual_st'!$W$3:$AR$434,MATCH(J338,'IRA-BIL_IRA-BIL - Mid_annual_st'!$A$3:$A$434,0),),'IRA-BIL_IRA-BIL - Mid_annual_st'!$W$1:$AR$1,$B349)</f>
        <v>31797576</v>
      </c>
      <c r="K349">
        <f>SUMIFS(INDEX('IRA-BIL_IRA-BIL - Mid_annual_st'!$W$3:$AR$434,MATCH(K338,'IRA-BIL_IRA-BIL - Mid_annual_st'!$A$3:$A$434,0),),'IRA-BIL_IRA-BIL - Mid_annual_st'!$W$1:$AR$1,$B349)</f>
        <v>36221050</v>
      </c>
      <c r="M349">
        <f t="shared" ref="M349" si="2619">C349/SUM(C340:C351)</f>
        <v>0.30998267114879202</v>
      </c>
      <c r="N349">
        <f t="shared" ref="N349" si="2620">D349/SUM(D340:D351)</f>
        <v>0.51072313686856086</v>
      </c>
      <c r="O349">
        <f t="shared" ref="O349" si="2621">E349/SUM(E340:E351)</f>
        <v>0.56922596948290838</v>
      </c>
      <c r="P349">
        <f t="shared" ref="P349" si="2622">F349/SUM(F340:F351)</f>
        <v>0.58182606727277875</v>
      </c>
      <c r="Q349">
        <f t="shared" ref="Q349" si="2623">G349/SUM(G340:G351)</f>
        <v>0.58928470970548441</v>
      </c>
      <c r="R349">
        <f t="shared" ref="R349" si="2624">H349/SUM(H340:H351)</f>
        <v>0.60359742755607171</v>
      </c>
      <c r="S349">
        <f t="shared" ref="S349" si="2625">I349/SUM(I340:I351)</f>
        <v>0.63598652461599292</v>
      </c>
      <c r="T349">
        <f t="shared" ref="T349" si="2626">J349/SUM(J340:J351)</f>
        <v>0.64905329686954261</v>
      </c>
      <c r="U349">
        <f t="shared" ref="U349" si="2627">K349/SUM(K340:K351)</f>
        <v>0.66310462995266628</v>
      </c>
    </row>
    <row r="350" spans="1:21">
      <c r="A350" t="str">
        <f t="shared" si="2555"/>
        <v>NE</v>
      </c>
      <c r="B350" s="1" t="s">
        <v>896</v>
      </c>
      <c r="C350" s="156">
        <v>0</v>
      </c>
      <c r="D350" s="156">
        <v>0</v>
      </c>
      <c r="E350" s="156">
        <v>0</v>
      </c>
      <c r="F350" s="156">
        <v>0</v>
      </c>
      <c r="G350" s="156">
        <v>0</v>
      </c>
      <c r="H350" s="156">
        <v>0</v>
      </c>
      <c r="I350" s="156">
        <v>0</v>
      </c>
      <c r="J350" s="156">
        <v>0</v>
      </c>
      <c r="K350" s="156">
        <v>0</v>
      </c>
      <c r="M350" s="156">
        <v>0</v>
      </c>
      <c r="N350" s="156">
        <v>0</v>
      </c>
      <c r="O350" s="156">
        <v>0</v>
      </c>
      <c r="P350" s="156">
        <v>0</v>
      </c>
      <c r="Q350" s="156">
        <v>0</v>
      </c>
      <c r="R350" s="156">
        <v>0</v>
      </c>
      <c r="S350" s="156">
        <v>0</v>
      </c>
      <c r="T350" s="156">
        <v>0</v>
      </c>
      <c r="U350" s="156">
        <v>0</v>
      </c>
    </row>
    <row r="351" spans="1:21" ht="15.5" thickBot="1">
      <c r="A351" t="str">
        <f t="shared" si="2555"/>
        <v>NE</v>
      </c>
      <c r="B351" s="1" t="s">
        <v>895</v>
      </c>
      <c r="C351">
        <f>SUMIFS(INDEX('IRA-BIL_IRA-BIL - Mid_annual_st'!$W$3:$AR$434,MATCH(C338,'IRA-BIL_IRA-BIL - Mid_annual_st'!$A$3:$A$434,0),),'IRA-BIL_IRA-BIL - Mid_annual_st'!$W$1:$AR$1,$B351)</f>
        <v>10606</v>
      </c>
      <c r="D351">
        <f>SUMIFS(INDEX('IRA-BIL_IRA-BIL - Mid_annual_st'!$W$3:$AR$434,MATCH(D338,'IRA-BIL_IRA-BIL - Mid_annual_st'!$A$3:$A$434,0),),'IRA-BIL_IRA-BIL - Mid_annual_st'!$W$1:$AR$1,$B351)</f>
        <v>2430100</v>
      </c>
      <c r="E351">
        <f>SUMIFS(INDEX('IRA-BIL_IRA-BIL - Mid_annual_st'!$W$3:$AR$434,MATCH(E338,'IRA-BIL_IRA-BIL - Mid_annual_st'!$A$3:$A$434,0),),'IRA-BIL_IRA-BIL - Mid_annual_st'!$W$1:$AR$1,$B351)</f>
        <v>2773811</v>
      </c>
      <c r="F351">
        <f>SUMIFS(INDEX('IRA-BIL_IRA-BIL - Mid_annual_st'!$W$3:$AR$434,MATCH(F338,'IRA-BIL_IRA-BIL - Mid_annual_st'!$A$3:$A$434,0),),'IRA-BIL_IRA-BIL - Mid_annual_st'!$W$1:$AR$1,$B351)</f>
        <v>5441120</v>
      </c>
      <c r="G351">
        <f>SUMIFS(INDEX('IRA-BIL_IRA-BIL - Mid_annual_st'!$W$3:$AR$434,MATCH(G338,'IRA-BIL_IRA-BIL - Mid_annual_st'!$A$3:$A$434,0),),'IRA-BIL_IRA-BIL - Mid_annual_st'!$W$1:$AR$1,$B351)</f>
        <v>5394847</v>
      </c>
      <c r="H351">
        <f>SUMIFS(INDEX('IRA-BIL_IRA-BIL - Mid_annual_st'!$W$3:$AR$434,MATCH(H338,'IRA-BIL_IRA-BIL - Mid_annual_st'!$A$3:$A$434,0),),'IRA-BIL_IRA-BIL - Mid_annual_st'!$W$1:$AR$1,$B351)</f>
        <v>5342407</v>
      </c>
      <c r="I351">
        <f>SUMIFS(INDEX('IRA-BIL_IRA-BIL - Mid_annual_st'!$W$3:$AR$434,MATCH(I338,'IRA-BIL_IRA-BIL - Mid_annual_st'!$A$3:$A$434,0),),'IRA-BIL_IRA-BIL - Mid_annual_st'!$W$1:$AR$1,$B351)</f>
        <v>5338782</v>
      </c>
      <c r="J351">
        <f>SUMIFS(INDEX('IRA-BIL_IRA-BIL - Mid_annual_st'!$W$3:$AR$434,MATCH(J338,'IRA-BIL_IRA-BIL - Mid_annual_st'!$A$3:$A$434,0),),'IRA-BIL_IRA-BIL - Mid_annual_st'!$W$1:$AR$1,$B351)</f>
        <v>5299670</v>
      </c>
      <c r="K351">
        <f>SUMIFS(INDEX('IRA-BIL_IRA-BIL - Mid_annual_st'!$W$3:$AR$434,MATCH(K338,'IRA-BIL_IRA-BIL - Mid_annual_st'!$A$3:$A$434,0),),'IRA-BIL_IRA-BIL - Mid_annual_st'!$W$1:$AR$1,$B351)</f>
        <v>6833245</v>
      </c>
      <c r="M351">
        <f t="shared" ref="M351" si="2628">C351/SUM(C340:C351)</f>
        <v>2.4203568303366604E-4</v>
      </c>
      <c r="N351">
        <f t="shared" ref="N351" si="2629">D351/SUM(D340:D351)</f>
        <v>5.2117319451051775E-2</v>
      </c>
      <c r="O351">
        <f t="shared" ref="O351" si="2630">E351/SUM(E340:E351)</f>
        <v>5.9979454663978755E-2</v>
      </c>
      <c r="P351">
        <f t="shared" ref="P351" si="2631">F351/SUM(F340:F351)</f>
        <v>9.9160171417748327E-2</v>
      </c>
      <c r="Q351">
        <f t="shared" ref="Q351" si="2632">G351/SUM(G340:G351)</f>
        <v>0.10069514658773386</v>
      </c>
      <c r="R351">
        <f t="shared" ref="R351" si="2633">H351/SUM(H340:H351)</f>
        <v>0.10404364966587532</v>
      </c>
      <c r="S351">
        <f t="shared" ref="S351" si="2634">I351/SUM(I340:I351)</f>
        <v>0.1062905744602049</v>
      </c>
      <c r="T351">
        <f t="shared" ref="T351" si="2635">J351/SUM(J340:J351)</f>
        <v>0.10817705996899289</v>
      </c>
      <c r="U351">
        <f t="shared" ref="U351" si="2636">K351/SUM(K340:K351)</f>
        <v>0.12509732316155681</v>
      </c>
    </row>
    <row r="352" spans="1:21" ht="15.5" thickBot="1">
      <c r="A352" s="153" t="s">
        <v>562</v>
      </c>
      <c r="C352" s="152" t="str">
        <f t="shared" ref="C352" si="2637">$A352&amp;"_"&amp;C353</f>
        <v>NV_2022</v>
      </c>
      <c r="D352" s="152" t="str">
        <f t="shared" ref="D352" si="2638">$A352&amp;"_"&amp;D353</f>
        <v>NV_2023</v>
      </c>
      <c r="E352" s="152" t="str">
        <f t="shared" ref="E352" si="2639">$A352&amp;"_"&amp;E353</f>
        <v>NV_2024</v>
      </c>
      <c r="F352" s="152" t="str">
        <f t="shared" ref="F352" si="2640">$A352&amp;"_"&amp;F353</f>
        <v>NV_2025</v>
      </c>
      <c r="G352" s="152" t="str">
        <f t="shared" ref="G352" si="2641">$A352&amp;"_"&amp;G353</f>
        <v>NV_2026</v>
      </c>
      <c r="H352" s="152" t="str">
        <f t="shared" ref="H352" si="2642">$A352&amp;"_"&amp;H353</f>
        <v>NV_2027</v>
      </c>
      <c r="I352" s="152" t="str">
        <f t="shared" ref="I352" si="2643">$A352&amp;"_"&amp;I353</f>
        <v>NV_2028</v>
      </c>
      <c r="J352" s="152" t="str">
        <f t="shared" ref="J352" si="2644">$A352&amp;"_"&amp;J353</f>
        <v>NV_2029</v>
      </c>
      <c r="K352" s="152" t="str">
        <f t="shared" ref="K352" si="2645">$A352&amp;"_"&amp;K353</f>
        <v>NV_2030</v>
      </c>
      <c r="M352" s="159" t="str">
        <f t="shared" ref="M352" si="2646">$A352&amp;"_"&amp;M353</f>
        <v>NV_2022</v>
      </c>
      <c r="N352" s="159" t="str">
        <f t="shared" ref="N352" si="2647">$A352&amp;"_"&amp;N353</f>
        <v>NV_2023</v>
      </c>
      <c r="O352" s="159" t="str">
        <f t="shared" ref="O352" si="2648">$A352&amp;"_"&amp;O353</f>
        <v>NV_2024</v>
      </c>
      <c r="P352" s="159" t="str">
        <f t="shared" ref="P352" si="2649">$A352&amp;"_"&amp;P353</f>
        <v>NV_2025</v>
      </c>
      <c r="Q352" s="159" t="str">
        <f t="shared" ref="Q352" si="2650">$A352&amp;"_"&amp;Q353</f>
        <v>NV_2026</v>
      </c>
      <c r="R352" s="159" t="str">
        <f t="shared" ref="R352" si="2651">$A352&amp;"_"&amp;R353</f>
        <v>NV_2027</v>
      </c>
      <c r="S352" s="159" t="str">
        <f t="shared" ref="S352" si="2652">$A352&amp;"_"&amp;S353</f>
        <v>NV_2028</v>
      </c>
      <c r="T352" s="159" t="str">
        <f t="shared" ref="T352" si="2653">$A352&amp;"_"&amp;T353</f>
        <v>NV_2029</v>
      </c>
      <c r="U352" s="159" t="str">
        <f t="shared" ref="U352" si="2654">$A352&amp;"_"&amp;U353</f>
        <v>NV_2030</v>
      </c>
    </row>
    <row r="353" spans="1:21">
      <c r="C353" s="151">
        <v>2022</v>
      </c>
      <c r="D353" s="151">
        <v>2023</v>
      </c>
      <c r="E353" s="151">
        <v>2024</v>
      </c>
      <c r="F353" s="151">
        <v>2025</v>
      </c>
      <c r="G353" s="151">
        <v>2026</v>
      </c>
      <c r="H353" s="151">
        <v>2027</v>
      </c>
      <c r="I353" s="151">
        <v>2028</v>
      </c>
      <c r="J353" s="151">
        <v>2029</v>
      </c>
      <c r="K353" s="151">
        <v>2030</v>
      </c>
      <c r="M353" s="151">
        <v>2022</v>
      </c>
      <c r="N353" s="151">
        <v>2023</v>
      </c>
      <c r="O353" s="151">
        <v>2024</v>
      </c>
      <c r="P353" s="151">
        <v>2025</v>
      </c>
      <c r="Q353" s="151">
        <v>2026</v>
      </c>
      <c r="R353" s="151">
        <v>2027</v>
      </c>
      <c r="S353" s="151">
        <v>2028</v>
      </c>
      <c r="T353" s="151">
        <v>2029</v>
      </c>
      <c r="U353" s="151">
        <v>2030</v>
      </c>
    </row>
    <row r="354" spans="1:21">
      <c r="A354" t="str">
        <f>A352</f>
        <v>NV</v>
      </c>
      <c r="B354" s="1" t="s">
        <v>897</v>
      </c>
      <c r="C354" s="156">
        <v>0</v>
      </c>
      <c r="D354" s="156">
        <v>0</v>
      </c>
      <c r="E354" s="156">
        <v>0</v>
      </c>
      <c r="F354" s="156">
        <v>0</v>
      </c>
      <c r="G354" s="156">
        <v>0</v>
      </c>
      <c r="H354" s="156">
        <v>0</v>
      </c>
      <c r="I354" s="156">
        <v>0</v>
      </c>
      <c r="J354" s="156">
        <v>0</v>
      </c>
      <c r="K354" s="156">
        <v>0</v>
      </c>
      <c r="M354" s="156">
        <v>0</v>
      </c>
      <c r="N354" s="156">
        <v>0</v>
      </c>
      <c r="O354" s="156">
        <v>0</v>
      </c>
      <c r="P354" s="156">
        <v>0</v>
      </c>
      <c r="Q354" s="156">
        <v>0</v>
      </c>
      <c r="R354" s="156">
        <v>0</v>
      </c>
      <c r="S354" s="156">
        <v>0</v>
      </c>
      <c r="T354" s="156">
        <v>0</v>
      </c>
      <c r="U354" s="156">
        <v>0</v>
      </c>
    </row>
    <row r="355" spans="1:21">
      <c r="A355" t="str">
        <f>A354</f>
        <v>NV</v>
      </c>
      <c r="B355" s="1" t="s">
        <v>104</v>
      </c>
      <c r="C355">
        <f>SUMIFS(INDEX('IRA-BIL_IRA-BIL - Mid_annual_st'!$W$3:$AR$434,MATCH(C352,'IRA-BIL_IRA-BIL - Mid_annual_st'!$A$3:$A$434,0),),'IRA-BIL_IRA-BIL - Mid_annual_st'!$W$1:$AR$1,$B355)</f>
        <v>45042</v>
      </c>
      <c r="D355">
        <f>SUMIFS(INDEX('IRA-BIL_IRA-BIL - Mid_annual_st'!$W$3:$AR$434,MATCH(D352,'IRA-BIL_IRA-BIL - Mid_annual_st'!$A$3:$A$434,0),),'IRA-BIL_IRA-BIL - Mid_annual_st'!$W$1:$AR$1,$B355)</f>
        <v>45042</v>
      </c>
      <c r="E355">
        <f>SUMIFS(INDEX('IRA-BIL_IRA-BIL - Mid_annual_st'!$W$3:$AR$434,MATCH(E352,'IRA-BIL_IRA-BIL - Mid_annual_st'!$A$3:$A$434,0),),'IRA-BIL_IRA-BIL - Mid_annual_st'!$W$1:$AR$1,$B355)</f>
        <v>45042</v>
      </c>
      <c r="F355">
        <f>SUMIFS(INDEX('IRA-BIL_IRA-BIL - Mid_annual_st'!$W$3:$AR$434,MATCH(F352,'IRA-BIL_IRA-BIL - Mid_annual_st'!$A$3:$A$434,0),),'IRA-BIL_IRA-BIL - Mid_annual_st'!$W$1:$AR$1,$B355)</f>
        <v>45042</v>
      </c>
      <c r="G355">
        <f>SUMIFS(INDEX('IRA-BIL_IRA-BIL - Mid_annual_st'!$W$3:$AR$434,MATCH(G352,'IRA-BIL_IRA-BIL - Mid_annual_st'!$A$3:$A$434,0),),'IRA-BIL_IRA-BIL - Mid_annual_st'!$W$1:$AR$1,$B355)</f>
        <v>45042</v>
      </c>
      <c r="H355">
        <f>SUMIFS(INDEX('IRA-BIL_IRA-BIL - Mid_annual_st'!$W$3:$AR$434,MATCH(H352,'IRA-BIL_IRA-BIL - Mid_annual_st'!$A$3:$A$434,0),),'IRA-BIL_IRA-BIL - Mid_annual_st'!$W$1:$AR$1,$B355)</f>
        <v>45042</v>
      </c>
      <c r="I355">
        <f>SUMIFS(INDEX('IRA-BIL_IRA-BIL - Mid_annual_st'!$W$3:$AR$434,MATCH(I352,'IRA-BIL_IRA-BIL - Mid_annual_st'!$A$3:$A$434,0),),'IRA-BIL_IRA-BIL - Mid_annual_st'!$W$1:$AR$1,$B355)</f>
        <v>45042</v>
      </c>
      <c r="J355">
        <f>SUMIFS(INDEX('IRA-BIL_IRA-BIL - Mid_annual_st'!$W$3:$AR$434,MATCH(J352,'IRA-BIL_IRA-BIL - Mid_annual_st'!$A$3:$A$434,0),),'IRA-BIL_IRA-BIL - Mid_annual_st'!$W$1:$AR$1,$B355)</f>
        <v>41988</v>
      </c>
      <c r="K355">
        <f>SUMIFS(INDEX('IRA-BIL_IRA-BIL - Mid_annual_st'!$W$3:$AR$434,MATCH(K352,'IRA-BIL_IRA-BIL - Mid_annual_st'!$A$3:$A$434,0),),'IRA-BIL_IRA-BIL - Mid_annual_st'!$W$1:$AR$1,$B355)</f>
        <v>41988</v>
      </c>
      <c r="M355">
        <f t="shared" ref="M355" si="2655">C355/SUM(C354:C365)</f>
        <v>1.0759981954419501E-3</v>
      </c>
      <c r="N355">
        <f t="shared" ref="N355" si="2656">D355/SUM(D354:D365)</f>
        <v>1.2048408376685213E-3</v>
      </c>
      <c r="O355">
        <f t="shared" ref="O355" si="2657">E355/SUM(E354:E365)</f>
        <v>1.0264584115135627E-3</v>
      </c>
      <c r="P355">
        <f t="shared" ref="P355" si="2658">F355/SUM(F354:F365)</f>
        <v>1.0330690821428222E-3</v>
      </c>
      <c r="Q355">
        <f t="shared" ref="Q355" si="2659">G355/SUM(G354:G365)</f>
        <v>1.0513066199406831E-3</v>
      </c>
      <c r="R355">
        <f t="shared" ref="R355" si="2660">H355/SUM(H354:H365)</f>
        <v>1.0908604244547065E-3</v>
      </c>
      <c r="S355">
        <f t="shared" ref="S355" si="2661">I355/SUM(I354:I365)</f>
        <v>1.2614311774357459E-3</v>
      </c>
      <c r="T355">
        <f t="shared" ref="T355" si="2662">J355/SUM(J354:J365)</f>
        <v>1.1035613244386451E-3</v>
      </c>
      <c r="U355">
        <f t="shared" ref="U355" si="2663">K355/SUM(K354:K365)</f>
        <v>1.2160994326085761E-3</v>
      </c>
    </row>
    <row r="356" spans="1:21">
      <c r="A356" t="str">
        <f t="shared" ref="A356:A365" si="2664">A355</f>
        <v>NV</v>
      </c>
      <c r="B356" s="1" t="s">
        <v>98</v>
      </c>
      <c r="C356">
        <f>SUMIFS(INDEX('IRA-BIL_IRA-BIL - Mid_annual_st'!$W$3:$AR$434,MATCH(C352,'IRA-BIL_IRA-BIL - Mid_annual_st'!$A$3:$A$434,0),),'IRA-BIL_IRA-BIL - Mid_annual_st'!$W$1:$AR$1,$B356)</f>
        <v>4768915</v>
      </c>
      <c r="D356">
        <f>SUMIFS(INDEX('IRA-BIL_IRA-BIL - Mid_annual_st'!$W$3:$AR$434,MATCH(D352,'IRA-BIL_IRA-BIL - Mid_annual_st'!$A$3:$A$434,0),),'IRA-BIL_IRA-BIL - Mid_annual_st'!$W$1:$AR$1,$B356)</f>
        <v>2481645</v>
      </c>
      <c r="E356">
        <f>SUMIFS(INDEX('IRA-BIL_IRA-BIL - Mid_annual_st'!$W$3:$AR$434,MATCH(E352,'IRA-BIL_IRA-BIL - Mid_annual_st'!$A$3:$A$434,0),),'IRA-BIL_IRA-BIL - Mid_annual_st'!$W$1:$AR$1,$B356)</f>
        <v>1210708</v>
      </c>
      <c r="F356">
        <f>SUMIFS(INDEX('IRA-BIL_IRA-BIL - Mid_annual_st'!$W$3:$AR$434,MATCH(F352,'IRA-BIL_IRA-BIL - Mid_annual_st'!$A$3:$A$434,0),),'IRA-BIL_IRA-BIL - Mid_annual_st'!$W$1:$AR$1,$B356)</f>
        <v>1143220</v>
      </c>
      <c r="G356">
        <f>SUMIFS(INDEX('IRA-BIL_IRA-BIL - Mid_annual_st'!$W$3:$AR$434,MATCH(G352,'IRA-BIL_IRA-BIL - Mid_annual_st'!$A$3:$A$434,0),),'IRA-BIL_IRA-BIL - Mid_annual_st'!$W$1:$AR$1,$B356)</f>
        <v>1035451</v>
      </c>
      <c r="H356">
        <f>SUMIFS(INDEX('IRA-BIL_IRA-BIL - Mid_annual_st'!$W$3:$AR$434,MATCH(H352,'IRA-BIL_IRA-BIL - Mid_annual_st'!$A$3:$A$434,0),),'IRA-BIL_IRA-BIL - Mid_annual_st'!$W$1:$AR$1,$B356)</f>
        <v>841269</v>
      </c>
      <c r="I356">
        <f>SUMIFS(INDEX('IRA-BIL_IRA-BIL - Mid_annual_st'!$W$3:$AR$434,MATCH(I352,'IRA-BIL_IRA-BIL - Mid_annual_st'!$A$3:$A$434,0),),'IRA-BIL_IRA-BIL - Mid_annual_st'!$W$1:$AR$1,$B356)</f>
        <v>227321</v>
      </c>
      <c r="J356">
        <f>SUMIFS(INDEX('IRA-BIL_IRA-BIL - Mid_annual_st'!$W$3:$AR$434,MATCH(J352,'IRA-BIL_IRA-BIL - Mid_annual_st'!$A$3:$A$434,0),),'IRA-BIL_IRA-BIL - Mid_annual_st'!$W$1:$AR$1,$B356)</f>
        <v>554550</v>
      </c>
      <c r="K356">
        <f>SUMIFS(INDEX('IRA-BIL_IRA-BIL - Mid_annual_st'!$W$3:$AR$434,MATCH(K352,'IRA-BIL_IRA-BIL - Mid_annual_st'!$A$3:$A$434,0),),'IRA-BIL_IRA-BIL - Mid_annual_st'!$W$1:$AR$1,$B356)</f>
        <v>367683</v>
      </c>
      <c r="M356">
        <f t="shared" ref="M356" si="2665">C356/SUM(C354:C365)</f>
        <v>0.11392353657066843</v>
      </c>
      <c r="N356">
        <f t="shared" ref="N356" si="2666">D356/SUM(D354:D365)</f>
        <v>6.6382204178231388E-2</v>
      </c>
      <c r="O356">
        <f t="shared" ref="O356" si="2667">E356/SUM(E354:E365)</f>
        <v>2.7590724445778661E-2</v>
      </c>
      <c r="P356">
        <f t="shared" ref="P356" si="2668">F356/SUM(F354:F365)</f>
        <v>2.6220532749152287E-2</v>
      </c>
      <c r="Q356">
        <f t="shared" ref="Q356" si="2669">G356/SUM(G354:G365)</f>
        <v>2.4168031857470813E-2</v>
      </c>
      <c r="R356">
        <f t="shared" ref="R356" si="2670">H356/SUM(H354:H365)</f>
        <v>2.0374474011380192E-2</v>
      </c>
      <c r="S356">
        <f t="shared" ref="S356" si="2671">I356/SUM(I354:I365)</f>
        <v>6.3662758466735752E-3</v>
      </c>
      <c r="T356">
        <f t="shared" ref="T356" si="2672">J356/SUM(J354:J365)</f>
        <v>1.4575115091632149E-2</v>
      </c>
      <c r="U356">
        <f t="shared" ref="U356" si="2673">K356/SUM(K354:K365)</f>
        <v>1.0649211386106009E-2</v>
      </c>
    </row>
    <row r="357" spans="1:21">
      <c r="A357" t="str">
        <f t="shared" si="2664"/>
        <v>NV</v>
      </c>
      <c r="B357" s="1" t="s">
        <v>105</v>
      </c>
      <c r="C357">
        <f>SUMIFS(INDEX('IRA-BIL_IRA-BIL - Mid_annual_st'!$W$3:$AR$434,MATCH(C352,'IRA-BIL_IRA-BIL - Mid_annual_st'!$A$3:$A$434,0),),'IRA-BIL_IRA-BIL - Mid_annual_st'!$W$1:$AR$1,$B357)</f>
        <v>2106801</v>
      </c>
      <c r="D357">
        <f>SUMIFS(INDEX('IRA-BIL_IRA-BIL - Mid_annual_st'!$W$3:$AR$434,MATCH(D352,'IRA-BIL_IRA-BIL - Mid_annual_st'!$A$3:$A$434,0),),'IRA-BIL_IRA-BIL - Mid_annual_st'!$W$1:$AR$1,$B357)</f>
        <v>2106801</v>
      </c>
      <c r="E357">
        <f>SUMIFS(INDEX('IRA-BIL_IRA-BIL - Mid_annual_st'!$W$3:$AR$434,MATCH(E352,'IRA-BIL_IRA-BIL - Mid_annual_st'!$A$3:$A$434,0),),'IRA-BIL_IRA-BIL - Mid_annual_st'!$W$1:$AR$1,$B357)</f>
        <v>2106801</v>
      </c>
      <c r="F357">
        <f>SUMIFS(INDEX('IRA-BIL_IRA-BIL - Mid_annual_st'!$W$3:$AR$434,MATCH(F352,'IRA-BIL_IRA-BIL - Mid_annual_st'!$A$3:$A$434,0),),'IRA-BIL_IRA-BIL - Mid_annual_st'!$W$1:$AR$1,$B357)</f>
        <v>2106801</v>
      </c>
      <c r="G357">
        <f>SUMIFS(INDEX('IRA-BIL_IRA-BIL - Mid_annual_st'!$W$3:$AR$434,MATCH(G352,'IRA-BIL_IRA-BIL - Mid_annual_st'!$A$3:$A$434,0),),'IRA-BIL_IRA-BIL - Mid_annual_st'!$W$1:$AR$1,$B357)</f>
        <v>2106801</v>
      </c>
      <c r="H357">
        <f>SUMIFS(INDEX('IRA-BIL_IRA-BIL - Mid_annual_st'!$W$3:$AR$434,MATCH(H352,'IRA-BIL_IRA-BIL - Mid_annual_st'!$A$3:$A$434,0),),'IRA-BIL_IRA-BIL - Mid_annual_st'!$W$1:$AR$1,$B357)</f>
        <v>2106801</v>
      </c>
      <c r="I357">
        <f>SUMIFS(INDEX('IRA-BIL_IRA-BIL - Mid_annual_st'!$W$3:$AR$434,MATCH(I352,'IRA-BIL_IRA-BIL - Mid_annual_st'!$A$3:$A$434,0),),'IRA-BIL_IRA-BIL - Mid_annual_st'!$W$1:$AR$1,$B357)</f>
        <v>2106801</v>
      </c>
      <c r="J357">
        <f>SUMIFS(INDEX('IRA-BIL_IRA-BIL - Mid_annual_st'!$W$3:$AR$434,MATCH(J352,'IRA-BIL_IRA-BIL - Mid_annual_st'!$A$3:$A$434,0),),'IRA-BIL_IRA-BIL - Mid_annual_st'!$W$1:$AR$1,$B357)</f>
        <v>2106801</v>
      </c>
      <c r="K357">
        <f>SUMIFS(INDEX('IRA-BIL_IRA-BIL - Mid_annual_st'!$W$3:$AR$434,MATCH(K352,'IRA-BIL_IRA-BIL - Mid_annual_st'!$A$3:$A$434,0),),'IRA-BIL_IRA-BIL - Mid_annual_st'!$W$1:$AR$1,$B357)</f>
        <v>2106801</v>
      </c>
      <c r="M357">
        <f t="shared" ref="M357" si="2674">C357/SUM(C354:C365)</f>
        <v>5.0328894679527905E-2</v>
      </c>
      <c r="N357">
        <f t="shared" ref="N357" si="2675">D357/SUM(D354:D365)</f>
        <v>5.6355398997399726E-2</v>
      </c>
      <c r="O357">
        <f t="shared" ref="O357" si="2676">E357/SUM(E354:E365)</f>
        <v>4.8011713685786273E-2</v>
      </c>
      <c r="P357">
        <f t="shared" ref="P357" si="2677">F357/SUM(F354:F365)</f>
        <v>4.8320922146609387E-2</v>
      </c>
      <c r="Q357">
        <f t="shared" ref="Q357" si="2678">G357/SUM(G354:G365)</f>
        <v>4.9173967368181949E-2</v>
      </c>
      <c r="R357">
        <f t="shared" ref="R357" si="2679">H357/SUM(H354:H365)</f>
        <v>5.1024062721495504E-2</v>
      </c>
      <c r="S357">
        <f t="shared" ref="S357" si="2680">I357/SUM(I354:I365)</f>
        <v>5.9002363706158849E-2</v>
      </c>
      <c r="T357">
        <f t="shared" ref="T357" si="2681">J357/SUM(J354:J365)</f>
        <v>5.5372585069273651E-2</v>
      </c>
      <c r="U357">
        <f t="shared" ref="U357" si="2682">K357/SUM(K354:K365)</f>
        <v>6.1019326967685548E-2</v>
      </c>
    </row>
    <row r="358" spans="1:21">
      <c r="A358" t="str">
        <f t="shared" si="2664"/>
        <v>NV</v>
      </c>
      <c r="B358" s="1" t="s">
        <v>101</v>
      </c>
      <c r="C358">
        <f>SUMIFS(INDEX('IRA-BIL_IRA-BIL - Mid_annual_st'!$W$3:$AR$434,MATCH(C352,'IRA-BIL_IRA-BIL - Mid_annual_st'!$A$3:$A$434,0),),'IRA-BIL_IRA-BIL - Mid_annual_st'!$W$1:$AR$1,$B358)</f>
        <v>2154841</v>
      </c>
      <c r="D358">
        <f>SUMIFS(INDEX('IRA-BIL_IRA-BIL - Mid_annual_st'!$W$3:$AR$434,MATCH(D352,'IRA-BIL_IRA-BIL - Mid_annual_st'!$A$3:$A$434,0),),'IRA-BIL_IRA-BIL - Mid_annual_st'!$W$1:$AR$1,$B358)</f>
        <v>2154704</v>
      </c>
      <c r="E358">
        <f>SUMIFS(INDEX('IRA-BIL_IRA-BIL - Mid_annual_st'!$W$3:$AR$434,MATCH(E352,'IRA-BIL_IRA-BIL - Mid_annual_st'!$A$3:$A$434,0),),'IRA-BIL_IRA-BIL - Mid_annual_st'!$W$1:$AR$1,$B358)</f>
        <v>2154938</v>
      </c>
      <c r="F358">
        <f>SUMIFS(INDEX('IRA-BIL_IRA-BIL - Mid_annual_st'!$W$3:$AR$434,MATCH(F352,'IRA-BIL_IRA-BIL - Mid_annual_st'!$A$3:$A$434,0),),'IRA-BIL_IRA-BIL - Mid_annual_st'!$W$1:$AR$1,$B358)</f>
        <v>2155034</v>
      </c>
      <c r="G358">
        <f>SUMIFS(INDEX('IRA-BIL_IRA-BIL - Mid_annual_st'!$W$3:$AR$434,MATCH(G352,'IRA-BIL_IRA-BIL - Mid_annual_st'!$A$3:$A$434,0),),'IRA-BIL_IRA-BIL - Mid_annual_st'!$W$1:$AR$1,$B358)</f>
        <v>2155131</v>
      </c>
      <c r="H358">
        <f>SUMIFS(INDEX('IRA-BIL_IRA-BIL - Mid_annual_st'!$W$3:$AR$434,MATCH(H352,'IRA-BIL_IRA-BIL - Mid_annual_st'!$A$3:$A$434,0),),'IRA-BIL_IRA-BIL - Mid_annual_st'!$W$1:$AR$1,$B358)</f>
        <v>2155227</v>
      </c>
      <c r="I358">
        <f>SUMIFS(INDEX('IRA-BIL_IRA-BIL - Mid_annual_st'!$W$3:$AR$434,MATCH(I352,'IRA-BIL_IRA-BIL - Mid_annual_st'!$A$3:$A$434,0),),'IRA-BIL_IRA-BIL - Mid_annual_st'!$W$1:$AR$1,$B358)</f>
        <v>2152865</v>
      </c>
      <c r="J358">
        <f>SUMIFS(INDEX('IRA-BIL_IRA-BIL - Mid_annual_st'!$W$3:$AR$434,MATCH(J352,'IRA-BIL_IRA-BIL - Mid_annual_st'!$A$3:$A$434,0),),'IRA-BIL_IRA-BIL - Mid_annual_st'!$W$1:$AR$1,$B358)</f>
        <v>2152961</v>
      </c>
      <c r="K358">
        <f>SUMIFS(INDEX('IRA-BIL_IRA-BIL - Mid_annual_st'!$W$3:$AR$434,MATCH(K352,'IRA-BIL_IRA-BIL - Mid_annual_st'!$A$3:$A$434,0),),'IRA-BIL_IRA-BIL - Mid_annual_st'!$W$1:$AR$1,$B358)</f>
        <v>2147912</v>
      </c>
      <c r="M358">
        <f t="shared" ref="M358" si="2683">C358/SUM(C354:C365)</f>
        <v>5.1476511421880186E-2</v>
      </c>
      <c r="N358">
        <f t="shared" ref="N358" si="2684">D358/SUM(D354:D365)</f>
        <v>5.7636769510406152E-2</v>
      </c>
      <c r="O358">
        <f t="shared" ref="O358" si="2685">E358/SUM(E354:E365)</f>
        <v>4.910870379623937E-2</v>
      </c>
      <c r="P358">
        <f t="shared" ref="P358" si="2686">F358/SUM(F354:F365)</f>
        <v>4.9427178996638135E-2</v>
      </c>
      <c r="Q358">
        <f t="shared" ref="Q358" si="2687">G358/SUM(G354:G365)</f>
        <v>5.0302017830899701E-2</v>
      </c>
      <c r="R358">
        <f t="shared" ref="R358" si="2688">H358/SUM(H354:H365)</f>
        <v>5.2196879357405176E-2</v>
      </c>
      <c r="S358">
        <f t="shared" ref="S358" si="2689">I358/SUM(I354:I365)</f>
        <v>6.0292416673553728E-2</v>
      </c>
      <c r="T358">
        <f t="shared" ref="T358" si="2690">J358/SUM(J354:J365)</f>
        <v>5.6585798147679098E-2</v>
      </c>
      <c r="U358">
        <f t="shared" ref="U358" si="2691">K358/SUM(K354:K365)</f>
        <v>6.2210025828645134E-2</v>
      </c>
    </row>
    <row r="359" spans="1:21">
      <c r="A359" t="str">
        <f t="shared" si="2664"/>
        <v>NV</v>
      </c>
      <c r="B359" s="1" t="s">
        <v>346</v>
      </c>
      <c r="C359">
        <f>SUMIFS(INDEX('IRA-BIL_IRA-BIL - Mid_annual_st'!$W$3:$AR$434,MATCH(C352,'IRA-BIL_IRA-BIL - Mid_annual_st'!$A$3:$A$434,0),),'IRA-BIL_IRA-BIL - Mid_annual_st'!$W$1:$AR$1,$B359)</f>
        <v>24095263</v>
      </c>
      <c r="D359">
        <f>SUMIFS(INDEX('IRA-BIL_IRA-BIL - Mid_annual_st'!$W$3:$AR$434,MATCH(D352,'IRA-BIL_IRA-BIL - Mid_annual_st'!$A$3:$A$434,0),),'IRA-BIL_IRA-BIL - Mid_annual_st'!$W$1:$AR$1,$B359)</f>
        <v>20703785</v>
      </c>
      <c r="E359">
        <f>SUMIFS(INDEX('IRA-BIL_IRA-BIL - Mid_annual_st'!$W$3:$AR$434,MATCH(E352,'IRA-BIL_IRA-BIL - Mid_annual_st'!$A$3:$A$434,0),),'IRA-BIL_IRA-BIL - Mid_annual_st'!$W$1:$AR$1,$B359)</f>
        <v>27654033</v>
      </c>
      <c r="F359">
        <f>SUMIFS(INDEX('IRA-BIL_IRA-BIL - Mid_annual_st'!$W$3:$AR$434,MATCH(F352,'IRA-BIL_IRA-BIL - Mid_annual_st'!$A$3:$A$434,0),),'IRA-BIL_IRA-BIL - Mid_annual_st'!$W$1:$AR$1,$B359)</f>
        <v>27489387</v>
      </c>
      <c r="G359">
        <f>SUMIFS(INDEX('IRA-BIL_IRA-BIL - Mid_annual_st'!$W$3:$AR$434,MATCH(G352,'IRA-BIL_IRA-BIL - Mid_annual_st'!$A$3:$A$434,0),),'IRA-BIL_IRA-BIL - Mid_annual_st'!$W$1:$AR$1,$B359)</f>
        <v>26345871</v>
      </c>
      <c r="H359">
        <f>SUMIFS(INDEX('IRA-BIL_IRA-BIL - Mid_annual_st'!$W$3:$AR$434,MATCH(H352,'IRA-BIL_IRA-BIL - Mid_annual_st'!$A$3:$A$434,0),),'IRA-BIL_IRA-BIL - Mid_annual_st'!$W$1:$AR$1,$B359)</f>
        <v>24725444</v>
      </c>
      <c r="I359">
        <f>SUMIFS(INDEX('IRA-BIL_IRA-BIL - Mid_annual_st'!$W$3:$AR$434,MATCH(I352,'IRA-BIL_IRA-BIL - Mid_annual_st'!$A$3:$A$434,0),),'IRA-BIL_IRA-BIL - Mid_annual_st'!$W$1:$AR$1,$B359)</f>
        <v>18840300</v>
      </c>
      <c r="J359">
        <f>SUMIFS(INDEX('IRA-BIL_IRA-BIL - Mid_annual_st'!$W$3:$AR$434,MATCH(J352,'IRA-BIL_IRA-BIL - Mid_annual_st'!$A$3:$A$434,0),),'IRA-BIL_IRA-BIL - Mid_annual_st'!$W$1:$AR$1,$B359)</f>
        <v>17565459</v>
      </c>
      <c r="K359">
        <f>SUMIFS(INDEX('IRA-BIL_IRA-BIL - Mid_annual_st'!$W$3:$AR$434,MATCH(K352,'IRA-BIL_IRA-BIL - Mid_annual_st'!$A$3:$A$434,0),),'IRA-BIL_IRA-BIL - Mid_annual_st'!$W$1:$AR$1,$B359)</f>
        <v>12834872</v>
      </c>
      <c r="M359">
        <f t="shared" ref="M359" si="2692">C359/SUM(C354:C365)</f>
        <v>0.57560631203541557</v>
      </c>
      <c r="N359">
        <f t="shared" ref="N359" si="2693">D359/SUM(D354:D365)</f>
        <v>0.55381123534276833</v>
      </c>
      <c r="O359">
        <f t="shared" ref="O359" si="2694">E359/SUM(E354:E365)</f>
        <v>0.63020547011952488</v>
      </c>
      <c r="P359">
        <f t="shared" ref="P359" si="2695">F359/SUM(F354:F365)</f>
        <v>0.63048789566979335</v>
      </c>
      <c r="Q359">
        <f t="shared" ref="Q359" si="2696">G359/SUM(G354:G365)</f>
        <v>0.61492803584217548</v>
      </c>
      <c r="R359">
        <f t="shared" ref="R359" si="2697">H359/SUM(H354:H365)</f>
        <v>0.5988190652429084</v>
      </c>
      <c r="S359">
        <f t="shared" ref="S359" si="2698">I359/SUM(I354:I365)</f>
        <v>0.52763513636700599</v>
      </c>
      <c r="T359">
        <f t="shared" ref="T359" si="2699">J359/SUM(J354:J365)</f>
        <v>0.46166907684130515</v>
      </c>
      <c r="U359">
        <f t="shared" ref="U359" si="2700">K359/SUM(K354:K365)</f>
        <v>0.37173669993340241</v>
      </c>
    </row>
    <row r="360" spans="1:21">
      <c r="A360" t="str">
        <f t="shared" si="2664"/>
        <v>NV</v>
      </c>
      <c r="B360" s="1" t="s">
        <v>99</v>
      </c>
      <c r="C360">
        <f>SUMIFS(INDEX('IRA-BIL_IRA-BIL - Mid_annual_st'!$W$3:$AR$434,MATCH(C352,'IRA-BIL_IRA-BIL - Mid_annual_st'!$A$3:$A$434,0),),'IRA-BIL_IRA-BIL - Mid_annual_st'!$W$1:$AR$1,$B360)</f>
        <v>0</v>
      </c>
      <c r="D360">
        <f>SUMIFS(INDEX('IRA-BIL_IRA-BIL - Mid_annual_st'!$W$3:$AR$434,MATCH(D352,'IRA-BIL_IRA-BIL - Mid_annual_st'!$A$3:$A$434,0),),'IRA-BIL_IRA-BIL - Mid_annual_st'!$W$1:$AR$1,$B360)</f>
        <v>0</v>
      </c>
      <c r="E360">
        <f>SUMIFS(INDEX('IRA-BIL_IRA-BIL - Mid_annual_st'!$W$3:$AR$434,MATCH(E352,'IRA-BIL_IRA-BIL - Mid_annual_st'!$A$3:$A$434,0),),'IRA-BIL_IRA-BIL - Mid_annual_st'!$W$1:$AR$1,$B360)</f>
        <v>0</v>
      </c>
      <c r="F360">
        <f>SUMIFS(INDEX('IRA-BIL_IRA-BIL - Mid_annual_st'!$W$3:$AR$434,MATCH(F352,'IRA-BIL_IRA-BIL - Mid_annual_st'!$A$3:$A$434,0),),'IRA-BIL_IRA-BIL - Mid_annual_st'!$W$1:$AR$1,$B360)</f>
        <v>0</v>
      </c>
      <c r="G360">
        <f>SUMIFS(INDEX('IRA-BIL_IRA-BIL - Mid_annual_st'!$W$3:$AR$434,MATCH(G352,'IRA-BIL_IRA-BIL - Mid_annual_st'!$A$3:$A$434,0),),'IRA-BIL_IRA-BIL - Mid_annual_st'!$W$1:$AR$1,$B360)</f>
        <v>0</v>
      </c>
      <c r="H360">
        <f>SUMIFS(INDEX('IRA-BIL_IRA-BIL - Mid_annual_st'!$W$3:$AR$434,MATCH(H352,'IRA-BIL_IRA-BIL - Mid_annual_st'!$A$3:$A$434,0),),'IRA-BIL_IRA-BIL - Mid_annual_st'!$W$1:$AR$1,$B360)</f>
        <v>0</v>
      </c>
      <c r="I360">
        <f>SUMIFS(INDEX('IRA-BIL_IRA-BIL - Mid_annual_st'!$W$3:$AR$434,MATCH(I352,'IRA-BIL_IRA-BIL - Mid_annual_st'!$A$3:$A$434,0),),'IRA-BIL_IRA-BIL - Mid_annual_st'!$W$1:$AR$1,$B360)</f>
        <v>0</v>
      </c>
      <c r="J360">
        <f>SUMIFS(INDEX('IRA-BIL_IRA-BIL - Mid_annual_st'!$W$3:$AR$434,MATCH(J352,'IRA-BIL_IRA-BIL - Mid_annual_st'!$A$3:$A$434,0),),'IRA-BIL_IRA-BIL - Mid_annual_st'!$W$1:$AR$1,$B360)</f>
        <v>0</v>
      </c>
      <c r="K360">
        <f>SUMIFS(INDEX('IRA-BIL_IRA-BIL - Mid_annual_st'!$W$3:$AR$434,MATCH(K352,'IRA-BIL_IRA-BIL - Mid_annual_st'!$A$3:$A$434,0),),'IRA-BIL_IRA-BIL - Mid_annual_st'!$W$1:$AR$1,$B360)</f>
        <v>0</v>
      </c>
      <c r="M360">
        <f t="shared" ref="M360" si="2701">C360/SUM(C354:C365)</f>
        <v>0</v>
      </c>
      <c r="N360">
        <f t="shared" ref="N360" si="2702">D360/SUM(D354:D365)</f>
        <v>0</v>
      </c>
      <c r="O360">
        <f t="shared" ref="O360" si="2703">E360/SUM(E354:E365)</f>
        <v>0</v>
      </c>
      <c r="P360">
        <f t="shared" ref="P360" si="2704">F360/SUM(F354:F365)</f>
        <v>0</v>
      </c>
      <c r="Q360">
        <f t="shared" ref="Q360" si="2705">G360/SUM(G354:G365)</f>
        <v>0</v>
      </c>
      <c r="R360">
        <f t="shared" ref="R360" si="2706">H360/SUM(H354:H365)</f>
        <v>0</v>
      </c>
      <c r="S360">
        <f t="shared" ref="S360" si="2707">I360/SUM(I354:I365)</f>
        <v>0</v>
      </c>
      <c r="T360">
        <f t="shared" ref="T360" si="2708">J360/SUM(J354:J365)</f>
        <v>0</v>
      </c>
      <c r="U360">
        <f t="shared" ref="U360" si="2709">K360/SUM(K354:K365)</f>
        <v>0</v>
      </c>
    </row>
    <row r="361" spans="1:21">
      <c r="A361" t="str">
        <f t="shared" si="2664"/>
        <v>NV</v>
      </c>
      <c r="B361" s="1" t="s">
        <v>109</v>
      </c>
      <c r="C361">
        <f>SUMIFS(INDEX('IRA-BIL_IRA-BIL - Mid_annual_st'!$W$3:$AR$434,MATCH(C352,'IRA-BIL_IRA-BIL - Mid_annual_st'!$A$3:$A$434,0),),'IRA-BIL_IRA-BIL - Mid_annual_st'!$W$1:$AR$1,$B361)</f>
        <v>0</v>
      </c>
      <c r="D361">
        <f>SUMIFS(INDEX('IRA-BIL_IRA-BIL - Mid_annual_st'!$W$3:$AR$434,MATCH(D352,'IRA-BIL_IRA-BIL - Mid_annual_st'!$A$3:$A$434,0),),'IRA-BIL_IRA-BIL - Mid_annual_st'!$W$1:$AR$1,$B361)</f>
        <v>0</v>
      </c>
      <c r="E361">
        <f>SUMIFS(INDEX('IRA-BIL_IRA-BIL - Mid_annual_st'!$W$3:$AR$434,MATCH(E352,'IRA-BIL_IRA-BIL - Mid_annual_st'!$A$3:$A$434,0),),'IRA-BIL_IRA-BIL - Mid_annual_st'!$W$1:$AR$1,$B361)</f>
        <v>0</v>
      </c>
      <c r="F361">
        <f>SUMIFS(INDEX('IRA-BIL_IRA-BIL - Mid_annual_st'!$W$3:$AR$434,MATCH(F352,'IRA-BIL_IRA-BIL - Mid_annual_st'!$A$3:$A$434,0),),'IRA-BIL_IRA-BIL - Mid_annual_st'!$W$1:$AR$1,$B361)</f>
        <v>0</v>
      </c>
      <c r="G361">
        <f>SUMIFS(INDEX('IRA-BIL_IRA-BIL - Mid_annual_st'!$W$3:$AR$434,MATCH(G352,'IRA-BIL_IRA-BIL - Mid_annual_st'!$A$3:$A$434,0),),'IRA-BIL_IRA-BIL - Mid_annual_st'!$W$1:$AR$1,$B361)</f>
        <v>0</v>
      </c>
      <c r="H361">
        <f>SUMIFS(INDEX('IRA-BIL_IRA-BIL - Mid_annual_st'!$W$3:$AR$434,MATCH(H352,'IRA-BIL_IRA-BIL - Mid_annual_st'!$A$3:$A$434,0),),'IRA-BIL_IRA-BIL - Mid_annual_st'!$W$1:$AR$1,$B361)</f>
        <v>0</v>
      </c>
      <c r="I361">
        <f>SUMIFS(INDEX('IRA-BIL_IRA-BIL - Mid_annual_st'!$W$3:$AR$434,MATCH(I352,'IRA-BIL_IRA-BIL - Mid_annual_st'!$A$3:$A$434,0),),'IRA-BIL_IRA-BIL - Mid_annual_st'!$W$1:$AR$1,$B361)</f>
        <v>0</v>
      </c>
      <c r="J361">
        <f>SUMIFS(INDEX('IRA-BIL_IRA-BIL - Mid_annual_st'!$W$3:$AR$434,MATCH(J352,'IRA-BIL_IRA-BIL - Mid_annual_st'!$A$3:$A$434,0),),'IRA-BIL_IRA-BIL - Mid_annual_st'!$W$1:$AR$1,$B361)</f>
        <v>0</v>
      </c>
      <c r="K361">
        <f>SUMIFS(INDEX('IRA-BIL_IRA-BIL - Mid_annual_st'!$W$3:$AR$434,MATCH(K352,'IRA-BIL_IRA-BIL - Mid_annual_st'!$A$3:$A$434,0),),'IRA-BIL_IRA-BIL - Mid_annual_st'!$W$1:$AR$1,$B361)</f>
        <v>0</v>
      </c>
      <c r="M361">
        <f t="shared" ref="M361" si="2710">C361/SUM(C354:C365)</f>
        <v>0</v>
      </c>
      <c r="N361">
        <f t="shared" ref="N361" si="2711">D361/SUM(D354:D365)</f>
        <v>0</v>
      </c>
      <c r="O361">
        <f t="shared" ref="O361" si="2712">E361/SUM(E354:E365)</f>
        <v>0</v>
      </c>
      <c r="P361">
        <f t="shared" ref="P361" si="2713">F361/SUM(F354:F365)</f>
        <v>0</v>
      </c>
      <c r="Q361">
        <f t="shared" ref="Q361" si="2714">G361/SUM(G354:G365)</f>
        <v>0</v>
      </c>
      <c r="R361">
        <f t="shared" ref="R361" si="2715">H361/SUM(H354:H365)</f>
        <v>0</v>
      </c>
      <c r="S361">
        <f t="shared" ref="S361" si="2716">I361/SUM(I354:I365)</f>
        <v>0</v>
      </c>
      <c r="T361">
        <f t="shared" ref="T361" si="2717">J361/SUM(J354:J365)</f>
        <v>0</v>
      </c>
      <c r="U361">
        <f t="shared" ref="U361" si="2718">K361/SUM(K354:K365)</f>
        <v>0</v>
      </c>
    </row>
    <row r="362" spans="1:21">
      <c r="A362" t="str">
        <f t="shared" si="2664"/>
        <v>NV</v>
      </c>
      <c r="B362" s="1" t="s">
        <v>106</v>
      </c>
      <c r="C362">
        <f>SUMIFS(INDEX('IRA-BIL_IRA-BIL - Mid_annual_st'!$W$3:$AR$434,MATCH(C352,'IRA-BIL_IRA-BIL - Mid_annual_st'!$A$3:$A$434,0),),'IRA-BIL_IRA-BIL - Mid_annual_st'!$W$1:$AR$1,$B362)</f>
        <v>454748</v>
      </c>
      <c r="D362">
        <f>SUMIFS(INDEX('IRA-BIL_IRA-BIL - Mid_annual_st'!$W$3:$AR$434,MATCH(D352,'IRA-BIL_IRA-BIL - Mid_annual_st'!$A$3:$A$434,0),),'IRA-BIL_IRA-BIL - Mid_annual_st'!$W$1:$AR$1,$B362)</f>
        <v>469974</v>
      </c>
      <c r="E362">
        <f>SUMIFS(INDEX('IRA-BIL_IRA-BIL - Mid_annual_st'!$W$3:$AR$434,MATCH(E352,'IRA-BIL_IRA-BIL - Mid_annual_st'!$A$3:$A$434,0),),'IRA-BIL_IRA-BIL - Mid_annual_st'!$W$1:$AR$1,$B362)</f>
        <v>307880</v>
      </c>
      <c r="F362">
        <f>SUMIFS(INDEX('IRA-BIL_IRA-BIL - Mid_annual_st'!$W$3:$AR$434,MATCH(F352,'IRA-BIL_IRA-BIL - Mid_annual_st'!$A$3:$A$434,0),),'IRA-BIL_IRA-BIL - Mid_annual_st'!$W$1:$AR$1,$B362)</f>
        <v>318699</v>
      </c>
      <c r="G362">
        <f>SUMIFS(INDEX('IRA-BIL_IRA-BIL - Mid_annual_st'!$W$3:$AR$434,MATCH(G352,'IRA-BIL_IRA-BIL - Mid_annual_st'!$A$3:$A$434,0),),'IRA-BIL_IRA-BIL - Mid_annual_st'!$W$1:$AR$1,$B362)</f>
        <v>324295</v>
      </c>
      <c r="H362">
        <f>SUMIFS(INDEX('IRA-BIL_IRA-BIL - Mid_annual_st'!$W$3:$AR$434,MATCH(H352,'IRA-BIL_IRA-BIL - Mid_annual_st'!$A$3:$A$434,0),),'IRA-BIL_IRA-BIL - Mid_annual_st'!$W$1:$AR$1,$B362)</f>
        <v>307811</v>
      </c>
      <c r="I362">
        <f>SUMIFS(INDEX('IRA-BIL_IRA-BIL - Mid_annual_st'!$W$3:$AR$434,MATCH(I352,'IRA-BIL_IRA-BIL - Mid_annual_st'!$A$3:$A$434,0),),'IRA-BIL_IRA-BIL - Mid_annual_st'!$W$1:$AR$1,$B362)</f>
        <v>98931</v>
      </c>
      <c r="J362">
        <f>SUMIFS(INDEX('IRA-BIL_IRA-BIL - Mid_annual_st'!$W$3:$AR$434,MATCH(J352,'IRA-BIL_IRA-BIL - Mid_annual_st'!$A$3:$A$434,0),),'IRA-BIL_IRA-BIL - Mid_annual_st'!$W$1:$AR$1,$B362)</f>
        <v>94094</v>
      </c>
      <c r="K362">
        <f>SUMIFS(INDEX('IRA-BIL_IRA-BIL - Mid_annual_st'!$W$3:$AR$434,MATCH(K352,'IRA-BIL_IRA-BIL - Mid_annual_st'!$A$3:$A$434,0),),'IRA-BIL_IRA-BIL - Mid_annual_st'!$W$1:$AR$1,$B362)</f>
        <v>0</v>
      </c>
      <c r="M362">
        <f t="shared" ref="M362" si="2719">C362/SUM(C354:C365)</f>
        <v>1.0863372571840413E-2</v>
      </c>
      <c r="N362">
        <f t="shared" ref="N362" si="2720">D362/SUM(D354:D365)</f>
        <v>1.2571463697047772E-2</v>
      </c>
      <c r="O362">
        <f t="shared" ref="O362" si="2721">E362/SUM(E354:E365)</f>
        <v>7.0162518479817875E-3</v>
      </c>
      <c r="P362">
        <f t="shared" ref="P362" si="2722">F362/SUM(F354:F365)</f>
        <v>7.3095795792779026E-3</v>
      </c>
      <c r="Q362">
        <f t="shared" ref="Q362" si="2723">G362/SUM(G354:G365)</f>
        <v>7.569234943245501E-3</v>
      </c>
      <c r="R362">
        <f t="shared" ref="R362" si="2724">H362/SUM(H354:H365)</f>
        <v>7.454794150167126E-3</v>
      </c>
      <c r="S362">
        <f t="shared" ref="S362" si="2725">I362/SUM(I354:I365)</f>
        <v>2.7706284759756619E-3</v>
      </c>
      <c r="T362">
        <f t="shared" ref="T362" si="2726">J362/SUM(J354:J365)</f>
        <v>2.4730518067478777E-3</v>
      </c>
      <c r="U362">
        <f t="shared" ref="U362" si="2727">K362/SUM(K354:K365)</f>
        <v>0</v>
      </c>
    </row>
    <row r="363" spans="1:21">
      <c r="A363" t="str">
        <f t="shared" si="2664"/>
        <v>NV</v>
      </c>
      <c r="B363" s="1" t="s">
        <v>100</v>
      </c>
      <c r="C363">
        <f>SUMIFS(INDEX('IRA-BIL_IRA-BIL - Mid_annual_st'!$W$3:$AR$434,MATCH(C352,'IRA-BIL_IRA-BIL - Mid_annual_st'!$A$3:$A$434,0),),'IRA-BIL_IRA-BIL - Mid_annual_st'!$W$1:$AR$1,$B363)</f>
        <v>403346</v>
      </c>
      <c r="D363">
        <f>SUMIFS(INDEX('IRA-BIL_IRA-BIL - Mid_annual_st'!$W$3:$AR$434,MATCH(D352,'IRA-BIL_IRA-BIL - Mid_annual_st'!$A$3:$A$434,0),),'IRA-BIL_IRA-BIL - Mid_annual_st'!$W$1:$AR$1,$B363)</f>
        <v>402269</v>
      </c>
      <c r="E363">
        <f>SUMIFS(INDEX('IRA-BIL_IRA-BIL - Mid_annual_st'!$W$3:$AR$434,MATCH(E352,'IRA-BIL_IRA-BIL - Mid_annual_st'!$A$3:$A$434,0),),'IRA-BIL_IRA-BIL - Mid_annual_st'!$W$1:$AR$1,$B363)</f>
        <v>401191</v>
      </c>
      <c r="F363">
        <f>SUMIFS(INDEX('IRA-BIL_IRA-BIL - Mid_annual_st'!$W$3:$AR$434,MATCH(F352,'IRA-BIL_IRA-BIL - Mid_annual_st'!$A$3:$A$434,0),),'IRA-BIL_IRA-BIL - Mid_annual_st'!$W$1:$AR$1,$B363)</f>
        <v>400114</v>
      </c>
      <c r="G363">
        <f>SUMIFS(INDEX('IRA-BIL_IRA-BIL - Mid_annual_st'!$W$3:$AR$434,MATCH(G352,'IRA-BIL_IRA-BIL - Mid_annual_st'!$A$3:$A$434,0),),'IRA-BIL_IRA-BIL - Mid_annual_st'!$W$1:$AR$1,$B363)</f>
        <v>398893</v>
      </c>
      <c r="H363">
        <f>SUMIFS(INDEX('IRA-BIL_IRA-BIL - Mid_annual_st'!$W$3:$AR$434,MATCH(H352,'IRA-BIL_IRA-BIL - Mid_annual_st'!$A$3:$A$434,0),),'IRA-BIL_IRA-BIL - Mid_annual_st'!$W$1:$AR$1,$B363)</f>
        <v>397959</v>
      </c>
      <c r="I363">
        <f>SUMIFS(INDEX('IRA-BIL_IRA-BIL - Mid_annual_st'!$W$3:$AR$434,MATCH(I352,'IRA-BIL_IRA-BIL - Mid_annual_st'!$A$3:$A$434,0),),'IRA-BIL_IRA-BIL - Mid_annual_st'!$W$1:$AR$1,$B363)</f>
        <v>374842</v>
      </c>
      <c r="J363">
        <f>SUMIFS(INDEX('IRA-BIL_IRA-BIL - Mid_annual_st'!$W$3:$AR$434,MATCH(J352,'IRA-BIL_IRA-BIL - Mid_annual_st'!$A$3:$A$434,0),),'IRA-BIL_IRA-BIL - Mid_annual_st'!$W$1:$AR$1,$B363)</f>
        <v>302028</v>
      </c>
      <c r="K363">
        <f>SUMIFS(INDEX('IRA-BIL_IRA-BIL - Mid_annual_st'!$W$3:$AR$434,MATCH(K352,'IRA-BIL_IRA-BIL - Mid_annual_st'!$A$3:$A$434,0),),'IRA-BIL_IRA-BIL - Mid_annual_st'!$W$1:$AR$1,$B363)</f>
        <v>325459</v>
      </c>
      <c r="M363">
        <f t="shared" ref="M363" si="2728">C363/SUM(C354:C365)</f>
        <v>9.6354417685433329E-3</v>
      </c>
      <c r="N363">
        <f t="shared" ref="N363" si="2729">D363/SUM(D354:D365)</f>
        <v>1.0760404043516683E-2</v>
      </c>
      <c r="O363">
        <f t="shared" ref="O363" si="2730">E363/SUM(E354:E365)</f>
        <v>9.142708507027612E-3</v>
      </c>
      <c r="P363">
        <f t="shared" ref="P363" si="2731">F363/SUM(F354:F365)</f>
        <v>9.1768882983103151E-3</v>
      </c>
      <c r="Q363">
        <f t="shared" ref="Q363" si="2732">G363/SUM(G354:G365)</f>
        <v>9.3103958871275459E-3</v>
      </c>
      <c r="R363">
        <f t="shared" ref="R363" si="2733">H363/SUM(H354:H365)</f>
        <v>9.6380649983475557E-3</v>
      </c>
      <c r="S363">
        <f t="shared" ref="S363" si="2734">I363/SUM(I354:I365)</f>
        <v>1.0497699600647614E-2</v>
      </c>
      <c r="T363">
        <f t="shared" ref="T363" si="2735">J363/SUM(J354:J365)</f>
        <v>7.9381351742772964E-3</v>
      </c>
      <c r="U363">
        <f t="shared" ref="U363" si="2736">K363/SUM(K354:K365)</f>
        <v>9.4262766799408058E-3</v>
      </c>
    </row>
    <row r="364" spans="1:21">
      <c r="A364" t="str">
        <f t="shared" si="2664"/>
        <v>NV</v>
      </c>
      <c r="B364" s="1" t="s">
        <v>896</v>
      </c>
      <c r="C364" s="156">
        <v>0</v>
      </c>
      <c r="D364" s="156">
        <v>0</v>
      </c>
      <c r="E364" s="156">
        <v>0</v>
      </c>
      <c r="F364" s="156">
        <v>0</v>
      </c>
      <c r="G364" s="156">
        <v>0</v>
      </c>
      <c r="H364" s="156">
        <v>0</v>
      </c>
      <c r="I364" s="156">
        <v>0</v>
      </c>
      <c r="J364" s="156">
        <v>0</v>
      </c>
      <c r="K364" s="156">
        <v>0</v>
      </c>
      <c r="M364" s="156">
        <v>0</v>
      </c>
      <c r="N364" s="156">
        <v>0</v>
      </c>
      <c r="O364" s="156">
        <v>0</v>
      </c>
      <c r="P364" s="156">
        <v>0</v>
      </c>
      <c r="Q364" s="156">
        <v>0</v>
      </c>
      <c r="R364" s="156">
        <v>0</v>
      </c>
      <c r="S364" s="156">
        <v>0</v>
      </c>
      <c r="T364" s="156">
        <v>0</v>
      </c>
      <c r="U364" s="156">
        <v>0</v>
      </c>
    </row>
    <row r="365" spans="1:21" ht="15.5" thickBot="1">
      <c r="A365" t="str">
        <f t="shared" si="2664"/>
        <v>NV</v>
      </c>
      <c r="B365" s="1" t="s">
        <v>895</v>
      </c>
      <c r="C365">
        <f>SUMIFS(INDEX('IRA-BIL_IRA-BIL - Mid_annual_st'!$W$3:$AR$434,MATCH(C352,'IRA-BIL_IRA-BIL - Mid_annual_st'!$A$3:$A$434,0),),'IRA-BIL_IRA-BIL - Mid_annual_st'!$W$1:$AR$1,$B365)</f>
        <v>7831709</v>
      </c>
      <c r="D365">
        <f>SUMIFS(INDEX('IRA-BIL_IRA-BIL - Mid_annual_st'!$W$3:$AR$434,MATCH(D352,'IRA-BIL_IRA-BIL - Mid_annual_st'!$A$3:$A$434,0),),'IRA-BIL_IRA-BIL - Mid_annual_st'!$W$1:$AR$1,$B365)</f>
        <v>9019971</v>
      </c>
      <c r="E365">
        <f>SUMIFS(INDEX('IRA-BIL_IRA-BIL - Mid_annual_st'!$W$3:$AR$434,MATCH(E352,'IRA-BIL_IRA-BIL - Mid_annual_st'!$A$3:$A$434,0),),'IRA-BIL_IRA-BIL - Mid_annual_st'!$W$1:$AR$1,$B365)</f>
        <v>10000386</v>
      </c>
      <c r="F365">
        <f>SUMIFS(INDEX('IRA-BIL_IRA-BIL - Mid_annual_st'!$W$3:$AR$434,MATCH(F352,'IRA-BIL_IRA-BIL - Mid_annual_st'!$A$3:$A$434,0),),'IRA-BIL_IRA-BIL - Mid_annual_st'!$W$1:$AR$1,$B365)</f>
        <v>9941885</v>
      </c>
      <c r="G365">
        <f>SUMIFS(INDEX('IRA-BIL_IRA-BIL - Mid_annual_st'!$W$3:$AR$434,MATCH(G352,'IRA-BIL_IRA-BIL - Mid_annual_st'!$A$3:$A$434,0),),'IRA-BIL_IRA-BIL - Mid_annual_st'!$W$1:$AR$1,$B365)</f>
        <v>10432344</v>
      </c>
      <c r="H365">
        <f>SUMIFS(INDEX('IRA-BIL_IRA-BIL - Mid_annual_st'!$W$3:$AR$434,MATCH(H352,'IRA-BIL_IRA-BIL - Mid_annual_st'!$A$3:$A$434,0),),'IRA-BIL_IRA-BIL - Mid_annual_st'!$W$1:$AR$1,$B365)</f>
        <v>10710789</v>
      </c>
      <c r="I365">
        <f>SUMIFS(INDEX('IRA-BIL_IRA-BIL - Mid_annual_st'!$W$3:$AR$434,MATCH(I352,'IRA-BIL_IRA-BIL - Mid_annual_st'!$A$3:$A$434,0),),'IRA-BIL_IRA-BIL - Mid_annual_st'!$W$1:$AR$1,$B365)</f>
        <v>11860959</v>
      </c>
      <c r="J365">
        <f>SUMIFS(INDEX('IRA-BIL_IRA-BIL - Mid_annual_st'!$W$3:$AR$434,MATCH(J352,'IRA-BIL_IRA-BIL - Mid_annual_st'!$A$3:$A$434,0),),'IRA-BIL_IRA-BIL - Mid_annual_st'!$W$1:$AR$1,$B365)</f>
        <v>15229846</v>
      </c>
      <c r="K365">
        <f>SUMIFS(INDEX('IRA-BIL_IRA-BIL - Mid_annual_st'!$W$3:$AR$434,MATCH(K352,'IRA-BIL_IRA-BIL - Mid_annual_st'!$A$3:$A$434,0),),'IRA-BIL_IRA-BIL - Mid_annual_st'!$W$1:$AR$1,$B365)</f>
        <v>16702067</v>
      </c>
      <c r="M365">
        <f t="shared" ref="M365" si="2737">C365/SUM(C354:C365)</f>
        <v>0.1870899327566822</v>
      </c>
      <c r="N365">
        <f t="shared" ref="N365" si="2738">D365/SUM(D354:D365)</f>
        <v>0.24127768339296149</v>
      </c>
      <c r="O365">
        <f t="shared" ref="O365" si="2739">E365/SUM(E354:E365)</f>
        <v>0.22789796918614783</v>
      </c>
      <c r="P365">
        <f t="shared" ref="P365" si="2740">F365/SUM(F354:F365)</f>
        <v>0.22802393347807584</v>
      </c>
      <c r="Q365">
        <f t="shared" ref="Q365" si="2741">G365/SUM(G354:G365)</f>
        <v>0.24349700965095836</v>
      </c>
      <c r="R365">
        <f t="shared" ref="R365" si="2742">H365/SUM(H354:H365)</f>
        <v>0.25940179909384137</v>
      </c>
      <c r="S365">
        <f t="shared" ref="S365" si="2743">I365/SUM(I354:I365)</f>
        <v>0.33217404815254886</v>
      </c>
      <c r="T365">
        <f t="shared" ref="T365" si="2744">J365/SUM(J354:J365)</f>
        <v>0.40028267654464617</v>
      </c>
      <c r="U365">
        <f t="shared" ref="U365" si="2745">K365/SUM(K354:K365)</f>
        <v>0.48374235977161151</v>
      </c>
    </row>
    <row r="366" spans="1:21" ht="15.5" thickBot="1">
      <c r="A366" s="153" t="s">
        <v>563</v>
      </c>
      <c r="C366" s="152" t="str">
        <f t="shared" ref="C366" si="2746">$A366&amp;"_"&amp;C367</f>
        <v>NH_2022</v>
      </c>
      <c r="D366" s="152" t="str">
        <f t="shared" ref="D366" si="2747">$A366&amp;"_"&amp;D367</f>
        <v>NH_2023</v>
      </c>
      <c r="E366" s="152" t="str">
        <f t="shared" ref="E366" si="2748">$A366&amp;"_"&amp;E367</f>
        <v>NH_2024</v>
      </c>
      <c r="F366" s="152" t="str">
        <f t="shared" ref="F366" si="2749">$A366&amp;"_"&amp;F367</f>
        <v>NH_2025</v>
      </c>
      <c r="G366" s="152" t="str">
        <f t="shared" ref="G366" si="2750">$A366&amp;"_"&amp;G367</f>
        <v>NH_2026</v>
      </c>
      <c r="H366" s="152" t="str">
        <f t="shared" ref="H366" si="2751">$A366&amp;"_"&amp;H367</f>
        <v>NH_2027</v>
      </c>
      <c r="I366" s="152" t="str">
        <f t="shared" ref="I366" si="2752">$A366&amp;"_"&amp;I367</f>
        <v>NH_2028</v>
      </c>
      <c r="J366" s="152" t="str">
        <f t="shared" ref="J366" si="2753">$A366&amp;"_"&amp;J367</f>
        <v>NH_2029</v>
      </c>
      <c r="K366" s="152" t="str">
        <f t="shared" ref="K366" si="2754">$A366&amp;"_"&amp;K367</f>
        <v>NH_2030</v>
      </c>
      <c r="M366" s="159" t="str">
        <f t="shared" ref="M366" si="2755">$A366&amp;"_"&amp;M367</f>
        <v>NH_2022</v>
      </c>
      <c r="N366" s="159" t="str">
        <f t="shared" ref="N366" si="2756">$A366&amp;"_"&amp;N367</f>
        <v>NH_2023</v>
      </c>
      <c r="O366" s="159" t="str">
        <f t="shared" ref="O366" si="2757">$A366&amp;"_"&amp;O367</f>
        <v>NH_2024</v>
      </c>
      <c r="P366" s="159" t="str">
        <f t="shared" ref="P366" si="2758">$A366&amp;"_"&amp;P367</f>
        <v>NH_2025</v>
      </c>
      <c r="Q366" s="159" t="str">
        <f t="shared" ref="Q366" si="2759">$A366&amp;"_"&amp;Q367</f>
        <v>NH_2026</v>
      </c>
      <c r="R366" s="159" t="str">
        <f t="shared" ref="R366" si="2760">$A366&amp;"_"&amp;R367</f>
        <v>NH_2027</v>
      </c>
      <c r="S366" s="159" t="str">
        <f t="shared" ref="S366" si="2761">$A366&amp;"_"&amp;S367</f>
        <v>NH_2028</v>
      </c>
      <c r="T366" s="159" t="str">
        <f t="shared" ref="T366" si="2762">$A366&amp;"_"&amp;T367</f>
        <v>NH_2029</v>
      </c>
      <c r="U366" s="159" t="str">
        <f t="shared" ref="U366" si="2763">$A366&amp;"_"&amp;U367</f>
        <v>NH_2030</v>
      </c>
    </row>
    <row r="367" spans="1:21">
      <c r="C367" s="151">
        <v>2022</v>
      </c>
      <c r="D367" s="151">
        <v>2023</v>
      </c>
      <c r="E367" s="151">
        <v>2024</v>
      </c>
      <c r="F367" s="151">
        <v>2025</v>
      </c>
      <c r="G367" s="151">
        <v>2026</v>
      </c>
      <c r="H367" s="151">
        <v>2027</v>
      </c>
      <c r="I367" s="151">
        <v>2028</v>
      </c>
      <c r="J367" s="151">
        <v>2029</v>
      </c>
      <c r="K367" s="151">
        <v>2030</v>
      </c>
      <c r="M367" s="151">
        <v>2022</v>
      </c>
      <c r="N367" s="151">
        <v>2023</v>
      </c>
      <c r="O367" s="151">
        <v>2024</v>
      </c>
      <c r="P367" s="151">
        <v>2025</v>
      </c>
      <c r="Q367" s="151">
        <v>2026</v>
      </c>
      <c r="R367" s="151">
        <v>2027</v>
      </c>
      <c r="S367" s="151">
        <v>2028</v>
      </c>
      <c r="T367" s="151">
        <v>2029</v>
      </c>
      <c r="U367" s="151">
        <v>2030</v>
      </c>
    </row>
    <row r="368" spans="1:21">
      <c r="A368" t="str">
        <f>A366</f>
        <v>NH</v>
      </c>
      <c r="B368" s="1" t="s">
        <v>897</v>
      </c>
      <c r="C368" s="156">
        <v>0</v>
      </c>
      <c r="D368" s="156">
        <v>0</v>
      </c>
      <c r="E368" s="156">
        <v>0</v>
      </c>
      <c r="F368" s="156">
        <v>0</v>
      </c>
      <c r="G368" s="156">
        <v>0</v>
      </c>
      <c r="H368" s="156">
        <v>0</v>
      </c>
      <c r="I368" s="156">
        <v>0</v>
      </c>
      <c r="J368" s="156">
        <v>0</v>
      </c>
      <c r="K368" s="156">
        <v>0</v>
      </c>
      <c r="M368" s="156">
        <v>0</v>
      </c>
      <c r="N368" s="156">
        <v>0</v>
      </c>
      <c r="O368" s="156">
        <v>0</v>
      </c>
      <c r="P368" s="156">
        <v>0</v>
      </c>
      <c r="Q368" s="156">
        <v>0</v>
      </c>
      <c r="R368" s="156">
        <v>0</v>
      </c>
      <c r="S368" s="156">
        <v>0</v>
      </c>
      <c r="T368" s="156">
        <v>0</v>
      </c>
      <c r="U368" s="156">
        <v>0</v>
      </c>
    </row>
    <row r="369" spans="1:21">
      <c r="A369" t="str">
        <f>A368</f>
        <v>NH</v>
      </c>
      <c r="B369" s="1" t="s">
        <v>104</v>
      </c>
      <c r="C369">
        <f>SUMIFS(INDEX('IRA-BIL_IRA-BIL - Mid_annual_st'!$W$3:$AR$434,MATCH(C366,'IRA-BIL_IRA-BIL - Mid_annual_st'!$A$3:$A$434,0),),'IRA-BIL_IRA-BIL - Mid_annual_st'!$W$1:$AR$1,$B369)</f>
        <v>568095</v>
      </c>
      <c r="D369">
        <f>SUMIFS(INDEX('IRA-BIL_IRA-BIL - Mid_annual_st'!$W$3:$AR$434,MATCH(D366,'IRA-BIL_IRA-BIL - Mid_annual_st'!$A$3:$A$434,0),),'IRA-BIL_IRA-BIL - Mid_annual_st'!$W$1:$AR$1,$B369)</f>
        <v>163120</v>
      </c>
      <c r="E369">
        <f>SUMIFS(INDEX('IRA-BIL_IRA-BIL - Mid_annual_st'!$W$3:$AR$434,MATCH(E366,'IRA-BIL_IRA-BIL - Mid_annual_st'!$A$3:$A$434,0),),'IRA-BIL_IRA-BIL - Mid_annual_st'!$W$1:$AR$1,$B369)</f>
        <v>130614</v>
      </c>
      <c r="F369">
        <f>SUMIFS(INDEX('IRA-BIL_IRA-BIL - Mid_annual_st'!$W$3:$AR$434,MATCH(F366,'IRA-BIL_IRA-BIL - Mid_annual_st'!$A$3:$A$434,0),),'IRA-BIL_IRA-BIL - Mid_annual_st'!$W$1:$AR$1,$B369)</f>
        <v>297530</v>
      </c>
      <c r="G369">
        <f>SUMIFS(INDEX('IRA-BIL_IRA-BIL - Mid_annual_st'!$W$3:$AR$434,MATCH(G366,'IRA-BIL_IRA-BIL - Mid_annual_st'!$A$3:$A$434,0),),'IRA-BIL_IRA-BIL - Mid_annual_st'!$W$1:$AR$1,$B369)</f>
        <v>297530</v>
      </c>
      <c r="H369">
        <f>SUMIFS(INDEX('IRA-BIL_IRA-BIL - Mid_annual_st'!$W$3:$AR$434,MATCH(H366,'IRA-BIL_IRA-BIL - Mid_annual_st'!$A$3:$A$434,0),),'IRA-BIL_IRA-BIL - Mid_annual_st'!$W$1:$AR$1,$B369)</f>
        <v>256864</v>
      </c>
      <c r="I369">
        <f>SUMIFS(INDEX('IRA-BIL_IRA-BIL - Mid_annual_st'!$W$3:$AR$434,MATCH(I366,'IRA-BIL_IRA-BIL - Mid_annual_st'!$A$3:$A$434,0),),'IRA-BIL_IRA-BIL - Mid_annual_st'!$W$1:$AR$1,$B369)</f>
        <v>153103</v>
      </c>
      <c r="J369">
        <f>SUMIFS(INDEX('IRA-BIL_IRA-BIL - Mid_annual_st'!$W$3:$AR$434,MATCH(J366,'IRA-BIL_IRA-BIL - Mid_annual_st'!$A$3:$A$434,0),),'IRA-BIL_IRA-BIL - Mid_annual_st'!$W$1:$AR$1,$B369)</f>
        <v>107396</v>
      </c>
      <c r="K369">
        <f>SUMIFS(INDEX('IRA-BIL_IRA-BIL - Mid_annual_st'!$W$3:$AR$434,MATCH(K366,'IRA-BIL_IRA-BIL - Mid_annual_st'!$A$3:$A$434,0),),'IRA-BIL_IRA-BIL - Mid_annual_st'!$W$1:$AR$1,$B369)</f>
        <v>106180</v>
      </c>
      <c r="M369">
        <f t="shared" ref="M369" si="2764">C369/SUM(C368:C379)</f>
        <v>3.7710848380078779E-2</v>
      </c>
      <c r="N369">
        <f t="shared" ref="N369" si="2765">D369/SUM(D368:D379)</f>
        <v>8.8814699987134066E-3</v>
      </c>
      <c r="O369">
        <f t="shared" ref="O369" si="2766">E369/SUM(E368:E379)</f>
        <v>6.5148581451912454E-3</v>
      </c>
      <c r="P369">
        <f t="shared" ref="P369" si="2767">F369/SUM(F368:F379)</f>
        <v>1.511351390341178E-2</v>
      </c>
      <c r="Q369">
        <f t="shared" ref="Q369" si="2768">G369/SUM(G368:G379)</f>
        <v>1.3005300600871727E-2</v>
      </c>
      <c r="R369">
        <f t="shared" ref="R369" si="2769">H369/SUM(H368:H379)</f>
        <v>1.1318149025438649E-2</v>
      </c>
      <c r="S369">
        <f t="shared" ref="S369" si="2770">I369/SUM(I368:I379)</f>
        <v>6.7998511257063975E-3</v>
      </c>
      <c r="T369">
        <f t="shared" ref="T369" si="2771">J369/SUM(J368:J379)</f>
        <v>4.8575824983015919E-3</v>
      </c>
      <c r="U369">
        <f t="shared" ref="U369" si="2772">K369/SUM(K368:K379)</f>
        <v>4.7709115482973919E-3</v>
      </c>
    </row>
    <row r="370" spans="1:21">
      <c r="A370" t="str">
        <f t="shared" ref="A370:A379" si="2773">A369</f>
        <v>NH</v>
      </c>
      <c r="B370" s="1" t="s">
        <v>98</v>
      </c>
      <c r="C370">
        <f>SUMIFS(INDEX('IRA-BIL_IRA-BIL - Mid_annual_st'!$W$3:$AR$434,MATCH(C366,'IRA-BIL_IRA-BIL - Mid_annual_st'!$A$3:$A$434,0),),'IRA-BIL_IRA-BIL - Mid_annual_st'!$W$1:$AR$1,$B370)</f>
        <v>1060325</v>
      </c>
      <c r="D370">
        <f>SUMIFS(INDEX('IRA-BIL_IRA-BIL - Mid_annual_st'!$W$3:$AR$434,MATCH(D366,'IRA-BIL_IRA-BIL - Mid_annual_st'!$A$3:$A$434,0),),'IRA-BIL_IRA-BIL - Mid_annual_st'!$W$1:$AR$1,$B370)</f>
        <v>390949</v>
      </c>
      <c r="E370">
        <f>SUMIFS(INDEX('IRA-BIL_IRA-BIL - Mid_annual_st'!$W$3:$AR$434,MATCH(E366,'IRA-BIL_IRA-BIL - Mid_annual_st'!$A$3:$A$434,0),),'IRA-BIL_IRA-BIL - Mid_annual_st'!$W$1:$AR$1,$B370)</f>
        <v>364336</v>
      </c>
      <c r="F370">
        <f>SUMIFS(INDEX('IRA-BIL_IRA-BIL - Mid_annual_st'!$W$3:$AR$434,MATCH(F366,'IRA-BIL_IRA-BIL - Mid_annual_st'!$A$3:$A$434,0),),'IRA-BIL_IRA-BIL - Mid_annual_st'!$W$1:$AR$1,$B370)</f>
        <v>223567</v>
      </c>
      <c r="G370">
        <f>SUMIFS(INDEX('IRA-BIL_IRA-BIL - Mid_annual_st'!$W$3:$AR$434,MATCH(G366,'IRA-BIL_IRA-BIL - Mid_annual_st'!$A$3:$A$434,0),),'IRA-BIL_IRA-BIL - Mid_annual_st'!$W$1:$AR$1,$B370)</f>
        <v>190638</v>
      </c>
      <c r="H370">
        <f>SUMIFS(INDEX('IRA-BIL_IRA-BIL - Mid_annual_st'!$W$3:$AR$434,MATCH(H366,'IRA-BIL_IRA-BIL - Mid_annual_st'!$A$3:$A$434,0),),'IRA-BIL_IRA-BIL - Mid_annual_st'!$W$1:$AR$1,$B370)</f>
        <v>199260</v>
      </c>
      <c r="I370">
        <f>SUMIFS(INDEX('IRA-BIL_IRA-BIL - Mid_annual_st'!$W$3:$AR$434,MATCH(I366,'IRA-BIL_IRA-BIL - Mid_annual_st'!$A$3:$A$434,0),),'IRA-BIL_IRA-BIL - Mid_annual_st'!$W$1:$AR$1,$B370)</f>
        <v>160328</v>
      </c>
      <c r="J370">
        <f>SUMIFS(INDEX('IRA-BIL_IRA-BIL - Mid_annual_st'!$W$3:$AR$434,MATCH(J366,'IRA-BIL_IRA-BIL - Mid_annual_st'!$A$3:$A$434,0),),'IRA-BIL_IRA-BIL - Mid_annual_st'!$W$1:$AR$1,$B370)</f>
        <v>154162</v>
      </c>
      <c r="K370">
        <f>SUMIFS(INDEX('IRA-BIL_IRA-BIL - Mid_annual_st'!$W$3:$AR$434,MATCH(K366,'IRA-BIL_IRA-BIL - Mid_annual_st'!$A$3:$A$434,0),),'IRA-BIL_IRA-BIL - Mid_annual_st'!$W$1:$AR$1,$B370)</f>
        <v>145358</v>
      </c>
      <c r="M370">
        <f t="shared" ref="M370" si="2774">C370/SUM(C368:C379)</f>
        <v>7.0385684275705698E-2</v>
      </c>
      <c r="N370">
        <f t="shared" ref="N370" si="2775">D370/SUM(D368:D379)</f>
        <v>2.1286180814903185E-2</v>
      </c>
      <c r="O370">
        <f t="shared" ref="O370" si="2776">E370/SUM(E368:E379)</f>
        <v>1.8172610571503801E-2</v>
      </c>
      <c r="P370">
        <f t="shared" ref="P370" si="2777">F370/SUM(F368:F379)</f>
        <v>1.1356444603381378E-2</v>
      </c>
      <c r="Q370">
        <f t="shared" ref="Q370" si="2778">G370/SUM(G368:G379)</f>
        <v>8.3329563269216016E-3</v>
      </c>
      <c r="R370">
        <f t="shared" ref="R370" si="2779">H370/SUM(H368:H379)</f>
        <v>8.7799550532924233E-3</v>
      </c>
      <c r="S370">
        <f t="shared" ref="S370" si="2780">I370/SUM(I368:I379)</f>
        <v>7.1207391839627921E-3</v>
      </c>
      <c r="T370">
        <f t="shared" ref="T370" si="2781">J370/SUM(J368:J379)</f>
        <v>6.9728354231365234E-3</v>
      </c>
      <c r="U370">
        <f t="shared" ref="U370" si="2782">K370/SUM(K368:K379)</f>
        <v>6.5312691734546267E-3</v>
      </c>
    </row>
    <row r="371" spans="1:21">
      <c r="A371" t="str">
        <f t="shared" si="2773"/>
        <v>NH</v>
      </c>
      <c r="B371" s="1" t="s">
        <v>105</v>
      </c>
      <c r="C371">
        <f>SUMIFS(INDEX('IRA-BIL_IRA-BIL - Mid_annual_st'!$W$3:$AR$434,MATCH(C366,'IRA-BIL_IRA-BIL - Mid_annual_st'!$A$3:$A$434,0),),'IRA-BIL_IRA-BIL - Mid_annual_st'!$W$1:$AR$1,$B371)</f>
        <v>0</v>
      </c>
      <c r="D371">
        <f>SUMIFS(INDEX('IRA-BIL_IRA-BIL - Mid_annual_st'!$W$3:$AR$434,MATCH(D366,'IRA-BIL_IRA-BIL - Mid_annual_st'!$A$3:$A$434,0),),'IRA-BIL_IRA-BIL - Mid_annual_st'!$W$1:$AR$1,$B371)</f>
        <v>0</v>
      </c>
      <c r="E371">
        <f>SUMIFS(INDEX('IRA-BIL_IRA-BIL - Mid_annual_st'!$W$3:$AR$434,MATCH(E366,'IRA-BIL_IRA-BIL - Mid_annual_st'!$A$3:$A$434,0),),'IRA-BIL_IRA-BIL - Mid_annual_st'!$W$1:$AR$1,$B371)</f>
        <v>0</v>
      </c>
      <c r="F371">
        <f>SUMIFS(INDEX('IRA-BIL_IRA-BIL - Mid_annual_st'!$W$3:$AR$434,MATCH(F366,'IRA-BIL_IRA-BIL - Mid_annual_st'!$A$3:$A$434,0),),'IRA-BIL_IRA-BIL - Mid_annual_st'!$W$1:$AR$1,$B371)</f>
        <v>0</v>
      </c>
      <c r="G371">
        <f>SUMIFS(INDEX('IRA-BIL_IRA-BIL - Mid_annual_st'!$W$3:$AR$434,MATCH(G366,'IRA-BIL_IRA-BIL - Mid_annual_st'!$A$3:$A$434,0),),'IRA-BIL_IRA-BIL - Mid_annual_st'!$W$1:$AR$1,$B371)</f>
        <v>0</v>
      </c>
      <c r="H371">
        <f>SUMIFS(INDEX('IRA-BIL_IRA-BIL - Mid_annual_st'!$W$3:$AR$434,MATCH(H366,'IRA-BIL_IRA-BIL - Mid_annual_st'!$A$3:$A$434,0),),'IRA-BIL_IRA-BIL - Mid_annual_st'!$W$1:$AR$1,$B371)</f>
        <v>0</v>
      </c>
      <c r="I371">
        <f>SUMIFS(INDEX('IRA-BIL_IRA-BIL - Mid_annual_st'!$W$3:$AR$434,MATCH(I366,'IRA-BIL_IRA-BIL - Mid_annual_st'!$A$3:$A$434,0),),'IRA-BIL_IRA-BIL - Mid_annual_st'!$W$1:$AR$1,$B371)</f>
        <v>0</v>
      </c>
      <c r="J371">
        <f>SUMIFS(INDEX('IRA-BIL_IRA-BIL - Mid_annual_st'!$W$3:$AR$434,MATCH(J366,'IRA-BIL_IRA-BIL - Mid_annual_st'!$A$3:$A$434,0),),'IRA-BIL_IRA-BIL - Mid_annual_st'!$W$1:$AR$1,$B371)</f>
        <v>0</v>
      </c>
      <c r="K371">
        <f>SUMIFS(INDEX('IRA-BIL_IRA-BIL - Mid_annual_st'!$W$3:$AR$434,MATCH(K366,'IRA-BIL_IRA-BIL - Mid_annual_st'!$A$3:$A$434,0),),'IRA-BIL_IRA-BIL - Mid_annual_st'!$W$1:$AR$1,$B371)</f>
        <v>0</v>
      </c>
      <c r="M371">
        <f t="shared" ref="M371" si="2783">C371/SUM(C368:C379)</f>
        <v>0</v>
      </c>
      <c r="N371">
        <f t="shared" ref="N371" si="2784">D371/SUM(D368:D379)</f>
        <v>0</v>
      </c>
      <c r="O371">
        <f t="shared" ref="O371" si="2785">E371/SUM(E368:E379)</f>
        <v>0</v>
      </c>
      <c r="P371">
        <f t="shared" ref="P371" si="2786">F371/SUM(F368:F379)</f>
        <v>0</v>
      </c>
      <c r="Q371">
        <f t="shared" ref="Q371" si="2787">G371/SUM(G368:G379)</f>
        <v>0</v>
      </c>
      <c r="R371">
        <f t="shared" ref="R371" si="2788">H371/SUM(H368:H379)</f>
        <v>0</v>
      </c>
      <c r="S371">
        <f t="shared" ref="S371" si="2789">I371/SUM(I368:I379)</f>
        <v>0</v>
      </c>
      <c r="T371">
        <f t="shared" ref="T371" si="2790">J371/SUM(J368:J379)</f>
        <v>0</v>
      </c>
      <c r="U371">
        <f t="shared" ref="U371" si="2791">K371/SUM(K368:K379)</f>
        <v>0</v>
      </c>
    </row>
    <row r="372" spans="1:21">
      <c r="A372" t="str">
        <f t="shared" si="2773"/>
        <v>NH</v>
      </c>
      <c r="B372" s="1" t="s">
        <v>101</v>
      </c>
      <c r="C372">
        <f>SUMIFS(INDEX('IRA-BIL_IRA-BIL - Mid_annual_st'!$W$3:$AR$434,MATCH(C366,'IRA-BIL_IRA-BIL - Mid_annual_st'!$A$3:$A$434,0),),'IRA-BIL_IRA-BIL - Mid_annual_st'!$W$1:$AR$1,$B372)</f>
        <v>1428061</v>
      </c>
      <c r="D372">
        <f>SUMIFS(INDEX('IRA-BIL_IRA-BIL - Mid_annual_st'!$W$3:$AR$434,MATCH(D366,'IRA-BIL_IRA-BIL - Mid_annual_st'!$A$3:$A$434,0),),'IRA-BIL_IRA-BIL - Mid_annual_st'!$W$1:$AR$1,$B372)</f>
        <v>1428061</v>
      </c>
      <c r="E372">
        <f>SUMIFS(INDEX('IRA-BIL_IRA-BIL - Mid_annual_st'!$W$3:$AR$434,MATCH(E366,'IRA-BIL_IRA-BIL - Mid_annual_st'!$A$3:$A$434,0),),'IRA-BIL_IRA-BIL - Mid_annual_st'!$W$1:$AR$1,$B372)</f>
        <v>1430540</v>
      </c>
      <c r="F372">
        <f>SUMIFS(INDEX('IRA-BIL_IRA-BIL - Mid_annual_st'!$W$3:$AR$434,MATCH(F366,'IRA-BIL_IRA-BIL - Mid_annual_st'!$A$3:$A$434,0),),'IRA-BIL_IRA-BIL - Mid_annual_st'!$W$1:$AR$1,$B372)</f>
        <v>1433019</v>
      </c>
      <c r="G372">
        <f>SUMIFS(INDEX('IRA-BIL_IRA-BIL - Mid_annual_st'!$W$3:$AR$434,MATCH(G366,'IRA-BIL_IRA-BIL - Mid_annual_st'!$A$3:$A$434,0),),'IRA-BIL_IRA-BIL - Mid_annual_st'!$W$1:$AR$1,$B372)</f>
        <v>1435499</v>
      </c>
      <c r="H372">
        <f>SUMIFS(INDEX('IRA-BIL_IRA-BIL - Mid_annual_st'!$W$3:$AR$434,MATCH(H366,'IRA-BIL_IRA-BIL - Mid_annual_st'!$A$3:$A$434,0),),'IRA-BIL_IRA-BIL - Mid_annual_st'!$W$1:$AR$1,$B372)</f>
        <v>1437978</v>
      </c>
      <c r="I372">
        <f>SUMIFS(INDEX('IRA-BIL_IRA-BIL - Mid_annual_st'!$W$3:$AR$434,MATCH(I366,'IRA-BIL_IRA-BIL - Mid_annual_st'!$A$3:$A$434,0),),'IRA-BIL_IRA-BIL - Mid_annual_st'!$W$1:$AR$1,$B372)</f>
        <v>1440457</v>
      </c>
      <c r="J372">
        <f>SUMIFS(INDEX('IRA-BIL_IRA-BIL - Mid_annual_st'!$W$3:$AR$434,MATCH(J366,'IRA-BIL_IRA-BIL - Mid_annual_st'!$A$3:$A$434,0),),'IRA-BIL_IRA-BIL - Mid_annual_st'!$W$1:$AR$1,$B372)</f>
        <v>1442936</v>
      </c>
      <c r="K372">
        <f>SUMIFS(INDEX('IRA-BIL_IRA-BIL - Mid_annual_st'!$W$3:$AR$434,MATCH(K366,'IRA-BIL_IRA-BIL - Mid_annual_st'!$A$3:$A$434,0),),'IRA-BIL_IRA-BIL - Mid_annual_st'!$W$1:$AR$1,$B372)</f>
        <v>1445415</v>
      </c>
      <c r="M372">
        <f t="shared" ref="M372" si="2792">C372/SUM(C368:C379)</f>
        <v>9.4796454551621973E-2</v>
      </c>
      <c r="N372">
        <f t="shared" ref="N372" si="2793">D372/SUM(D368:D379)</f>
        <v>7.7754297007311582E-2</v>
      </c>
      <c r="O372">
        <f t="shared" ref="O372" si="2794">E372/SUM(E368:E379)</f>
        <v>7.1353493278070376E-2</v>
      </c>
      <c r="P372">
        <f t="shared" ref="P372" si="2795">F372/SUM(F368:F379)</f>
        <v>7.2792500186042566E-2</v>
      </c>
      <c r="Q372">
        <f t="shared" ref="Q372" si="2796">G372/SUM(G368:G379)</f>
        <v>6.2746936467753714E-2</v>
      </c>
      <c r="R372">
        <f t="shared" ref="R372" si="2797">H372/SUM(H368:H379)</f>
        <v>6.336134802581217E-2</v>
      </c>
      <c r="S372">
        <f t="shared" ref="S372" si="2798">I372/SUM(I368:I379)</f>
        <v>6.3975840793332989E-2</v>
      </c>
      <c r="T372">
        <f t="shared" ref="T372" si="2799">J372/SUM(J368:J379)</f>
        <v>6.5264820475337132E-2</v>
      </c>
      <c r="U372">
        <f t="shared" ref="U372" si="2800">K372/SUM(K368:K379)</f>
        <v>6.4945819510098646E-2</v>
      </c>
    </row>
    <row r="373" spans="1:21">
      <c r="A373" t="str">
        <f t="shared" si="2773"/>
        <v>NH</v>
      </c>
      <c r="B373" s="1" t="s">
        <v>346</v>
      </c>
      <c r="C373">
        <f>SUMIFS(INDEX('IRA-BIL_IRA-BIL - Mid_annual_st'!$W$3:$AR$434,MATCH(C366,'IRA-BIL_IRA-BIL - Mid_annual_st'!$A$3:$A$434,0),),'IRA-BIL_IRA-BIL - Mid_annual_st'!$W$1:$AR$1,$B373)</f>
        <v>1322470</v>
      </c>
      <c r="D373">
        <f>SUMIFS(INDEX('IRA-BIL_IRA-BIL - Mid_annual_st'!$W$3:$AR$434,MATCH(D366,'IRA-BIL_IRA-BIL - Mid_annual_st'!$A$3:$A$434,0),),'IRA-BIL_IRA-BIL - Mid_annual_st'!$W$1:$AR$1,$B373)</f>
        <v>624599</v>
      </c>
      <c r="E373">
        <f>SUMIFS(INDEX('IRA-BIL_IRA-BIL - Mid_annual_st'!$W$3:$AR$434,MATCH(E366,'IRA-BIL_IRA-BIL - Mid_annual_st'!$A$3:$A$434,0),),'IRA-BIL_IRA-BIL - Mid_annual_st'!$W$1:$AR$1,$B373)</f>
        <v>1316370</v>
      </c>
      <c r="F373">
        <f>SUMIFS(INDEX('IRA-BIL_IRA-BIL - Mid_annual_st'!$W$3:$AR$434,MATCH(F366,'IRA-BIL_IRA-BIL - Mid_annual_st'!$A$3:$A$434,0),),'IRA-BIL_IRA-BIL - Mid_annual_st'!$W$1:$AR$1,$B373)</f>
        <v>915580</v>
      </c>
      <c r="G373">
        <f>SUMIFS(INDEX('IRA-BIL_IRA-BIL - Mid_annual_st'!$W$3:$AR$434,MATCH(G366,'IRA-BIL_IRA-BIL - Mid_annual_st'!$A$3:$A$434,0),),'IRA-BIL_IRA-BIL - Mid_annual_st'!$W$1:$AR$1,$B373)</f>
        <v>821832</v>
      </c>
      <c r="H373">
        <f>SUMIFS(INDEX('IRA-BIL_IRA-BIL - Mid_annual_st'!$W$3:$AR$434,MATCH(H366,'IRA-BIL_IRA-BIL - Mid_annual_st'!$A$3:$A$434,0),),'IRA-BIL_IRA-BIL - Mid_annual_st'!$W$1:$AR$1,$B373)</f>
        <v>662432</v>
      </c>
      <c r="I373">
        <f>SUMIFS(INDEX('IRA-BIL_IRA-BIL - Mid_annual_st'!$W$3:$AR$434,MATCH(I366,'IRA-BIL_IRA-BIL - Mid_annual_st'!$A$3:$A$434,0),),'IRA-BIL_IRA-BIL - Mid_annual_st'!$W$1:$AR$1,$B373)</f>
        <v>635983</v>
      </c>
      <c r="J373">
        <f>SUMIFS(INDEX('IRA-BIL_IRA-BIL - Mid_annual_st'!$W$3:$AR$434,MATCH(J366,'IRA-BIL_IRA-BIL - Mid_annual_st'!$A$3:$A$434,0),),'IRA-BIL_IRA-BIL - Mid_annual_st'!$W$1:$AR$1,$B373)</f>
        <v>287966</v>
      </c>
      <c r="K373">
        <f>SUMIFS(INDEX('IRA-BIL_IRA-BIL - Mid_annual_st'!$W$3:$AR$434,MATCH(K366,'IRA-BIL_IRA-BIL - Mid_annual_st'!$A$3:$A$434,0),),'IRA-BIL_IRA-BIL - Mid_annual_st'!$W$1:$AR$1,$B373)</f>
        <v>60230</v>
      </c>
      <c r="M373">
        <f t="shared" ref="M373" si="2801">C373/SUM(C368:C379)</f>
        <v>8.7787193439834502E-2</v>
      </c>
      <c r="N373">
        <f t="shared" ref="N373" si="2802">D373/SUM(D368:D379)</f>
        <v>3.4007830307297662E-2</v>
      </c>
      <c r="O373">
        <f t="shared" ref="O373" si="2803">E373/SUM(E368:E379)</f>
        <v>6.5658840680060337E-2</v>
      </c>
      <c r="P373">
        <f t="shared" ref="P373" si="2804">F373/SUM(F368:F379)</f>
        <v>4.6508355660557783E-2</v>
      </c>
      <c r="Q373">
        <f t="shared" ref="Q373" si="2805">G373/SUM(G368:G379)</f>
        <v>3.5923006767101175E-2</v>
      </c>
      <c r="R373">
        <f t="shared" ref="R373" si="2806">H373/SUM(H368:H379)</f>
        <v>2.9188613800374418E-2</v>
      </c>
      <c r="S373">
        <f t="shared" ref="S373" si="2807">I373/SUM(I368:I379)</f>
        <v>2.8246276810252786E-2</v>
      </c>
      <c r="T373">
        <f t="shared" ref="T373" si="2808">J373/SUM(J368:J379)</f>
        <v>1.3024866863811652E-2</v>
      </c>
      <c r="U373">
        <f t="shared" ref="U373" si="2809">K373/SUM(K368:K379)</f>
        <v>2.7062723917305699E-3</v>
      </c>
    </row>
    <row r="374" spans="1:21">
      <c r="A374" t="str">
        <f t="shared" si="2773"/>
        <v>NH</v>
      </c>
      <c r="B374" s="1" t="s">
        <v>99</v>
      </c>
      <c r="C374">
        <f>SUMIFS(INDEX('IRA-BIL_IRA-BIL - Mid_annual_st'!$W$3:$AR$434,MATCH(C366,'IRA-BIL_IRA-BIL - Mid_annual_st'!$A$3:$A$434,0),),'IRA-BIL_IRA-BIL - Mid_annual_st'!$W$1:$AR$1,$B374)</f>
        <v>9976364</v>
      </c>
      <c r="D374">
        <f>SUMIFS(INDEX('IRA-BIL_IRA-BIL - Mid_annual_st'!$W$3:$AR$434,MATCH(D366,'IRA-BIL_IRA-BIL - Mid_annual_st'!$A$3:$A$434,0),),'IRA-BIL_IRA-BIL - Mid_annual_st'!$W$1:$AR$1,$B374)</f>
        <v>9976364</v>
      </c>
      <c r="E374">
        <f>SUMIFS(INDEX('IRA-BIL_IRA-BIL - Mid_annual_st'!$W$3:$AR$434,MATCH(E366,'IRA-BIL_IRA-BIL - Mid_annual_st'!$A$3:$A$434,0),),'IRA-BIL_IRA-BIL - Mid_annual_st'!$W$1:$AR$1,$B374)</f>
        <v>9976364</v>
      </c>
      <c r="F374">
        <f>SUMIFS(INDEX('IRA-BIL_IRA-BIL - Mid_annual_st'!$W$3:$AR$434,MATCH(F366,'IRA-BIL_IRA-BIL - Mid_annual_st'!$A$3:$A$434,0),),'IRA-BIL_IRA-BIL - Mid_annual_st'!$W$1:$AR$1,$B374)</f>
        <v>9976364</v>
      </c>
      <c r="G374">
        <f>SUMIFS(INDEX('IRA-BIL_IRA-BIL - Mid_annual_st'!$W$3:$AR$434,MATCH(G366,'IRA-BIL_IRA-BIL - Mid_annual_st'!$A$3:$A$434,0),),'IRA-BIL_IRA-BIL - Mid_annual_st'!$W$1:$AR$1,$B374)</f>
        <v>9976364</v>
      </c>
      <c r="H374">
        <f>SUMIFS(INDEX('IRA-BIL_IRA-BIL - Mid_annual_st'!$W$3:$AR$434,MATCH(H366,'IRA-BIL_IRA-BIL - Mid_annual_st'!$A$3:$A$434,0),),'IRA-BIL_IRA-BIL - Mid_annual_st'!$W$1:$AR$1,$B374)</f>
        <v>9976364</v>
      </c>
      <c r="I374">
        <f>SUMIFS(INDEX('IRA-BIL_IRA-BIL - Mid_annual_st'!$W$3:$AR$434,MATCH(I366,'IRA-BIL_IRA-BIL - Mid_annual_st'!$A$3:$A$434,0),),'IRA-BIL_IRA-BIL - Mid_annual_st'!$W$1:$AR$1,$B374)</f>
        <v>9976364</v>
      </c>
      <c r="J374">
        <f>SUMIFS(INDEX('IRA-BIL_IRA-BIL - Mid_annual_st'!$W$3:$AR$434,MATCH(J366,'IRA-BIL_IRA-BIL - Mid_annual_st'!$A$3:$A$434,0),),'IRA-BIL_IRA-BIL - Mid_annual_st'!$W$1:$AR$1,$B374)</f>
        <v>9976364</v>
      </c>
      <c r="K374">
        <f>SUMIFS(INDEX('IRA-BIL_IRA-BIL - Mid_annual_st'!$W$3:$AR$434,MATCH(K366,'IRA-BIL_IRA-BIL - Mid_annual_st'!$A$3:$A$434,0),),'IRA-BIL_IRA-BIL - Mid_annual_st'!$W$1:$AR$1,$B374)</f>
        <v>9976364</v>
      </c>
      <c r="M374">
        <f t="shared" ref="M374" si="2810">C374/SUM(C368:C379)</f>
        <v>0.66224337511943643</v>
      </c>
      <c r="N374">
        <f t="shared" ref="N374" si="2811">D374/SUM(D368:D379)</f>
        <v>0.54318769962141045</v>
      </c>
      <c r="O374">
        <f t="shared" ref="O374" si="2812">E374/SUM(E368:E379)</f>
        <v>0.49760819104225212</v>
      </c>
      <c r="P374">
        <f t="shared" ref="P374" si="2813">F374/SUM(F368:F379)</f>
        <v>0.50676542203978336</v>
      </c>
      <c r="Q374">
        <f t="shared" ref="Q374" si="2814">G374/SUM(G368:G379)</f>
        <v>0.43607573261087978</v>
      </c>
      <c r="R374">
        <f t="shared" ref="R374" si="2815">H374/SUM(H368:H379)</f>
        <v>0.43958660802611971</v>
      </c>
      <c r="S374">
        <f t="shared" ref="S374" si="2816">I374/SUM(I368:I379)</f>
        <v>0.44308596158048363</v>
      </c>
      <c r="T374">
        <f t="shared" ref="T374" si="2817">J374/SUM(J368:J379)</f>
        <v>0.45123664906594346</v>
      </c>
      <c r="U374">
        <f t="shared" ref="U374" si="2818">K374/SUM(K368:K379)</f>
        <v>0.44826097398397402</v>
      </c>
    </row>
    <row r="375" spans="1:21">
      <c r="A375" t="str">
        <f t="shared" si="2773"/>
        <v>NH</v>
      </c>
      <c r="B375" s="1" t="s">
        <v>109</v>
      </c>
      <c r="C375">
        <f>SUMIFS(INDEX('IRA-BIL_IRA-BIL - Mid_annual_st'!$W$3:$AR$434,MATCH(C366,'IRA-BIL_IRA-BIL - Mid_annual_st'!$A$3:$A$434,0),),'IRA-BIL_IRA-BIL - Mid_annual_st'!$W$1:$AR$1,$B375)</f>
        <v>0</v>
      </c>
      <c r="D375">
        <f>SUMIFS(INDEX('IRA-BIL_IRA-BIL - Mid_annual_st'!$W$3:$AR$434,MATCH(D366,'IRA-BIL_IRA-BIL - Mid_annual_st'!$A$3:$A$434,0),),'IRA-BIL_IRA-BIL - Mid_annual_st'!$W$1:$AR$1,$B375)</f>
        <v>0</v>
      </c>
      <c r="E375">
        <f>SUMIFS(INDEX('IRA-BIL_IRA-BIL - Mid_annual_st'!$W$3:$AR$434,MATCH(E366,'IRA-BIL_IRA-BIL - Mid_annual_st'!$A$3:$A$434,0),),'IRA-BIL_IRA-BIL - Mid_annual_st'!$W$1:$AR$1,$B375)</f>
        <v>0</v>
      </c>
      <c r="F375">
        <f>SUMIFS(INDEX('IRA-BIL_IRA-BIL - Mid_annual_st'!$W$3:$AR$434,MATCH(F366,'IRA-BIL_IRA-BIL - Mid_annual_st'!$A$3:$A$434,0),),'IRA-BIL_IRA-BIL - Mid_annual_st'!$W$1:$AR$1,$B375)</f>
        <v>0</v>
      </c>
      <c r="G375">
        <f>SUMIFS(INDEX('IRA-BIL_IRA-BIL - Mid_annual_st'!$W$3:$AR$434,MATCH(G366,'IRA-BIL_IRA-BIL - Mid_annual_st'!$A$3:$A$434,0),),'IRA-BIL_IRA-BIL - Mid_annual_st'!$W$1:$AR$1,$B375)</f>
        <v>0</v>
      </c>
      <c r="H375">
        <f>SUMIFS(INDEX('IRA-BIL_IRA-BIL - Mid_annual_st'!$W$3:$AR$434,MATCH(H366,'IRA-BIL_IRA-BIL - Mid_annual_st'!$A$3:$A$434,0),),'IRA-BIL_IRA-BIL - Mid_annual_st'!$W$1:$AR$1,$B375)</f>
        <v>0</v>
      </c>
      <c r="I375">
        <f>SUMIFS(INDEX('IRA-BIL_IRA-BIL - Mid_annual_st'!$W$3:$AR$434,MATCH(I366,'IRA-BIL_IRA-BIL - Mid_annual_st'!$A$3:$A$434,0),),'IRA-BIL_IRA-BIL - Mid_annual_st'!$W$1:$AR$1,$B375)</f>
        <v>0</v>
      </c>
      <c r="J375">
        <f>SUMIFS(INDEX('IRA-BIL_IRA-BIL - Mid_annual_st'!$W$3:$AR$434,MATCH(J366,'IRA-BIL_IRA-BIL - Mid_annual_st'!$A$3:$A$434,0),),'IRA-BIL_IRA-BIL - Mid_annual_st'!$W$1:$AR$1,$B375)</f>
        <v>0</v>
      </c>
      <c r="K375">
        <f>SUMIFS(INDEX('IRA-BIL_IRA-BIL - Mid_annual_st'!$W$3:$AR$434,MATCH(K366,'IRA-BIL_IRA-BIL - Mid_annual_st'!$A$3:$A$434,0),),'IRA-BIL_IRA-BIL - Mid_annual_st'!$W$1:$AR$1,$B375)</f>
        <v>0</v>
      </c>
      <c r="M375">
        <f t="shared" ref="M375" si="2819">C375/SUM(C368:C379)</f>
        <v>0</v>
      </c>
      <c r="N375">
        <f t="shared" ref="N375" si="2820">D375/SUM(D368:D379)</f>
        <v>0</v>
      </c>
      <c r="O375">
        <f t="shared" ref="O375" si="2821">E375/SUM(E368:E379)</f>
        <v>0</v>
      </c>
      <c r="P375">
        <f t="shared" ref="P375" si="2822">F375/SUM(F368:F379)</f>
        <v>0</v>
      </c>
      <c r="Q375">
        <f t="shared" ref="Q375" si="2823">G375/SUM(G368:G379)</f>
        <v>0</v>
      </c>
      <c r="R375">
        <f t="shared" ref="R375" si="2824">H375/SUM(H368:H379)</f>
        <v>0</v>
      </c>
      <c r="S375">
        <f t="shared" ref="S375" si="2825">I375/SUM(I368:I379)</f>
        <v>0</v>
      </c>
      <c r="T375">
        <f t="shared" ref="T375" si="2826">J375/SUM(J368:J379)</f>
        <v>0</v>
      </c>
      <c r="U375">
        <f t="shared" ref="U375" si="2827">K375/SUM(K368:K379)</f>
        <v>0</v>
      </c>
    </row>
    <row r="376" spans="1:21">
      <c r="A376" t="str">
        <f t="shared" si="2773"/>
        <v>NH</v>
      </c>
      <c r="B376" s="1" t="s">
        <v>106</v>
      </c>
      <c r="C376">
        <f>SUMIFS(INDEX('IRA-BIL_IRA-BIL - Mid_annual_st'!$W$3:$AR$434,MATCH(C366,'IRA-BIL_IRA-BIL - Mid_annual_st'!$A$3:$A$434,0),),'IRA-BIL_IRA-BIL - Mid_annual_st'!$W$1:$AR$1,$B376)</f>
        <v>0</v>
      </c>
      <c r="D376">
        <f>SUMIFS(INDEX('IRA-BIL_IRA-BIL - Mid_annual_st'!$W$3:$AR$434,MATCH(D366,'IRA-BIL_IRA-BIL - Mid_annual_st'!$A$3:$A$434,0),),'IRA-BIL_IRA-BIL - Mid_annual_st'!$W$1:$AR$1,$B376)</f>
        <v>0</v>
      </c>
      <c r="E376">
        <f>SUMIFS(INDEX('IRA-BIL_IRA-BIL - Mid_annual_st'!$W$3:$AR$434,MATCH(E366,'IRA-BIL_IRA-BIL - Mid_annual_st'!$A$3:$A$434,0),),'IRA-BIL_IRA-BIL - Mid_annual_st'!$W$1:$AR$1,$B376)</f>
        <v>0</v>
      </c>
      <c r="F376">
        <f>SUMIFS(INDEX('IRA-BIL_IRA-BIL - Mid_annual_st'!$W$3:$AR$434,MATCH(F366,'IRA-BIL_IRA-BIL - Mid_annual_st'!$A$3:$A$434,0),),'IRA-BIL_IRA-BIL - Mid_annual_st'!$W$1:$AR$1,$B376)</f>
        <v>0</v>
      </c>
      <c r="G376">
        <f>SUMIFS(INDEX('IRA-BIL_IRA-BIL - Mid_annual_st'!$W$3:$AR$434,MATCH(G366,'IRA-BIL_IRA-BIL - Mid_annual_st'!$A$3:$A$434,0),),'IRA-BIL_IRA-BIL - Mid_annual_st'!$W$1:$AR$1,$B376)</f>
        <v>0</v>
      </c>
      <c r="H376">
        <f>SUMIFS(INDEX('IRA-BIL_IRA-BIL - Mid_annual_st'!$W$3:$AR$434,MATCH(H366,'IRA-BIL_IRA-BIL - Mid_annual_st'!$A$3:$A$434,0),),'IRA-BIL_IRA-BIL - Mid_annual_st'!$W$1:$AR$1,$B376)</f>
        <v>0</v>
      </c>
      <c r="I376">
        <f>SUMIFS(INDEX('IRA-BIL_IRA-BIL - Mid_annual_st'!$W$3:$AR$434,MATCH(I366,'IRA-BIL_IRA-BIL - Mid_annual_st'!$A$3:$A$434,0),),'IRA-BIL_IRA-BIL - Mid_annual_st'!$W$1:$AR$1,$B376)</f>
        <v>0</v>
      </c>
      <c r="J376">
        <f>SUMIFS(INDEX('IRA-BIL_IRA-BIL - Mid_annual_st'!$W$3:$AR$434,MATCH(J366,'IRA-BIL_IRA-BIL - Mid_annual_st'!$A$3:$A$434,0),),'IRA-BIL_IRA-BIL - Mid_annual_st'!$W$1:$AR$1,$B376)</f>
        <v>0</v>
      </c>
      <c r="K376">
        <f>SUMIFS(INDEX('IRA-BIL_IRA-BIL - Mid_annual_st'!$W$3:$AR$434,MATCH(K366,'IRA-BIL_IRA-BIL - Mid_annual_st'!$A$3:$A$434,0),),'IRA-BIL_IRA-BIL - Mid_annual_st'!$W$1:$AR$1,$B376)</f>
        <v>0</v>
      </c>
      <c r="M376">
        <f t="shared" ref="M376" si="2828">C376/SUM(C368:C379)</f>
        <v>0</v>
      </c>
      <c r="N376">
        <f t="shared" ref="N376" si="2829">D376/SUM(D368:D379)</f>
        <v>0</v>
      </c>
      <c r="O376">
        <f t="shared" ref="O376" si="2830">E376/SUM(E368:E379)</f>
        <v>0</v>
      </c>
      <c r="P376">
        <f t="shared" ref="P376" si="2831">F376/SUM(F368:F379)</f>
        <v>0</v>
      </c>
      <c r="Q376">
        <f t="shared" ref="Q376" si="2832">G376/SUM(G368:G379)</f>
        <v>0</v>
      </c>
      <c r="R376">
        <f t="shared" ref="R376" si="2833">H376/SUM(H368:H379)</f>
        <v>0</v>
      </c>
      <c r="S376">
        <f t="shared" ref="S376" si="2834">I376/SUM(I368:I379)</f>
        <v>0</v>
      </c>
      <c r="T376">
        <f t="shared" ref="T376" si="2835">J376/SUM(J368:J379)</f>
        <v>0</v>
      </c>
      <c r="U376">
        <f t="shared" ref="U376" si="2836">K376/SUM(K368:K379)</f>
        <v>0</v>
      </c>
    </row>
    <row r="377" spans="1:21">
      <c r="A377" t="str">
        <f t="shared" si="2773"/>
        <v>NH</v>
      </c>
      <c r="B377" s="1" t="s">
        <v>100</v>
      </c>
      <c r="C377">
        <f>SUMIFS(INDEX('IRA-BIL_IRA-BIL - Mid_annual_st'!$W$3:$AR$434,MATCH(C366,'IRA-BIL_IRA-BIL - Mid_annual_st'!$A$3:$A$434,0),),'IRA-BIL_IRA-BIL - Mid_annual_st'!$W$1:$AR$1,$B377)</f>
        <v>592916</v>
      </c>
      <c r="D377">
        <f>SUMIFS(INDEX('IRA-BIL_IRA-BIL - Mid_annual_st'!$W$3:$AR$434,MATCH(D366,'IRA-BIL_IRA-BIL - Mid_annual_st'!$A$3:$A$434,0),),'IRA-BIL_IRA-BIL - Mid_annual_st'!$W$1:$AR$1,$B377)</f>
        <v>5533581</v>
      </c>
      <c r="E377">
        <f>SUMIFS(INDEX('IRA-BIL_IRA-BIL - Mid_annual_st'!$W$3:$AR$434,MATCH(E366,'IRA-BIL_IRA-BIL - Mid_annual_st'!$A$3:$A$434,0),),'IRA-BIL_IRA-BIL - Mid_annual_st'!$W$1:$AR$1,$B377)</f>
        <v>6582512</v>
      </c>
      <c r="F377">
        <f>SUMIFS(INDEX('IRA-BIL_IRA-BIL - Mid_annual_st'!$W$3:$AR$434,MATCH(F366,'IRA-BIL_IRA-BIL - Mid_annual_st'!$A$3:$A$434,0),),'IRA-BIL_IRA-BIL - Mid_annual_st'!$W$1:$AR$1,$B377)</f>
        <v>6591695</v>
      </c>
      <c r="G377">
        <f>SUMIFS(INDEX('IRA-BIL_IRA-BIL - Mid_annual_st'!$W$3:$AR$434,MATCH(G366,'IRA-BIL_IRA-BIL - Mid_annual_st'!$A$3:$A$434,0),),'IRA-BIL_IRA-BIL - Mid_annual_st'!$W$1:$AR$1,$B377)</f>
        <v>9908860</v>
      </c>
      <c r="H377">
        <f>SUMIFS(INDEX('IRA-BIL_IRA-BIL - Mid_annual_st'!$W$3:$AR$434,MATCH(H366,'IRA-BIL_IRA-BIL - Mid_annual_st'!$A$3:$A$434,0),),'IRA-BIL_IRA-BIL - Mid_annual_st'!$W$1:$AR$1,$B377)</f>
        <v>9916832</v>
      </c>
      <c r="I377">
        <f>SUMIFS(INDEX('IRA-BIL_IRA-BIL - Mid_annual_st'!$W$3:$AR$434,MATCH(I366,'IRA-BIL_IRA-BIL - Mid_annual_st'!$A$3:$A$434,0),),'IRA-BIL_IRA-BIL - Mid_annual_st'!$W$1:$AR$1,$B377)</f>
        <v>9905983</v>
      </c>
      <c r="J377">
        <f>SUMIFS(INDEX('IRA-BIL_IRA-BIL - Mid_annual_st'!$W$3:$AR$434,MATCH(J366,'IRA-BIL_IRA-BIL - Mid_annual_st'!$A$3:$A$434,0),),'IRA-BIL_IRA-BIL - Mid_annual_st'!$W$1:$AR$1,$B377)</f>
        <v>9898397</v>
      </c>
      <c r="K377">
        <f>SUMIFS(INDEX('IRA-BIL_IRA-BIL - Mid_annual_st'!$W$3:$AR$434,MATCH(K366,'IRA-BIL_IRA-BIL - Mid_annual_st'!$A$3:$A$434,0),),'IRA-BIL_IRA-BIL - Mid_annual_st'!$W$1:$AR$1,$B377)</f>
        <v>10282117</v>
      </c>
      <c r="M377">
        <f t="shared" ref="M377" si="2837">C377/SUM(C368:C379)</f>
        <v>3.9358497043844407E-2</v>
      </c>
      <c r="N377">
        <f t="shared" ref="N377" si="2838">D377/SUM(D368:D379)</f>
        <v>0.30128944112892675</v>
      </c>
      <c r="O377">
        <f t="shared" ref="O377" si="2839">E377/SUM(E368:E379)</f>
        <v>0.32832722310792961</v>
      </c>
      <c r="P377">
        <f t="shared" ref="P377" si="2840">F377/SUM(F368:F379)</f>
        <v>0.33483572758898233</v>
      </c>
      <c r="Q377">
        <f t="shared" ref="Q377" si="2841">G377/SUM(G368:G379)</f>
        <v>0.43312507280594836</v>
      </c>
      <c r="R377">
        <f t="shared" ref="R377" si="2842">H377/SUM(H368:H379)</f>
        <v>0.43696346096081506</v>
      </c>
      <c r="S377">
        <f t="shared" ref="S377" si="2843">I377/SUM(I368:I379)</f>
        <v>0.43996008996413161</v>
      </c>
      <c r="T377">
        <f t="shared" ref="T377" si="2844">J377/SUM(J368:J379)</f>
        <v>0.44771015706768391</v>
      </c>
      <c r="U377">
        <f t="shared" ref="U377" si="2845">K377/SUM(K368:K379)</f>
        <v>0.46199915931667856</v>
      </c>
    </row>
    <row r="378" spans="1:21">
      <c r="A378" t="str">
        <f t="shared" si="2773"/>
        <v>NH</v>
      </c>
      <c r="B378" s="1" t="s">
        <v>896</v>
      </c>
      <c r="C378" s="156">
        <v>0</v>
      </c>
      <c r="D378" s="156">
        <v>0</v>
      </c>
      <c r="E378" s="156">
        <v>0</v>
      </c>
      <c r="F378" s="156">
        <v>0</v>
      </c>
      <c r="G378" s="156">
        <v>0</v>
      </c>
      <c r="H378" s="156">
        <v>0</v>
      </c>
      <c r="I378" s="156">
        <v>0</v>
      </c>
      <c r="J378" s="156">
        <v>0</v>
      </c>
      <c r="K378" s="156">
        <v>0</v>
      </c>
      <c r="M378" s="156">
        <v>0</v>
      </c>
      <c r="N378" s="156">
        <v>0</v>
      </c>
      <c r="O378" s="156">
        <v>0</v>
      </c>
      <c r="P378" s="156">
        <v>0</v>
      </c>
      <c r="Q378" s="156">
        <v>0</v>
      </c>
      <c r="R378" s="156">
        <v>0</v>
      </c>
      <c r="S378" s="156">
        <v>0</v>
      </c>
      <c r="T378" s="156">
        <v>0</v>
      </c>
      <c r="U378" s="156">
        <v>0</v>
      </c>
    </row>
    <row r="379" spans="1:21" ht="15.5" thickBot="1">
      <c r="A379" t="str">
        <f t="shared" si="2773"/>
        <v>NH</v>
      </c>
      <c r="B379" s="1" t="s">
        <v>895</v>
      </c>
      <c r="C379">
        <f>SUMIFS(INDEX('IRA-BIL_IRA-BIL - Mid_annual_st'!$W$3:$AR$434,MATCH(C366,'IRA-BIL_IRA-BIL - Mid_annual_st'!$A$3:$A$434,0),),'IRA-BIL_IRA-BIL - Mid_annual_st'!$W$1:$AR$1,$B379)</f>
        <v>116267</v>
      </c>
      <c r="D379">
        <f>SUMIFS(INDEX('IRA-BIL_IRA-BIL - Mid_annual_st'!$W$3:$AR$434,MATCH(D366,'IRA-BIL_IRA-BIL - Mid_annual_st'!$A$3:$A$434,0),),'IRA-BIL_IRA-BIL - Mid_annual_st'!$W$1:$AR$1,$B379)</f>
        <v>249655</v>
      </c>
      <c r="E379">
        <f>SUMIFS(INDEX('IRA-BIL_IRA-BIL - Mid_annual_st'!$W$3:$AR$434,MATCH(E366,'IRA-BIL_IRA-BIL - Mid_annual_st'!$A$3:$A$434,0),),'IRA-BIL_IRA-BIL - Mid_annual_st'!$W$1:$AR$1,$B379)</f>
        <v>247897</v>
      </c>
      <c r="F379">
        <f>SUMIFS(INDEX('IRA-BIL_IRA-BIL - Mid_annual_st'!$W$3:$AR$434,MATCH(F366,'IRA-BIL_IRA-BIL - Mid_annual_st'!$A$3:$A$434,0),),'IRA-BIL_IRA-BIL - Mid_annual_st'!$W$1:$AR$1,$B379)</f>
        <v>248600</v>
      </c>
      <c r="G379">
        <f>SUMIFS(INDEX('IRA-BIL_IRA-BIL - Mid_annual_st'!$W$3:$AR$434,MATCH(G366,'IRA-BIL_IRA-BIL - Mid_annual_st'!$A$3:$A$434,0),),'IRA-BIL_IRA-BIL - Mid_annual_st'!$W$1:$AR$1,$B379)</f>
        <v>246872</v>
      </c>
      <c r="H379">
        <f>SUMIFS(INDEX('IRA-BIL_IRA-BIL - Mid_annual_st'!$W$3:$AR$434,MATCH(H366,'IRA-BIL_IRA-BIL - Mid_annual_st'!$A$3:$A$434,0),),'IRA-BIL_IRA-BIL - Mid_annual_st'!$W$1:$AR$1,$B379)</f>
        <v>245147</v>
      </c>
      <c r="I379">
        <f>SUMIFS(INDEX('IRA-BIL_IRA-BIL - Mid_annual_st'!$W$3:$AR$434,MATCH(I366,'IRA-BIL_IRA-BIL - Mid_annual_st'!$A$3:$A$434,0),),'IRA-BIL_IRA-BIL - Mid_annual_st'!$W$1:$AR$1,$B379)</f>
        <v>243422</v>
      </c>
      <c r="J379">
        <f>SUMIFS(INDEX('IRA-BIL_IRA-BIL - Mid_annual_st'!$W$3:$AR$434,MATCH(J366,'IRA-BIL_IRA-BIL - Mid_annual_st'!$A$3:$A$434,0),),'IRA-BIL_IRA-BIL - Mid_annual_st'!$W$1:$AR$1,$B379)</f>
        <v>241719</v>
      </c>
      <c r="K379">
        <f>SUMIFS(INDEX('IRA-BIL_IRA-BIL - Mid_annual_st'!$W$3:$AR$434,MATCH(K366,'IRA-BIL_IRA-BIL - Mid_annual_st'!$A$3:$A$434,0),),'IRA-BIL_IRA-BIL - Mid_annual_st'!$W$1:$AR$1,$B379)</f>
        <v>240041</v>
      </c>
      <c r="M379">
        <f t="shared" ref="M379" si="2846">C379/SUM(C368:C379)</f>
        <v>7.7179471894782024E-3</v>
      </c>
      <c r="N379">
        <f t="shared" ref="N379" si="2847">D379/SUM(D368:D379)</f>
        <v>1.3593081121436951E-2</v>
      </c>
      <c r="O379">
        <f t="shared" ref="O379" si="2848">E379/SUM(E368:E379)</f>
        <v>1.236478317499253E-2</v>
      </c>
      <c r="P379">
        <f t="shared" ref="P379" si="2849">F379/SUM(F368:F379)</f>
        <v>1.2628036017840783E-2</v>
      </c>
      <c r="Q379">
        <f t="shared" ref="Q379" si="2850">G379/SUM(G368:G379)</f>
        <v>1.0790994420523661E-2</v>
      </c>
      <c r="R379">
        <f t="shared" ref="R379" si="2851">H379/SUM(H368:H379)</f>
        <v>1.0801865108147535E-2</v>
      </c>
      <c r="S379">
        <f t="shared" ref="S379" si="2852">I379/SUM(I368:I379)</f>
        <v>1.0811240542129827E-2</v>
      </c>
      <c r="T379">
        <f t="shared" ref="T379" si="2853">J379/SUM(J368:J379)</f>
        <v>1.0933088605785714E-2</v>
      </c>
      <c r="U379">
        <f t="shared" ref="U379" si="2854">K379/SUM(K368:K379)</f>
        <v>1.0785594075766191E-2</v>
      </c>
    </row>
    <row r="380" spans="1:21" ht="15.5" thickBot="1">
      <c r="A380" s="153" t="s">
        <v>564</v>
      </c>
      <c r="C380" s="152" t="str">
        <f t="shared" ref="C380" si="2855">$A380&amp;"_"&amp;C381</f>
        <v>NJ_2022</v>
      </c>
      <c r="D380" s="152" t="str">
        <f t="shared" ref="D380" si="2856">$A380&amp;"_"&amp;D381</f>
        <v>NJ_2023</v>
      </c>
      <c r="E380" s="152" t="str">
        <f t="shared" ref="E380" si="2857">$A380&amp;"_"&amp;E381</f>
        <v>NJ_2024</v>
      </c>
      <c r="F380" s="152" t="str">
        <f t="shared" ref="F380" si="2858">$A380&amp;"_"&amp;F381</f>
        <v>NJ_2025</v>
      </c>
      <c r="G380" s="152" t="str">
        <f t="shared" ref="G380" si="2859">$A380&amp;"_"&amp;G381</f>
        <v>NJ_2026</v>
      </c>
      <c r="H380" s="152" t="str">
        <f t="shared" ref="H380" si="2860">$A380&amp;"_"&amp;H381</f>
        <v>NJ_2027</v>
      </c>
      <c r="I380" s="152" t="str">
        <f t="shared" ref="I380" si="2861">$A380&amp;"_"&amp;I381</f>
        <v>NJ_2028</v>
      </c>
      <c r="J380" s="152" t="str">
        <f t="shared" ref="J380" si="2862">$A380&amp;"_"&amp;J381</f>
        <v>NJ_2029</v>
      </c>
      <c r="K380" s="152" t="str">
        <f t="shared" ref="K380" si="2863">$A380&amp;"_"&amp;K381</f>
        <v>NJ_2030</v>
      </c>
      <c r="M380" s="159" t="str">
        <f t="shared" ref="M380" si="2864">$A380&amp;"_"&amp;M381</f>
        <v>NJ_2022</v>
      </c>
      <c r="N380" s="159" t="str">
        <f t="shared" ref="N380" si="2865">$A380&amp;"_"&amp;N381</f>
        <v>NJ_2023</v>
      </c>
      <c r="O380" s="159" t="str">
        <f t="shared" ref="O380" si="2866">$A380&amp;"_"&amp;O381</f>
        <v>NJ_2024</v>
      </c>
      <c r="P380" s="159" t="str">
        <f t="shared" ref="P380" si="2867">$A380&amp;"_"&amp;P381</f>
        <v>NJ_2025</v>
      </c>
      <c r="Q380" s="159" t="str">
        <f t="shared" ref="Q380" si="2868">$A380&amp;"_"&amp;Q381</f>
        <v>NJ_2026</v>
      </c>
      <c r="R380" s="159" t="str">
        <f t="shared" ref="R380" si="2869">$A380&amp;"_"&amp;R381</f>
        <v>NJ_2027</v>
      </c>
      <c r="S380" s="159" t="str">
        <f t="shared" ref="S380" si="2870">$A380&amp;"_"&amp;S381</f>
        <v>NJ_2028</v>
      </c>
      <c r="T380" s="159" t="str">
        <f t="shared" ref="T380" si="2871">$A380&amp;"_"&amp;T381</f>
        <v>NJ_2029</v>
      </c>
      <c r="U380" s="159" t="str">
        <f t="shared" ref="U380" si="2872">$A380&amp;"_"&amp;U381</f>
        <v>NJ_2030</v>
      </c>
    </row>
    <row r="381" spans="1:21">
      <c r="C381" s="151">
        <v>2022</v>
      </c>
      <c r="D381" s="151">
        <v>2023</v>
      </c>
      <c r="E381" s="151">
        <v>2024</v>
      </c>
      <c r="F381" s="151">
        <v>2025</v>
      </c>
      <c r="G381" s="151">
        <v>2026</v>
      </c>
      <c r="H381" s="151">
        <v>2027</v>
      </c>
      <c r="I381" s="151">
        <v>2028</v>
      </c>
      <c r="J381" s="151">
        <v>2029</v>
      </c>
      <c r="K381" s="151">
        <v>2030</v>
      </c>
      <c r="M381" s="151">
        <v>2022</v>
      </c>
      <c r="N381" s="151">
        <v>2023</v>
      </c>
      <c r="O381" s="151">
        <v>2024</v>
      </c>
      <c r="P381" s="151">
        <v>2025</v>
      </c>
      <c r="Q381" s="151">
        <v>2026</v>
      </c>
      <c r="R381" s="151">
        <v>2027</v>
      </c>
      <c r="S381" s="151">
        <v>2028</v>
      </c>
      <c r="T381" s="151">
        <v>2029</v>
      </c>
      <c r="U381" s="151">
        <v>2030</v>
      </c>
    </row>
    <row r="382" spans="1:21">
      <c r="A382" t="str">
        <f>A380</f>
        <v>NJ</v>
      </c>
      <c r="B382" s="1" t="s">
        <v>897</v>
      </c>
      <c r="C382" s="156">
        <v>0</v>
      </c>
      <c r="D382" s="156">
        <v>0</v>
      </c>
      <c r="E382" s="156">
        <v>0</v>
      </c>
      <c r="F382" s="156">
        <v>0</v>
      </c>
      <c r="G382" s="156">
        <v>0</v>
      </c>
      <c r="H382" s="156">
        <v>0</v>
      </c>
      <c r="I382" s="156">
        <v>0</v>
      </c>
      <c r="J382" s="156">
        <v>0</v>
      </c>
      <c r="K382" s="156">
        <v>0</v>
      </c>
      <c r="M382" s="156">
        <v>0</v>
      </c>
      <c r="N382" s="156">
        <v>0</v>
      </c>
      <c r="O382" s="156">
        <v>0</v>
      </c>
      <c r="P382" s="156">
        <v>0</v>
      </c>
      <c r="Q382" s="156">
        <v>0</v>
      </c>
      <c r="R382" s="156">
        <v>0</v>
      </c>
      <c r="S382" s="156">
        <v>0</v>
      </c>
      <c r="T382" s="156">
        <v>0</v>
      </c>
      <c r="U382" s="156">
        <v>0</v>
      </c>
    </row>
    <row r="383" spans="1:21">
      <c r="A383" t="str">
        <f>A382</f>
        <v>NJ</v>
      </c>
      <c r="B383" s="1" t="s">
        <v>104</v>
      </c>
      <c r="C383">
        <f>SUMIFS(INDEX('IRA-BIL_IRA-BIL - Mid_annual_st'!$W$3:$AR$434,MATCH(C380,'IRA-BIL_IRA-BIL - Mid_annual_st'!$A$3:$A$434,0),),'IRA-BIL_IRA-BIL - Mid_annual_st'!$W$1:$AR$1,$B383)</f>
        <v>717338</v>
      </c>
      <c r="D383">
        <f>SUMIFS(INDEX('IRA-BIL_IRA-BIL - Mid_annual_st'!$W$3:$AR$434,MATCH(D380,'IRA-BIL_IRA-BIL - Mid_annual_st'!$A$3:$A$434,0),),'IRA-BIL_IRA-BIL - Mid_annual_st'!$W$1:$AR$1,$B383)</f>
        <v>717338</v>
      </c>
      <c r="E383">
        <f>SUMIFS(INDEX('IRA-BIL_IRA-BIL - Mid_annual_st'!$W$3:$AR$434,MATCH(E380,'IRA-BIL_IRA-BIL - Mid_annual_st'!$A$3:$A$434,0),),'IRA-BIL_IRA-BIL - Mid_annual_st'!$W$1:$AR$1,$B383)</f>
        <v>717338</v>
      </c>
      <c r="F383">
        <f>SUMIFS(INDEX('IRA-BIL_IRA-BIL - Mid_annual_st'!$W$3:$AR$434,MATCH(F380,'IRA-BIL_IRA-BIL - Mid_annual_st'!$A$3:$A$434,0),),'IRA-BIL_IRA-BIL - Mid_annual_st'!$W$1:$AR$1,$B383)</f>
        <v>717338</v>
      </c>
      <c r="G383">
        <f>SUMIFS(INDEX('IRA-BIL_IRA-BIL - Mid_annual_st'!$W$3:$AR$434,MATCH(G380,'IRA-BIL_IRA-BIL - Mid_annual_st'!$A$3:$A$434,0),),'IRA-BIL_IRA-BIL - Mid_annual_st'!$W$1:$AR$1,$B383)</f>
        <v>717338</v>
      </c>
      <c r="H383">
        <f>SUMIFS(INDEX('IRA-BIL_IRA-BIL - Mid_annual_st'!$W$3:$AR$434,MATCH(H380,'IRA-BIL_IRA-BIL - Mid_annual_st'!$A$3:$A$434,0),),'IRA-BIL_IRA-BIL - Mid_annual_st'!$W$1:$AR$1,$B383)</f>
        <v>717338</v>
      </c>
      <c r="I383">
        <f>SUMIFS(INDEX('IRA-BIL_IRA-BIL - Mid_annual_st'!$W$3:$AR$434,MATCH(I380,'IRA-BIL_IRA-BIL - Mid_annual_st'!$A$3:$A$434,0),),'IRA-BIL_IRA-BIL - Mid_annual_st'!$W$1:$AR$1,$B383)</f>
        <v>717338</v>
      </c>
      <c r="J383">
        <f>SUMIFS(INDEX('IRA-BIL_IRA-BIL - Mid_annual_st'!$W$3:$AR$434,MATCH(J380,'IRA-BIL_IRA-BIL - Mid_annual_st'!$A$3:$A$434,0),),'IRA-BIL_IRA-BIL - Mid_annual_st'!$W$1:$AR$1,$B383)</f>
        <v>717338</v>
      </c>
      <c r="K383">
        <f>SUMIFS(INDEX('IRA-BIL_IRA-BIL - Mid_annual_st'!$W$3:$AR$434,MATCH(K380,'IRA-BIL_IRA-BIL - Mid_annual_st'!$A$3:$A$434,0),),'IRA-BIL_IRA-BIL - Mid_annual_st'!$W$1:$AR$1,$B383)</f>
        <v>714611</v>
      </c>
      <c r="M383">
        <f t="shared" ref="M383" si="2873">C383/SUM(C382:C393)</f>
        <v>9.6340858329146649E-3</v>
      </c>
      <c r="N383">
        <f t="shared" ref="N383" si="2874">D383/SUM(D382:D393)</f>
        <v>9.8672507600943236E-3</v>
      </c>
      <c r="O383">
        <f t="shared" ref="O383" si="2875">E383/SUM(E382:E393)</f>
        <v>9.5485657816938661E-3</v>
      </c>
      <c r="P383">
        <f t="shared" ref="P383" si="2876">F383/SUM(F382:F393)</f>
        <v>9.6183162729334849E-3</v>
      </c>
      <c r="Q383">
        <f t="shared" ref="Q383" si="2877">G383/SUM(G382:G393)</f>
        <v>9.5607745227239763E-3</v>
      </c>
      <c r="R383">
        <f t="shared" ref="R383" si="2878">H383/SUM(H382:H393)</f>
        <v>9.1129774666794637E-3</v>
      </c>
      <c r="S383">
        <f t="shared" ref="S383" si="2879">I383/SUM(I382:I393)</f>
        <v>8.8075298881193555E-3</v>
      </c>
      <c r="T383">
        <f t="shared" ref="T383" si="2880">J383/SUM(J382:J393)</f>
        <v>8.796211538845914E-3</v>
      </c>
      <c r="U383">
        <f t="shared" ref="U383" si="2881">K383/SUM(K382:K393)</f>
        <v>9.3044321408627152E-3</v>
      </c>
    </row>
    <row r="384" spans="1:21">
      <c r="A384" t="str">
        <f t="shared" ref="A384:A393" si="2882">A383</f>
        <v>NJ</v>
      </c>
      <c r="B384" s="1" t="s">
        <v>98</v>
      </c>
      <c r="C384">
        <f>SUMIFS(INDEX('IRA-BIL_IRA-BIL - Mid_annual_st'!$W$3:$AR$434,MATCH(C380,'IRA-BIL_IRA-BIL - Mid_annual_st'!$A$3:$A$434,0),),'IRA-BIL_IRA-BIL - Mid_annual_st'!$W$1:$AR$1,$B384)</f>
        <v>0</v>
      </c>
      <c r="D384">
        <f>SUMIFS(INDEX('IRA-BIL_IRA-BIL - Mid_annual_st'!$W$3:$AR$434,MATCH(D380,'IRA-BIL_IRA-BIL - Mid_annual_st'!$A$3:$A$434,0),),'IRA-BIL_IRA-BIL - Mid_annual_st'!$W$1:$AR$1,$B384)</f>
        <v>0</v>
      </c>
      <c r="E384">
        <f>SUMIFS(INDEX('IRA-BIL_IRA-BIL - Mid_annual_st'!$W$3:$AR$434,MATCH(E380,'IRA-BIL_IRA-BIL - Mid_annual_st'!$A$3:$A$434,0),),'IRA-BIL_IRA-BIL - Mid_annual_st'!$W$1:$AR$1,$B384)</f>
        <v>0</v>
      </c>
      <c r="F384">
        <f>SUMIFS(INDEX('IRA-BIL_IRA-BIL - Mid_annual_st'!$W$3:$AR$434,MATCH(F380,'IRA-BIL_IRA-BIL - Mid_annual_st'!$A$3:$A$434,0),),'IRA-BIL_IRA-BIL - Mid_annual_st'!$W$1:$AR$1,$B384)</f>
        <v>10252</v>
      </c>
      <c r="G384">
        <f>SUMIFS(INDEX('IRA-BIL_IRA-BIL - Mid_annual_st'!$W$3:$AR$434,MATCH(G380,'IRA-BIL_IRA-BIL - Mid_annual_st'!$A$3:$A$434,0),),'IRA-BIL_IRA-BIL - Mid_annual_st'!$W$1:$AR$1,$B384)</f>
        <v>20504</v>
      </c>
      <c r="H384">
        <f>SUMIFS(INDEX('IRA-BIL_IRA-BIL - Mid_annual_st'!$W$3:$AR$434,MATCH(H380,'IRA-BIL_IRA-BIL - Mid_annual_st'!$A$3:$A$434,0),),'IRA-BIL_IRA-BIL - Mid_annual_st'!$W$1:$AR$1,$B384)</f>
        <v>30755</v>
      </c>
      <c r="I384">
        <f>SUMIFS(INDEX('IRA-BIL_IRA-BIL - Mid_annual_st'!$W$3:$AR$434,MATCH(I380,'IRA-BIL_IRA-BIL - Mid_annual_st'!$A$3:$A$434,0),),'IRA-BIL_IRA-BIL - Mid_annual_st'!$W$1:$AR$1,$B384)</f>
        <v>0</v>
      </c>
      <c r="J384">
        <f>SUMIFS(INDEX('IRA-BIL_IRA-BIL - Mid_annual_st'!$W$3:$AR$434,MATCH(J380,'IRA-BIL_IRA-BIL - Mid_annual_st'!$A$3:$A$434,0),),'IRA-BIL_IRA-BIL - Mid_annual_st'!$W$1:$AR$1,$B384)</f>
        <v>0</v>
      </c>
      <c r="K384">
        <f>SUMIFS(INDEX('IRA-BIL_IRA-BIL - Mid_annual_st'!$W$3:$AR$434,MATCH(K380,'IRA-BIL_IRA-BIL - Mid_annual_st'!$A$3:$A$434,0),),'IRA-BIL_IRA-BIL - Mid_annual_st'!$W$1:$AR$1,$B384)</f>
        <v>0</v>
      </c>
      <c r="M384">
        <f t="shared" ref="M384" si="2883">C384/SUM(C382:C393)</f>
        <v>0</v>
      </c>
      <c r="N384">
        <f t="shared" ref="N384" si="2884">D384/SUM(D382:D393)</f>
        <v>0</v>
      </c>
      <c r="O384">
        <f t="shared" ref="O384" si="2885">E384/SUM(E382:E393)</f>
        <v>0</v>
      </c>
      <c r="P384">
        <f t="shared" ref="P384" si="2886">F384/SUM(F382:F393)</f>
        <v>1.3746236562138642E-4</v>
      </c>
      <c r="Q384">
        <f t="shared" ref="Q384" si="2887">G384/SUM(G382:G393)</f>
        <v>2.7327998909012542E-4</v>
      </c>
      <c r="R384">
        <f t="shared" ref="R384" si="2888">H384/SUM(H382:H393)</f>
        <v>3.9070789779396451E-4</v>
      </c>
      <c r="S384">
        <f t="shared" ref="S384" si="2889">I384/SUM(I382:I393)</f>
        <v>0</v>
      </c>
      <c r="T384">
        <f t="shared" ref="T384" si="2890">J384/SUM(J382:J393)</f>
        <v>0</v>
      </c>
      <c r="U384">
        <f t="shared" ref="U384" si="2891">K384/SUM(K382:K393)</f>
        <v>0</v>
      </c>
    </row>
    <row r="385" spans="1:21">
      <c r="A385" t="str">
        <f t="shared" si="2882"/>
        <v>NJ</v>
      </c>
      <c r="B385" s="1" t="s">
        <v>105</v>
      </c>
      <c r="C385">
        <f>SUMIFS(INDEX('IRA-BIL_IRA-BIL - Mid_annual_st'!$W$3:$AR$434,MATCH(C380,'IRA-BIL_IRA-BIL - Mid_annual_st'!$A$3:$A$434,0),),'IRA-BIL_IRA-BIL - Mid_annual_st'!$W$1:$AR$1,$B385)</f>
        <v>0</v>
      </c>
      <c r="D385">
        <f>SUMIFS(INDEX('IRA-BIL_IRA-BIL - Mid_annual_st'!$W$3:$AR$434,MATCH(D380,'IRA-BIL_IRA-BIL - Mid_annual_st'!$A$3:$A$434,0),),'IRA-BIL_IRA-BIL - Mid_annual_st'!$W$1:$AR$1,$B385)</f>
        <v>0</v>
      </c>
      <c r="E385">
        <f>SUMIFS(INDEX('IRA-BIL_IRA-BIL - Mid_annual_st'!$W$3:$AR$434,MATCH(E380,'IRA-BIL_IRA-BIL - Mid_annual_st'!$A$3:$A$434,0),),'IRA-BIL_IRA-BIL - Mid_annual_st'!$W$1:$AR$1,$B385)</f>
        <v>0</v>
      </c>
      <c r="F385">
        <f>SUMIFS(INDEX('IRA-BIL_IRA-BIL - Mid_annual_st'!$W$3:$AR$434,MATCH(F380,'IRA-BIL_IRA-BIL - Mid_annual_st'!$A$3:$A$434,0),),'IRA-BIL_IRA-BIL - Mid_annual_st'!$W$1:$AR$1,$B385)</f>
        <v>0</v>
      </c>
      <c r="G385">
        <f>SUMIFS(INDEX('IRA-BIL_IRA-BIL - Mid_annual_st'!$W$3:$AR$434,MATCH(G380,'IRA-BIL_IRA-BIL - Mid_annual_st'!$A$3:$A$434,0),),'IRA-BIL_IRA-BIL - Mid_annual_st'!$W$1:$AR$1,$B385)</f>
        <v>0</v>
      </c>
      <c r="H385">
        <f>SUMIFS(INDEX('IRA-BIL_IRA-BIL - Mid_annual_st'!$W$3:$AR$434,MATCH(H380,'IRA-BIL_IRA-BIL - Mid_annual_st'!$A$3:$A$434,0),),'IRA-BIL_IRA-BIL - Mid_annual_st'!$W$1:$AR$1,$B385)</f>
        <v>0</v>
      </c>
      <c r="I385">
        <f>SUMIFS(INDEX('IRA-BIL_IRA-BIL - Mid_annual_st'!$W$3:$AR$434,MATCH(I380,'IRA-BIL_IRA-BIL - Mid_annual_st'!$A$3:$A$434,0),),'IRA-BIL_IRA-BIL - Mid_annual_st'!$W$1:$AR$1,$B385)</f>
        <v>0</v>
      </c>
      <c r="J385">
        <f>SUMIFS(INDEX('IRA-BIL_IRA-BIL - Mid_annual_st'!$W$3:$AR$434,MATCH(J380,'IRA-BIL_IRA-BIL - Mid_annual_st'!$A$3:$A$434,0),),'IRA-BIL_IRA-BIL - Mid_annual_st'!$W$1:$AR$1,$B385)</f>
        <v>0</v>
      </c>
      <c r="K385">
        <f>SUMIFS(INDEX('IRA-BIL_IRA-BIL - Mid_annual_st'!$W$3:$AR$434,MATCH(K380,'IRA-BIL_IRA-BIL - Mid_annual_st'!$A$3:$A$434,0),),'IRA-BIL_IRA-BIL - Mid_annual_st'!$W$1:$AR$1,$B385)</f>
        <v>0</v>
      </c>
      <c r="M385">
        <f t="shared" ref="M385" si="2892">C385/SUM(C382:C393)</f>
        <v>0</v>
      </c>
      <c r="N385">
        <f t="shared" ref="N385" si="2893">D385/SUM(D382:D393)</f>
        <v>0</v>
      </c>
      <c r="O385">
        <f t="shared" ref="O385" si="2894">E385/SUM(E382:E393)</f>
        <v>0</v>
      </c>
      <c r="P385">
        <f t="shared" ref="P385" si="2895">F385/SUM(F382:F393)</f>
        <v>0</v>
      </c>
      <c r="Q385">
        <f t="shared" ref="Q385" si="2896">G385/SUM(G382:G393)</f>
        <v>0</v>
      </c>
      <c r="R385">
        <f t="shared" ref="R385" si="2897">H385/SUM(H382:H393)</f>
        <v>0</v>
      </c>
      <c r="S385">
        <f t="shared" ref="S385" si="2898">I385/SUM(I382:I393)</f>
        <v>0</v>
      </c>
      <c r="T385">
        <f t="shared" ref="T385" si="2899">J385/SUM(J382:J393)</f>
        <v>0</v>
      </c>
      <c r="U385">
        <f t="shared" ref="U385" si="2900">K385/SUM(K382:K393)</f>
        <v>0</v>
      </c>
    </row>
    <row r="386" spans="1:21">
      <c r="A386" t="str">
        <f t="shared" si="2882"/>
        <v>NJ</v>
      </c>
      <c r="B386" s="1" t="s">
        <v>101</v>
      </c>
      <c r="C386">
        <f>SUMIFS(INDEX('IRA-BIL_IRA-BIL - Mid_annual_st'!$W$3:$AR$434,MATCH(C380,'IRA-BIL_IRA-BIL - Mid_annual_st'!$A$3:$A$434,0),),'IRA-BIL_IRA-BIL - Mid_annual_st'!$W$1:$AR$1,$B386)</f>
        <v>16563</v>
      </c>
      <c r="D386">
        <f>SUMIFS(INDEX('IRA-BIL_IRA-BIL - Mid_annual_st'!$W$3:$AR$434,MATCH(D380,'IRA-BIL_IRA-BIL - Mid_annual_st'!$A$3:$A$434,0),),'IRA-BIL_IRA-BIL - Mid_annual_st'!$W$1:$AR$1,$B386)</f>
        <v>16563</v>
      </c>
      <c r="E386">
        <f>SUMIFS(INDEX('IRA-BIL_IRA-BIL - Mid_annual_st'!$W$3:$AR$434,MATCH(E380,'IRA-BIL_IRA-BIL - Mid_annual_st'!$A$3:$A$434,0),),'IRA-BIL_IRA-BIL - Mid_annual_st'!$W$1:$AR$1,$B386)</f>
        <v>16593</v>
      </c>
      <c r="F386">
        <f>SUMIFS(INDEX('IRA-BIL_IRA-BIL - Mid_annual_st'!$W$3:$AR$434,MATCH(F380,'IRA-BIL_IRA-BIL - Mid_annual_st'!$A$3:$A$434,0),),'IRA-BIL_IRA-BIL - Mid_annual_st'!$W$1:$AR$1,$B386)</f>
        <v>16623</v>
      </c>
      <c r="G386">
        <f>SUMIFS(INDEX('IRA-BIL_IRA-BIL - Mid_annual_st'!$W$3:$AR$434,MATCH(G380,'IRA-BIL_IRA-BIL - Mid_annual_st'!$A$3:$A$434,0),),'IRA-BIL_IRA-BIL - Mid_annual_st'!$W$1:$AR$1,$B386)</f>
        <v>16653</v>
      </c>
      <c r="H386">
        <f>SUMIFS(INDEX('IRA-BIL_IRA-BIL - Mid_annual_st'!$W$3:$AR$434,MATCH(H380,'IRA-BIL_IRA-BIL - Mid_annual_st'!$A$3:$A$434,0),),'IRA-BIL_IRA-BIL - Mid_annual_st'!$W$1:$AR$1,$B386)</f>
        <v>16683</v>
      </c>
      <c r="I386">
        <f>SUMIFS(INDEX('IRA-BIL_IRA-BIL - Mid_annual_st'!$W$3:$AR$434,MATCH(I380,'IRA-BIL_IRA-BIL - Mid_annual_st'!$A$3:$A$434,0),),'IRA-BIL_IRA-BIL - Mid_annual_st'!$W$1:$AR$1,$B386)</f>
        <v>16713</v>
      </c>
      <c r="J386">
        <f>SUMIFS(INDEX('IRA-BIL_IRA-BIL - Mid_annual_st'!$W$3:$AR$434,MATCH(J380,'IRA-BIL_IRA-BIL - Mid_annual_st'!$A$3:$A$434,0),),'IRA-BIL_IRA-BIL - Mid_annual_st'!$W$1:$AR$1,$B386)</f>
        <v>16743</v>
      </c>
      <c r="K386">
        <f>SUMIFS(INDEX('IRA-BIL_IRA-BIL - Mid_annual_st'!$W$3:$AR$434,MATCH(K380,'IRA-BIL_IRA-BIL - Mid_annual_st'!$A$3:$A$434,0),),'IRA-BIL_IRA-BIL - Mid_annual_st'!$W$1:$AR$1,$B386)</f>
        <v>16773</v>
      </c>
      <c r="M386">
        <f t="shared" ref="M386" si="2901">C386/SUM(C382:C393)</f>
        <v>2.224465505111476E-4</v>
      </c>
      <c r="N386">
        <f t="shared" ref="N386" si="2902">D386/SUM(D382:D393)</f>
        <v>2.2783021997920409E-4</v>
      </c>
      <c r="O386">
        <f t="shared" ref="O386" si="2903">E386/SUM(E382:E393)</f>
        <v>2.2087126572919086E-4</v>
      </c>
      <c r="P386">
        <f t="shared" ref="P386" si="2904">F386/SUM(F382:F393)</f>
        <v>2.2288693949710362E-4</v>
      </c>
      <c r="Q386">
        <f t="shared" ref="Q386" si="2905">G386/SUM(G382:G393)</f>
        <v>2.2195335828705906E-4</v>
      </c>
      <c r="R386">
        <f t="shared" ref="R386" si="2906">H386/SUM(H382:H393)</f>
        <v>2.119388671401954E-4</v>
      </c>
      <c r="S386">
        <f t="shared" ref="S386" si="2907">I386/SUM(I382:I393)</f>
        <v>2.0520347035865767E-4</v>
      </c>
      <c r="T386">
        <f t="shared" ref="T386" si="2908">J386/SUM(J382:J393)</f>
        <v>2.0530763711792369E-4</v>
      </c>
      <c r="U386">
        <f t="shared" ref="U386" si="2909">K386/SUM(K382:K393)</f>
        <v>2.1838908203020989E-4</v>
      </c>
    </row>
    <row r="387" spans="1:21">
      <c r="A387" t="str">
        <f t="shared" si="2882"/>
        <v>NJ</v>
      </c>
      <c r="B387" s="1" t="s">
        <v>346</v>
      </c>
      <c r="C387">
        <f>SUMIFS(INDEX('IRA-BIL_IRA-BIL - Mid_annual_st'!$W$3:$AR$434,MATCH(C380,'IRA-BIL_IRA-BIL - Mid_annual_st'!$A$3:$A$434,0),),'IRA-BIL_IRA-BIL - Mid_annual_st'!$W$1:$AR$1,$B387)</f>
        <v>42940788</v>
      </c>
      <c r="D387">
        <f>SUMIFS(INDEX('IRA-BIL_IRA-BIL - Mid_annual_st'!$W$3:$AR$434,MATCH(D380,'IRA-BIL_IRA-BIL - Mid_annual_st'!$A$3:$A$434,0),),'IRA-BIL_IRA-BIL - Mid_annual_st'!$W$1:$AR$1,$B387)</f>
        <v>40306478</v>
      </c>
      <c r="E387">
        <f>SUMIFS(INDEX('IRA-BIL_IRA-BIL - Mid_annual_st'!$W$3:$AR$434,MATCH(E380,'IRA-BIL_IRA-BIL - Mid_annual_st'!$A$3:$A$434,0),),'IRA-BIL_IRA-BIL - Mid_annual_st'!$W$1:$AR$1,$B387)</f>
        <v>40955701</v>
      </c>
      <c r="F387">
        <f>SUMIFS(INDEX('IRA-BIL_IRA-BIL - Mid_annual_st'!$W$3:$AR$434,MATCH(F380,'IRA-BIL_IRA-BIL - Mid_annual_st'!$A$3:$A$434,0),),'IRA-BIL_IRA-BIL - Mid_annual_st'!$W$1:$AR$1,$B387)</f>
        <v>38391540</v>
      </c>
      <c r="G387">
        <f>SUMIFS(INDEX('IRA-BIL_IRA-BIL - Mid_annual_st'!$W$3:$AR$434,MATCH(G380,'IRA-BIL_IRA-BIL - Mid_annual_st'!$A$3:$A$434,0),),'IRA-BIL_IRA-BIL - Mid_annual_st'!$W$1:$AR$1,$B387)</f>
        <v>38866550</v>
      </c>
      <c r="H387">
        <f>SUMIFS(INDEX('IRA-BIL_IRA-BIL - Mid_annual_st'!$W$3:$AR$434,MATCH(H380,'IRA-BIL_IRA-BIL - Mid_annual_st'!$A$3:$A$434,0),),'IRA-BIL_IRA-BIL - Mid_annual_st'!$W$1:$AR$1,$B387)</f>
        <v>39951691</v>
      </c>
      <c r="I387">
        <f>SUMIFS(INDEX('IRA-BIL_IRA-BIL - Mid_annual_st'!$W$3:$AR$434,MATCH(I380,'IRA-BIL_IRA-BIL - Mid_annual_st'!$A$3:$A$434,0),),'IRA-BIL_IRA-BIL - Mid_annual_st'!$W$1:$AR$1,$B387)</f>
        <v>37270042</v>
      </c>
      <c r="J387">
        <f>SUMIFS(INDEX('IRA-BIL_IRA-BIL - Mid_annual_st'!$W$3:$AR$434,MATCH(J380,'IRA-BIL_IRA-BIL - Mid_annual_st'!$A$3:$A$434,0),),'IRA-BIL_IRA-BIL - Mid_annual_st'!$W$1:$AR$1,$B387)</f>
        <v>35907140</v>
      </c>
      <c r="K387">
        <f>SUMIFS(INDEX('IRA-BIL_IRA-BIL - Mid_annual_st'!$W$3:$AR$434,MATCH(K380,'IRA-BIL_IRA-BIL - Mid_annual_st'!$A$3:$A$434,0),),'IRA-BIL_IRA-BIL - Mid_annual_st'!$W$1:$AR$1,$B387)</f>
        <v>31224040</v>
      </c>
      <c r="M387">
        <f t="shared" ref="M387" si="2910">C387/SUM(C382:C393)</f>
        <v>0.57670893961422931</v>
      </c>
      <c r="N387">
        <f t="shared" ref="N387" si="2911">D387/SUM(D382:D393)</f>
        <v>0.55443058318704042</v>
      </c>
      <c r="O387">
        <f t="shared" ref="O387" si="2912">E387/SUM(E382:E393)</f>
        <v>0.54516588433051816</v>
      </c>
      <c r="P387">
        <f t="shared" ref="P387" si="2913">F387/SUM(F382:F393)</f>
        <v>0.51476706089037072</v>
      </c>
      <c r="Q387">
        <f t="shared" ref="Q387" si="2914">G387/SUM(G382:G393)</f>
        <v>0.51801845298336013</v>
      </c>
      <c r="R387">
        <f t="shared" ref="R387" si="2915">H387/SUM(H382:H393)</f>
        <v>0.50754157710694359</v>
      </c>
      <c r="S387">
        <f t="shared" ref="S387" si="2916">I387/SUM(I382:I393)</f>
        <v>0.4576043773597156</v>
      </c>
      <c r="T387">
        <f t="shared" ref="T387" si="2917">J387/SUM(J382:J393)</f>
        <v>0.44030401176984307</v>
      </c>
      <c r="U387">
        <f t="shared" ref="U387" si="2918">K387/SUM(K382:K393)</f>
        <v>0.40654560501249359</v>
      </c>
    </row>
    <row r="388" spans="1:21">
      <c r="A388" t="str">
        <f t="shared" si="2882"/>
        <v>NJ</v>
      </c>
      <c r="B388" s="1" t="s">
        <v>99</v>
      </c>
      <c r="C388">
        <f>SUMIFS(INDEX('IRA-BIL_IRA-BIL - Mid_annual_st'!$W$3:$AR$434,MATCH(C380,'IRA-BIL_IRA-BIL - Mid_annual_st'!$A$3:$A$434,0),),'IRA-BIL_IRA-BIL - Mid_annual_st'!$W$1:$AR$1,$B388)</f>
        <v>27672408</v>
      </c>
      <c r="D388">
        <f>SUMIFS(INDEX('IRA-BIL_IRA-BIL - Mid_annual_st'!$W$3:$AR$434,MATCH(D380,'IRA-BIL_IRA-BIL - Mid_annual_st'!$A$3:$A$434,0),),'IRA-BIL_IRA-BIL - Mid_annual_st'!$W$1:$AR$1,$B388)</f>
        <v>27672408</v>
      </c>
      <c r="E388">
        <f>SUMIFS(INDEX('IRA-BIL_IRA-BIL - Mid_annual_st'!$W$3:$AR$434,MATCH(E380,'IRA-BIL_IRA-BIL - Mid_annual_st'!$A$3:$A$434,0),),'IRA-BIL_IRA-BIL - Mid_annual_st'!$W$1:$AR$1,$B388)</f>
        <v>27672408</v>
      </c>
      <c r="F388">
        <f>SUMIFS(INDEX('IRA-BIL_IRA-BIL - Mid_annual_st'!$W$3:$AR$434,MATCH(F380,'IRA-BIL_IRA-BIL - Mid_annual_st'!$A$3:$A$434,0),),'IRA-BIL_IRA-BIL - Mid_annual_st'!$W$1:$AR$1,$B388)</f>
        <v>27672408</v>
      </c>
      <c r="G388">
        <f>SUMIFS(INDEX('IRA-BIL_IRA-BIL - Mid_annual_st'!$W$3:$AR$434,MATCH(G380,'IRA-BIL_IRA-BIL - Mid_annual_st'!$A$3:$A$434,0),),'IRA-BIL_IRA-BIL - Mid_annual_st'!$W$1:$AR$1,$B388)</f>
        <v>27672408</v>
      </c>
      <c r="H388">
        <f>SUMIFS(INDEX('IRA-BIL_IRA-BIL - Mid_annual_st'!$W$3:$AR$434,MATCH(H380,'IRA-BIL_IRA-BIL - Mid_annual_st'!$A$3:$A$434,0),),'IRA-BIL_IRA-BIL - Mid_annual_st'!$W$1:$AR$1,$B388)</f>
        <v>27672408</v>
      </c>
      <c r="I388">
        <f>SUMIFS(INDEX('IRA-BIL_IRA-BIL - Mid_annual_st'!$W$3:$AR$434,MATCH(I380,'IRA-BIL_IRA-BIL - Mid_annual_st'!$A$3:$A$434,0),),'IRA-BIL_IRA-BIL - Mid_annual_st'!$W$1:$AR$1,$B388)</f>
        <v>27672408</v>
      </c>
      <c r="J388">
        <f>SUMIFS(INDEX('IRA-BIL_IRA-BIL - Mid_annual_st'!$W$3:$AR$434,MATCH(J380,'IRA-BIL_IRA-BIL - Mid_annual_st'!$A$3:$A$434,0),),'IRA-BIL_IRA-BIL - Mid_annual_st'!$W$1:$AR$1,$B388)</f>
        <v>27672408</v>
      </c>
      <c r="K388">
        <f>SUMIFS(INDEX('IRA-BIL_IRA-BIL - Mid_annual_st'!$W$3:$AR$434,MATCH(K380,'IRA-BIL_IRA-BIL - Mid_annual_st'!$A$3:$A$434,0),),'IRA-BIL_IRA-BIL - Mid_annual_st'!$W$1:$AR$1,$B388)</f>
        <v>27672408</v>
      </c>
      <c r="M388">
        <f t="shared" ref="M388" si="2919">C388/SUM(C382:C393)</f>
        <v>0.37164956251506881</v>
      </c>
      <c r="N388">
        <f t="shared" ref="N388" si="2920">D388/SUM(D382:D393)</f>
        <v>0.38064425538817165</v>
      </c>
      <c r="O388">
        <f t="shared" ref="O388" si="2921">E388/SUM(E382:E393)</f>
        <v>0.36835049603655678</v>
      </c>
      <c r="P388">
        <f t="shared" ref="P388" si="2922">F388/SUM(F382:F393)</f>
        <v>0.37104122767461745</v>
      </c>
      <c r="Q388">
        <f t="shared" ref="Q388" si="2923">G388/SUM(G382:G393)</f>
        <v>0.36882146685219958</v>
      </c>
      <c r="R388">
        <f t="shared" ref="R388" si="2924">H388/SUM(H382:H393)</f>
        <v>0.35154701208183664</v>
      </c>
      <c r="S388">
        <f t="shared" ref="S388" si="2925">I388/SUM(I382:I393)</f>
        <v>0.33976390562919173</v>
      </c>
      <c r="T388">
        <f t="shared" ref="T388" si="2926">J388/SUM(J382:J393)</f>
        <v>0.33932728303429066</v>
      </c>
      <c r="U388">
        <f t="shared" ref="U388" si="2927">K388/SUM(K382:K393)</f>
        <v>0.36030237767158152</v>
      </c>
    </row>
    <row r="389" spans="1:21">
      <c r="A389" t="str">
        <f t="shared" si="2882"/>
        <v>NJ</v>
      </c>
      <c r="B389" s="1" t="s">
        <v>109</v>
      </c>
      <c r="C389">
        <f>SUMIFS(INDEX('IRA-BIL_IRA-BIL - Mid_annual_st'!$W$3:$AR$434,MATCH(C380,'IRA-BIL_IRA-BIL - Mid_annual_st'!$A$3:$A$434,0),),'IRA-BIL_IRA-BIL - Mid_annual_st'!$W$1:$AR$1,$B389)</f>
        <v>0</v>
      </c>
      <c r="D389">
        <f>SUMIFS(INDEX('IRA-BIL_IRA-BIL - Mid_annual_st'!$W$3:$AR$434,MATCH(D380,'IRA-BIL_IRA-BIL - Mid_annual_st'!$A$3:$A$434,0),),'IRA-BIL_IRA-BIL - Mid_annual_st'!$W$1:$AR$1,$B389)</f>
        <v>0</v>
      </c>
      <c r="E389">
        <f>SUMIFS(INDEX('IRA-BIL_IRA-BIL - Mid_annual_st'!$W$3:$AR$434,MATCH(E380,'IRA-BIL_IRA-BIL - Mid_annual_st'!$A$3:$A$434,0),),'IRA-BIL_IRA-BIL - Mid_annual_st'!$W$1:$AR$1,$B389)</f>
        <v>2371704</v>
      </c>
      <c r="F389">
        <f>SUMIFS(INDEX('IRA-BIL_IRA-BIL - Mid_annual_st'!$W$3:$AR$434,MATCH(F380,'IRA-BIL_IRA-BIL - Mid_annual_st'!$A$3:$A$434,0),),'IRA-BIL_IRA-BIL - Mid_annual_st'!$W$1:$AR$1,$B389)</f>
        <v>3865034</v>
      </c>
      <c r="G389">
        <f>SUMIFS(INDEX('IRA-BIL_IRA-BIL - Mid_annual_st'!$W$3:$AR$434,MATCH(G380,'IRA-BIL_IRA-BIL - Mid_annual_st'!$A$3:$A$434,0),),'IRA-BIL_IRA-BIL - Mid_annual_st'!$W$1:$AR$1,$B389)</f>
        <v>3854570</v>
      </c>
      <c r="H389">
        <f>SUMIFS(INDEX('IRA-BIL_IRA-BIL - Mid_annual_st'!$W$3:$AR$434,MATCH(H380,'IRA-BIL_IRA-BIL - Mid_annual_st'!$A$3:$A$434,0),),'IRA-BIL_IRA-BIL - Mid_annual_st'!$W$1:$AR$1,$B389)</f>
        <v>7074742</v>
      </c>
      <c r="I389">
        <f>SUMIFS(INDEX('IRA-BIL_IRA-BIL - Mid_annual_st'!$W$3:$AR$434,MATCH(I380,'IRA-BIL_IRA-BIL - Mid_annual_st'!$A$3:$A$434,0),),'IRA-BIL_IRA-BIL - Mid_annual_st'!$W$1:$AR$1,$B389)</f>
        <v>12231651</v>
      </c>
      <c r="J389">
        <f>SUMIFS(INDEX('IRA-BIL_IRA-BIL - Mid_annual_st'!$W$3:$AR$434,MATCH(J380,'IRA-BIL_IRA-BIL - Mid_annual_st'!$A$3:$A$434,0),),'IRA-BIL_IRA-BIL - Mid_annual_st'!$W$1:$AR$1,$B389)</f>
        <v>13433174</v>
      </c>
      <c r="K389">
        <f>SUMIFS(INDEX('IRA-BIL_IRA-BIL - Mid_annual_st'!$W$3:$AR$434,MATCH(K380,'IRA-BIL_IRA-BIL - Mid_annual_st'!$A$3:$A$434,0),),'IRA-BIL_IRA-BIL - Mid_annual_st'!$W$1:$AR$1,$B389)</f>
        <v>13396655</v>
      </c>
      <c r="M389">
        <f t="shared" ref="M389" si="2928">C389/SUM(C382:C393)</f>
        <v>0</v>
      </c>
      <c r="N389">
        <f t="shared" ref="N389" si="2929">D389/SUM(D382:D393)</f>
        <v>0</v>
      </c>
      <c r="O389">
        <f t="shared" ref="O389" si="2930">E389/SUM(E382:E393)</f>
        <v>3.1570015332669489E-2</v>
      </c>
      <c r="P389">
        <f t="shared" ref="P389" si="2931">F389/SUM(F382:F393)</f>
        <v>5.1823714089649787E-2</v>
      </c>
      <c r="Q389">
        <f t="shared" ref="Q389" si="2932">G389/SUM(G382:G393)</f>
        <v>5.1374212229180885E-2</v>
      </c>
      <c r="R389">
        <f t="shared" ref="R389" si="2933">H389/SUM(H382:H393)</f>
        <v>8.9876689132000254E-2</v>
      </c>
      <c r="S389">
        <f t="shared" ref="S389" si="2934">I389/SUM(I382:I393)</f>
        <v>0.15018113046227161</v>
      </c>
      <c r="T389">
        <f t="shared" ref="T389" si="2935">J389/SUM(J382:J393)</f>
        <v>0.16472156799462029</v>
      </c>
      <c r="U389">
        <f t="shared" ref="U389" si="2936">K389/SUM(K382:K393)</f>
        <v>0.17442813973203491</v>
      </c>
    </row>
    <row r="390" spans="1:21">
      <c r="A390" t="str">
        <f t="shared" si="2882"/>
        <v>NJ</v>
      </c>
      <c r="B390" s="1" t="s">
        <v>106</v>
      </c>
      <c r="C390">
        <f>SUMIFS(INDEX('IRA-BIL_IRA-BIL - Mid_annual_st'!$W$3:$AR$434,MATCH(C380,'IRA-BIL_IRA-BIL - Mid_annual_st'!$A$3:$A$434,0),),'IRA-BIL_IRA-BIL - Mid_annual_st'!$W$1:$AR$1,$B390)</f>
        <v>35921</v>
      </c>
      <c r="D390">
        <f>SUMIFS(INDEX('IRA-BIL_IRA-BIL - Mid_annual_st'!$W$3:$AR$434,MATCH(D380,'IRA-BIL_IRA-BIL - Mid_annual_st'!$A$3:$A$434,0),),'IRA-BIL_IRA-BIL - Mid_annual_st'!$W$1:$AR$1,$B390)</f>
        <v>26042</v>
      </c>
      <c r="E390">
        <f>SUMIFS(INDEX('IRA-BIL_IRA-BIL - Mid_annual_st'!$W$3:$AR$434,MATCH(E380,'IRA-BIL_IRA-BIL - Mid_annual_st'!$A$3:$A$434,0),),'IRA-BIL_IRA-BIL - Mid_annual_st'!$W$1:$AR$1,$B390)</f>
        <v>0</v>
      </c>
      <c r="F390">
        <f>SUMIFS(INDEX('IRA-BIL_IRA-BIL - Mid_annual_st'!$W$3:$AR$434,MATCH(F380,'IRA-BIL_IRA-BIL - Mid_annual_st'!$A$3:$A$434,0),),'IRA-BIL_IRA-BIL - Mid_annual_st'!$W$1:$AR$1,$B390)</f>
        <v>0</v>
      </c>
      <c r="G390">
        <f>SUMIFS(INDEX('IRA-BIL_IRA-BIL - Mid_annual_st'!$W$3:$AR$434,MATCH(G380,'IRA-BIL_IRA-BIL - Mid_annual_st'!$A$3:$A$434,0),),'IRA-BIL_IRA-BIL - Mid_annual_st'!$W$1:$AR$1,$B390)</f>
        <v>0</v>
      </c>
      <c r="H390">
        <f>SUMIFS(INDEX('IRA-BIL_IRA-BIL - Mid_annual_st'!$W$3:$AR$434,MATCH(H380,'IRA-BIL_IRA-BIL - Mid_annual_st'!$A$3:$A$434,0),),'IRA-BIL_IRA-BIL - Mid_annual_st'!$W$1:$AR$1,$B390)</f>
        <v>0</v>
      </c>
      <c r="I390">
        <f>SUMIFS(INDEX('IRA-BIL_IRA-BIL - Mid_annual_st'!$W$3:$AR$434,MATCH(I380,'IRA-BIL_IRA-BIL - Mid_annual_st'!$A$3:$A$434,0),),'IRA-BIL_IRA-BIL - Mid_annual_st'!$W$1:$AR$1,$B390)</f>
        <v>0</v>
      </c>
      <c r="J390">
        <f>SUMIFS(INDEX('IRA-BIL_IRA-BIL - Mid_annual_st'!$W$3:$AR$434,MATCH(J380,'IRA-BIL_IRA-BIL - Mid_annual_st'!$A$3:$A$434,0),),'IRA-BIL_IRA-BIL - Mid_annual_st'!$W$1:$AR$1,$B390)</f>
        <v>0</v>
      </c>
      <c r="K390">
        <f>SUMIFS(INDEX('IRA-BIL_IRA-BIL - Mid_annual_st'!$W$3:$AR$434,MATCH(K380,'IRA-BIL_IRA-BIL - Mid_annual_st'!$A$3:$A$434,0),),'IRA-BIL_IRA-BIL - Mid_annual_st'!$W$1:$AR$1,$B390)</f>
        <v>0</v>
      </c>
      <c r="M390">
        <f t="shared" ref="M390" si="2937">C390/SUM(C382:C393)</f>
        <v>4.8243087248149086E-4</v>
      </c>
      <c r="N390">
        <f t="shared" ref="N390" si="2938">D390/SUM(D382:D393)</f>
        <v>3.5821738747198167E-4</v>
      </c>
      <c r="O390">
        <f t="shared" ref="O390" si="2939">E390/SUM(E382:E393)</f>
        <v>0</v>
      </c>
      <c r="P390">
        <f t="shared" ref="P390" si="2940">F390/SUM(F382:F393)</f>
        <v>0</v>
      </c>
      <c r="Q390">
        <f t="shared" ref="Q390" si="2941">G390/SUM(G382:G393)</f>
        <v>0</v>
      </c>
      <c r="R390">
        <f t="shared" ref="R390" si="2942">H390/SUM(H382:H393)</f>
        <v>0</v>
      </c>
      <c r="S390">
        <f t="shared" ref="S390" si="2943">I390/SUM(I382:I393)</f>
        <v>0</v>
      </c>
      <c r="T390">
        <f t="shared" ref="T390" si="2944">J390/SUM(J382:J393)</f>
        <v>0</v>
      </c>
      <c r="U390">
        <f t="shared" ref="U390" si="2945">K390/SUM(K382:K393)</f>
        <v>0</v>
      </c>
    </row>
    <row r="391" spans="1:21">
      <c r="A391" t="str">
        <f t="shared" si="2882"/>
        <v>NJ</v>
      </c>
      <c r="B391" s="1" t="s">
        <v>100</v>
      </c>
      <c r="C391">
        <f>SUMIFS(INDEX('IRA-BIL_IRA-BIL - Mid_annual_st'!$W$3:$AR$434,MATCH(C380,'IRA-BIL_IRA-BIL - Mid_annual_st'!$A$3:$A$434,0),),'IRA-BIL_IRA-BIL - Mid_annual_st'!$W$1:$AR$1,$B391)</f>
        <v>239240</v>
      </c>
      <c r="D391">
        <f>SUMIFS(INDEX('IRA-BIL_IRA-BIL - Mid_annual_st'!$W$3:$AR$434,MATCH(D380,'IRA-BIL_IRA-BIL - Mid_annual_st'!$A$3:$A$434,0),),'IRA-BIL_IRA-BIL - Mid_annual_st'!$W$1:$AR$1,$B391)</f>
        <v>286069</v>
      </c>
      <c r="E391">
        <f>SUMIFS(INDEX('IRA-BIL_IRA-BIL - Mid_annual_st'!$W$3:$AR$434,MATCH(E380,'IRA-BIL_IRA-BIL - Mid_annual_st'!$A$3:$A$434,0),),'IRA-BIL_IRA-BIL - Mid_annual_st'!$W$1:$AR$1,$B391)</f>
        <v>285339</v>
      </c>
      <c r="F391">
        <f>SUMIFS(INDEX('IRA-BIL_IRA-BIL - Mid_annual_st'!$W$3:$AR$434,MATCH(F380,'IRA-BIL_IRA-BIL - Mid_annual_st'!$A$3:$A$434,0),),'IRA-BIL_IRA-BIL - Mid_annual_st'!$W$1:$AR$1,$B391)</f>
        <v>284610</v>
      </c>
      <c r="G391">
        <f>SUMIFS(INDEX('IRA-BIL_IRA-BIL - Mid_annual_st'!$W$3:$AR$434,MATCH(G380,'IRA-BIL_IRA-BIL - Mid_annual_st'!$A$3:$A$434,0),),'IRA-BIL_IRA-BIL - Mid_annual_st'!$W$1:$AR$1,$B391)</f>
        <v>283880</v>
      </c>
      <c r="H391">
        <f>SUMIFS(INDEX('IRA-BIL_IRA-BIL - Mid_annual_st'!$W$3:$AR$434,MATCH(H380,'IRA-BIL_IRA-BIL - Mid_annual_st'!$A$3:$A$434,0),),'IRA-BIL_IRA-BIL - Mid_annual_st'!$W$1:$AR$1,$B391)</f>
        <v>279853</v>
      </c>
      <c r="I391">
        <f>SUMIFS(INDEX('IRA-BIL_IRA-BIL - Mid_annual_st'!$W$3:$AR$434,MATCH(I380,'IRA-BIL_IRA-BIL - Mid_annual_st'!$A$3:$A$434,0),),'IRA-BIL_IRA-BIL - Mid_annual_st'!$W$1:$AR$1,$B391)</f>
        <v>278986</v>
      </c>
      <c r="J391">
        <f>SUMIFS(INDEX('IRA-BIL_IRA-BIL - Mid_annual_st'!$W$3:$AR$434,MATCH(J380,'IRA-BIL_IRA-BIL - Mid_annual_st'!$A$3:$A$434,0),),'IRA-BIL_IRA-BIL - Mid_annual_st'!$W$1:$AR$1,$B391)</f>
        <v>281699</v>
      </c>
      <c r="K391">
        <f>SUMIFS(INDEX('IRA-BIL_IRA-BIL - Mid_annual_st'!$W$3:$AR$434,MATCH(K380,'IRA-BIL_IRA-BIL - Mid_annual_st'!$A$3:$A$434,0),),'IRA-BIL_IRA-BIL - Mid_annual_st'!$W$1:$AR$1,$B391)</f>
        <v>281016</v>
      </c>
      <c r="M391">
        <f t="shared" ref="M391" si="2946">C391/SUM(C382:C393)</f>
        <v>3.2130720729509721E-3</v>
      </c>
      <c r="N391">
        <f t="shared" ref="N391" si="2947">D391/SUM(D382:D393)</f>
        <v>3.9349854011490031E-3</v>
      </c>
      <c r="O391">
        <f t="shared" ref="O391" si="2948">E391/SUM(E382:E393)</f>
        <v>3.7981791172121732E-3</v>
      </c>
      <c r="P391">
        <f t="shared" ref="P391" si="2949">F391/SUM(F382:F393)</f>
        <v>3.8161494225031978E-3</v>
      </c>
      <c r="Q391">
        <f t="shared" ref="Q391" si="2950">G391/SUM(G382:G393)</f>
        <v>3.7835897045895833E-3</v>
      </c>
      <c r="R391">
        <f t="shared" ref="R391" si="2951">H391/SUM(H382:H393)</f>
        <v>3.55521955198616E-3</v>
      </c>
      <c r="S391">
        <f t="shared" ref="S391" si="2952">I391/SUM(I382:I393)</f>
        <v>3.4254110800861887E-3</v>
      </c>
      <c r="T391">
        <f t="shared" ref="T391" si="2953">J391/SUM(J382:J393)</f>
        <v>3.4542767764726744E-3</v>
      </c>
      <c r="U391">
        <f t="shared" ref="U391" si="2954">K391/SUM(K382:K393)</f>
        <v>3.6589057578132393E-3</v>
      </c>
    </row>
    <row r="392" spans="1:21">
      <c r="A392" t="str">
        <f t="shared" si="2882"/>
        <v>NJ</v>
      </c>
      <c r="B392" s="1" t="s">
        <v>896</v>
      </c>
      <c r="C392" s="156">
        <v>0</v>
      </c>
      <c r="D392" s="156">
        <v>0</v>
      </c>
      <c r="E392" s="156">
        <v>0</v>
      </c>
      <c r="F392" s="156">
        <v>0</v>
      </c>
      <c r="G392" s="156">
        <v>0</v>
      </c>
      <c r="H392" s="156">
        <v>0</v>
      </c>
      <c r="I392" s="156">
        <v>0</v>
      </c>
      <c r="J392" s="156">
        <v>0</v>
      </c>
      <c r="K392" s="156">
        <v>0</v>
      </c>
      <c r="M392" s="156">
        <v>0</v>
      </c>
      <c r="N392" s="156">
        <v>0</v>
      </c>
      <c r="O392" s="156">
        <v>0</v>
      </c>
      <c r="P392" s="156">
        <v>0</v>
      </c>
      <c r="Q392" s="156">
        <v>0</v>
      </c>
      <c r="R392" s="156">
        <v>0</v>
      </c>
      <c r="S392" s="156">
        <v>0</v>
      </c>
      <c r="T392" s="156">
        <v>0</v>
      </c>
      <c r="U392" s="156">
        <v>0</v>
      </c>
    </row>
    <row r="393" spans="1:21" ht="15.5" thickBot="1">
      <c r="A393" t="str">
        <f t="shared" si="2882"/>
        <v>NJ</v>
      </c>
      <c r="B393" s="1" t="s">
        <v>895</v>
      </c>
      <c r="C393">
        <f>SUMIFS(INDEX('IRA-BIL_IRA-BIL - Mid_annual_st'!$W$3:$AR$434,MATCH(C380,'IRA-BIL_IRA-BIL - Mid_annual_st'!$A$3:$A$434,0),),'IRA-BIL_IRA-BIL - Mid_annual_st'!$W$1:$AR$1,$B393)</f>
        <v>2836078</v>
      </c>
      <c r="D393">
        <f>SUMIFS(INDEX('IRA-BIL_IRA-BIL - Mid_annual_st'!$W$3:$AR$434,MATCH(D380,'IRA-BIL_IRA-BIL - Mid_annual_st'!$A$3:$A$434,0),),'IRA-BIL_IRA-BIL - Mid_annual_st'!$W$1:$AR$1,$B393)</f>
        <v>3673974</v>
      </c>
      <c r="E393">
        <f>SUMIFS(INDEX('IRA-BIL_IRA-BIL - Mid_annual_st'!$W$3:$AR$434,MATCH(E380,'IRA-BIL_IRA-BIL - Mid_annual_st'!$A$3:$A$434,0),),'IRA-BIL_IRA-BIL - Mid_annual_st'!$W$1:$AR$1,$B393)</f>
        <v>3106126</v>
      </c>
      <c r="F393">
        <f>SUMIFS(INDEX('IRA-BIL_IRA-BIL - Mid_annual_st'!$W$3:$AR$434,MATCH(F380,'IRA-BIL_IRA-BIL - Mid_annual_st'!$A$3:$A$434,0),),'IRA-BIL_IRA-BIL - Mid_annual_st'!$W$1:$AR$1,$B393)</f>
        <v>3622608</v>
      </c>
      <c r="G393">
        <f>SUMIFS(INDEX('IRA-BIL_IRA-BIL - Mid_annual_st'!$W$3:$AR$434,MATCH(G380,'IRA-BIL_IRA-BIL - Mid_annual_st'!$A$3:$A$434,0),),'IRA-BIL_IRA-BIL - Mid_annual_st'!$W$1:$AR$1,$B393)</f>
        <v>3597374</v>
      </c>
      <c r="H393">
        <f>SUMIFS(INDEX('IRA-BIL_IRA-BIL - Mid_annual_st'!$W$3:$AR$434,MATCH(H380,'IRA-BIL_IRA-BIL - Mid_annual_st'!$A$3:$A$434,0),),'IRA-BIL_IRA-BIL - Mid_annual_st'!$W$1:$AR$1,$B393)</f>
        <v>2972625</v>
      </c>
      <c r="I393">
        <f>SUMIFS(INDEX('IRA-BIL_IRA-BIL - Mid_annual_st'!$W$3:$AR$434,MATCH(I380,'IRA-BIL_IRA-BIL - Mid_annual_st'!$A$3:$A$434,0),),'IRA-BIL_IRA-BIL - Mid_annual_st'!$W$1:$AR$1,$B393)</f>
        <v>3258853</v>
      </c>
      <c r="J393">
        <f>SUMIFS(INDEX('IRA-BIL_IRA-BIL - Mid_annual_st'!$W$3:$AR$434,MATCH(J380,'IRA-BIL_IRA-BIL - Mid_annual_st'!$A$3:$A$434,0),),'IRA-BIL_IRA-BIL - Mid_annual_st'!$W$1:$AR$1,$B393)</f>
        <v>3522288</v>
      </c>
      <c r="K393">
        <f>SUMIFS(INDEX('IRA-BIL_IRA-BIL - Mid_annual_st'!$W$3:$AR$434,MATCH(K380,'IRA-BIL_IRA-BIL - Mid_annual_st'!$A$3:$A$434,0),),'IRA-BIL_IRA-BIL - Mid_annual_st'!$W$1:$AR$1,$B393)</f>
        <v>3497787</v>
      </c>
      <c r="M393">
        <f t="shared" ref="M393" si="2955">C393/SUM(C382:C393)</f>
        <v>3.8089462541843533E-2</v>
      </c>
      <c r="N393">
        <f t="shared" ref="N393" si="2956">D393/SUM(D382:D393)</f>
        <v>5.0536877656093479E-2</v>
      </c>
      <c r="O393">
        <f t="shared" ref="O393" si="2957">E393/SUM(E382:E393)</f>
        <v>4.1345988135620362E-2</v>
      </c>
      <c r="P393">
        <f t="shared" ref="P393" si="2958">F393/SUM(F382:F393)</f>
        <v>4.8573182344806808E-2</v>
      </c>
      <c r="Q393">
        <f t="shared" ref="Q393" si="2959">G393/SUM(G382:G393)</f>
        <v>4.7946270360568713E-2</v>
      </c>
      <c r="R393">
        <f t="shared" ref="R393" si="2960">H393/SUM(H382:H393)</f>
        <v>3.7763877895619698E-2</v>
      </c>
      <c r="S393">
        <f t="shared" ref="S393" si="2961">I393/SUM(I382:I393)</f>
        <v>4.0012442110256848E-2</v>
      </c>
      <c r="T393">
        <f t="shared" ref="T393" si="2962">J393/SUM(J382:J393)</f>
        <v>4.3191341248809481E-2</v>
      </c>
      <c r="U393">
        <f t="shared" ref="U393" si="2963">K393/SUM(K382:K393)</f>
        <v>4.5542150603183798E-2</v>
      </c>
    </row>
    <row r="394" spans="1:21" ht="15.5" thickBot="1">
      <c r="A394" s="153" t="s">
        <v>565</v>
      </c>
      <c r="C394" s="152" t="str">
        <f t="shared" ref="C394" si="2964">$A394&amp;"_"&amp;C395</f>
        <v>NM_2022</v>
      </c>
      <c r="D394" s="152" t="str">
        <f t="shared" ref="D394" si="2965">$A394&amp;"_"&amp;D395</f>
        <v>NM_2023</v>
      </c>
      <c r="E394" s="152" t="str">
        <f t="shared" ref="E394" si="2966">$A394&amp;"_"&amp;E395</f>
        <v>NM_2024</v>
      </c>
      <c r="F394" s="152" t="str">
        <f t="shared" ref="F394" si="2967">$A394&amp;"_"&amp;F395</f>
        <v>NM_2025</v>
      </c>
      <c r="G394" s="152" t="str">
        <f t="shared" ref="G394" si="2968">$A394&amp;"_"&amp;G395</f>
        <v>NM_2026</v>
      </c>
      <c r="H394" s="152" t="str">
        <f t="shared" ref="H394" si="2969">$A394&amp;"_"&amp;H395</f>
        <v>NM_2027</v>
      </c>
      <c r="I394" s="152" t="str">
        <f t="shared" ref="I394" si="2970">$A394&amp;"_"&amp;I395</f>
        <v>NM_2028</v>
      </c>
      <c r="J394" s="152" t="str">
        <f t="shared" ref="J394" si="2971">$A394&amp;"_"&amp;J395</f>
        <v>NM_2029</v>
      </c>
      <c r="K394" s="152" t="str">
        <f t="shared" ref="K394" si="2972">$A394&amp;"_"&amp;K395</f>
        <v>NM_2030</v>
      </c>
      <c r="M394" s="159" t="str">
        <f t="shared" ref="M394" si="2973">$A394&amp;"_"&amp;M395</f>
        <v>NM_2022</v>
      </c>
      <c r="N394" s="159" t="str">
        <f t="shared" ref="N394" si="2974">$A394&amp;"_"&amp;N395</f>
        <v>NM_2023</v>
      </c>
      <c r="O394" s="159" t="str">
        <f t="shared" ref="O394" si="2975">$A394&amp;"_"&amp;O395</f>
        <v>NM_2024</v>
      </c>
      <c r="P394" s="159" t="str">
        <f t="shared" ref="P394" si="2976">$A394&amp;"_"&amp;P395</f>
        <v>NM_2025</v>
      </c>
      <c r="Q394" s="159" t="str">
        <f t="shared" ref="Q394" si="2977">$A394&amp;"_"&amp;Q395</f>
        <v>NM_2026</v>
      </c>
      <c r="R394" s="159" t="str">
        <f t="shared" ref="R394" si="2978">$A394&amp;"_"&amp;R395</f>
        <v>NM_2027</v>
      </c>
      <c r="S394" s="159" t="str">
        <f t="shared" ref="S394" si="2979">$A394&amp;"_"&amp;S395</f>
        <v>NM_2028</v>
      </c>
      <c r="T394" s="159" t="str">
        <f t="shared" ref="T394" si="2980">$A394&amp;"_"&amp;T395</f>
        <v>NM_2029</v>
      </c>
      <c r="U394" s="159" t="str">
        <f t="shared" ref="U394" si="2981">$A394&amp;"_"&amp;U395</f>
        <v>NM_2030</v>
      </c>
    </row>
    <row r="395" spans="1:21">
      <c r="C395" s="151">
        <v>2022</v>
      </c>
      <c r="D395" s="151">
        <v>2023</v>
      </c>
      <c r="E395" s="151">
        <v>2024</v>
      </c>
      <c r="F395" s="151">
        <v>2025</v>
      </c>
      <c r="G395" s="151">
        <v>2026</v>
      </c>
      <c r="H395" s="151">
        <v>2027</v>
      </c>
      <c r="I395" s="151">
        <v>2028</v>
      </c>
      <c r="J395" s="151">
        <v>2029</v>
      </c>
      <c r="K395" s="151">
        <v>2030</v>
      </c>
      <c r="M395" s="151">
        <v>2022</v>
      </c>
      <c r="N395" s="151">
        <v>2023</v>
      </c>
      <c r="O395" s="151">
        <v>2024</v>
      </c>
      <c r="P395" s="151">
        <v>2025</v>
      </c>
      <c r="Q395" s="151">
        <v>2026</v>
      </c>
      <c r="R395" s="151">
        <v>2027</v>
      </c>
      <c r="S395" s="151">
        <v>2028</v>
      </c>
      <c r="T395" s="151">
        <v>2029</v>
      </c>
      <c r="U395" s="151">
        <v>2030</v>
      </c>
    </row>
    <row r="396" spans="1:21">
      <c r="A396" t="str">
        <f>A394</f>
        <v>NM</v>
      </c>
      <c r="B396" s="1" t="s">
        <v>897</v>
      </c>
      <c r="C396" s="156">
        <v>0</v>
      </c>
      <c r="D396" s="156">
        <v>0</v>
      </c>
      <c r="E396" s="156">
        <v>0</v>
      </c>
      <c r="F396" s="156">
        <v>0</v>
      </c>
      <c r="G396" s="156">
        <v>0</v>
      </c>
      <c r="H396" s="156">
        <v>0</v>
      </c>
      <c r="I396" s="156">
        <v>0</v>
      </c>
      <c r="J396" s="156">
        <v>0</v>
      </c>
      <c r="K396" s="156">
        <v>0</v>
      </c>
      <c r="M396" s="156">
        <v>0</v>
      </c>
      <c r="N396" s="156">
        <v>0</v>
      </c>
      <c r="O396" s="156">
        <v>0</v>
      </c>
      <c r="P396" s="156">
        <v>0</v>
      </c>
      <c r="Q396" s="156">
        <v>0</v>
      </c>
      <c r="R396" s="156">
        <v>0</v>
      </c>
      <c r="S396" s="156">
        <v>0</v>
      </c>
      <c r="T396" s="156">
        <v>0</v>
      </c>
      <c r="U396" s="156">
        <v>0</v>
      </c>
    </row>
    <row r="397" spans="1:21">
      <c r="A397" t="str">
        <f>A396</f>
        <v>NM</v>
      </c>
      <c r="B397" s="1" t="s">
        <v>104</v>
      </c>
      <c r="C397">
        <f>SUMIFS(INDEX('IRA-BIL_IRA-BIL - Mid_annual_st'!$W$3:$AR$434,MATCH(C394,'IRA-BIL_IRA-BIL - Mid_annual_st'!$A$3:$A$434,0),),'IRA-BIL_IRA-BIL - Mid_annual_st'!$W$1:$AR$1,$B397)</f>
        <v>14646</v>
      </c>
      <c r="D397">
        <f>SUMIFS(INDEX('IRA-BIL_IRA-BIL - Mid_annual_st'!$W$3:$AR$434,MATCH(D394,'IRA-BIL_IRA-BIL - Mid_annual_st'!$A$3:$A$434,0),),'IRA-BIL_IRA-BIL - Mid_annual_st'!$W$1:$AR$1,$B397)</f>
        <v>14646</v>
      </c>
      <c r="E397">
        <f>SUMIFS(INDEX('IRA-BIL_IRA-BIL - Mid_annual_st'!$W$3:$AR$434,MATCH(E394,'IRA-BIL_IRA-BIL - Mid_annual_st'!$A$3:$A$434,0),),'IRA-BIL_IRA-BIL - Mid_annual_st'!$W$1:$AR$1,$B397)</f>
        <v>14646</v>
      </c>
      <c r="F397">
        <f>SUMIFS(INDEX('IRA-BIL_IRA-BIL - Mid_annual_st'!$W$3:$AR$434,MATCH(F394,'IRA-BIL_IRA-BIL - Mid_annual_st'!$A$3:$A$434,0),),'IRA-BIL_IRA-BIL - Mid_annual_st'!$W$1:$AR$1,$B397)</f>
        <v>14646</v>
      </c>
      <c r="G397">
        <f>SUMIFS(INDEX('IRA-BIL_IRA-BIL - Mid_annual_st'!$W$3:$AR$434,MATCH(G394,'IRA-BIL_IRA-BIL - Mid_annual_st'!$A$3:$A$434,0),),'IRA-BIL_IRA-BIL - Mid_annual_st'!$W$1:$AR$1,$B397)</f>
        <v>14646</v>
      </c>
      <c r="H397">
        <f>SUMIFS(INDEX('IRA-BIL_IRA-BIL - Mid_annual_st'!$W$3:$AR$434,MATCH(H394,'IRA-BIL_IRA-BIL - Mid_annual_st'!$A$3:$A$434,0),),'IRA-BIL_IRA-BIL - Mid_annual_st'!$W$1:$AR$1,$B397)</f>
        <v>14646</v>
      </c>
      <c r="I397">
        <f>SUMIFS(INDEX('IRA-BIL_IRA-BIL - Mid_annual_st'!$W$3:$AR$434,MATCH(I394,'IRA-BIL_IRA-BIL - Mid_annual_st'!$A$3:$A$434,0),),'IRA-BIL_IRA-BIL - Mid_annual_st'!$W$1:$AR$1,$B397)</f>
        <v>12639</v>
      </c>
      <c r="J397">
        <f>SUMIFS(INDEX('IRA-BIL_IRA-BIL - Mid_annual_st'!$W$3:$AR$434,MATCH(J394,'IRA-BIL_IRA-BIL - Mid_annual_st'!$A$3:$A$434,0),),'IRA-BIL_IRA-BIL - Mid_annual_st'!$W$1:$AR$1,$B397)</f>
        <v>12639</v>
      </c>
      <c r="K397">
        <f>SUMIFS(INDEX('IRA-BIL_IRA-BIL - Mid_annual_st'!$W$3:$AR$434,MATCH(K394,'IRA-BIL_IRA-BIL - Mid_annual_st'!$A$3:$A$434,0),),'IRA-BIL_IRA-BIL - Mid_annual_st'!$W$1:$AR$1,$B397)</f>
        <v>12050</v>
      </c>
      <c r="M397">
        <f t="shared" ref="M397" si="2982">C397/SUM(C396:C407)</f>
        <v>4.5542793698700806E-4</v>
      </c>
      <c r="N397">
        <f t="shared" ref="N397" si="2983">D397/SUM(D396:D407)</f>
        <v>4.1303720958761847E-4</v>
      </c>
      <c r="O397">
        <f t="shared" ref="O397" si="2984">E397/SUM(E396:E407)</f>
        <v>4.2718563158240601E-4</v>
      </c>
      <c r="P397">
        <f t="shared" ref="P397" si="2985">F397/SUM(F396:F407)</f>
        <v>3.6843770338787599E-4</v>
      </c>
      <c r="Q397">
        <f t="shared" ref="Q397" si="2986">G397/SUM(G396:G407)</f>
        <v>3.3645790142298077E-4</v>
      </c>
      <c r="R397">
        <f t="shared" ref="R397" si="2987">H397/SUM(H396:H407)</f>
        <v>3.4143358043324019E-4</v>
      </c>
      <c r="S397">
        <f t="shared" ref="S397" si="2988">I397/SUM(I396:I407)</f>
        <v>2.5878808102239374E-4</v>
      </c>
      <c r="T397">
        <f t="shared" ref="T397" si="2989">J397/SUM(J396:J407)</f>
        <v>2.5258722542955217E-4</v>
      </c>
      <c r="U397">
        <f t="shared" ref="U397" si="2990">K397/SUM(K396:K407)</f>
        <v>2.4481549353350856E-4</v>
      </c>
    </row>
    <row r="398" spans="1:21">
      <c r="A398" t="str">
        <f t="shared" ref="A398:A407" si="2991">A397</f>
        <v>NM</v>
      </c>
      <c r="B398" s="1" t="s">
        <v>98</v>
      </c>
      <c r="C398">
        <f>SUMIFS(INDEX('IRA-BIL_IRA-BIL - Mid_annual_st'!$W$3:$AR$434,MATCH(C394,'IRA-BIL_IRA-BIL - Mid_annual_st'!$A$3:$A$434,0),),'IRA-BIL_IRA-BIL - Mid_annual_st'!$W$1:$AR$1,$B398)</f>
        <v>10921872</v>
      </c>
      <c r="D398">
        <f>SUMIFS(INDEX('IRA-BIL_IRA-BIL - Mid_annual_st'!$W$3:$AR$434,MATCH(D394,'IRA-BIL_IRA-BIL - Mid_annual_st'!$A$3:$A$434,0),),'IRA-BIL_IRA-BIL - Mid_annual_st'!$W$1:$AR$1,$B398)</f>
        <v>10104821</v>
      </c>
      <c r="E398">
        <f>SUMIFS(INDEX('IRA-BIL_IRA-BIL - Mid_annual_st'!$W$3:$AR$434,MATCH(E394,'IRA-BIL_IRA-BIL - Mid_annual_st'!$A$3:$A$434,0),),'IRA-BIL_IRA-BIL - Mid_annual_st'!$W$1:$AR$1,$B398)</f>
        <v>9070061</v>
      </c>
      <c r="F398">
        <f>SUMIFS(INDEX('IRA-BIL_IRA-BIL - Mid_annual_st'!$W$3:$AR$434,MATCH(F394,'IRA-BIL_IRA-BIL - Mid_annual_st'!$A$3:$A$434,0),),'IRA-BIL_IRA-BIL - Mid_annual_st'!$W$1:$AR$1,$B398)</f>
        <v>7296715</v>
      </c>
      <c r="G398">
        <f>SUMIFS(INDEX('IRA-BIL_IRA-BIL - Mid_annual_st'!$W$3:$AR$434,MATCH(G394,'IRA-BIL_IRA-BIL - Mid_annual_st'!$A$3:$A$434,0),),'IRA-BIL_IRA-BIL - Mid_annual_st'!$W$1:$AR$1,$B398)</f>
        <v>6592521</v>
      </c>
      <c r="H398">
        <f>SUMIFS(INDEX('IRA-BIL_IRA-BIL - Mid_annual_st'!$W$3:$AR$434,MATCH(H394,'IRA-BIL_IRA-BIL - Mid_annual_st'!$A$3:$A$434,0),),'IRA-BIL_IRA-BIL - Mid_annual_st'!$W$1:$AR$1,$B398)</f>
        <v>5703617</v>
      </c>
      <c r="I398">
        <f>SUMIFS(INDEX('IRA-BIL_IRA-BIL - Mid_annual_st'!$W$3:$AR$434,MATCH(I394,'IRA-BIL_IRA-BIL - Mid_annual_st'!$A$3:$A$434,0),),'IRA-BIL_IRA-BIL - Mid_annual_st'!$W$1:$AR$1,$B398)</f>
        <v>236703</v>
      </c>
      <c r="J398">
        <f>SUMIFS(INDEX('IRA-BIL_IRA-BIL - Mid_annual_st'!$W$3:$AR$434,MATCH(J394,'IRA-BIL_IRA-BIL - Mid_annual_st'!$A$3:$A$434,0),),'IRA-BIL_IRA-BIL - Mid_annual_st'!$W$1:$AR$1,$B398)</f>
        <v>0</v>
      </c>
      <c r="K398">
        <f>SUMIFS(INDEX('IRA-BIL_IRA-BIL - Mid_annual_st'!$W$3:$AR$434,MATCH(K394,'IRA-BIL_IRA-BIL - Mid_annual_st'!$A$3:$A$434,0),),'IRA-BIL_IRA-BIL - Mid_annual_st'!$W$1:$AR$1,$B398)</f>
        <v>0</v>
      </c>
      <c r="M398">
        <f t="shared" ref="M398" si="2992">C398/SUM(C396:C407)</f>
        <v>0.33962348989459018</v>
      </c>
      <c r="N398">
        <f t="shared" ref="N398" si="2993">D398/SUM(D396:D407)</f>
        <v>0.284969757559905</v>
      </c>
      <c r="O398">
        <f t="shared" ref="O398" si="2994">E398/SUM(E396:E407)</f>
        <v>0.26455002982220055</v>
      </c>
      <c r="P398">
        <f t="shared" ref="P398" si="2995">F398/SUM(F396:F407)</f>
        <v>0.18355762098019018</v>
      </c>
      <c r="Q398">
        <f t="shared" ref="Q398" si="2996">G398/SUM(G396:G407)</f>
        <v>0.15144788889436914</v>
      </c>
      <c r="R398">
        <f t="shared" ref="R398" si="2997">H398/SUM(H396:H407)</f>
        <v>0.13296506716713752</v>
      </c>
      <c r="S398">
        <f t="shared" ref="S398" si="2998">I398/SUM(I396:I407)</f>
        <v>4.8465792501181789E-3</v>
      </c>
      <c r="T398">
        <f t="shared" ref="T398" si="2999">J398/SUM(J396:J407)</f>
        <v>0</v>
      </c>
      <c r="U398">
        <f t="shared" ref="U398" si="3000">K398/SUM(K396:K407)</f>
        <v>0</v>
      </c>
    </row>
    <row r="399" spans="1:21">
      <c r="A399" t="str">
        <f t="shared" si="2991"/>
        <v>NM</v>
      </c>
      <c r="B399" s="1" t="s">
        <v>105</v>
      </c>
      <c r="C399">
        <f>SUMIFS(INDEX('IRA-BIL_IRA-BIL - Mid_annual_st'!$W$3:$AR$434,MATCH(C394,'IRA-BIL_IRA-BIL - Mid_annual_st'!$A$3:$A$434,0),),'IRA-BIL_IRA-BIL - Mid_annual_st'!$W$1:$AR$1,$B399)</f>
        <v>64046</v>
      </c>
      <c r="D399">
        <f>SUMIFS(INDEX('IRA-BIL_IRA-BIL - Mid_annual_st'!$W$3:$AR$434,MATCH(D394,'IRA-BIL_IRA-BIL - Mid_annual_st'!$A$3:$A$434,0),),'IRA-BIL_IRA-BIL - Mid_annual_st'!$W$1:$AR$1,$B399)</f>
        <v>64046</v>
      </c>
      <c r="E399">
        <f>SUMIFS(INDEX('IRA-BIL_IRA-BIL - Mid_annual_st'!$W$3:$AR$434,MATCH(E394,'IRA-BIL_IRA-BIL - Mid_annual_st'!$A$3:$A$434,0),),'IRA-BIL_IRA-BIL - Mid_annual_st'!$W$1:$AR$1,$B399)</f>
        <v>64046</v>
      </c>
      <c r="F399">
        <f>SUMIFS(INDEX('IRA-BIL_IRA-BIL - Mid_annual_st'!$W$3:$AR$434,MATCH(F394,'IRA-BIL_IRA-BIL - Mid_annual_st'!$A$3:$A$434,0),),'IRA-BIL_IRA-BIL - Mid_annual_st'!$W$1:$AR$1,$B399)</f>
        <v>64046</v>
      </c>
      <c r="G399">
        <f>SUMIFS(INDEX('IRA-BIL_IRA-BIL - Mid_annual_st'!$W$3:$AR$434,MATCH(G394,'IRA-BIL_IRA-BIL - Mid_annual_st'!$A$3:$A$434,0),),'IRA-BIL_IRA-BIL - Mid_annual_st'!$W$1:$AR$1,$B399)</f>
        <v>64046</v>
      </c>
      <c r="H399">
        <f>SUMIFS(INDEX('IRA-BIL_IRA-BIL - Mid_annual_st'!$W$3:$AR$434,MATCH(H394,'IRA-BIL_IRA-BIL - Mid_annual_st'!$A$3:$A$434,0),),'IRA-BIL_IRA-BIL - Mid_annual_st'!$W$1:$AR$1,$B399)</f>
        <v>64046</v>
      </c>
      <c r="I399">
        <f>SUMIFS(INDEX('IRA-BIL_IRA-BIL - Mid_annual_st'!$W$3:$AR$434,MATCH(I394,'IRA-BIL_IRA-BIL - Mid_annual_st'!$A$3:$A$434,0),),'IRA-BIL_IRA-BIL - Mid_annual_st'!$W$1:$AR$1,$B399)</f>
        <v>64046</v>
      </c>
      <c r="J399">
        <f>SUMIFS(INDEX('IRA-BIL_IRA-BIL - Mid_annual_st'!$W$3:$AR$434,MATCH(J394,'IRA-BIL_IRA-BIL - Mid_annual_st'!$A$3:$A$434,0),),'IRA-BIL_IRA-BIL - Mid_annual_st'!$W$1:$AR$1,$B399)</f>
        <v>64046</v>
      </c>
      <c r="K399">
        <f>SUMIFS(INDEX('IRA-BIL_IRA-BIL - Mid_annual_st'!$W$3:$AR$434,MATCH(K394,'IRA-BIL_IRA-BIL - Mid_annual_st'!$A$3:$A$434,0),),'IRA-BIL_IRA-BIL - Mid_annual_st'!$W$1:$AR$1,$B399)</f>
        <v>64046</v>
      </c>
      <c r="M399">
        <f t="shared" ref="M399" si="3001">C399/SUM(C396:C407)</f>
        <v>1.991556578742996E-3</v>
      </c>
      <c r="N399">
        <f t="shared" ref="N399" si="3002">D399/SUM(D396:D407)</f>
        <v>1.8061847006178215E-3</v>
      </c>
      <c r="O399">
        <f t="shared" ref="O399" si="3003">E399/SUM(E396:E407)</f>
        <v>1.8680548245477793E-3</v>
      </c>
      <c r="P399">
        <f t="shared" ref="P399" si="3004">F399/SUM(F396:F407)</f>
        <v>1.6111539772757002E-3</v>
      </c>
      <c r="Q399">
        <f t="shared" ref="Q399" si="3005">G399/SUM(G396:G407)</f>
        <v>1.4713083950932831E-3</v>
      </c>
      <c r="R399">
        <f t="shared" ref="R399" si="3006">H399/SUM(H396:H407)</f>
        <v>1.4930667139442374E-3</v>
      </c>
      <c r="S399">
        <f t="shared" ref="S399" si="3007">I399/SUM(I396:I407)</f>
        <v>1.3113649368747709E-3</v>
      </c>
      <c r="T399">
        <f t="shared" ref="T399" si="3008">J399/SUM(J396:J407)</f>
        <v>1.2799431473899121E-3</v>
      </c>
      <c r="U399">
        <f t="shared" ref="U399" si="3009">K399/SUM(K396:K407)</f>
        <v>1.301199427290215E-3</v>
      </c>
    </row>
    <row r="400" spans="1:21">
      <c r="A400" t="str">
        <f t="shared" si="2991"/>
        <v>NM</v>
      </c>
      <c r="B400" s="1" t="s">
        <v>101</v>
      </c>
      <c r="C400">
        <f>SUMIFS(INDEX('IRA-BIL_IRA-BIL - Mid_annual_st'!$W$3:$AR$434,MATCH(C394,'IRA-BIL_IRA-BIL - Mid_annual_st'!$A$3:$A$434,0),),'IRA-BIL_IRA-BIL - Mid_annual_st'!$W$1:$AR$1,$B400)</f>
        <v>160099</v>
      </c>
      <c r="D400">
        <f>SUMIFS(INDEX('IRA-BIL_IRA-BIL - Mid_annual_st'!$W$3:$AR$434,MATCH(D394,'IRA-BIL_IRA-BIL - Mid_annual_st'!$A$3:$A$434,0),),'IRA-BIL_IRA-BIL - Mid_annual_st'!$W$1:$AR$1,$B400)</f>
        <v>160099</v>
      </c>
      <c r="E400">
        <f>SUMIFS(INDEX('IRA-BIL_IRA-BIL - Mid_annual_st'!$W$3:$AR$434,MATCH(E394,'IRA-BIL_IRA-BIL - Mid_annual_st'!$A$3:$A$434,0),),'IRA-BIL_IRA-BIL - Mid_annual_st'!$W$1:$AR$1,$B400)</f>
        <v>160378</v>
      </c>
      <c r="F400">
        <f>SUMIFS(INDEX('IRA-BIL_IRA-BIL - Mid_annual_st'!$W$3:$AR$434,MATCH(F394,'IRA-BIL_IRA-BIL - Mid_annual_st'!$A$3:$A$434,0),),'IRA-BIL_IRA-BIL - Mid_annual_st'!$W$1:$AR$1,$B400)</f>
        <v>160657</v>
      </c>
      <c r="G400">
        <f>SUMIFS(INDEX('IRA-BIL_IRA-BIL - Mid_annual_st'!$W$3:$AR$434,MATCH(G394,'IRA-BIL_IRA-BIL - Mid_annual_st'!$A$3:$A$434,0),),'IRA-BIL_IRA-BIL - Mid_annual_st'!$W$1:$AR$1,$B400)</f>
        <v>160936</v>
      </c>
      <c r="H400">
        <f>SUMIFS(INDEX('IRA-BIL_IRA-BIL - Mid_annual_st'!$W$3:$AR$434,MATCH(H394,'IRA-BIL_IRA-BIL - Mid_annual_st'!$A$3:$A$434,0),),'IRA-BIL_IRA-BIL - Mid_annual_st'!$W$1:$AR$1,$B400)</f>
        <v>161215</v>
      </c>
      <c r="I400">
        <f>SUMIFS(INDEX('IRA-BIL_IRA-BIL - Mid_annual_st'!$W$3:$AR$434,MATCH(I394,'IRA-BIL_IRA-BIL - Mid_annual_st'!$A$3:$A$434,0),),'IRA-BIL_IRA-BIL - Mid_annual_st'!$W$1:$AR$1,$B400)</f>
        <v>161494</v>
      </c>
      <c r="J400">
        <f>SUMIFS(INDEX('IRA-BIL_IRA-BIL - Mid_annual_st'!$W$3:$AR$434,MATCH(J394,'IRA-BIL_IRA-BIL - Mid_annual_st'!$A$3:$A$434,0),),'IRA-BIL_IRA-BIL - Mid_annual_st'!$W$1:$AR$1,$B400)</f>
        <v>161773</v>
      </c>
      <c r="K400">
        <f>SUMIFS(INDEX('IRA-BIL_IRA-BIL - Mid_annual_st'!$W$3:$AR$434,MATCH(K394,'IRA-BIL_IRA-BIL - Mid_annual_st'!$A$3:$A$434,0),),'IRA-BIL_IRA-BIL - Mid_annual_st'!$W$1:$AR$1,$B400)</f>
        <v>162052</v>
      </c>
      <c r="M400">
        <f t="shared" ref="M400" si="3010">C400/SUM(C396:C407)</f>
        <v>4.9783939153136012E-3</v>
      </c>
      <c r="N400">
        <f t="shared" ref="N400" si="3011">D400/SUM(D396:D407)</f>
        <v>4.5150105296851107E-3</v>
      </c>
      <c r="O400">
        <f t="shared" ref="O400" si="3012">E400/SUM(E396:E407)</f>
        <v>4.677808085615397E-3</v>
      </c>
      <c r="P400">
        <f t="shared" ref="P400" si="3013">F400/SUM(F396:F407)</f>
        <v>4.0415196035221901E-3</v>
      </c>
      <c r="Q400">
        <f t="shared" ref="Q400" si="3014">G400/SUM(G396:G407)</f>
        <v>3.697131559702911E-3</v>
      </c>
      <c r="R400">
        <f t="shared" ref="R400" si="3015">H400/SUM(H396:H407)</f>
        <v>3.7583104376310815E-3</v>
      </c>
      <c r="S400">
        <f t="shared" ref="S400" si="3016">I400/SUM(I396:I407)</f>
        <v>3.3066478642796463E-3</v>
      </c>
      <c r="T400">
        <f t="shared" ref="T400" si="3017">J400/SUM(J396:J407)</f>
        <v>3.2329925800628958E-3</v>
      </c>
      <c r="U400">
        <f t="shared" ref="U400" si="3018">K400/SUM(K396:K407)</f>
        <v>3.2923518969371064E-3</v>
      </c>
    </row>
    <row r="401" spans="1:21">
      <c r="A401" t="str">
        <f t="shared" si="2991"/>
        <v>NM</v>
      </c>
      <c r="B401" s="1" t="s">
        <v>346</v>
      </c>
      <c r="C401">
        <f>SUMIFS(INDEX('IRA-BIL_IRA-BIL - Mid_annual_st'!$W$3:$AR$434,MATCH(C394,'IRA-BIL_IRA-BIL - Mid_annual_st'!$A$3:$A$434,0),),'IRA-BIL_IRA-BIL - Mid_annual_st'!$W$1:$AR$1,$B401)</f>
        <v>4721917</v>
      </c>
      <c r="D401">
        <f>SUMIFS(INDEX('IRA-BIL_IRA-BIL - Mid_annual_st'!$W$3:$AR$434,MATCH(D394,'IRA-BIL_IRA-BIL - Mid_annual_st'!$A$3:$A$434,0),),'IRA-BIL_IRA-BIL - Mid_annual_st'!$W$1:$AR$1,$B401)</f>
        <v>4066588</v>
      </c>
      <c r="E401">
        <f>SUMIFS(INDEX('IRA-BIL_IRA-BIL - Mid_annual_st'!$W$3:$AR$434,MATCH(E394,'IRA-BIL_IRA-BIL - Mid_annual_st'!$A$3:$A$434,0),),'IRA-BIL_IRA-BIL - Mid_annual_st'!$W$1:$AR$1,$B401)</f>
        <v>2970401</v>
      </c>
      <c r="F401">
        <f>SUMIFS(INDEX('IRA-BIL_IRA-BIL - Mid_annual_st'!$W$3:$AR$434,MATCH(F394,'IRA-BIL_IRA-BIL - Mid_annual_st'!$A$3:$A$434,0),),'IRA-BIL_IRA-BIL - Mid_annual_st'!$W$1:$AR$1,$B401)</f>
        <v>1780221</v>
      </c>
      <c r="G401">
        <f>SUMIFS(INDEX('IRA-BIL_IRA-BIL - Mid_annual_st'!$W$3:$AR$434,MATCH(G394,'IRA-BIL_IRA-BIL - Mid_annual_st'!$A$3:$A$434,0),),'IRA-BIL_IRA-BIL - Mid_annual_st'!$W$1:$AR$1,$B401)</f>
        <v>1671511</v>
      </c>
      <c r="H401">
        <f>SUMIFS(INDEX('IRA-BIL_IRA-BIL - Mid_annual_st'!$W$3:$AR$434,MATCH(H394,'IRA-BIL_IRA-BIL - Mid_annual_st'!$A$3:$A$434,0),),'IRA-BIL_IRA-BIL - Mid_annual_st'!$W$1:$AR$1,$B401)</f>
        <v>1340515</v>
      </c>
      <c r="I401">
        <f>SUMIFS(INDEX('IRA-BIL_IRA-BIL - Mid_annual_st'!$W$3:$AR$434,MATCH(I394,'IRA-BIL_IRA-BIL - Mid_annual_st'!$A$3:$A$434,0),),'IRA-BIL_IRA-BIL - Mid_annual_st'!$W$1:$AR$1,$B401)</f>
        <v>1129108</v>
      </c>
      <c r="J401">
        <f>SUMIFS(INDEX('IRA-BIL_IRA-BIL - Mid_annual_st'!$W$3:$AR$434,MATCH(J394,'IRA-BIL_IRA-BIL - Mid_annual_st'!$A$3:$A$434,0),),'IRA-BIL_IRA-BIL - Mid_annual_st'!$W$1:$AR$1,$B401)</f>
        <v>757129</v>
      </c>
      <c r="K401">
        <f>SUMIFS(INDEX('IRA-BIL_IRA-BIL - Mid_annual_st'!$W$3:$AR$434,MATCH(K394,'IRA-BIL_IRA-BIL - Mid_annual_st'!$A$3:$A$434,0),),'IRA-BIL_IRA-BIL - Mid_annual_st'!$W$1:$AR$1,$B401)</f>
        <v>619879</v>
      </c>
      <c r="M401">
        <f t="shared" ref="M401" si="3019">C401/SUM(C396:C407)</f>
        <v>0.14683141594523297</v>
      </c>
      <c r="N401">
        <f t="shared" ref="N401" si="3020">D401/SUM(D396:D407)</f>
        <v>0.11468333743428201</v>
      </c>
      <c r="O401">
        <f t="shared" ref="O401" si="3021">E401/SUM(E396:E407)</f>
        <v>8.6638852057763921E-2</v>
      </c>
      <c r="P401">
        <f t="shared" ref="P401" si="3022">F401/SUM(F396:F407)</f>
        <v>4.4783595299936363E-2</v>
      </c>
      <c r="Q401">
        <f t="shared" ref="Q401" si="3023">G401/SUM(G396:G407)</f>
        <v>3.8399090759622286E-2</v>
      </c>
      <c r="R401">
        <f t="shared" ref="R401" si="3024">H401/SUM(H396:H407)</f>
        <v>3.1250637448754948E-2</v>
      </c>
      <c r="S401">
        <f t="shared" ref="S401" si="3025">I401/SUM(I396:I407)</f>
        <v>2.3118893313318532E-2</v>
      </c>
      <c r="T401">
        <f t="shared" ref="T401" si="3026">J401/SUM(J396:J407)</f>
        <v>1.5131031996380363E-2</v>
      </c>
      <c r="U401">
        <f t="shared" ref="U401" si="3027">K401/SUM(K396:K407)</f>
        <v>1.2593857536602304E-2</v>
      </c>
    </row>
    <row r="402" spans="1:21">
      <c r="A402" t="str">
        <f t="shared" si="2991"/>
        <v>NM</v>
      </c>
      <c r="B402" s="1" t="s">
        <v>99</v>
      </c>
      <c r="C402">
        <f>SUMIFS(INDEX('IRA-BIL_IRA-BIL - Mid_annual_st'!$W$3:$AR$434,MATCH(C394,'IRA-BIL_IRA-BIL - Mid_annual_st'!$A$3:$A$434,0),),'IRA-BIL_IRA-BIL - Mid_annual_st'!$W$1:$AR$1,$B402)</f>
        <v>0</v>
      </c>
      <c r="D402">
        <f>SUMIFS(INDEX('IRA-BIL_IRA-BIL - Mid_annual_st'!$W$3:$AR$434,MATCH(D394,'IRA-BIL_IRA-BIL - Mid_annual_st'!$A$3:$A$434,0),),'IRA-BIL_IRA-BIL - Mid_annual_st'!$W$1:$AR$1,$B402)</f>
        <v>0</v>
      </c>
      <c r="E402">
        <f>SUMIFS(INDEX('IRA-BIL_IRA-BIL - Mid_annual_st'!$W$3:$AR$434,MATCH(E394,'IRA-BIL_IRA-BIL - Mid_annual_st'!$A$3:$A$434,0),),'IRA-BIL_IRA-BIL - Mid_annual_st'!$W$1:$AR$1,$B402)</f>
        <v>0</v>
      </c>
      <c r="F402">
        <f>SUMIFS(INDEX('IRA-BIL_IRA-BIL - Mid_annual_st'!$W$3:$AR$434,MATCH(F394,'IRA-BIL_IRA-BIL - Mid_annual_st'!$A$3:$A$434,0),),'IRA-BIL_IRA-BIL - Mid_annual_st'!$W$1:$AR$1,$B402)</f>
        <v>0</v>
      </c>
      <c r="G402">
        <f>SUMIFS(INDEX('IRA-BIL_IRA-BIL - Mid_annual_st'!$W$3:$AR$434,MATCH(G394,'IRA-BIL_IRA-BIL - Mid_annual_st'!$A$3:$A$434,0),),'IRA-BIL_IRA-BIL - Mid_annual_st'!$W$1:$AR$1,$B402)</f>
        <v>0</v>
      </c>
      <c r="H402">
        <f>SUMIFS(INDEX('IRA-BIL_IRA-BIL - Mid_annual_st'!$W$3:$AR$434,MATCH(H394,'IRA-BIL_IRA-BIL - Mid_annual_st'!$A$3:$A$434,0),),'IRA-BIL_IRA-BIL - Mid_annual_st'!$W$1:$AR$1,$B402)</f>
        <v>0</v>
      </c>
      <c r="I402">
        <f>SUMIFS(INDEX('IRA-BIL_IRA-BIL - Mid_annual_st'!$W$3:$AR$434,MATCH(I394,'IRA-BIL_IRA-BIL - Mid_annual_st'!$A$3:$A$434,0),),'IRA-BIL_IRA-BIL - Mid_annual_st'!$W$1:$AR$1,$B402)</f>
        <v>0</v>
      </c>
      <c r="J402">
        <f>SUMIFS(INDEX('IRA-BIL_IRA-BIL - Mid_annual_st'!$W$3:$AR$434,MATCH(J394,'IRA-BIL_IRA-BIL - Mid_annual_st'!$A$3:$A$434,0),),'IRA-BIL_IRA-BIL - Mid_annual_st'!$W$1:$AR$1,$B402)</f>
        <v>0</v>
      </c>
      <c r="K402">
        <f>SUMIFS(INDEX('IRA-BIL_IRA-BIL - Mid_annual_st'!$W$3:$AR$434,MATCH(K394,'IRA-BIL_IRA-BIL - Mid_annual_st'!$A$3:$A$434,0),),'IRA-BIL_IRA-BIL - Mid_annual_st'!$W$1:$AR$1,$B402)</f>
        <v>0</v>
      </c>
      <c r="M402">
        <f t="shared" ref="M402" si="3028">C402/SUM(C396:C407)</f>
        <v>0</v>
      </c>
      <c r="N402">
        <f t="shared" ref="N402" si="3029">D402/SUM(D396:D407)</f>
        <v>0</v>
      </c>
      <c r="O402">
        <f t="shared" ref="O402" si="3030">E402/SUM(E396:E407)</f>
        <v>0</v>
      </c>
      <c r="P402">
        <f t="shared" ref="P402" si="3031">F402/SUM(F396:F407)</f>
        <v>0</v>
      </c>
      <c r="Q402">
        <f t="shared" ref="Q402" si="3032">G402/SUM(G396:G407)</f>
        <v>0</v>
      </c>
      <c r="R402">
        <f t="shared" ref="R402" si="3033">H402/SUM(H396:H407)</f>
        <v>0</v>
      </c>
      <c r="S402">
        <f t="shared" ref="S402" si="3034">I402/SUM(I396:I407)</f>
        <v>0</v>
      </c>
      <c r="T402">
        <f t="shared" ref="T402" si="3035">J402/SUM(J396:J407)</f>
        <v>0</v>
      </c>
      <c r="U402">
        <f t="shared" ref="U402" si="3036">K402/SUM(K396:K407)</f>
        <v>0</v>
      </c>
    </row>
    <row r="403" spans="1:21">
      <c r="A403" t="str">
        <f t="shared" si="2991"/>
        <v>NM</v>
      </c>
      <c r="B403" s="1" t="s">
        <v>109</v>
      </c>
      <c r="C403">
        <f>SUMIFS(INDEX('IRA-BIL_IRA-BIL - Mid_annual_st'!$W$3:$AR$434,MATCH(C394,'IRA-BIL_IRA-BIL - Mid_annual_st'!$A$3:$A$434,0),),'IRA-BIL_IRA-BIL - Mid_annual_st'!$W$1:$AR$1,$B403)</f>
        <v>0</v>
      </c>
      <c r="D403">
        <f>SUMIFS(INDEX('IRA-BIL_IRA-BIL - Mid_annual_st'!$W$3:$AR$434,MATCH(D394,'IRA-BIL_IRA-BIL - Mid_annual_st'!$A$3:$A$434,0),),'IRA-BIL_IRA-BIL - Mid_annual_st'!$W$1:$AR$1,$B403)</f>
        <v>0</v>
      </c>
      <c r="E403">
        <f>SUMIFS(INDEX('IRA-BIL_IRA-BIL - Mid_annual_st'!$W$3:$AR$434,MATCH(E394,'IRA-BIL_IRA-BIL - Mid_annual_st'!$A$3:$A$434,0),),'IRA-BIL_IRA-BIL - Mid_annual_st'!$W$1:$AR$1,$B403)</f>
        <v>0</v>
      </c>
      <c r="F403">
        <f>SUMIFS(INDEX('IRA-BIL_IRA-BIL - Mid_annual_st'!$W$3:$AR$434,MATCH(F394,'IRA-BIL_IRA-BIL - Mid_annual_st'!$A$3:$A$434,0),),'IRA-BIL_IRA-BIL - Mid_annual_st'!$W$1:$AR$1,$B403)</f>
        <v>0</v>
      </c>
      <c r="G403">
        <f>SUMIFS(INDEX('IRA-BIL_IRA-BIL - Mid_annual_st'!$W$3:$AR$434,MATCH(G394,'IRA-BIL_IRA-BIL - Mid_annual_st'!$A$3:$A$434,0),),'IRA-BIL_IRA-BIL - Mid_annual_st'!$W$1:$AR$1,$B403)</f>
        <v>0</v>
      </c>
      <c r="H403">
        <f>SUMIFS(INDEX('IRA-BIL_IRA-BIL - Mid_annual_st'!$W$3:$AR$434,MATCH(H394,'IRA-BIL_IRA-BIL - Mid_annual_st'!$A$3:$A$434,0),),'IRA-BIL_IRA-BIL - Mid_annual_st'!$W$1:$AR$1,$B403)</f>
        <v>0</v>
      </c>
      <c r="I403">
        <f>SUMIFS(INDEX('IRA-BIL_IRA-BIL - Mid_annual_st'!$W$3:$AR$434,MATCH(I394,'IRA-BIL_IRA-BIL - Mid_annual_st'!$A$3:$A$434,0),),'IRA-BIL_IRA-BIL - Mid_annual_st'!$W$1:$AR$1,$B403)</f>
        <v>0</v>
      </c>
      <c r="J403">
        <f>SUMIFS(INDEX('IRA-BIL_IRA-BIL - Mid_annual_st'!$W$3:$AR$434,MATCH(J394,'IRA-BIL_IRA-BIL - Mid_annual_st'!$A$3:$A$434,0),),'IRA-BIL_IRA-BIL - Mid_annual_st'!$W$1:$AR$1,$B403)</f>
        <v>0</v>
      </c>
      <c r="K403">
        <f>SUMIFS(INDEX('IRA-BIL_IRA-BIL - Mid_annual_st'!$W$3:$AR$434,MATCH(K394,'IRA-BIL_IRA-BIL - Mid_annual_st'!$A$3:$A$434,0),),'IRA-BIL_IRA-BIL - Mid_annual_st'!$W$1:$AR$1,$B403)</f>
        <v>0</v>
      </c>
      <c r="M403">
        <f t="shared" ref="M403" si="3037">C403/SUM(C396:C407)</f>
        <v>0</v>
      </c>
      <c r="N403">
        <f t="shared" ref="N403" si="3038">D403/SUM(D396:D407)</f>
        <v>0</v>
      </c>
      <c r="O403">
        <f t="shared" ref="O403" si="3039">E403/SUM(E396:E407)</f>
        <v>0</v>
      </c>
      <c r="P403">
        <f t="shared" ref="P403" si="3040">F403/SUM(F396:F407)</f>
        <v>0</v>
      </c>
      <c r="Q403">
        <f t="shared" ref="Q403" si="3041">G403/SUM(G396:G407)</f>
        <v>0</v>
      </c>
      <c r="R403">
        <f t="shared" ref="R403" si="3042">H403/SUM(H396:H407)</f>
        <v>0</v>
      </c>
      <c r="S403">
        <f t="shared" ref="S403" si="3043">I403/SUM(I396:I407)</f>
        <v>0</v>
      </c>
      <c r="T403">
        <f t="shared" ref="T403" si="3044">J403/SUM(J396:J407)</f>
        <v>0</v>
      </c>
      <c r="U403">
        <f t="shared" ref="U403" si="3045">K403/SUM(K396:K407)</f>
        <v>0</v>
      </c>
    </row>
    <row r="404" spans="1:21">
      <c r="A404" t="str">
        <f t="shared" si="2991"/>
        <v>NM</v>
      </c>
      <c r="B404" s="1" t="s">
        <v>106</v>
      </c>
      <c r="C404">
        <f>SUMIFS(INDEX('IRA-BIL_IRA-BIL - Mid_annual_st'!$W$3:$AR$434,MATCH(C394,'IRA-BIL_IRA-BIL - Mid_annual_st'!$A$3:$A$434,0),),'IRA-BIL_IRA-BIL - Mid_annual_st'!$W$1:$AR$1,$B404)</f>
        <v>0</v>
      </c>
      <c r="D404">
        <f>SUMIFS(INDEX('IRA-BIL_IRA-BIL - Mid_annual_st'!$W$3:$AR$434,MATCH(D394,'IRA-BIL_IRA-BIL - Mid_annual_st'!$A$3:$A$434,0),),'IRA-BIL_IRA-BIL - Mid_annual_st'!$W$1:$AR$1,$B404)</f>
        <v>48252</v>
      </c>
      <c r="E404">
        <f>SUMIFS(INDEX('IRA-BIL_IRA-BIL - Mid_annual_st'!$W$3:$AR$434,MATCH(E394,'IRA-BIL_IRA-BIL - Mid_annual_st'!$A$3:$A$434,0),),'IRA-BIL_IRA-BIL - Mid_annual_st'!$W$1:$AR$1,$B404)</f>
        <v>30783</v>
      </c>
      <c r="F404">
        <f>SUMIFS(INDEX('IRA-BIL_IRA-BIL - Mid_annual_st'!$W$3:$AR$434,MATCH(F394,'IRA-BIL_IRA-BIL - Mid_annual_st'!$A$3:$A$434,0),),'IRA-BIL_IRA-BIL - Mid_annual_st'!$W$1:$AR$1,$B404)</f>
        <v>0</v>
      </c>
      <c r="G404">
        <f>SUMIFS(INDEX('IRA-BIL_IRA-BIL - Mid_annual_st'!$W$3:$AR$434,MATCH(G394,'IRA-BIL_IRA-BIL - Mid_annual_st'!$A$3:$A$434,0),),'IRA-BIL_IRA-BIL - Mid_annual_st'!$W$1:$AR$1,$B404)</f>
        <v>8143</v>
      </c>
      <c r="H404">
        <f>SUMIFS(INDEX('IRA-BIL_IRA-BIL - Mid_annual_st'!$W$3:$AR$434,MATCH(H394,'IRA-BIL_IRA-BIL - Mid_annual_st'!$A$3:$A$434,0),),'IRA-BIL_IRA-BIL - Mid_annual_st'!$W$1:$AR$1,$B404)</f>
        <v>38993</v>
      </c>
      <c r="I404">
        <f>SUMIFS(INDEX('IRA-BIL_IRA-BIL - Mid_annual_st'!$W$3:$AR$434,MATCH(I394,'IRA-BIL_IRA-BIL - Mid_annual_st'!$A$3:$A$434,0),),'IRA-BIL_IRA-BIL - Mid_annual_st'!$W$1:$AR$1,$B404)</f>
        <v>10606</v>
      </c>
      <c r="J404">
        <f>SUMIFS(INDEX('IRA-BIL_IRA-BIL - Mid_annual_st'!$W$3:$AR$434,MATCH(J394,'IRA-BIL_IRA-BIL - Mid_annual_st'!$A$3:$A$434,0),),'IRA-BIL_IRA-BIL - Mid_annual_st'!$W$1:$AR$1,$B404)</f>
        <v>11410</v>
      </c>
      <c r="K404">
        <f>SUMIFS(INDEX('IRA-BIL_IRA-BIL - Mid_annual_st'!$W$3:$AR$434,MATCH(K394,'IRA-BIL_IRA-BIL - Mid_annual_st'!$A$3:$A$434,0),),'IRA-BIL_IRA-BIL - Mid_annual_st'!$W$1:$AR$1,$B404)</f>
        <v>14654</v>
      </c>
      <c r="M404">
        <f t="shared" ref="M404" si="3046">C404/SUM(C396:C407)</f>
        <v>0</v>
      </c>
      <c r="N404">
        <f t="shared" ref="N404" si="3047">D404/SUM(D396:D407)</f>
        <v>1.3607723226151691E-3</v>
      </c>
      <c r="O404">
        <f t="shared" ref="O404" si="3048">E404/SUM(E396:E407)</f>
        <v>8.9785984548690454E-4</v>
      </c>
      <c r="P404">
        <f t="shared" ref="P404" si="3049">F404/SUM(F396:F407)</f>
        <v>0</v>
      </c>
      <c r="Q404">
        <f t="shared" ref="Q404" si="3050">G404/SUM(G396:G407)</f>
        <v>1.8706654999913508E-4</v>
      </c>
      <c r="R404">
        <f t="shared" ref="R404" si="3051">H404/SUM(H396:H407)</f>
        <v>9.0902086589057319E-4</v>
      </c>
      <c r="S404">
        <f t="shared" ref="S404" si="3052">I404/SUM(I396:I407)</f>
        <v>2.1716167318011772E-4</v>
      </c>
      <c r="T404">
        <f t="shared" ref="T404" si="3053">J404/SUM(J396:J407)</f>
        <v>2.280259705792539E-4</v>
      </c>
      <c r="U404">
        <f t="shared" ref="U404" si="3054">K404/SUM(K396:K407)</f>
        <v>2.9772002010290742E-4</v>
      </c>
    </row>
    <row r="405" spans="1:21">
      <c r="A405" t="str">
        <f t="shared" si="2991"/>
        <v>NM</v>
      </c>
      <c r="B405" s="1" t="s">
        <v>100</v>
      </c>
      <c r="C405">
        <f>SUMIFS(INDEX('IRA-BIL_IRA-BIL - Mid_annual_st'!$W$3:$AR$434,MATCH(C394,'IRA-BIL_IRA-BIL - Mid_annual_st'!$A$3:$A$434,0),),'IRA-BIL_IRA-BIL - Mid_annual_st'!$W$1:$AR$1,$B405)</f>
        <v>14340503</v>
      </c>
      <c r="D405">
        <f>SUMIFS(INDEX('IRA-BIL_IRA-BIL - Mid_annual_st'!$W$3:$AR$434,MATCH(D394,'IRA-BIL_IRA-BIL - Mid_annual_st'!$A$3:$A$434,0),),'IRA-BIL_IRA-BIL - Mid_annual_st'!$W$1:$AR$1,$B405)</f>
        <v>15721374</v>
      </c>
      <c r="E405">
        <f>SUMIFS(INDEX('IRA-BIL_IRA-BIL - Mid_annual_st'!$W$3:$AR$434,MATCH(E394,'IRA-BIL_IRA-BIL - Mid_annual_st'!$A$3:$A$434,0),),'IRA-BIL_IRA-BIL - Mid_annual_st'!$W$1:$AR$1,$B405)</f>
        <v>17133764</v>
      </c>
      <c r="F405">
        <f>SUMIFS(INDEX('IRA-BIL_IRA-BIL - Mid_annual_st'!$W$3:$AR$434,MATCH(F394,'IRA-BIL_IRA-BIL - Mid_annual_st'!$A$3:$A$434,0),),'IRA-BIL_IRA-BIL - Mid_annual_st'!$W$1:$AR$1,$B405)</f>
        <v>23878497</v>
      </c>
      <c r="G405">
        <f>SUMIFS(INDEX('IRA-BIL_IRA-BIL - Mid_annual_st'!$W$3:$AR$434,MATCH(G394,'IRA-BIL_IRA-BIL - Mid_annual_st'!$A$3:$A$434,0),),'IRA-BIL_IRA-BIL - Mid_annual_st'!$W$1:$AR$1,$B405)</f>
        <v>27575905</v>
      </c>
      <c r="H405">
        <f>SUMIFS(INDEX('IRA-BIL_IRA-BIL - Mid_annual_st'!$W$3:$AR$434,MATCH(H394,'IRA-BIL_IRA-BIL - Mid_annual_st'!$A$3:$A$434,0),),'IRA-BIL_IRA-BIL - Mid_annual_st'!$W$1:$AR$1,$B405)</f>
        <v>27852710</v>
      </c>
      <c r="I405">
        <f>SUMIFS(INDEX('IRA-BIL_IRA-BIL - Mid_annual_st'!$W$3:$AR$434,MATCH(I394,'IRA-BIL_IRA-BIL - Mid_annual_st'!$A$3:$A$434,0),),'IRA-BIL_IRA-BIL - Mid_annual_st'!$W$1:$AR$1,$B405)</f>
        <v>39678438</v>
      </c>
      <c r="J405">
        <f>SUMIFS(INDEX('IRA-BIL_IRA-BIL - Mid_annual_st'!$W$3:$AR$434,MATCH(J394,'IRA-BIL_IRA-BIL - Mid_annual_st'!$A$3:$A$434,0),),'IRA-BIL_IRA-BIL - Mid_annual_st'!$W$1:$AR$1,$B405)</f>
        <v>40623249</v>
      </c>
      <c r="K405">
        <f>SUMIFS(INDEX('IRA-BIL_IRA-BIL - Mid_annual_st'!$W$3:$AR$434,MATCH(K394,'IRA-BIL_IRA-BIL - Mid_annual_st'!$A$3:$A$434,0),),'IRA-BIL_IRA-BIL - Mid_annual_st'!$W$1:$AR$1,$B405)</f>
        <v>39948006</v>
      </c>
      <c r="M405">
        <f t="shared" ref="M405" si="3055">C405/SUM(C396:C407)</f>
        <v>0.44592828735804996</v>
      </c>
      <c r="N405">
        <f t="shared" ref="N405" si="3056">D405/SUM(D396:D407)</f>
        <v>0.44336422557990823</v>
      </c>
      <c r="O405">
        <f t="shared" ref="O405" si="3057">E405/SUM(E396:E407)</f>
        <v>0.49974722079229078</v>
      </c>
      <c r="P405">
        <f t="shared" ref="P405" si="3058">F405/SUM(F396:F407)</f>
        <v>0.60069224327695525</v>
      </c>
      <c r="Q405">
        <f t="shared" ref="Q405" si="3059">G405/SUM(G396:G407)</f>
        <v>0.63349249802946073</v>
      </c>
      <c r="R405">
        <f t="shared" ref="R405" si="3060">H405/SUM(H396:H407)</f>
        <v>0.64931383996099368</v>
      </c>
      <c r="S405">
        <f t="shared" ref="S405" si="3061">I405/SUM(I396:I407)</f>
        <v>0.81243032106859925</v>
      </c>
      <c r="T405">
        <f t="shared" ref="T405" si="3062">J405/SUM(J396:J407)</f>
        <v>0.81184537960628445</v>
      </c>
      <c r="U405">
        <f t="shared" ref="U405" si="3063">K405/SUM(K396:K407)</f>
        <v>0.81160919539996357</v>
      </c>
    </row>
    <row r="406" spans="1:21">
      <c r="A406" t="str">
        <f t="shared" si="2991"/>
        <v>NM</v>
      </c>
      <c r="B406" s="1" t="s">
        <v>896</v>
      </c>
      <c r="C406" s="156">
        <v>0</v>
      </c>
      <c r="D406" s="156">
        <v>0</v>
      </c>
      <c r="E406" s="156">
        <v>0</v>
      </c>
      <c r="F406" s="156">
        <v>0</v>
      </c>
      <c r="G406" s="156">
        <v>0</v>
      </c>
      <c r="H406" s="156">
        <v>0</v>
      </c>
      <c r="I406" s="156">
        <v>0</v>
      </c>
      <c r="J406" s="156">
        <v>0</v>
      </c>
      <c r="K406" s="156">
        <v>0</v>
      </c>
      <c r="M406" s="156">
        <v>0</v>
      </c>
      <c r="N406" s="156">
        <v>0</v>
      </c>
      <c r="O406" s="156">
        <v>0</v>
      </c>
      <c r="P406" s="156">
        <v>0</v>
      </c>
      <c r="Q406" s="156">
        <v>0</v>
      </c>
      <c r="R406" s="156">
        <v>0</v>
      </c>
      <c r="S406" s="156">
        <v>0</v>
      </c>
      <c r="T406" s="156">
        <v>0</v>
      </c>
      <c r="U406" s="156">
        <v>0</v>
      </c>
    </row>
    <row r="407" spans="1:21" ht="15.5" thickBot="1">
      <c r="A407" t="str">
        <f t="shared" si="2991"/>
        <v>NM</v>
      </c>
      <c r="B407" s="1" t="s">
        <v>895</v>
      </c>
      <c r="C407">
        <f>SUMIFS(INDEX('IRA-BIL_IRA-BIL - Mid_annual_st'!$W$3:$AR$434,MATCH(C394,'IRA-BIL_IRA-BIL - Mid_annual_st'!$A$3:$A$434,0),),'IRA-BIL_IRA-BIL - Mid_annual_st'!$W$1:$AR$1,$B407)</f>
        <v>1935682</v>
      </c>
      <c r="D407">
        <f>SUMIFS(INDEX('IRA-BIL_IRA-BIL - Mid_annual_st'!$W$3:$AR$434,MATCH(D394,'IRA-BIL_IRA-BIL - Mid_annual_st'!$A$3:$A$434,0),),'IRA-BIL_IRA-BIL - Mid_annual_st'!$W$1:$AR$1,$B407)</f>
        <v>5279449</v>
      </c>
      <c r="E407">
        <f>SUMIFS(INDEX('IRA-BIL_IRA-BIL - Mid_annual_st'!$W$3:$AR$434,MATCH(E394,'IRA-BIL_IRA-BIL - Mid_annual_st'!$A$3:$A$434,0),),'IRA-BIL_IRA-BIL - Mid_annual_st'!$W$1:$AR$1,$B407)</f>
        <v>4840782</v>
      </c>
      <c r="F407">
        <f>SUMIFS(INDEX('IRA-BIL_IRA-BIL - Mid_annual_st'!$W$3:$AR$434,MATCH(F394,'IRA-BIL_IRA-BIL - Mid_annual_st'!$A$3:$A$434,0),),'IRA-BIL_IRA-BIL - Mid_annual_st'!$W$1:$AR$1,$B407)</f>
        <v>6556850</v>
      </c>
      <c r="G407">
        <f>SUMIFS(INDEX('IRA-BIL_IRA-BIL - Mid_annual_st'!$W$3:$AR$434,MATCH(G394,'IRA-BIL_IRA-BIL - Mid_annual_st'!$A$3:$A$434,0),),'IRA-BIL_IRA-BIL - Mid_annual_st'!$W$1:$AR$1,$B407)</f>
        <v>7442255</v>
      </c>
      <c r="H407">
        <f>SUMIFS(INDEX('IRA-BIL_IRA-BIL - Mid_annual_st'!$W$3:$AR$434,MATCH(H394,'IRA-BIL_IRA-BIL - Mid_annual_st'!$A$3:$A$434,0),),'IRA-BIL_IRA-BIL - Mid_annual_st'!$W$1:$AR$1,$B407)</f>
        <v>7719863</v>
      </c>
      <c r="I407">
        <f>SUMIFS(INDEX('IRA-BIL_IRA-BIL - Mid_annual_st'!$W$3:$AR$434,MATCH(I394,'IRA-BIL_IRA-BIL - Mid_annual_st'!$A$3:$A$434,0),),'IRA-BIL_IRA-BIL - Mid_annual_st'!$W$1:$AR$1,$B407)</f>
        <v>7546155</v>
      </c>
      <c r="J407">
        <f>SUMIFS(INDEX('IRA-BIL_IRA-BIL - Mid_annual_st'!$W$3:$AR$434,MATCH(J394,'IRA-BIL_IRA-BIL - Mid_annual_st'!$A$3:$A$434,0),),'IRA-BIL_IRA-BIL - Mid_annual_st'!$W$1:$AR$1,$B407)</f>
        <v>8407914</v>
      </c>
      <c r="K407">
        <f>SUMIFS(INDEX('IRA-BIL_IRA-BIL - Mid_annual_st'!$W$3:$AR$434,MATCH(K394,'IRA-BIL_IRA-BIL - Mid_annual_st'!$A$3:$A$434,0),),'IRA-BIL_IRA-BIL - Mid_annual_st'!$W$1:$AR$1,$B407)</f>
        <v>8400054</v>
      </c>
      <c r="M407">
        <f t="shared" ref="M407" si="3064">C407/SUM(C396:C407)</f>
        <v>6.019142837108328E-2</v>
      </c>
      <c r="N407">
        <f t="shared" ref="N407" si="3065">D407/SUM(D396:D407)</f>
        <v>0.14888767466339906</v>
      </c>
      <c r="O407">
        <f t="shared" ref="O407" si="3066">E407/SUM(E396:E407)</f>
        <v>0.14119298894051227</v>
      </c>
      <c r="P407">
        <f t="shared" ref="P407" si="3067">F407/SUM(F396:F407)</f>
        <v>0.16494542915873239</v>
      </c>
      <c r="Q407">
        <f t="shared" ref="Q407" si="3068">G407/SUM(G396:G407)</f>
        <v>0.1709685579103295</v>
      </c>
      <c r="R407">
        <f t="shared" ref="R407" si="3069">H407/SUM(H396:H407)</f>
        <v>0.17996862382521472</v>
      </c>
      <c r="S407">
        <f t="shared" ref="S407" si="3070">I407/SUM(I396:I407)</f>
        <v>0.15451024381260711</v>
      </c>
      <c r="T407">
        <f t="shared" ref="T407" si="3071">J407/SUM(J396:J407)</f>
        <v>0.16803003947387354</v>
      </c>
      <c r="U407">
        <f t="shared" ref="U407" si="3072">K407/SUM(K396:K407)</f>
        <v>0.17066086022557037</v>
      </c>
    </row>
    <row r="408" spans="1:21" ht="15.5" thickBot="1">
      <c r="A408" s="153" t="s">
        <v>566</v>
      </c>
      <c r="C408" s="152" t="str">
        <f t="shared" ref="C408" si="3073">$A408&amp;"_"&amp;C409</f>
        <v>NY_2022</v>
      </c>
      <c r="D408" s="152" t="str">
        <f t="shared" ref="D408" si="3074">$A408&amp;"_"&amp;D409</f>
        <v>NY_2023</v>
      </c>
      <c r="E408" s="152" t="str">
        <f t="shared" ref="E408" si="3075">$A408&amp;"_"&amp;E409</f>
        <v>NY_2024</v>
      </c>
      <c r="F408" s="152" t="str">
        <f t="shared" ref="F408" si="3076">$A408&amp;"_"&amp;F409</f>
        <v>NY_2025</v>
      </c>
      <c r="G408" s="152" t="str">
        <f t="shared" ref="G408" si="3077">$A408&amp;"_"&amp;G409</f>
        <v>NY_2026</v>
      </c>
      <c r="H408" s="152" t="str">
        <f t="shared" ref="H408" si="3078">$A408&amp;"_"&amp;H409</f>
        <v>NY_2027</v>
      </c>
      <c r="I408" s="152" t="str">
        <f t="shared" ref="I408" si="3079">$A408&amp;"_"&amp;I409</f>
        <v>NY_2028</v>
      </c>
      <c r="J408" s="152" t="str">
        <f t="shared" ref="J408" si="3080">$A408&amp;"_"&amp;J409</f>
        <v>NY_2029</v>
      </c>
      <c r="K408" s="152" t="str">
        <f t="shared" ref="K408" si="3081">$A408&amp;"_"&amp;K409</f>
        <v>NY_2030</v>
      </c>
      <c r="M408" s="159" t="str">
        <f t="shared" ref="M408" si="3082">$A408&amp;"_"&amp;M409</f>
        <v>NY_2022</v>
      </c>
      <c r="N408" s="159" t="str">
        <f t="shared" ref="N408" si="3083">$A408&amp;"_"&amp;N409</f>
        <v>NY_2023</v>
      </c>
      <c r="O408" s="159" t="str">
        <f t="shared" ref="O408" si="3084">$A408&amp;"_"&amp;O409</f>
        <v>NY_2024</v>
      </c>
      <c r="P408" s="159" t="str">
        <f t="shared" ref="P408" si="3085">$A408&amp;"_"&amp;P409</f>
        <v>NY_2025</v>
      </c>
      <c r="Q408" s="159" t="str">
        <f t="shared" ref="Q408" si="3086">$A408&amp;"_"&amp;Q409</f>
        <v>NY_2026</v>
      </c>
      <c r="R408" s="159" t="str">
        <f t="shared" ref="R408" si="3087">$A408&amp;"_"&amp;R409</f>
        <v>NY_2027</v>
      </c>
      <c r="S408" s="159" t="str">
        <f t="shared" ref="S408" si="3088">$A408&amp;"_"&amp;S409</f>
        <v>NY_2028</v>
      </c>
      <c r="T408" s="159" t="str">
        <f t="shared" ref="T408" si="3089">$A408&amp;"_"&amp;T409</f>
        <v>NY_2029</v>
      </c>
      <c r="U408" s="159" t="str">
        <f t="shared" ref="U408" si="3090">$A408&amp;"_"&amp;U409</f>
        <v>NY_2030</v>
      </c>
    </row>
    <row r="409" spans="1:21">
      <c r="C409" s="151">
        <v>2022</v>
      </c>
      <c r="D409" s="151">
        <v>2023</v>
      </c>
      <c r="E409" s="151">
        <v>2024</v>
      </c>
      <c r="F409" s="151">
        <v>2025</v>
      </c>
      <c r="G409" s="151">
        <v>2026</v>
      </c>
      <c r="H409" s="151">
        <v>2027</v>
      </c>
      <c r="I409" s="151">
        <v>2028</v>
      </c>
      <c r="J409" s="151">
        <v>2029</v>
      </c>
      <c r="K409" s="151">
        <v>2030</v>
      </c>
      <c r="M409" s="151">
        <v>2022</v>
      </c>
      <c r="N409" s="151">
        <v>2023</v>
      </c>
      <c r="O409" s="151">
        <v>2024</v>
      </c>
      <c r="P409" s="151">
        <v>2025</v>
      </c>
      <c r="Q409" s="151">
        <v>2026</v>
      </c>
      <c r="R409" s="151">
        <v>2027</v>
      </c>
      <c r="S409" s="151">
        <v>2028</v>
      </c>
      <c r="T409" s="151">
        <v>2029</v>
      </c>
      <c r="U409" s="151">
        <v>2030</v>
      </c>
    </row>
    <row r="410" spans="1:21">
      <c r="A410" t="str">
        <f>A408</f>
        <v>NY</v>
      </c>
      <c r="B410" s="1" t="s">
        <v>897</v>
      </c>
      <c r="C410" s="156">
        <v>0</v>
      </c>
      <c r="D410" s="156">
        <v>0</v>
      </c>
      <c r="E410" s="156">
        <v>0</v>
      </c>
      <c r="F410" s="156">
        <v>0</v>
      </c>
      <c r="G410" s="156">
        <v>0</v>
      </c>
      <c r="H410" s="156">
        <v>0</v>
      </c>
      <c r="I410" s="156">
        <v>0</v>
      </c>
      <c r="J410" s="156">
        <v>0</v>
      </c>
      <c r="K410" s="156">
        <v>0</v>
      </c>
      <c r="M410" s="156">
        <v>0</v>
      </c>
      <c r="N410" s="156">
        <v>0</v>
      </c>
      <c r="O410" s="156">
        <v>0</v>
      </c>
      <c r="P410" s="156">
        <v>0</v>
      </c>
      <c r="Q410" s="156">
        <v>0</v>
      </c>
      <c r="R410" s="156">
        <v>0</v>
      </c>
      <c r="S410" s="156">
        <v>0</v>
      </c>
      <c r="T410" s="156">
        <v>0</v>
      </c>
      <c r="U410" s="156">
        <v>0</v>
      </c>
    </row>
    <row r="411" spans="1:21">
      <c r="A411" t="str">
        <f>A410</f>
        <v>NY</v>
      </c>
      <c r="B411" s="1" t="s">
        <v>104</v>
      </c>
      <c r="C411">
        <f>SUMIFS(INDEX('IRA-BIL_IRA-BIL - Mid_annual_st'!$W$3:$AR$434,MATCH(C408,'IRA-BIL_IRA-BIL - Mid_annual_st'!$A$3:$A$434,0),),'IRA-BIL_IRA-BIL - Mid_annual_st'!$W$1:$AR$1,$B411)</f>
        <v>1499949</v>
      </c>
      <c r="D411">
        <f>SUMIFS(INDEX('IRA-BIL_IRA-BIL - Mid_annual_st'!$W$3:$AR$434,MATCH(D408,'IRA-BIL_IRA-BIL - Mid_annual_st'!$A$3:$A$434,0),),'IRA-BIL_IRA-BIL - Mid_annual_st'!$W$1:$AR$1,$B411)</f>
        <v>1603396</v>
      </c>
      <c r="E411">
        <f>SUMIFS(INDEX('IRA-BIL_IRA-BIL - Mid_annual_st'!$W$3:$AR$434,MATCH(E408,'IRA-BIL_IRA-BIL - Mid_annual_st'!$A$3:$A$434,0),),'IRA-BIL_IRA-BIL - Mid_annual_st'!$W$1:$AR$1,$B411)</f>
        <v>1585308</v>
      </c>
      <c r="F411">
        <f>SUMIFS(INDEX('IRA-BIL_IRA-BIL - Mid_annual_st'!$W$3:$AR$434,MATCH(F408,'IRA-BIL_IRA-BIL - Mid_annual_st'!$A$3:$A$434,0),),'IRA-BIL_IRA-BIL - Mid_annual_st'!$W$1:$AR$1,$B411)</f>
        <v>1509935</v>
      </c>
      <c r="G411">
        <f>SUMIFS(INDEX('IRA-BIL_IRA-BIL - Mid_annual_st'!$W$3:$AR$434,MATCH(G408,'IRA-BIL_IRA-BIL - Mid_annual_st'!$A$3:$A$434,0),),'IRA-BIL_IRA-BIL - Mid_annual_st'!$W$1:$AR$1,$B411)</f>
        <v>1509935</v>
      </c>
      <c r="H411">
        <f>SUMIFS(INDEX('IRA-BIL_IRA-BIL - Mid_annual_st'!$W$3:$AR$434,MATCH(H408,'IRA-BIL_IRA-BIL - Mid_annual_st'!$A$3:$A$434,0),),'IRA-BIL_IRA-BIL - Mid_annual_st'!$W$1:$AR$1,$B411)</f>
        <v>1509935</v>
      </c>
      <c r="I411">
        <f>SUMIFS(INDEX('IRA-BIL_IRA-BIL - Mid_annual_st'!$W$3:$AR$434,MATCH(I408,'IRA-BIL_IRA-BIL - Mid_annual_st'!$A$3:$A$434,0),),'IRA-BIL_IRA-BIL - Mid_annual_st'!$W$1:$AR$1,$B411)</f>
        <v>1509935</v>
      </c>
      <c r="J411">
        <f>SUMIFS(INDEX('IRA-BIL_IRA-BIL - Mid_annual_st'!$W$3:$AR$434,MATCH(J408,'IRA-BIL_IRA-BIL - Mid_annual_st'!$A$3:$A$434,0),),'IRA-BIL_IRA-BIL - Mid_annual_st'!$W$1:$AR$1,$B411)</f>
        <v>1532704</v>
      </c>
      <c r="K411">
        <f>SUMIFS(INDEX('IRA-BIL_IRA-BIL - Mid_annual_st'!$W$3:$AR$434,MATCH(K408,'IRA-BIL_IRA-BIL - Mid_annual_st'!$A$3:$A$434,0),),'IRA-BIL_IRA-BIL - Mid_annual_st'!$W$1:$AR$1,$B411)</f>
        <v>1552743</v>
      </c>
      <c r="M411">
        <f t="shared" ref="M411" si="3091">C411/SUM(C410:C421)</f>
        <v>1.3552790591875006E-2</v>
      </c>
      <c r="N411">
        <f t="shared" ref="N411" si="3092">D411/SUM(D410:D421)</f>
        <v>1.441652027652131E-2</v>
      </c>
      <c r="O411">
        <f t="shared" ref="O411" si="3093">E411/SUM(E410:E421)</f>
        <v>1.3953948207163039E-2</v>
      </c>
      <c r="P411">
        <f t="shared" ref="P411" si="3094">F411/SUM(F410:F421)</f>
        <v>1.2757290672468696E-2</v>
      </c>
      <c r="Q411">
        <f t="shared" ref="Q411" si="3095">G411/SUM(G410:G421)</f>
        <v>1.2352868042611244E-2</v>
      </c>
      <c r="R411">
        <f t="shared" ref="R411" si="3096">H411/SUM(H410:H421)</f>
        <v>1.1969946467223025E-2</v>
      </c>
      <c r="S411">
        <f t="shared" ref="S411" si="3097">I411/SUM(I410:I421)</f>
        <v>1.188838542689845E-2</v>
      </c>
      <c r="T411">
        <f t="shared" ref="T411" si="3098">J411/SUM(J410:J421)</f>
        <v>1.1778336059357433E-2</v>
      </c>
      <c r="U411">
        <f t="shared" ref="U411" si="3099">K411/SUM(K410:K421)</f>
        <v>1.139189813942741E-2</v>
      </c>
    </row>
    <row r="412" spans="1:21">
      <c r="A412" t="str">
        <f t="shared" ref="A412:A421" si="3100">A411</f>
        <v>NY</v>
      </c>
      <c r="B412" s="1" t="s">
        <v>98</v>
      </c>
      <c r="C412">
        <f>SUMIFS(INDEX('IRA-BIL_IRA-BIL - Mid_annual_st'!$W$3:$AR$434,MATCH(C408,'IRA-BIL_IRA-BIL - Mid_annual_st'!$A$3:$A$434,0),),'IRA-BIL_IRA-BIL - Mid_annual_st'!$W$1:$AR$1,$B412)</f>
        <v>1047367</v>
      </c>
      <c r="D412">
        <f>SUMIFS(INDEX('IRA-BIL_IRA-BIL - Mid_annual_st'!$W$3:$AR$434,MATCH(D408,'IRA-BIL_IRA-BIL - Mid_annual_st'!$A$3:$A$434,0),),'IRA-BIL_IRA-BIL - Mid_annual_st'!$W$1:$AR$1,$B412)</f>
        <v>910660</v>
      </c>
      <c r="E412">
        <f>SUMIFS(INDEX('IRA-BIL_IRA-BIL - Mid_annual_st'!$W$3:$AR$434,MATCH(E408,'IRA-BIL_IRA-BIL - Mid_annual_st'!$A$3:$A$434,0),),'IRA-BIL_IRA-BIL - Mid_annual_st'!$W$1:$AR$1,$B412)</f>
        <v>853042</v>
      </c>
      <c r="F412">
        <f>SUMIFS(INDEX('IRA-BIL_IRA-BIL - Mid_annual_st'!$W$3:$AR$434,MATCH(F408,'IRA-BIL_IRA-BIL - Mid_annual_st'!$A$3:$A$434,0),),'IRA-BIL_IRA-BIL - Mid_annual_st'!$W$1:$AR$1,$B412)</f>
        <v>833958</v>
      </c>
      <c r="G412">
        <f>SUMIFS(INDEX('IRA-BIL_IRA-BIL - Mid_annual_st'!$W$3:$AR$434,MATCH(G408,'IRA-BIL_IRA-BIL - Mid_annual_st'!$A$3:$A$434,0),),'IRA-BIL_IRA-BIL - Mid_annual_st'!$W$1:$AR$1,$B412)</f>
        <v>670855</v>
      </c>
      <c r="H412">
        <f>SUMIFS(INDEX('IRA-BIL_IRA-BIL - Mid_annual_st'!$W$3:$AR$434,MATCH(H408,'IRA-BIL_IRA-BIL - Mid_annual_st'!$A$3:$A$434,0),),'IRA-BIL_IRA-BIL - Mid_annual_st'!$W$1:$AR$1,$B412)</f>
        <v>780231</v>
      </c>
      <c r="I412">
        <f>SUMIFS(INDEX('IRA-BIL_IRA-BIL - Mid_annual_st'!$W$3:$AR$434,MATCH(I408,'IRA-BIL_IRA-BIL - Mid_annual_st'!$A$3:$A$434,0),),'IRA-BIL_IRA-BIL - Mid_annual_st'!$W$1:$AR$1,$B412)</f>
        <v>215873</v>
      </c>
      <c r="J412">
        <f>SUMIFS(INDEX('IRA-BIL_IRA-BIL - Mid_annual_st'!$W$3:$AR$434,MATCH(J408,'IRA-BIL_IRA-BIL - Mid_annual_st'!$A$3:$A$434,0),),'IRA-BIL_IRA-BIL - Mid_annual_st'!$W$1:$AR$1,$B412)</f>
        <v>207570</v>
      </c>
      <c r="K412">
        <f>SUMIFS(INDEX('IRA-BIL_IRA-BIL - Mid_annual_st'!$W$3:$AR$434,MATCH(K408,'IRA-BIL_IRA-BIL - Mid_annual_st'!$A$3:$A$434,0),),'IRA-BIL_IRA-BIL - Mid_annual_st'!$W$1:$AR$1,$B412)</f>
        <v>162730</v>
      </c>
      <c r="M412">
        <f t="shared" ref="M412" si="3101">C412/SUM(C410:C421)</f>
        <v>9.4634855077341627E-3</v>
      </c>
      <c r="N412">
        <f t="shared" ref="N412" si="3102">D412/SUM(D410:D421)</f>
        <v>8.1879637687863101E-3</v>
      </c>
      <c r="O412">
        <f t="shared" ref="O412" si="3103">E412/SUM(E410:E421)</f>
        <v>7.5085118390462759E-3</v>
      </c>
      <c r="P412">
        <f t="shared" ref="P412" si="3104">F412/SUM(F410:F421)</f>
        <v>7.0460282162017893E-3</v>
      </c>
      <c r="Q412">
        <f t="shared" ref="Q412" si="3105">G412/SUM(G410:G421)</f>
        <v>5.4883046559792087E-3</v>
      </c>
      <c r="R412">
        <f t="shared" ref="R412" si="3106">H412/SUM(H410:H421)</f>
        <v>6.1852485716722165E-3</v>
      </c>
      <c r="S412">
        <f t="shared" ref="S412" si="3107">I412/SUM(I410:I421)</f>
        <v>1.6996635135027992E-3</v>
      </c>
      <c r="T412">
        <f t="shared" ref="T412" si="3108">J412/SUM(J410:J421)</f>
        <v>1.5951085244383929E-3</v>
      </c>
      <c r="U412">
        <f t="shared" ref="U412" si="3109">K412/SUM(K410:K421)</f>
        <v>1.1938895130932953E-3</v>
      </c>
    </row>
    <row r="413" spans="1:21">
      <c r="A413" t="str">
        <f t="shared" si="3100"/>
        <v>NY</v>
      </c>
      <c r="B413" s="1" t="s">
        <v>105</v>
      </c>
      <c r="C413">
        <f>SUMIFS(INDEX('IRA-BIL_IRA-BIL - Mid_annual_st'!$W$3:$AR$434,MATCH(C408,'IRA-BIL_IRA-BIL - Mid_annual_st'!$A$3:$A$434,0),),'IRA-BIL_IRA-BIL - Mid_annual_st'!$W$1:$AR$1,$B413)</f>
        <v>0</v>
      </c>
      <c r="D413">
        <f>SUMIFS(INDEX('IRA-BIL_IRA-BIL - Mid_annual_st'!$W$3:$AR$434,MATCH(D408,'IRA-BIL_IRA-BIL - Mid_annual_st'!$A$3:$A$434,0),),'IRA-BIL_IRA-BIL - Mid_annual_st'!$W$1:$AR$1,$B413)</f>
        <v>0</v>
      </c>
      <c r="E413">
        <f>SUMIFS(INDEX('IRA-BIL_IRA-BIL - Mid_annual_st'!$W$3:$AR$434,MATCH(E408,'IRA-BIL_IRA-BIL - Mid_annual_st'!$A$3:$A$434,0),),'IRA-BIL_IRA-BIL - Mid_annual_st'!$W$1:$AR$1,$B413)</f>
        <v>0</v>
      </c>
      <c r="F413">
        <f>SUMIFS(INDEX('IRA-BIL_IRA-BIL - Mid_annual_st'!$W$3:$AR$434,MATCH(F408,'IRA-BIL_IRA-BIL - Mid_annual_st'!$A$3:$A$434,0),),'IRA-BIL_IRA-BIL - Mid_annual_st'!$W$1:$AR$1,$B413)</f>
        <v>0</v>
      </c>
      <c r="G413">
        <f>SUMIFS(INDEX('IRA-BIL_IRA-BIL - Mid_annual_st'!$W$3:$AR$434,MATCH(G408,'IRA-BIL_IRA-BIL - Mid_annual_st'!$A$3:$A$434,0),),'IRA-BIL_IRA-BIL - Mid_annual_st'!$W$1:$AR$1,$B413)</f>
        <v>0</v>
      </c>
      <c r="H413">
        <f>SUMIFS(INDEX('IRA-BIL_IRA-BIL - Mid_annual_st'!$W$3:$AR$434,MATCH(H408,'IRA-BIL_IRA-BIL - Mid_annual_st'!$A$3:$A$434,0),),'IRA-BIL_IRA-BIL - Mid_annual_st'!$W$1:$AR$1,$B413)</f>
        <v>0</v>
      </c>
      <c r="I413">
        <f>SUMIFS(INDEX('IRA-BIL_IRA-BIL - Mid_annual_st'!$W$3:$AR$434,MATCH(I408,'IRA-BIL_IRA-BIL - Mid_annual_st'!$A$3:$A$434,0),),'IRA-BIL_IRA-BIL - Mid_annual_st'!$W$1:$AR$1,$B413)</f>
        <v>0</v>
      </c>
      <c r="J413">
        <f>SUMIFS(INDEX('IRA-BIL_IRA-BIL - Mid_annual_st'!$W$3:$AR$434,MATCH(J408,'IRA-BIL_IRA-BIL - Mid_annual_st'!$A$3:$A$434,0),),'IRA-BIL_IRA-BIL - Mid_annual_st'!$W$1:$AR$1,$B413)</f>
        <v>0</v>
      </c>
      <c r="K413">
        <f>SUMIFS(INDEX('IRA-BIL_IRA-BIL - Mid_annual_st'!$W$3:$AR$434,MATCH(K408,'IRA-BIL_IRA-BIL - Mid_annual_st'!$A$3:$A$434,0),),'IRA-BIL_IRA-BIL - Mid_annual_st'!$W$1:$AR$1,$B413)</f>
        <v>0</v>
      </c>
      <c r="M413">
        <f t="shared" ref="M413" si="3110">C413/SUM(C410:C421)</f>
        <v>0</v>
      </c>
      <c r="N413">
        <f t="shared" ref="N413" si="3111">D413/SUM(D410:D421)</f>
        <v>0</v>
      </c>
      <c r="O413">
        <f t="shared" ref="O413" si="3112">E413/SUM(E410:E421)</f>
        <v>0</v>
      </c>
      <c r="P413">
        <f t="shared" ref="P413" si="3113">F413/SUM(F410:F421)</f>
        <v>0</v>
      </c>
      <c r="Q413">
        <f t="shared" ref="Q413" si="3114">G413/SUM(G410:G421)</f>
        <v>0</v>
      </c>
      <c r="R413">
        <f t="shared" ref="R413" si="3115">H413/SUM(H410:H421)</f>
        <v>0</v>
      </c>
      <c r="S413">
        <f t="shared" ref="S413" si="3116">I413/SUM(I410:I421)</f>
        <v>0</v>
      </c>
      <c r="T413">
        <f t="shared" ref="T413" si="3117">J413/SUM(J410:J421)</f>
        <v>0</v>
      </c>
      <c r="U413">
        <f t="shared" ref="U413" si="3118">K413/SUM(K410:K421)</f>
        <v>0</v>
      </c>
    </row>
    <row r="414" spans="1:21">
      <c r="A414" t="str">
        <f t="shared" si="3100"/>
        <v>NY</v>
      </c>
      <c r="B414" s="1" t="s">
        <v>101</v>
      </c>
      <c r="C414">
        <f>SUMIFS(INDEX('IRA-BIL_IRA-BIL - Mid_annual_st'!$W$3:$AR$434,MATCH(C408,'IRA-BIL_IRA-BIL - Mid_annual_st'!$A$3:$A$434,0),),'IRA-BIL_IRA-BIL - Mid_annual_st'!$W$1:$AR$1,$B414)</f>
        <v>26833708</v>
      </c>
      <c r="D414">
        <f>SUMIFS(INDEX('IRA-BIL_IRA-BIL - Mid_annual_st'!$W$3:$AR$434,MATCH(D408,'IRA-BIL_IRA-BIL - Mid_annual_st'!$A$3:$A$434,0),),'IRA-BIL_IRA-BIL - Mid_annual_st'!$W$1:$AR$1,$B414)</f>
        <v>26833708</v>
      </c>
      <c r="E414">
        <f>SUMIFS(INDEX('IRA-BIL_IRA-BIL - Mid_annual_st'!$W$3:$AR$434,MATCH(E408,'IRA-BIL_IRA-BIL - Mid_annual_st'!$A$3:$A$434,0),),'IRA-BIL_IRA-BIL - Mid_annual_st'!$W$1:$AR$1,$B414)</f>
        <v>26866100</v>
      </c>
      <c r="F414">
        <f>SUMIFS(INDEX('IRA-BIL_IRA-BIL - Mid_annual_st'!$W$3:$AR$434,MATCH(F408,'IRA-BIL_IRA-BIL - Mid_annual_st'!$A$3:$A$434,0),),'IRA-BIL_IRA-BIL - Mid_annual_st'!$W$1:$AR$1,$B414)</f>
        <v>27698237</v>
      </c>
      <c r="G414">
        <f>SUMIFS(INDEX('IRA-BIL_IRA-BIL - Mid_annual_st'!$W$3:$AR$434,MATCH(G408,'IRA-BIL_IRA-BIL - Mid_annual_st'!$A$3:$A$434,0),),'IRA-BIL_IRA-BIL - Mid_annual_st'!$W$1:$AR$1,$B414)</f>
        <v>27730629</v>
      </c>
      <c r="H414">
        <f>SUMIFS(INDEX('IRA-BIL_IRA-BIL - Mid_annual_st'!$W$3:$AR$434,MATCH(H408,'IRA-BIL_IRA-BIL - Mid_annual_st'!$A$3:$A$434,0),),'IRA-BIL_IRA-BIL - Mid_annual_st'!$W$1:$AR$1,$B414)</f>
        <v>28170399</v>
      </c>
      <c r="I414">
        <f>SUMIFS(INDEX('IRA-BIL_IRA-BIL - Mid_annual_st'!$W$3:$AR$434,MATCH(I408,'IRA-BIL_IRA-BIL - Mid_annual_st'!$A$3:$A$434,0),),'IRA-BIL_IRA-BIL - Mid_annual_st'!$W$1:$AR$1,$B414)</f>
        <v>28237164</v>
      </c>
      <c r="J414">
        <f>SUMIFS(INDEX('IRA-BIL_IRA-BIL - Mid_annual_st'!$W$3:$AR$434,MATCH(J408,'IRA-BIL_IRA-BIL - Mid_annual_st'!$A$3:$A$434,0),),'IRA-BIL_IRA-BIL - Mid_annual_st'!$W$1:$AR$1,$B414)</f>
        <v>28335995</v>
      </c>
      <c r="K414">
        <f>SUMIFS(INDEX('IRA-BIL_IRA-BIL - Mid_annual_st'!$W$3:$AR$434,MATCH(K408,'IRA-BIL_IRA-BIL - Mid_annual_st'!$A$3:$A$434,0),),'IRA-BIL_IRA-BIL - Mid_annual_st'!$W$1:$AR$1,$B414)</f>
        <v>28434834</v>
      </c>
      <c r="M414">
        <f t="shared" ref="M414" si="3119">C414/SUM(C410:C421)</f>
        <v>0.24245599372213394</v>
      </c>
      <c r="N414">
        <f t="shared" ref="N414" si="3120">D414/SUM(D410:D421)</f>
        <v>0.24126834261545624</v>
      </c>
      <c r="O414">
        <f t="shared" ref="O414" si="3121">E414/SUM(E410:E421)</f>
        <v>0.23647655088377964</v>
      </c>
      <c r="P414">
        <f t="shared" ref="P414" si="3122">F414/SUM(F410:F421)</f>
        <v>0.23401965019946375</v>
      </c>
      <c r="Q414">
        <f t="shared" ref="Q414" si="3123">G414/SUM(G410:G421)</f>
        <v>0.22686592520579271</v>
      </c>
      <c r="R414">
        <f t="shared" ref="R414" si="3124">H414/SUM(H410:H421)</f>
        <v>0.22331965812456367</v>
      </c>
      <c r="S414">
        <f t="shared" ref="S414" si="3125">I414/SUM(I410:I421)</f>
        <v>0.22232366889603961</v>
      </c>
      <c r="T414">
        <f t="shared" ref="T414" si="3126">J414/SUM(J410:J421)</f>
        <v>0.21775298536851989</v>
      </c>
      <c r="U414">
        <f t="shared" ref="U414" si="3127">K414/SUM(K410:K421)</f>
        <v>0.20861580605388483</v>
      </c>
    </row>
    <row r="415" spans="1:21">
      <c r="A415" t="str">
        <f t="shared" si="3100"/>
        <v>NY</v>
      </c>
      <c r="B415" s="1" t="s">
        <v>346</v>
      </c>
      <c r="C415">
        <f>SUMIFS(INDEX('IRA-BIL_IRA-BIL - Mid_annual_st'!$W$3:$AR$434,MATCH(C408,'IRA-BIL_IRA-BIL - Mid_annual_st'!$A$3:$A$434,0),),'IRA-BIL_IRA-BIL - Mid_annual_st'!$W$1:$AR$1,$B415)</f>
        <v>39656636</v>
      </c>
      <c r="D415">
        <f>SUMIFS(INDEX('IRA-BIL_IRA-BIL - Mid_annual_st'!$W$3:$AR$434,MATCH(D408,'IRA-BIL_IRA-BIL - Mid_annual_st'!$A$3:$A$434,0),),'IRA-BIL_IRA-BIL - Mid_annual_st'!$W$1:$AR$1,$B415)</f>
        <v>36993415</v>
      </c>
      <c r="E415">
        <f>SUMIFS(INDEX('IRA-BIL_IRA-BIL - Mid_annual_st'!$W$3:$AR$434,MATCH(E408,'IRA-BIL_IRA-BIL - Mid_annual_st'!$A$3:$A$434,0),),'IRA-BIL_IRA-BIL - Mid_annual_st'!$W$1:$AR$1,$B415)</f>
        <v>36797254</v>
      </c>
      <c r="F415">
        <f>SUMIFS(INDEX('IRA-BIL_IRA-BIL - Mid_annual_st'!$W$3:$AR$434,MATCH(F408,'IRA-BIL_IRA-BIL - Mid_annual_st'!$A$3:$A$434,0),),'IRA-BIL_IRA-BIL - Mid_annual_st'!$W$1:$AR$1,$B415)</f>
        <v>35131806</v>
      </c>
      <c r="G415">
        <f>SUMIFS(INDEX('IRA-BIL_IRA-BIL - Mid_annual_st'!$W$3:$AR$434,MATCH(G408,'IRA-BIL_IRA-BIL - Mid_annual_st'!$A$3:$A$434,0),),'IRA-BIL_IRA-BIL - Mid_annual_st'!$W$1:$AR$1,$B415)</f>
        <v>34333632</v>
      </c>
      <c r="H415">
        <f>SUMIFS(INDEX('IRA-BIL_IRA-BIL - Mid_annual_st'!$W$3:$AR$434,MATCH(H408,'IRA-BIL_IRA-BIL - Mid_annual_st'!$A$3:$A$434,0),),'IRA-BIL_IRA-BIL - Mid_annual_st'!$W$1:$AR$1,$B415)</f>
        <v>33455879</v>
      </c>
      <c r="I415">
        <f>SUMIFS(INDEX('IRA-BIL_IRA-BIL - Mid_annual_st'!$W$3:$AR$434,MATCH(I408,'IRA-BIL_IRA-BIL - Mid_annual_st'!$A$3:$A$434,0),),'IRA-BIL_IRA-BIL - Mid_annual_st'!$W$1:$AR$1,$B415)</f>
        <v>30033947</v>
      </c>
      <c r="J415">
        <f>SUMIFS(INDEX('IRA-BIL_IRA-BIL - Mid_annual_st'!$W$3:$AR$434,MATCH(J408,'IRA-BIL_IRA-BIL - Mid_annual_st'!$A$3:$A$434,0),),'IRA-BIL_IRA-BIL - Mid_annual_st'!$W$1:$AR$1,$B415)</f>
        <v>26230692</v>
      </c>
      <c r="K415">
        <f>SUMIFS(INDEX('IRA-BIL_IRA-BIL - Mid_annual_st'!$W$3:$AR$434,MATCH(K408,'IRA-BIL_IRA-BIL - Mid_annual_st'!$A$3:$A$434,0),),'IRA-BIL_IRA-BIL - Mid_annual_st'!$W$1:$AR$1,$B415)</f>
        <v>24323435</v>
      </c>
      <c r="M415">
        <f t="shared" ref="M415" si="3128">C415/SUM(C410:C421)</f>
        <v>0.35831757165491074</v>
      </c>
      <c r="N415">
        <f t="shared" ref="N415" si="3129">D415/SUM(D410:D421)</f>
        <v>0.33261671941633103</v>
      </c>
      <c r="O415">
        <f t="shared" ref="O415" si="3130">E415/SUM(E410:E421)</f>
        <v>0.32389098931048288</v>
      </c>
      <c r="P415">
        <f t="shared" ref="P415" si="3131">F415/SUM(F410:F421)</f>
        <v>0.29682513551297224</v>
      </c>
      <c r="Q415">
        <f t="shared" ref="Q415" si="3132">G415/SUM(G410:G421)</f>
        <v>0.28088548548088149</v>
      </c>
      <c r="R415">
        <f t="shared" ref="R415" si="3133">H415/SUM(H410:H421)</f>
        <v>0.26522007943645981</v>
      </c>
      <c r="S415">
        <f t="shared" ref="S415" si="3134">I415/SUM(I410:I421)</f>
        <v>0.23647053537207921</v>
      </c>
      <c r="T415">
        <f t="shared" ref="T415" si="3135">J415/SUM(J410:J421)</f>
        <v>0.20157441061385534</v>
      </c>
      <c r="U415">
        <f t="shared" ref="U415" si="3136">K415/SUM(K410:K421)</f>
        <v>0.17845200005473125</v>
      </c>
    </row>
    <row r="416" spans="1:21">
      <c r="A416" t="str">
        <f t="shared" si="3100"/>
        <v>NY</v>
      </c>
      <c r="B416" s="1" t="s">
        <v>99</v>
      </c>
      <c r="C416">
        <f>SUMIFS(INDEX('IRA-BIL_IRA-BIL - Mid_annual_st'!$W$3:$AR$434,MATCH(C408,'IRA-BIL_IRA-BIL - Mid_annual_st'!$A$3:$A$434,0),),'IRA-BIL_IRA-BIL - Mid_annual_st'!$W$1:$AR$1,$B416)</f>
        <v>26308076</v>
      </c>
      <c r="D416">
        <f>SUMIFS(INDEX('IRA-BIL_IRA-BIL - Mid_annual_st'!$W$3:$AR$434,MATCH(D408,'IRA-BIL_IRA-BIL - Mid_annual_st'!$A$3:$A$434,0),),'IRA-BIL_IRA-BIL - Mid_annual_st'!$W$1:$AR$1,$B416)</f>
        <v>26308076</v>
      </c>
      <c r="E416">
        <f>SUMIFS(INDEX('IRA-BIL_IRA-BIL - Mid_annual_st'!$W$3:$AR$434,MATCH(E408,'IRA-BIL_IRA-BIL - Mid_annual_st'!$A$3:$A$434,0),),'IRA-BIL_IRA-BIL - Mid_annual_st'!$W$1:$AR$1,$B416)</f>
        <v>26308076</v>
      </c>
      <c r="F416">
        <f>SUMIFS(INDEX('IRA-BIL_IRA-BIL - Mid_annual_st'!$W$3:$AR$434,MATCH(F408,'IRA-BIL_IRA-BIL - Mid_annual_st'!$A$3:$A$434,0),),'IRA-BIL_IRA-BIL - Mid_annual_st'!$W$1:$AR$1,$B416)</f>
        <v>26308076</v>
      </c>
      <c r="G416">
        <f>SUMIFS(INDEX('IRA-BIL_IRA-BIL - Mid_annual_st'!$W$3:$AR$434,MATCH(G408,'IRA-BIL_IRA-BIL - Mid_annual_st'!$A$3:$A$434,0),),'IRA-BIL_IRA-BIL - Mid_annual_st'!$W$1:$AR$1,$B416)</f>
        <v>26308076</v>
      </c>
      <c r="H416">
        <f>SUMIFS(INDEX('IRA-BIL_IRA-BIL - Mid_annual_st'!$W$3:$AR$434,MATCH(H408,'IRA-BIL_IRA-BIL - Mid_annual_st'!$A$3:$A$434,0),),'IRA-BIL_IRA-BIL - Mid_annual_st'!$W$1:$AR$1,$B416)</f>
        <v>26308076</v>
      </c>
      <c r="I416">
        <f>SUMIFS(INDEX('IRA-BIL_IRA-BIL - Mid_annual_st'!$W$3:$AR$434,MATCH(I408,'IRA-BIL_IRA-BIL - Mid_annual_st'!$A$3:$A$434,0),),'IRA-BIL_IRA-BIL - Mid_annual_st'!$W$1:$AR$1,$B416)</f>
        <v>26308076</v>
      </c>
      <c r="J416">
        <f>SUMIFS(INDEX('IRA-BIL_IRA-BIL - Mid_annual_st'!$W$3:$AR$434,MATCH(J408,'IRA-BIL_IRA-BIL - Mid_annual_st'!$A$3:$A$434,0),),'IRA-BIL_IRA-BIL - Mid_annual_st'!$W$1:$AR$1,$B416)</f>
        <v>26308076</v>
      </c>
      <c r="K416">
        <f>SUMIFS(INDEX('IRA-BIL_IRA-BIL - Mid_annual_st'!$W$3:$AR$434,MATCH(K408,'IRA-BIL_IRA-BIL - Mid_annual_st'!$A$3:$A$434,0),),'IRA-BIL_IRA-BIL - Mid_annual_st'!$W$1:$AR$1,$B416)</f>
        <v>26308076</v>
      </c>
      <c r="M416">
        <f t="shared" ref="M416" si="3137">C416/SUM(C410:C421)</f>
        <v>0.23770664529469512</v>
      </c>
      <c r="N416">
        <f t="shared" ref="N416" si="3138">D416/SUM(D410:D421)</f>
        <v>0.23654225848777446</v>
      </c>
      <c r="O416">
        <f t="shared" ref="O416" si="3139">E416/SUM(E410:E421)</f>
        <v>0.23156479998467741</v>
      </c>
      <c r="P416">
        <f t="shared" ref="P416" si="3140">F416/SUM(F410:F421)</f>
        <v>0.22227431814309725</v>
      </c>
      <c r="Q416">
        <f t="shared" ref="Q416" si="3141">G416/SUM(G410:G421)</f>
        <v>0.21522793450247055</v>
      </c>
      <c r="R416">
        <f t="shared" ref="R416" si="3142">H416/SUM(H410:H421)</f>
        <v>0.20855617054749698</v>
      </c>
      <c r="S416">
        <f t="shared" ref="S416" si="3143">I416/SUM(I410:I421)</f>
        <v>0.20713510669541196</v>
      </c>
      <c r="T416">
        <f t="shared" ref="T416" si="3144">J416/SUM(J410:J421)</f>
        <v>0.2021690817033921</v>
      </c>
      <c r="U416">
        <f t="shared" ref="U416" si="3145">K416/SUM(K410:K421)</f>
        <v>0.19301257325669149</v>
      </c>
    </row>
    <row r="417" spans="1:21">
      <c r="A417" t="str">
        <f t="shared" si="3100"/>
        <v>NY</v>
      </c>
      <c r="B417" s="1" t="s">
        <v>109</v>
      </c>
      <c r="C417">
        <f>SUMIFS(INDEX('IRA-BIL_IRA-BIL - Mid_annual_st'!$W$3:$AR$434,MATCH(C408,'IRA-BIL_IRA-BIL - Mid_annual_st'!$A$3:$A$434,0),),'IRA-BIL_IRA-BIL - Mid_annual_st'!$W$1:$AR$1,$B417)</f>
        <v>0</v>
      </c>
      <c r="D417">
        <f>SUMIFS(INDEX('IRA-BIL_IRA-BIL - Mid_annual_st'!$W$3:$AR$434,MATCH(D408,'IRA-BIL_IRA-BIL - Mid_annual_st'!$A$3:$A$434,0),),'IRA-BIL_IRA-BIL - Mid_annual_st'!$W$1:$AR$1,$B417)</f>
        <v>329410</v>
      </c>
      <c r="E417">
        <f>SUMIFS(INDEX('IRA-BIL_IRA-BIL - Mid_annual_st'!$W$3:$AR$434,MATCH(E408,'IRA-BIL_IRA-BIL - Mid_annual_st'!$A$3:$A$434,0),),'IRA-BIL_IRA-BIL - Mid_annual_st'!$W$1:$AR$1,$B417)</f>
        <v>475910</v>
      </c>
      <c r="F417">
        <f>SUMIFS(INDEX('IRA-BIL_IRA-BIL - Mid_annual_st'!$W$3:$AR$434,MATCH(F408,'IRA-BIL_IRA-BIL - Mid_annual_st'!$A$3:$A$434,0),),'IRA-BIL_IRA-BIL - Mid_annual_st'!$W$1:$AR$1,$B417)</f>
        <v>3553065</v>
      </c>
      <c r="G417">
        <f>SUMIFS(INDEX('IRA-BIL_IRA-BIL - Mid_annual_st'!$W$3:$AR$434,MATCH(G408,'IRA-BIL_IRA-BIL - Mid_annual_st'!$A$3:$A$434,0),),'IRA-BIL_IRA-BIL - Mid_annual_st'!$W$1:$AR$1,$B417)</f>
        <v>8238007</v>
      </c>
      <c r="H417">
        <f>SUMIFS(INDEX('IRA-BIL_IRA-BIL - Mid_annual_st'!$W$3:$AR$434,MATCH(H408,'IRA-BIL_IRA-BIL - Mid_annual_st'!$A$3:$A$434,0),),'IRA-BIL_IRA-BIL - Mid_annual_st'!$W$1:$AR$1,$B417)</f>
        <v>11051803</v>
      </c>
      <c r="I417">
        <f>SUMIFS(INDEX('IRA-BIL_IRA-BIL - Mid_annual_st'!$W$3:$AR$434,MATCH(I408,'IRA-BIL_IRA-BIL - Mid_annual_st'!$A$3:$A$434,0),),'IRA-BIL_IRA-BIL - Mid_annual_st'!$W$1:$AR$1,$B417)</f>
        <v>15581499</v>
      </c>
      <c r="J417">
        <f>SUMIFS(INDEX('IRA-BIL_IRA-BIL - Mid_annual_st'!$W$3:$AR$434,MATCH(J408,'IRA-BIL_IRA-BIL - Mid_annual_st'!$A$3:$A$434,0),),'IRA-BIL_IRA-BIL - Mid_annual_st'!$W$1:$AR$1,$B417)</f>
        <v>15198370</v>
      </c>
      <c r="K417">
        <f>SUMIFS(INDEX('IRA-BIL_IRA-BIL - Mid_annual_st'!$W$3:$AR$434,MATCH(K408,'IRA-BIL_IRA-BIL - Mid_annual_st'!$A$3:$A$434,0),),'IRA-BIL_IRA-BIL - Mid_annual_st'!$W$1:$AR$1,$B417)</f>
        <v>15254045</v>
      </c>
      <c r="M417">
        <f t="shared" ref="M417" si="3146">C417/SUM(C410:C421)</f>
        <v>0</v>
      </c>
      <c r="N417">
        <f t="shared" ref="N417" si="3147">D417/SUM(D410:D421)</f>
        <v>2.9618047845253975E-3</v>
      </c>
      <c r="O417">
        <f t="shared" ref="O417" si="3148">E417/SUM(E410:E421)</f>
        <v>4.1889799908099634E-3</v>
      </c>
      <c r="P417">
        <f t="shared" ref="P417" si="3149">F417/SUM(F410:F421)</f>
        <v>3.0019492880935264E-2</v>
      </c>
      <c r="Q417">
        <f t="shared" ref="Q417" si="3150">G417/SUM(G410:G421)</f>
        <v>6.7395625245528931E-2</v>
      </c>
      <c r="R417">
        <f t="shared" ref="R417" si="3151">H417/SUM(H410:H421)</f>
        <v>8.7612705365658003E-2</v>
      </c>
      <c r="S417">
        <f t="shared" ref="S417" si="3152">I417/SUM(I410:I421)</f>
        <v>0.12268002638579328</v>
      </c>
      <c r="T417">
        <f t="shared" ref="T417" si="3153">J417/SUM(J410:J421)</f>
        <v>0.1167945731298778</v>
      </c>
      <c r="U417">
        <f t="shared" ref="U417" si="3154">K417/SUM(K410:K421)</f>
        <v>0.1119132572835569</v>
      </c>
    </row>
    <row r="418" spans="1:21">
      <c r="A418" t="str">
        <f t="shared" si="3100"/>
        <v>NY</v>
      </c>
      <c r="B418" s="1" t="s">
        <v>106</v>
      </c>
      <c r="C418">
        <f>SUMIFS(INDEX('IRA-BIL_IRA-BIL - Mid_annual_st'!$W$3:$AR$434,MATCH(C408,'IRA-BIL_IRA-BIL - Mid_annual_st'!$A$3:$A$434,0),),'IRA-BIL_IRA-BIL - Mid_annual_st'!$W$1:$AR$1,$B418)</f>
        <v>6408325</v>
      </c>
      <c r="D418">
        <f>SUMIFS(INDEX('IRA-BIL_IRA-BIL - Mid_annual_st'!$W$3:$AR$434,MATCH(D408,'IRA-BIL_IRA-BIL - Mid_annual_st'!$A$3:$A$434,0),),'IRA-BIL_IRA-BIL - Mid_annual_st'!$W$1:$AR$1,$B418)</f>
        <v>6399495</v>
      </c>
      <c r="E418">
        <f>SUMIFS(INDEX('IRA-BIL_IRA-BIL - Mid_annual_st'!$W$3:$AR$434,MATCH(E408,'IRA-BIL_IRA-BIL - Mid_annual_st'!$A$3:$A$434,0),),'IRA-BIL_IRA-BIL - Mid_annual_st'!$W$1:$AR$1,$B418)</f>
        <v>5958978</v>
      </c>
      <c r="F418">
        <f>SUMIFS(INDEX('IRA-BIL_IRA-BIL - Mid_annual_st'!$W$3:$AR$434,MATCH(F408,'IRA-BIL_IRA-BIL - Mid_annual_st'!$A$3:$A$434,0),),'IRA-BIL_IRA-BIL - Mid_annual_st'!$W$1:$AR$1,$B418)</f>
        <v>5474028</v>
      </c>
      <c r="G418">
        <f>SUMIFS(INDEX('IRA-BIL_IRA-BIL - Mid_annual_st'!$W$3:$AR$434,MATCH(G408,'IRA-BIL_IRA-BIL - Mid_annual_st'!$A$3:$A$434,0),),'IRA-BIL_IRA-BIL - Mid_annual_st'!$W$1:$AR$1,$B418)</f>
        <v>5387741</v>
      </c>
      <c r="H418">
        <f>SUMIFS(INDEX('IRA-BIL_IRA-BIL - Mid_annual_st'!$W$3:$AR$434,MATCH(H408,'IRA-BIL_IRA-BIL - Mid_annual_st'!$A$3:$A$434,0),),'IRA-BIL_IRA-BIL - Mid_annual_st'!$W$1:$AR$1,$B418)</f>
        <v>5387741</v>
      </c>
      <c r="I418">
        <f>SUMIFS(INDEX('IRA-BIL_IRA-BIL - Mid_annual_st'!$W$3:$AR$434,MATCH(I408,'IRA-BIL_IRA-BIL - Mid_annual_st'!$A$3:$A$434,0),),'IRA-BIL_IRA-BIL - Mid_annual_st'!$W$1:$AR$1,$B418)</f>
        <v>5387741</v>
      </c>
      <c r="J418">
        <f>SUMIFS(INDEX('IRA-BIL_IRA-BIL - Mid_annual_st'!$W$3:$AR$434,MATCH(J408,'IRA-BIL_IRA-BIL - Mid_annual_st'!$A$3:$A$434,0),),'IRA-BIL_IRA-BIL - Mid_annual_st'!$W$1:$AR$1,$B418)</f>
        <v>5387741</v>
      </c>
      <c r="K418">
        <f>SUMIFS(INDEX('IRA-BIL_IRA-BIL - Mid_annual_st'!$W$3:$AR$434,MATCH(K408,'IRA-BIL_IRA-BIL - Mid_annual_st'!$A$3:$A$434,0),),'IRA-BIL_IRA-BIL - Mid_annual_st'!$W$1:$AR$1,$B418)</f>
        <v>5064033</v>
      </c>
      <c r="M418">
        <f t="shared" ref="M418" si="3155">C418/SUM(C410:C421)</f>
        <v>5.7902426528953582E-2</v>
      </c>
      <c r="N418">
        <f t="shared" ref="N418" si="3156">D418/SUM(D410:D421)</f>
        <v>5.7539403507927384E-2</v>
      </c>
      <c r="O418">
        <f t="shared" ref="O418" si="3157">E418/SUM(E410:E421)</f>
        <v>5.2451176919326714E-2</v>
      </c>
      <c r="P418">
        <f t="shared" ref="P418" si="3158">F418/SUM(F410:F421)</f>
        <v>4.6249518254250992E-2</v>
      </c>
      <c r="Q418">
        <f t="shared" ref="Q418" si="3159">G418/SUM(G410:G421)</f>
        <v>4.407742957197916E-2</v>
      </c>
      <c r="R418">
        <f t="shared" ref="R418" si="3160">H418/SUM(H410:H421)</f>
        <v>4.2711091106082476E-2</v>
      </c>
      <c r="S418">
        <f t="shared" ref="S418" si="3161">I418/SUM(I410:I421)</f>
        <v>4.2420065491761756E-2</v>
      </c>
      <c r="T418">
        <f t="shared" ref="T418" si="3162">J418/SUM(J410:J421)</f>
        <v>4.1403052447686231E-2</v>
      </c>
      <c r="U418">
        <f t="shared" ref="U418" si="3163">K418/SUM(K410:K421)</f>
        <v>3.7152927503584954E-2</v>
      </c>
    </row>
    <row r="419" spans="1:21">
      <c r="A419" t="str">
        <f t="shared" si="3100"/>
        <v>NY</v>
      </c>
      <c r="B419" s="1" t="s">
        <v>100</v>
      </c>
      <c r="C419">
        <f>SUMIFS(INDEX('IRA-BIL_IRA-BIL - Mid_annual_st'!$W$3:$AR$434,MATCH(C408,'IRA-BIL_IRA-BIL - Mid_annual_st'!$A$3:$A$434,0),),'IRA-BIL_IRA-BIL - Mid_annual_st'!$W$1:$AR$1,$B419)</f>
        <v>6908504</v>
      </c>
      <c r="D419">
        <f>SUMIFS(INDEX('IRA-BIL_IRA-BIL - Mid_annual_st'!$W$3:$AR$434,MATCH(D408,'IRA-BIL_IRA-BIL - Mid_annual_st'!$A$3:$A$434,0),),'IRA-BIL_IRA-BIL - Mid_annual_st'!$W$1:$AR$1,$B419)</f>
        <v>8425223</v>
      </c>
      <c r="E419">
        <f>SUMIFS(INDEX('IRA-BIL_IRA-BIL - Mid_annual_st'!$W$3:$AR$434,MATCH(E408,'IRA-BIL_IRA-BIL - Mid_annual_st'!$A$3:$A$434,0),),'IRA-BIL_IRA-BIL - Mid_annual_st'!$W$1:$AR$1,$B419)</f>
        <v>10861461</v>
      </c>
      <c r="F419">
        <f>SUMIFS(INDEX('IRA-BIL_IRA-BIL - Mid_annual_st'!$W$3:$AR$434,MATCH(F408,'IRA-BIL_IRA-BIL - Mid_annual_st'!$A$3:$A$434,0),),'IRA-BIL_IRA-BIL - Mid_annual_st'!$W$1:$AR$1,$B419)</f>
        <v>13775816</v>
      </c>
      <c r="G419">
        <f>SUMIFS(INDEX('IRA-BIL_IRA-BIL - Mid_annual_st'!$W$3:$AR$434,MATCH(G408,'IRA-BIL_IRA-BIL - Mid_annual_st'!$A$3:$A$434,0),),'IRA-BIL_IRA-BIL - Mid_annual_st'!$W$1:$AR$1,$B419)</f>
        <v>13835222</v>
      </c>
      <c r="H419">
        <f>SUMIFS(INDEX('IRA-BIL_IRA-BIL - Mid_annual_st'!$W$3:$AR$434,MATCH(H408,'IRA-BIL_IRA-BIL - Mid_annual_st'!$A$3:$A$434,0),),'IRA-BIL_IRA-BIL - Mid_annual_st'!$W$1:$AR$1,$B419)</f>
        <v>15178026</v>
      </c>
      <c r="I419">
        <f>SUMIFS(INDEX('IRA-BIL_IRA-BIL - Mid_annual_st'!$W$3:$AR$434,MATCH(I408,'IRA-BIL_IRA-BIL - Mid_annual_st'!$A$3:$A$434,0),),'IRA-BIL_IRA-BIL - Mid_annual_st'!$W$1:$AR$1,$B419)</f>
        <v>15254668</v>
      </c>
      <c r="J419">
        <f>SUMIFS(INDEX('IRA-BIL_IRA-BIL - Mid_annual_st'!$W$3:$AR$434,MATCH(J408,'IRA-BIL_IRA-BIL - Mid_annual_st'!$A$3:$A$434,0),),'IRA-BIL_IRA-BIL - Mid_annual_st'!$W$1:$AR$1,$B419)</f>
        <v>19061181</v>
      </c>
      <c r="K419">
        <f>SUMIFS(INDEX('IRA-BIL_IRA-BIL - Mid_annual_st'!$W$3:$AR$434,MATCH(K408,'IRA-BIL_IRA-BIL - Mid_annual_st'!$A$3:$A$434,0),),'IRA-BIL_IRA-BIL - Mid_annual_st'!$W$1:$AR$1,$B419)</f>
        <v>23523155</v>
      </c>
      <c r="M419">
        <f t="shared" ref="M419" si="3164">C419/SUM(C410:C421)</f>
        <v>6.2421794351095169E-2</v>
      </c>
      <c r="N419">
        <f t="shared" ref="N419" si="3165">D419/SUM(D410:D421)</f>
        <v>7.5753212689637306E-2</v>
      </c>
      <c r="O419">
        <f t="shared" ref="O419" si="3166">E419/SUM(E410:E421)</f>
        <v>9.5603040070523365E-2</v>
      </c>
      <c r="P419">
        <f t="shared" ref="P419" si="3167">F419/SUM(F410:F421)</f>
        <v>0.11639049956617008</v>
      </c>
      <c r="Q419">
        <f t="shared" ref="Q419" si="3168">G419/SUM(G410:G421)</f>
        <v>0.11318677407056067</v>
      </c>
      <c r="R419">
        <f t="shared" ref="R419" si="3169">H419/SUM(H410:H421)</f>
        <v>0.12032316536680004</v>
      </c>
      <c r="S419">
        <f t="shared" ref="S419" si="3170">I419/SUM(I410:I421)</f>
        <v>0.12010674151097506</v>
      </c>
      <c r="T419">
        <f t="shared" ref="T419" si="3171">J419/SUM(J410:J421)</f>
        <v>0.14647903020168199</v>
      </c>
      <c r="U419">
        <f t="shared" ref="U419" si="3172">K419/SUM(K410:K421)</f>
        <v>0.17258064320880054</v>
      </c>
    </row>
    <row r="420" spans="1:21">
      <c r="A420" t="str">
        <f t="shared" si="3100"/>
        <v>NY</v>
      </c>
      <c r="B420" s="1" t="s">
        <v>896</v>
      </c>
      <c r="C420" s="156">
        <v>0</v>
      </c>
      <c r="D420" s="156">
        <v>0</v>
      </c>
      <c r="E420" s="156">
        <v>0</v>
      </c>
      <c r="F420" s="156">
        <v>0</v>
      </c>
      <c r="G420" s="156">
        <v>0</v>
      </c>
      <c r="H420" s="156">
        <v>0</v>
      </c>
      <c r="I420" s="156">
        <v>0</v>
      </c>
      <c r="J420" s="156">
        <v>0</v>
      </c>
      <c r="K420" s="156">
        <v>0</v>
      </c>
      <c r="M420" s="156">
        <v>0</v>
      </c>
      <c r="N420" s="156">
        <v>0</v>
      </c>
      <c r="O420" s="156">
        <v>0</v>
      </c>
      <c r="P420" s="156">
        <v>0</v>
      </c>
      <c r="Q420" s="156">
        <v>0</v>
      </c>
      <c r="R420" s="156">
        <v>0</v>
      </c>
      <c r="S420" s="156">
        <v>0</v>
      </c>
      <c r="T420" s="156">
        <v>0</v>
      </c>
      <c r="U420" s="156">
        <v>0</v>
      </c>
    </row>
    <row r="421" spans="1:21" ht="15.5" thickBot="1">
      <c r="A421" t="str">
        <f t="shared" si="3100"/>
        <v>NY</v>
      </c>
      <c r="B421" s="1" t="s">
        <v>895</v>
      </c>
      <c r="C421">
        <f>SUMIFS(INDEX('IRA-BIL_IRA-BIL - Mid_annual_st'!$W$3:$AR$434,MATCH(C408,'IRA-BIL_IRA-BIL - Mid_annual_st'!$A$3:$A$434,0),),'IRA-BIL_IRA-BIL - Mid_annual_st'!$W$1:$AR$1,$B421)</f>
        <v>2011985</v>
      </c>
      <c r="D421">
        <f>SUMIFS(INDEX('IRA-BIL_IRA-BIL - Mid_annual_st'!$W$3:$AR$434,MATCH(D408,'IRA-BIL_IRA-BIL - Mid_annual_st'!$A$3:$A$434,0),),'IRA-BIL_IRA-BIL - Mid_annual_st'!$W$1:$AR$1,$B421)</f>
        <v>3415966</v>
      </c>
      <c r="E421">
        <f>SUMIFS(INDEX('IRA-BIL_IRA-BIL - Mid_annual_st'!$W$3:$AR$434,MATCH(E408,'IRA-BIL_IRA-BIL - Mid_annual_st'!$A$3:$A$434,0),),'IRA-BIL_IRA-BIL - Mid_annual_st'!$W$1:$AR$1,$B421)</f>
        <v>3903867</v>
      </c>
      <c r="F421">
        <f>SUMIFS(INDEX('IRA-BIL_IRA-BIL - Mid_annual_st'!$W$3:$AR$434,MATCH(F408,'IRA-BIL_IRA-BIL - Mid_annual_st'!$A$3:$A$434,0),),'IRA-BIL_IRA-BIL - Mid_annual_st'!$W$1:$AR$1,$B421)</f>
        <v>4073674</v>
      </c>
      <c r="G421">
        <f>SUMIFS(INDEX('IRA-BIL_IRA-BIL - Mid_annual_st'!$W$3:$AR$434,MATCH(G408,'IRA-BIL_IRA-BIL - Mid_annual_st'!$A$3:$A$434,0),),'IRA-BIL_IRA-BIL - Mid_annual_st'!$W$1:$AR$1,$B421)</f>
        <v>4219460</v>
      </c>
      <c r="H421">
        <f>SUMIFS(INDEX('IRA-BIL_IRA-BIL - Mid_annual_st'!$W$3:$AR$434,MATCH(H408,'IRA-BIL_IRA-BIL - Mid_annual_st'!$A$3:$A$434,0),),'IRA-BIL_IRA-BIL - Mid_annual_st'!$W$1:$AR$1,$B421)</f>
        <v>4301749</v>
      </c>
      <c r="I421">
        <f>SUMIFS(INDEX('IRA-BIL_IRA-BIL - Mid_annual_st'!$W$3:$AR$434,MATCH(I408,'IRA-BIL_IRA-BIL - Mid_annual_st'!$A$3:$A$434,0),),'IRA-BIL_IRA-BIL - Mid_annual_st'!$W$1:$AR$1,$B421)</f>
        <v>4480354</v>
      </c>
      <c r="J421">
        <f>SUMIFS(INDEX('IRA-BIL_IRA-BIL - Mid_annual_st'!$W$3:$AR$434,MATCH(J408,'IRA-BIL_IRA-BIL - Mid_annual_st'!$A$3:$A$434,0),),'IRA-BIL_IRA-BIL - Mid_annual_st'!$W$1:$AR$1,$B421)</f>
        <v>7866748</v>
      </c>
      <c r="K421">
        <f>SUMIFS(INDEX('IRA-BIL_IRA-BIL - Mid_annual_st'!$W$3:$AR$434,MATCH(K408,'IRA-BIL_IRA-BIL - Mid_annual_st'!$A$3:$A$434,0),),'IRA-BIL_IRA-BIL - Mid_annual_st'!$W$1:$AR$1,$B421)</f>
        <v>11679344</v>
      </c>
      <c r="M421">
        <f t="shared" ref="M421" si="3173">C421/SUM(C410:C421)</f>
        <v>1.8179292348602275E-2</v>
      </c>
      <c r="N421">
        <f t="shared" ref="N421" si="3174">D421/SUM(D410:D421)</f>
        <v>3.0713774453040542E-2</v>
      </c>
      <c r="O421">
        <f t="shared" ref="O421" si="3175">E421/SUM(E410:E421)</f>
        <v>3.436200279419075E-2</v>
      </c>
      <c r="P421">
        <f t="shared" ref="P421" si="3176">F421/SUM(F410:F421)</f>
        <v>3.4418066554439922E-2</v>
      </c>
      <c r="Q421">
        <f t="shared" ref="Q421" si="3177">G421/SUM(G410:G421)</f>
        <v>3.4519653224196034E-2</v>
      </c>
      <c r="R421">
        <f t="shared" ref="R421" si="3178">H421/SUM(H410:H421)</f>
        <v>3.4101935014043773E-2</v>
      </c>
      <c r="S421">
        <f t="shared" ref="S421" si="3179">I421/SUM(I410:I421)</f>
        <v>3.5275806707537861E-2</v>
      </c>
      <c r="T421">
        <f t="shared" ref="T421" si="3180">J421/SUM(J410:J421)</f>
        <v>6.0453421951190814E-2</v>
      </c>
      <c r="U421">
        <f t="shared" ref="U421" si="3181">K421/SUM(K410:K421)</f>
        <v>8.5687004986229331E-2</v>
      </c>
    </row>
    <row r="422" spans="1:21" ht="15.5" thickBot="1">
      <c r="A422" s="153" t="s">
        <v>567</v>
      </c>
      <c r="C422" s="152" t="str">
        <f t="shared" ref="C422" si="3182">$A422&amp;"_"&amp;C423</f>
        <v>NC_2022</v>
      </c>
      <c r="D422" s="152" t="str">
        <f t="shared" ref="D422" si="3183">$A422&amp;"_"&amp;D423</f>
        <v>NC_2023</v>
      </c>
      <c r="E422" s="152" t="str">
        <f t="shared" ref="E422" si="3184">$A422&amp;"_"&amp;E423</f>
        <v>NC_2024</v>
      </c>
      <c r="F422" s="152" t="str">
        <f t="shared" ref="F422" si="3185">$A422&amp;"_"&amp;F423</f>
        <v>NC_2025</v>
      </c>
      <c r="G422" s="152" t="str">
        <f t="shared" ref="G422" si="3186">$A422&amp;"_"&amp;G423</f>
        <v>NC_2026</v>
      </c>
      <c r="H422" s="152" t="str">
        <f t="shared" ref="H422" si="3187">$A422&amp;"_"&amp;H423</f>
        <v>NC_2027</v>
      </c>
      <c r="I422" s="152" t="str">
        <f t="shared" ref="I422" si="3188">$A422&amp;"_"&amp;I423</f>
        <v>NC_2028</v>
      </c>
      <c r="J422" s="152" t="str">
        <f t="shared" ref="J422" si="3189">$A422&amp;"_"&amp;J423</f>
        <v>NC_2029</v>
      </c>
      <c r="K422" s="152" t="str">
        <f t="shared" ref="K422" si="3190">$A422&amp;"_"&amp;K423</f>
        <v>NC_2030</v>
      </c>
      <c r="M422" s="159" t="str">
        <f t="shared" ref="M422" si="3191">$A422&amp;"_"&amp;M423</f>
        <v>NC_2022</v>
      </c>
      <c r="N422" s="159" t="str">
        <f t="shared" ref="N422" si="3192">$A422&amp;"_"&amp;N423</f>
        <v>NC_2023</v>
      </c>
      <c r="O422" s="159" t="str">
        <f t="shared" ref="O422" si="3193">$A422&amp;"_"&amp;O423</f>
        <v>NC_2024</v>
      </c>
      <c r="P422" s="159" t="str">
        <f t="shared" ref="P422" si="3194">$A422&amp;"_"&amp;P423</f>
        <v>NC_2025</v>
      </c>
      <c r="Q422" s="159" t="str">
        <f t="shared" ref="Q422" si="3195">$A422&amp;"_"&amp;Q423</f>
        <v>NC_2026</v>
      </c>
      <c r="R422" s="159" t="str">
        <f t="shared" ref="R422" si="3196">$A422&amp;"_"&amp;R423</f>
        <v>NC_2027</v>
      </c>
      <c r="S422" s="159" t="str">
        <f t="shared" ref="S422" si="3197">$A422&amp;"_"&amp;S423</f>
        <v>NC_2028</v>
      </c>
      <c r="T422" s="159" t="str">
        <f t="shared" ref="T422" si="3198">$A422&amp;"_"&amp;T423</f>
        <v>NC_2029</v>
      </c>
      <c r="U422" s="159" t="str">
        <f t="shared" ref="U422" si="3199">$A422&amp;"_"&amp;U423</f>
        <v>NC_2030</v>
      </c>
    </row>
    <row r="423" spans="1:21">
      <c r="C423" s="151">
        <v>2022</v>
      </c>
      <c r="D423" s="151">
        <v>2023</v>
      </c>
      <c r="E423" s="151">
        <v>2024</v>
      </c>
      <c r="F423" s="151">
        <v>2025</v>
      </c>
      <c r="G423" s="151">
        <v>2026</v>
      </c>
      <c r="H423" s="151">
        <v>2027</v>
      </c>
      <c r="I423" s="151">
        <v>2028</v>
      </c>
      <c r="J423" s="151">
        <v>2029</v>
      </c>
      <c r="K423" s="151">
        <v>2030</v>
      </c>
      <c r="M423" s="151">
        <v>2022</v>
      </c>
      <c r="N423" s="151">
        <v>2023</v>
      </c>
      <c r="O423" s="151">
        <v>2024</v>
      </c>
      <c r="P423" s="151">
        <v>2025</v>
      </c>
      <c r="Q423" s="151">
        <v>2026</v>
      </c>
      <c r="R423" s="151">
        <v>2027</v>
      </c>
      <c r="S423" s="151">
        <v>2028</v>
      </c>
      <c r="T423" s="151">
        <v>2029</v>
      </c>
      <c r="U423" s="151">
        <v>2030</v>
      </c>
    </row>
    <row r="424" spans="1:21">
      <c r="A424" t="str">
        <f>A422</f>
        <v>NC</v>
      </c>
      <c r="B424" s="1" t="s">
        <v>897</v>
      </c>
      <c r="C424" s="156">
        <v>0</v>
      </c>
      <c r="D424" s="156">
        <v>0</v>
      </c>
      <c r="E424" s="156">
        <v>0</v>
      </c>
      <c r="F424" s="156">
        <v>0</v>
      </c>
      <c r="G424" s="156">
        <v>0</v>
      </c>
      <c r="H424" s="156">
        <v>0</v>
      </c>
      <c r="I424" s="156">
        <v>0</v>
      </c>
      <c r="J424" s="156">
        <v>0</v>
      </c>
      <c r="K424" s="156">
        <v>0</v>
      </c>
      <c r="M424" s="156">
        <v>0</v>
      </c>
      <c r="N424" s="156">
        <v>0</v>
      </c>
      <c r="O424" s="156">
        <v>0</v>
      </c>
      <c r="P424" s="156">
        <v>0</v>
      </c>
      <c r="Q424" s="156">
        <v>0</v>
      </c>
      <c r="R424" s="156">
        <v>0</v>
      </c>
      <c r="S424" s="156">
        <v>0</v>
      </c>
      <c r="T424" s="156">
        <v>0</v>
      </c>
      <c r="U424" s="156">
        <v>0</v>
      </c>
    </row>
    <row r="425" spans="1:21">
      <c r="A425" t="str">
        <f>A424</f>
        <v>NC</v>
      </c>
      <c r="B425" s="1" t="s">
        <v>104</v>
      </c>
      <c r="C425">
        <f>SUMIFS(INDEX('IRA-BIL_IRA-BIL - Mid_annual_st'!$W$3:$AR$434,MATCH(C422,'IRA-BIL_IRA-BIL - Mid_annual_st'!$A$3:$A$434,0),),'IRA-BIL_IRA-BIL - Mid_annual_st'!$W$1:$AR$1,$B425)</f>
        <v>382740</v>
      </c>
      <c r="D425">
        <f>SUMIFS(INDEX('IRA-BIL_IRA-BIL - Mid_annual_st'!$W$3:$AR$434,MATCH(D422,'IRA-BIL_IRA-BIL - Mid_annual_st'!$A$3:$A$434,0),),'IRA-BIL_IRA-BIL - Mid_annual_st'!$W$1:$AR$1,$B425)</f>
        <v>395197</v>
      </c>
      <c r="E425">
        <f>SUMIFS(INDEX('IRA-BIL_IRA-BIL - Mid_annual_st'!$W$3:$AR$434,MATCH(E422,'IRA-BIL_IRA-BIL - Mid_annual_st'!$A$3:$A$434,0),),'IRA-BIL_IRA-BIL - Mid_annual_st'!$W$1:$AR$1,$B425)</f>
        <v>386630</v>
      </c>
      <c r="F425">
        <f>SUMIFS(INDEX('IRA-BIL_IRA-BIL - Mid_annual_st'!$W$3:$AR$434,MATCH(F422,'IRA-BIL_IRA-BIL - Mid_annual_st'!$A$3:$A$434,0),),'IRA-BIL_IRA-BIL - Mid_annual_st'!$W$1:$AR$1,$B425)</f>
        <v>382585</v>
      </c>
      <c r="G425">
        <f>SUMIFS(INDEX('IRA-BIL_IRA-BIL - Mid_annual_st'!$W$3:$AR$434,MATCH(G422,'IRA-BIL_IRA-BIL - Mid_annual_st'!$A$3:$A$434,0),),'IRA-BIL_IRA-BIL - Mid_annual_st'!$W$1:$AR$1,$B425)</f>
        <v>382585</v>
      </c>
      <c r="H425">
        <f>SUMIFS(INDEX('IRA-BIL_IRA-BIL - Mid_annual_st'!$W$3:$AR$434,MATCH(H422,'IRA-BIL_IRA-BIL - Mid_annual_st'!$A$3:$A$434,0),),'IRA-BIL_IRA-BIL - Mid_annual_st'!$W$1:$AR$1,$B425)</f>
        <v>382585</v>
      </c>
      <c r="I425">
        <f>SUMIFS(INDEX('IRA-BIL_IRA-BIL - Mid_annual_st'!$W$3:$AR$434,MATCH(I422,'IRA-BIL_IRA-BIL - Mid_annual_st'!$A$3:$A$434,0),),'IRA-BIL_IRA-BIL - Mid_annual_st'!$W$1:$AR$1,$B425)</f>
        <v>377086</v>
      </c>
      <c r="J425">
        <f>SUMIFS(INDEX('IRA-BIL_IRA-BIL - Mid_annual_st'!$W$3:$AR$434,MATCH(J422,'IRA-BIL_IRA-BIL - Mid_annual_st'!$A$3:$A$434,0),),'IRA-BIL_IRA-BIL - Mid_annual_st'!$W$1:$AR$1,$B425)</f>
        <v>377019</v>
      </c>
      <c r="K425">
        <f>SUMIFS(INDEX('IRA-BIL_IRA-BIL - Mid_annual_st'!$W$3:$AR$434,MATCH(K422,'IRA-BIL_IRA-BIL - Mid_annual_st'!$A$3:$A$434,0),),'IRA-BIL_IRA-BIL - Mid_annual_st'!$W$1:$AR$1,$B425)</f>
        <v>373277</v>
      </c>
      <c r="M425">
        <f t="shared" ref="M425" si="3200">C425/SUM(C424:C435)</f>
        <v>2.4818927494862962E-3</v>
      </c>
      <c r="N425">
        <f t="shared" ref="N425" si="3201">D425/SUM(D424:D435)</f>
        <v>2.7284016974018412E-3</v>
      </c>
      <c r="O425">
        <f t="shared" ref="O425" si="3202">E425/SUM(E424:E435)</f>
        <v>2.7736214148165145E-3</v>
      </c>
      <c r="P425">
        <f t="shared" ref="P425" si="3203">F425/SUM(F424:F435)</f>
        <v>2.7937940609861251E-3</v>
      </c>
      <c r="Q425">
        <f t="shared" ref="Q425" si="3204">G425/SUM(G424:G435)</f>
        <v>2.8428910095322692E-3</v>
      </c>
      <c r="R425">
        <f t="shared" ref="R425" si="3205">H425/SUM(H424:H435)</f>
        <v>2.7626622918321669E-3</v>
      </c>
      <c r="S425">
        <f t="shared" ref="S425" si="3206">I425/SUM(I424:I435)</f>
        <v>2.9264435057471711E-3</v>
      </c>
      <c r="T425">
        <f t="shared" ref="T425" si="3207">J425/SUM(J424:J435)</f>
        <v>2.9079277461261125E-3</v>
      </c>
      <c r="U425">
        <f t="shared" ref="U425" si="3208">K425/SUM(K424:K435)</f>
        <v>2.5443136773547806E-3</v>
      </c>
    </row>
    <row r="426" spans="1:21">
      <c r="A426" t="str">
        <f t="shared" ref="A426:A435" si="3209">A425</f>
        <v>NC</v>
      </c>
      <c r="B426" s="1" t="s">
        <v>98</v>
      </c>
      <c r="C426">
        <f>SUMIFS(INDEX('IRA-BIL_IRA-BIL - Mid_annual_st'!$W$3:$AR$434,MATCH(C422,'IRA-BIL_IRA-BIL - Mid_annual_st'!$A$3:$A$434,0),),'IRA-BIL_IRA-BIL - Mid_annual_st'!$W$1:$AR$1,$B426)</f>
        <v>53102218</v>
      </c>
      <c r="D426">
        <f>SUMIFS(INDEX('IRA-BIL_IRA-BIL - Mid_annual_st'!$W$3:$AR$434,MATCH(D422,'IRA-BIL_IRA-BIL - Mid_annual_st'!$A$3:$A$434,0),),'IRA-BIL_IRA-BIL - Mid_annual_st'!$W$1:$AR$1,$B426)</f>
        <v>40984056</v>
      </c>
      <c r="E426">
        <f>SUMIFS(INDEX('IRA-BIL_IRA-BIL - Mid_annual_st'!$W$3:$AR$434,MATCH(E422,'IRA-BIL_IRA-BIL - Mid_annual_st'!$A$3:$A$434,0),),'IRA-BIL_IRA-BIL - Mid_annual_st'!$W$1:$AR$1,$B426)</f>
        <v>35641506</v>
      </c>
      <c r="F426">
        <f>SUMIFS(INDEX('IRA-BIL_IRA-BIL - Mid_annual_st'!$W$3:$AR$434,MATCH(F422,'IRA-BIL_IRA-BIL - Mid_annual_st'!$A$3:$A$434,0),),'IRA-BIL_IRA-BIL - Mid_annual_st'!$W$1:$AR$1,$B426)</f>
        <v>33903448</v>
      </c>
      <c r="G426">
        <f>SUMIFS(INDEX('IRA-BIL_IRA-BIL - Mid_annual_st'!$W$3:$AR$434,MATCH(G422,'IRA-BIL_IRA-BIL - Mid_annual_st'!$A$3:$A$434,0),),'IRA-BIL_IRA-BIL - Mid_annual_st'!$W$1:$AR$1,$B426)</f>
        <v>30464057</v>
      </c>
      <c r="H426">
        <f>SUMIFS(INDEX('IRA-BIL_IRA-BIL - Mid_annual_st'!$W$3:$AR$434,MATCH(H422,'IRA-BIL_IRA-BIL - Mid_annual_st'!$A$3:$A$434,0),),'IRA-BIL_IRA-BIL - Mid_annual_st'!$W$1:$AR$1,$B426)</f>
        <v>23354519</v>
      </c>
      <c r="I426">
        <f>SUMIFS(INDEX('IRA-BIL_IRA-BIL - Mid_annual_st'!$W$3:$AR$434,MATCH(I422,'IRA-BIL_IRA-BIL - Mid_annual_st'!$A$3:$A$434,0),),'IRA-BIL_IRA-BIL - Mid_annual_st'!$W$1:$AR$1,$B426)</f>
        <v>16251260</v>
      </c>
      <c r="J426">
        <f>SUMIFS(INDEX('IRA-BIL_IRA-BIL - Mid_annual_st'!$W$3:$AR$434,MATCH(J422,'IRA-BIL_IRA-BIL - Mid_annual_st'!$A$3:$A$434,0),),'IRA-BIL_IRA-BIL - Mid_annual_st'!$W$1:$AR$1,$B426)</f>
        <v>16384766</v>
      </c>
      <c r="K426">
        <f>SUMIFS(INDEX('IRA-BIL_IRA-BIL - Mid_annual_st'!$W$3:$AR$434,MATCH(K422,'IRA-BIL_IRA-BIL - Mid_annual_st'!$A$3:$A$434,0),),'IRA-BIL_IRA-BIL - Mid_annual_st'!$W$1:$AR$1,$B426)</f>
        <v>16034054</v>
      </c>
      <c r="M426">
        <f t="shared" ref="M426" si="3210">C426/SUM(C424:C435)</f>
        <v>0.3443434442071398</v>
      </c>
      <c r="N426">
        <f t="shared" ref="N426" si="3211">D426/SUM(D424:D435)</f>
        <v>0.28294994131233819</v>
      </c>
      <c r="O426">
        <f t="shared" ref="O426" si="3212">E426/SUM(E424:E435)</f>
        <v>0.25568642965603106</v>
      </c>
      <c r="P426">
        <f t="shared" ref="P426" si="3213">F426/SUM(F424:F435)</f>
        <v>0.24757701339402205</v>
      </c>
      <c r="Q426">
        <f t="shared" ref="Q426" si="3214">G426/SUM(G424:G435)</f>
        <v>0.22637059414033114</v>
      </c>
      <c r="R426">
        <f t="shared" ref="R426" si="3215">H426/SUM(H424:H435)</f>
        <v>0.16864395882007369</v>
      </c>
      <c r="S426">
        <f t="shared" ref="S426" si="3216">I426/SUM(I424:I435)</f>
        <v>0.12612081670284436</v>
      </c>
      <c r="T426">
        <f t="shared" ref="T426" si="3217">J426/SUM(J424:J435)</f>
        <v>0.12637483963721657</v>
      </c>
      <c r="U426">
        <f t="shared" ref="U426" si="3218">K426/SUM(K424:K435)</f>
        <v>0.10929058821102058</v>
      </c>
    </row>
    <row r="427" spans="1:21">
      <c r="A427" t="str">
        <f t="shared" si="3209"/>
        <v>NC</v>
      </c>
      <c r="B427" s="1" t="s">
        <v>105</v>
      </c>
      <c r="C427">
        <f>SUMIFS(INDEX('IRA-BIL_IRA-BIL - Mid_annual_st'!$W$3:$AR$434,MATCH(C422,'IRA-BIL_IRA-BIL - Mid_annual_st'!$A$3:$A$434,0),),'IRA-BIL_IRA-BIL - Mid_annual_st'!$W$1:$AR$1,$B427)</f>
        <v>0</v>
      </c>
      <c r="D427">
        <f>SUMIFS(INDEX('IRA-BIL_IRA-BIL - Mid_annual_st'!$W$3:$AR$434,MATCH(D422,'IRA-BIL_IRA-BIL - Mid_annual_st'!$A$3:$A$434,0),),'IRA-BIL_IRA-BIL - Mid_annual_st'!$W$1:$AR$1,$B427)</f>
        <v>0</v>
      </c>
      <c r="E427">
        <f>SUMIFS(INDEX('IRA-BIL_IRA-BIL - Mid_annual_st'!$W$3:$AR$434,MATCH(E422,'IRA-BIL_IRA-BIL - Mid_annual_st'!$A$3:$A$434,0),),'IRA-BIL_IRA-BIL - Mid_annual_st'!$W$1:$AR$1,$B427)</f>
        <v>0</v>
      </c>
      <c r="F427">
        <f>SUMIFS(INDEX('IRA-BIL_IRA-BIL - Mid_annual_st'!$W$3:$AR$434,MATCH(F422,'IRA-BIL_IRA-BIL - Mid_annual_st'!$A$3:$A$434,0),),'IRA-BIL_IRA-BIL - Mid_annual_st'!$W$1:$AR$1,$B427)</f>
        <v>0</v>
      </c>
      <c r="G427">
        <f>SUMIFS(INDEX('IRA-BIL_IRA-BIL - Mid_annual_st'!$W$3:$AR$434,MATCH(G422,'IRA-BIL_IRA-BIL - Mid_annual_st'!$A$3:$A$434,0),),'IRA-BIL_IRA-BIL - Mid_annual_st'!$W$1:$AR$1,$B427)</f>
        <v>0</v>
      </c>
      <c r="H427">
        <f>SUMIFS(INDEX('IRA-BIL_IRA-BIL - Mid_annual_st'!$W$3:$AR$434,MATCH(H422,'IRA-BIL_IRA-BIL - Mid_annual_st'!$A$3:$A$434,0),),'IRA-BIL_IRA-BIL - Mid_annual_st'!$W$1:$AR$1,$B427)</f>
        <v>0</v>
      </c>
      <c r="I427">
        <f>SUMIFS(INDEX('IRA-BIL_IRA-BIL - Mid_annual_st'!$W$3:$AR$434,MATCH(I422,'IRA-BIL_IRA-BIL - Mid_annual_st'!$A$3:$A$434,0),),'IRA-BIL_IRA-BIL - Mid_annual_st'!$W$1:$AR$1,$B427)</f>
        <v>0</v>
      </c>
      <c r="J427">
        <f>SUMIFS(INDEX('IRA-BIL_IRA-BIL - Mid_annual_st'!$W$3:$AR$434,MATCH(J422,'IRA-BIL_IRA-BIL - Mid_annual_st'!$A$3:$A$434,0),),'IRA-BIL_IRA-BIL - Mid_annual_st'!$W$1:$AR$1,$B427)</f>
        <v>0</v>
      </c>
      <c r="K427">
        <f>SUMIFS(INDEX('IRA-BIL_IRA-BIL - Mid_annual_st'!$W$3:$AR$434,MATCH(K422,'IRA-BIL_IRA-BIL - Mid_annual_st'!$A$3:$A$434,0),),'IRA-BIL_IRA-BIL - Mid_annual_st'!$W$1:$AR$1,$B427)</f>
        <v>0</v>
      </c>
      <c r="M427">
        <f t="shared" ref="M427" si="3219">C427/SUM(C424:C435)</f>
        <v>0</v>
      </c>
      <c r="N427">
        <f t="shared" ref="N427" si="3220">D427/SUM(D424:D435)</f>
        <v>0</v>
      </c>
      <c r="O427">
        <f t="shared" ref="O427" si="3221">E427/SUM(E424:E435)</f>
        <v>0</v>
      </c>
      <c r="P427">
        <f t="shared" ref="P427" si="3222">F427/SUM(F424:F435)</f>
        <v>0</v>
      </c>
      <c r="Q427">
        <f t="shared" ref="Q427" si="3223">G427/SUM(G424:G435)</f>
        <v>0</v>
      </c>
      <c r="R427">
        <f t="shared" ref="R427" si="3224">H427/SUM(H424:H435)</f>
        <v>0</v>
      </c>
      <c r="S427">
        <f t="shared" ref="S427" si="3225">I427/SUM(I424:I435)</f>
        <v>0</v>
      </c>
      <c r="T427">
        <f t="shared" ref="T427" si="3226">J427/SUM(J424:J435)</f>
        <v>0</v>
      </c>
      <c r="U427">
        <f t="shared" ref="U427" si="3227">K427/SUM(K424:K435)</f>
        <v>0</v>
      </c>
    </row>
    <row r="428" spans="1:21">
      <c r="A428" t="str">
        <f t="shared" si="3209"/>
        <v>NC</v>
      </c>
      <c r="B428" s="1" t="s">
        <v>101</v>
      </c>
      <c r="C428">
        <f>SUMIFS(INDEX('IRA-BIL_IRA-BIL - Mid_annual_st'!$W$3:$AR$434,MATCH(C422,'IRA-BIL_IRA-BIL - Mid_annual_st'!$A$3:$A$434,0),),'IRA-BIL_IRA-BIL - Mid_annual_st'!$W$1:$AR$1,$B428)</f>
        <v>5517084</v>
      </c>
      <c r="D428">
        <f>SUMIFS(INDEX('IRA-BIL_IRA-BIL - Mid_annual_st'!$W$3:$AR$434,MATCH(D422,'IRA-BIL_IRA-BIL - Mid_annual_st'!$A$3:$A$434,0),),'IRA-BIL_IRA-BIL - Mid_annual_st'!$W$1:$AR$1,$B428)</f>
        <v>5516779</v>
      </c>
      <c r="E428">
        <f>SUMIFS(INDEX('IRA-BIL_IRA-BIL - Mid_annual_st'!$W$3:$AR$434,MATCH(E422,'IRA-BIL_IRA-BIL - Mid_annual_st'!$A$3:$A$434,0),),'IRA-BIL_IRA-BIL - Mid_annual_st'!$W$1:$AR$1,$B428)</f>
        <v>5518489</v>
      </c>
      <c r="F428">
        <f>SUMIFS(INDEX('IRA-BIL_IRA-BIL - Mid_annual_st'!$W$3:$AR$434,MATCH(F422,'IRA-BIL_IRA-BIL - Mid_annual_st'!$A$3:$A$434,0),),'IRA-BIL_IRA-BIL - Mid_annual_st'!$W$1:$AR$1,$B428)</f>
        <v>5519628</v>
      </c>
      <c r="G428">
        <f>SUMIFS(INDEX('IRA-BIL_IRA-BIL - Mid_annual_st'!$W$3:$AR$434,MATCH(G422,'IRA-BIL_IRA-BIL - Mid_annual_st'!$A$3:$A$434,0),),'IRA-BIL_IRA-BIL - Mid_annual_st'!$W$1:$AR$1,$B428)</f>
        <v>5521299</v>
      </c>
      <c r="H428">
        <f>SUMIFS(INDEX('IRA-BIL_IRA-BIL - Mid_annual_st'!$W$3:$AR$434,MATCH(H422,'IRA-BIL_IRA-BIL - Mid_annual_st'!$A$3:$A$434,0),),'IRA-BIL_IRA-BIL - Mid_annual_st'!$W$1:$AR$1,$B428)</f>
        <v>5613099</v>
      </c>
      <c r="I428">
        <f>SUMIFS(INDEX('IRA-BIL_IRA-BIL - Mid_annual_st'!$W$3:$AR$434,MATCH(I422,'IRA-BIL_IRA-BIL - Mid_annual_st'!$A$3:$A$434,0),),'IRA-BIL_IRA-BIL - Mid_annual_st'!$W$1:$AR$1,$B428)</f>
        <v>5630329</v>
      </c>
      <c r="J428">
        <f>SUMIFS(INDEX('IRA-BIL_IRA-BIL - Mid_annual_st'!$W$3:$AR$434,MATCH(J422,'IRA-BIL_IRA-BIL - Mid_annual_st'!$A$3:$A$434,0),),'IRA-BIL_IRA-BIL - Mid_annual_st'!$W$1:$AR$1,$B428)</f>
        <v>5646697</v>
      </c>
      <c r="K428">
        <f>SUMIFS(INDEX('IRA-BIL_IRA-BIL - Mid_annual_st'!$W$3:$AR$434,MATCH(K422,'IRA-BIL_IRA-BIL - Mid_annual_st'!$A$3:$A$434,0),),'IRA-BIL_IRA-BIL - Mid_annual_st'!$W$1:$AR$1,$B428)</f>
        <v>5664190</v>
      </c>
      <c r="M428">
        <f t="shared" ref="M428" si="3228">C428/SUM(C424:C435)</f>
        <v>3.577575058239759E-2</v>
      </c>
      <c r="N428">
        <f t="shared" ref="N428" si="3229">D428/SUM(D424:D435)</f>
        <v>3.8087306299872802E-2</v>
      </c>
      <c r="O428">
        <f t="shared" ref="O428" si="3230">E428/SUM(E424:E435)</f>
        <v>3.9588752212268506E-2</v>
      </c>
      <c r="P428">
        <f t="shared" ref="P428" si="3231">F428/SUM(F424:F435)</f>
        <v>4.0306608793477854E-2</v>
      </c>
      <c r="Q428">
        <f t="shared" ref="Q428" si="3232">G428/SUM(G424:G435)</f>
        <v>4.1027356765266566E-2</v>
      </c>
      <c r="R428">
        <f t="shared" ref="R428" si="3233">H428/SUM(H424:H435)</f>
        <v>4.0532422723370869E-2</v>
      </c>
      <c r="S428">
        <f t="shared" ref="S428" si="3234">I428/SUM(I424:I435)</f>
        <v>4.3695177591504229E-2</v>
      </c>
      <c r="T428">
        <f t="shared" ref="T428" si="3235">J428/SUM(J424:J435)</f>
        <v>4.3552677398929707E-2</v>
      </c>
      <c r="U428">
        <f t="shared" ref="U428" si="3236">K428/SUM(K424:K435)</f>
        <v>3.8607993763709457E-2</v>
      </c>
    </row>
    <row r="429" spans="1:21">
      <c r="A429" t="str">
        <f t="shared" si="3209"/>
        <v>NC</v>
      </c>
      <c r="B429" s="1" t="s">
        <v>346</v>
      </c>
      <c r="C429">
        <f>SUMIFS(INDEX('IRA-BIL_IRA-BIL - Mid_annual_st'!$W$3:$AR$434,MATCH(C422,'IRA-BIL_IRA-BIL - Mid_annual_st'!$A$3:$A$434,0),),'IRA-BIL_IRA-BIL - Mid_annual_st'!$W$1:$AR$1,$B429)</f>
        <v>40322428</v>
      </c>
      <c r="D429">
        <f>SUMIFS(INDEX('IRA-BIL_IRA-BIL - Mid_annual_st'!$W$3:$AR$434,MATCH(D422,'IRA-BIL_IRA-BIL - Mid_annual_st'!$A$3:$A$434,0),),'IRA-BIL_IRA-BIL - Mid_annual_st'!$W$1:$AR$1,$B429)</f>
        <v>42225920</v>
      </c>
      <c r="E429">
        <f>SUMIFS(INDEX('IRA-BIL_IRA-BIL - Mid_annual_st'!$W$3:$AR$434,MATCH(E422,'IRA-BIL_IRA-BIL - Mid_annual_st'!$A$3:$A$434,0),),'IRA-BIL_IRA-BIL - Mid_annual_st'!$W$1:$AR$1,$B429)</f>
        <v>42112587</v>
      </c>
      <c r="F429">
        <f>SUMIFS(INDEX('IRA-BIL_IRA-BIL - Mid_annual_st'!$W$3:$AR$434,MATCH(F422,'IRA-BIL_IRA-BIL - Mid_annual_st'!$A$3:$A$434,0),),'IRA-BIL_IRA-BIL - Mid_annual_st'!$W$1:$AR$1,$B429)</f>
        <v>41493607</v>
      </c>
      <c r="G429">
        <f>SUMIFS(INDEX('IRA-BIL_IRA-BIL - Mid_annual_st'!$W$3:$AR$434,MATCH(G422,'IRA-BIL_IRA-BIL - Mid_annual_st'!$A$3:$A$434,0),),'IRA-BIL_IRA-BIL - Mid_annual_st'!$W$1:$AR$1,$B429)</f>
        <v>40628880</v>
      </c>
      <c r="H429">
        <f>SUMIFS(INDEX('IRA-BIL_IRA-BIL - Mid_annual_st'!$W$3:$AR$434,MATCH(H422,'IRA-BIL_IRA-BIL - Mid_annual_st'!$A$3:$A$434,0),),'IRA-BIL_IRA-BIL - Mid_annual_st'!$W$1:$AR$1,$B429)</f>
        <v>41037594</v>
      </c>
      <c r="I429">
        <f>SUMIFS(INDEX('IRA-BIL_IRA-BIL - Mid_annual_st'!$W$3:$AR$434,MATCH(I422,'IRA-BIL_IRA-BIL - Mid_annual_st'!$A$3:$A$434,0),),'IRA-BIL_IRA-BIL - Mid_annual_st'!$W$1:$AR$1,$B429)</f>
        <v>34677656</v>
      </c>
      <c r="J429">
        <f>SUMIFS(INDEX('IRA-BIL_IRA-BIL - Mid_annual_st'!$W$3:$AR$434,MATCH(J422,'IRA-BIL_IRA-BIL - Mid_annual_st'!$A$3:$A$434,0),),'IRA-BIL_IRA-BIL - Mid_annual_st'!$W$1:$AR$1,$B429)</f>
        <v>31757323</v>
      </c>
      <c r="K429">
        <f>SUMIFS(INDEX('IRA-BIL_IRA-BIL - Mid_annual_st'!$W$3:$AR$434,MATCH(K422,'IRA-BIL_IRA-BIL - Mid_annual_st'!$A$3:$A$434,0),),'IRA-BIL_IRA-BIL - Mid_annual_st'!$W$1:$AR$1,$B429)</f>
        <v>24180948</v>
      </c>
      <c r="M429">
        <f t="shared" ref="M429" si="3237">C429/SUM(C424:C435)</f>
        <v>0.26147238776946025</v>
      </c>
      <c r="N429">
        <f t="shared" ref="N429" si="3238">D429/SUM(D424:D435)</f>
        <v>0.2915236497300191</v>
      </c>
      <c r="O429">
        <f t="shared" ref="O429" si="3239">E429/SUM(E424:E435)</f>
        <v>0.30210892361307595</v>
      </c>
      <c r="P429">
        <f t="shared" ref="P429" si="3240">F429/SUM(F424:F435)</f>
        <v>0.30300349675364247</v>
      </c>
      <c r="Q429">
        <f t="shared" ref="Q429" si="3241">G429/SUM(G424:G435)</f>
        <v>0.30190278677774984</v>
      </c>
      <c r="R429">
        <f t="shared" ref="R429" si="3242">H429/SUM(H424:H435)</f>
        <v>0.29633418323070165</v>
      </c>
      <c r="S429">
        <f t="shared" ref="S429" si="3243">I429/SUM(I424:I435)</f>
        <v>0.2691221662849706</v>
      </c>
      <c r="T429">
        <f t="shared" ref="T429" si="3244">J429/SUM(J424:J435)</f>
        <v>0.24494256441820955</v>
      </c>
      <c r="U429">
        <f t="shared" ref="U429" si="3245">K429/SUM(K424:K435)</f>
        <v>0.164821075843957</v>
      </c>
    </row>
    <row r="430" spans="1:21">
      <c r="A430" t="str">
        <f t="shared" si="3209"/>
        <v>NC</v>
      </c>
      <c r="B430" s="1" t="s">
        <v>99</v>
      </c>
      <c r="C430">
        <f>SUMIFS(INDEX('IRA-BIL_IRA-BIL - Mid_annual_st'!$W$3:$AR$434,MATCH(C422,'IRA-BIL_IRA-BIL - Mid_annual_st'!$A$3:$A$434,0),),'IRA-BIL_IRA-BIL - Mid_annual_st'!$W$1:$AR$1,$B430)</f>
        <v>41572850</v>
      </c>
      <c r="D430">
        <f>SUMIFS(INDEX('IRA-BIL_IRA-BIL - Mid_annual_st'!$W$3:$AR$434,MATCH(D422,'IRA-BIL_IRA-BIL - Mid_annual_st'!$A$3:$A$434,0),),'IRA-BIL_IRA-BIL - Mid_annual_st'!$W$1:$AR$1,$B430)</f>
        <v>41572850</v>
      </c>
      <c r="E430">
        <f>SUMIFS(INDEX('IRA-BIL_IRA-BIL - Mid_annual_st'!$W$3:$AR$434,MATCH(E422,'IRA-BIL_IRA-BIL - Mid_annual_st'!$A$3:$A$434,0),),'IRA-BIL_IRA-BIL - Mid_annual_st'!$W$1:$AR$1,$B430)</f>
        <v>41572850</v>
      </c>
      <c r="F430">
        <f>SUMIFS(INDEX('IRA-BIL_IRA-BIL - Mid_annual_st'!$W$3:$AR$434,MATCH(F422,'IRA-BIL_IRA-BIL - Mid_annual_st'!$A$3:$A$434,0),),'IRA-BIL_IRA-BIL - Mid_annual_st'!$W$1:$AR$1,$B430)</f>
        <v>41572850</v>
      </c>
      <c r="G430">
        <f>SUMIFS(INDEX('IRA-BIL_IRA-BIL - Mid_annual_st'!$W$3:$AR$434,MATCH(G422,'IRA-BIL_IRA-BIL - Mid_annual_st'!$A$3:$A$434,0),),'IRA-BIL_IRA-BIL - Mid_annual_st'!$W$1:$AR$1,$B430)</f>
        <v>41572850</v>
      </c>
      <c r="H430">
        <f>SUMIFS(INDEX('IRA-BIL_IRA-BIL - Mid_annual_st'!$W$3:$AR$434,MATCH(H422,'IRA-BIL_IRA-BIL - Mid_annual_st'!$A$3:$A$434,0),),'IRA-BIL_IRA-BIL - Mid_annual_st'!$W$1:$AR$1,$B430)</f>
        <v>41572850</v>
      </c>
      <c r="I430">
        <f>SUMIFS(INDEX('IRA-BIL_IRA-BIL - Mid_annual_st'!$W$3:$AR$434,MATCH(I422,'IRA-BIL_IRA-BIL - Mid_annual_st'!$A$3:$A$434,0),),'IRA-BIL_IRA-BIL - Mid_annual_st'!$W$1:$AR$1,$B430)</f>
        <v>41572850</v>
      </c>
      <c r="J430">
        <f>SUMIFS(INDEX('IRA-BIL_IRA-BIL - Mid_annual_st'!$W$3:$AR$434,MATCH(J422,'IRA-BIL_IRA-BIL - Mid_annual_st'!$A$3:$A$434,0),),'IRA-BIL_IRA-BIL - Mid_annual_st'!$W$1:$AR$1,$B430)</f>
        <v>41572850</v>
      </c>
      <c r="K430">
        <f>SUMIFS(INDEX('IRA-BIL_IRA-BIL - Mid_annual_st'!$W$3:$AR$434,MATCH(K422,'IRA-BIL_IRA-BIL - Mid_annual_st'!$A$3:$A$434,0),),'IRA-BIL_IRA-BIL - Mid_annual_st'!$W$1:$AR$1,$B430)</f>
        <v>41572850</v>
      </c>
      <c r="M430">
        <f t="shared" ref="M430" si="3246">C430/SUM(C424:C435)</f>
        <v>0.26958079895093634</v>
      </c>
      <c r="N430">
        <f t="shared" ref="N430" si="3247">D430/SUM(D424:D435)</f>
        <v>0.28701491789115841</v>
      </c>
      <c r="O430">
        <f t="shared" ref="O430" si="3248">E430/SUM(E424:E435)</f>
        <v>0.29823693721375666</v>
      </c>
      <c r="P430">
        <f t="shared" ref="P430" si="3249">F430/SUM(F424:F435)</f>
        <v>0.30358216194640936</v>
      </c>
      <c r="Q430">
        <f t="shared" ref="Q430" si="3250">G430/SUM(G424:G435)</f>
        <v>0.30891718573815913</v>
      </c>
      <c r="R430">
        <f t="shared" ref="R430" si="3251">H430/SUM(H424:H435)</f>
        <v>0.30019928920107924</v>
      </c>
      <c r="S430">
        <f t="shared" ref="S430" si="3252">I430/SUM(I424:I435)</f>
        <v>0.32263355546984318</v>
      </c>
      <c r="T430">
        <f t="shared" ref="T430" si="3253">J430/SUM(J424:J435)</f>
        <v>0.32064920866200097</v>
      </c>
      <c r="U430">
        <f t="shared" ref="U430" si="3254">K430/SUM(K424:K435)</f>
        <v>0.28336696571612691</v>
      </c>
    </row>
    <row r="431" spans="1:21">
      <c r="A431" t="str">
        <f t="shared" si="3209"/>
        <v>NC</v>
      </c>
      <c r="B431" s="1" t="s">
        <v>109</v>
      </c>
      <c r="C431">
        <f>SUMIFS(INDEX('IRA-BIL_IRA-BIL - Mid_annual_st'!$W$3:$AR$434,MATCH(C422,'IRA-BIL_IRA-BIL - Mid_annual_st'!$A$3:$A$434,0),),'IRA-BIL_IRA-BIL - Mid_annual_st'!$W$1:$AR$1,$B431)</f>
        <v>0</v>
      </c>
      <c r="D431">
        <f>SUMIFS(INDEX('IRA-BIL_IRA-BIL - Mid_annual_st'!$W$3:$AR$434,MATCH(D422,'IRA-BIL_IRA-BIL - Mid_annual_st'!$A$3:$A$434,0),),'IRA-BIL_IRA-BIL - Mid_annual_st'!$W$1:$AR$1,$B431)</f>
        <v>0</v>
      </c>
      <c r="E431">
        <f>SUMIFS(INDEX('IRA-BIL_IRA-BIL - Mid_annual_st'!$W$3:$AR$434,MATCH(E422,'IRA-BIL_IRA-BIL - Mid_annual_st'!$A$3:$A$434,0),),'IRA-BIL_IRA-BIL - Mid_annual_st'!$W$1:$AR$1,$B431)</f>
        <v>0</v>
      </c>
      <c r="F431">
        <f>SUMIFS(INDEX('IRA-BIL_IRA-BIL - Mid_annual_st'!$W$3:$AR$434,MATCH(F422,'IRA-BIL_IRA-BIL - Mid_annual_st'!$A$3:$A$434,0),),'IRA-BIL_IRA-BIL - Mid_annual_st'!$W$1:$AR$1,$B431)</f>
        <v>0</v>
      </c>
      <c r="G431">
        <f>SUMIFS(INDEX('IRA-BIL_IRA-BIL - Mid_annual_st'!$W$3:$AR$434,MATCH(G422,'IRA-BIL_IRA-BIL - Mid_annual_st'!$A$3:$A$434,0),),'IRA-BIL_IRA-BIL - Mid_annual_st'!$W$1:$AR$1,$B431)</f>
        <v>1467217</v>
      </c>
      <c r="H431">
        <f>SUMIFS(INDEX('IRA-BIL_IRA-BIL - Mid_annual_st'!$W$3:$AR$434,MATCH(H422,'IRA-BIL_IRA-BIL - Mid_annual_st'!$A$3:$A$434,0),),'IRA-BIL_IRA-BIL - Mid_annual_st'!$W$1:$AR$1,$B431)</f>
        <v>4363416</v>
      </c>
      <c r="I431">
        <f>SUMIFS(INDEX('IRA-BIL_IRA-BIL - Mid_annual_st'!$W$3:$AR$434,MATCH(I422,'IRA-BIL_IRA-BIL - Mid_annual_st'!$A$3:$A$434,0),),'IRA-BIL_IRA-BIL - Mid_annual_st'!$W$1:$AR$1,$B431)</f>
        <v>5793160</v>
      </c>
      <c r="J431">
        <f>SUMIFS(INDEX('IRA-BIL_IRA-BIL - Mid_annual_st'!$W$3:$AR$434,MATCH(J422,'IRA-BIL_IRA-BIL - Mid_annual_st'!$A$3:$A$434,0),),'IRA-BIL_IRA-BIL - Mid_annual_st'!$W$1:$AR$1,$B431)</f>
        <v>9357028</v>
      </c>
      <c r="K431">
        <f>SUMIFS(INDEX('IRA-BIL_IRA-BIL - Mid_annual_st'!$W$3:$AR$434,MATCH(K422,'IRA-BIL_IRA-BIL - Mid_annual_st'!$A$3:$A$434,0),),'IRA-BIL_IRA-BIL - Mid_annual_st'!$W$1:$AR$1,$B431)</f>
        <v>10232525</v>
      </c>
      <c r="M431">
        <f t="shared" ref="M431" si="3255">C431/SUM(C424:C435)</f>
        <v>0</v>
      </c>
      <c r="N431">
        <f t="shared" ref="N431" si="3256">D431/SUM(D424:D435)</f>
        <v>0</v>
      </c>
      <c r="O431">
        <f t="shared" ref="O431" si="3257">E431/SUM(E424:E435)</f>
        <v>0</v>
      </c>
      <c r="P431">
        <f t="shared" ref="P431" si="3258">F431/SUM(F424:F435)</f>
        <v>0</v>
      </c>
      <c r="Q431">
        <f t="shared" ref="Q431" si="3259">G431/SUM(G424:G435)</f>
        <v>1.090251321492716E-2</v>
      </c>
      <c r="R431">
        <f t="shared" ref="R431" si="3260">H431/SUM(H424:H435)</f>
        <v>3.1508409495346515E-2</v>
      </c>
      <c r="S431">
        <f t="shared" ref="S431" si="3261">I431/SUM(I424:I435)</f>
        <v>4.4958856758814385E-2</v>
      </c>
      <c r="T431">
        <f t="shared" ref="T431" si="3262">J431/SUM(J424:J435)</f>
        <v>7.2170265536959474E-2</v>
      </c>
      <c r="U431">
        <f t="shared" ref="U431" si="3263">K431/SUM(K424:K435)</f>
        <v>6.9746470613980316E-2</v>
      </c>
    </row>
    <row r="432" spans="1:21">
      <c r="A432" t="str">
        <f t="shared" si="3209"/>
        <v>NC</v>
      </c>
      <c r="B432" s="1" t="s">
        <v>106</v>
      </c>
      <c r="C432">
        <f>SUMIFS(INDEX('IRA-BIL_IRA-BIL - Mid_annual_st'!$W$3:$AR$434,MATCH(C422,'IRA-BIL_IRA-BIL - Mid_annual_st'!$A$3:$A$434,0),),'IRA-BIL_IRA-BIL - Mid_annual_st'!$W$1:$AR$1,$B432)</f>
        <v>21463</v>
      </c>
      <c r="D432">
        <f>SUMIFS(INDEX('IRA-BIL_IRA-BIL - Mid_annual_st'!$W$3:$AR$434,MATCH(D422,'IRA-BIL_IRA-BIL - Mid_annual_st'!$A$3:$A$434,0),),'IRA-BIL_IRA-BIL - Mid_annual_st'!$W$1:$AR$1,$B432)</f>
        <v>6859</v>
      </c>
      <c r="E432">
        <f>SUMIFS(INDEX('IRA-BIL_IRA-BIL - Mid_annual_st'!$W$3:$AR$434,MATCH(E422,'IRA-BIL_IRA-BIL - Mid_annual_st'!$A$3:$A$434,0),),'IRA-BIL_IRA-BIL - Mid_annual_st'!$W$1:$AR$1,$B432)</f>
        <v>427</v>
      </c>
      <c r="F432">
        <f>SUMIFS(INDEX('IRA-BIL_IRA-BIL - Mid_annual_st'!$W$3:$AR$434,MATCH(F422,'IRA-BIL_IRA-BIL - Mid_annual_st'!$A$3:$A$434,0),),'IRA-BIL_IRA-BIL - Mid_annual_st'!$W$1:$AR$1,$B432)</f>
        <v>3081</v>
      </c>
      <c r="G432">
        <f>SUMIFS(INDEX('IRA-BIL_IRA-BIL - Mid_annual_st'!$W$3:$AR$434,MATCH(G422,'IRA-BIL_IRA-BIL - Mid_annual_st'!$A$3:$A$434,0),),'IRA-BIL_IRA-BIL - Mid_annual_st'!$W$1:$AR$1,$B432)</f>
        <v>0</v>
      </c>
      <c r="H432">
        <f>SUMIFS(INDEX('IRA-BIL_IRA-BIL - Mid_annual_st'!$W$3:$AR$434,MATCH(H422,'IRA-BIL_IRA-BIL - Mid_annual_st'!$A$3:$A$434,0),),'IRA-BIL_IRA-BIL - Mid_annual_st'!$W$1:$AR$1,$B432)</f>
        <v>0</v>
      </c>
      <c r="I432">
        <f>SUMIFS(INDEX('IRA-BIL_IRA-BIL - Mid_annual_st'!$W$3:$AR$434,MATCH(I422,'IRA-BIL_IRA-BIL - Mid_annual_st'!$A$3:$A$434,0),),'IRA-BIL_IRA-BIL - Mid_annual_st'!$W$1:$AR$1,$B432)</f>
        <v>0</v>
      </c>
      <c r="J432">
        <f>SUMIFS(INDEX('IRA-BIL_IRA-BIL - Mid_annual_st'!$W$3:$AR$434,MATCH(J422,'IRA-BIL_IRA-BIL - Mid_annual_st'!$A$3:$A$434,0),),'IRA-BIL_IRA-BIL - Mid_annual_st'!$W$1:$AR$1,$B432)</f>
        <v>0</v>
      </c>
      <c r="K432">
        <f>SUMIFS(INDEX('IRA-BIL_IRA-BIL - Mid_annual_st'!$W$3:$AR$434,MATCH(K422,'IRA-BIL_IRA-BIL - Mid_annual_st'!$A$3:$A$434,0),),'IRA-BIL_IRA-BIL - Mid_annual_st'!$W$1:$AR$1,$B432)</f>
        <v>0</v>
      </c>
      <c r="M432">
        <f t="shared" ref="M432" si="3264">C432/SUM(C424:C435)</f>
        <v>1.3917767696667289E-4</v>
      </c>
      <c r="N432">
        <f t="shared" ref="N432" si="3265">D432/SUM(D424:D435)</f>
        <v>4.7353869696579753E-5</v>
      </c>
      <c r="O432">
        <f t="shared" ref="O432" si="3266">E432/SUM(E424:E435)</f>
        <v>3.0632292996576875E-6</v>
      </c>
      <c r="P432">
        <f t="shared" ref="P432" si="3267">F432/SUM(F424:F435)</f>
        <v>2.2498737540411286E-5</v>
      </c>
      <c r="Q432">
        <f t="shared" ref="Q432" si="3268">G432/SUM(G424:G435)</f>
        <v>0</v>
      </c>
      <c r="R432">
        <f t="shared" ref="R432" si="3269">H432/SUM(H424:H435)</f>
        <v>0</v>
      </c>
      <c r="S432">
        <f t="shared" ref="S432" si="3270">I432/SUM(I424:I435)</f>
        <v>0</v>
      </c>
      <c r="T432">
        <f t="shared" ref="T432" si="3271">J432/SUM(J424:J435)</f>
        <v>0</v>
      </c>
      <c r="U432">
        <f t="shared" ref="U432" si="3272">K432/SUM(K424:K435)</f>
        <v>0</v>
      </c>
    </row>
    <row r="433" spans="1:21">
      <c r="A433" t="str">
        <f t="shared" si="3209"/>
        <v>NC</v>
      </c>
      <c r="B433" s="1" t="s">
        <v>100</v>
      </c>
      <c r="C433">
        <f>SUMIFS(INDEX('IRA-BIL_IRA-BIL - Mid_annual_st'!$W$3:$AR$434,MATCH(C422,'IRA-BIL_IRA-BIL - Mid_annual_st'!$A$3:$A$434,0),),'IRA-BIL_IRA-BIL - Mid_annual_st'!$W$1:$AR$1,$B433)</f>
        <v>496349</v>
      </c>
      <c r="D433">
        <f>SUMIFS(INDEX('IRA-BIL_IRA-BIL - Mid_annual_st'!$W$3:$AR$434,MATCH(D422,'IRA-BIL_IRA-BIL - Mid_annual_st'!$A$3:$A$434,0),),'IRA-BIL_IRA-BIL - Mid_annual_st'!$W$1:$AR$1,$B433)</f>
        <v>505266</v>
      </c>
      <c r="E433">
        <f>SUMIFS(INDEX('IRA-BIL_IRA-BIL - Mid_annual_st'!$W$3:$AR$434,MATCH(E422,'IRA-BIL_IRA-BIL - Mid_annual_st'!$A$3:$A$434,0),),'IRA-BIL_IRA-BIL - Mid_annual_st'!$W$1:$AR$1,$B433)</f>
        <v>505347</v>
      </c>
      <c r="F433">
        <f>SUMIFS(INDEX('IRA-BIL_IRA-BIL - Mid_annual_st'!$W$3:$AR$434,MATCH(F422,'IRA-BIL_IRA-BIL - Mid_annual_st'!$A$3:$A$434,0),),'IRA-BIL_IRA-BIL - Mid_annual_st'!$W$1:$AR$1,$B433)</f>
        <v>504005</v>
      </c>
      <c r="G433">
        <f>SUMIFS(INDEX('IRA-BIL_IRA-BIL - Mid_annual_st'!$W$3:$AR$434,MATCH(G422,'IRA-BIL_IRA-BIL - Mid_annual_st'!$A$3:$A$434,0),),'IRA-BIL_IRA-BIL - Mid_annual_st'!$W$1:$AR$1,$B433)</f>
        <v>502610</v>
      </c>
      <c r="H433">
        <f>SUMIFS(INDEX('IRA-BIL_IRA-BIL - Mid_annual_st'!$W$3:$AR$434,MATCH(H422,'IRA-BIL_IRA-BIL - Mid_annual_st'!$A$3:$A$434,0),),'IRA-BIL_IRA-BIL - Mid_annual_st'!$W$1:$AR$1,$B433)</f>
        <v>501268</v>
      </c>
      <c r="I433">
        <f>SUMIFS(INDEX('IRA-BIL_IRA-BIL - Mid_annual_st'!$W$3:$AR$434,MATCH(I422,'IRA-BIL_IRA-BIL - Mid_annual_st'!$A$3:$A$434,0),),'IRA-BIL_IRA-BIL - Mid_annual_st'!$W$1:$AR$1,$B433)</f>
        <v>499901</v>
      </c>
      <c r="J433">
        <f>SUMIFS(INDEX('IRA-BIL_IRA-BIL - Mid_annual_st'!$W$3:$AR$434,MATCH(J422,'IRA-BIL_IRA-BIL - Mid_annual_st'!$A$3:$A$434,0),),'IRA-BIL_IRA-BIL - Mid_annual_st'!$W$1:$AR$1,$B433)</f>
        <v>430376</v>
      </c>
      <c r="K433">
        <f>SUMIFS(INDEX('IRA-BIL_IRA-BIL - Mid_annual_st'!$W$3:$AR$434,MATCH(K422,'IRA-BIL_IRA-BIL - Mid_annual_st'!$A$3:$A$434,0),),'IRA-BIL_IRA-BIL - Mid_annual_st'!$W$1:$AR$1,$B433)</f>
        <v>16036090</v>
      </c>
      <c r="M433">
        <f t="shared" ref="M433" si="3273">C433/SUM(C424:C435)</f>
        <v>3.2185948275977785E-3</v>
      </c>
      <c r="N433">
        <f t="shared" ref="N433" si="3274">D433/SUM(D424:D435)</f>
        <v>3.488307380975662E-3</v>
      </c>
      <c r="O433">
        <f t="shared" ref="O433" si="3275">E433/SUM(E424:E435)</f>
        <v>3.6252780723515536E-3</v>
      </c>
      <c r="P433">
        <f t="shared" ref="P433" si="3276">F433/SUM(F424:F435)</f>
        <v>3.6804531691187895E-3</v>
      </c>
      <c r="Q433">
        <f t="shared" ref="Q433" si="3277">G433/SUM(G424:G435)</f>
        <v>3.7347660004992717E-3</v>
      </c>
      <c r="R433">
        <f t="shared" ref="R433" si="3278">H433/SUM(H424:H435)</f>
        <v>3.6196772003662626E-3</v>
      </c>
      <c r="S433">
        <f t="shared" ref="S433" si="3279">I433/SUM(I424:I435)</f>
        <v>3.87957133111947E-3</v>
      </c>
      <c r="T433">
        <f t="shared" ref="T433" si="3280">J433/SUM(J424:J435)</f>
        <v>3.319467484839681E-3</v>
      </c>
      <c r="U433">
        <f t="shared" ref="U433" si="3281">K433/SUM(K424:K435)</f>
        <v>0.10930446590144109</v>
      </c>
    </row>
    <row r="434" spans="1:21">
      <c r="A434" t="str">
        <f t="shared" si="3209"/>
        <v>NC</v>
      </c>
      <c r="B434" s="1" t="s">
        <v>896</v>
      </c>
      <c r="C434" s="156">
        <v>0</v>
      </c>
      <c r="D434" s="156">
        <v>0</v>
      </c>
      <c r="E434" s="156">
        <v>0</v>
      </c>
      <c r="F434" s="156">
        <v>0</v>
      </c>
      <c r="G434" s="156">
        <v>0</v>
      </c>
      <c r="H434" s="156">
        <v>0</v>
      </c>
      <c r="I434" s="156">
        <v>0</v>
      </c>
      <c r="J434" s="156">
        <v>0</v>
      </c>
      <c r="K434" s="156">
        <v>0</v>
      </c>
      <c r="M434" s="156">
        <v>0</v>
      </c>
      <c r="N434" s="156">
        <v>0</v>
      </c>
      <c r="O434" s="156">
        <v>0</v>
      </c>
      <c r="P434" s="156">
        <v>0</v>
      </c>
      <c r="Q434" s="156">
        <v>0</v>
      </c>
      <c r="R434" s="156">
        <v>0</v>
      </c>
      <c r="S434" s="156">
        <v>0</v>
      </c>
      <c r="T434" s="156">
        <v>0</v>
      </c>
      <c r="U434" s="156">
        <v>0</v>
      </c>
    </row>
    <row r="435" spans="1:21" ht="15.5" thickBot="1">
      <c r="A435" t="str">
        <f t="shared" si="3209"/>
        <v>NC</v>
      </c>
      <c r="B435" s="1" t="s">
        <v>895</v>
      </c>
      <c r="C435">
        <f>SUMIFS(INDEX('IRA-BIL_IRA-BIL - Mid_annual_st'!$W$3:$AR$434,MATCH(C422,'IRA-BIL_IRA-BIL - Mid_annual_st'!$A$3:$A$434,0),),'IRA-BIL_IRA-BIL - Mid_annual_st'!$W$1:$AR$1,$B435)</f>
        <v>12797817</v>
      </c>
      <c r="D435">
        <f>SUMIFS(INDEX('IRA-BIL_IRA-BIL - Mid_annual_st'!$W$3:$AR$434,MATCH(D422,'IRA-BIL_IRA-BIL - Mid_annual_st'!$A$3:$A$434,0),),'IRA-BIL_IRA-BIL - Mid_annual_st'!$W$1:$AR$1,$B435)</f>
        <v>13638680</v>
      </c>
      <c r="E435">
        <f>SUMIFS(INDEX('IRA-BIL_IRA-BIL - Mid_annual_st'!$W$3:$AR$434,MATCH(E422,'IRA-BIL_IRA-BIL - Mid_annual_st'!$A$3:$A$434,0),),'IRA-BIL_IRA-BIL - Mid_annual_st'!$W$1:$AR$1,$B435)</f>
        <v>13657540</v>
      </c>
      <c r="F435">
        <f>SUMIFS(INDEX('IRA-BIL_IRA-BIL - Mid_annual_st'!$W$3:$AR$434,MATCH(F422,'IRA-BIL_IRA-BIL - Mid_annual_st'!$A$3:$A$434,0),),'IRA-BIL_IRA-BIL - Mid_annual_st'!$W$1:$AR$1,$B435)</f>
        <v>13561813</v>
      </c>
      <c r="G435">
        <f>SUMIFS(INDEX('IRA-BIL_IRA-BIL - Mid_annual_st'!$W$3:$AR$434,MATCH(G422,'IRA-BIL_IRA-BIL - Mid_annual_st'!$A$3:$A$434,0),),'IRA-BIL_IRA-BIL - Mid_annual_st'!$W$1:$AR$1,$B435)</f>
        <v>14036537</v>
      </c>
      <c r="H435">
        <f>SUMIFS(INDEX('IRA-BIL_IRA-BIL - Mid_annual_st'!$W$3:$AR$434,MATCH(H422,'IRA-BIL_IRA-BIL - Mid_annual_st'!$A$3:$A$434,0),),'IRA-BIL_IRA-BIL - Mid_annual_st'!$W$1:$AR$1,$B435)</f>
        <v>21658841</v>
      </c>
      <c r="I435">
        <f>SUMIFS(INDEX('IRA-BIL_IRA-BIL - Mid_annual_st'!$W$3:$AR$434,MATCH(I422,'IRA-BIL_IRA-BIL - Mid_annual_st'!$A$3:$A$434,0),),'IRA-BIL_IRA-BIL - Mid_annual_st'!$W$1:$AR$1,$B435)</f>
        <v>24052458</v>
      </c>
      <c r="J435">
        <f>SUMIFS(INDEX('IRA-BIL_IRA-BIL - Mid_annual_st'!$W$3:$AR$434,MATCH(J422,'IRA-BIL_IRA-BIL - Mid_annual_st'!$A$3:$A$434,0),),'IRA-BIL_IRA-BIL - Mid_annual_st'!$W$1:$AR$1,$B435)</f>
        <v>24126062</v>
      </c>
      <c r="K435">
        <f>SUMIFS(INDEX('IRA-BIL_IRA-BIL - Mid_annual_st'!$W$3:$AR$434,MATCH(K422,'IRA-BIL_IRA-BIL - Mid_annual_st'!$A$3:$A$434,0),),'IRA-BIL_IRA-BIL - Mid_annual_st'!$W$1:$AR$1,$B435)</f>
        <v>32616357</v>
      </c>
      <c r="M435">
        <f t="shared" ref="M435" si="3282">C435/SUM(C424:C435)</f>
        <v>8.2987953236015224E-2</v>
      </c>
      <c r="N435">
        <f t="shared" ref="N435" si="3283">D435/SUM(D424:D435)</f>
        <v>9.4160121818537446E-2</v>
      </c>
      <c r="O435">
        <f t="shared" ref="O435" si="3284">E435/SUM(E424:E435)</f>
        <v>9.7976994588400118E-2</v>
      </c>
      <c r="P435">
        <f t="shared" ref="P435" si="3285">F435/SUM(F424:F435)</f>
        <v>9.9033973144802917E-2</v>
      </c>
      <c r="Q435">
        <f t="shared" ref="Q435" si="3286">G435/SUM(G424:G435)</f>
        <v>0.10430190635353465</v>
      </c>
      <c r="R435">
        <f t="shared" ref="R435" si="3287">H435/SUM(H424:H435)</f>
        <v>0.15639939703722963</v>
      </c>
      <c r="S435">
        <f t="shared" ref="S435" si="3288">I435/SUM(I424:I435)</f>
        <v>0.18666341235515663</v>
      </c>
      <c r="T435">
        <f t="shared" ref="T435" si="3289">J435/SUM(J424:J435)</f>
        <v>0.18608304911571791</v>
      </c>
      <c r="U435">
        <f t="shared" ref="U435" si="3290">K435/SUM(K424:K435)</f>
        <v>0.22231812627240988</v>
      </c>
    </row>
    <row r="436" spans="1:21" ht="15.5" thickBot="1">
      <c r="A436" s="153" t="s">
        <v>568</v>
      </c>
      <c r="C436" s="152" t="str">
        <f t="shared" ref="C436" si="3291">$A436&amp;"_"&amp;C437</f>
        <v>ND_2022</v>
      </c>
      <c r="D436" s="152" t="str">
        <f t="shared" ref="D436" si="3292">$A436&amp;"_"&amp;D437</f>
        <v>ND_2023</v>
      </c>
      <c r="E436" s="152" t="str">
        <f t="shared" ref="E436" si="3293">$A436&amp;"_"&amp;E437</f>
        <v>ND_2024</v>
      </c>
      <c r="F436" s="152" t="str">
        <f t="shared" ref="F436" si="3294">$A436&amp;"_"&amp;F437</f>
        <v>ND_2025</v>
      </c>
      <c r="G436" s="152" t="str">
        <f t="shared" ref="G436" si="3295">$A436&amp;"_"&amp;G437</f>
        <v>ND_2026</v>
      </c>
      <c r="H436" s="152" t="str">
        <f t="shared" ref="H436" si="3296">$A436&amp;"_"&amp;H437</f>
        <v>ND_2027</v>
      </c>
      <c r="I436" s="152" t="str">
        <f t="shared" ref="I436" si="3297">$A436&amp;"_"&amp;I437</f>
        <v>ND_2028</v>
      </c>
      <c r="J436" s="152" t="str">
        <f t="shared" ref="J436" si="3298">$A436&amp;"_"&amp;J437</f>
        <v>ND_2029</v>
      </c>
      <c r="K436" s="152" t="str">
        <f t="shared" ref="K436" si="3299">$A436&amp;"_"&amp;K437</f>
        <v>ND_2030</v>
      </c>
      <c r="M436" s="159" t="str">
        <f t="shared" ref="M436" si="3300">$A436&amp;"_"&amp;M437</f>
        <v>ND_2022</v>
      </c>
      <c r="N436" s="159" t="str">
        <f t="shared" ref="N436" si="3301">$A436&amp;"_"&amp;N437</f>
        <v>ND_2023</v>
      </c>
      <c r="O436" s="159" t="str">
        <f t="shared" ref="O436" si="3302">$A436&amp;"_"&amp;O437</f>
        <v>ND_2024</v>
      </c>
      <c r="P436" s="159" t="str">
        <f t="shared" ref="P436" si="3303">$A436&amp;"_"&amp;P437</f>
        <v>ND_2025</v>
      </c>
      <c r="Q436" s="159" t="str">
        <f t="shared" ref="Q436" si="3304">$A436&amp;"_"&amp;Q437</f>
        <v>ND_2026</v>
      </c>
      <c r="R436" s="159" t="str">
        <f t="shared" ref="R436" si="3305">$A436&amp;"_"&amp;R437</f>
        <v>ND_2027</v>
      </c>
      <c r="S436" s="159" t="str">
        <f t="shared" ref="S436" si="3306">$A436&amp;"_"&amp;S437</f>
        <v>ND_2028</v>
      </c>
      <c r="T436" s="159" t="str">
        <f t="shared" ref="T436" si="3307">$A436&amp;"_"&amp;T437</f>
        <v>ND_2029</v>
      </c>
      <c r="U436" s="159" t="str">
        <f t="shared" ref="U436" si="3308">$A436&amp;"_"&amp;U437</f>
        <v>ND_2030</v>
      </c>
    </row>
    <row r="437" spans="1:21">
      <c r="C437" s="151">
        <v>2022</v>
      </c>
      <c r="D437" s="151">
        <v>2023</v>
      </c>
      <c r="E437" s="151">
        <v>2024</v>
      </c>
      <c r="F437" s="151">
        <v>2025</v>
      </c>
      <c r="G437" s="151">
        <v>2026</v>
      </c>
      <c r="H437" s="151">
        <v>2027</v>
      </c>
      <c r="I437" s="151">
        <v>2028</v>
      </c>
      <c r="J437" s="151">
        <v>2029</v>
      </c>
      <c r="K437" s="151">
        <v>2030</v>
      </c>
      <c r="M437" s="151">
        <v>2022</v>
      </c>
      <c r="N437" s="151">
        <v>2023</v>
      </c>
      <c r="O437" s="151">
        <v>2024</v>
      </c>
      <c r="P437" s="151">
        <v>2025</v>
      </c>
      <c r="Q437" s="151">
        <v>2026</v>
      </c>
      <c r="R437" s="151">
        <v>2027</v>
      </c>
      <c r="S437" s="151">
        <v>2028</v>
      </c>
      <c r="T437" s="151">
        <v>2029</v>
      </c>
      <c r="U437" s="151">
        <v>2030</v>
      </c>
    </row>
    <row r="438" spans="1:21">
      <c r="A438" t="str">
        <f>A436</f>
        <v>ND</v>
      </c>
      <c r="B438" s="1" t="s">
        <v>897</v>
      </c>
      <c r="C438" s="156">
        <v>0</v>
      </c>
      <c r="D438" s="156">
        <v>0</v>
      </c>
      <c r="E438" s="156">
        <v>0</v>
      </c>
      <c r="F438" s="156">
        <v>0</v>
      </c>
      <c r="G438" s="156">
        <v>0</v>
      </c>
      <c r="H438" s="156">
        <v>0</v>
      </c>
      <c r="I438" s="156">
        <v>0</v>
      </c>
      <c r="J438" s="156">
        <v>0</v>
      </c>
      <c r="K438" s="156">
        <v>0</v>
      </c>
      <c r="M438" s="156">
        <v>0</v>
      </c>
      <c r="N438" s="156">
        <v>0</v>
      </c>
      <c r="O438" s="156">
        <v>0</v>
      </c>
      <c r="P438" s="156">
        <v>0</v>
      </c>
      <c r="Q438" s="156">
        <v>0</v>
      </c>
      <c r="R438" s="156">
        <v>0</v>
      </c>
      <c r="S438" s="156">
        <v>0</v>
      </c>
      <c r="T438" s="156">
        <v>0</v>
      </c>
      <c r="U438" s="156">
        <v>0</v>
      </c>
    </row>
    <row r="439" spans="1:21">
      <c r="A439" t="str">
        <f>A438</f>
        <v>ND</v>
      </c>
      <c r="B439" s="1" t="s">
        <v>104</v>
      </c>
      <c r="C439">
        <f>SUMIFS(INDEX('IRA-BIL_IRA-BIL - Mid_annual_st'!$W$3:$AR$434,MATCH(C436,'IRA-BIL_IRA-BIL - Mid_annual_st'!$A$3:$A$434,0),),'IRA-BIL_IRA-BIL - Mid_annual_st'!$W$1:$AR$1,$B439)</f>
        <v>0</v>
      </c>
      <c r="D439">
        <f>SUMIFS(INDEX('IRA-BIL_IRA-BIL - Mid_annual_st'!$W$3:$AR$434,MATCH(D436,'IRA-BIL_IRA-BIL - Mid_annual_st'!$A$3:$A$434,0),),'IRA-BIL_IRA-BIL - Mid_annual_st'!$W$1:$AR$1,$B439)</f>
        <v>0</v>
      </c>
      <c r="E439">
        <f>SUMIFS(INDEX('IRA-BIL_IRA-BIL - Mid_annual_st'!$W$3:$AR$434,MATCH(E436,'IRA-BIL_IRA-BIL - Mid_annual_st'!$A$3:$A$434,0),),'IRA-BIL_IRA-BIL - Mid_annual_st'!$W$1:$AR$1,$B439)</f>
        <v>0</v>
      </c>
      <c r="F439">
        <f>SUMIFS(INDEX('IRA-BIL_IRA-BIL - Mid_annual_st'!$W$3:$AR$434,MATCH(F436,'IRA-BIL_IRA-BIL - Mid_annual_st'!$A$3:$A$434,0),),'IRA-BIL_IRA-BIL - Mid_annual_st'!$W$1:$AR$1,$B439)</f>
        <v>0</v>
      </c>
      <c r="G439">
        <f>SUMIFS(INDEX('IRA-BIL_IRA-BIL - Mid_annual_st'!$W$3:$AR$434,MATCH(G436,'IRA-BIL_IRA-BIL - Mid_annual_st'!$A$3:$A$434,0),),'IRA-BIL_IRA-BIL - Mid_annual_st'!$W$1:$AR$1,$B439)</f>
        <v>0</v>
      </c>
      <c r="H439">
        <f>SUMIFS(INDEX('IRA-BIL_IRA-BIL - Mid_annual_st'!$W$3:$AR$434,MATCH(H436,'IRA-BIL_IRA-BIL - Mid_annual_st'!$A$3:$A$434,0),),'IRA-BIL_IRA-BIL - Mid_annual_st'!$W$1:$AR$1,$B439)</f>
        <v>0</v>
      </c>
      <c r="I439">
        <f>SUMIFS(INDEX('IRA-BIL_IRA-BIL - Mid_annual_st'!$W$3:$AR$434,MATCH(I436,'IRA-BIL_IRA-BIL - Mid_annual_st'!$A$3:$A$434,0),),'IRA-BIL_IRA-BIL - Mid_annual_st'!$W$1:$AR$1,$B439)</f>
        <v>0</v>
      </c>
      <c r="J439">
        <f>SUMIFS(INDEX('IRA-BIL_IRA-BIL - Mid_annual_st'!$W$3:$AR$434,MATCH(J436,'IRA-BIL_IRA-BIL - Mid_annual_st'!$A$3:$A$434,0),),'IRA-BIL_IRA-BIL - Mid_annual_st'!$W$1:$AR$1,$B439)</f>
        <v>0</v>
      </c>
      <c r="K439">
        <f>SUMIFS(INDEX('IRA-BIL_IRA-BIL - Mid_annual_st'!$W$3:$AR$434,MATCH(K436,'IRA-BIL_IRA-BIL - Mid_annual_st'!$A$3:$A$434,0),),'IRA-BIL_IRA-BIL - Mid_annual_st'!$W$1:$AR$1,$B439)</f>
        <v>0</v>
      </c>
      <c r="M439">
        <f t="shared" ref="M439" si="3309">C439/SUM(C438:C449)</f>
        <v>0</v>
      </c>
      <c r="N439">
        <f t="shared" ref="N439" si="3310">D439/SUM(D438:D449)</f>
        <v>0</v>
      </c>
      <c r="O439">
        <f t="shared" ref="O439" si="3311">E439/SUM(E438:E449)</f>
        <v>0</v>
      </c>
      <c r="P439">
        <f t="shared" ref="P439" si="3312">F439/SUM(F438:F449)</f>
        <v>0</v>
      </c>
      <c r="Q439">
        <f t="shared" ref="Q439" si="3313">G439/SUM(G438:G449)</f>
        <v>0</v>
      </c>
      <c r="R439">
        <f t="shared" ref="R439" si="3314">H439/SUM(H438:H449)</f>
        <v>0</v>
      </c>
      <c r="S439">
        <f t="shared" ref="S439" si="3315">I439/SUM(I438:I449)</f>
        <v>0</v>
      </c>
      <c r="T439">
        <f t="shared" ref="T439" si="3316">J439/SUM(J438:J449)</f>
        <v>0</v>
      </c>
      <c r="U439">
        <f t="shared" ref="U439" si="3317">K439/SUM(K438:K449)</f>
        <v>0</v>
      </c>
    </row>
    <row r="440" spans="1:21">
      <c r="A440" t="str">
        <f t="shared" ref="A440:A449" si="3318">A439</f>
        <v>ND</v>
      </c>
      <c r="B440" s="1" t="s">
        <v>98</v>
      </c>
      <c r="C440">
        <f>SUMIFS(INDEX('IRA-BIL_IRA-BIL - Mid_annual_st'!$W$3:$AR$434,MATCH(C436,'IRA-BIL_IRA-BIL - Mid_annual_st'!$A$3:$A$434,0),),'IRA-BIL_IRA-BIL - Mid_annual_st'!$W$1:$AR$1,$B440)</f>
        <v>18661446</v>
      </c>
      <c r="D440">
        <f>SUMIFS(INDEX('IRA-BIL_IRA-BIL - Mid_annual_st'!$W$3:$AR$434,MATCH(D436,'IRA-BIL_IRA-BIL - Mid_annual_st'!$A$3:$A$434,0),),'IRA-BIL_IRA-BIL - Mid_annual_st'!$W$1:$AR$1,$B440)</f>
        <v>13615297</v>
      </c>
      <c r="E440">
        <f>SUMIFS(INDEX('IRA-BIL_IRA-BIL - Mid_annual_st'!$W$3:$AR$434,MATCH(E436,'IRA-BIL_IRA-BIL - Mid_annual_st'!$A$3:$A$434,0),),'IRA-BIL_IRA-BIL - Mid_annual_st'!$W$1:$AR$1,$B440)</f>
        <v>10172791</v>
      </c>
      <c r="F440">
        <f>SUMIFS(INDEX('IRA-BIL_IRA-BIL - Mid_annual_st'!$W$3:$AR$434,MATCH(F436,'IRA-BIL_IRA-BIL - Mid_annual_st'!$A$3:$A$434,0),),'IRA-BIL_IRA-BIL - Mid_annual_st'!$W$1:$AR$1,$B440)</f>
        <v>7748766</v>
      </c>
      <c r="G440">
        <f>SUMIFS(INDEX('IRA-BIL_IRA-BIL - Mid_annual_st'!$W$3:$AR$434,MATCH(G436,'IRA-BIL_IRA-BIL - Mid_annual_st'!$A$3:$A$434,0),),'IRA-BIL_IRA-BIL - Mid_annual_st'!$W$1:$AR$1,$B440)</f>
        <v>3013490</v>
      </c>
      <c r="H440">
        <f>SUMIFS(INDEX('IRA-BIL_IRA-BIL - Mid_annual_st'!$W$3:$AR$434,MATCH(H436,'IRA-BIL_IRA-BIL - Mid_annual_st'!$A$3:$A$434,0),),'IRA-BIL_IRA-BIL - Mid_annual_st'!$W$1:$AR$1,$B440)</f>
        <v>1902897</v>
      </c>
      <c r="I440">
        <f>SUMIFS(INDEX('IRA-BIL_IRA-BIL - Mid_annual_st'!$W$3:$AR$434,MATCH(I436,'IRA-BIL_IRA-BIL - Mid_annual_st'!$A$3:$A$434,0),),'IRA-BIL_IRA-BIL - Mid_annual_st'!$W$1:$AR$1,$B440)</f>
        <v>1057895</v>
      </c>
      <c r="J440">
        <f>SUMIFS(INDEX('IRA-BIL_IRA-BIL - Mid_annual_st'!$W$3:$AR$434,MATCH(J436,'IRA-BIL_IRA-BIL - Mid_annual_st'!$A$3:$A$434,0),),'IRA-BIL_IRA-BIL - Mid_annual_st'!$W$1:$AR$1,$B440)</f>
        <v>657593</v>
      </c>
      <c r="K440">
        <f>SUMIFS(INDEX('IRA-BIL_IRA-BIL - Mid_annual_st'!$W$3:$AR$434,MATCH(K436,'IRA-BIL_IRA-BIL - Mid_annual_st'!$A$3:$A$434,0),),'IRA-BIL_IRA-BIL - Mid_annual_st'!$W$1:$AR$1,$B440)</f>
        <v>553363</v>
      </c>
      <c r="M440">
        <f t="shared" ref="M440" si="3319">C440/SUM(C438:C449)</f>
        <v>0.49652568044157031</v>
      </c>
      <c r="N440">
        <f t="shared" ref="N440" si="3320">D440/SUM(D438:D449)</f>
        <v>0.37168314494245414</v>
      </c>
      <c r="O440">
        <f t="shared" ref="O440" si="3321">E440/SUM(E438:E449)</f>
        <v>0.27364988278516689</v>
      </c>
      <c r="P440">
        <f t="shared" ref="P440" si="3322">F440/SUM(F438:F449)</f>
        <v>0.18214394338055312</v>
      </c>
      <c r="Q440">
        <f t="shared" ref="Q440" si="3323">G440/SUM(G438:G449)</f>
        <v>7.171136217772911E-2</v>
      </c>
      <c r="R440">
        <f t="shared" ref="R440" si="3324">H440/SUM(H438:H449)</f>
        <v>4.4679759100371905E-2</v>
      </c>
      <c r="S440">
        <f t="shared" ref="S440" si="3325">I440/SUM(I438:I449)</f>
        <v>2.3695836396309237E-2</v>
      </c>
      <c r="T440">
        <f t="shared" ref="T440" si="3326">J440/SUM(J438:J449)</f>
        <v>1.4416007164586297E-2</v>
      </c>
      <c r="U440">
        <f t="shared" ref="U440" si="3327">K440/SUM(K438:K449)</f>
        <v>1.1776132792244785E-2</v>
      </c>
    </row>
    <row r="441" spans="1:21">
      <c r="A441" t="str">
        <f t="shared" si="3318"/>
        <v>ND</v>
      </c>
      <c r="B441" s="1" t="s">
        <v>105</v>
      </c>
      <c r="C441">
        <f>SUMIFS(INDEX('IRA-BIL_IRA-BIL - Mid_annual_st'!$W$3:$AR$434,MATCH(C436,'IRA-BIL_IRA-BIL - Mid_annual_st'!$A$3:$A$434,0),),'IRA-BIL_IRA-BIL - Mid_annual_st'!$W$1:$AR$1,$B441)</f>
        <v>0</v>
      </c>
      <c r="D441">
        <f>SUMIFS(INDEX('IRA-BIL_IRA-BIL - Mid_annual_st'!$W$3:$AR$434,MATCH(D436,'IRA-BIL_IRA-BIL - Mid_annual_st'!$A$3:$A$434,0),),'IRA-BIL_IRA-BIL - Mid_annual_st'!$W$1:$AR$1,$B441)</f>
        <v>0</v>
      </c>
      <c r="E441">
        <f>SUMIFS(INDEX('IRA-BIL_IRA-BIL - Mid_annual_st'!$W$3:$AR$434,MATCH(E436,'IRA-BIL_IRA-BIL - Mid_annual_st'!$A$3:$A$434,0),),'IRA-BIL_IRA-BIL - Mid_annual_st'!$W$1:$AR$1,$B441)</f>
        <v>0</v>
      </c>
      <c r="F441">
        <f>SUMIFS(INDEX('IRA-BIL_IRA-BIL - Mid_annual_st'!$W$3:$AR$434,MATCH(F436,'IRA-BIL_IRA-BIL - Mid_annual_st'!$A$3:$A$434,0),),'IRA-BIL_IRA-BIL - Mid_annual_st'!$W$1:$AR$1,$B441)</f>
        <v>0</v>
      </c>
      <c r="G441">
        <f>SUMIFS(INDEX('IRA-BIL_IRA-BIL - Mid_annual_st'!$W$3:$AR$434,MATCH(G436,'IRA-BIL_IRA-BIL - Mid_annual_st'!$A$3:$A$434,0),),'IRA-BIL_IRA-BIL - Mid_annual_st'!$W$1:$AR$1,$B441)</f>
        <v>0</v>
      </c>
      <c r="H441">
        <f>SUMIFS(INDEX('IRA-BIL_IRA-BIL - Mid_annual_st'!$W$3:$AR$434,MATCH(H436,'IRA-BIL_IRA-BIL - Mid_annual_st'!$A$3:$A$434,0),),'IRA-BIL_IRA-BIL - Mid_annual_st'!$W$1:$AR$1,$B441)</f>
        <v>0</v>
      </c>
      <c r="I441">
        <f>SUMIFS(INDEX('IRA-BIL_IRA-BIL - Mid_annual_st'!$W$3:$AR$434,MATCH(I436,'IRA-BIL_IRA-BIL - Mid_annual_st'!$A$3:$A$434,0),),'IRA-BIL_IRA-BIL - Mid_annual_st'!$W$1:$AR$1,$B441)</f>
        <v>0</v>
      </c>
      <c r="J441">
        <f>SUMIFS(INDEX('IRA-BIL_IRA-BIL - Mid_annual_st'!$W$3:$AR$434,MATCH(J436,'IRA-BIL_IRA-BIL - Mid_annual_st'!$A$3:$A$434,0),),'IRA-BIL_IRA-BIL - Mid_annual_st'!$W$1:$AR$1,$B441)</f>
        <v>0</v>
      </c>
      <c r="K441">
        <f>SUMIFS(INDEX('IRA-BIL_IRA-BIL - Mid_annual_st'!$W$3:$AR$434,MATCH(K436,'IRA-BIL_IRA-BIL - Mid_annual_st'!$A$3:$A$434,0),),'IRA-BIL_IRA-BIL - Mid_annual_st'!$W$1:$AR$1,$B441)</f>
        <v>0</v>
      </c>
      <c r="M441">
        <f t="shared" ref="M441" si="3328">C441/SUM(C438:C449)</f>
        <v>0</v>
      </c>
      <c r="N441">
        <f t="shared" ref="N441" si="3329">D441/SUM(D438:D449)</f>
        <v>0</v>
      </c>
      <c r="O441">
        <f t="shared" ref="O441" si="3330">E441/SUM(E438:E449)</f>
        <v>0</v>
      </c>
      <c r="P441">
        <f t="shared" ref="P441" si="3331">F441/SUM(F438:F449)</f>
        <v>0</v>
      </c>
      <c r="Q441">
        <f t="shared" ref="Q441" si="3332">G441/SUM(G438:G449)</f>
        <v>0</v>
      </c>
      <c r="R441">
        <f t="shared" ref="R441" si="3333">H441/SUM(H438:H449)</f>
        <v>0</v>
      </c>
      <c r="S441">
        <f t="shared" ref="S441" si="3334">I441/SUM(I438:I449)</f>
        <v>0</v>
      </c>
      <c r="T441">
        <f t="shared" ref="T441" si="3335">J441/SUM(J438:J449)</f>
        <v>0</v>
      </c>
      <c r="U441">
        <f t="shared" ref="U441" si="3336">K441/SUM(K438:K449)</f>
        <v>0</v>
      </c>
    </row>
    <row r="442" spans="1:21">
      <c r="A442" t="str">
        <f t="shared" si="3318"/>
        <v>ND</v>
      </c>
      <c r="B442" s="1" t="s">
        <v>101</v>
      </c>
      <c r="C442">
        <f>SUMIFS(INDEX('IRA-BIL_IRA-BIL - Mid_annual_st'!$W$3:$AR$434,MATCH(C436,'IRA-BIL_IRA-BIL - Mid_annual_st'!$A$3:$A$434,0),),'IRA-BIL_IRA-BIL - Mid_annual_st'!$W$1:$AR$1,$B442)</f>
        <v>1960193</v>
      </c>
      <c r="D442">
        <f>SUMIFS(INDEX('IRA-BIL_IRA-BIL - Mid_annual_st'!$W$3:$AR$434,MATCH(D436,'IRA-BIL_IRA-BIL - Mid_annual_st'!$A$3:$A$434,0),),'IRA-BIL_IRA-BIL - Mid_annual_st'!$W$1:$AR$1,$B442)</f>
        <v>1960193</v>
      </c>
      <c r="E442">
        <f>SUMIFS(INDEX('IRA-BIL_IRA-BIL - Mid_annual_st'!$W$3:$AR$434,MATCH(E436,'IRA-BIL_IRA-BIL - Mid_annual_st'!$A$3:$A$434,0),),'IRA-BIL_IRA-BIL - Mid_annual_st'!$W$1:$AR$1,$B442)</f>
        <v>1960193</v>
      </c>
      <c r="F442">
        <f>SUMIFS(INDEX('IRA-BIL_IRA-BIL - Mid_annual_st'!$W$3:$AR$434,MATCH(F436,'IRA-BIL_IRA-BIL - Mid_annual_st'!$A$3:$A$434,0),),'IRA-BIL_IRA-BIL - Mid_annual_st'!$W$1:$AR$1,$B442)</f>
        <v>2148525</v>
      </c>
      <c r="G442">
        <f>SUMIFS(INDEX('IRA-BIL_IRA-BIL - Mid_annual_st'!$W$3:$AR$434,MATCH(G436,'IRA-BIL_IRA-BIL - Mid_annual_st'!$A$3:$A$434,0),),'IRA-BIL_IRA-BIL - Mid_annual_st'!$W$1:$AR$1,$B442)</f>
        <v>2148525</v>
      </c>
      <c r="H442">
        <f>SUMIFS(INDEX('IRA-BIL_IRA-BIL - Mid_annual_st'!$W$3:$AR$434,MATCH(H436,'IRA-BIL_IRA-BIL - Mid_annual_st'!$A$3:$A$434,0),),'IRA-BIL_IRA-BIL - Mid_annual_st'!$W$1:$AR$1,$B442)</f>
        <v>2147040</v>
      </c>
      <c r="I442">
        <f>SUMIFS(INDEX('IRA-BIL_IRA-BIL - Mid_annual_st'!$W$3:$AR$434,MATCH(I436,'IRA-BIL_IRA-BIL - Mid_annual_st'!$A$3:$A$434,0),),'IRA-BIL_IRA-BIL - Mid_annual_st'!$W$1:$AR$1,$B442)</f>
        <v>2145309</v>
      </c>
      <c r="J442">
        <f>SUMIFS(INDEX('IRA-BIL_IRA-BIL - Mid_annual_st'!$W$3:$AR$434,MATCH(J436,'IRA-BIL_IRA-BIL - Mid_annual_st'!$A$3:$A$434,0),),'IRA-BIL_IRA-BIL - Mid_annual_st'!$W$1:$AR$1,$B442)</f>
        <v>2136179</v>
      </c>
      <c r="K442">
        <f>SUMIFS(INDEX('IRA-BIL_IRA-BIL - Mid_annual_st'!$W$3:$AR$434,MATCH(K436,'IRA-BIL_IRA-BIL - Mid_annual_st'!$A$3:$A$434,0),),'IRA-BIL_IRA-BIL - Mid_annual_st'!$W$1:$AR$1,$B442)</f>
        <v>2122837</v>
      </c>
      <c r="M442">
        <f t="shared" ref="M442" si="3337">C442/SUM(C438:C449)</f>
        <v>5.215491677985741E-2</v>
      </c>
      <c r="N442">
        <f t="shared" ref="N442" si="3338">D442/SUM(D438:D449)</f>
        <v>5.3511186640598729E-2</v>
      </c>
      <c r="O442">
        <f t="shared" ref="O442" si="3339">E442/SUM(E438:E449)</f>
        <v>5.2729539482950616E-2</v>
      </c>
      <c r="P442">
        <f t="shared" ref="P442" si="3340">F442/SUM(F438:F449)</f>
        <v>5.0503630636375245E-2</v>
      </c>
      <c r="Q442">
        <f t="shared" ref="Q442" si="3341">G442/SUM(G438:G449)</f>
        <v>5.1127979327260237E-2</v>
      </c>
      <c r="R442">
        <f t="shared" ref="R442" si="3342">H442/SUM(H438:H449)</f>
        <v>5.0412203066620261E-2</v>
      </c>
      <c r="S442">
        <f t="shared" ref="S442" si="3343">I442/SUM(I438:I449)</f>
        <v>4.8052870165309201E-2</v>
      </c>
      <c r="T442">
        <f t="shared" ref="T442" si="3344">J442/SUM(J438:J449)</f>
        <v>4.6830139263706876E-2</v>
      </c>
      <c r="U442">
        <f t="shared" ref="U442" si="3345">K442/SUM(K438:K449)</f>
        <v>4.5176150932191968E-2</v>
      </c>
    </row>
    <row r="443" spans="1:21">
      <c r="A443" t="str">
        <f t="shared" si="3318"/>
        <v>ND</v>
      </c>
      <c r="B443" s="1" t="s">
        <v>346</v>
      </c>
      <c r="C443">
        <f>SUMIFS(INDEX('IRA-BIL_IRA-BIL - Mid_annual_st'!$W$3:$AR$434,MATCH(C436,'IRA-BIL_IRA-BIL - Mid_annual_st'!$A$3:$A$434,0),),'IRA-BIL_IRA-BIL - Mid_annual_st'!$W$1:$AR$1,$B443)</f>
        <v>933226</v>
      </c>
      <c r="D443">
        <f>SUMIFS(INDEX('IRA-BIL_IRA-BIL - Mid_annual_st'!$W$3:$AR$434,MATCH(D436,'IRA-BIL_IRA-BIL - Mid_annual_st'!$A$3:$A$434,0),),'IRA-BIL_IRA-BIL - Mid_annual_st'!$W$1:$AR$1,$B443)</f>
        <v>612793</v>
      </c>
      <c r="E443">
        <f>SUMIFS(INDEX('IRA-BIL_IRA-BIL - Mid_annual_st'!$W$3:$AR$434,MATCH(E436,'IRA-BIL_IRA-BIL - Mid_annual_st'!$A$3:$A$434,0),),'IRA-BIL_IRA-BIL - Mid_annual_st'!$W$1:$AR$1,$B443)</f>
        <v>344914</v>
      </c>
      <c r="F443">
        <f>SUMIFS(INDEX('IRA-BIL_IRA-BIL - Mid_annual_st'!$W$3:$AR$434,MATCH(F436,'IRA-BIL_IRA-BIL - Mid_annual_st'!$A$3:$A$434,0),),'IRA-BIL_IRA-BIL - Mid_annual_st'!$W$1:$AR$1,$B443)</f>
        <v>260542</v>
      </c>
      <c r="G443">
        <f>SUMIFS(INDEX('IRA-BIL_IRA-BIL - Mid_annual_st'!$W$3:$AR$434,MATCH(G436,'IRA-BIL_IRA-BIL - Mid_annual_st'!$A$3:$A$434,0),),'IRA-BIL_IRA-BIL - Mid_annual_st'!$W$1:$AR$1,$B443)</f>
        <v>185003</v>
      </c>
      <c r="H443">
        <f>SUMIFS(INDEX('IRA-BIL_IRA-BIL - Mid_annual_st'!$W$3:$AR$434,MATCH(H436,'IRA-BIL_IRA-BIL - Mid_annual_st'!$A$3:$A$434,0),),'IRA-BIL_IRA-BIL - Mid_annual_st'!$W$1:$AR$1,$B443)</f>
        <v>231624</v>
      </c>
      <c r="I443">
        <f>SUMIFS(INDEX('IRA-BIL_IRA-BIL - Mid_annual_st'!$W$3:$AR$434,MATCH(I436,'IRA-BIL_IRA-BIL - Mid_annual_st'!$A$3:$A$434,0),),'IRA-BIL_IRA-BIL - Mid_annual_st'!$W$1:$AR$1,$B443)</f>
        <v>273780</v>
      </c>
      <c r="J443">
        <f>SUMIFS(INDEX('IRA-BIL_IRA-BIL - Mid_annual_st'!$W$3:$AR$434,MATCH(J436,'IRA-BIL_IRA-BIL - Mid_annual_st'!$A$3:$A$434,0),),'IRA-BIL_IRA-BIL - Mid_annual_st'!$W$1:$AR$1,$B443)</f>
        <v>249335</v>
      </c>
      <c r="K443">
        <f>SUMIFS(INDEX('IRA-BIL_IRA-BIL - Mid_annual_st'!$W$3:$AR$434,MATCH(K436,'IRA-BIL_IRA-BIL - Mid_annual_st'!$A$3:$A$434,0),),'IRA-BIL_IRA-BIL - Mid_annual_st'!$W$1:$AR$1,$B443)</f>
        <v>177516</v>
      </c>
      <c r="M443">
        <f t="shared" ref="M443" si="3346">C443/SUM(C438:C449)</f>
        <v>2.4830373522810874E-2</v>
      </c>
      <c r="N443">
        <f t="shared" ref="N443" si="3347">D443/SUM(D438:D449)</f>
        <v>1.6728597946759537E-2</v>
      </c>
      <c r="O443">
        <f t="shared" ref="O443" si="3348">E443/SUM(E438:E449)</f>
        <v>9.2782477956111602E-3</v>
      </c>
      <c r="P443">
        <f t="shared" ref="P443" si="3349">F443/SUM(F438:F449)</f>
        <v>6.124348999086573E-3</v>
      </c>
      <c r="Q443">
        <f t="shared" ref="Q443" si="3350">G443/SUM(G438:G449)</f>
        <v>4.40247591230315E-3</v>
      </c>
      <c r="R443">
        <f t="shared" ref="R443" si="3351">H443/SUM(H438:H449)</f>
        <v>5.438499572948269E-3</v>
      </c>
      <c r="S443">
        <f t="shared" ref="S443" si="3352">I443/SUM(I438:I449)</f>
        <v>6.1324102000496674E-3</v>
      </c>
      <c r="T443">
        <f t="shared" ref="T443" si="3353">J443/SUM(J438:J449)</f>
        <v>5.466017956976617E-3</v>
      </c>
      <c r="U443">
        <f t="shared" ref="U443" si="3354">K443/SUM(K438:K449)</f>
        <v>3.7777227403135469E-3</v>
      </c>
    </row>
    <row r="444" spans="1:21">
      <c r="A444" t="str">
        <f t="shared" si="3318"/>
        <v>ND</v>
      </c>
      <c r="B444" s="1" t="s">
        <v>99</v>
      </c>
      <c r="C444">
        <f>SUMIFS(INDEX('IRA-BIL_IRA-BIL - Mid_annual_st'!$W$3:$AR$434,MATCH(C436,'IRA-BIL_IRA-BIL - Mid_annual_st'!$A$3:$A$434,0),),'IRA-BIL_IRA-BIL - Mid_annual_st'!$W$1:$AR$1,$B444)</f>
        <v>0</v>
      </c>
      <c r="D444">
        <f>SUMIFS(INDEX('IRA-BIL_IRA-BIL - Mid_annual_st'!$W$3:$AR$434,MATCH(D436,'IRA-BIL_IRA-BIL - Mid_annual_st'!$A$3:$A$434,0),),'IRA-BIL_IRA-BIL - Mid_annual_st'!$W$1:$AR$1,$B444)</f>
        <v>0</v>
      </c>
      <c r="E444">
        <f>SUMIFS(INDEX('IRA-BIL_IRA-BIL - Mid_annual_st'!$W$3:$AR$434,MATCH(E436,'IRA-BIL_IRA-BIL - Mid_annual_st'!$A$3:$A$434,0),),'IRA-BIL_IRA-BIL - Mid_annual_st'!$W$1:$AR$1,$B444)</f>
        <v>0</v>
      </c>
      <c r="F444">
        <f>SUMIFS(INDEX('IRA-BIL_IRA-BIL - Mid_annual_st'!$W$3:$AR$434,MATCH(F436,'IRA-BIL_IRA-BIL - Mid_annual_st'!$A$3:$A$434,0),),'IRA-BIL_IRA-BIL - Mid_annual_st'!$W$1:$AR$1,$B444)</f>
        <v>0</v>
      </c>
      <c r="G444">
        <f>SUMIFS(INDEX('IRA-BIL_IRA-BIL - Mid_annual_st'!$W$3:$AR$434,MATCH(G436,'IRA-BIL_IRA-BIL - Mid_annual_st'!$A$3:$A$434,0),),'IRA-BIL_IRA-BIL - Mid_annual_st'!$W$1:$AR$1,$B444)</f>
        <v>0</v>
      </c>
      <c r="H444">
        <f>SUMIFS(INDEX('IRA-BIL_IRA-BIL - Mid_annual_st'!$W$3:$AR$434,MATCH(H436,'IRA-BIL_IRA-BIL - Mid_annual_st'!$A$3:$A$434,0),),'IRA-BIL_IRA-BIL - Mid_annual_st'!$W$1:$AR$1,$B444)</f>
        <v>0</v>
      </c>
      <c r="I444">
        <f>SUMIFS(INDEX('IRA-BIL_IRA-BIL - Mid_annual_st'!$W$3:$AR$434,MATCH(I436,'IRA-BIL_IRA-BIL - Mid_annual_st'!$A$3:$A$434,0),),'IRA-BIL_IRA-BIL - Mid_annual_st'!$W$1:$AR$1,$B444)</f>
        <v>0</v>
      </c>
      <c r="J444">
        <f>SUMIFS(INDEX('IRA-BIL_IRA-BIL - Mid_annual_st'!$W$3:$AR$434,MATCH(J436,'IRA-BIL_IRA-BIL - Mid_annual_st'!$A$3:$A$434,0),),'IRA-BIL_IRA-BIL - Mid_annual_st'!$W$1:$AR$1,$B444)</f>
        <v>0</v>
      </c>
      <c r="K444">
        <f>SUMIFS(INDEX('IRA-BIL_IRA-BIL - Mid_annual_st'!$W$3:$AR$434,MATCH(K436,'IRA-BIL_IRA-BIL - Mid_annual_st'!$A$3:$A$434,0),),'IRA-BIL_IRA-BIL - Mid_annual_st'!$W$1:$AR$1,$B444)</f>
        <v>0</v>
      </c>
      <c r="M444">
        <f t="shared" ref="M444" si="3355">C444/SUM(C438:C449)</f>
        <v>0</v>
      </c>
      <c r="N444">
        <f t="shared" ref="N444" si="3356">D444/SUM(D438:D449)</f>
        <v>0</v>
      </c>
      <c r="O444">
        <f t="shared" ref="O444" si="3357">E444/SUM(E438:E449)</f>
        <v>0</v>
      </c>
      <c r="P444">
        <f t="shared" ref="P444" si="3358">F444/SUM(F438:F449)</f>
        <v>0</v>
      </c>
      <c r="Q444">
        <f t="shared" ref="Q444" si="3359">G444/SUM(G438:G449)</f>
        <v>0</v>
      </c>
      <c r="R444">
        <f t="shared" ref="R444" si="3360">H444/SUM(H438:H449)</f>
        <v>0</v>
      </c>
      <c r="S444">
        <f t="shared" ref="S444" si="3361">I444/SUM(I438:I449)</f>
        <v>0</v>
      </c>
      <c r="T444">
        <f t="shared" ref="T444" si="3362">J444/SUM(J438:J449)</f>
        <v>0</v>
      </c>
      <c r="U444">
        <f t="shared" ref="U444" si="3363">K444/SUM(K438:K449)</f>
        <v>0</v>
      </c>
    </row>
    <row r="445" spans="1:21">
      <c r="A445" t="str">
        <f t="shared" si="3318"/>
        <v>ND</v>
      </c>
      <c r="B445" s="1" t="s">
        <v>109</v>
      </c>
      <c r="C445">
        <f>SUMIFS(INDEX('IRA-BIL_IRA-BIL - Mid_annual_st'!$W$3:$AR$434,MATCH(C436,'IRA-BIL_IRA-BIL - Mid_annual_st'!$A$3:$A$434,0),),'IRA-BIL_IRA-BIL - Mid_annual_st'!$W$1:$AR$1,$B445)</f>
        <v>0</v>
      </c>
      <c r="D445">
        <f>SUMIFS(INDEX('IRA-BIL_IRA-BIL - Mid_annual_st'!$W$3:$AR$434,MATCH(D436,'IRA-BIL_IRA-BIL - Mid_annual_st'!$A$3:$A$434,0),),'IRA-BIL_IRA-BIL - Mid_annual_st'!$W$1:$AR$1,$B445)</f>
        <v>0</v>
      </c>
      <c r="E445">
        <f>SUMIFS(INDEX('IRA-BIL_IRA-BIL - Mid_annual_st'!$W$3:$AR$434,MATCH(E436,'IRA-BIL_IRA-BIL - Mid_annual_st'!$A$3:$A$434,0),),'IRA-BIL_IRA-BIL - Mid_annual_st'!$W$1:$AR$1,$B445)</f>
        <v>0</v>
      </c>
      <c r="F445">
        <f>SUMIFS(INDEX('IRA-BIL_IRA-BIL - Mid_annual_st'!$W$3:$AR$434,MATCH(F436,'IRA-BIL_IRA-BIL - Mid_annual_st'!$A$3:$A$434,0),),'IRA-BIL_IRA-BIL - Mid_annual_st'!$W$1:$AR$1,$B445)</f>
        <v>0</v>
      </c>
      <c r="G445">
        <f>SUMIFS(INDEX('IRA-BIL_IRA-BIL - Mid_annual_st'!$W$3:$AR$434,MATCH(G436,'IRA-BIL_IRA-BIL - Mid_annual_st'!$A$3:$A$434,0),),'IRA-BIL_IRA-BIL - Mid_annual_st'!$W$1:$AR$1,$B445)</f>
        <v>0</v>
      </c>
      <c r="H445">
        <f>SUMIFS(INDEX('IRA-BIL_IRA-BIL - Mid_annual_st'!$W$3:$AR$434,MATCH(H436,'IRA-BIL_IRA-BIL - Mid_annual_st'!$A$3:$A$434,0),),'IRA-BIL_IRA-BIL - Mid_annual_st'!$W$1:$AR$1,$B445)</f>
        <v>0</v>
      </c>
      <c r="I445">
        <f>SUMIFS(INDEX('IRA-BIL_IRA-BIL - Mid_annual_st'!$W$3:$AR$434,MATCH(I436,'IRA-BIL_IRA-BIL - Mid_annual_st'!$A$3:$A$434,0),),'IRA-BIL_IRA-BIL - Mid_annual_st'!$W$1:$AR$1,$B445)</f>
        <v>0</v>
      </c>
      <c r="J445">
        <f>SUMIFS(INDEX('IRA-BIL_IRA-BIL - Mid_annual_st'!$W$3:$AR$434,MATCH(J436,'IRA-BIL_IRA-BIL - Mid_annual_st'!$A$3:$A$434,0),),'IRA-BIL_IRA-BIL - Mid_annual_st'!$W$1:$AR$1,$B445)</f>
        <v>0</v>
      </c>
      <c r="K445">
        <f>SUMIFS(INDEX('IRA-BIL_IRA-BIL - Mid_annual_st'!$W$3:$AR$434,MATCH(K436,'IRA-BIL_IRA-BIL - Mid_annual_st'!$A$3:$A$434,0),),'IRA-BIL_IRA-BIL - Mid_annual_st'!$W$1:$AR$1,$B445)</f>
        <v>0</v>
      </c>
      <c r="M445">
        <f t="shared" ref="M445" si="3364">C445/SUM(C438:C449)</f>
        <v>0</v>
      </c>
      <c r="N445">
        <f t="shared" ref="N445" si="3365">D445/SUM(D438:D449)</f>
        <v>0</v>
      </c>
      <c r="O445">
        <f t="shared" ref="O445" si="3366">E445/SUM(E438:E449)</f>
        <v>0</v>
      </c>
      <c r="P445">
        <f t="shared" ref="P445" si="3367">F445/SUM(F438:F449)</f>
        <v>0</v>
      </c>
      <c r="Q445">
        <f t="shared" ref="Q445" si="3368">G445/SUM(G438:G449)</f>
        <v>0</v>
      </c>
      <c r="R445">
        <f t="shared" ref="R445" si="3369">H445/SUM(H438:H449)</f>
        <v>0</v>
      </c>
      <c r="S445">
        <f t="shared" ref="S445" si="3370">I445/SUM(I438:I449)</f>
        <v>0</v>
      </c>
      <c r="T445">
        <f t="shared" ref="T445" si="3371">J445/SUM(J438:J449)</f>
        <v>0</v>
      </c>
      <c r="U445">
        <f t="shared" ref="U445" si="3372">K445/SUM(K438:K449)</f>
        <v>0</v>
      </c>
    </row>
    <row r="446" spans="1:21">
      <c r="A446" t="str">
        <f t="shared" si="3318"/>
        <v>ND</v>
      </c>
      <c r="B446" s="1" t="s">
        <v>106</v>
      </c>
      <c r="C446">
        <f>SUMIFS(INDEX('IRA-BIL_IRA-BIL - Mid_annual_st'!$W$3:$AR$434,MATCH(C436,'IRA-BIL_IRA-BIL - Mid_annual_st'!$A$3:$A$434,0),),'IRA-BIL_IRA-BIL - Mid_annual_st'!$W$1:$AR$1,$B446)</f>
        <v>112226</v>
      </c>
      <c r="D446">
        <f>SUMIFS(INDEX('IRA-BIL_IRA-BIL - Mid_annual_st'!$W$3:$AR$434,MATCH(D436,'IRA-BIL_IRA-BIL - Mid_annual_st'!$A$3:$A$434,0),),'IRA-BIL_IRA-BIL - Mid_annual_st'!$W$1:$AR$1,$B446)</f>
        <v>1708</v>
      </c>
      <c r="E446">
        <f>SUMIFS(INDEX('IRA-BIL_IRA-BIL - Mid_annual_st'!$W$3:$AR$434,MATCH(E436,'IRA-BIL_IRA-BIL - Mid_annual_st'!$A$3:$A$434,0),),'IRA-BIL_IRA-BIL - Mid_annual_st'!$W$1:$AR$1,$B446)</f>
        <v>0</v>
      </c>
      <c r="F446">
        <f>SUMIFS(INDEX('IRA-BIL_IRA-BIL - Mid_annual_st'!$W$3:$AR$434,MATCH(F436,'IRA-BIL_IRA-BIL - Mid_annual_st'!$A$3:$A$434,0),),'IRA-BIL_IRA-BIL - Mid_annual_st'!$W$1:$AR$1,$B446)</f>
        <v>0</v>
      </c>
      <c r="G446">
        <f>SUMIFS(INDEX('IRA-BIL_IRA-BIL - Mid_annual_st'!$W$3:$AR$434,MATCH(G436,'IRA-BIL_IRA-BIL - Mid_annual_st'!$A$3:$A$434,0),),'IRA-BIL_IRA-BIL - Mid_annual_st'!$W$1:$AR$1,$B446)</f>
        <v>0</v>
      </c>
      <c r="H446">
        <f>SUMIFS(INDEX('IRA-BIL_IRA-BIL - Mid_annual_st'!$W$3:$AR$434,MATCH(H436,'IRA-BIL_IRA-BIL - Mid_annual_st'!$A$3:$A$434,0),),'IRA-BIL_IRA-BIL - Mid_annual_st'!$W$1:$AR$1,$B446)</f>
        <v>0</v>
      </c>
      <c r="I446">
        <f>SUMIFS(INDEX('IRA-BIL_IRA-BIL - Mid_annual_st'!$W$3:$AR$434,MATCH(I436,'IRA-BIL_IRA-BIL - Mid_annual_st'!$A$3:$A$434,0),),'IRA-BIL_IRA-BIL - Mid_annual_st'!$W$1:$AR$1,$B446)</f>
        <v>0</v>
      </c>
      <c r="J446">
        <f>SUMIFS(INDEX('IRA-BIL_IRA-BIL - Mid_annual_st'!$W$3:$AR$434,MATCH(J436,'IRA-BIL_IRA-BIL - Mid_annual_st'!$A$3:$A$434,0),),'IRA-BIL_IRA-BIL - Mid_annual_st'!$W$1:$AR$1,$B446)</f>
        <v>0</v>
      </c>
      <c r="K446">
        <f>SUMIFS(INDEX('IRA-BIL_IRA-BIL - Mid_annual_st'!$W$3:$AR$434,MATCH(K436,'IRA-BIL_IRA-BIL - Mid_annual_st'!$A$3:$A$434,0),),'IRA-BIL_IRA-BIL - Mid_annual_st'!$W$1:$AR$1,$B446)</f>
        <v>0</v>
      </c>
      <c r="M446">
        <f t="shared" ref="M446" si="3373">C446/SUM(C438:C449)</f>
        <v>2.9860007104077395E-3</v>
      </c>
      <c r="N446">
        <f t="shared" ref="N446" si="3374">D446/SUM(D438:D449)</f>
        <v>4.6626585638323688E-5</v>
      </c>
      <c r="O446">
        <f t="shared" ref="O446" si="3375">E446/SUM(E438:E449)</f>
        <v>0</v>
      </c>
      <c r="P446">
        <f t="shared" ref="P446" si="3376">F446/SUM(F438:F449)</f>
        <v>0</v>
      </c>
      <c r="Q446">
        <f t="shared" ref="Q446" si="3377">G446/SUM(G438:G449)</f>
        <v>0</v>
      </c>
      <c r="R446">
        <f t="shared" ref="R446" si="3378">H446/SUM(H438:H449)</f>
        <v>0</v>
      </c>
      <c r="S446">
        <f t="shared" ref="S446" si="3379">I446/SUM(I438:I449)</f>
        <v>0</v>
      </c>
      <c r="T446">
        <f t="shared" ref="T446" si="3380">J446/SUM(J438:J449)</f>
        <v>0</v>
      </c>
      <c r="U446">
        <f t="shared" ref="U446" si="3381">K446/SUM(K438:K449)</f>
        <v>0</v>
      </c>
    </row>
    <row r="447" spans="1:21">
      <c r="A447" t="str">
        <f t="shared" si="3318"/>
        <v>ND</v>
      </c>
      <c r="B447" s="1" t="s">
        <v>100</v>
      </c>
      <c r="C447">
        <f>SUMIFS(INDEX('IRA-BIL_IRA-BIL - Mid_annual_st'!$W$3:$AR$434,MATCH(C436,'IRA-BIL_IRA-BIL - Mid_annual_st'!$A$3:$A$434,0),),'IRA-BIL_IRA-BIL - Mid_annual_st'!$W$1:$AR$1,$B447)</f>
        <v>15916959</v>
      </c>
      <c r="D447">
        <f>SUMIFS(INDEX('IRA-BIL_IRA-BIL - Mid_annual_st'!$W$3:$AR$434,MATCH(D436,'IRA-BIL_IRA-BIL - Mid_annual_st'!$A$3:$A$434,0),),'IRA-BIL_IRA-BIL - Mid_annual_st'!$W$1:$AR$1,$B447)</f>
        <v>20441471</v>
      </c>
      <c r="E447">
        <f>SUMIFS(INDEX('IRA-BIL_IRA-BIL - Mid_annual_st'!$W$3:$AR$434,MATCH(E436,'IRA-BIL_IRA-BIL - Mid_annual_st'!$A$3:$A$434,0),),'IRA-BIL_IRA-BIL - Mid_annual_st'!$W$1:$AR$1,$B447)</f>
        <v>24696578</v>
      </c>
      <c r="F447">
        <f>SUMIFS(INDEX('IRA-BIL_IRA-BIL - Mid_annual_st'!$W$3:$AR$434,MATCH(F436,'IRA-BIL_IRA-BIL - Mid_annual_st'!$A$3:$A$434,0),),'IRA-BIL_IRA-BIL - Mid_annual_st'!$W$1:$AR$1,$B447)</f>
        <v>32277167</v>
      </c>
      <c r="G447">
        <f>SUMIFS(INDEX('IRA-BIL_IRA-BIL - Mid_annual_st'!$W$3:$AR$434,MATCH(G436,'IRA-BIL_IRA-BIL - Mid_annual_st'!$A$3:$A$434,0),),'IRA-BIL_IRA-BIL - Mid_annual_st'!$W$1:$AR$1,$B447)</f>
        <v>36569230</v>
      </c>
      <c r="H447">
        <f>SUMIFS(INDEX('IRA-BIL_IRA-BIL - Mid_annual_st'!$W$3:$AR$434,MATCH(H436,'IRA-BIL_IRA-BIL - Mid_annual_st'!$A$3:$A$434,0),),'IRA-BIL_IRA-BIL - Mid_annual_st'!$W$1:$AR$1,$B447)</f>
        <v>38202634</v>
      </c>
      <c r="I447">
        <f>SUMIFS(INDEX('IRA-BIL_IRA-BIL - Mid_annual_st'!$W$3:$AR$434,MATCH(I436,'IRA-BIL_IRA-BIL - Mid_annual_st'!$A$3:$A$434,0),),'IRA-BIL_IRA-BIL - Mid_annual_st'!$W$1:$AR$1,$B447)</f>
        <v>41063024</v>
      </c>
      <c r="J447">
        <f>SUMIFS(INDEX('IRA-BIL_IRA-BIL - Mid_annual_st'!$W$3:$AR$434,MATCH(J436,'IRA-BIL_IRA-BIL - Mid_annual_st'!$A$3:$A$434,0),),'IRA-BIL_IRA-BIL - Mid_annual_st'!$W$1:$AR$1,$B447)</f>
        <v>42468340</v>
      </c>
      <c r="K447">
        <f>SUMIFS(INDEX('IRA-BIL_IRA-BIL - Mid_annual_st'!$W$3:$AR$434,MATCH(K436,'IRA-BIL_IRA-BIL - Mid_annual_st'!$A$3:$A$434,0),),'IRA-BIL_IRA-BIL - Mid_annual_st'!$W$1:$AR$1,$B447)</f>
        <v>44033198</v>
      </c>
      <c r="M447">
        <f t="shared" ref="M447" si="3382">C447/SUM(C438:C449)</f>
        <v>0.42350302854535365</v>
      </c>
      <c r="N447">
        <f t="shared" ref="N447" si="3383">D447/SUM(D438:D449)</f>
        <v>0.55803044388454925</v>
      </c>
      <c r="O447">
        <f t="shared" ref="O447" si="3384">E447/SUM(E438:E449)</f>
        <v>0.66434232993627129</v>
      </c>
      <c r="P447">
        <f t="shared" ref="P447" si="3385">F447/SUM(F438:F449)</f>
        <v>0.75871312652010103</v>
      </c>
      <c r="Q447">
        <f t="shared" ref="Q447" si="3386">G447/SUM(G438:G449)</f>
        <v>0.87022996495448035</v>
      </c>
      <c r="R447">
        <f t="shared" ref="R447" si="3387">H447/SUM(H438:H449)</f>
        <v>0.89699257717032344</v>
      </c>
      <c r="S447">
        <f t="shared" ref="S447" si="3388">I447/SUM(I438:I449)</f>
        <v>0.91977247140946861</v>
      </c>
      <c r="T447">
        <f t="shared" ref="T447" si="3389">J447/SUM(J438:J449)</f>
        <v>0.93100731563153327</v>
      </c>
      <c r="U447">
        <f t="shared" ref="U447" si="3390">K447/SUM(K438:K449)</f>
        <v>0.93707166347444171</v>
      </c>
    </row>
    <row r="448" spans="1:21">
      <c r="A448" t="str">
        <f t="shared" si="3318"/>
        <v>ND</v>
      </c>
      <c r="B448" s="1" t="s">
        <v>896</v>
      </c>
      <c r="C448" s="156">
        <v>0</v>
      </c>
      <c r="D448" s="156">
        <v>0</v>
      </c>
      <c r="E448" s="156">
        <v>0</v>
      </c>
      <c r="F448" s="156">
        <v>0</v>
      </c>
      <c r="G448" s="156">
        <v>0</v>
      </c>
      <c r="H448" s="156">
        <v>0</v>
      </c>
      <c r="I448" s="156">
        <v>0</v>
      </c>
      <c r="J448" s="156">
        <v>0</v>
      </c>
      <c r="K448" s="156">
        <v>0</v>
      </c>
      <c r="M448" s="156">
        <v>0</v>
      </c>
      <c r="N448" s="156">
        <v>0</v>
      </c>
      <c r="O448" s="156">
        <v>0</v>
      </c>
      <c r="P448" s="156">
        <v>0</v>
      </c>
      <c r="Q448" s="156">
        <v>0</v>
      </c>
      <c r="R448" s="156">
        <v>0</v>
      </c>
      <c r="S448" s="156">
        <v>0</v>
      </c>
      <c r="T448" s="156">
        <v>0</v>
      </c>
      <c r="U448" s="156">
        <v>0</v>
      </c>
    </row>
    <row r="449" spans="1:21" ht="15.5" thickBot="1">
      <c r="A449" t="str">
        <f t="shared" si="3318"/>
        <v>ND</v>
      </c>
      <c r="B449" s="1" t="s">
        <v>895</v>
      </c>
      <c r="C449">
        <f>SUMIFS(INDEX('IRA-BIL_IRA-BIL - Mid_annual_st'!$W$3:$AR$434,MATCH(C436,'IRA-BIL_IRA-BIL - Mid_annual_st'!$A$3:$A$434,0),),'IRA-BIL_IRA-BIL - Mid_annual_st'!$W$1:$AR$1,$B449)</f>
        <v>0</v>
      </c>
      <c r="D449">
        <f>SUMIFS(INDEX('IRA-BIL_IRA-BIL - Mid_annual_st'!$W$3:$AR$434,MATCH(D436,'IRA-BIL_IRA-BIL - Mid_annual_st'!$A$3:$A$434,0),),'IRA-BIL_IRA-BIL - Mid_annual_st'!$W$1:$AR$1,$B449)</f>
        <v>0</v>
      </c>
      <c r="E449">
        <f>SUMIFS(INDEX('IRA-BIL_IRA-BIL - Mid_annual_st'!$W$3:$AR$434,MATCH(E436,'IRA-BIL_IRA-BIL - Mid_annual_st'!$A$3:$A$434,0),),'IRA-BIL_IRA-BIL - Mid_annual_st'!$W$1:$AR$1,$B449)</f>
        <v>0</v>
      </c>
      <c r="F449">
        <f>SUMIFS(INDEX('IRA-BIL_IRA-BIL - Mid_annual_st'!$W$3:$AR$434,MATCH(F436,'IRA-BIL_IRA-BIL - Mid_annual_st'!$A$3:$A$434,0),),'IRA-BIL_IRA-BIL - Mid_annual_st'!$W$1:$AR$1,$B449)</f>
        <v>106991</v>
      </c>
      <c r="G449">
        <f>SUMIFS(INDEX('IRA-BIL_IRA-BIL - Mid_annual_st'!$W$3:$AR$434,MATCH(G436,'IRA-BIL_IRA-BIL - Mid_annual_st'!$A$3:$A$434,0),),'IRA-BIL_IRA-BIL - Mid_annual_st'!$W$1:$AR$1,$B449)</f>
        <v>106242</v>
      </c>
      <c r="H449">
        <f>SUMIFS(INDEX('IRA-BIL_IRA-BIL - Mid_annual_st'!$W$3:$AR$434,MATCH(H436,'IRA-BIL_IRA-BIL - Mid_annual_st'!$A$3:$A$434,0),),'IRA-BIL_IRA-BIL - Mid_annual_st'!$W$1:$AR$1,$B449)</f>
        <v>105493</v>
      </c>
      <c r="I449">
        <f>SUMIFS(INDEX('IRA-BIL_IRA-BIL - Mid_annual_st'!$W$3:$AR$434,MATCH(I436,'IRA-BIL_IRA-BIL - Mid_annual_st'!$A$3:$A$434,0),),'IRA-BIL_IRA-BIL - Mid_annual_st'!$W$1:$AR$1,$B449)</f>
        <v>104755</v>
      </c>
      <c r="J449">
        <f>SUMIFS(INDEX('IRA-BIL_IRA-BIL - Mid_annual_st'!$W$3:$AR$434,MATCH(J436,'IRA-BIL_IRA-BIL - Mid_annual_st'!$A$3:$A$434,0),),'IRA-BIL_IRA-BIL - Mid_annual_st'!$W$1:$AR$1,$B449)</f>
        <v>104027</v>
      </c>
      <c r="K449">
        <f>SUMIFS(INDEX('IRA-BIL_IRA-BIL - Mid_annual_st'!$W$3:$AR$434,MATCH(K436,'IRA-BIL_IRA-BIL - Mid_annual_st'!$A$3:$A$434,0),),'IRA-BIL_IRA-BIL - Mid_annual_st'!$W$1:$AR$1,$B449)</f>
        <v>103300</v>
      </c>
      <c r="M449">
        <f t="shared" ref="M449" si="3391">C449/SUM(C438:C449)</f>
        <v>0</v>
      </c>
      <c r="N449">
        <f t="shared" ref="N449" si="3392">D449/SUM(D438:D449)</f>
        <v>0</v>
      </c>
      <c r="O449">
        <f t="shared" ref="O449" si="3393">E449/SUM(E438:E449)</f>
        <v>0</v>
      </c>
      <c r="P449">
        <f t="shared" ref="P449" si="3394">F449/SUM(F438:F449)</f>
        <v>2.5149504638840247E-3</v>
      </c>
      <c r="Q449">
        <f t="shared" ref="Q449" si="3395">G449/SUM(G438:G449)</f>
        <v>2.5282176282271709E-3</v>
      </c>
      <c r="R449">
        <f t="shared" ref="R449" si="3396">H449/SUM(H438:H449)</f>
        <v>2.4769610897360881E-3</v>
      </c>
      <c r="S449">
        <f t="shared" ref="S449" si="3397">I449/SUM(I438:I449)</f>
        <v>2.3464118288633318E-3</v>
      </c>
      <c r="T449">
        <f t="shared" ref="T449" si="3398">J449/SUM(J438:J449)</f>
        <v>2.2805199831969301E-3</v>
      </c>
      <c r="U449">
        <f t="shared" ref="U449" si="3399">K449/SUM(K438:K449)</f>
        <v>2.1983300608079803E-3</v>
      </c>
    </row>
    <row r="450" spans="1:21" ht="15.5" thickBot="1">
      <c r="A450" s="153" t="s">
        <v>569</v>
      </c>
      <c r="C450" s="152" t="str">
        <f t="shared" ref="C450" si="3400">$A450&amp;"_"&amp;C451</f>
        <v>OH_2022</v>
      </c>
      <c r="D450" s="152" t="str">
        <f t="shared" ref="D450" si="3401">$A450&amp;"_"&amp;D451</f>
        <v>OH_2023</v>
      </c>
      <c r="E450" s="152" t="str">
        <f t="shared" ref="E450" si="3402">$A450&amp;"_"&amp;E451</f>
        <v>OH_2024</v>
      </c>
      <c r="F450" s="152" t="str">
        <f t="shared" ref="F450" si="3403">$A450&amp;"_"&amp;F451</f>
        <v>OH_2025</v>
      </c>
      <c r="G450" s="152" t="str">
        <f t="shared" ref="G450" si="3404">$A450&amp;"_"&amp;G451</f>
        <v>OH_2026</v>
      </c>
      <c r="H450" s="152" t="str">
        <f t="shared" ref="H450" si="3405">$A450&amp;"_"&amp;H451</f>
        <v>OH_2027</v>
      </c>
      <c r="I450" s="152" t="str">
        <f t="shared" ref="I450" si="3406">$A450&amp;"_"&amp;I451</f>
        <v>OH_2028</v>
      </c>
      <c r="J450" s="152" t="str">
        <f t="shared" ref="J450" si="3407">$A450&amp;"_"&amp;J451</f>
        <v>OH_2029</v>
      </c>
      <c r="K450" s="152" t="str">
        <f t="shared" ref="K450" si="3408">$A450&amp;"_"&amp;K451</f>
        <v>OH_2030</v>
      </c>
      <c r="M450" s="159" t="str">
        <f t="shared" ref="M450" si="3409">$A450&amp;"_"&amp;M451</f>
        <v>OH_2022</v>
      </c>
      <c r="N450" s="159" t="str">
        <f t="shared" ref="N450" si="3410">$A450&amp;"_"&amp;N451</f>
        <v>OH_2023</v>
      </c>
      <c r="O450" s="159" t="str">
        <f t="shared" ref="O450" si="3411">$A450&amp;"_"&amp;O451</f>
        <v>OH_2024</v>
      </c>
      <c r="P450" s="159" t="str">
        <f t="shared" ref="P450" si="3412">$A450&amp;"_"&amp;P451</f>
        <v>OH_2025</v>
      </c>
      <c r="Q450" s="159" t="str">
        <f t="shared" ref="Q450" si="3413">$A450&amp;"_"&amp;Q451</f>
        <v>OH_2026</v>
      </c>
      <c r="R450" s="159" t="str">
        <f t="shared" ref="R450" si="3414">$A450&amp;"_"&amp;R451</f>
        <v>OH_2027</v>
      </c>
      <c r="S450" s="159" t="str">
        <f t="shared" ref="S450" si="3415">$A450&amp;"_"&amp;S451</f>
        <v>OH_2028</v>
      </c>
      <c r="T450" s="159" t="str">
        <f t="shared" ref="T450" si="3416">$A450&amp;"_"&amp;T451</f>
        <v>OH_2029</v>
      </c>
      <c r="U450" s="159" t="str">
        <f t="shared" ref="U450" si="3417">$A450&amp;"_"&amp;U451</f>
        <v>OH_2030</v>
      </c>
    </row>
    <row r="451" spans="1:21">
      <c r="C451" s="151">
        <v>2022</v>
      </c>
      <c r="D451" s="151">
        <v>2023</v>
      </c>
      <c r="E451" s="151">
        <v>2024</v>
      </c>
      <c r="F451" s="151">
        <v>2025</v>
      </c>
      <c r="G451" s="151">
        <v>2026</v>
      </c>
      <c r="H451" s="151">
        <v>2027</v>
      </c>
      <c r="I451" s="151">
        <v>2028</v>
      </c>
      <c r="J451" s="151">
        <v>2029</v>
      </c>
      <c r="K451" s="151">
        <v>2030</v>
      </c>
      <c r="M451" s="151">
        <v>2022</v>
      </c>
      <c r="N451" s="151">
        <v>2023</v>
      </c>
      <c r="O451" s="151">
        <v>2024</v>
      </c>
      <c r="P451" s="151">
        <v>2025</v>
      </c>
      <c r="Q451" s="151">
        <v>2026</v>
      </c>
      <c r="R451" s="151">
        <v>2027</v>
      </c>
      <c r="S451" s="151">
        <v>2028</v>
      </c>
      <c r="T451" s="151">
        <v>2029</v>
      </c>
      <c r="U451" s="151">
        <v>2030</v>
      </c>
    </row>
    <row r="452" spans="1:21">
      <c r="A452" t="str">
        <f>A450</f>
        <v>OH</v>
      </c>
      <c r="B452" s="1" t="s">
        <v>897</v>
      </c>
      <c r="C452" s="156">
        <v>0</v>
      </c>
      <c r="D452" s="156">
        <v>0</v>
      </c>
      <c r="E452" s="156">
        <v>0</v>
      </c>
      <c r="F452" s="156">
        <v>0</v>
      </c>
      <c r="G452" s="156">
        <v>0</v>
      </c>
      <c r="H452" s="156">
        <v>0</v>
      </c>
      <c r="I452" s="156">
        <v>0</v>
      </c>
      <c r="J452" s="156">
        <v>0</v>
      </c>
      <c r="K452" s="156">
        <v>0</v>
      </c>
      <c r="M452" s="156">
        <v>0</v>
      </c>
      <c r="N452" s="156">
        <v>0</v>
      </c>
      <c r="O452" s="156">
        <v>0</v>
      </c>
      <c r="P452" s="156">
        <v>0</v>
      </c>
      <c r="Q452" s="156">
        <v>0</v>
      </c>
      <c r="R452" s="156">
        <v>0</v>
      </c>
      <c r="S452" s="156">
        <v>0</v>
      </c>
      <c r="T452" s="156">
        <v>0</v>
      </c>
      <c r="U452" s="156">
        <v>0</v>
      </c>
    </row>
    <row r="453" spans="1:21">
      <c r="A453" t="str">
        <f>A452</f>
        <v>OH</v>
      </c>
      <c r="B453" s="1" t="s">
        <v>104</v>
      </c>
      <c r="C453">
        <f>SUMIFS(INDEX('IRA-BIL_IRA-BIL - Mid_annual_st'!$W$3:$AR$434,MATCH(C450,'IRA-BIL_IRA-BIL - Mid_annual_st'!$A$3:$A$434,0),),'IRA-BIL_IRA-BIL - Mid_annual_st'!$W$1:$AR$1,$B453)</f>
        <v>414687</v>
      </c>
      <c r="D453">
        <f>SUMIFS(INDEX('IRA-BIL_IRA-BIL - Mid_annual_st'!$W$3:$AR$434,MATCH(D450,'IRA-BIL_IRA-BIL - Mid_annual_st'!$A$3:$A$434,0),),'IRA-BIL_IRA-BIL - Mid_annual_st'!$W$1:$AR$1,$B453)</f>
        <v>402593</v>
      </c>
      <c r="E453">
        <f>SUMIFS(INDEX('IRA-BIL_IRA-BIL - Mid_annual_st'!$W$3:$AR$434,MATCH(E450,'IRA-BIL_IRA-BIL - Mid_annual_st'!$A$3:$A$434,0),),'IRA-BIL_IRA-BIL - Mid_annual_st'!$W$1:$AR$1,$B453)</f>
        <v>402593</v>
      </c>
      <c r="F453">
        <f>SUMIFS(INDEX('IRA-BIL_IRA-BIL - Mid_annual_st'!$W$3:$AR$434,MATCH(F450,'IRA-BIL_IRA-BIL - Mid_annual_st'!$A$3:$A$434,0),),'IRA-BIL_IRA-BIL - Mid_annual_st'!$W$1:$AR$1,$B453)</f>
        <v>402522</v>
      </c>
      <c r="G453">
        <f>SUMIFS(INDEX('IRA-BIL_IRA-BIL - Mid_annual_st'!$W$3:$AR$434,MATCH(G450,'IRA-BIL_IRA-BIL - Mid_annual_st'!$A$3:$A$434,0),),'IRA-BIL_IRA-BIL - Mid_annual_st'!$W$1:$AR$1,$B453)</f>
        <v>402522</v>
      </c>
      <c r="H453">
        <f>SUMIFS(INDEX('IRA-BIL_IRA-BIL - Mid_annual_st'!$W$3:$AR$434,MATCH(H450,'IRA-BIL_IRA-BIL - Mid_annual_st'!$A$3:$A$434,0),),'IRA-BIL_IRA-BIL - Mid_annual_st'!$W$1:$AR$1,$B453)</f>
        <v>402522</v>
      </c>
      <c r="I453">
        <f>SUMIFS(INDEX('IRA-BIL_IRA-BIL - Mid_annual_st'!$W$3:$AR$434,MATCH(I450,'IRA-BIL_IRA-BIL - Mid_annual_st'!$A$3:$A$434,0),),'IRA-BIL_IRA-BIL - Mid_annual_st'!$W$1:$AR$1,$B453)</f>
        <v>405404</v>
      </c>
      <c r="J453">
        <f>SUMIFS(INDEX('IRA-BIL_IRA-BIL - Mid_annual_st'!$W$3:$AR$434,MATCH(J450,'IRA-BIL_IRA-BIL - Mid_annual_st'!$A$3:$A$434,0),),'IRA-BIL_IRA-BIL - Mid_annual_st'!$W$1:$AR$1,$B453)</f>
        <v>406485</v>
      </c>
      <c r="K453">
        <f>SUMIFS(INDEX('IRA-BIL_IRA-BIL - Mid_annual_st'!$W$3:$AR$434,MATCH(K450,'IRA-BIL_IRA-BIL - Mid_annual_st'!$A$3:$A$434,0),),'IRA-BIL_IRA-BIL - Mid_annual_st'!$W$1:$AR$1,$B453)</f>
        <v>402257</v>
      </c>
      <c r="M453">
        <f t="shared" ref="M453" si="3418">C453/SUM(C452:C463)</f>
        <v>3.1354063482453712E-3</v>
      </c>
      <c r="N453">
        <f t="shared" ref="N453" si="3419">D453/SUM(D452:D463)</f>
        <v>2.8769670791565522E-3</v>
      </c>
      <c r="O453">
        <f t="shared" ref="O453" si="3420">E453/SUM(E452:E463)</f>
        <v>2.8731292211906711E-3</v>
      </c>
      <c r="P453">
        <f t="shared" ref="P453" si="3421">F453/SUM(F452:F463)</f>
        <v>2.9578607462951568E-3</v>
      </c>
      <c r="Q453">
        <f t="shared" ref="Q453" si="3422">G453/SUM(G452:G463)</f>
        <v>2.9629809348081845E-3</v>
      </c>
      <c r="R453">
        <f t="shared" ref="R453" si="3423">H453/SUM(H452:H463)</f>
        <v>3.1184633269581998E-3</v>
      </c>
      <c r="S453">
        <f t="shared" ref="S453" si="3424">I453/SUM(I452:I463)</f>
        <v>3.4428225886779422E-3</v>
      </c>
      <c r="T453">
        <f t="shared" ref="T453" si="3425">J453/SUM(J452:J463)</f>
        <v>3.6050764329239827E-3</v>
      </c>
      <c r="U453">
        <f t="shared" ref="U453" si="3426">K453/SUM(K452:K463)</f>
        <v>3.8238188695223821E-3</v>
      </c>
    </row>
    <row r="454" spans="1:21">
      <c r="A454" t="str">
        <f t="shared" ref="A454:A463" si="3427">A453</f>
        <v>OH</v>
      </c>
      <c r="B454" s="1" t="s">
        <v>98</v>
      </c>
      <c r="C454">
        <f>SUMIFS(INDEX('IRA-BIL_IRA-BIL - Mid_annual_st'!$W$3:$AR$434,MATCH(C450,'IRA-BIL_IRA-BIL - Mid_annual_st'!$A$3:$A$434,0),),'IRA-BIL_IRA-BIL - Mid_annual_st'!$W$1:$AR$1,$B454)</f>
        <v>34498671</v>
      </c>
      <c r="D454">
        <f>SUMIFS(INDEX('IRA-BIL_IRA-BIL - Mid_annual_st'!$W$3:$AR$434,MATCH(D450,'IRA-BIL_IRA-BIL - Mid_annual_st'!$A$3:$A$434,0),),'IRA-BIL_IRA-BIL - Mid_annual_st'!$W$1:$AR$1,$B454)</f>
        <v>33301772</v>
      </c>
      <c r="E454">
        <f>SUMIFS(INDEX('IRA-BIL_IRA-BIL - Mid_annual_st'!$W$3:$AR$434,MATCH(E450,'IRA-BIL_IRA-BIL - Mid_annual_st'!$A$3:$A$434,0),),'IRA-BIL_IRA-BIL - Mid_annual_st'!$W$1:$AR$1,$B454)</f>
        <v>31331783</v>
      </c>
      <c r="F454">
        <f>SUMIFS(INDEX('IRA-BIL_IRA-BIL - Mid_annual_st'!$W$3:$AR$434,MATCH(F450,'IRA-BIL_IRA-BIL - Mid_annual_st'!$A$3:$A$434,0),),'IRA-BIL_IRA-BIL - Mid_annual_st'!$W$1:$AR$1,$B454)</f>
        <v>30504068</v>
      </c>
      <c r="G454">
        <f>SUMIFS(INDEX('IRA-BIL_IRA-BIL - Mid_annual_st'!$W$3:$AR$434,MATCH(G450,'IRA-BIL_IRA-BIL - Mid_annual_st'!$A$3:$A$434,0),),'IRA-BIL_IRA-BIL - Mid_annual_st'!$W$1:$AR$1,$B454)</f>
        <v>29675626</v>
      </c>
      <c r="H454">
        <f>SUMIFS(INDEX('IRA-BIL_IRA-BIL - Mid_annual_st'!$W$3:$AR$434,MATCH(H450,'IRA-BIL_IRA-BIL - Mid_annual_st'!$A$3:$A$434,0),),'IRA-BIL_IRA-BIL - Mid_annual_st'!$W$1:$AR$1,$B454)</f>
        <v>20675507</v>
      </c>
      <c r="I454">
        <f>SUMIFS(INDEX('IRA-BIL_IRA-BIL - Mid_annual_st'!$W$3:$AR$434,MATCH(I450,'IRA-BIL_IRA-BIL - Mid_annual_st'!$A$3:$A$434,0),),'IRA-BIL_IRA-BIL - Mid_annual_st'!$W$1:$AR$1,$B454)</f>
        <v>12029402</v>
      </c>
      <c r="J454">
        <f>SUMIFS(INDEX('IRA-BIL_IRA-BIL - Mid_annual_st'!$W$3:$AR$434,MATCH(J450,'IRA-BIL_IRA-BIL - Mid_annual_st'!$A$3:$A$434,0),),'IRA-BIL_IRA-BIL - Mid_annual_st'!$W$1:$AR$1,$B454)</f>
        <v>8165131</v>
      </c>
      <c r="K454">
        <f>SUMIFS(INDEX('IRA-BIL_IRA-BIL - Mid_annual_st'!$W$3:$AR$434,MATCH(K450,'IRA-BIL_IRA-BIL - Mid_annual_st'!$A$3:$A$434,0),),'IRA-BIL_IRA-BIL - Mid_annual_st'!$W$1:$AR$1,$B454)</f>
        <v>3547943</v>
      </c>
      <c r="M454">
        <f t="shared" ref="M454" si="3428">C454/SUM(C452:C463)</f>
        <v>0.26084095247603251</v>
      </c>
      <c r="N454">
        <f t="shared" ref="N454" si="3429">D454/SUM(D452:D463)</f>
        <v>0.23797756474051324</v>
      </c>
      <c r="O454">
        <f t="shared" ref="O454" si="3430">E454/SUM(E452:E463)</f>
        <v>0.2236011587119128</v>
      </c>
      <c r="P454">
        <f t="shared" ref="P454" si="3431">F454/SUM(F452:F463)</f>
        <v>0.22415367443150488</v>
      </c>
      <c r="Q454">
        <f t="shared" ref="Q454" si="3432">G454/SUM(G452:G463)</f>
        <v>0.21844349890564507</v>
      </c>
      <c r="R454">
        <f t="shared" ref="R454" si="3433">H454/SUM(H452:H463)</f>
        <v>0.16017959352722969</v>
      </c>
      <c r="S454">
        <f t="shared" ref="S454" si="3434">I454/SUM(I452:I463)</f>
        <v>0.10215759324991272</v>
      </c>
      <c r="T454">
        <f t="shared" ref="T454" si="3435">J454/SUM(J452:J463)</f>
        <v>7.2415762795274188E-2</v>
      </c>
      <c r="U454">
        <f t="shared" ref="U454" si="3436">K454/SUM(K452:K463)</f>
        <v>3.3726427113486772E-2</v>
      </c>
    </row>
    <row r="455" spans="1:21">
      <c r="A455" t="str">
        <f t="shared" si="3427"/>
        <v>OH</v>
      </c>
      <c r="B455" s="1" t="s">
        <v>105</v>
      </c>
      <c r="C455">
        <f>SUMIFS(INDEX('IRA-BIL_IRA-BIL - Mid_annual_st'!$W$3:$AR$434,MATCH(C450,'IRA-BIL_IRA-BIL - Mid_annual_st'!$A$3:$A$434,0),),'IRA-BIL_IRA-BIL - Mid_annual_st'!$W$1:$AR$1,$B455)</f>
        <v>0</v>
      </c>
      <c r="D455">
        <f>SUMIFS(INDEX('IRA-BIL_IRA-BIL - Mid_annual_st'!$W$3:$AR$434,MATCH(D450,'IRA-BIL_IRA-BIL - Mid_annual_st'!$A$3:$A$434,0),),'IRA-BIL_IRA-BIL - Mid_annual_st'!$W$1:$AR$1,$B455)</f>
        <v>0</v>
      </c>
      <c r="E455">
        <f>SUMIFS(INDEX('IRA-BIL_IRA-BIL - Mid_annual_st'!$W$3:$AR$434,MATCH(E450,'IRA-BIL_IRA-BIL - Mid_annual_st'!$A$3:$A$434,0),),'IRA-BIL_IRA-BIL - Mid_annual_st'!$W$1:$AR$1,$B455)</f>
        <v>0</v>
      </c>
      <c r="F455">
        <f>SUMIFS(INDEX('IRA-BIL_IRA-BIL - Mid_annual_st'!$W$3:$AR$434,MATCH(F450,'IRA-BIL_IRA-BIL - Mid_annual_st'!$A$3:$A$434,0),),'IRA-BIL_IRA-BIL - Mid_annual_st'!$W$1:$AR$1,$B455)</f>
        <v>0</v>
      </c>
      <c r="G455">
        <f>SUMIFS(INDEX('IRA-BIL_IRA-BIL - Mid_annual_st'!$W$3:$AR$434,MATCH(G450,'IRA-BIL_IRA-BIL - Mid_annual_st'!$A$3:$A$434,0),),'IRA-BIL_IRA-BIL - Mid_annual_st'!$W$1:$AR$1,$B455)</f>
        <v>0</v>
      </c>
      <c r="H455">
        <f>SUMIFS(INDEX('IRA-BIL_IRA-BIL - Mid_annual_st'!$W$3:$AR$434,MATCH(H450,'IRA-BIL_IRA-BIL - Mid_annual_st'!$A$3:$A$434,0),),'IRA-BIL_IRA-BIL - Mid_annual_st'!$W$1:$AR$1,$B455)</f>
        <v>0</v>
      </c>
      <c r="I455">
        <f>SUMIFS(INDEX('IRA-BIL_IRA-BIL - Mid_annual_st'!$W$3:$AR$434,MATCH(I450,'IRA-BIL_IRA-BIL - Mid_annual_st'!$A$3:$A$434,0),),'IRA-BIL_IRA-BIL - Mid_annual_st'!$W$1:$AR$1,$B455)</f>
        <v>0</v>
      </c>
      <c r="J455">
        <f>SUMIFS(INDEX('IRA-BIL_IRA-BIL - Mid_annual_st'!$W$3:$AR$434,MATCH(J450,'IRA-BIL_IRA-BIL - Mid_annual_st'!$A$3:$A$434,0),),'IRA-BIL_IRA-BIL - Mid_annual_st'!$W$1:$AR$1,$B455)</f>
        <v>0</v>
      </c>
      <c r="K455">
        <f>SUMIFS(INDEX('IRA-BIL_IRA-BIL - Mid_annual_st'!$W$3:$AR$434,MATCH(K450,'IRA-BIL_IRA-BIL - Mid_annual_st'!$A$3:$A$434,0),),'IRA-BIL_IRA-BIL - Mid_annual_st'!$W$1:$AR$1,$B455)</f>
        <v>0</v>
      </c>
      <c r="M455">
        <f t="shared" ref="M455" si="3437">C455/SUM(C452:C463)</f>
        <v>0</v>
      </c>
      <c r="N455">
        <f t="shared" ref="N455" si="3438">D455/SUM(D452:D463)</f>
        <v>0</v>
      </c>
      <c r="O455">
        <f t="shared" ref="O455" si="3439">E455/SUM(E452:E463)</f>
        <v>0</v>
      </c>
      <c r="P455">
        <f t="shared" ref="P455" si="3440">F455/SUM(F452:F463)</f>
        <v>0</v>
      </c>
      <c r="Q455">
        <f t="shared" ref="Q455" si="3441">G455/SUM(G452:G463)</f>
        <v>0</v>
      </c>
      <c r="R455">
        <f t="shared" ref="R455" si="3442">H455/SUM(H452:H463)</f>
        <v>0</v>
      </c>
      <c r="S455">
        <f t="shared" ref="S455" si="3443">I455/SUM(I452:I463)</f>
        <v>0</v>
      </c>
      <c r="T455">
        <f t="shared" ref="T455" si="3444">J455/SUM(J452:J463)</f>
        <v>0</v>
      </c>
      <c r="U455">
        <f t="shared" ref="U455" si="3445">K455/SUM(K452:K463)</f>
        <v>0</v>
      </c>
    </row>
    <row r="456" spans="1:21">
      <c r="A456" t="str">
        <f t="shared" si="3427"/>
        <v>OH</v>
      </c>
      <c r="B456" s="1" t="s">
        <v>101</v>
      </c>
      <c r="C456">
        <f>SUMIFS(INDEX('IRA-BIL_IRA-BIL - Mid_annual_st'!$W$3:$AR$434,MATCH(C450,'IRA-BIL_IRA-BIL - Mid_annual_st'!$A$3:$A$434,0),),'IRA-BIL_IRA-BIL - Mid_annual_st'!$W$1:$AR$1,$B456)</f>
        <v>328149</v>
      </c>
      <c r="D456">
        <f>SUMIFS(INDEX('IRA-BIL_IRA-BIL - Mid_annual_st'!$W$3:$AR$434,MATCH(D450,'IRA-BIL_IRA-BIL - Mid_annual_st'!$A$3:$A$434,0),),'IRA-BIL_IRA-BIL - Mid_annual_st'!$W$1:$AR$1,$B456)</f>
        <v>328149</v>
      </c>
      <c r="E456">
        <f>SUMIFS(INDEX('IRA-BIL_IRA-BIL - Mid_annual_st'!$W$3:$AR$434,MATCH(E450,'IRA-BIL_IRA-BIL - Mid_annual_st'!$A$3:$A$434,0),),'IRA-BIL_IRA-BIL - Mid_annual_st'!$W$1:$AR$1,$B456)</f>
        <v>328742</v>
      </c>
      <c r="F456">
        <f>SUMIFS(INDEX('IRA-BIL_IRA-BIL - Mid_annual_st'!$W$3:$AR$434,MATCH(F450,'IRA-BIL_IRA-BIL - Mid_annual_st'!$A$3:$A$434,0),),'IRA-BIL_IRA-BIL - Mid_annual_st'!$W$1:$AR$1,$B456)</f>
        <v>329336</v>
      </c>
      <c r="G456">
        <f>SUMIFS(INDEX('IRA-BIL_IRA-BIL - Mid_annual_st'!$W$3:$AR$434,MATCH(G450,'IRA-BIL_IRA-BIL - Mid_annual_st'!$A$3:$A$434,0),),'IRA-BIL_IRA-BIL - Mid_annual_st'!$W$1:$AR$1,$B456)</f>
        <v>329929</v>
      </c>
      <c r="H456">
        <f>SUMIFS(INDEX('IRA-BIL_IRA-BIL - Mid_annual_st'!$W$3:$AR$434,MATCH(H450,'IRA-BIL_IRA-BIL - Mid_annual_st'!$A$3:$A$434,0),),'IRA-BIL_IRA-BIL - Mid_annual_st'!$W$1:$AR$1,$B456)</f>
        <v>330522</v>
      </c>
      <c r="I456">
        <f>SUMIFS(INDEX('IRA-BIL_IRA-BIL - Mid_annual_st'!$W$3:$AR$434,MATCH(I450,'IRA-BIL_IRA-BIL - Mid_annual_st'!$A$3:$A$434,0),),'IRA-BIL_IRA-BIL - Mid_annual_st'!$W$1:$AR$1,$B456)</f>
        <v>331116</v>
      </c>
      <c r="J456">
        <f>SUMIFS(INDEX('IRA-BIL_IRA-BIL - Mid_annual_st'!$W$3:$AR$434,MATCH(J450,'IRA-BIL_IRA-BIL - Mid_annual_st'!$A$3:$A$434,0),),'IRA-BIL_IRA-BIL - Mid_annual_st'!$W$1:$AR$1,$B456)</f>
        <v>331709</v>
      </c>
      <c r="K456">
        <f>SUMIFS(INDEX('IRA-BIL_IRA-BIL - Mid_annual_st'!$W$3:$AR$434,MATCH(K450,'IRA-BIL_IRA-BIL - Mid_annual_st'!$A$3:$A$434,0),),'IRA-BIL_IRA-BIL - Mid_annual_st'!$W$1:$AR$1,$B456)</f>
        <v>332302</v>
      </c>
      <c r="M456">
        <f t="shared" ref="M456" si="3446">C456/SUM(C452:C463)</f>
        <v>2.4811013071795603E-3</v>
      </c>
      <c r="N456">
        <f t="shared" ref="N456" si="3447">D456/SUM(D452:D463)</f>
        <v>2.344983320768477E-3</v>
      </c>
      <c r="O456">
        <f t="shared" ref="O456" si="3448">E456/SUM(E452:E463)</f>
        <v>2.3460871064143285E-3</v>
      </c>
      <c r="P456">
        <f t="shared" ref="P456" si="3449">F456/SUM(F452:F463)</f>
        <v>2.4200665472740913E-3</v>
      </c>
      <c r="Q456">
        <f t="shared" ref="Q456" si="3450">G456/SUM(G452:G463)</f>
        <v>2.4286208874057308E-3</v>
      </c>
      <c r="R456">
        <f t="shared" ref="R456" si="3451">H456/SUM(H452:H463)</f>
        <v>2.5606568976425589E-3</v>
      </c>
      <c r="S456">
        <f t="shared" ref="S456" si="3452">I456/SUM(I452:I463)</f>
        <v>2.8119447372810468E-3</v>
      </c>
      <c r="T456">
        <f t="shared" ref="T456" si="3453">J456/SUM(J452:J463)</f>
        <v>2.9418952691705261E-3</v>
      </c>
      <c r="U456">
        <f t="shared" ref="U456" si="3454">K456/SUM(K452:K463)</f>
        <v>3.1588329301417417E-3</v>
      </c>
    </row>
    <row r="457" spans="1:21">
      <c r="A457" t="str">
        <f t="shared" si="3427"/>
        <v>OH</v>
      </c>
      <c r="B457" s="1" t="s">
        <v>346</v>
      </c>
      <c r="C457">
        <f>SUMIFS(INDEX('IRA-BIL_IRA-BIL - Mid_annual_st'!$W$3:$AR$434,MATCH(C450,'IRA-BIL_IRA-BIL - Mid_annual_st'!$A$3:$A$434,0),),'IRA-BIL_IRA-BIL - Mid_annual_st'!$W$1:$AR$1,$B457)</f>
        <v>74642750</v>
      </c>
      <c r="D457">
        <f>SUMIFS(INDEX('IRA-BIL_IRA-BIL - Mid_annual_st'!$W$3:$AR$434,MATCH(D450,'IRA-BIL_IRA-BIL - Mid_annual_st'!$A$3:$A$434,0),),'IRA-BIL_IRA-BIL - Mid_annual_st'!$W$1:$AR$1,$B457)</f>
        <v>81842016</v>
      </c>
      <c r="E457">
        <f>SUMIFS(INDEX('IRA-BIL_IRA-BIL - Mid_annual_st'!$W$3:$AR$434,MATCH(E450,'IRA-BIL_IRA-BIL - Mid_annual_st'!$A$3:$A$434,0),),'IRA-BIL_IRA-BIL - Mid_annual_st'!$W$1:$AR$1,$B457)</f>
        <v>83171117</v>
      </c>
      <c r="F457">
        <f>SUMIFS(INDEX('IRA-BIL_IRA-BIL - Mid_annual_st'!$W$3:$AR$434,MATCH(F450,'IRA-BIL_IRA-BIL - Mid_annual_st'!$A$3:$A$434,0),),'IRA-BIL_IRA-BIL - Mid_annual_st'!$W$1:$AR$1,$B457)</f>
        <v>80002258</v>
      </c>
      <c r="G457">
        <f>SUMIFS(INDEX('IRA-BIL_IRA-BIL - Mid_annual_st'!$W$3:$AR$434,MATCH(G450,'IRA-BIL_IRA-BIL - Mid_annual_st'!$A$3:$A$434,0),),'IRA-BIL_IRA-BIL - Mid_annual_st'!$W$1:$AR$1,$B457)</f>
        <v>80651353</v>
      </c>
      <c r="H457">
        <f>SUMIFS(INDEX('IRA-BIL_IRA-BIL - Mid_annual_st'!$W$3:$AR$434,MATCH(H450,'IRA-BIL_IRA-BIL - Mid_annual_st'!$A$3:$A$434,0),),'IRA-BIL_IRA-BIL - Mid_annual_st'!$W$1:$AR$1,$B457)</f>
        <v>82974465</v>
      </c>
      <c r="I457">
        <f>SUMIFS(INDEX('IRA-BIL_IRA-BIL - Mid_annual_st'!$W$3:$AR$434,MATCH(I450,'IRA-BIL_IRA-BIL - Mid_annual_st'!$A$3:$A$434,0),),'IRA-BIL_IRA-BIL - Mid_annual_st'!$W$1:$AR$1,$B457)</f>
        <v>77583320</v>
      </c>
      <c r="J457">
        <f>SUMIFS(INDEX('IRA-BIL_IRA-BIL - Mid_annual_st'!$W$3:$AR$434,MATCH(J450,'IRA-BIL_IRA-BIL - Mid_annual_st'!$A$3:$A$434,0),),'IRA-BIL_IRA-BIL - Mid_annual_st'!$W$1:$AR$1,$B457)</f>
        <v>75777588</v>
      </c>
      <c r="K457">
        <f>SUMIFS(INDEX('IRA-BIL_IRA-BIL - Mid_annual_st'!$W$3:$AR$434,MATCH(K450,'IRA-BIL_IRA-BIL - Mid_annual_st'!$A$3:$A$434,0),),'IRA-BIL_IRA-BIL - Mid_annual_st'!$W$1:$AR$1,$B457)</f>
        <v>70801304</v>
      </c>
      <c r="M457">
        <f t="shared" ref="M457" si="3455">C457/SUM(C452:C463)</f>
        <v>0.56436626226646158</v>
      </c>
      <c r="N457">
        <f t="shared" ref="N457" si="3456">D457/SUM(D452:D463)</f>
        <v>0.58485066984225709</v>
      </c>
      <c r="O457">
        <f t="shared" ref="O457" si="3457">E457/SUM(E452:E463)</f>
        <v>0.59355569175760181</v>
      </c>
      <c r="P457">
        <f t="shared" ref="P457" si="3458">F457/SUM(F452:F463)</f>
        <v>0.58788224880423345</v>
      </c>
      <c r="Q457">
        <f t="shared" ref="Q457" si="3459">G457/SUM(G452:G463)</f>
        <v>0.59367791401584236</v>
      </c>
      <c r="R457">
        <f t="shared" ref="R457" si="3460">H457/SUM(H452:H463)</f>
        <v>0.64282902841702239</v>
      </c>
      <c r="S457">
        <f t="shared" ref="S457" si="3461">I457/SUM(I452:I463)</f>
        <v>0.65886278033919043</v>
      </c>
      <c r="T457">
        <f t="shared" ref="T457" si="3462">J457/SUM(J452:J463)</f>
        <v>0.67206415154956067</v>
      </c>
      <c r="U457">
        <f t="shared" ref="U457" si="3463">K457/SUM(K452:K463)</f>
        <v>0.67303082910176959</v>
      </c>
    </row>
    <row r="458" spans="1:21">
      <c r="A458" t="str">
        <f t="shared" si="3427"/>
        <v>OH</v>
      </c>
      <c r="B458" s="1" t="s">
        <v>99</v>
      </c>
      <c r="C458">
        <f>SUMIFS(INDEX('IRA-BIL_IRA-BIL - Mid_annual_st'!$W$3:$AR$434,MATCH(C450,'IRA-BIL_IRA-BIL - Mid_annual_st'!$A$3:$A$434,0),),'IRA-BIL_IRA-BIL - Mid_annual_st'!$W$1:$AR$1,$B458)</f>
        <v>17154895</v>
      </c>
      <c r="D458">
        <f>SUMIFS(INDEX('IRA-BIL_IRA-BIL - Mid_annual_st'!$W$3:$AR$434,MATCH(D450,'IRA-BIL_IRA-BIL - Mid_annual_st'!$A$3:$A$434,0),),'IRA-BIL_IRA-BIL - Mid_annual_st'!$W$1:$AR$1,$B458)</f>
        <v>17154895</v>
      </c>
      <c r="E458">
        <f>SUMIFS(INDEX('IRA-BIL_IRA-BIL - Mid_annual_st'!$W$3:$AR$434,MATCH(E450,'IRA-BIL_IRA-BIL - Mid_annual_st'!$A$3:$A$434,0),),'IRA-BIL_IRA-BIL - Mid_annual_st'!$W$1:$AR$1,$B458)</f>
        <v>17154895</v>
      </c>
      <c r="F458">
        <f>SUMIFS(INDEX('IRA-BIL_IRA-BIL - Mid_annual_st'!$W$3:$AR$434,MATCH(F450,'IRA-BIL_IRA-BIL - Mid_annual_st'!$A$3:$A$434,0),),'IRA-BIL_IRA-BIL - Mid_annual_st'!$W$1:$AR$1,$B458)</f>
        <v>17154895</v>
      </c>
      <c r="G458">
        <f>SUMIFS(INDEX('IRA-BIL_IRA-BIL - Mid_annual_st'!$W$3:$AR$434,MATCH(G450,'IRA-BIL_IRA-BIL - Mid_annual_st'!$A$3:$A$434,0),),'IRA-BIL_IRA-BIL - Mid_annual_st'!$W$1:$AR$1,$B458)</f>
        <v>17154895</v>
      </c>
      <c r="H458">
        <f>SUMIFS(INDEX('IRA-BIL_IRA-BIL - Mid_annual_st'!$W$3:$AR$434,MATCH(H450,'IRA-BIL_IRA-BIL - Mid_annual_st'!$A$3:$A$434,0),),'IRA-BIL_IRA-BIL - Mid_annual_st'!$W$1:$AR$1,$B458)</f>
        <v>17154895</v>
      </c>
      <c r="I458">
        <f>SUMIFS(INDEX('IRA-BIL_IRA-BIL - Mid_annual_st'!$W$3:$AR$434,MATCH(I450,'IRA-BIL_IRA-BIL - Mid_annual_st'!$A$3:$A$434,0),),'IRA-BIL_IRA-BIL - Mid_annual_st'!$W$1:$AR$1,$B458)</f>
        <v>17154895</v>
      </c>
      <c r="J458">
        <f>SUMIFS(INDEX('IRA-BIL_IRA-BIL - Mid_annual_st'!$W$3:$AR$434,MATCH(J450,'IRA-BIL_IRA-BIL - Mid_annual_st'!$A$3:$A$434,0),),'IRA-BIL_IRA-BIL - Mid_annual_st'!$W$1:$AR$1,$B458)</f>
        <v>17154895</v>
      </c>
      <c r="K458">
        <f>SUMIFS(INDEX('IRA-BIL_IRA-BIL - Mid_annual_st'!$W$3:$AR$434,MATCH(K450,'IRA-BIL_IRA-BIL - Mid_annual_st'!$A$3:$A$434,0),),'IRA-BIL_IRA-BIL - Mid_annual_st'!$W$1:$AR$1,$B458)</f>
        <v>17154895</v>
      </c>
      <c r="M458">
        <f t="shared" ref="M458" si="3464">C458/SUM(C452:C463)</f>
        <v>0.12970642119594483</v>
      </c>
      <c r="N458">
        <f t="shared" ref="N458" si="3465">D458/SUM(D452:D463)</f>
        <v>0.1225904776322175</v>
      </c>
      <c r="O458">
        <f t="shared" ref="O458" si="3466">E458/SUM(E452:E463)</f>
        <v>0.12242694262184822</v>
      </c>
      <c r="P458">
        <f t="shared" ref="P458" si="3467">F458/SUM(F452:F463)</f>
        <v>0.12605967009831773</v>
      </c>
      <c r="Q458">
        <f t="shared" ref="Q458" si="3468">G458/SUM(G452:G463)</f>
        <v>0.1262778849942022</v>
      </c>
      <c r="R458">
        <f t="shared" ref="R458" si="3469">H458/SUM(H452:H463)</f>
        <v>0.1329043156282603</v>
      </c>
      <c r="S458">
        <f t="shared" ref="S458" si="3470">I458/SUM(I452:I463)</f>
        <v>0.1456849464050633</v>
      </c>
      <c r="T458">
        <f t="shared" ref="T458" si="3471">J458/SUM(J452:J463)</f>
        <v>0.15214511648347531</v>
      </c>
      <c r="U458">
        <f t="shared" ref="U458" si="3472">K458/SUM(K452:K463)</f>
        <v>0.16307288923667002</v>
      </c>
    </row>
    <row r="459" spans="1:21">
      <c r="A459" t="str">
        <f t="shared" si="3427"/>
        <v>OH</v>
      </c>
      <c r="B459" s="1" t="s">
        <v>109</v>
      </c>
      <c r="C459">
        <f>SUMIFS(INDEX('IRA-BIL_IRA-BIL - Mid_annual_st'!$W$3:$AR$434,MATCH(C450,'IRA-BIL_IRA-BIL - Mid_annual_st'!$A$3:$A$434,0),),'IRA-BIL_IRA-BIL - Mid_annual_st'!$W$1:$AR$1,$B459)</f>
        <v>0</v>
      </c>
      <c r="D459">
        <f>SUMIFS(INDEX('IRA-BIL_IRA-BIL - Mid_annual_st'!$W$3:$AR$434,MATCH(D450,'IRA-BIL_IRA-BIL - Mid_annual_st'!$A$3:$A$434,0),),'IRA-BIL_IRA-BIL - Mid_annual_st'!$W$1:$AR$1,$B459)</f>
        <v>0</v>
      </c>
      <c r="E459">
        <f>SUMIFS(INDEX('IRA-BIL_IRA-BIL - Mid_annual_st'!$W$3:$AR$434,MATCH(E450,'IRA-BIL_IRA-BIL - Mid_annual_st'!$A$3:$A$434,0),),'IRA-BIL_IRA-BIL - Mid_annual_st'!$W$1:$AR$1,$B459)</f>
        <v>31562</v>
      </c>
      <c r="F459">
        <f>SUMIFS(INDEX('IRA-BIL_IRA-BIL - Mid_annual_st'!$W$3:$AR$434,MATCH(F450,'IRA-BIL_IRA-BIL - Mid_annual_st'!$A$3:$A$434,0),),'IRA-BIL_IRA-BIL - Mid_annual_st'!$W$1:$AR$1,$B459)</f>
        <v>68816</v>
      </c>
      <c r="G459">
        <f>SUMIFS(INDEX('IRA-BIL_IRA-BIL - Mid_annual_st'!$W$3:$AR$434,MATCH(G450,'IRA-BIL_IRA-BIL - Mid_annual_st'!$A$3:$A$434,0),),'IRA-BIL_IRA-BIL - Mid_annual_st'!$W$1:$AR$1,$B459)</f>
        <v>68630</v>
      </c>
      <c r="H459">
        <f>SUMIFS(INDEX('IRA-BIL_IRA-BIL - Mid_annual_st'!$W$3:$AR$434,MATCH(H450,'IRA-BIL_IRA-BIL - Mid_annual_st'!$A$3:$A$434,0),),'IRA-BIL_IRA-BIL - Mid_annual_st'!$W$1:$AR$1,$B459)</f>
        <v>68444</v>
      </c>
      <c r="I459">
        <f>SUMIFS(INDEX('IRA-BIL_IRA-BIL - Mid_annual_st'!$W$3:$AR$434,MATCH(I450,'IRA-BIL_IRA-BIL - Mid_annual_st'!$A$3:$A$434,0),),'IRA-BIL_IRA-BIL - Mid_annual_st'!$W$1:$AR$1,$B459)</f>
        <v>31527</v>
      </c>
      <c r="J459">
        <f>SUMIFS(INDEX('IRA-BIL_IRA-BIL - Mid_annual_st'!$W$3:$AR$434,MATCH(J450,'IRA-BIL_IRA-BIL - Mid_annual_st'!$A$3:$A$434,0),),'IRA-BIL_IRA-BIL - Mid_annual_st'!$W$1:$AR$1,$B459)</f>
        <v>68078</v>
      </c>
      <c r="K459">
        <f>SUMIFS(INDEX('IRA-BIL_IRA-BIL - Mid_annual_st'!$W$3:$AR$434,MATCH(K450,'IRA-BIL_IRA-BIL - Mid_annual_st'!$A$3:$A$434,0),),'IRA-BIL_IRA-BIL - Mid_annual_st'!$W$1:$AR$1,$B459)</f>
        <v>67892</v>
      </c>
      <c r="M459">
        <f t="shared" ref="M459" si="3473">C459/SUM(C452:C463)</f>
        <v>0</v>
      </c>
      <c r="N459">
        <f t="shared" ref="N459" si="3474">D459/SUM(D452:D463)</f>
        <v>0</v>
      </c>
      <c r="O459">
        <f t="shared" ref="O459" si="3475">E459/SUM(E452:E463)</f>
        <v>2.252441162146882E-4</v>
      </c>
      <c r="P459">
        <f t="shared" ref="P459" si="3476">F459/SUM(F452:F463)</f>
        <v>5.0568203754589188E-4</v>
      </c>
      <c r="Q459">
        <f t="shared" ref="Q459" si="3477">G459/SUM(G452:G463)</f>
        <v>5.051882420237545E-4</v>
      </c>
      <c r="R459">
        <f t="shared" ref="R459" si="3478">H459/SUM(H452:H463)</f>
        <v>5.3025698955666285E-4</v>
      </c>
      <c r="S459">
        <f t="shared" ref="S459" si="3479">I459/SUM(I452:I463)</f>
        <v>2.6773753528147105E-4</v>
      </c>
      <c r="T459">
        <f t="shared" ref="T459" si="3480">J459/SUM(J452:J463)</f>
        <v>6.0377724491825994E-4</v>
      </c>
      <c r="U459">
        <f t="shared" ref="U459" si="3481">K459/SUM(K452:K463)</f>
        <v>6.4537524689343767E-4</v>
      </c>
    </row>
    <row r="460" spans="1:21">
      <c r="A460" t="str">
        <f t="shared" si="3427"/>
        <v>OH</v>
      </c>
      <c r="B460" s="1" t="s">
        <v>106</v>
      </c>
      <c r="C460">
        <f>SUMIFS(INDEX('IRA-BIL_IRA-BIL - Mid_annual_st'!$W$3:$AR$434,MATCH(C450,'IRA-BIL_IRA-BIL - Mid_annual_st'!$A$3:$A$434,0),),'IRA-BIL_IRA-BIL - Mid_annual_st'!$W$1:$AR$1,$B460)</f>
        <v>352459</v>
      </c>
      <c r="D460">
        <f>SUMIFS(INDEX('IRA-BIL_IRA-BIL - Mid_annual_st'!$W$3:$AR$434,MATCH(D450,'IRA-BIL_IRA-BIL - Mid_annual_st'!$A$3:$A$434,0),),'IRA-BIL_IRA-BIL - Mid_annual_st'!$W$1:$AR$1,$B460)</f>
        <v>307767</v>
      </c>
      <c r="E460">
        <f>SUMIFS(INDEX('IRA-BIL_IRA-BIL - Mid_annual_st'!$W$3:$AR$434,MATCH(E450,'IRA-BIL_IRA-BIL - Mid_annual_st'!$A$3:$A$434,0),),'IRA-BIL_IRA-BIL - Mid_annual_st'!$W$1:$AR$1,$B460)</f>
        <v>133711</v>
      </c>
      <c r="F460">
        <f>SUMIFS(INDEX('IRA-BIL_IRA-BIL - Mid_annual_st'!$W$3:$AR$434,MATCH(F450,'IRA-BIL_IRA-BIL - Mid_annual_st'!$A$3:$A$434,0),),'IRA-BIL_IRA-BIL - Mid_annual_st'!$W$1:$AR$1,$B460)</f>
        <v>94635</v>
      </c>
      <c r="G460">
        <f>SUMIFS(INDEX('IRA-BIL_IRA-BIL - Mid_annual_st'!$W$3:$AR$434,MATCH(G450,'IRA-BIL_IRA-BIL - Mid_annual_st'!$A$3:$A$434,0),),'IRA-BIL_IRA-BIL - Mid_annual_st'!$W$1:$AR$1,$B460)</f>
        <v>78199</v>
      </c>
      <c r="H460">
        <f>SUMIFS(INDEX('IRA-BIL_IRA-BIL - Mid_annual_st'!$W$3:$AR$434,MATCH(H450,'IRA-BIL_IRA-BIL - Mid_annual_st'!$A$3:$A$434,0),),'IRA-BIL_IRA-BIL - Mid_annual_st'!$W$1:$AR$1,$B460)</f>
        <v>19190</v>
      </c>
      <c r="I460">
        <f>SUMIFS(INDEX('IRA-BIL_IRA-BIL - Mid_annual_st'!$W$3:$AR$434,MATCH(I450,'IRA-BIL_IRA-BIL - Mid_annual_st'!$A$3:$A$434,0),),'IRA-BIL_IRA-BIL - Mid_annual_st'!$W$1:$AR$1,$B460)</f>
        <v>19190</v>
      </c>
      <c r="J460">
        <f>SUMIFS(INDEX('IRA-BIL_IRA-BIL - Mid_annual_st'!$W$3:$AR$434,MATCH(J450,'IRA-BIL_IRA-BIL - Mid_annual_st'!$A$3:$A$434,0),),'IRA-BIL_IRA-BIL - Mid_annual_st'!$W$1:$AR$1,$B460)</f>
        <v>0</v>
      </c>
      <c r="K460">
        <f>SUMIFS(INDEX('IRA-BIL_IRA-BIL - Mid_annual_st'!$W$3:$AR$434,MATCH(K450,'IRA-BIL_IRA-BIL - Mid_annual_st'!$A$3:$A$434,0),),'IRA-BIL_IRA-BIL - Mid_annual_st'!$W$1:$AR$1,$B460)</f>
        <v>0</v>
      </c>
      <c r="M460">
        <f t="shared" ref="M460" si="3482">C460/SUM(C452:C463)</f>
        <v>2.6649067515890665E-3</v>
      </c>
      <c r="N460">
        <f t="shared" ref="N460" si="3483">D460/SUM(D452:D463)</f>
        <v>2.1993316502044859E-3</v>
      </c>
      <c r="O460">
        <f t="shared" ref="O460" si="3484">E460/SUM(E452:E463)</f>
        <v>9.542366143838215E-4</v>
      </c>
      <c r="P460">
        <f t="shared" ref="P460" si="3485">F460/SUM(F452:F463)</f>
        <v>6.9540832979474946E-4</v>
      </c>
      <c r="Q460">
        <f t="shared" ref="Q460" si="3486">G460/SUM(G452:G463)</f>
        <v>5.7562604310091182E-4</v>
      </c>
      <c r="R460">
        <f t="shared" ref="R460" si="3487">H460/SUM(H452:H463)</f>
        <v>1.4867090803565483E-4</v>
      </c>
      <c r="S460">
        <f t="shared" ref="S460" si="3488">I460/SUM(I452:I463)</f>
        <v>1.6296771979736191E-4</v>
      </c>
      <c r="T460">
        <f t="shared" ref="T460" si="3489">J460/SUM(J452:J463)</f>
        <v>0</v>
      </c>
      <c r="U460">
        <f t="shared" ref="U460" si="3490">K460/SUM(K452:K463)</f>
        <v>0</v>
      </c>
    </row>
    <row r="461" spans="1:21">
      <c r="A461" t="str">
        <f t="shared" si="3427"/>
        <v>OH</v>
      </c>
      <c r="B461" s="1" t="s">
        <v>100</v>
      </c>
      <c r="C461">
        <f>SUMIFS(INDEX('IRA-BIL_IRA-BIL - Mid_annual_st'!$W$3:$AR$434,MATCH(C450,'IRA-BIL_IRA-BIL - Mid_annual_st'!$A$3:$A$434,0),),'IRA-BIL_IRA-BIL - Mid_annual_st'!$W$1:$AR$1,$B461)</f>
        <v>2994784</v>
      </c>
      <c r="D461">
        <f>SUMIFS(INDEX('IRA-BIL_IRA-BIL - Mid_annual_st'!$W$3:$AR$434,MATCH(D450,'IRA-BIL_IRA-BIL - Mid_annual_st'!$A$3:$A$434,0),),'IRA-BIL_IRA-BIL - Mid_annual_st'!$W$1:$AR$1,$B461)</f>
        <v>2887124</v>
      </c>
      <c r="E461">
        <f>SUMIFS(INDEX('IRA-BIL_IRA-BIL - Mid_annual_st'!$W$3:$AR$434,MATCH(E450,'IRA-BIL_IRA-BIL - Mid_annual_st'!$A$3:$A$434,0),),'IRA-BIL_IRA-BIL - Mid_annual_st'!$W$1:$AR$1,$B461)</f>
        <v>2978735</v>
      </c>
      <c r="F461">
        <f>SUMIFS(INDEX('IRA-BIL_IRA-BIL - Mid_annual_st'!$W$3:$AR$434,MATCH(F450,'IRA-BIL_IRA-BIL - Mid_annual_st'!$A$3:$A$434,0),),'IRA-BIL_IRA-BIL - Mid_annual_st'!$W$1:$AR$1,$B461)</f>
        <v>2970771</v>
      </c>
      <c r="G461">
        <f>SUMIFS(INDEX('IRA-BIL_IRA-BIL - Mid_annual_st'!$W$3:$AR$434,MATCH(G450,'IRA-BIL_IRA-BIL - Mid_annual_st'!$A$3:$A$434,0),),'IRA-BIL_IRA-BIL - Mid_annual_st'!$W$1:$AR$1,$B461)</f>
        <v>2962802</v>
      </c>
      <c r="H461">
        <f>SUMIFS(INDEX('IRA-BIL_IRA-BIL - Mid_annual_st'!$W$3:$AR$434,MATCH(H450,'IRA-BIL_IRA-BIL - Mid_annual_st'!$A$3:$A$434,0),),'IRA-BIL_IRA-BIL - Mid_annual_st'!$W$1:$AR$1,$B461)</f>
        <v>2954841</v>
      </c>
      <c r="I461">
        <f>SUMIFS(INDEX('IRA-BIL_IRA-BIL - Mid_annual_st'!$W$3:$AR$434,MATCH(I450,'IRA-BIL_IRA-BIL - Mid_annual_st'!$A$3:$A$434,0),),'IRA-BIL_IRA-BIL - Mid_annual_st'!$W$1:$AR$1,$B461)</f>
        <v>2822357</v>
      </c>
      <c r="J461">
        <f>SUMIFS(INDEX('IRA-BIL_IRA-BIL - Mid_annual_st'!$W$3:$AR$434,MATCH(J450,'IRA-BIL_IRA-BIL - Mid_annual_st'!$A$3:$A$434,0),),'IRA-BIL_IRA-BIL - Mid_annual_st'!$W$1:$AR$1,$B461)</f>
        <v>2938969</v>
      </c>
      <c r="K461">
        <f>SUMIFS(INDEX('IRA-BIL_IRA-BIL - Mid_annual_st'!$W$3:$AR$434,MATCH(K450,'IRA-BIL_IRA-BIL - Mid_annual_st'!$A$3:$A$434,0),),'IRA-BIL_IRA-BIL - Mid_annual_st'!$W$1:$AR$1,$B461)</f>
        <v>2485035</v>
      </c>
      <c r="M461">
        <f t="shared" ref="M461" si="3491">C461/SUM(C452:C463)</f>
        <v>2.2643258084347147E-2</v>
      </c>
      <c r="N461">
        <f t="shared" ref="N461" si="3492">D461/SUM(D452:D463)</f>
        <v>2.0631657036865474E-2</v>
      </c>
      <c r="O461">
        <f t="shared" ref="O461" si="3493">E461/SUM(E452:E463)</f>
        <v>2.1257921947682633E-2</v>
      </c>
      <c r="P461">
        <f t="shared" ref="P461" si="3494">F461/SUM(F452:F463)</f>
        <v>2.1830178045254691E-2</v>
      </c>
      <c r="Q461">
        <f t="shared" ref="Q461" si="3495">G461/SUM(G452:G463)</f>
        <v>2.1809306918905199E-2</v>
      </c>
      <c r="R461">
        <f t="shared" ref="R461" si="3496">H461/SUM(H452:H463)</f>
        <v>2.2892073713964688E-2</v>
      </c>
      <c r="S461">
        <f t="shared" ref="S461" si="3497">I461/SUM(I452:I463)</f>
        <v>2.3968373358213807E-2</v>
      </c>
      <c r="T461">
        <f t="shared" ref="T461" si="3498">J461/SUM(J452:J463)</f>
        <v>2.6065433851173263E-2</v>
      </c>
      <c r="U461">
        <f t="shared" ref="U461" si="3499">K461/SUM(K452:K463)</f>
        <v>2.3622519246212129E-2</v>
      </c>
    </row>
    <row r="462" spans="1:21">
      <c r="A462" t="str">
        <f t="shared" si="3427"/>
        <v>OH</v>
      </c>
      <c r="B462" s="1" t="s">
        <v>896</v>
      </c>
      <c r="C462" s="156">
        <v>0</v>
      </c>
      <c r="D462" s="156">
        <v>0</v>
      </c>
      <c r="E462" s="156">
        <v>0</v>
      </c>
      <c r="F462" s="156">
        <v>0</v>
      </c>
      <c r="G462" s="156">
        <v>0</v>
      </c>
      <c r="H462" s="156">
        <v>0</v>
      </c>
      <c r="I462" s="156">
        <v>0</v>
      </c>
      <c r="J462" s="156">
        <v>0</v>
      </c>
      <c r="K462" s="156">
        <v>0</v>
      </c>
      <c r="M462" s="156">
        <v>0</v>
      </c>
      <c r="N462" s="156">
        <v>0</v>
      </c>
      <c r="O462" s="156">
        <v>0</v>
      </c>
      <c r="P462" s="156">
        <v>0</v>
      </c>
      <c r="Q462" s="156">
        <v>0</v>
      </c>
      <c r="R462" s="156">
        <v>0</v>
      </c>
      <c r="S462" s="156">
        <v>0</v>
      </c>
      <c r="T462" s="156">
        <v>0</v>
      </c>
      <c r="U462" s="156">
        <v>0</v>
      </c>
    </row>
    <row r="463" spans="1:21" ht="15.5" thickBot="1">
      <c r="A463" t="str">
        <f t="shared" si="3427"/>
        <v>OH</v>
      </c>
      <c r="B463" s="1" t="s">
        <v>895</v>
      </c>
      <c r="C463">
        <f>SUMIFS(INDEX('IRA-BIL_IRA-BIL - Mid_annual_st'!$W$3:$AR$434,MATCH(C450,'IRA-BIL_IRA-BIL - Mid_annual_st'!$A$3:$A$434,0),),'IRA-BIL_IRA-BIL - Mid_annual_st'!$W$1:$AR$1,$B463)</f>
        <v>1873017</v>
      </c>
      <c r="D463">
        <f>SUMIFS(INDEX('IRA-BIL_IRA-BIL - Mid_annual_st'!$W$3:$AR$434,MATCH(D450,'IRA-BIL_IRA-BIL - Mid_annual_st'!$A$3:$A$434,0),),'IRA-BIL_IRA-BIL - Mid_annual_st'!$W$1:$AR$1,$B463)</f>
        <v>3712287</v>
      </c>
      <c r="E463">
        <f>SUMIFS(INDEX('IRA-BIL_IRA-BIL - Mid_annual_st'!$W$3:$AR$434,MATCH(E450,'IRA-BIL_IRA-BIL - Mid_annual_st'!$A$3:$A$434,0),),'IRA-BIL_IRA-BIL - Mid_annual_st'!$W$1:$AR$1,$B463)</f>
        <v>4590389</v>
      </c>
      <c r="F463">
        <f>SUMIFS(INDEX('IRA-BIL_IRA-BIL - Mid_annual_st'!$W$3:$AR$434,MATCH(F450,'IRA-BIL_IRA-BIL - Mid_annual_st'!$A$3:$A$434,0),),'IRA-BIL_IRA-BIL - Mid_annual_st'!$W$1:$AR$1,$B463)</f>
        <v>4558213</v>
      </c>
      <c r="G463">
        <f>SUMIFS(INDEX('IRA-BIL_IRA-BIL - Mid_annual_st'!$W$3:$AR$434,MATCH(G450,'IRA-BIL_IRA-BIL - Mid_annual_st'!$A$3:$A$434,0),),'IRA-BIL_IRA-BIL - Mid_annual_st'!$W$1:$AR$1,$B463)</f>
        <v>4526395</v>
      </c>
      <c r="H463">
        <f>SUMIFS(INDEX('IRA-BIL_IRA-BIL - Mid_annual_st'!$W$3:$AR$434,MATCH(H450,'IRA-BIL_IRA-BIL - Mid_annual_st'!$A$3:$A$434,0),),'IRA-BIL_IRA-BIL - Mid_annual_st'!$W$1:$AR$1,$B463)</f>
        <v>4496649</v>
      </c>
      <c r="I463">
        <f>SUMIFS(INDEX('IRA-BIL_IRA-BIL - Mid_annual_st'!$W$3:$AR$434,MATCH(I450,'IRA-BIL_IRA-BIL - Mid_annual_st'!$A$3:$A$434,0),),'IRA-BIL_IRA-BIL - Mid_annual_st'!$W$1:$AR$1,$B463)</f>
        <v>7376170</v>
      </c>
      <c r="J463">
        <f>SUMIFS(INDEX('IRA-BIL_IRA-BIL - Mid_annual_st'!$W$3:$AR$434,MATCH(J450,'IRA-BIL_IRA-BIL - Mid_annual_st'!$A$3:$A$434,0),),'IRA-BIL_IRA-BIL - Mid_annual_st'!$W$1:$AR$1,$B463)</f>
        <v>7910649</v>
      </c>
      <c r="K463">
        <f>SUMIFS(INDEX('IRA-BIL_IRA-BIL - Mid_annual_st'!$W$3:$AR$434,MATCH(K450,'IRA-BIL_IRA-BIL - Mid_annual_st'!$A$3:$A$434,0),),'IRA-BIL_IRA-BIL - Mid_annual_st'!$W$1:$AR$1,$B463)</f>
        <v>10406085</v>
      </c>
      <c r="M463">
        <f t="shared" ref="M463" si="3500">C463/SUM(C452:C463)</f>
        <v>1.4161691570199935E-2</v>
      </c>
      <c r="N463">
        <f t="shared" ref="N463" si="3501">D463/SUM(D452:D463)</f>
        <v>2.65283486980172E-2</v>
      </c>
      <c r="O463">
        <f t="shared" ref="O463" si="3502">E463/SUM(E452:E463)</f>
        <v>3.2759587902750978E-2</v>
      </c>
      <c r="P463">
        <f t="shared" ref="P463" si="3503">F463/SUM(F452:F463)</f>
        <v>3.3495210959779302E-2</v>
      </c>
      <c r="Q463">
        <f t="shared" ref="Q463" si="3504">G463/SUM(G452:G463)</f>
        <v>3.331897905806662E-2</v>
      </c>
      <c r="R463">
        <f t="shared" ref="R463" si="3505">H463/SUM(H452:H463)</f>
        <v>3.4836940591329822E-2</v>
      </c>
      <c r="S463">
        <f t="shared" ref="S463" si="3506">I463/SUM(I452:I463)</f>
        <v>6.2640834066581913E-2</v>
      </c>
      <c r="T463">
        <f t="shared" ref="T463" si="3507">J463/SUM(J452:J463)</f>
        <v>7.0158786373503743E-2</v>
      </c>
      <c r="U463">
        <f t="shared" ref="U463" si="3508">K463/SUM(K452:K463)</f>
        <v>9.8919308255303998E-2</v>
      </c>
    </row>
    <row r="464" spans="1:21" ht="15.5" thickBot="1">
      <c r="A464" s="153" t="s">
        <v>570</v>
      </c>
      <c r="C464" s="152" t="str">
        <f t="shared" ref="C464" si="3509">$A464&amp;"_"&amp;C465</f>
        <v>OK_2022</v>
      </c>
      <c r="D464" s="152" t="str">
        <f t="shared" ref="D464" si="3510">$A464&amp;"_"&amp;D465</f>
        <v>OK_2023</v>
      </c>
      <c r="E464" s="152" t="str">
        <f t="shared" ref="E464" si="3511">$A464&amp;"_"&amp;E465</f>
        <v>OK_2024</v>
      </c>
      <c r="F464" s="152" t="str">
        <f t="shared" ref="F464" si="3512">$A464&amp;"_"&amp;F465</f>
        <v>OK_2025</v>
      </c>
      <c r="G464" s="152" t="str">
        <f t="shared" ref="G464" si="3513">$A464&amp;"_"&amp;G465</f>
        <v>OK_2026</v>
      </c>
      <c r="H464" s="152" t="str">
        <f t="shared" ref="H464" si="3514">$A464&amp;"_"&amp;H465</f>
        <v>OK_2027</v>
      </c>
      <c r="I464" s="152" t="str">
        <f t="shared" ref="I464" si="3515">$A464&amp;"_"&amp;I465</f>
        <v>OK_2028</v>
      </c>
      <c r="J464" s="152" t="str">
        <f t="shared" ref="J464" si="3516">$A464&amp;"_"&amp;J465</f>
        <v>OK_2029</v>
      </c>
      <c r="K464" s="152" t="str">
        <f t="shared" ref="K464" si="3517">$A464&amp;"_"&amp;K465</f>
        <v>OK_2030</v>
      </c>
      <c r="M464" s="159" t="str">
        <f t="shared" ref="M464" si="3518">$A464&amp;"_"&amp;M465</f>
        <v>OK_2022</v>
      </c>
      <c r="N464" s="159" t="str">
        <f t="shared" ref="N464" si="3519">$A464&amp;"_"&amp;N465</f>
        <v>OK_2023</v>
      </c>
      <c r="O464" s="159" t="str">
        <f t="shared" ref="O464" si="3520">$A464&amp;"_"&amp;O465</f>
        <v>OK_2024</v>
      </c>
      <c r="P464" s="159" t="str">
        <f t="shared" ref="P464" si="3521">$A464&amp;"_"&amp;P465</f>
        <v>OK_2025</v>
      </c>
      <c r="Q464" s="159" t="str">
        <f t="shared" ref="Q464" si="3522">$A464&amp;"_"&amp;Q465</f>
        <v>OK_2026</v>
      </c>
      <c r="R464" s="159" t="str">
        <f t="shared" ref="R464" si="3523">$A464&amp;"_"&amp;R465</f>
        <v>OK_2027</v>
      </c>
      <c r="S464" s="159" t="str">
        <f t="shared" ref="S464" si="3524">$A464&amp;"_"&amp;S465</f>
        <v>OK_2028</v>
      </c>
      <c r="T464" s="159" t="str">
        <f t="shared" ref="T464" si="3525">$A464&amp;"_"&amp;T465</f>
        <v>OK_2029</v>
      </c>
      <c r="U464" s="159" t="str">
        <f t="shared" ref="U464" si="3526">$A464&amp;"_"&amp;U465</f>
        <v>OK_2030</v>
      </c>
    </row>
    <row r="465" spans="1:21">
      <c r="C465" s="151">
        <v>2022</v>
      </c>
      <c r="D465" s="151">
        <v>2023</v>
      </c>
      <c r="E465" s="151">
        <v>2024</v>
      </c>
      <c r="F465" s="151">
        <v>2025</v>
      </c>
      <c r="G465" s="151">
        <v>2026</v>
      </c>
      <c r="H465" s="151">
        <v>2027</v>
      </c>
      <c r="I465" s="151">
        <v>2028</v>
      </c>
      <c r="J465" s="151">
        <v>2029</v>
      </c>
      <c r="K465" s="151">
        <v>2030</v>
      </c>
      <c r="M465" s="151">
        <v>2022</v>
      </c>
      <c r="N465" s="151">
        <v>2023</v>
      </c>
      <c r="O465" s="151">
        <v>2024</v>
      </c>
      <c r="P465" s="151">
        <v>2025</v>
      </c>
      <c r="Q465" s="151">
        <v>2026</v>
      </c>
      <c r="R465" s="151">
        <v>2027</v>
      </c>
      <c r="S465" s="151">
        <v>2028</v>
      </c>
      <c r="T465" s="151">
        <v>2029</v>
      </c>
      <c r="U465" s="151">
        <v>2030</v>
      </c>
    </row>
    <row r="466" spans="1:21">
      <c r="A466" t="str">
        <f>A464</f>
        <v>OK</v>
      </c>
      <c r="B466" s="1" t="s">
        <v>897</v>
      </c>
      <c r="C466" s="156">
        <v>0</v>
      </c>
      <c r="D466" s="156">
        <v>0</v>
      </c>
      <c r="E466" s="156">
        <v>0</v>
      </c>
      <c r="F466" s="156">
        <v>0</v>
      </c>
      <c r="G466" s="156">
        <v>0</v>
      </c>
      <c r="H466" s="156">
        <v>0</v>
      </c>
      <c r="I466" s="156">
        <v>0</v>
      </c>
      <c r="J466" s="156">
        <v>0</v>
      </c>
      <c r="K466" s="156">
        <v>0</v>
      </c>
      <c r="M466" s="156">
        <v>0</v>
      </c>
      <c r="N466" s="156">
        <v>0</v>
      </c>
      <c r="O466" s="156">
        <v>0</v>
      </c>
      <c r="P466" s="156">
        <v>0</v>
      </c>
      <c r="Q466" s="156">
        <v>0</v>
      </c>
      <c r="R466" s="156">
        <v>0</v>
      </c>
      <c r="S466" s="156">
        <v>0</v>
      </c>
      <c r="T466" s="156">
        <v>0</v>
      </c>
      <c r="U466" s="156">
        <v>0</v>
      </c>
    </row>
    <row r="467" spans="1:21">
      <c r="A467" t="str">
        <f>A466</f>
        <v>OK</v>
      </c>
      <c r="B467" s="1" t="s">
        <v>104</v>
      </c>
      <c r="C467">
        <f>SUMIFS(INDEX('IRA-BIL_IRA-BIL - Mid_annual_st'!$W$3:$AR$434,MATCH(C464,'IRA-BIL_IRA-BIL - Mid_annual_st'!$A$3:$A$434,0),),'IRA-BIL_IRA-BIL - Mid_annual_st'!$W$1:$AR$1,$B467)</f>
        <v>25738</v>
      </c>
      <c r="D467">
        <f>SUMIFS(INDEX('IRA-BIL_IRA-BIL - Mid_annual_st'!$W$3:$AR$434,MATCH(D464,'IRA-BIL_IRA-BIL - Mid_annual_st'!$A$3:$A$434,0),),'IRA-BIL_IRA-BIL - Mid_annual_st'!$W$1:$AR$1,$B467)</f>
        <v>25738</v>
      </c>
      <c r="E467">
        <f>SUMIFS(INDEX('IRA-BIL_IRA-BIL - Mid_annual_st'!$W$3:$AR$434,MATCH(E464,'IRA-BIL_IRA-BIL - Mid_annual_st'!$A$3:$A$434,0),),'IRA-BIL_IRA-BIL - Mid_annual_st'!$W$1:$AR$1,$B467)</f>
        <v>25738</v>
      </c>
      <c r="F467">
        <f>SUMIFS(INDEX('IRA-BIL_IRA-BIL - Mid_annual_st'!$W$3:$AR$434,MATCH(F464,'IRA-BIL_IRA-BIL - Mid_annual_st'!$A$3:$A$434,0),),'IRA-BIL_IRA-BIL - Mid_annual_st'!$W$1:$AR$1,$B467)</f>
        <v>25738</v>
      </c>
      <c r="G467">
        <f>SUMIFS(INDEX('IRA-BIL_IRA-BIL - Mid_annual_st'!$W$3:$AR$434,MATCH(G464,'IRA-BIL_IRA-BIL - Mid_annual_st'!$A$3:$A$434,0),),'IRA-BIL_IRA-BIL - Mid_annual_st'!$W$1:$AR$1,$B467)</f>
        <v>25738</v>
      </c>
      <c r="H467">
        <f>SUMIFS(INDEX('IRA-BIL_IRA-BIL - Mid_annual_st'!$W$3:$AR$434,MATCH(H464,'IRA-BIL_IRA-BIL - Mid_annual_st'!$A$3:$A$434,0),),'IRA-BIL_IRA-BIL - Mid_annual_st'!$W$1:$AR$1,$B467)</f>
        <v>24469</v>
      </c>
      <c r="I467">
        <f>SUMIFS(INDEX('IRA-BIL_IRA-BIL - Mid_annual_st'!$W$3:$AR$434,MATCH(I464,'IRA-BIL_IRA-BIL - Mid_annual_st'!$A$3:$A$434,0),),'IRA-BIL_IRA-BIL - Mid_annual_st'!$W$1:$AR$1,$B467)</f>
        <v>23019</v>
      </c>
      <c r="J467">
        <f>SUMIFS(INDEX('IRA-BIL_IRA-BIL - Mid_annual_st'!$W$3:$AR$434,MATCH(J464,'IRA-BIL_IRA-BIL - Mid_annual_st'!$A$3:$A$434,0),),'IRA-BIL_IRA-BIL - Mid_annual_st'!$W$1:$AR$1,$B467)</f>
        <v>21659</v>
      </c>
      <c r="K467">
        <f>SUMIFS(INDEX('IRA-BIL_IRA-BIL - Mid_annual_st'!$W$3:$AR$434,MATCH(K464,'IRA-BIL_IRA-BIL - Mid_annual_st'!$A$3:$A$434,0),),'IRA-BIL_IRA-BIL - Mid_annual_st'!$W$1:$AR$1,$B467)</f>
        <v>19109</v>
      </c>
      <c r="M467">
        <f t="shared" ref="M467" si="3527">C467/SUM(C466:C477)</f>
        <v>3.0882117732404496E-4</v>
      </c>
      <c r="N467">
        <f t="shared" ref="N467" si="3528">D467/SUM(D466:D477)</f>
        <v>2.8536022654085153E-4</v>
      </c>
      <c r="O467">
        <f t="shared" ref="O467" si="3529">E467/SUM(E466:E477)</f>
        <v>2.6742370704409296E-4</v>
      </c>
      <c r="P467">
        <f t="shared" ref="P467" si="3530">F467/SUM(F466:F477)</f>
        <v>2.7262179665814062E-4</v>
      </c>
      <c r="Q467">
        <f t="shared" ref="Q467" si="3531">G467/SUM(G466:G477)</f>
        <v>2.7887530406840147E-4</v>
      </c>
      <c r="R467">
        <f t="shared" ref="R467" si="3532">H467/SUM(H466:H477)</f>
        <v>2.7439302891664512E-4</v>
      </c>
      <c r="S467">
        <f t="shared" ref="S467" si="3533">I467/SUM(I466:I477)</f>
        <v>2.1982840988300553E-4</v>
      </c>
      <c r="T467">
        <f t="shared" ref="T467" si="3534">J467/SUM(J466:J477)</f>
        <v>1.8764649621478923E-4</v>
      </c>
      <c r="U467">
        <f t="shared" ref="U467" si="3535">K467/SUM(K466:K477)</f>
        <v>1.5754539768868394E-4</v>
      </c>
    </row>
    <row r="468" spans="1:21">
      <c r="A468" t="str">
        <f t="shared" ref="A468:A477" si="3536">A467</f>
        <v>OK</v>
      </c>
      <c r="B468" s="1" t="s">
        <v>98</v>
      </c>
      <c r="C468">
        <f>SUMIFS(INDEX('IRA-BIL_IRA-BIL - Mid_annual_st'!$W$3:$AR$434,MATCH(C464,'IRA-BIL_IRA-BIL - Mid_annual_st'!$A$3:$A$434,0),),'IRA-BIL_IRA-BIL - Mid_annual_st'!$W$1:$AR$1,$B468)</f>
        <v>12170665</v>
      </c>
      <c r="D468">
        <f>SUMIFS(INDEX('IRA-BIL_IRA-BIL - Mid_annual_st'!$W$3:$AR$434,MATCH(D464,'IRA-BIL_IRA-BIL - Mid_annual_st'!$A$3:$A$434,0),),'IRA-BIL_IRA-BIL - Mid_annual_st'!$W$1:$AR$1,$B468)</f>
        <v>7396313</v>
      </c>
      <c r="E468">
        <f>SUMIFS(INDEX('IRA-BIL_IRA-BIL - Mid_annual_st'!$W$3:$AR$434,MATCH(E464,'IRA-BIL_IRA-BIL - Mid_annual_st'!$A$3:$A$434,0),),'IRA-BIL_IRA-BIL - Mid_annual_st'!$W$1:$AR$1,$B468)</f>
        <v>3734703</v>
      </c>
      <c r="F468">
        <f>SUMIFS(INDEX('IRA-BIL_IRA-BIL - Mid_annual_st'!$W$3:$AR$434,MATCH(F464,'IRA-BIL_IRA-BIL - Mid_annual_st'!$A$3:$A$434,0),),'IRA-BIL_IRA-BIL - Mid_annual_st'!$W$1:$AR$1,$B468)</f>
        <v>2047107</v>
      </c>
      <c r="G468">
        <f>SUMIFS(INDEX('IRA-BIL_IRA-BIL - Mid_annual_st'!$W$3:$AR$434,MATCH(G464,'IRA-BIL_IRA-BIL - Mid_annual_st'!$A$3:$A$434,0),),'IRA-BIL_IRA-BIL - Mid_annual_st'!$W$1:$AR$1,$B468)</f>
        <v>1165870</v>
      </c>
      <c r="H468">
        <f>SUMIFS(INDEX('IRA-BIL_IRA-BIL - Mid_annual_st'!$W$3:$AR$434,MATCH(H464,'IRA-BIL_IRA-BIL - Mid_annual_st'!$A$3:$A$434,0),),'IRA-BIL_IRA-BIL - Mid_annual_st'!$W$1:$AR$1,$B468)</f>
        <v>545559</v>
      </c>
      <c r="I468">
        <f>SUMIFS(INDEX('IRA-BIL_IRA-BIL - Mid_annual_st'!$W$3:$AR$434,MATCH(I464,'IRA-BIL_IRA-BIL - Mid_annual_st'!$A$3:$A$434,0),),'IRA-BIL_IRA-BIL - Mid_annual_st'!$W$1:$AR$1,$B468)</f>
        <v>0</v>
      </c>
      <c r="J468">
        <f>SUMIFS(INDEX('IRA-BIL_IRA-BIL - Mid_annual_st'!$W$3:$AR$434,MATCH(J464,'IRA-BIL_IRA-BIL - Mid_annual_st'!$A$3:$A$434,0),),'IRA-BIL_IRA-BIL - Mid_annual_st'!$W$1:$AR$1,$B468)</f>
        <v>0</v>
      </c>
      <c r="K468">
        <f>SUMIFS(INDEX('IRA-BIL_IRA-BIL - Mid_annual_st'!$W$3:$AR$434,MATCH(K464,'IRA-BIL_IRA-BIL - Mid_annual_st'!$A$3:$A$434,0),),'IRA-BIL_IRA-BIL - Mid_annual_st'!$W$1:$AR$1,$B468)</f>
        <v>0</v>
      </c>
      <c r="M468">
        <f t="shared" ref="M468" si="3537">C468/SUM(C466:C477)</f>
        <v>0.14603151348653926</v>
      </c>
      <c r="N468">
        <f t="shared" ref="N468" si="3538">D468/SUM(D466:D477)</f>
        <v>8.2003790241939753E-2</v>
      </c>
      <c r="O468">
        <f t="shared" ref="O468" si="3539">E468/SUM(E466:E477)</f>
        <v>3.8804418407362463E-2</v>
      </c>
      <c r="P468">
        <f t="shared" ref="P468" si="3540">F468/SUM(F466:F477)</f>
        <v>2.1683347124541778E-2</v>
      </c>
      <c r="Q468">
        <f t="shared" ref="Q468" si="3541">G468/SUM(G466:G477)</f>
        <v>1.263238599557958E-2</v>
      </c>
      <c r="R468">
        <f t="shared" ref="R468" si="3542">H468/SUM(H466:H477)</f>
        <v>6.1178465185637333E-3</v>
      </c>
      <c r="S468">
        <f t="shared" ref="S468" si="3543">I468/SUM(I466:I477)</f>
        <v>0</v>
      </c>
      <c r="T468">
        <f t="shared" ref="T468" si="3544">J468/SUM(J466:J477)</f>
        <v>0</v>
      </c>
      <c r="U468">
        <f t="shared" ref="U468" si="3545">K468/SUM(K466:K477)</f>
        <v>0</v>
      </c>
    </row>
    <row r="469" spans="1:21">
      <c r="A469" t="str">
        <f t="shared" si="3536"/>
        <v>OK</v>
      </c>
      <c r="B469" s="1" t="s">
        <v>105</v>
      </c>
      <c r="C469">
        <f>SUMIFS(INDEX('IRA-BIL_IRA-BIL - Mid_annual_st'!$W$3:$AR$434,MATCH(C464,'IRA-BIL_IRA-BIL - Mid_annual_st'!$A$3:$A$434,0),),'IRA-BIL_IRA-BIL - Mid_annual_st'!$W$1:$AR$1,$B469)</f>
        <v>0</v>
      </c>
      <c r="D469">
        <f>SUMIFS(INDEX('IRA-BIL_IRA-BIL - Mid_annual_st'!$W$3:$AR$434,MATCH(D464,'IRA-BIL_IRA-BIL - Mid_annual_st'!$A$3:$A$434,0),),'IRA-BIL_IRA-BIL - Mid_annual_st'!$W$1:$AR$1,$B469)</f>
        <v>0</v>
      </c>
      <c r="E469">
        <f>SUMIFS(INDEX('IRA-BIL_IRA-BIL - Mid_annual_st'!$W$3:$AR$434,MATCH(E464,'IRA-BIL_IRA-BIL - Mid_annual_st'!$A$3:$A$434,0),),'IRA-BIL_IRA-BIL - Mid_annual_st'!$W$1:$AR$1,$B469)</f>
        <v>0</v>
      </c>
      <c r="F469">
        <f>SUMIFS(INDEX('IRA-BIL_IRA-BIL - Mid_annual_st'!$W$3:$AR$434,MATCH(F464,'IRA-BIL_IRA-BIL - Mid_annual_st'!$A$3:$A$434,0),),'IRA-BIL_IRA-BIL - Mid_annual_st'!$W$1:$AR$1,$B469)</f>
        <v>0</v>
      </c>
      <c r="G469">
        <f>SUMIFS(INDEX('IRA-BIL_IRA-BIL - Mid_annual_st'!$W$3:$AR$434,MATCH(G464,'IRA-BIL_IRA-BIL - Mid_annual_st'!$A$3:$A$434,0),),'IRA-BIL_IRA-BIL - Mid_annual_st'!$W$1:$AR$1,$B469)</f>
        <v>0</v>
      </c>
      <c r="H469">
        <f>SUMIFS(INDEX('IRA-BIL_IRA-BIL - Mid_annual_st'!$W$3:$AR$434,MATCH(H464,'IRA-BIL_IRA-BIL - Mid_annual_st'!$A$3:$A$434,0),),'IRA-BIL_IRA-BIL - Mid_annual_st'!$W$1:$AR$1,$B469)</f>
        <v>0</v>
      </c>
      <c r="I469">
        <f>SUMIFS(INDEX('IRA-BIL_IRA-BIL - Mid_annual_st'!$W$3:$AR$434,MATCH(I464,'IRA-BIL_IRA-BIL - Mid_annual_st'!$A$3:$A$434,0),),'IRA-BIL_IRA-BIL - Mid_annual_st'!$W$1:$AR$1,$B469)</f>
        <v>0</v>
      </c>
      <c r="J469">
        <f>SUMIFS(INDEX('IRA-BIL_IRA-BIL - Mid_annual_st'!$W$3:$AR$434,MATCH(J464,'IRA-BIL_IRA-BIL - Mid_annual_st'!$A$3:$A$434,0),),'IRA-BIL_IRA-BIL - Mid_annual_st'!$W$1:$AR$1,$B469)</f>
        <v>0</v>
      </c>
      <c r="K469">
        <f>SUMIFS(INDEX('IRA-BIL_IRA-BIL - Mid_annual_st'!$W$3:$AR$434,MATCH(K464,'IRA-BIL_IRA-BIL - Mid_annual_st'!$A$3:$A$434,0),),'IRA-BIL_IRA-BIL - Mid_annual_st'!$W$1:$AR$1,$B469)</f>
        <v>0</v>
      </c>
      <c r="M469">
        <f t="shared" ref="M469" si="3546">C469/SUM(C466:C477)</f>
        <v>0</v>
      </c>
      <c r="N469">
        <f t="shared" ref="N469" si="3547">D469/SUM(D466:D477)</f>
        <v>0</v>
      </c>
      <c r="O469">
        <f t="shared" ref="O469" si="3548">E469/SUM(E466:E477)</f>
        <v>0</v>
      </c>
      <c r="P469">
        <f t="shared" ref="P469" si="3549">F469/SUM(F466:F477)</f>
        <v>0</v>
      </c>
      <c r="Q469">
        <f t="shared" ref="Q469" si="3550">G469/SUM(G466:G477)</f>
        <v>0</v>
      </c>
      <c r="R469">
        <f t="shared" ref="R469" si="3551">H469/SUM(H466:H477)</f>
        <v>0</v>
      </c>
      <c r="S469">
        <f t="shared" ref="S469" si="3552">I469/SUM(I466:I477)</f>
        <v>0</v>
      </c>
      <c r="T469">
        <f t="shared" ref="T469" si="3553">J469/SUM(J466:J477)</f>
        <v>0</v>
      </c>
      <c r="U469">
        <f t="shared" ref="U469" si="3554">K469/SUM(K466:K477)</f>
        <v>0</v>
      </c>
    </row>
    <row r="470" spans="1:21">
      <c r="A470" t="str">
        <f t="shared" si="3536"/>
        <v>OK</v>
      </c>
      <c r="B470" s="1" t="s">
        <v>101</v>
      </c>
      <c r="C470">
        <f>SUMIFS(INDEX('IRA-BIL_IRA-BIL - Mid_annual_st'!$W$3:$AR$434,MATCH(C464,'IRA-BIL_IRA-BIL - Mid_annual_st'!$A$3:$A$434,0),),'IRA-BIL_IRA-BIL - Mid_annual_st'!$W$1:$AR$1,$B470)</f>
        <v>2174456</v>
      </c>
      <c r="D470">
        <f>SUMIFS(INDEX('IRA-BIL_IRA-BIL - Mid_annual_st'!$W$3:$AR$434,MATCH(D464,'IRA-BIL_IRA-BIL - Mid_annual_st'!$A$3:$A$434,0),),'IRA-BIL_IRA-BIL - Mid_annual_st'!$W$1:$AR$1,$B470)</f>
        <v>2174456</v>
      </c>
      <c r="E470">
        <f>SUMIFS(INDEX('IRA-BIL_IRA-BIL - Mid_annual_st'!$W$3:$AR$434,MATCH(E464,'IRA-BIL_IRA-BIL - Mid_annual_st'!$A$3:$A$434,0),),'IRA-BIL_IRA-BIL - Mid_annual_st'!$W$1:$AR$1,$B470)</f>
        <v>2176421</v>
      </c>
      <c r="F470">
        <f>SUMIFS(INDEX('IRA-BIL_IRA-BIL - Mid_annual_st'!$W$3:$AR$434,MATCH(F464,'IRA-BIL_IRA-BIL - Mid_annual_st'!$A$3:$A$434,0),),'IRA-BIL_IRA-BIL - Mid_annual_st'!$W$1:$AR$1,$B470)</f>
        <v>2176520</v>
      </c>
      <c r="G470">
        <f>SUMIFS(INDEX('IRA-BIL_IRA-BIL - Mid_annual_st'!$W$3:$AR$434,MATCH(G464,'IRA-BIL_IRA-BIL - Mid_annual_st'!$A$3:$A$434,0),),'IRA-BIL_IRA-BIL - Mid_annual_st'!$W$1:$AR$1,$B470)</f>
        <v>2168027</v>
      </c>
      <c r="H470">
        <f>SUMIFS(INDEX('IRA-BIL_IRA-BIL - Mid_annual_st'!$W$3:$AR$434,MATCH(H464,'IRA-BIL_IRA-BIL - Mid_annual_st'!$A$3:$A$434,0),),'IRA-BIL_IRA-BIL - Mid_annual_st'!$W$1:$AR$1,$B470)</f>
        <v>2174134</v>
      </c>
      <c r="I470">
        <f>SUMIFS(INDEX('IRA-BIL_IRA-BIL - Mid_annual_st'!$W$3:$AR$434,MATCH(I464,'IRA-BIL_IRA-BIL - Mid_annual_st'!$A$3:$A$434,0),),'IRA-BIL_IRA-BIL - Mid_annual_st'!$W$1:$AR$1,$B470)</f>
        <v>2202615</v>
      </c>
      <c r="J470">
        <f>SUMIFS(INDEX('IRA-BIL_IRA-BIL - Mid_annual_st'!$W$3:$AR$434,MATCH(J464,'IRA-BIL_IRA-BIL - Mid_annual_st'!$A$3:$A$434,0),),'IRA-BIL_IRA-BIL - Mid_annual_st'!$W$1:$AR$1,$B470)</f>
        <v>2206647</v>
      </c>
      <c r="K470">
        <f>SUMIFS(INDEX('IRA-BIL_IRA-BIL - Mid_annual_st'!$W$3:$AR$434,MATCH(K464,'IRA-BIL_IRA-BIL - Mid_annual_st'!$A$3:$A$434,0),),'IRA-BIL_IRA-BIL - Mid_annual_st'!$W$1:$AR$1,$B470)</f>
        <v>2207662</v>
      </c>
      <c r="M470">
        <f t="shared" ref="M470" si="3555">C470/SUM(C466:C477)</f>
        <v>2.6090530031833609E-2</v>
      </c>
      <c r="N470">
        <f t="shared" ref="N470" si="3556">D470/SUM(D466:D477)</f>
        <v>2.4108448860172268E-2</v>
      </c>
      <c r="O470">
        <f t="shared" ref="O470" si="3557">E470/SUM(E466:E477)</f>
        <v>2.2613512002044131E-2</v>
      </c>
      <c r="P470">
        <f t="shared" ref="P470" si="3558">F470/SUM(F466:F477)</f>
        <v>2.3054114261495697E-2</v>
      </c>
      <c r="Q470">
        <f t="shared" ref="Q470" si="3559">G470/SUM(G466:G477)</f>
        <v>2.3490915722025964E-2</v>
      </c>
      <c r="R470">
        <f t="shared" ref="R470" si="3560">H470/SUM(H466:H477)</f>
        <v>2.438053102009323E-2</v>
      </c>
      <c r="S470">
        <f t="shared" ref="S470" si="3561">I470/SUM(I466:I477)</f>
        <v>2.103468235086043E-2</v>
      </c>
      <c r="T470">
        <f t="shared" ref="T470" si="3562">J470/SUM(J466:J477)</f>
        <v>1.9117668310304078E-2</v>
      </c>
      <c r="U470">
        <f t="shared" ref="U470" si="3563">K470/SUM(K466:K477)</f>
        <v>1.8201213446658402E-2</v>
      </c>
    </row>
    <row r="471" spans="1:21">
      <c r="A471" t="str">
        <f t="shared" si="3536"/>
        <v>OK</v>
      </c>
      <c r="B471" s="1" t="s">
        <v>346</v>
      </c>
      <c r="C471">
        <f>SUMIFS(INDEX('IRA-BIL_IRA-BIL - Mid_annual_st'!$W$3:$AR$434,MATCH(C464,'IRA-BIL_IRA-BIL - Mid_annual_st'!$A$3:$A$434,0),),'IRA-BIL_IRA-BIL - Mid_annual_st'!$W$1:$AR$1,$B471)</f>
        <v>21790856</v>
      </c>
      <c r="D471">
        <f>SUMIFS(INDEX('IRA-BIL_IRA-BIL - Mid_annual_st'!$W$3:$AR$434,MATCH(D464,'IRA-BIL_IRA-BIL - Mid_annual_st'!$A$3:$A$434,0),),'IRA-BIL_IRA-BIL - Mid_annual_st'!$W$1:$AR$1,$B471)</f>
        <v>20478746</v>
      </c>
      <c r="E471">
        <f>SUMIFS(INDEX('IRA-BIL_IRA-BIL - Mid_annual_st'!$W$3:$AR$434,MATCH(E464,'IRA-BIL_IRA-BIL - Mid_annual_st'!$A$3:$A$434,0),),'IRA-BIL_IRA-BIL - Mid_annual_st'!$W$1:$AR$1,$B471)</f>
        <v>19696650</v>
      </c>
      <c r="F471">
        <f>SUMIFS(INDEX('IRA-BIL_IRA-BIL - Mid_annual_st'!$W$3:$AR$434,MATCH(F464,'IRA-BIL_IRA-BIL - Mid_annual_st'!$A$3:$A$434,0),),'IRA-BIL_IRA-BIL - Mid_annual_st'!$W$1:$AR$1,$B471)</f>
        <v>15370346</v>
      </c>
      <c r="G471">
        <f>SUMIFS(INDEX('IRA-BIL_IRA-BIL - Mid_annual_st'!$W$3:$AR$434,MATCH(G464,'IRA-BIL_IRA-BIL - Mid_annual_st'!$A$3:$A$434,0),),'IRA-BIL_IRA-BIL - Mid_annual_st'!$W$1:$AR$1,$B471)</f>
        <v>12832008</v>
      </c>
      <c r="H471">
        <f>SUMIFS(INDEX('IRA-BIL_IRA-BIL - Mid_annual_st'!$W$3:$AR$434,MATCH(H464,'IRA-BIL_IRA-BIL - Mid_annual_st'!$A$3:$A$434,0),),'IRA-BIL_IRA-BIL - Mid_annual_st'!$W$1:$AR$1,$B471)</f>
        <v>9922532</v>
      </c>
      <c r="I471">
        <f>SUMIFS(INDEX('IRA-BIL_IRA-BIL - Mid_annual_st'!$W$3:$AR$434,MATCH(I464,'IRA-BIL_IRA-BIL - Mid_annual_st'!$A$3:$A$434,0),),'IRA-BIL_IRA-BIL - Mid_annual_st'!$W$1:$AR$1,$B471)</f>
        <v>7194009</v>
      </c>
      <c r="J471">
        <f>SUMIFS(INDEX('IRA-BIL_IRA-BIL - Mid_annual_st'!$W$3:$AR$434,MATCH(J464,'IRA-BIL_IRA-BIL - Mid_annual_st'!$A$3:$A$434,0),),'IRA-BIL_IRA-BIL - Mid_annual_st'!$W$1:$AR$1,$B471)</f>
        <v>5639666</v>
      </c>
      <c r="K471">
        <f>SUMIFS(INDEX('IRA-BIL_IRA-BIL - Mid_annual_st'!$W$3:$AR$434,MATCH(K464,'IRA-BIL_IRA-BIL - Mid_annual_st'!$A$3:$A$434,0),),'IRA-BIL_IRA-BIL - Mid_annual_st'!$W$1:$AR$1,$B471)</f>
        <v>4811141</v>
      </c>
      <c r="M471">
        <f t="shared" ref="M471" si="3564">C471/SUM(C466:C477)</f>
        <v>0.26146078968135555</v>
      </c>
      <c r="N471">
        <f t="shared" ref="N471" si="3565">D471/SUM(D466:D477)</f>
        <v>0.22705026023127506</v>
      </c>
      <c r="O471">
        <f t="shared" ref="O471" si="3566">E471/SUM(E466:E477)</f>
        <v>0.20465269870813715</v>
      </c>
      <c r="P471">
        <f t="shared" ref="P471" si="3567">F471/SUM(F466:F477)</f>
        <v>0.16280563143124038</v>
      </c>
      <c r="Q471">
        <f t="shared" ref="Q471" si="3568">G471/SUM(G466:G477)</f>
        <v>0.13903683785873652</v>
      </c>
      <c r="R471">
        <f t="shared" ref="R471" si="3569">H471/SUM(H466:H477)</f>
        <v>0.11127032612703161</v>
      </c>
      <c r="S471">
        <f t="shared" ref="S471" si="3570">I471/SUM(I466:I477)</f>
        <v>6.8701835837961273E-2</v>
      </c>
      <c r="T471">
        <f t="shared" ref="T471" si="3571">J471/SUM(J466:J477)</f>
        <v>4.8860222758284111E-2</v>
      </c>
      <c r="U471">
        <f t="shared" ref="U471" si="3572">K471/SUM(K466:K477)</f>
        <v>3.9665765983637691E-2</v>
      </c>
    </row>
    <row r="472" spans="1:21">
      <c r="A472" t="str">
        <f t="shared" si="3536"/>
        <v>OK</v>
      </c>
      <c r="B472" s="1" t="s">
        <v>99</v>
      </c>
      <c r="C472">
        <f>SUMIFS(INDEX('IRA-BIL_IRA-BIL - Mid_annual_st'!$W$3:$AR$434,MATCH(C464,'IRA-BIL_IRA-BIL - Mid_annual_st'!$A$3:$A$434,0),),'IRA-BIL_IRA-BIL - Mid_annual_st'!$W$1:$AR$1,$B472)</f>
        <v>0</v>
      </c>
      <c r="D472">
        <f>SUMIFS(INDEX('IRA-BIL_IRA-BIL - Mid_annual_st'!$W$3:$AR$434,MATCH(D464,'IRA-BIL_IRA-BIL - Mid_annual_st'!$A$3:$A$434,0),),'IRA-BIL_IRA-BIL - Mid_annual_st'!$W$1:$AR$1,$B472)</f>
        <v>0</v>
      </c>
      <c r="E472">
        <f>SUMIFS(INDEX('IRA-BIL_IRA-BIL - Mid_annual_st'!$W$3:$AR$434,MATCH(E464,'IRA-BIL_IRA-BIL - Mid_annual_st'!$A$3:$A$434,0),),'IRA-BIL_IRA-BIL - Mid_annual_st'!$W$1:$AR$1,$B472)</f>
        <v>0</v>
      </c>
      <c r="F472">
        <f>SUMIFS(INDEX('IRA-BIL_IRA-BIL - Mid_annual_st'!$W$3:$AR$434,MATCH(F464,'IRA-BIL_IRA-BIL - Mid_annual_st'!$A$3:$A$434,0),),'IRA-BIL_IRA-BIL - Mid_annual_st'!$W$1:$AR$1,$B472)</f>
        <v>0</v>
      </c>
      <c r="G472">
        <f>SUMIFS(INDEX('IRA-BIL_IRA-BIL - Mid_annual_st'!$W$3:$AR$434,MATCH(G464,'IRA-BIL_IRA-BIL - Mid_annual_st'!$A$3:$A$434,0),),'IRA-BIL_IRA-BIL - Mid_annual_st'!$W$1:$AR$1,$B472)</f>
        <v>0</v>
      </c>
      <c r="H472">
        <f>SUMIFS(INDEX('IRA-BIL_IRA-BIL - Mid_annual_st'!$W$3:$AR$434,MATCH(H464,'IRA-BIL_IRA-BIL - Mid_annual_st'!$A$3:$A$434,0),),'IRA-BIL_IRA-BIL - Mid_annual_st'!$W$1:$AR$1,$B472)</f>
        <v>0</v>
      </c>
      <c r="I472">
        <f>SUMIFS(INDEX('IRA-BIL_IRA-BIL - Mid_annual_st'!$W$3:$AR$434,MATCH(I464,'IRA-BIL_IRA-BIL - Mid_annual_st'!$A$3:$A$434,0),),'IRA-BIL_IRA-BIL - Mid_annual_st'!$W$1:$AR$1,$B472)</f>
        <v>0</v>
      </c>
      <c r="J472">
        <f>SUMIFS(INDEX('IRA-BIL_IRA-BIL - Mid_annual_st'!$W$3:$AR$434,MATCH(J464,'IRA-BIL_IRA-BIL - Mid_annual_st'!$A$3:$A$434,0),),'IRA-BIL_IRA-BIL - Mid_annual_st'!$W$1:$AR$1,$B472)</f>
        <v>0</v>
      </c>
      <c r="K472">
        <f>SUMIFS(INDEX('IRA-BIL_IRA-BIL - Mid_annual_st'!$W$3:$AR$434,MATCH(K464,'IRA-BIL_IRA-BIL - Mid_annual_st'!$A$3:$A$434,0),),'IRA-BIL_IRA-BIL - Mid_annual_st'!$W$1:$AR$1,$B472)</f>
        <v>0</v>
      </c>
      <c r="M472">
        <f t="shared" ref="M472" si="3573">C472/SUM(C466:C477)</f>
        <v>0</v>
      </c>
      <c r="N472">
        <f t="shared" ref="N472" si="3574">D472/SUM(D466:D477)</f>
        <v>0</v>
      </c>
      <c r="O472">
        <f t="shared" ref="O472" si="3575">E472/SUM(E466:E477)</f>
        <v>0</v>
      </c>
      <c r="P472">
        <f t="shared" ref="P472" si="3576">F472/SUM(F466:F477)</f>
        <v>0</v>
      </c>
      <c r="Q472">
        <f t="shared" ref="Q472" si="3577">G472/SUM(G466:G477)</f>
        <v>0</v>
      </c>
      <c r="R472">
        <f t="shared" ref="R472" si="3578">H472/SUM(H466:H477)</f>
        <v>0</v>
      </c>
      <c r="S472">
        <f t="shared" ref="S472" si="3579">I472/SUM(I466:I477)</f>
        <v>0</v>
      </c>
      <c r="T472">
        <f t="shared" ref="T472" si="3580">J472/SUM(J466:J477)</f>
        <v>0</v>
      </c>
      <c r="U472">
        <f t="shared" ref="U472" si="3581">K472/SUM(K466:K477)</f>
        <v>0</v>
      </c>
    </row>
    <row r="473" spans="1:21">
      <c r="A473" t="str">
        <f t="shared" si="3536"/>
        <v>OK</v>
      </c>
      <c r="B473" s="1" t="s">
        <v>109</v>
      </c>
      <c r="C473">
        <f>SUMIFS(INDEX('IRA-BIL_IRA-BIL - Mid_annual_st'!$W$3:$AR$434,MATCH(C464,'IRA-BIL_IRA-BIL - Mid_annual_st'!$A$3:$A$434,0),),'IRA-BIL_IRA-BIL - Mid_annual_st'!$W$1:$AR$1,$B473)</f>
        <v>0</v>
      </c>
      <c r="D473">
        <f>SUMIFS(INDEX('IRA-BIL_IRA-BIL - Mid_annual_st'!$W$3:$AR$434,MATCH(D464,'IRA-BIL_IRA-BIL - Mid_annual_st'!$A$3:$A$434,0),),'IRA-BIL_IRA-BIL - Mid_annual_st'!$W$1:$AR$1,$B473)</f>
        <v>0</v>
      </c>
      <c r="E473">
        <f>SUMIFS(INDEX('IRA-BIL_IRA-BIL - Mid_annual_st'!$W$3:$AR$434,MATCH(E464,'IRA-BIL_IRA-BIL - Mid_annual_st'!$A$3:$A$434,0),),'IRA-BIL_IRA-BIL - Mid_annual_st'!$W$1:$AR$1,$B473)</f>
        <v>0</v>
      </c>
      <c r="F473">
        <f>SUMIFS(INDEX('IRA-BIL_IRA-BIL - Mid_annual_st'!$W$3:$AR$434,MATCH(F464,'IRA-BIL_IRA-BIL - Mid_annual_st'!$A$3:$A$434,0),),'IRA-BIL_IRA-BIL - Mid_annual_st'!$W$1:$AR$1,$B473)</f>
        <v>0</v>
      </c>
      <c r="G473">
        <f>SUMIFS(INDEX('IRA-BIL_IRA-BIL - Mid_annual_st'!$W$3:$AR$434,MATCH(G464,'IRA-BIL_IRA-BIL - Mid_annual_st'!$A$3:$A$434,0),),'IRA-BIL_IRA-BIL - Mid_annual_st'!$W$1:$AR$1,$B473)</f>
        <v>0</v>
      </c>
      <c r="H473">
        <f>SUMIFS(INDEX('IRA-BIL_IRA-BIL - Mid_annual_st'!$W$3:$AR$434,MATCH(H464,'IRA-BIL_IRA-BIL - Mid_annual_st'!$A$3:$A$434,0),),'IRA-BIL_IRA-BIL - Mid_annual_st'!$W$1:$AR$1,$B473)</f>
        <v>0</v>
      </c>
      <c r="I473">
        <f>SUMIFS(INDEX('IRA-BIL_IRA-BIL - Mid_annual_st'!$W$3:$AR$434,MATCH(I464,'IRA-BIL_IRA-BIL - Mid_annual_st'!$A$3:$A$434,0),),'IRA-BIL_IRA-BIL - Mid_annual_st'!$W$1:$AR$1,$B473)</f>
        <v>0</v>
      </c>
      <c r="J473">
        <f>SUMIFS(INDEX('IRA-BIL_IRA-BIL - Mid_annual_st'!$W$3:$AR$434,MATCH(J464,'IRA-BIL_IRA-BIL - Mid_annual_st'!$A$3:$A$434,0),),'IRA-BIL_IRA-BIL - Mid_annual_st'!$W$1:$AR$1,$B473)</f>
        <v>0</v>
      </c>
      <c r="K473">
        <f>SUMIFS(INDEX('IRA-BIL_IRA-BIL - Mid_annual_st'!$W$3:$AR$434,MATCH(K464,'IRA-BIL_IRA-BIL - Mid_annual_st'!$A$3:$A$434,0),),'IRA-BIL_IRA-BIL - Mid_annual_st'!$W$1:$AR$1,$B473)</f>
        <v>0</v>
      </c>
      <c r="M473">
        <f t="shared" ref="M473" si="3582">C473/SUM(C466:C477)</f>
        <v>0</v>
      </c>
      <c r="N473">
        <f t="shared" ref="N473" si="3583">D473/SUM(D466:D477)</f>
        <v>0</v>
      </c>
      <c r="O473">
        <f t="shared" ref="O473" si="3584">E473/SUM(E466:E477)</f>
        <v>0</v>
      </c>
      <c r="P473">
        <f t="shared" ref="P473" si="3585">F473/SUM(F466:F477)</f>
        <v>0</v>
      </c>
      <c r="Q473">
        <f t="shared" ref="Q473" si="3586">G473/SUM(G466:G477)</f>
        <v>0</v>
      </c>
      <c r="R473">
        <f t="shared" ref="R473" si="3587">H473/SUM(H466:H477)</f>
        <v>0</v>
      </c>
      <c r="S473">
        <f t="shared" ref="S473" si="3588">I473/SUM(I466:I477)</f>
        <v>0</v>
      </c>
      <c r="T473">
        <f t="shared" ref="T473" si="3589">J473/SUM(J466:J477)</f>
        <v>0</v>
      </c>
      <c r="U473">
        <f t="shared" ref="U473" si="3590">K473/SUM(K466:K477)</f>
        <v>0</v>
      </c>
    </row>
    <row r="474" spans="1:21">
      <c r="A474" t="str">
        <f t="shared" si="3536"/>
        <v>OK</v>
      </c>
      <c r="B474" s="1" t="s">
        <v>106</v>
      </c>
      <c r="C474">
        <f>SUMIFS(INDEX('IRA-BIL_IRA-BIL - Mid_annual_st'!$W$3:$AR$434,MATCH(C464,'IRA-BIL_IRA-BIL - Mid_annual_st'!$A$3:$A$434,0),),'IRA-BIL_IRA-BIL - Mid_annual_st'!$W$1:$AR$1,$B474)</f>
        <v>5300379</v>
      </c>
      <c r="D474">
        <f>SUMIFS(INDEX('IRA-BIL_IRA-BIL - Mid_annual_st'!$W$3:$AR$434,MATCH(D464,'IRA-BIL_IRA-BIL - Mid_annual_st'!$A$3:$A$434,0),),'IRA-BIL_IRA-BIL - Mid_annual_st'!$W$1:$AR$1,$B474)</f>
        <v>4794670</v>
      </c>
      <c r="E474">
        <f>SUMIFS(INDEX('IRA-BIL_IRA-BIL - Mid_annual_st'!$W$3:$AR$434,MATCH(E464,'IRA-BIL_IRA-BIL - Mid_annual_st'!$A$3:$A$434,0),),'IRA-BIL_IRA-BIL - Mid_annual_st'!$W$1:$AR$1,$B474)</f>
        <v>3051328</v>
      </c>
      <c r="F474">
        <f>SUMIFS(INDEX('IRA-BIL_IRA-BIL - Mid_annual_st'!$W$3:$AR$434,MATCH(F464,'IRA-BIL_IRA-BIL - Mid_annual_st'!$A$3:$A$434,0),),'IRA-BIL_IRA-BIL - Mid_annual_st'!$W$1:$AR$1,$B474)</f>
        <v>2917732</v>
      </c>
      <c r="G474">
        <f>SUMIFS(INDEX('IRA-BIL_IRA-BIL - Mid_annual_st'!$W$3:$AR$434,MATCH(G464,'IRA-BIL_IRA-BIL - Mid_annual_st'!$A$3:$A$434,0),),'IRA-BIL_IRA-BIL - Mid_annual_st'!$W$1:$AR$1,$B474)</f>
        <v>2733889</v>
      </c>
      <c r="H474">
        <f>SUMIFS(INDEX('IRA-BIL_IRA-BIL - Mid_annual_st'!$W$3:$AR$434,MATCH(H464,'IRA-BIL_IRA-BIL - Mid_annual_st'!$A$3:$A$434,0),),'IRA-BIL_IRA-BIL - Mid_annual_st'!$W$1:$AR$1,$B474)</f>
        <v>2534280</v>
      </c>
      <c r="I474">
        <f>SUMIFS(INDEX('IRA-BIL_IRA-BIL - Mid_annual_st'!$W$3:$AR$434,MATCH(I464,'IRA-BIL_IRA-BIL - Mid_annual_st'!$A$3:$A$434,0),),'IRA-BIL_IRA-BIL - Mid_annual_st'!$W$1:$AR$1,$B474)</f>
        <v>2369253</v>
      </c>
      <c r="J474">
        <f>SUMIFS(INDEX('IRA-BIL_IRA-BIL - Mid_annual_st'!$W$3:$AR$434,MATCH(J464,'IRA-BIL_IRA-BIL - Mid_annual_st'!$A$3:$A$434,0),),'IRA-BIL_IRA-BIL - Mid_annual_st'!$W$1:$AR$1,$B474)</f>
        <v>2030853</v>
      </c>
      <c r="K474">
        <f>SUMIFS(INDEX('IRA-BIL_IRA-BIL - Mid_annual_st'!$W$3:$AR$434,MATCH(K464,'IRA-BIL_IRA-BIL - Mid_annual_st'!$A$3:$A$434,0),),'IRA-BIL_IRA-BIL - Mid_annual_st'!$W$1:$AR$1,$B474)</f>
        <v>1353918</v>
      </c>
      <c r="M474">
        <f t="shared" ref="M474" si="3591">C474/SUM(C466:C477)</f>
        <v>6.359737675979657E-2</v>
      </c>
      <c r="N474">
        <f t="shared" ref="N474" si="3592">D474/SUM(D466:D477)</f>
        <v>5.3159068979276733E-2</v>
      </c>
      <c r="O474">
        <f t="shared" ref="O474" si="3593">E474/SUM(E466:E477)</f>
        <v>3.1703995849228304E-2</v>
      </c>
      <c r="P474">
        <f t="shared" ref="P474" si="3594">F474/SUM(F466:F477)</f>
        <v>3.090517289637695E-2</v>
      </c>
      <c r="Q474">
        <f t="shared" ref="Q474" si="3595">G474/SUM(G466:G477)</f>
        <v>2.962212006233033E-2</v>
      </c>
      <c r="R474">
        <f t="shared" ref="R474" si="3596">H474/SUM(H466:H477)</f>
        <v>2.841917386582514E-2</v>
      </c>
      <c r="S474">
        <f t="shared" ref="S474" si="3597">I474/SUM(I466:I477)</f>
        <v>2.2626053242996675E-2</v>
      </c>
      <c r="T474">
        <f t="shared" ref="T474" si="3598">J474/SUM(J466:J477)</f>
        <v>1.7594646556964466E-2</v>
      </c>
      <c r="U474">
        <f t="shared" ref="U474" si="3599">K474/SUM(K466:K477)</f>
        <v>1.116246531727812E-2</v>
      </c>
    </row>
    <row r="475" spans="1:21">
      <c r="A475" t="str">
        <f t="shared" si="3536"/>
        <v>OK</v>
      </c>
      <c r="B475" s="1" t="s">
        <v>100</v>
      </c>
      <c r="C475">
        <f>SUMIFS(INDEX('IRA-BIL_IRA-BIL - Mid_annual_st'!$W$3:$AR$434,MATCH(C464,'IRA-BIL_IRA-BIL - Mid_annual_st'!$A$3:$A$434,0),),'IRA-BIL_IRA-BIL - Mid_annual_st'!$W$1:$AR$1,$B475)</f>
        <v>41772960</v>
      </c>
      <c r="D475">
        <f>SUMIFS(INDEX('IRA-BIL_IRA-BIL - Mid_annual_st'!$W$3:$AR$434,MATCH(D464,'IRA-BIL_IRA-BIL - Mid_annual_st'!$A$3:$A$434,0),),'IRA-BIL_IRA-BIL - Mid_annual_st'!$W$1:$AR$1,$B475)</f>
        <v>53804153</v>
      </c>
      <c r="E475">
        <f>SUMIFS(INDEX('IRA-BIL_IRA-BIL - Mid_annual_st'!$W$3:$AR$434,MATCH(E464,'IRA-BIL_IRA-BIL - Mid_annual_st'!$A$3:$A$434,0),),'IRA-BIL_IRA-BIL - Mid_annual_st'!$W$1:$AR$1,$B475)</f>
        <v>63298613</v>
      </c>
      <c r="F475">
        <f>SUMIFS(INDEX('IRA-BIL_IRA-BIL - Mid_annual_st'!$W$3:$AR$434,MATCH(F464,'IRA-BIL_IRA-BIL - Mid_annual_st'!$A$3:$A$434,0),),'IRA-BIL_IRA-BIL - Mid_annual_st'!$W$1:$AR$1,$B475)</f>
        <v>67605696</v>
      </c>
      <c r="G475">
        <f>SUMIFS(INDEX('IRA-BIL_IRA-BIL - Mid_annual_st'!$W$3:$AR$434,MATCH(G464,'IRA-BIL_IRA-BIL - Mid_annual_st'!$A$3:$A$434,0),),'IRA-BIL_IRA-BIL - Mid_annual_st'!$W$1:$AR$1,$B475)</f>
        <v>69133838</v>
      </c>
      <c r="H475">
        <f>SUMIFS(INDEX('IRA-BIL_IRA-BIL - Mid_annual_st'!$W$3:$AR$434,MATCH(H464,'IRA-BIL_IRA-BIL - Mid_annual_st'!$A$3:$A$434,0),),'IRA-BIL_IRA-BIL - Mid_annual_st'!$W$1:$AR$1,$B475)</f>
        <v>69792380</v>
      </c>
      <c r="I475">
        <f>SUMIFS(INDEX('IRA-BIL_IRA-BIL - Mid_annual_st'!$W$3:$AR$434,MATCH(I464,'IRA-BIL_IRA-BIL - Mid_annual_st'!$A$3:$A$434,0),),'IRA-BIL_IRA-BIL - Mid_annual_st'!$W$1:$AR$1,$B475)</f>
        <v>85608945</v>
      </c>
      <c r="J475">
        <f>SUMIFS(INDEX('IRA-BIL_IRA-BIL - Mid_annual_st'!$W$3:$AR$434,MATCH(J464,'IRA-BIL_IRA-BIL - Mid_annual_st'!$A$3:$A$434,0),),'IRA-BIL_IRA-BIL - Mid_annual_st'!$W$1:$AR$1,$B475)</f>
        <v>98193294</v>
      </c>
      <c r="K475">
        <f>SUMIFS(INDEX('IRA-BIL_IRA-BIL - Mid_annual_st'!$W$3:$AR$434,MATCH(K464,'IRA-BIL_IRA-BIL - Mid_annual_st'!$A$3:$A$434,0),),'IRA-BIL_IRA-BIL - Mid_annual_st'!$W$1:$AR$1,$B475)</f>
        <v>105574063</v>
      </c>
      <c r="M475">
        <f t="shared" ref="M475" si="3600">C475/SUM(C466:C477)</f>
        <v>0.50121900254527296</v>
      </c>
      <c r="N475">
        <f t="shared" ref="N475" si="3601">D475/SUM(D466:D477)</f>
        <v>0.59653295861833233</v>
      </c>
      <c r="O475">
        <f t="shared" ref="O475" si="3602">E475/SUM(E466:E477)</f>
        <v>0.65768706734048543</v>
      </c>
      <c r="P475">
        <f t="shared" ref="P475" si="3603">F475/SUM(F466:F477)</f>
        <v>0.71609240453197887</v>
      </c>
      <c r="Q475">
        <f t="shared" ref="Q475" si="3604">G475/SUM(G466:G477)</f>
        <v>0.74907607792624176</v>
      </c>
      <c r="R475">
        <f t="shared" ref="R475" si="3605">H475/SUM(H466:H477)</f>
        <v>0.78264508330955429</v>
      </c>
      <c r="S475">
        <f t="shared" ref="S475" si="3606">I475/SUM(I466:I477)</f>
        <v>0.81755411838531977</v>
      </c>
      <c r="T475">
        <f t="shared" ref="T475" si="3607">J475/SUM(J466:J477)</f>
        <v>0.8507146022849017</v>
      </c>
      <c r="U475">
        <f t="shared" ref="U475" si="3608">K475/SUM(K466:K477)</f>
        <v>0.87041225291460433</v>
      </c>
    </row>
    <row r="476" spans="1:21">
      <c r="A476" t="str">
        <f t="shared" si="3536"/>
        <v>OK</v>
      </c>
      <c r="B476" s="1" t="s">
        <v>896</v>
      </c>
      <c r="C476" s="156">
        <v>0</v>
      </c>
      <c r="D476" s="156">
        <v>0</v>
      </c>
      <c r="E476" s="156">
        <v>0</v>
      </c>
      <c r="F476" s="156">
        <v>0</v>
      </c>
      <c r="G476" s="156">
        <v>0</v>
      </c>
      <c r="H476" s="156">
        <v>0</v>
      </c>
      <c r="I476" s="156">
        <v>0</v>
      </c>
      <c r="J476" s="156">
        <v>0</v>
      </c>
      <c r="K476" s="156">
        <v>0</v>
      </c>
      <c r="M476" s="156">
        <v>0</v>
      </c>
      <c r="N476" s="156">
        <v>0</v>
      </c>
      <c r="O476" s="156">
        <v>0</v>
      </c>
      <c r="P476" s="156">
        <v>0</v>
      </c>
      <c r="Q476" s="156">
        <v>0</v>
      </c>
      <c r="R476" s="156">
        <v>0</v>
      </c>
      <c r="S476" s="156">
        <v>0</v>
      </c>
      <c r="T476" s="156">
        <v>0</v>
      </c>
      <c r="U476" s="156">
        <v>0</v>
      </c>
    </row>
    <row r="477" spans="1:21" ht="15.5" thickBot="1">
      <c r="A477" t="str">
        <f t="shared" si="3536"/>
        <v>OK</v>
      </c>
      <c r="B477" s="1" t="s">
        <v>895</v>
      </c>
      <c r="C477">
        <f>SUMIFS(INDEX('IRA-BIL_IRA-BIL - Mid_annual_st'!$W$3:$AR$434,MATCH(C464,'IRA-BIL_IRA-BIL - Mid_annual_st'!$A$3:$A$434,0),),'IRA-BIL_IRA-BIL - Mid_annual_st'!$W$1:$AR$1,$B477)</f>
        <v>107676</v>
      </c>
      <c r="D477">
        <f>SUMIFS(INDEX('IRA-BIL_IRA-BIL - Mid_annual_st'!$W$3:$AR$434,MATCH(D464,'IRA-BIL_IRA-BIL - Mid_annual_st'!$A$3:$A$434,0),),'IRA-BIL_IRA-BIL - Mid_annual_st'!$W$1:$AR$1,$B477)</f>
        <v>1520694</v>
      </c>
      <c r="E477">
        <f>SUMIFS(INDEX('IRA-BIL_IRA-BIL - Mid_annual_st'!$W$3:$AR$434,MATCH(E464,'IRA-BIL_IRA-BIL - Mid_annual_st'!$A$3:$A$434,0),),'IRA-BIL_IRA-BIL - Mid_annual_st'!$W$1:$AR$1,$B477)</f>
        <v>4260819</v>
      </c>
      <c r="F477">
        <f>SUMIFS(INDEX('IRA-BIL_IRA-BIL - Mid_annual_st'!$W$3:$AR$434,MATCH(F464,'IRA-BIL_IRA-BIL - Mid_annual_st'!$A$3:$A$434,0),),'IRA-BIL_IRA-BIL - Mid_annual_st'!$W$1:$AR$1,$B477)</f>
        <v>4266040</v>
      </c>
      <c r="G477">
        <f>SUMIFS(INDEX('IRA-BIL_IRA-BIL - Mid_annual_st'!$W$3:$AR$434,MATCH(G464,'IRA-BIL_IRA-BIL - Mid_annual_st'!$A$3:$A$434,0),),'IRA-BIL_IRA-BIL - Mid_annual_st'!$W$1:$AR$1,$B477)</f>
        <v>4232775</v>
      </c>
      <c r="H477">
        <f>SUMIFS(INDEX('IRA-BIL_IRA-BIL - Mid_annual_st'!$W$3:$AR$434,MATCH(H464,'IRA-BIL_IRA-BIL - Mid_annual_st'!$A$3:$A$434,0),),'IRA-BIL_IRA-BIL - Mid_annual_st'!$W$1:$AR$1,$B477)</f>
        <v>4181652</v>
      </c>
      <c r="I477">
        <f>SUMIFS(INDEX('IRA-BIL_IRA-BIL - Mid_annual_st'!$W$3:$AR$434,MATCH(I464,'IRA-BIL_IRA-BIL - Mid_annual_st'!$A$3:$A$434,0),),'IRA-BIL_IRA-BIL - Mid_annual_st'!$W$1:$AR$1,$B477)</f>
        <v>7315649</v>
      </c>
      <c r="J477">
        <f>SUMIFS(INDEX('IRA-BIL_IRA-BIL - Mid_annual_st'!$W$3:$AR$434,MATCH(J464,'IRA-BIL_IRA-BIL - Mid_annual_st'!$A$3:$A$434,0),),'IRA-BIL_IRA-BIL - Mid_annual_st'!$W$1:$AR$1,$B477)</f>
        <v>7332365</v>
      </c>
      <c r="K477">
        <f>SUMIFS(INDEX('IRA-BIL_IRA-BIL - Mid_annual_st'!$W$3:$AR$434,MATCH(K464,'IRA-BIL_IRA-BIL - Mid_annual_st'!$A$3:$A$434,0),),'IRA-BIL_IRA-BIL - Mid_annual_st'!$W$1:$AR$1,$B477)</f>
        <v>7326130</v>
      </c>
      <c r="M477">
        <f t="shared" ref="M477" si="3609">C477/SUM(C466:C477)</f>
        <v>1.2919663178779961E-3</v>
      </c>
      <c r="N477">
        <f t="shared" ref="N477" si="3610">D477/SUM(D466:D477)</f>
        <v>1.686011284246304E-2</v>
      </c>
      <c r="O477">
        <f t="shared" ref="O477" si="3611">E477/SUM(E466:E477)</f>
        <v>4.4270883985698388E-2</v>
      </c>
      <c r="P477">
        <f t="shared" ref="P477" si="3612">F477/SUM(F466:F477)</f>
        <v>4.5186707957708225E-2</v>
      </c>
      <c r="Q477">
        <f t="shared" ref="Q477" si="3613">G477/SUM(G466:G477)</f>
        <v>4.5862787131017491E-2</v>
      </c>
      <c r="R477">
        <f t="shared" ref="R477" si="3614">H477/SUM(H466:H477)</f>
        <v>4.6892646130015397E-2</v>
      </c>
      <c r="S477">
        <f t="shared" ref="S477" si="3615">I477/SUM(I466:I477)</f>
        <v>6.9863481772978825E-2</v>
      </c>
      <c r="T477">
        <f t="shared" ref="T477" si="3616">J477/SUM(J466:J477)</f>
        <v>6.3525213593330854E-2</v>
      </c>
      <c r="U477">
        <f t="shared" ref="U477" si="3617">K477/SUM(K466:K477)</f>
        <v>6.0400756940132826E-2</v>
      </c>
    </row>
    <row r="478" spans="1:21" ht="15.5" thickBot="1">
      <c r="A478" s="153" t="s">
        <v>571</v>
      </c>
      <c r="C478" s="152" t="str">
        <f t="shared" ref="C478" si="3618">$A478&amp;"_"&amp;C479</f>
        <v>OR_2022</v>
      </c>
      <c r="D478" s="152" t="str">
        <f t="shared" ref="D478" si="3619">$A478&amp;"_"&amp;D479</f>
        <v>OR_2023</v>
      </c>
      <c r="E478" s="152" t="str">
        <f t="shared" ref="E478" si="3620">$A478&amp;"_"&amp;E479</f>
        <v>OR_2024</v>
      </c>
      <c r="F478" s="152" t="str">
        <f t="shared" ref="F478" si="3621">$A478&amp;"_"&amp;F479</f>
        <v>OR_2025</v>
      </c>
      <c r="G478" s="152" t="str">
        <f t="shared" ref="G478" si="3622">$A478&amp;"_"&amp;G479</f>
        <v>OR_2026</v>
      </c>
      <c r="H478" s="152" t="str">
        <f t="shared" ref="H478" si="3623">$A478&amp;"_"&amp;H479</f>
        <v>OR_2027</v>
      </c>
      <c r="I478" s="152" t="str">
        <f t="shared" ref="I478" si="3624">$A478&amp;"_"&amp;I479</f>
        <v>OR_2028</v>
      </c>
      <c r="J478" s="152" t="str">
        <f t="shared" ref="J478" si="3625">$A478&amp;"_"&amp;J479</f>
        <v>OR_2029</v>
      </c>
      <c r="K478" s="152" t="str">
        <f t="shared" ref="K478" si="3626">$A478&amp;"_"&amp;K479</f>
        <v>OR_2030</v>
      </c>
      <c r="M478" s="159" t="str">
        <f t="shared" ref="M478" si="3627">$A478&amp;"_"&amp;M479</f>
        <v>OR_2022</v>
      </c>
      <c r="N478" s="159" t="str">
        <f t="shared" ref="N478" si="3628">$A478&amp;"_"&amp;N479</f>
        <v>OR_2023</v>
      </c>
      <c r="O478" s="159" t="str">
        <f t="shared" ref="O478" si="3629">$A478&amp;"_"&amp;O479</f>
        <v>OR_2024</v>
      </c>
      <c r="P478" s="159" t="str">
        <f t="shared" ref="P478" si="3630">$A478&amp;"_"&amp;P479</f>
        <v>OR_2025</v>
      </c>
      <c r="Q478" s="159" t="str">
        <f t="shared" ref="Q478" si="3631">$A478&amp;"_"&amp;Q479</f>
        <v>OR_2026</v>
      </c>
      <c r="R478" s="159" t="str">
        <f t="shared" ref="R478" si="3632">$A478&amp;"_"&amp;R479</f>
        <v>OR_2027</v>
      </c>
      <c r="S478" s="159" t="str">
        <f t="shared" ref="S478" si="3633">$A478&amp;"_"&amp;S479</f>
        <v>OR_2028</v>
      </c>
      <c r="T478" s="159" t="str">
        <f t="shared" ref="T478" si="3634">$A478&amp;"_"&amp;T479</f>
        <v>OR_2029</v>
      </c>
      <c r="U478" s="159" t="str">
        <f t="shared" ref="U478" si="3635">$A478&amp;"_"&amp;U479</f>
        <v>OR_2030</v>
      </c>
    </row>
    <row r="479" spans="1:21">
      <c r="C479" s="151">
        <v>2022</v>
      </c>
      <c r="D479" s="151">
        <v>2023</v>
      </c>
      <c r="E479" s="151">
        <v>2024</v>
      </c>
      <c r="F479" s="151">
        <v>2025</v>
      </c>
      <c r="G479" s="151">
        <v>2026</v>
      </c>
      <c r="H479" s="151">
        <v>2027</v>
      </c>
      <c r="I479" s="151">
        <v>2028</v>
      </c>
      <c r="J479" s="151">
        <v>2029</v>
      </c>
      <c r="K479" s="151">
        <v>2030</v>
      </c>
      <c r="M479" s="151">
        <v>2022</v>
      </c>
      <c r="N479" s="151">
        <v>2023</v>
      </c>
      <c r="O479" s="151">
        <v>2024</v>
      </c>
      <c r="P479" s="151">
        <v>2025</v>
      </c>
      <c r="Q479" s="151">
        <v>2026</v>
      </c>
      <c r="R479" s="151">
        <v>2027</v>
      </c>
      <c r="S479" s="151">
        <v>2028</v>
      </c>
      <c r="T479" s="151">
        <v>2029</v>
      </c>
      <c r="U479" s="151">
        <v>2030</v>
      </c>
    </row>
    <row r="480" spans="1:21">
      <c r="A480" t="str">
        <f>A478</f>
        <v>OR</v>
      </c>
      <c r="B480" s="1" t="s">
        <v>897</v>
      </c>
      <c r="C480" s="156">
        <v>0</v>
      </c>
      <c r="D480" s="156">
        <v>0</v>
      </c>
      <c r="E480" s="156">
        <v>0</v>
      </c>
      <c r="F480" s="156">
        <v>0</v>
      </c>
      <c r="G480" s="156">
        <v>0</v>
      </c>
      <c r="H480" s="156">
        <v>0</v>
      </c>
      <c r="I480" s="156">
        <v>0</v>
      </c>
      <c r="J480" s="156">
        <v>0</v>
      </c>
      <c r="K480" s="156">
        <v>0</v>
      </c>
      <c r="M480" s="156">
        <v>0</v>
      </c>
      <c r="N480" s="156">
        <v>0</v>
      </c>
      <c r="O480" s="156">
        <v>0</v>
      </c>
      <c r="P480" s="156">
        <v>0</v>
      </c>
      <c r="Q480" s="156">
        <v>0</v>
      </c>
      <c r="R480" s="156">
        <v>0</v>
      </c>
      <c r="S480" s="156">
        <v>0</v>
      </c>
      <c r="T480" s="156">
        <v>0</v>
      </c>
      <c r="U480" s="156">
        <v>0</v>
      </c>
    </row>
    <row r="481" spans="1:21">
      <c r="A481" t="str">
        <f>A480</f>
        <v>OR</v>
      </c>
      <c r="B481" s="1" t="s">
        <v>104</v>
      </c>
      <c r="C481">
        <f>SUMIFS(INDEX('IRA-BIL_IRA-BIL - Mid_annual_st'!$W$3:$AR$434,MATCH(C478,'IRA-BIL_IRA-BIL - Mid_annual_st'!$A$3:$A$434,0),),'IRA-BIL_IRA-BIL - Mid_annual_st'!$W$1:$AR$1,$B481)</f>
        <v>255576</v>
      </c>
      <c r="D481">
        <f>SUMIFS(INDEX('IRA-BIL_IRA-BIL - Mid_annual_st'!$W$3:$AR$434,MATCH(D478,'IRA-BIL_IRA-BIL - Mid_annual_st'!$A$3:$A$434,0),),'IRA-BIL_IRA-BIL - Mid_annual_st'!$W$1:$AR$1,$B481)</f>
        <v>231844</v>
      </c>
      <c r="E481">
        <f>SUMIFS(INDEX('IRA-BIL_IRA-BIL - Mid_annual_st'!$W$3:$AR$434,MATCH(E478,'IRA-BIL_IRA-BIL - Mid_annual_st'!$A$3:$A$434,0),),'IRA-BIL_IRA-BIL - Mid_annual_st'!$W$1:$AR$1,$B481)</f>
        <v>230645</v>
      </c>
      <c r="F481">
        <f>SUMIFS(INDEX('IRA-BIL_IRA-BIL - Mid_annual_st'!$W$3:$AR$434,MATCH(F478,'IRA-BIL_IRA-BIL - Mid_annual_st'!$A$3:$A$434,0),),'IRA-BIL_IRA-BIL - Mid_annual_st'!$W$1:$AR$1,$B481)</f>
        <v>228370</v>
      </c>
      <c r="G481">
        <f>SUMIFS(INDEX('IRA-BIL_IRA-BIL - Mid_annual_st'!$W$3:$AR$434,MATCH(G478,'IRA-BIL_IRA-BIL - Mid_annual_st'!$A$3:$A$434,0),),'IRA-BIL_IRA-BIL - Mid_annual_st'!$W$1:$AR$1,$B481)</f>
        <v>229920</v>
      </c>
      <c r="H481">
        <f>SUMIFS(INDEX('IRA-BIL_IRA-BIL - Mid_annual_st'!$W$3:$AR$434,MATCH(H478,'IRA-BIL_IRA-BIL - Mid_annual_st'!$A$3:$A$434,0),),'IRA-BIL_IRA-BIL - Mid_annual_st'!$W$1:$AR$1,$B481)</f>
        <v>228236</v>
      </c>
      <c r="I481">
        <f>SUMIFS(INDEX('IRA-BIL_IRA-BIL - Mid_annual_st'!$W$3:$AR$434,MATCH(I478,'IRA-BIL_IRA-BIL - Mid_annual_st'!$A$3:$A$434,0),),'IRA-BIL_IRA-BIL - Mid_annual_st'!$W$1:$AR$1,$B481)</f>
        <v>208023</v>
      </c>
      <c r="J481">
        <f>SUMIFS(INDEX('IRA-BIL_IRA-BIL - Mid_annual_st'!$W$3:$AR$434,MATCH(J478,'IRA-BIL_IRA-BIL - Mid_annual_st'!$A$3:$A$434,0),),'IRA-BIL_IRA-BIL - Mid_annual_st'!$W$1:$AR$1,$B481)</f>
        <v>189588</v>
      </c>
      <c r="K481">
        <f>SUMIFS(INDEX('IRA-BIL_IRA-BIL - Mid_annual_st'!$W$3:$AR$434,MATCH(K478,'IRA-BIL_IRA-BIL - Mid_annual_st'!$A$3:$A$434,0),),'IRA-BIL_IRA-BIL - Mid_annual_st'!$W$1:$AR$1,$B481)</f>
        <v>180417</v>
      </c>
      <c r="M481">
        <f t="shared" ref="M481" si="3636">C481/SUM(C480:C491)</f>
        <v>3.8833233751783499E-3</v>
      </c>
      <c r="N481">
        <f t="shared" ref="N481" si="3637">D481/SUM(D480:D491)</f>
        <v>3.7442152718679903E-3</v>
      </c>
      <c r="O481">
        <f t="shared" ref="O481" si="3638">E481/SUM(E480:E491)</f>
        <v>3.7140665530388333E-3</v>
      </c>
      <c r="P481">
        <f t="shared" ref="P481" si="3639">F481/SUM(F480:F491)</f>
        <v>3.6507690066672695E-3</v>
      </c>
      <c r="Q481">
        <f t="shared" ref="Q481" si="3640">G481/SUM(G480:G491)</f>
        <v>3.7359995682931606E-3</v>
      </c>
      <c r="R481">
        <f t="shared" ref="R481" si="3641">H481/SUM(H480:H491)</f>
        <v>3.7203922963578474E-3</v>
      </c>
      <c r="S481">
        <f t="shared" ref="S481" si="3642">I481/SUM(I480:I491)</f>
        <v>3.6227541625283889E-3</v>
      </c>
      <c r="T481">
        <f t="shared" ref="T481" si="3643">J481/SUM(J480:J491)</f>
        <v>3.2897972141983029E-3</v>
      </c>
      <c r="U481">
        <f t="shared" ref="U481" si="3644">K481/SUM(K480:K491)</f>
        <v>3.2273780373111641E-3</v>
      </c>
    </row>
    <row r="482" spans="1:21">
      <c r="A482" t="str">
        <f t="shared" ref="A482:A491" si="3645">A481</f>
        <v>OR</v>
      </c>
      <c r="B482" s="1" t="s">
        <v>98</v>
      </c>
      <c r="C482">
        <f>SUMIFS(INDEX('IRA-BIL_IRA-BIL - Mid_annual_st'!$W$3:$AR$434,MATCH(C478,'IRA-BIL_IRA-BIL - Mid_annual_st'!$A$3:$A$434,0),),'IRA-BIL_IRA-BIL - Mid_annual_st'!$W$1:$AR$1,$B482)</f>
        <v>0</v>
      </c>
      <c r="D482">
        <f>SUMIFS(INDEX('IRA-BIL_IRA-BIL - Mid_annual_st'!$W$3:$AR$434,MATCH(D478,'IRA-BIL_IRA-BIL - Mid_annual_st'!$A$3:$A$434,0),),'IRA-BIL_IRA-BIL - Mid_annual_st'!$W$1:$AR$1,$B482)</f>
        <v>0</v>
      </c>
      <c r="E482">
        <f>SUMIFS(INDEX('IRA-BIL_IRA-BIL - Mid_annual_st'!$W$3:$AR$434,MATCH(E478,'IRA-BIL_IRA-BIL - Mid_annual_st'!$A$3:$A$434,0),),'IRA-BIL_IRA-BIL - Mid_annual_st'!$W$1:$AR$1,$B482)</f>
        <v>0</v>
      </c>
      <c r="F482">
        <f>SUMIFS(INDEX('IRA-BIL_IRA-BIL - Mid_annual_st'!$W$3:$AR$434,MATCH(F478,'IRA-BIL_IRA-BIL - Mid_annual_st'!$A$3:$A$434,0),),'IRA-BIL_IRA-BIL - Mid_annual_st'!$W$1:$AR$1,$B482)</f>
        <v>30755</v>
      </c>
      <c r="G482">
        <f>SUMIFS(INDEX('IRA-BIL_IRA-BIL - Mid_annual_st'!$W$3:$AR$434,MATCH(G478,'IRA-BIL_IRA-BIL - Mid_annual_st'!$A$3:$A$434,0),),'IRA-BIL_IRA-BIL - Mid_annual_st'!$W$1:$AR$1,$B482)</f>
        <v>61511</v>
      </c>
      <c r="H482">
        <f>SUMIFS(INDEX('IRA-BIL_IRA-BIL - Mid_annual_st'!$W$3:$AR$434,MATCH(H478,'IRA-BIL_IRA-BIL - Mid_annual_st'!$A$3:$A$434,0),),'IRA-BIL_IRA-BIL - Mid_annual_st'!$W$1:$AR$1,$B482)</f>
        <v>92266</v>
      </c>
      <c r="I482">
        <f>SUMIFS(INDEX('IRA-BIL_IRA-BIL - Mid_annual_st'!$W$3:$AR$434,MATCH(I478,'IRA-BIL_IRA-BIL - Mid_annual_st'!$A$3:$A$434,0),),'IRA-BIL_IRA-BIL - Mid_annual_st'!$W$1:$AR$1,$B482)</f>
        <v>0</v>
      </c>
      <c r="J482">
        <f>SUMIFS(INDEX('IRA-BIL_IRA-BIL - Mid_annual_st'!$W$3:$AR$434,MATCH(J478,'IRA-BIL_IRA-BIL - Mid_annual_st'!$A$3:$A$434,0),),'IRA-BIL_IRA-BIL - Mid_annual_st'!$W$1:$AR$1,$B482)</f>
        <v>0</v>
      </c>
      <c r="K482">
        <f>SUMIFS(INDEX('IRA-BIL_IRA-BIL - Mid_annual_st'!$W$3:$AR$434,MATCH(K478,'IRA-BIL_IRA-BIL - Mid_annual_st'!$A$3:$A$434,0),),'IRA-BIL_IRA-BIL - Mid_annual_st'!$W$1:$AR$1,$B482)</f>
        <v>0</v>
      </c>
      <c r="M482">
        <f t="shared" ref="M482" si="3646">C482/SUM(C480:C491)</f>
        <v>0</v>
      </c>
      <c r="N482">
        <f t="shared" ref="N482" si="3647">D482/SUM(D480:D491)</f>
        <v>0</v>
      </c>
      <c r="O482">
        <f t="shared" ref="O482" si="3648">E482/SUM(E480:E491)</f>
        <v>0</v>
      </c>
      <c r="P482">
        <f t="shared" ref="P482" si="3649">F482/SUM(F480:F491)</f>
        <v>4.9165565004182627E-4</v>
      </c>
      <c r="Q482">
        <f t="shared" ref="Q482" si="3650">G482/SUM(G480:G491)</f>
        <v>9.9950012806750426E-4</v>
      </c>
      <c r="R482">
        <f t="shared" ref="R482" si="3651">H482/SUM(H480:H491)</f>
        <v>1.5039946179207188E-3</v>
      </c>
      <c r="S482">
        <f t="shared" ref="S482" si="3652">I482/SUM(I480:I491)</f>
        <v>0</v>
      </c>
      <c r="T482">
        <f t="shared" ref="T482" si="3653">J482/SUM(J480:J491)</f>
        <v>0</v>
      </c>
      <c r="U482">
        <f t="shared" ref="U482" si="3654">K482/SUM(K480:K491)</f>
        <v>0</v>
      </c>
    </row>
    <row r="483" spans="1:21">
      <c r="A483" t="str">
        <f t="shared" si="3645"/>
        <v>OR</v>
      </c>
      <c r="B483" s="1" t="s">
        <v>105</v>
      </c>
      <c r="C483">
        <f>SUMIFS(INDEX('IRA-BIL_IRA-BIL - Mid_annual_st'!$W$3:$AR$434,MATCH(C478,'IRA-BIL_IRA-BIL - Mid_annual_st'!$A$3:$A$434,0),),'IRA-BIL_IRA-BIL - Mid_annual_st'!$W$1:$AR$1,$B483)</f>
        <v>145220</v>
      </c>
      <c r="D483">
        <f>SUMIFS(INDEX('IRA-BIL_IRA-BIL - Mid_annual_st'!$W$3:$AR$434,MATCH(D478,'IRA-BIL_IRA-BIL - Mid_annual_st'!$A$3:$A$434,0),),'IRA-BIL_IRA-BIL - Mid_annual_st'!$W$1:$AR$1,$B483)</f>
        <v>145220</v>
      </c>
      <c r="E483">
        <f>SUMIFS(INDEX('IRA-BIL_IRA-BIL - Mid_annual_st'!$W$3:$AR$434,MATCH(E478,'IRA-BIL_IRA-BIL - Mid_annual_st'!$A$3:$A$434,0),),'IRA-BIL_IRA-BIL - Mid_annual_st'!$W$1:$AR$1,$B483)</f>
        <v>145220</v>
      </c>
      <c r="F483">
        <f>SUMIFS(INDEX('IRA-BIL_IRA-BIL - Mid_annual_st'!$W$3:$AR$434,MATCH(F478,'IRA-BIL_IRA-BIL - Mid_annual_st'!$A$3:$A$434,0),),'IRA-BIL_IRA-BIL - Mid_annual_st'!$W$1:$AR$1,$B483)</f>
        <v>145220</v>
      </c>
      <c r="G483">
        <f>SUMIFS(INDEX('IRA-BIL_IRA-BIL - Mid_annual_st'!$W$3:$AR$434,MATCH(G478,'IRA-BIL_IRA-BIL - Mid_annual_st'!$A$3:$A$434,0),),'IRA-BIL_IRA-BIL - Mid_annual_st'!$W$1:$AR$1,$B483)</f>
        <v>145220</v>
      </c>
      <c r="H483">
        <f>SUMIFS(INDEX('IRA-BIL_IRA-BIL - Mid_annual_st'!$W$3:$AR$434,MATCH(H478,'IRA-BIL_IRA-BIL - Mid_annual_st'!$A$3:$A$434,0),),'IRA-BIL_IRA-BIL - Mid_annual_st'!$W$1:$AR$1,$B483)</f>
        <v>1183695</v>
      </c>
      <c r="I483">
        <f>SUMIFS(INDEX('IRA-BIL_IRA-BIL - Mid_annual_st'!$W$3:$AR$434,MATCH(I478,'IRA-BIL_IRA-BIL - Mid_annual_st'!$A$3:$A$434,0),),'IRA-BIL_IRA-BIL - Mid_annual_st'!$W$1:$AR$1,$B483)</f>
        <v>1202668</v>
      </c>
      <c r="J483">
        <f>SUMIFS(INDEX('IRA-BIL_IRA-BIL - Mid_annual_st'!$W$3:$AR$434,MATCH(J478,'IRA-BIL_IRA-BIL - Mid_annual_st'!$A$3:$A$434,0),),'IRA-BIL_IRA-BIL - Mid_annual_st'!$W$1:$AR$1,$B483)</f>
        <v>1202668</v>
      </c>
      <c r="K483">
        <f>SUMIFS(INDEX('IRA-BIL_IRA-BIL - Mid_annual_st'!$W$3:$AR$434,MATCH(K478,'IRA-BIL_IRA-BIL - Mid_annual_st'!$A$3:$A$434,0),),'IRA-BIL_IRA-BIL - Mid_annual_st'!$W$1:$AR$1,$B483)</f>
        <v>1202668</v>
      </c>
      <c r="M483">
        <f t="shared" ref="M483" si="3655">C483/SUM(C480:C491)</f>
        <v>2.2065304275182334E-3</v>
      </c>
      <c r="N483">
        <f t="shared" ref="N483" si="3656">D483/SUM(D480:D491)</f>
        <v>2.3452620804535356E-3</v>
      </c>
      <c r="O483">
        <f t="shared" ref="O483" si="3657">E483/SUM(E480:E491)</f>
        <v>2.3384714380641218E-3</v>
      </c>
      <c r="P483">
        <f t="shared" ref="P483" si="3658">F483/SUM(F480:F491)</f>
        <v>2.3215162900040325E-3</v>
      </c>
      <c r="Q483">
        <f t="shared" ref="Q483" si="3659">G483/SUM(G480:G491)</f>
        <v>2.3596984051301876E-3</v>
      </c>
      <c r="R483">
        <f t="shared" ref="R483" si="3660">H483/SUM(H480:H491)</f>
        <v>1.9294983084339464E-2</v>
      </c>
      <c r="S483">
        <f t="shared" ref="S483" si="3661">I483/SUM(I480:I491)</f>
        <v>2.0944657576997219E-2</v>
      </c>
      <c r="T483">
        <f t="shared" ref="T483" si="3662">J483/SUM(J480:J491)</f>
        <v>2.0869115323783386E-2</v>
      </c>
      <c r="U483">
        <f t="shared" ref="U483" si="3663">K483/SUM(K480:K491)</f>
        <v>2.1513850077193076E-2</v>
      </c>
    </row>
    <row r="484" spans="1:21">
      <c r="A484" t="str">
        <f t="shared" si="3645"/>
        <v>OR</v>
      </c>
      <c r="B484" s="1" t="s">
        <v>101</v>
      </c>
      <c r="C484">
        <f>SUMIFS(INDEX('IRA-BIL_IRA-BIL - Mid_annual_st'!$W$3:$AR$434,MATCH(C478,'IRA-BIL_IRA-BIL - Mid_annual_st'!$A$3:$A$434,0),),'IRA-BIL_IRA-BIL - Mid_annual_st'!$W$1:$AR$1,$B484)</f>
        <v>35336896</v>
      </c>
      <c r="D484">
        <f>SUMIFS(INDEX('IRA-BIL_IRA-BIL - Mid_annual_st'!$W$3:$AR$434,MATCH(D478,'IRA-BIL_IRA-BIL - Mid_annual_st'!$A$3:$A$434,0),),'IRA-BIL_IRA-BIL - Mid_annual_st'!$W$1:$AR$1,$B484)</f>
        <v>35336604</v>
      </c>
      <c r="E484">
        <f>SUMIFS(INDEX('IRA-BIL_IRA-BIL - Mid_annual_st'!$W$3:$AR$434,MATCH(E478,'IRA-BIL_IRA-BIL - Mid_annual_st'!$A$3:$A$434,0),),'IRA-BIL_IRA-BIL - Mid_annual_st'!$W$1:$AR$1,$B484)</f>
        <v>35388910</v>
      </c>
      <c r="F484">
        <f>SUMIFS(INDEX('IRA-BIL_IRA-BIL - Mid_annual_st'!$W$3:$AR$434,MATCH(F478,'IRA-BIL_IRA-BIL - Mid_annual_st'!$A$3:$A$434,0),),'IRA-BIL_IRA-BIL - Mid_annual_st'!$W$1:$AR$1,$B484)</f>
        <v>36461736</v>
      </c>
      <c r="G484">
        <f>SUMIFS(INDEX('IRA-BIL_IRA-BIL - Mid_annual_st'!$W$3:$AR$434,MATCH(G478,'IRA-BIL_IRA-BIL - Mid_annual_st'!$A$3:$A$434,0),),'IRA-BIL_IRA-BIL - Mid_annual_st'!$W$1:$AR$1,$B484)</f>
        <v>36513750</v>
      </c>
      <c r="H484">
        <f>SUMIFS(INDEX('IRA-BIL_IRA-BIL - Mid_annual_st'!$W$3:$AR$434,MATCH(H478,'IRA-BIL_IRA-BIL - Mid_annual_st'!$A$3:$A$434,0),),'IRA-BIL_IRA-BIL - Mid_annual_st'!$W$1:$AR$1,$B484)</f>
        <v>36748711</v>
      </c>
      <c r="I484">
        <f>SUMIFS(INDEX('IRA-BIL_IRA-BIL - Mid_annual_st'!$W$3:$AR$434,MATCH(I478,'IRA-BIL_IRA-BIL - Mid_annual_st'!$A$3:$A$434,0),),'IRA-BIL_IRA-BIL - Mid_annual_st'!$W$1:$AR$1,$B484)</f>
        <v>36816646</v>
      </c>
      <c r="J484">
        <f>SUMIFS(INDEX('IRA-BIL_IRA-BIL - Mid_annual_st'!$W$3:$AR$434,MATCH(J478,'IRA-BIL_IRA-BIL - Mid_annual_st'!$A$3:$A$434,0),),'IRA-BIL_IRA-BIL - Mid_annual_st'!$W$1:$AR$1,$B484)</f>
        <v>36898379</v>
      </c>
      <c r="K484">
        <f>SUMIFS(INDEX('IRA-BIL_IRA-BIL - Mid_annual_st'!$W$3:$AR$434,MATCH(K478,'IRA-BIL_IRA-BIL - Mid_annual_st'!$A$3:$A$434,0),),'IRA-BIL_IRA-BIL - Mid_annual_st'!$W$1:$AR$1,$B484)</f>
        <v>36987829</v>
      </c>
      <c r="M484">
        <f t="shared" ref="M484" si="3664">C484/SUM(C480:C491)</f>
        <v>0.53692284973176796</v>
      </c>
      <c r="N484">
        <f t="shared" ref="N484" si="3665">D484/SUM(D480:D491)</f>
        <v>0.5706761975843736</v>
      </c>
      <c r="O484">
        <f t="shared" ref="O484" si="3666">E484/SUM(E480:E491)</f>
        <v>0.56986610149581174</v>
      </c>
      <c r="P484">
        <f t="shared" ref="P484" si="3667">F484/SUM(F480:F491)</f>
        <v>0.58288468589606435</v>
      </c>
      <c r="Q484">
        <f t="shared" ref="Q484" si="3668">G484/SUM(G480:G491)</f>
        <v>0.59331660680569065</v>
      </c>
      <c r="R484">
        <f t="shared" ref="R484" si="3669">H484/SUM(H480:H491)</f>
        <v>0.59902741594437725</v>
      </c>
      <c r="S484">
        <f t="shared" ref="S484" si="3670">I484/SUM(I480:I491)</f>
        <v>0.64116783983902814</v>
      </c>
      <c r="T484">
        <f t="shared" ref="T484" si="3671">J484/SUM(J480:J491)</f>
        <v>0.64027356395253476</v>
      </c>
      <c r="U484">
        <f t="shared" ref="U484" si="3672">K484/SUM(K480:K491)</f>
        <v>0.66165442814380548</v>
      </c>
    </row>
    <row r="485" spans="1:21">
      <c r="A485" t="str">
        <f t="shared" si="3645"/>
        <v>OR</v>
      </c>
      <c r="B485" s="1" t="s">
        <v>346</v>
      </c>
      <c r="C485">
        <f>SUMIFS(INDEX('IRA-BIL_IRA-BIL - Mid_annual_st'!$W$3:$AR$434,MATCH(C478,'IRA-BIL_IRA-BIL - Mid_annual_st'!$A$3:$A$434,0),),'IRA-BIL_IRA-BIL - Mid_annual_st'!$W$1:$AR$1,$B485)</f>
        <v>17158778</v>
      </c>
      <c r="D485">
        <f>SUMIFS(INDEX('IRA-BIL_IRA-BIL - Mid_annual_st'!$W$3:$AR$434,MATCH(D478,'IRA-BIL_IRA-BIL - Mid_annual_st'!$A$3:$A$434,0),),'IRA-BIL_IRA-BIL - Mid_annual_st'!$W$1:$AR$1,$B485)</f>
        <v>12984609</v>
      </c>
      <c r="E485">
        <f>SUMIFS(INDEX('IRA-BIL_IRA-BIL - Mid_annual_st'!$W$3:$AR$434,MATCH(E478,'IRA-BIL_IRA-BIL - Mid_annual_st'!$A$3:$A$434,0),),'IRA-BIL_IRA-BIL - Mid_annual_st'!$W$1:$AR$1,$B485)</f>
        <v>13093315</v>
      </c>
      <c r="F485">
        <f>SUMIFS(INDEX('IRA-BIL_IRA-BIL - Mid_annual_st'!$W$3:$AR$434,MATCH(F478,'IRA-BIL_IRA-BIL - Mid_annual_st'!$A$3:$A$434,0),),'IRA-BIL_IRA-BIL - Mid_annual_st'!$W$1:$AR$1,$B485)</f>
        <v>12246317</v>
      </c>
      <c r="G485">
        <f>SUMIFS(INDEX('IRA-BIL_IRA-BIL - Mid_annual_st'!$W$3:$AR$434,MATCH(G478,'IRA-BIL_IRA-BIL - Mid_annual_st'!$A$3:$A$434,0),),'IRA-BIL_IRA-BIL - Mid_annual_st'!$W$1:$AR$1,$B485)</f>
        <v>11055677</v>
      </c>
      <c r="H485">
        <f>SUMIFS(INDEX('IRA-BIL_IRA-BIL - Mid_annual_st'!$W$3:$AR$434,MATCH(H478,'IRA-BIL_IRA-BIL - Mid_annual_st'!$A$3:$A$434,0),),'IRA-BIL_IRA-BIL - Mid_annual_st'!$W$1:$AR$1,$B485)</f>
        <v>9232343</v>
      </c>
      <c r="I485">
        <f>SUMIFS(INDEX('IRA-BIL_IRA-BIL - Mid_annual_st'!$W$3:$AR$434,MATCH(I478,'IRA-BIL_IRA-BIL - Mid_annual_st'!$A$3:$A$434,0),),'IRA-BIL_IRA-BIL - Mid_annual_st'!$W$1:$AR$1,$B485)</f>
        <v>5196044</v>
      </c>
      <c r="J485">
        <f>SUMIFS(INDEX('IRA-BIL_IRA-BIL - Mid_annual_st'!$W$3:$AR$434,MATCH(J478,'IRA-BIL_IRA-BIL - Mid_annual_st'!$A$3:$A$434,0),),'IRA-BIL_IRA-BIL - Mid_annual_st'!$W$1:$AR$1,$B485)</f>
        <v>4512385</v>
      </c>
      <c r="K485">
        <f>SUMIFS(INDEX('IRA-BIL_IRA-BIL - Mid_annual_st'!$W$3:$AR$434,MATCH(K478,'IRA-BIL_IRA-BIL - Mid_annual_st'!$A$3:$A$434,0),),'IRA-BIL_IRA-BIL - Mid_annual_st'!$W$1:$AR$1,$B485)</f>
        <v>3086252</v>
      </c>
      <c r="M485">
        <f t="shared" ref="M485" si="3673">C485/SUM(C480:C491)</f>
        <v>0.26071729621285261</v>
      </c>
      <c r="N485">
        <f t="shared" ref="N485" si="3674">D485/SUM(D480:D491)</f>
        <v>0.20969777659561839</v>
      </c>
      <c r="O485">
        <f t="shared" ref="O485" si="3675">E485/SUM(E480:E491)</f>
        <v>0.21084109046327323</v>
      </c>
      <c r="P485">
        <f t="shared" ref="P485" si="3676">F485/SUM(F480:F491)</f>
        <v>0.19577210031712788</v>
      </c>
      <c r="Q485">
        <f t="shared" ref="Q485" si="3677">G485/SUM(G480:G491)</f>
        <v>0.17964511351421636</v>
      </c>
      <c r="R485">
        <f t="shared" ref="R485" si="3678">H485/SUM(H480:H491)</f>
        <v>0.15049307635313142</v>
      </c>
      <c r="S485">
        <f t="shared" ref="S485" si="3679">I485/SUM(I480:I491)</f>
        <v>9.0489945965978091E-2</v>
      </c>
      <c r="T485">
        <f t="shared" ref="T485" si="3680">J485/SUM(J480:J491)</f>
        <v>7.8300481055711385E-2</v>
      </c>
      <c r="U485">
        <f t="shared" ref="U485" si="3681">K485/SUM(K480:K491)</f>
        <v>5.5208222741801795E-2</v>
      </c>
    </row>
    <row r="486" spans="1:21">
      <c r="A486" t="str">
        <f t="shared" si="3645"/>
        <v>OR</v>
      </c>
      <c r="B486" s="1" t="s">
        <v>99</v>
      </c>
      <c r="C486">
        <f>SUMIFS(INDEX('IRA-BIL_IRA-BIL - Mid_annual_st'!$W$3:$AR$434,MATCH(C478,'IRA-BIL_IRA-BIL - Mid_annual_st'!$A$3:$A$434,0),),'IRA-BIL_IRA-BIL - Mid_annual_st'!$W$1:$AR$1,$B486)</f>
        <v>0</v>
      </c>
      <c r="D486">
        <f>SUMIFS(INDEX('IRA-BIL_IRA-BIL - Mid_annual_st'!$W$3:$AR$434,MATCH(D478,'IRA-BIL_IRA-BIL - Mid_annual_st'!$A$3:$A$434,0),),'IRA-BIL_IRA-BIL - Mid_annual_st'!$W$1:$AR$1,$B486)</f>
        <v>0</v>
      </c>
      <c r="E486">
        <f>SUMIFS(INDEX('IRA-BIL_IRA-BIL - Mid_annual_st'!$W$3:$AR$434,MATCH(E478,'IRA-BIL_IRA-BIL - Mid_annual_st'!$A$3:$A$434,0),),'IRA-BIL_IRA-BIL - Mid_annual_st'!$W$1:$AR$1,$B486)</f>
        <v>0</v>
      </c>
      <c r="F486">
        <f>SUMIFS(INDEX('IRA-BIL_IRA-BIL - Mid_annual_st'!$W$3:$AR$434,MATCH(F478,'IRA-BIL_IRA-BIL - Mid_annual_st'!$A$3:$A$434,0),),'IRA-BIL_IRA-BIL - Mid_annual_st'!$W$1:$AR$1,$B486)</f>
        <v>0</v>
      </c>
      <c r="G486">
        <f>SUMIFS(INDEX('IRA-BIL_IRA-BIL - Mid_annual_st'!$W$3:$AR$434,MATCH(G478,'IRA-BIL_IRA-BIL - Mid_annual_st'!$A$3:$A$434,0),),'IRA-BIL_IRA-BIL - Mid_annual_st'!$W$1:$AR$1,$B486)</f>
        <v>0</v>
      </c>
      <c r="H486">
        <f>SUMIFS(INDEX('IRA-BIL_IRA-BIL - Mid_annual_st'!$W$3:$AR$434,MATCH(H478,'IRA-BIL_IRA-BIL - Mid_annual_st'!$A$3:$A$434,0),),'IRA-BIL_IRA-BIL - Mid_annual_st'!$W$1:$AR$1,$B486)</f>
        <v>0</v>
      </c>
      <c r="I486">
        <f>SUMIFS(INDEX('IRA-BIL_IRA-BIL - Mid_annual_st'!$W$3:$AR$434,MATCH(I478,'IRA-BIL_IRA-BIL - Mid_annual_st'!$A$3:$A$434,0),),'IRA-BIL_IRA-BIL - Mid_annual_st'!$W$1:$AR$1,$B486)</f>
        <v>0</v>
      </c>
      <c r="J486">
        <f>SUMIFS(INDEX('IRA-BIL_IRA-BIL - Mid_annual_st'!$W$3:$AR$434,MATCH(J478,'IRA-BIL_IRA-BIL - Mid_annual_st'!$A$3:$A$434,0),),'IRA-BIL_IRA-BIL - Mid_annual_st'!$W$1:$AR$1,$B486)</f>
        <v>0</v>
      </c>
      <c r="K486">
        <f>SUMIFS(INDEX('IRA-BIL_IRA-BIL - Mid_annual_st'!$W$3:$AR$434,MATCH(K478,'IRA-BIL_IRA-BIL - Mid_annual_st'!$A$3:$A$434,0),),'IRA-BIL_IRA-BIL - Mid_annual_st'!$W$1:$AR$1,$B486)</f>
        <v>0</v>
      </c>
      <c r="M486">
        <f t="shared" ref="M486" si="3682">C486/SUM(C480:C491)</f>
        <v>0</v>
      </c>
      <c r="N486">
        <f t="shared" ref="N486" si="3683">D486/SUM(D480:D491)</f>
        <v>0</v>
      </c>
      <c r="O486">
        <f t="shared" ref="O486" si="3684">E486/SUM(E480:E491)</f>
        <v>0</v>
      </c>
      <c r="P486">
        <f t="shared" ref="P486" si="3685">F486/SUM(F480:F491)</f>
        <v>0</v>
      </c>
      <c r="Q486">
        <f t="shared" ref="Q486" si="3686">G486/SUM(G480:G491)</f>
        <v>0</v>
      </c>
      <c r="R486">
        <f t="shared" ref="R486" si="3687">H486/SUM(H480:H491)</f>
        <v>0</v>
      </c>
      <c r="S486">
        <f t="shared" ref="S486" si="3688">I486/SUM(I480:I491)</f>
        <v>0</v>
      </c>
      <c r="T486">
        <f t="shared" ref="T486" si="3689">J486/SUM(J480:J491)</f>
        <v>0</v>
      </c>
      <c r="U486">
        <f t="shared" ref="U486" si="3690">K486/SUM(K480:K491)</f>
        <v>0</v>
      </c>
    </row>
    <row r="487" spans="1:21">
      <c r="A487" t="str">
        <f t="shared" si="3645"/>
        <v>OR</v>
      </c>
      <c r="B487" s="1" t="s">
        <v>109</v>
      </c>
      <c r="C487">
        <f>SUMIFS(INDEX('IRA-BIL_IRA-BIL - Mid_annual_st'!$W$3:$AR$434,MATCH(C478,'IRA-BIL_IRA-BIL - Mid_annual_st'!$A$3:$A$434,0),),'IRA-BIL_IRA-BIL - Mid_annual_st'!$W$1:$AR$1,$B487)</f>
        <v>0</v>
      </c>
      <c r="D487">
        <f>SUMIFS(INDEX('IRA-BIL_IRA-BIL - Mid_annual_st'!$W$3:$AR$434,MATCH(D478,'IRA-BIL_IRA-BIL - Mid_annual_st'!$A$3:$A$434,0),),'IRA-BIL_IRA-BIL - Mid_annual_st'!$W$1:$AR$1,$B487)</f>
        <v>0</v>
      </c>
      <c r="E487">
        <f>SUMIFS(INDEX('IRA-BIL_IRA-BIL - Mid_annual_st'!$W$3:$AR$434,MATCH(E478,'IRA-BIL_IRA-BIL - Mid_annual_st'!$A$3:$A$434,0),),'IRA-BIL_IRA-BIL - Mid_annual_st'!$W$1:$AR$1,$B487)</f>
        <v>0</v>
      </c>
      <c r="F487">
        <f>SUMIFS(INDEX('IRA-BIL_IRA-BIL - Mid_annual_st'!$W$3:$AR$434,MATCH(F478,'IRA-BIL_IRA-BIL - Mid_annual_st'!$A$3:$A$434,0),),'IRA-BIL_IRA-BIL - Mid_annual_st'!$W$1:$AR$1,$B487)</f>
        <v>0</v>
      </c>
      <c r="G487">
        <f>SUMIFS(INDEX('IRA-BIL_IRA-BIL - Mid_annual_st'!$W$3:$AR$434,MATCH(G478,'IRA-BIL_IRA-BIL - Mid_annual_st'!$A$3:$A$434,0),),'IRA-BIL_IRA-BIL - Mid_annual_st'!$W$1:$AR$1,$B487)</f>
        <v>0</v>
      </c>
      <c r="H487">
        <f>SUMIFS(INDEX('IRA-BIL_IRA-BIL - Mid_annual_st'!$W$3:$AR$434,MATCH(H478,'IRA-BIL_IRA-BIL - Mid_annual_st'!$A$3:$A$434,0),),'IRA-BIL_IRA-BIL - Mid_annual_st'!$W$1:$AR$1,$B487)</f>
        <v>0</v>
      </c>
      <c r="I487">
        <f>SUMIFS(INDEX('IRA-BIL_IRA-BIL - Mid_annual_st'!$W$3:$AR$434,MATCH(I478,'IRA-BIL_IRA-BIL - Mid_annual_st'!$A$3:$A$434,0),),'IRA-BIL_IRA-BIL - Mid_annual_st'!$W$1:$AR$1,$B487)</f>
        <v>0</v>
      </c>
      <c r="J487">
        <f>SUMIFS(INDEX('IRA-BIL_IRA-BIL - Mid_annual_st'!$W$3:$AR$434,MATCH(J478,'IRA-BIL_IRA-BIL - Mid_annual_st'!$A$3:$A$434,0),),'IRA-BIL_IRA-BIL - Mid_annual_st'!$W$1:$AR$1,$B487)</f>
        <v>0</v>
      </c>
      <c r="K487">
        <f>SUMIFS(INDEX('IRA-BIL_IRA-BIL - Mid_annual_st'!$W$3:$AR$434,MATCH(K478,'IRA-BIL_IRA-BIL - Mid_annual_st'!$A$3:$A$434,0),),'IRA-BIL_IRA-BIL - Mid_annual_st'!$W$1:$AR$1,$B487)</f>
        <v>0</v>
      </c>
      <c r="M487">
        <f t="shared" ref="M487" si="3691">C487/SUM(C480:C491)</f>
        <v>0</v>
      </c>
      <c r="N487">
        <f t="shared" ref="N487" si="3692">D487/SUM(D480:D491)</f>
        <v>0</v>
      </c>
      <c r="O487">
        <f t="shared" ref="O487" si="3693">E487/SUM(E480:E491)</f>
        <v>0</v>
      </c>
      <c r="P487">
        <f t="shared" ref="P487" si="3694">F487/SUM(F480:F491)</f>
        <v>0</v>
      </c>
      <c r="Q487">
        <f t="shared" ref="Q487" si="3695">G487/SUM(G480:G491)</f>
        <v>0</v>
      </c>
      <c r="R487">
        <f t="shared" ref="R487" si="3696">H487/SUM(H480:H491)</f>
        <v>0</v>
      </c>
      <c r="S487">
        <f t="shared" ref="S487" si="3697">I487/SUM(I480:I491)</f>
        <v>0</v>
      </c>
      <c r="T487">
        <f t="shared" ref="T487" si="3698">J487/SUM(J480:J491)</f>
        <v>0</v>
      </c>
      <c r="U487">
        <f t="shared" ref="U487" si="3699">K487/SUM(K480:K491)</f>
        <v>0</v>
      </c>
    </row>
    <row r="488" spans="1:21">
      <c r="A488" t="str">
        <f t="shared" si="3645"/>
        <v>OR</v>
      </c>
      <c r="B488" s="1" t="s">
        <v>106</v>
      </c>
      <c r="C488">
        <f>SUMIFS(INDEX('IRA-BIL_IRA-BIL - Mid_annual_st'!$W$3:$AR$434,MATCH(C478,'IRA-BIL_IRA-BIL - Mid_annual_st'!$A$3:$A$434,0),),'IRA-BIL_IRA-BIL - Mid_annual_st'!$W$1:$AR$1,$B488)</f>
        <v>0</v>
      </c>
      <c r="D488">
        <f>SUMIFS(INDEX('IRA-BIL_IRA-BIL - Mid_annual_st'!$W$3:$AR$434,MATCH(D478,'IRA-BIL_IRA-BIL - Mid_annual_st'!$A$3:$A$434,0),),'IRA-BIL_IRA-BIL - Mid_annual_st'!$W$1:$AR$1,$B488)</f>
        <v>0</v>
      </c>
      <c r="E488">
        <f>SUMIFS(INDEX('IRA-BIL_IRA-BIL - Mid_annual_st'!$W$3:$AR$434,MATCH(E478,'IRA-BIL_IRA-BIL - Mid_annual_st'!$A$3:$A$434,0),),'IRA-BIL_IRA-BIL - Mid_annual_st'!$W$1:$AR$1,$B488)</f>
        <v>0</v>
      </c>
      <c r="F488">
        <f>SUMIFS(INDEX('IRA-BIL_IRA-BIL - Mid_annual_st'!$W$3:$AR$434,MATCH(F478,'IRA-BIL_IRA-BIL - Mid_annual_st'!$A$3:$A$434,0),),'IRA-BIL_IRA-BIL - Mid_annual_st'!$W$1:$AR$1,$B488)</f>
        <v>0</v>
      </c>
      <c r="G488">
        <f>SUMIFS(INDEX('IRA-BIL_IRA-BIL - Mid_annual_st'!$W$3:$AR$434,MATCH(G478,'IRA-BIL_IRA-BIL - Mid_annual_st'!$A$3:$A$434,0),),'IRA-BIL_IRA-BIL - Mid_annual_st'!$W$1:$AR$1,$B488)</f>
        <v>0</v>
      </c>
      <c r="H488">
        <f>SUMIFS(INDEX('IRA-BIL_IRA-BIL - Mid_annual_st'!$W$3:$AR$434,MATCH(H478,'IRA-BIL_IRA-BIL - Mid_annual_st'!$A$3:$A$434,0),),'IRA-BIL_IRA-BIL - Mid_annual_st'!$W$1:$AR$1,$B488)</f>
        <v>0</v>
      </c>
      <c r="I488">
        <f>SUMIFS(INDEX('IRA-BIL_IRA-BIL - Mid_annual_st'!$W$3:$AR$434,MATCH(I478,'IRA-BIL_IRA-BIL - Mid_annual_st'!$A$3:$A$434,0),),'IRA-BIL_IRA-BIL - Mid_annual_st'!$W$1:$AR$1,$B488)</f>
        <v>0</v>
      </c>
      <c r="J488">
        <f>SUMIFS(INDEX('IRA-BIL_IRA-BIL - Mid_annual_st'!$W$3:$AR$434,MATCH(J478,'IRA-BIL_IRA-BIL - Mid_annual_st'!$A$3:$A$434,0),),'IRA-BIL_IRA-BIL - Mid_annual_st'!$W$1:$AR$1,$B488)</f>
        <v>0</v>
      </c>
      <c r="K488">
        <f>SUMIFS(INDEX('IRA-BIL_IRA-BIL - Mid_annual_st'!$W$3:$AR$434,MATCH(K478,'IRA-BIL_IRA-BIL - Mid_annual_st'!$A$3:$A$434,0),),'IRA-BIL_IRA-BIL - Mid_annual_st'!$W$1:$AR$1,$B488)</f>
        <v>0</v>
      </c>
      <c r="M488">
        <f t="shared" ref="M488" si="3700">C488/SUM(C480:C491)</f>
        <v>0</v>
      </c>
      <c r="N488">
        <f t="shared" ref="N488" si="3701">D488/SUM(D480:D491)</f>
        <v>0</v>
      </c>
      <c r="O488">
        <f t="shared" ref="O488" si="3702">E488/SUM(E480:E491)</f>
        <v>0</v>
      </c>
      <c r="P488">
        <f t="shared" ref="P488" si="3703">F488/SUM(F480:F491)</f>
        <v>0</v>
      </c>
      <c r="Q488">
        <f t="shared" ref="Q488" si="3704">G488/SUM(G480:G491)</f>
        <v>0</v>
      </c>
      <c r="R488">
        <f t="shared" ref="R488" si="3705">H488/SUM(H480:H491)</f>
        <v>0</v>
      </c>
      <c r="S488">
        <f t="shared" ref="S488" si="3706">I488/SUM(I480:I491)</f>
        <v>0</v>
      </c>
      <c r="T488">
        <f t="shared" ref="T488" si="3707">J488/SUM(J480:J491)</f>
        <v>0</v>
      </c>
      <c r="U488">
        <f t="shared" ref="U488" si="3708">K488/SUM(K480:K491)</f>
        <v>0</v>
      </c>
    </row>
    <row r="489" spans="1:21">
      <c r="A489" t="str">
        <f t="shared" si="3645"/>
        <v>OR</v>
      </c>
      <c r="B489" s="1" t="s">
        <v>100</v>
      </c>
      <c r="C489">
        <f>SUMIFS(INDEX('IRA-BIL_IRA-BIL - Mid_annual_st'!$W$3:$AR$434,MATCH(C478,'IRA-BIL_IRA-BIL - Mid_annual_st'!$A$3:$A$434,0),),'IRA-BIL_IRA-BIL - Mid_annual_st'!$W$1:$AR$1,$B489)</f>
        <v>10572695</v>
      </c>
      <c r="D489">
        <f>SUMIFS(INDEX('IRA-BIL_IRA-BIL - Mid_annual_st'!$W$3:$AR$434,MATCH(D478,'IRA-BIL_IRA-BIL - Mid_annual_st'!$A$3:$A$434,0),),'IRA-BIL_IRA-BIL - Mid_annual_st'!$W$1:$AR$1,$B489)</f>
        <v>10886158</v>
      </c>
      <c r="E489">
        <f>SUMIFS(INDEX('IRA-BIL_IRA-BIL - Mid_annual_st'!$W$3:$AR$434,MATCH(E478,'IRA-BIL_IRA-BIL - Mid_annual_st'!$A$3:$A$434,0),),'IRA-BIL_IRA-BIL - Mid_annual_st'!$W$1:$AR$1,$B489)</f>
        <v>10922107</v>
      </c>
      <c r="F489">
        <f>SUMIFS(INDEX('IRA-BIL_IRA-BIL - Mid_annual_st'!$W$3:$AR$434,MATCH(F478,'IRA-BIL_IRA-BIL - Mid_annual_st'!$A$3:$A$434,0),),'IRA-BIL_IRA-BIL - Mid_annual_st'!$W$1:$AR$1,$B489)</f>
        <v>11137688</v>
      </c>
      <c r="G489">
        <f>SUMIFS(INDEX('IRA-BIL_IRA-BIL - Mid_annual_st'!$W$3:$AR$434,MATCH(G478,'IRA-BIL_IRA-BIL - Mid_annual_st'!$A$3:$A$434,0),),'IRA-BIL_IRA-BIL - Mid_annual_st'!$W$1:$AR$1,$B489)</f>
        <v>11246101</v>
      </c>
      <c r="H489">
        <f>SUMIFS(INDEX('IRA-BIL_IRA-BIL - Mid_annual_st'!$W$3:$AR$434,MATCH(H478,'IRA-BIL_IRA-BIL - Mid_annual_st'!$A$3:$A$434,0),),'IRA-BIL_IRA-BIL - Mid_annual_st'!$W$1:$AR$1,$B489)</f>
        <v>11588622</v>
      </c>
      <c r="I489">
        <f>SUMIFS(INDEX('IRA-BIL_IRA-BIL - Mid_annual_st'!$W$3:$AR$434,MATCH(I478,'IRA-BIL_IRA-BIL - Mid_annual_st'!$A$3:$A$434,0),),'IRA-BIL_IRA-BIL - Mid_annual_st'!$W$1:$AR$1,$B489)</f>
        <v>11740033</v>
      </c>
      <c r="J489">
        <f>SUMIFS(INDEX('IRA-BIL_IRA-BIL - Mid_annual_st'!$W$3:$AR$434,MATCH(J478,'IRA-BIL_IRA-BIL - Mid_annual_st'!$A$3:$A$434,0),),'IRA-BIL_IRA-BIL - Mid_annual_st'!$W$1:$AR$1,$B489)</f>
        <v>12386515</v>
      </c>
      <c r="K489">
        <f>SUMIFS(INDEX('IRA-BIL_IRA-BIL - Mid_annual_st'!$W$3:$AR$434,MATCH(K478,'IRA-BIL_IRA-BIL - Mid_annual_st'!$A$3:$A$434,0),),'IRA-BIL_IRA-BIL - Mid_annual_st'!$W$1:$AR$1,$B489)</f>
        <v>12012509</v>
      </c>
      <c r="M489">
        <f t="shared" ref="M489" si="3709">C489/SUM(C480:C491)</f>
        <v>0.16064573211933539</v>
      </c>
      <c r="N489">
        <f t="shared" ref="N489" si="3710">D489/SUM(D480:D491)</f>
        <v>0.1758083842392639</v>
      </c>
      <c r="O489">
        <f t="shared" ref="O489" si="3711">E489/SUM(E480:E491)</f>
        <v>0.17587822106445539</v>
      </c>
      <c r="P489">
        <f t="shared" ref="P489" si="3712">F489/SUM(F480:F491)</f>
        <v>0.17804933290856928</v>
      </c>
      <c r="Q489">
        <f t="shared" ref="Q489" si="3713">G489/SUM(G480:G491)</f>
        <v>0.18273933751296659</v>
      </c>
      <c r="R489">
        <f t="shared" ref="R489" si="3714">H489/SUM(H480:H491)</f>
        <v>0.18890192613874704</v>
      </c>
      <c r="S489">
        <f t="shared" ref="S489" si="3715">I489/SUM(I480:I491)</f>
        <v>0.20445457194142305</v>
      </c>
      <c r="T489">
        <f t="shared" ref="T489" si="3716">J489/SUM(J480:J491)</f>
        <v>0.21493513587687774</v>
      </c>
      <c r="U489">
        <f t="shared" ref="U489" si="3717">K489/SUM(K480:K491)</f>
        <v>0.21488500373913041</v>
      </c>
    </row>
    <row r="490" spans="1:21">
      <c r="A490" t="str">
        <f t="shared" si="3645"/>
        <v>OR</v>
      </c>
      <c r="B490" s="1" t="s">
        <v>896</v>
      </c>
      <c r="C490" s="156">
        <v>0</v>
      </c>
      <c r="D490" s="156">
        <v>0</v>
      </c>
      <c r="E490" s="156">
        <v>0</v>
      </c>
      <c r="F490" s="156">
        <v>0</v>
      </c>
      <c r="G490" s="156">
        <v>0</v>
      </c>
      <c r="H490" s="156">
        <v>0</v>
      </c>
      <c r="I490" s="156">
        <v>0</v>
      </c>
      <c r="J490" s="156">
        <v>0</v>
      </c>
      <c r="K490" s="156">
        <v>0</v>
      </c>
      <c r="M490" s="156">
        <v>0</v>
      </c>
      <c r="N490" s="156">
        <v>0</v>
      </c>
      <c r="O490" s="156">
        <v>0</v>
      </c>
      <c r="P490" s="156">
        <v>0</v>
      </c>
      <c r="Q490" s="156">
        <v>0</v>
      </c>
      <c r="R490" s="156">
        <v>0</v>
      </c>
      <c r="S490" s="156">
        <v>0</v>
      </c>
      <c r="T490" s="156">
        <v>0</v>
      </c>
      <c r="U490" s="156">
        <v>0</v>
      </c>
    </row>
    <row r="491" spans="1:21" ht="15.5" thickBot="1">
      <c r="A491" t="str">
        <f t="shared" si="3645"/>
        <v>OR</v>
      </c>
      <c r="B491" s="1" t="s">
        <v>895</v>
      </c>
      <c r="C491">
        <f>SUMIFS(INDEX('IRA-BIL_IRA-BIL - Mid_annual_st'!$W$3:$AR$434,MATCH(C478,'IRA-BIL_IRA-BIL - Mid_annual_st'!$A$3:$A$434,0),),'IRA-BIL_IRA-BIL - Mid_annual_st'!$W$1:$AR$1,$B491)</f>
        <v>2344566</v>
      </c>
      <c r="D491">
        <f>SUMIFS(INDEX('IRA-BIL_IRA-BIL - Mid_annual_st'!$W$3:$AR$434,MATCH(D478,'IRA-BIL_IRA-BIL - Mid_annual_st'!$A$3:$A$434,0),),'IRA-BIL_IRA-BIL - Mid_annual_st'!$W$1:$AR$1,$B491)</f>
        <v>2336150</v>
      </c>
      <c r="E491">
        <f>SUMIFS(INDEX('IRA-BIL_IRA-BIL - Mid_annual_st'!$W$3:$AR$434,MATCH(E478,'IRA-BIL_IRA-BIL - Mid_annual_st'!$A$3:$A$434,0),),'IRA-BIL_IRA-BIL - Mid_annual_st'!$W$1:$AR$1,$B491)</f>
        <v>2320198</v>
      </c>
      <c r="F491">
        <f>SUMIFS(INDEX('IRA-BIL_IRA-BIL - Mid_annual_st'!$W$3:$AR$434,MATCH(F478,'IRA-BIL_IRA-BIL - Mid_annual_st'!$A$3:$A$434,0),),'IRA-BIL_IRA-BIL - Mid_annual_st'!$W$1:$AR$1,$B491)</f>
        <v>2303858</v>
      </c>
      <c r="G491">
        <f>SUMIFS(INDEX('IRA-BIL_IRA-BIL - Mid_annual_st'!$W$3:$AR$434,MATCH(G478,'IRA-BIL_IRA-BIL - Mid_annual_st'!$A$3:$A$434,0),),'IRA-BIL_IRA-BIL - Mid_annual_st'!$W$1:$AR$1,$B491)</f>
        <v>2289584</v>
      </c>
      <c r="H491">
        <f>SUMIFS(INDEX('IRA-BIL_IRA-BIL - Mid_annual_st'!$W$3:$AR$434,MATCH(H478,'IRA-BIL_IRA-BIL - Mid_annual_st'!$A$3:$A$434,0),),'IRA-BIL_IRA-BIL - Mid_annual_st'!$W$1:$AR$1,$B491)</f>
        <v>2273421</v>
      </c>
      <c r="I491">
        <f>SUMIFS(INDEX('IRA-BIL_IRA-BIL - Mid_annual_st'!$W$3:$AR$434,MATCH(I478,'IRA-BIL_IRA-BIL - Mid_annual_st'!$A$3:$A$434,0),),'IRA-BIL_IRA-BIL - Mid_annual_st'!$W$1:$AR$1,$B491)</f>
        <v>2257816</v>
      </c>
      <c r="J491">
        <f>SUMIFS(INDEX('IRA-BIL_IRA-BIL - Mid_annual_st'!$W$3:$AR$434,MATCH(J478,'IRA-BIL_IRA-BIL - Mid_annual_st'!$A$3:$A$434,0),),'IRA-BIL_IRA-BIL - Mid_annual_st'!$W$1:$AR$1,$B491)</f>
        <v>2439549</v>
      </c>
      <c r="K491">
        <f>SUMIFS(INDEX('IRA-BIL_IRA-BIL - Mid_annual_st'!$W$3:$AR$434,MATCH(K478,'IRA-BIL_IRA-BIL - Mid_annual_st'!$A$3:$A$434,0),),'IRA-BIL_IRA-BIL - Mid_annual_st'!$W$1:$AR$1,$B491)</f>
        <v>2432360</v>
      </c>
      <c r="M491">
        <f t="shared" ref="M491" si="3718">C491/SUM(C480:C491)</f>
        <v>3.5624268133347431E-2</v>
      </c>
      <c r="N491">
        <f t="shared" ref="N491" si="3719">D491/SUM(D480:D491)</f>
        <v>3.7728164228422581E-2</v>
      </c>
      <c r="O491">
        <f t="shared" ref="O491" si="3720">E491/SUM(E480:E491)</f>
        <v>3.7362048985356694E-2</v>
      </c>
      <c r="P491">
        <f t="shared" ref="P491" si="3721">F491/SUM(F480:F491)</f>
        <v>3.6829939931525342E-2</v>
      </c>
      <c r="Q491">
        <f t="shared" ref="Q491" si="3722">G491/SUM(G480:G491)</f>
        <v>3.7203744065635556E-2</v>
      </c>
      <c r="R491">
        <f t="shared" ref="R491" si="3723">H491/SUM(H480:H491)</f>
        <v>3.7058211565126245E-2</v>
      </c>
      <c r="S491">
        <f t="shared" ref="S491" si="3724">I491/SUM(I480:I491)</f>
        <v>3.9320230514045068E-2</v>
      </c>
      <c r="T491">
        <f t="shared" ref="T491" si="3725">J491/SUM(J480:J491)</f>
        <v>4.2331906576894403E-2</v>
      </c>
      <c r="U491">
        <f t="shared" ref="U491" si="3726">K491/SUM(K480:K491)</f>
        <v>4.3511117260758035E-2</v>
      </c>
    </row>
    <row r="492" spans="1:21" ht="15.5" thickBot="1">
      <c r="A492" s="153" t="s">
        <v>572</v>
      </c>
      <c r="C492" s="152" t="str">
        <f t="shared" ref="C492" si="3727">$A492&amp;"_"&amp;C493</f>
        <v>PA_2022</v>
      </c>
      <c r="D492" s="152" t="str">
        <f t="shared" ref="D492" si="3728">$A492&amp;"_"&amp;D493</f>
        <v>PA_2023</v>
      </c>
      <c r="E492" s="152" t="str">
        <f t="shared" ref="E492" si="3729">$A492&amp;"_"&amp;E493</f>
        <v>PA_2024</v>
      </c>
      <c r="F492" s="152" t="str">
        <f t="shared" ref="F492" si="3730">$A492&amp;"_"&amp;F493</f>
        <v>PA_2025</v>
      </c>
      <c r="G492" s="152" t="str">
        <f t="shared" ref="G492" si="3731">$A492&amp;"_"&amp;G493</f>
        <v>PA_2026</v>
      </c>
      <c r="H492" s="152" t="str">
        <f t="shared" ref="H492" si="3732">$A492&amp;"_"&amp;H493</f>
        <v>PA_2027</v>
      </c>
      <c r="I492" s="152" t="str">
        <f t="shared" ref="I492" si="3733">$A492&amp;"_"&amp;I493</f>
        <v>PA_2028</v>
      </c>
      <c r="J492" s="152" t="str">
        <f t="shared" ref="J492" si="3734">$A492&amp;"_"&amp;J493</f>
        <v>PA_2029</v>
      </c>
      <c r="K492" s="152" t="str">
        <f t="shared" ref="K492" si="3735">$A492&amp;"_"&amp;K493</f>
        <v>PA_2030</v>
      </c>
      <c r="M492" s="159" t="str">
        <f t="shared" ref="M492" si="3736">$A492&amp;"_"&amp;M493</f>
        <v>PA_2022</v>
      </c>
      <c r="N492" s="159" t="str">
        <f t="shared" ref="N492" si="3737">$A492&amp;"_"&amp;N493</f>
        <v>PA_2023</v>
      </c>
      <c r="O492" s="159" t="str">
        <f t="shared" ref="O492" si="3738">$A492&amp;"_"&amp;O493</f>
        <v>PA_2024</v>
      </c>
      <c r="P492" s="159" t="str">
        <f t="shared" ref="P492" si="3739">$A492&amp;"_"&amp;P493</f>
        <v>PA_2025</v>
      </c>
      <c r="Q492" s="159" t="str">
        <f t="shared" ref="Q492" si="3740">$A492&amp;"_"&amp;Q493</f>
        <v>PA_2026</v>
      </c>
      <c r="R492" s="159" t="str">
        <f t="shared" ref="R492" si="3741">$A492&amp;"_"&amp;R493</f>
        <v>PA_2027</v>
      </c>
      <c r="S492" s="159" t="str">
        <f t="shared" ref="S492" si="3742">$A492&amp;"_"&amp;S493</f>
        <v>PA_2028</v>
      </c>
      <c r="T492" s="159" t="str">
        <f t="shared" ref="T492" si="3743">$A492&amp;"_"&amp;T493</f>
        <v>PA_2029</v>
      </c>
      <c r="U492" s="159" t="str">
        <f t="shared" ref="U492" si="3744">$A492&amp;"_"&amp;U493</f>
        <v>PA_2030</v>
      </c>
    </row>
    <row r="493" spans="1:21">
      <c r="C493" s="151">
        <v>2022</v>
      </c>
      <c r="D493" s="151">
        <v>2023</v>
      </c>
      <c r="E493" s="151">
        <v>2024</v>
      </c>
      <c r="F493" s="151">
        <v>2025</v>
      </c>
      <c r="G493" s="151">
        <v>2026</v>
      </c>
      <c r="H493" s="151">
        <v>2027</v>
      </c>
      <c r="I493" s="151">
        <v>2028</v>
      </c>
      <c r="J493" s="151">
        <v>2029</v>
      </c>
      <c r="K493" s="151">
        <v>2030</v>
      </c>
      <c r="M493" s="151">
        <v>2022</v>
      </c>
      <c r="N493" s="151">
        <v>2023</v>
      </c>
      <c r="O493" s="151">
        <v>2024</v>
      </c>
      <c r="P493" s="151">
        <v>2025</v>
      </c>
      <c r="Q493" s="151">
        <v>2026</v>
      </c>
      <c r="R493" s="151">
        <v>2027</v>
      </c>
      <c r="S493" s="151">
        <v>2028</v>
      </c>
      <c r="T493" s="151">
        <v>2029</v>
      </c>
      <c r="U493" s="151">
        <v>2030</v>
      </c>
    </row>
    <row r="494" spans="1:21">
      <c r="A494" t="str">
        <f>A492</f>
        <v>PA</v>
      </c>
      <c r="B494" s="1" t="s">
        <v>897</v>
      </c>
      <c r="C494" s="156">
        <v>0</v>
      </c>
      <c r="D494" s="156">
        <v>0</v>
      </c>
      <c r="E494" s="156">
        <v>0</v>
      </c>
      <c r="F494" s="156">
        <v>0</v>
      </c>
      <c r="G494" s="156">
        <v>0</v>
      </c>
      <c r="H494" s="156">
        <v>0</v>
      </c>
      <c r="I494" s="156">
        <v>0</v>
      </c>
      <c r="J494" s="156">
        <v>0</v>
      </c>
      <c r="K494" s="156">
        <v>0</v>
      </c>
      <c r="M494" s="156">
        <v>0</v>
      </c>
      <c r="N494" s="156">
        <v>0</v>
      </c>
      <c r="O494" s="156">
        <v>0</v>
      </c>
      <c r="P494" s="156">
        <v>0</v>
      </c>
      <c r="Q494" s="156">
        <v>0</v>
      </c>
      <c r="R494" s="156">
        <v>0</v>
      </c>
      <c r="S494" s="156">
        <v>0</v>
      </c>
      <c r="T494" s="156">
        <v>0</v>
      </c>
      <c r="U494" s="156">
        <v>0</v>
      </c>
    </row>
    <row r="495" spans="1:21">
      <c r="A495" t="str">
        <f>A494</f>
        <v>PA</v>
      </c>
      <c r="B495" s="1" t="s">
        <v>104</v>
      </c>
      <c r="C495">
        <f>SUMIFS(INDEX('IRA-BIL_IRA-BIL - Mid_annual_st'!$W$3:$AR$434,MATCH(C492,'IRA-BIL_IRA-BIL - Mid_annual_st'!$A$3:$A$434,0),),'IRA-BIL_IRA-BIL - Mid_annual_st'!$W$1:$AR$1,$B495)</f>
        <v>1441905</v>
      </c>
      <c r="D495">
        <f>SUMIFS(INDEX('IRA-BIL_IRA-BIL - Mid_annual_st'!$W$3:$AR$434,MATCH(D492,'IRA-BIL_IRA-BIL - Mid_annual_st'!$A$3:$A$434,0),),'IRA-BIL_IRA-BIL - Mid_annual_st'!$W$1:$AR$1,$B495)</f>
        <v>1399891</v>
      </c>
      <c r="E495">
        <f>SUMIFS(INDEX('IRA-BIL_IRA-BIL - Mid_annual_st'!$W$3:$AR$434,MATCH(E492,'IRA-BIL_IRA-BIL - Mid_annual_st'!$A$3:$A$434,0),),'IRA-BIL_IRA-BIL - Mid_annual_st'!$W$1:$AR$1,$B495)</f>
        <v>1398687</v>
      </c>
      <c r="F495">
        <f>SUMIFS(INDEX('IRA-BIL_IRA-BIL - Mid_annual_st'!$W$3:$AR$434,MATCH(F492,'IRA-BIL_IRA-BIL - Mid_annual_st'!$A$3:$A$434,0),),'IRA-BIL_IRA-BIL - Mid_annual_st'!$W$1:$AR$1,$B495)</f>
        <v>1398434</v>
      </c>
      <c r="G495">
        <f>SUMIFS(INDEX('IRA-BIL_IRA-BIL - Mid_annual_st'!$W$3:$AR$434,MATCH(G492,'IRA-BIL_IRA-BIL - Mid_annual_st'!$A$3:$A$434,0),),'IRA-BIL_IRA-BIL - Mid_annual_st'!$W$1:$AR$1,$B495)</f>
        <v>1397827</v>
      </c>
      <c r="H495">
        <f>SUMIFS(INDEX('IRA-BIL_IRA-BIL - Mid_annual_st'!$W$3:$AR$434,MATCH(H492,'IRA-BIL_IRA-BIL - Mid_annual_st'!$A$3:$A$434,0),),'IRA-BIL_IRA-BIL - Mid_annual_st'!$W$1:$AR$1,$B495)</f>
        <v>1392755</v>
      </c>
      <c r="I495">
        <f>SUMIFS(INDEX('IRA-BIL_IRA-BIL - Mid_annual_st'!$W$3:$AR$434,MATCH(I492,'IRA-BIL_IRA-BIL - Mid_annual_st'!$A$3:$A$434,0),),'IRA-BIL_IRA-BIL - Mid_annual_st'!$W$1:$AR$1,$B495)</f>
        <v>1390642</v>
      </c>
      <c r="J495">
        <f>SUMIFS(INDEX('IRA-BIL_IRA-BIL - Mid_annual_st'!$W$3:$AR$434,MATCH(J492,'IRA-BIL_IRA-BIL - Mid_annual_st'!$A$3:$A$434,0),),'IRA-BIL_IRA-BIL - Mid_annual_st'!$W$1:$AR$1,$B495)</f>
        <v>1391502</v>
      </c>
      <c r="K495">
        <f>SUMIFS(INDEX('IRA-BIL_IRA-BIL - Mid_annual_st'!$W$3:$AR$434,MATCH(K492,'IRA-BIL_IRA-BIL - Mid_annual_st'!$A$3:$A$434,0),),'IRA-BIL_IRA-BIL - Mid_annual_st'!$W$1:$AR$1,$B495)</f>
        <v>1394117</v>
      </c>
      <c r="M495">
        <f t="shared" ref="M495" si="3745">C495/SUM(C494:C505)</f>
        <v>6.0647636021263218E-3</v>
      </c>
      <c r="N495">
        <f t="shared" ref="N495" si="3746">D495/SUM(D494:D505)</f>
        <v>6.0133134731343131E-3</v>
      </c>
      <c r="O495">
        <f t="shared" ref="O495" si="3747">E495/SUM(E494:E505)</f>
        <v>5.9810489257171705E-3</v>
      </c>
      <c r="P495">
        <f t="shared" ref="P495" si="3748">F495/SUM(F494:F505)</f>
        <v>6.13118764403518E-3</v>
      </c>
      <c r="Q495">
        <f t="shared" ref="Q495" si="3749">G495/SUM(G494:G505)</f>
        <v>6.1571628133877745E-3</v>
      </c>
      <c r="R495">
        <f t="shared" ref="R495" si="3750">H495/SUM(H494:H505)</f>
        <v>6.2183407949359922E-3</v>
      </c>
      <c r="S495">
        <f t="shared" ref="S495" si="3751">I495/SUM(I494:I505)</f>
        <v>6.6539141151854587E-3</v>
      </c>
      <c r="T495">
        <f t="shared" ref="T495" si="3752">J495/SUM(J494:J505)</f>
        <v>6.8020540541032012E-3</v>
      </c>
      <c r="U495">
        <f t="shared" ref="U495" si="3753">K495/SUM(K494:K505)</f>
        <v>7.1299069416057414E-3</v>
      </c>
    </row>
    <row r="496" spans="1:21">
      <c r="A496" t="str">
        <f t="shared" ref="A496:A505" si="3754">A495</f>
        <v>PA</v>
      </c>
      <c r="B496" s="1" t="s">
        <v>98</v>
      </c>
      <c r="C496">
        <f>SUMIFS(INDEX('IRA-BIL_IRA-BIL - Mid_annual_st'!$W$3:$AR$434,MATCH(C492,'IRA-BIL_IRA-BIL - Mid_annual_st'!$A$3:$A$434,0),),'IRA-BIL_IRA-BIL - Mid_annual_st'!$W$1:$AR$1,$B496)</f>
        <v>30086334</v>
      </c>
      <c r="D496">
        <f>SUMIFS(INDEX('IRA-BIL_IRA-BIL - Mid_annual_st'!$W$3:$AR$434,MATCH(D492,'IRA-BIL_IRA-BIL - Mid_annual_st'!$A$3:$A$434,0),),'IRA-BIL_IRA-BIL - Mid_annual_st'!$W$1:$AR$1,$B496)</f>
        <v>22079134</v>
      </c>
      <c r="E496">
        <f>SUMIFS(INDEX('IRA-BIL_IRA-BIL - Mid_annual_st'!$W$3:$AR$434,MATCH(E492,'IRA-BIL_IRA-BIL - Mid_annual_st'!$A$3:$A$434,0),),'IRA-BIL_IRA-BIL - Mid_annual_st'!$W$1:$AR$1,$B496)</f>
        <v>20883092</v>
      </c>
      <c r="F496">
        <f>SUMIFS(INDEX('IRA-BIL_IRA-BIL - Mid_annual_st'!$W$3:$AR$434,MATCH(F492,'IRA-BIL_IRA-BIL - Mid_annual_st'!$A$3:$A$434,0),),'IRA-BIL_IRA-BIL - Mid_annual_st'!$W$1:$AR$1,$B496)</f>
        <v>19043653</v>
      </c>
      <c r="G496">
        <f>SUMIFS(INDEX('IRA-BIL_IRA-BIL - Mid_annual_st'!$W$3:$AR$434,MATCH(G492,'IRA-BIL_IRA-BIL - Mid_annual_st'!$A$3:$A$434,0),),'IRA-BIL_IRA-BIL - Mid_annual_st'!$W$1:$AR$1,$B496)</f>
        <v>17379763</v>
      </c>
      <c r="H496">
        <f>SUMIFS(INDEX('IRA-BIL_IRA-BIL - Mid_annual_st'!$W$3:$AR$434,MATCH(H492,'IRA-BIL_IRA-BIL - Mid_annual_st'!$A$3:$A$434,0),),'IRA-BIL_IRA-BIL - Mid_annual_st'!$W$1:$AR$1,$B496)</f>
        <v>13817751</v>
      </c>
      <c r="I496">
        <f>SUMIFS(INDEX('IRA-BIL_IRA-BIL - Mid_annual_st'!$W$3:$AR$434,MATCH(I492,'IRA-BIL_IRA-BIL - Mid_annual_st'!$A$3:$A$434,0),),'IRA-BIL_IRA-BIL - Mid_annual_st'!$W$1:$AR$1,$B496)</f>
        <v>7760933</v>
      </c>
      <c r="J496">
        <f>SUMIFS(INDEX('IRA-BIL_IRA-BIL - Mid_annual_st'!$W$3:$AR$434,MATCH(J492,'IRA-BIL_IRA-BIL - Mid_annual_st'!$A$3:$A$434,0),),'IRA-BIL_IRA-BIL - Mid_annual_st'!$W$1:$AR$1,$B496)</f>
        <v>6946598</v>
      </c>
      <c r="K496">
        <f>SUMIFS(INDEX('IRA-BIL_IRA-BIL - Mid_annual_st'!$W$3:$AR$434,MATCH(K492,'IRA-BIL_IRA-BIL - Mid_annual_st'!$A$3:$A$434,0),),'IRA-BIL_IRA-BIL - Mid_annual_st'!$W$1:$AR$1,$B496)</f>
        <v>6536937</v>
      </c>
      <c r="M496">
        <f t="shared" ref="M496" si="3755">C496/SUM(C494:C505)</f>
        <v>0.12654544048645064</v>
      </c>
      <c r="N496">
        <f t="shared" ref="N496" si="3756">D496/SUM(D494:D505)</f>
        <v>9.4842208398609532E-2</v>
      </c>
      <c r="O496">
        <f t="shared" ref="O496" si="3757">E496/SUM(E494:E505)</f>
        <v>8.9300032796653467E-2</v>
      </c>
      <c r="P496">
        <f t="shared" ref="P496" si="3758">F496/SUM(F494:F505)</f>
        <v>8.3493543471406931E-2</v>
      </c>
      <c r="Q496">
        <f t="shared" ref="Q496" si="3759">G496/SUM(G494:G505)</f>
        <v>7.6554559648005616E-2</v>
      </c>
      <c r="R496">
        <f t="shared" ref="R496" si="3760">H496/SUM(H494:H505)</f>
        <v>6.1693179875547101E-2</v>
      </c>
      <c r="S496">
        <f t="shared" ref="S496" si="3761">I496/SUM(I494:I505)</f>
        <v>3.7134346320410738E-2</v>
      </c>
      <c r="T496">
        <f t="shared" ref="T496" si="3762">J496/SUM(J494:J505)</f>
        <v>3.3956929338315858E-2</v>
      </c>
      <c r="U496">
        <f t="shared" ref="U496" si="3763">K496/SUM(K494:K505)</f>
        <v>3.343173671445037E-2</v>
      </c>
    </row>
    <row r="497" spans="1:21">
      <c r="A497" t="str">
        <f t="shared" si="3754"/>
        <v>PA</v>
      </c>
      <c r="B497" s="1" t="s">
        <v>105</v>
      </c>
      <c r="C497">
        <f>SUMIFS(INDEX('IRA-BIL_IRA-BIL - Mid_annual_st'!$W$3:$AR$434,MATCH(C492,'IRA-BIL_IRA-BIL - Mid_annual_st'!$A$3:$A$434,0),),'IRA-BIL_IRA-BIL - Mid_annual_st'!$W$1:$AR$1,$B497)</f>
        <v>0</v>
      </c>
      <c r="D497">
        <f>SUMIFS(INDEX('IRA-BIL_IRA-BIL - Mid_annual_st'!$W$3:$AR$434,MATCH(D492,'IRA-BIL_IRA-BIL - Mid_annual_st'!$A$3:$A$434,0),),'IRA-BIL_IRA-BIL - Mid_annual_st'!$W$1:$AR$1,$B497)</f>
        <v>0</v>
      </c>
      <c r="E497">
        <f>SUMIFS(INDEX('IRA-BIL_IRA-BIL - Mid_annual_st'!$W$3:$AR$434,MATCH(E492,'IRA-BIL_IRA-BIL - Mid_annual_st'!$A$3:$A$434,0),),'IRA-BIL_IRA-BIL - Mid_annual_st'!$W$1:$AR$1,$B497)</f>
        <v>0</v>
      </c>
      <c r="F497">
        <f>SUMIFS(INDEX('IRA-BIL_IRA-BIL - Mid_annual_st'!$W$3:$AR$434,MATCH(F492,'IRA-BIL_IRA-BIL - Mid_annual_st'!$A$3:$A$434,0),),'IRA-BIL_IRA-BIL - Mid_annual_st'!$W$1:$AR$1,$B497)</f>
        <v>0</v>
      </c>
      <c r="G497">
        <f>SUMIFS(INDEX('IRA-BIL_IRA-BIL - Mid_annual_st'!$W$3:$AR$434,MATCH(G492,'IRA-BIL_IRA-BIL - Mid_annual_st'!$A$3:$A$434,0),),'IRA-BIL_IRA-BIL - Mid_annual_st'!$W$1:$AR$1,$B497)</f>
        <v>0</v>
      </c>
      <c r="H497">
        <f>SUMIFS(INDEX('IRA-BIL_IRA-BIL - Mid_annual_st'!$W$3:$AR$434,MATCH(H492,'IRA-BIL_IRA-BIL - Mid_annual_st'!$A$3:$A$434,0),),'IRA-BIL_IRA-BIL - Mid_annual_st'!$W$1:$AR$1,$B497)</f>
        <v>0</v>
      </c>
      <c r="I497">
        <f>SUMIFS(INDEX('IRA-BIL_IRA-BIL - Mid_annual_st'!$W$3:$AR$434,MATCH(I492,'IRA-BIL_IRA-BIL - Mid_annual_st'!$A$3:$A$434,0),),'IRA-BIL_IRA-BIL - Mid_annual_st'!$W$1:$AR$1,$B497)</f>
        <v>0</v>
      </c>
      <c r="J497">
        <f>SUMIFS(INDEX('IRA-BIL_IRA-BIL - Mid_annual_st'!$W$3:$AR$434,MATCH(J492,'IRA-BIL_IRA-BIL - Mid_annual_st'!$A$3:$A$434,0),),'IRA-BIL_IRA-BIL - Mid_annual_st'!$W$1:$AR$1,$B497)</f>
        <v>0</v>
      </c>
      <c r="K497">
        <f>SUMIFS(INDEX('IRA-BIL_IRA-BIL - Mid_annual_st'!$W$3:$AR$434,MATCH(K492,'IRA-BIL_IRA-BIL - Mid_annual_st'!$A$3:$A$434,0),),'IRA-BIL_IRA-BIL - Mid_annual_st'!$W$1:$AR$1,$B497)</f>
        <v>0</v>
      </c>
      <c r="M497">
        <f t="shared" ref="M497" si="3764">C497/SUM(C494:C505)</f>
        <v>0</v>
      </c>
      <c r="N497">
        <f t="shared" ref="N497" si="3765">D497/SUM(D494:D505)</f>
        <v>0</v>
      </c>
      <c r="O497">
        <f t="shared" ref="O497" si="3766">E497/SUM(E494:E505)</f>
        <v>0</v>
      </c>
      <c r="P497">
        <f t="shared" ref="P497" si="3767">F497/SUM(F494:F505)</f>
        <v>0</v>
      </c>
      <c r="Q497">
        <f t="shared" ref="Q497" si="3768">G497/SUM(G494:G505)</f>
        <v>0</v>
      </c>
      <c r="R497">
        <f t="shared" ref="R497" si="3769">H497/SUM(H494:H505)</f>
        <v>0</v>
      </c>
      <c r="S497">
        <f t="shared" ref="S497" si="3770">I497/SUM(I494:I505)</f>
        <v>0</v>
      </c>
      <c r="T497">
        <f t="shared" ref="T497" si="3771">J497/SUM(J494:J505)</f>
        <v>0</v>
      </c>
      <c r="U497">
        <f t="shared" ref="U497" si="3772">K497/SUM(K494:K505)</f>
        <v>0</v>
      </c>
    </row>
    <row r="498" spans="1:21">
      <c r="A498" t="str">
        <f t="shared" si="3754"/>
        <v>PA</v>
      </c>
      <c r="B498" s="1" t="s">
        <v>101</v>
      </c>
      <c r="C498">
        <f>SUMIFS(INDEX('IRA-BIL_IRA-BIL - Mid_annual_st'!$W$3:$AR$434,MATCH(C492,'IRA-BIL_IRA-BIL - Mid_annual_st'!$A$3:$A$434,0),),'IRA-BIL_IRA-BIL - Mid_annual_st'!$W$1:$AR$1,$B498)</f>
        <v>2891547</v>
      </c>
      <c r="D498">
        <f>SUMIFS(INDEX('IRA-BIL_IRA-BIL - Mid_annual_st'!$W$3:$AR$434,MATCH(D492,'IRA-BIL_IRA-BIL - Mid_annual_st'!$A$3:$A$434,0),),'IRA-BIL_IRA-BIL - Mid_annual_st'!$W$1:$AR$1,$B498)</f>
        <v>3045293</v>
      </c>
      <c r="E498">
        <f>SUMIFS(INDEX('IRA-BIL_IRA-BIL - Mid_annual_st'!$W$3:$AR$434,MATCH(E492,'IRA-BIL_IRA-BIL - Mid_annual_st'!$A$3:$A$434,0),),'IRA-BIL_IRA-BIL - Mid_annual_st'!$W$1:$AR$1,$B498)</f>
        <v>3049557</v>
      </c>
      <c r="F498">
        <f>SUMIFS(INDEX('IRA-BIL_IRA-BIL - Mid_annual_st'!$W$3:$AR$434,MATCH(F492,'IRA-BIL_IRA-BIL - Mid_annual_st'!$A$3:$A$434,0),),'IRA-BIL_IRA-BIL - Mid_annual_st'!$W$1:$AR$1,$B498)</f>
        <v>3053800</v>
      </c>
      <c r="G498">
        <f>SUMIFS(INDEX('IRA-BIL_IRA-BIL - Mid_annual_st'!$W$3:$AR$434,MATCH(G492,'IRA-BIL_IRA-BIL - Mid_annual_st'!$A$3:$A$434,0),),'IRA-BIL_IRA-BIL - Mid_annual_st'!$W$1:$AR$1,$B498)</f>
        <v>3058064</v>
      </c>
      <c r="H498">
        <f>SUMIFS(INDEX('IRA-BIL_IRA-BIL - Mid_annual_st'!$W$3:$AR$434,MATCH(H492,'IRA-BIL_IRA-BIL - Mid_annual_st'!$A$3:$A$434,0),),'IRA-BIL_IRA-BIL - Mid_annual_st'!$W$1:$AR$1,$B498)</f>
        <v>3062349</v>
      </c>
      <c r="I498">
        <f>SUMIFS(INDEX('IRA-BIL_IRA-BIL - Mid_annual_st'!$W$3:$AR$434,MATCH(I492,'IRA-BIL_IRA-BIL - Mid_annual_st'!$A$3:$A$434,0),),'IRA-BIL_IRA-BIL - Mid_annual_st'!$W$1:$AR$1,$B498)</f>
        <v>3066613</v>
      </c>
      <c r="J498">
        <f>SUMIFS(INDEX('IRA-BIL_IRA-BIL - Mid_annual_st'!$W$3:$AR$434,MATCH(J492,'IRA-BIL_IRA-BIL - Mid_annual_st'!$A$3:$A$434,0),),'IRA-BIL_IRA-BIL - Mid_annual_st'!$W$1:$AR$1,$B498)</f>
        <v>3070877</v>
      </c>
      <c r="K498">
        <f>SUMIFS(INDEX('IRA-BIL_IRA-BIL - Mid_annual_st'!$W$3:$AR$434,MATCH(K492,'IRA-BIL_IRA-BIL - Mid_annual_st'!$A$3:$A$434,0),),'IRA-BIL_IRA-BIL - Mid_annual_st'!$W$1:$AR$1,$B498)</f>
        <v>3075116</v>
      </c>
      <c r="M498">
        <f t="shared" ref="M498" si="3773">C498/SUM(C494:C505)</f>
        <v>1.2162069622782054E-2</v>
      </c>
      <c r="N498">
        <f t="shared" ref="N498" si="3774">D498/SUM(D494:D505)</f>
        <v>1.3081233772159126E-2</v>
      </c>
      <c r="O498">
        <f t="shared" ref="O498" si="3775">E498/SUM(E494:E505)</f>
        <v>1.3040479834847452E-2</v>
      </c>
      <c r="P498">
        <f t="shared" ref="P498" si="3776">F498/SUM(F494:F505)</f>
        <v>1.3388848402823896E-2</v>
      </c>
      <c r="Q498">
        <f t="shared" ref="Q498" si="3777">G498/SUM(G494:G505)</f>
        <v>1.3470191906265848E-2</v>
      </c>
      <c r="R498">
        <f t="shared" ref="R498" si="3778">H498/SUM(H494:H505)</f>
        <v>1.3672706050261132E-2</v>
      </c>
      <c r="S498">
        <f t="shared" ref="S498" si="3779">I498/SUM(I494:I505)</f>
        <v>1.4673064330367719E-2</v>
      </c>
      <c r="T498">
        <f t="shared" ref="T498" si="3780">J498/SUM(J494:J505)</f>
        <v>1.5011312486437157E-2</v>
      </c>
      <c r="U498">
        <f t="shared" ref="U498" si="3781">K498/SUM(K494:K505)</f>
        <v>1.5727009221351493E-2</v>
      </c>
    </row>
    <row r="499" spans="1:21">
      <c r="A499" t="str">
        <f t="shared" si="3754"/>
        <v>PA</v>
      </c>
      <c r="B499" s="1" t="s">
        <v>346</v>
      </c>
      <c r="C499">
        <f>SUMIFS(INDEX('IRA-BIL_IRA-BIL - Mid_annual_st'!$W$3:$AR$434,MATCH(C492,'IRA-BIL_IRA-BIL - Mid_annual_st'!$A$3:$A$434,0),),'IRA-BIL_IRA-BIL - Mid_annual_st'!$W$1:$AR$1,$B499)</f>
        <v>117504646</v>
      </c>
      <c r="D499">
        <f>SUMIFS(INDEX('IRA-BIL_IRA-BIL - Mid_annual_st'!$W$3:$AR$434,MATCH(D492,'IRA-BIL_IRA-BIL - Mid_annual_st'!$A$3:$A$434,0),),'IRA-BIL_IRA-BIL - Mid_annual_st'!$W$1:$AR$1,$B499)</f>
        <v>118344140</v>
      </c>
      <c r="E499">
        <f>SUMIFS(INDEX('IRA-BIL_IRA-BIL - Mid_annual_st'!$W$3:$AR$434,MATCH(E492,'IRA-BIL_IRA-BIL - Mid_annual_st'!$A$3:$A$434,0),),'IRA-BIL_IRA-BIL - Mid_annual_st'!$W$1:$AR$1,$B499)</f>
        <v>120866121</v>
      </c>
      <c r="F499">
        <f>SUMIFS(INDEX('IRA-BIL_IRA-BIL - Mid_annual_st'!$W$3:$AR$434,MATCH(F492,'IRA-BIL_IRA-BIL - Mid_annual_st'!$A$3:$A$434,0),),'IRA-BIL_IRA-BIL - Mid_annual_st'!$W$1:$AR$1,$B499)</f>
        <v>116601785</v>
      </c>
      <c r="G499">
        <f>SUMIFS(INDEX('IRA-BIL_IRA-BIL - Mid_annual_st'!$W$3:$AR$434,MATCH(G492,'IRA-BIL_IRA-BIL - Mid_annual_st'!$A$3:$A$434,0),),'IRA-BIL_IRA-BIL - Mid_annual_st'!$W$1:$AR$1,$B499)</f>
        <v>116857644</v>
      </c>
      <c r="H499">
        <f>SUMIFS(INDEX('IRA-BIL_IRA-BIL - Mid_annual_st'!$W$3:$AR$434,MATCH(H492,'IRA-BIL_IRA-BIL - Mid_annual_st'!$A$3:$A$434,0),),'IRA-BIL_IRA-BIL - Mid_annual_st'!$W$1:$AR$1,$B499)</f>
        <v>117309268</v>
      </c>
      <c r="I499">
        <f>SUMIFS(INDEX('IRA-BIL_IRA-BIL - Mid_annual_st'!$W$3:$AR$434,MATCH(I492,'IRA-BIL_IRA-BIL - Mid_annual_st'!$A$3:$A$434,0),),'IRA-BIL_IRA-BIL - Mid_annual_st'!$W$1:$AR$1,$B499)</f>
        <v>108392329</v>
      </c>
      <c r="J499">
        <f>SUMIFS(INDEX('IRA-BIL_IRA-BIL - Mid_annual_st'!$W$3:$AR$434,MATCH(J492,'IRA-BIL_IRA-BIL - Mid_annual_st'!$A$3:$A$434,0),),'IRA-BIL_IRA-BIL - Mid_annual_st'!$W$1:$AR$1,$B499)</f>
        <v>103970760</v>
      </c>
      <c r="K499">
        <f>SUMIFS(INDEX('IRA-BIL_IRA-BIL - Mid_annual_st'!$W$3:$AR$434,MATCH(K492,'IRA-BIL_IRA-BIL - Mid_annual_st'!$A$3:$A$434,0),),'IRA-BIL_IRA-BIL - Mid_annual_st'!$W$1:$AR$1,$B499)</f>
        <v>94265430</v>
      </c>
      <c r="M499">
        <f t="shared" ref="M499" si="3782">C499/SUM(C494:C505)</f>
        <v>0.49423360078613937</v>
      </c>
      <c r="N499">
        <f t="shared" ref="N499" si="3783">D499/SUM(D494:D505)</f>
        <v>0.50835415866556277</v>
      </c>
      <c r="O499">
        <f t="shared" ref="O499" si="3784">E499/SUM(E494:E505)</f>
        <v>0.51684628738427651</v>
      </c>
      <c r="P499">
        <f t="shared" ref="P499" si="3785">F499/SUM(F494:F505)</f>
        <v>0.5112199956983644</v>
      </c>
      <c r="Q499">
        <f t="shared" ref="Q499" si="3786">G499/SUM(G494:G505)</f>
        <v>0.51473575778469505</v>
      </c>
      <c r="R499">
        <f t="shared" ref="R499" si="3787">H499/SUM(H494:H505)</f>
        <v>0.52375974728396546</v>
      </c>
      <c r="S499">
        <f t="shared" ref="S499" si="3788">I499/SUM(I494:I505)</f>
        <v>0.51863329880078857</v>
      </c>
      <c r="T499">
        <f t="shared" ref="T499" si="3789">J499/SUM(J494:J505)</f>
        <v>0.50823838526009368</v>
      </c>
      <c r="U499">
        <f t="shared" ref="U499" si="3790">K499/SUM(K494:K505)</f>
        <v>0.48209995553490137</v>
      </c>
    </row>
    <row r="500" spans="1:21">
      <c r="A500" t="str">
        <f t="shared" si="3754"/>
        <v>PA</v>
      </c>
      <c r="B500" s="1" t="s">
        <v>99</v>
      </c>
      <c r="C500">
        <f>SUMIFS(INDEX('IRA-BIL_IRA-BIL - Mid_annual_st'!$W$3:$AR$434,MATCH(C492,'IRA-BIL_IRA-BIL - Mid_annual_st'!$A$3:$A$434,0),),'IRA-BIL_IRA-BIL - Mid_annual_st'!$W$1:$AR$1,$B500)</f>
        <v>73430586</v>
      </c>
      <c r="D500">
        <f>SUMIFS(INDEX('IRA-BIL_IRA-BIL - Mid_annual_st'!$W$3:$AR$434,MATCH(D492,'IRA-BIL_IRA-BIL - Mid_annual_st'!$A$3:$A$434,0),),'IRA-BIL_IRA-BIL - Mid_annual_st'!$W$1:$AR$1,$B500)</f>
        <v>73430586</v>
      </c>
      <c r="E500">
        <f>SUMIFS(INDEX('IRA-BIL_IRA-BIL - Mid_annual_st'!$W$3:$AR$434,MATCH(E492,'IRA-BIL_IRA-BIL - Mid_annual_st'!$A$3:$A$434,0),),'IRA-BIL_IRA-BIL - Mid_annual_st'!$W$1:$AR$1,$B500)</f>
        <v>73430586</v>
      </c>
      <c r="F500">
        <f>SUMIFS(INDEX('IRA-BIL_IRA-BIL - Mid_annual_st'!$W$3:$AR$434,MATCH(F492,'IRA-BIL_IRA-BIL - Mid_annual_st'!$A$3:$A$434,0),),'IRA-BIL_IRA-BIL - Mid_annual_st'!$W$1:$AR$1,$B500)</f>
        <v>73430586</v>
      </c>
      <c r="G500">
        <f>SUMIFS(INDEX('IRA-BIL_IRA-BIL - Mid_annual_st'!$W$3:$AR$434,MATCH(G492,'IRA-BIL_IRA-BIL - Mid_annual_st'!$A$3:$A$434,0),),'IRA-BIL_IRA-BIL - Mid_annual_st'!$W$1:$AR$1,$B500)</f>
        <v>73430586</v>
      </c>
      <c r="H500">
        <f>SUMIFS(INDEX('IRA-BIL_IRA-BIL - Mid_annual_st'!$W$3:$AR$434,MATCH(H492,'IRA-BIL_IRA-BIL - Mid_annual_st'!$A$3:$A$434,0),),'IRA-BIL_IRA-BIL - Mid_annual_st'!$W$1:$AR$1,$B500)</f>
        <v>73430586</v>
      </c>
      <c r="I500">
        <f>SUMIFS(INDEX('IRA-BIL_IRA-BIL - Mid_annual_st'!$W$3:$AR$434,MATCH(I492,'IRA-BIL_IRA-BIL - Mid_annual_st'!$A$3:$A$434,0),),'IRA-BIL_IRA-BIL - Mid_annual_st'!$W$1:$AR$1,$B500)</f>
        <v>73430586</v>
      </c>
      <c r="J500">
        <f>SUMIFS(INDEX('IRA-BIL_IRA-BIL - Mid_annual_st'!$W$3:$AR$434,MATCH(J492,'IRA-BIL_IRA-BIL - Mid_annual_st'!$A$3:$A$434,0),),'IRA-BIL_IRA-BIL - Mid_annual_st'!$W$1:$AR$1,$B500)</f>
        <v>73430586</v>
      </c>
      <c r="K500">
        <f>SUMIFS(INDEX('IRA-BIL_IRA-BIL - Mid_annual_st'!$W$3:$AR$434,MATCH(K492,'IRA-BIL_IRA-BIL - Mid_annual_st'!$A$3:$A$434,0),),'IRA-BIL_IRA-BIL - Mid_annual_st'!$W$1:$AR$1,$B500)</f>
        <v>73430586</v>
      </c>
      <c r="M500">
        <f t="shared" ref="M500" si="3791">C500/SUM(C494:C505)</f>
        <v>0.30885470627788009</v>
      </c>
      <c r="N500">
        <f t="shared" ref="N500" si="3792">D500/SUM(D494:D505)</f>
        <v>0.31542536678494815</v>
      </c>
      <c r="O500">
        <f t="shared" ref="O500" si="3793">E500/SUM(E494:E505)</f>
        <v>0.31400300961550531</v>
      </c>
      <c r="P500">
        <f t="shared" ref="P500" si="3794">F500/SUM(F494:F505)</f>
        <v>0.32194347504241361</v>
      </c>
      <c r="Q500">
        <f t="shared" ref="Q500" si="3795">G500/SUM(G494:G505)</f>
        <v>0.32344780397321909</v>
      </c>
      <c r="R500">
        <f t="shared" ref="R500" si="3796">H500/SUM(H494:H505)</f>
        <v>0.32785120751306279</v>
      </c>
      <c r="S500">
        <f t="shared" ref="S500" si="3797">I500/SUM(I494:I505)</f>
        <v>0.35134909823789284</v>
      </c>
      <c r="T500">
        <f t="shared" ref="T500" si="3798">J500/SUM(J494:J505)</f>
        <v>0.35894940517259316</v>
      </c>
      <c r="U500">
        <f t="shared" ref="U500" si="3799">K500/SUM(K494:K505)</f>
        <v>0.37554469592407047</v>
      </c>
    </row>
    <row r="501" spans="1:21">
      <c r="A501" t="str">
        <f t="shared" si="3754"/>
        <v>PA</v>
      </c>
      <c r="B501" s="1" t="s">
        <v>109</v>
      </c>
      <c r="C501">
        <f>SUMIFS(INDEX('IRA-BIL_IRA-BIL - Mid_annual_st'!$W$3:$AR$434,MATCH(C492,'IRA-BIL_IRA-BIL - Mid_annual_st'!$A$3:$A$434,0),),'IRA-BIL_IRA-BIL - Mid_annual_st'!$W$1:$AR$1,$B501)</f>
        <v>0</v>
      </c>
      <c r="D501">
        <f>SUMIFS(INDEX('IRA-BIL_IRA-BIL - Mid_annual_st'!$W$3:$AR$434,MATCH(D492,'IRA-BIL_IRA-BIL - Mid_annual_st'!$A$3:$A$434,0),),'IRA-BIL_IRA-BIL - Mid_annual_st'!$W$1:$AR$1,$B501)</f>
        <v>0</v>
      </c>
      <c r="E501">
        <f>SUMIFS(INDEX('IRA-BIL_IRA-BIL - Mid_annual_st'!$W$3:$AR$434,MATCH(E492,'IRA-BIL_IRA-BIL - Mid_annual_st'!$A$3:$A$434,0),),'IRA-BIL_IRA-BIL - Mid_annual_st'!$W$1:$AR$1,$B501)</f>
        <v>0</v>
      </c>
      <c r="F501">
        <f>SUMIFS(INDEX('IRA-BIL_IRA-BIL - Mid_annual_st'!$W$3:$AR$434,MATCH(F492,'IRA-BIL_IRA-BIL - Mid_annual_st'!$A$3:$A$434,0),),'IRA-BIL_IRA-BIL - Mid_annual_st'!$W$1:$AR$1,$B501)</f>
        <v>0</v>
      </c>
      <c r="G501">
        <f>SUMIFS(INDEX('IRA-BIL_IRA-BIL - Mid_annual_st'!$W$3:$AR$434,MATCH(G492,'IRA-BIL_IRA-BIL - Mid_annual_st'!$A$3:$A$434,0),),'IRA-BIL_IRA-BIL - Mid_annual_st'!$W$1:$AR$1,$B501)</f>
        <v>0</v>
      </c>
      <c r="H501">
        <f>SUMIFS(INDEX('IRA-BIL_IRA-BIL - Mid_annual_st'!$W$3:$AR$434,MATCH(H492,'IRA-BIL_IRA-BIL - Mid_annual_st'!$A$3:$A$434,0),),'IRA-BIL_IRA-BIL - Mid_annual_st'!$W$1:$AR$1,$B501)</f>
        <v>0</v>
      </c>
      <c r="I501">
        <f>SUMIFS(INDEX('IRA-BIL_IRA-BIL - Mid_annual_st'!$W$3:$AR$434,MATCH(I492,'IRA-BIL_IRA-BIL - Mid_annual_st'!$A$3:$A$434,0),),'IRA-BIL_IRA-BIL - Mid_annual_st'!$W$1:$AR$1,$B501)</f>
        <v>0</v>
      </c>
      <c r="J501">
        <f>SUMIFS(INDEX('IRA-BIL_IRA-BIL - Mid_annual_st'!$W$3:$AR$434,MATCH(J492,'IRA-BIL_IRA-BIL - Mid_annual_st'!$A$3:$A$434,0),),'IRA-BIL_IRA-BIL - Mid_annual_st'!$W$1:$AR$1,$B501)</f>
        <v>0</v>
      </c>
      <c r="K501">
        <f>SUMIFS(INDEX('IRA-BIL_IRA-BIL - Mid_annual_st'!$W$3:$AR$434,MATCH(K492,'IRA-BIL_IRA-BIL - Mid_annual_st'!$A$3:$A$434,0),),'IRA-BIL_IRA-BIL - Mid_annual_st'!$W$1:$AR$1,$B501)</f>
        <v>0</v>
      </c>
      <c r="M501">
        <f t="shared" ref="M501" si="3800">C501/SUM(C494:C505)</f>
        <v>0</v>
      </c>
      <c r="N501">
        <f t="shared" ref="N501" si="3801">D501/SUM(D494:D505)</f>
        <v>0</v>
      </c>
      <c r="O501">
        <f t="shared" ref="O501" si="3802">E501/SUM(E494:E505)</f>
        <v>0</v>
      </c>
      <c r="P501">
        <f t="shared" ref="P501" si="3803">F501/SUM(F494:F505)</f>
        <v>0</v>
      </c>
      <c r="Q501">
        <f t="shared" ref="Q501" si="3804">G501/SUM(G494:G505)</f>
        <v>0</v>
      </c>
      <c r="R501">
        <f t="shared" ref="R501" si="3805">H501/SUM(H494:H505)</f>
        <v>0</v>
      </c>
      <c r="S501">
        <f t="shared" ref="S501" si="3806">I501/SUM(I494:I505)</f>
        <v>0</v>
      </c>
      <c r="T501">
        <f t="shared" ref="T501" si="3807">J501/SUM(J494:J505)</f>
        <v>0</v>
      </c>
      <c r="U501">
        <f t="shared" ref="U501" si="3808">K501/SUM(K494:K505)</f>
        <v>0</v>
      </c>
    </row>
    <row r="502" spans="1:21">
      <c r="A502" t="str">
        <f t="shared" si="3754"/>
        <v>PA</v>
      </c>
      <c r="B502" s="1" t="s">
        <v>106</v>
      </c>
      <c r="C502">
        <f>SUMIFS(INDEX('IRA-BIL_IRA-BIL - Mid_annual_st'!$W$3:$AR$434,MATCH(C492,'IRA-BIL_IRA-BIL - Mid_annual_st'!$A$3:$A$434,0),),'IRA-BIL_IRA-BIL - Mid_annual_st'!$W$1:$AR$1,$B502)</f>
        <v>5044598</v>
      </c>
      <c r="D502">
        <f>SUMIFS(INDEX('IRA-BIL_IRA-BIL - Mid_annual_st'!$W$3:$AR$434,MATCH(D492,'IRA-BIL_IRA-BIL - Mid_annual_st'!$A$3:$A$434,0),),'IRA-BIL_IRA-BIL - Mid_annual_st'!$W$1:$AR$1,$B502)</f>
        <v>4699339</v>
      </c>
      <c r="E502">
        <f>SUMIFS(INDEX('IRA-BIL_IRA-BIL - Mid_annual_st'!$W$3:$AR$434,MATCH(E492,'IRA-BIL_IRA-BIL - Mid_annual_st'!$A$3:$A$434,0),),'IRA-BIL_IRA-BIL - Mid_annual_st'!$W$1:$AR$1,$B502)</f>
        <v>4375474</v>
      </c>
      <c r="F502">
        <f>SUMIFS(INDEX('IRA-BIL_IRA-BIL - Mid_annual_st'!$W$3:$AR$434,MATCH(F492,'IRA-BIL_IRA-BIL - Mid_annual_st'!$A$3:$A$434,0),),'IRA-BIL_IRA-BIL - Mid_annual_st'!$W$1:$AR$1,$B502)</f>
        <v>4701560</v>
      </c>
      <c r="G502">
        <f>SUMIFS(INDEX('IRA-BIL_IRA-BIL - Mid_annual_st'!$W$3:$AR$434,MATCH(G492,'IRA-BIL_IRA-BIL - Mid_annual_st'!$A$3:$A$434,0),),'IRA-BIL_IRA-BIL - Mid_annual_st'!$W$1:$AR$1,$B502)</f>
        <v>5037336</v>
      </c>
      <c r="H502">
        <f>SUMIFS(INDEX('IRA-BIL_IRA-BIL - Mid_annual_st'!$W$3:$AR$434,MATCH(H492,'IRA-BIL_IRA-BIL - Mid_annual_st'!$A$3:$A$434,0),),'IRA-BIL_IRA-BIL - Mid_annual_st'!$W$1:$AR$1,$B502)</f>
        <v>5114438</v>
      </c>
      <c r="I502">
        <f>SUMIFS(INDEX('IRA-BIL_IRA-BIL - Mid_annual_st'!$W$3:$AR$434,MATCH(I492,'IRA-BIL_IRA-BIL - Mid_annual_st'!$A$3:$A$434,0),),'IRA-BIL_IRA-BIL - Mid_annual_st'!$W$1:$AR$1,$B502)</f>
        <v>5115281</v>
      </c>
      <c r="J502">
        <f>SUMIFS(INDEX('IRA-BIL_IRA-BIL - Mid_annual_st'!$W$3:$AR$434,MATCH(J492,'IRA-BIL_IRA-BIL - Mid_annual_st'!$A$3:$A$434,0),),'IRA-BIL_IRA-BIL - Mid_annual_st'!$W$1:$AR$1,$B502)</f>
        <v>5143972</v>
      </c>
      <c r="K502">
        <f>SUMIFS(INDEX('IRA-BIL_IRA-BIL - Mid_annual_st'!$W$3:$AR$434,MATCH(K492,'IRA-BIL_IRA-BIL - Mid_annual_st'!$A$3:$A$434,0),),'IRA-BIL_IRA-BIL - Mid_annual_st'!$W$1:$AR$1,$B502)</f>
        <v>4217745</v>
      </c>
      <c r="M502">
        <f t="shared" ref="M502" si="3809">C502/SUM(C494:C505)</f>
        <v>2.1217968130881882E-2</v>
      </c>
      <c r="N502">
        <f t="shared" ref="N502" si="3810">D502/SUM(D494:D505)</f>
        <v>2.0186284877555132E-2</v>
      </c>
      <c r="O502">
        <f t="shared" ref="O502" si="3811">E502/SUM(E494:E505)</f>
        <v>1.8710350541045574E-2</v>
      </c>
      <c r="P502">
        <f t="shared" ref="P502" si="3812">F502/SUM(F494:F505)</f>
        <v>2.061316199383742E-2</v>
      </c>
      <c r="Q502">
        <f t="shared" ref="Q502" si="3813">G502/SUM(G494:G505)</f>
        <v>2.2188509663742022E-2</v>
      </c>
      <c r="R502">
        <f t="shared" ref="R502" si="3814">H502/SUM(H494:H505)</f>
        <v>2.283482626777204E-2</v>
      </c>
      <c r="S502">
        <f t="shared" ref="S502" si="3815">I502/SUM(I494:I505)</f>
        <v>2.4475487184365201E-2</v>
      </c>
      <c r="T502">
        <f t="shared" ref="T502" si="3816">J502/SUM(J494:J505)</f>
        <v>2.5145185272312475E-2</v>
      </c>
      <c r="U502">
        <f t="shared" ref="U502" si="3817">K502/SUM(K494:K505)</f>
        <v>2.1570735708281951E-2</v>
      </c>
    </row>
    <row r="503" spans="1:21">
      <c r="A503" t="str">
        <f t="shared" si="3754"/>
        <v>PA</v>
      </c>
      <c r="B503" s="1" t="s">
        <v>100</v>
      </c>
      <c r="C503">
        <f>SUMIFS(INDEX('IRA-BIL_IRA-BIL - Mid_annual_st'!$W$3:$AR$434,MATCH(C492,'IRA-BIL_IRA-BIL - Mid_annual_st'!$A$3:$A$434,0),),'IRA-BIL_IRA-BIL - Mid_annual_st'!$W$1:$AR$1,$B503)</f>
        <v>6793745</v>
      </c>
      <c r="D503">
        <f>SUMIFS(INDEX('IRA-BIL_IRA-BIL - Mid_annual_st'!$W$3:$AR$434,MATCH(D492,'IRA-BIL_IRA-BIL - Mid_annual_st'!$A$3:$A$434,0),),'IRA-BIL_IRA-BIL - Mid_annual_st'!$W$1:$AR$1,$B503)</f>
        <v>8955947</v>
      </c>
      <c r="E503">
        <f>SUMIFS(INDEX('IRA-BIL_IRA-BIL - Mid_annual_st'!$W$3:$AR$434,MATCH(E492,'IRA-BIL_IRA-BIL - Mid_annual_st'!$A$3:$A$434,0),),'IRA-BIL_IRA-BIL - Mid_annual_st'!$W$1:$AR$1,$B503)</f>
        <v>9002212</v>
      </c>
      <c r="F503">
        <f>SUMIFS(INDEX('IRA-BIL_IRA-BIL - Mid_annual_st'!$W$3:$AR$434,MATCH(F492,'IRA-BIL_IRA-BIL - Mid_annual_st'!$A$3:$A$434,0),),'IRA-BIL_IRA-BIL - Mid_annual_st'!$W$1:$AR$1,$B503)</f>
        <v>9014053</v>
      </c>
      <c r="G503">
        <f>SUMIFS(INDEX('IRA-BIL_IRA-BIL - Mid_annual_st'!$W$3:$AR$434,MATCH(G492,'IRA-BIL_IRA-BIL - Mid_annual_st'!$A$3:$A$434,0),),'IRA-BIL_IRA-BIL - Mid_annual_st'!$W$1:$AR$1,$B503)</f>
        <v>9027717</v>
      </c>
      <c r="H503">
        <f>SUMIFS(INDEX('IRA-BIL_IRA-BIL - Mid_annual_st'!$W$3:$AR$434,MATCH(H492,'IRA-BIL_IRA-BIL - Mid_annual_st'!$A$3:$A$434,0),),'IRA-BIL_IRA-BIL - Mid_annual_st'!$W$1:$AR$1,$B503)</f>
        <v>9018443</v>
      </c>
      <c r="I503">
        <f>SUMIFS(INDEX('IRA-BIL_IRA-BIL - Mid_annual_st'!$W$3:$AR$434,MATCH(I492,'IRA-BIL_IRA-BIL - Mid_annual_st'!$A$3:$A$434,0),),'IRA-BIL_IRA-BIL - Mid_annual_st'!$W$1:$AR$1,$B503)</f>
        <v>9015766</v>
      </c>
      <c r="J503">
        <f>SUMIFS(INDEX('IRA-BIL_IRA-BIL - Mid_annual_st'!$W$3:$AR$434,MATCH(J492,'IRA-BIL_IRA-BIL - Mid_annual_st'!$A$3:$A$434,0),),'IRA-BIL_IRA-BIL - Mid_annual_st'!$W$1:$AR$1,$B503)</f>
        <v>9798393</v>
      </c>
      <c r="K503">
        <f>SUMIFS(INDEX('IRA-BIL_IRA-BIL - Mid_annual_st'!$W$3:$AR$434,MATCH(K492,'IRA-BIL_IRA-BIL - Mid_annual_st'!$A$3:$A$434,0),),'IRA-BIL_IRA-BIL - Mid_annual_st'!$W$1:$AR$1,$B503)</f>
        <v>11847859</v>
      </c>
      <c r="M503">
        <f t="shared" ref="M503" si="3818">C503/SUM(C494:C505)</f>
        <v>2.8575015273632928E-2</v>
      </c>
      <c r="N503">
        <f t="shared" ref="N503" si="3819">D503/SUM(D494:D505)</f>
        <v>3.8470792911574424E-2</v>
      </c>
      <c r="O503">
        <f t="shared" ref="O503" si="3820">E503/SUM(E494:E505)</f>
        <v>3.8495153248495353E-2</v>
      </c>
      <c r="P503">
        <f t="shared" ref="P503" si="3821">F503/SUM(F494:F505)</f>
        <v>3.9520528231062918E-2</v>
      </c>
      <c r="Q503">
        <f t="shared" ref="Q503" si="3822">G503/SUM(G494:G505)</f>
        <v>3.9765381125267028E-2</v>
      </c>
      <c r="R503">
        <f t="shared" ref="R503" si="3823">H503/SUM(H494:H505)</f>
        <v>4.0265338852637354E-2</v>
      </c>
      <c r="S503">
        <f t="shared" ref="S503" si="3824">I503/SUM(I494:I505)</f>
        <v>4.3138444435454379E-2</v>
      </c>
      <c r="T503">
        <f t="shared" ref="T503" si="3825">J503/SUM(J494:J505)</f>
        <v>4.7897307247381914E-2</v>
      </c>
      <c r="U503">
        <f t="shared" ref="U503" si="3826">K503/SUM(K494:K505)</f>
        <v>6.059328745526097E-2</v>
      </c>
    </row>
    <row r="504" spans="1:21">
      <c r="A504" t="str">
        <f t="shared" si="3754"/>
        <v>PA</v>
      </c>
      <c r="B504" s="1" t="s">
        <v>896</v>
      </c>
      <c r="C504" s="156">
        <v>0</v>
      </c>
      <c r="D504" s="156">
        <v>0</v>
      </c>
      <c r="E504" s="156">
        <v>0</v>
      </c>
      <c r="F504" s="156">
        <v>0</v>
      </c>
      <c r="G504" s="156">
        <v>0</v>
      </c>
      <c r="H504" s="156">
        <v>0</v>
      </c>
      <c r="I504" s="156">
        <v>0</v>
      </c>
      <c r="J504" s="156">
        <v>0</v>
      </c>
      <c r="K504" s="156">
        <v>0</v>
      </c>
      <c r="M504" s="156">
        <v>0</v>
      </c>
      <c r="N504" s="156">
        <v>0</v>
      </c>
      <c r="O504" s="156">
        <v>0</v>
      </c>
      <c r="P504" s="156">
        <v>0</v>
      </c>
      <c r="Q504" s="156">
        <v>0</v>
      </c>
      <c r="R504" s="156">
        <v>0</v>
      </c>
      <c r="S504" s="156">
        <v>0</v>
      </c>
      <c r="T504" s="156">
        <v>0</v>
      </c>
      <c r="U504" s="156">
        <v>0</v>
      </c>
    </row>
    <row r="505" spans="1:21" ht="15.5" thickBot="1">
      <c r="A505" t="str">
        <f t="shared" si="3754"/>
        <v>PA</v>
      </c>
      <c r="B505" s="1" t="s">
        <v>895</v>
      </c>
      <c r="C505">
        <f>SUMIFS(INDEX('IRA-BIL_IRA-BIL - Mid_annual_st'!$W$3:$AR$434,MATCH(C492,'IRA-BIL_IRA-BIL - Mid_annual_st'!$A$3:$A$434,0),),'IRA-BIL_IRA-BIL - Mid_annual_st'!$W$1:$AR$1,$B505)</f>
        <v>557868</v>
      </c>
      <c r="D505">
        <f>SUMIFS(INDEX('IRA-BIL_IRA-BIL - Mid_annual_st'!$W$3:$AR$434,MATCH(D492,'IRA-BIL_IRA-BIL - Mid_annual_st'!$A$3:$A$434,0),),'IRA-BIL_IRA-BIL - Mid_annual_st'!$W$1:$AR$1,$B505)</f>
        <v>844277</v>
      </c>
      <c r="E505">
        <f>SUMIFS(INDEX('IRA-BIL_IRA-BIL - Mid_annual_st'!$W$3:$AR$434,MATCH(E492,'IRA-BIL_IRA-BIL - Mid_annual_st'!$A$3:$A$434,0),),'IRA-BIL_IRA-BIL - Mid_annual_st'!$W$1:$AR$1,$B505)</f>
        <v>847399</v>
      </c>
      <c r="F505">
        <f>SUMIFS(INDEX('IRA-BIL_IRA-BIL - Mid_annual_st'!$W$3:$AR$434,MATCH(F492,'IRA-BIL_IRA-BIL - Mid_annual_st'!$A$3:$A$434,0),),'IRA-BIL_IRA-BIL - Mid_annual_st'!$W$1:$AR$1,$B505)</f>
        <v>841466</v>
      </c>
      <c r="G505">
        <f>SUMIFS(INDEX('IRA-BIL_IRA-BIL - Mid_annual_st'!$W$3:$AR$434,MATCH(G492,'IRA-BIL_IRA-BIL - Mid_annual_st'!$A$3:$A$434,0),),'IRA-BIL_IRA-BIL - Mid_annual_st'!$W$1:$AR$1,$B505)</f>
        <v>835594</v>
      </c>
      <c r="H505">
        <f>SUMIFS(INDEX('IRA-BIL_IRA-BIL - Mid_annual_st'!$W$3:$AR$434,MATCH(H492,'IRA-BIL_IRA-BIL - Mid_annual_st'!$A$3:$A$434,0),),'IRA-BIL_IRA-BIL - Mid_annual_st'!$W$1:$AR$1,$B505)</f>
        <v>829751</v>
      </c>
      <c r="I505">
        <f>SUMIFS(INDEX('IRA-BIL_IRA-BIL - Mid_annual_st'!$W$3:$AR$434,MATCH(I492,'IRA-BIL_IRA-BIL - Mid_annual_st'!$A$3:$A$434,0),),'IRA-BIL_IRA-BIL - Mid_annual_st'!$W$1:$AR$1,$B505)</f>
        <v>823935</v>
      </c>
      <c r="J505">
        <f>SUMIFS(INDEX('IRA-BIL_IRA-BIL - Mid_annual_st'!$W$3:$AR$434,MATCH(J492,'IRA-BIL_IRA-BIL - Mid_annual_st'!$A$3:$A$434,0),),'IRA-BIL_IRA-BIL - Mid_annual_st'!$W$1:$AR$1,$B505)</f>
        <v>818165</v>
      </c>
      <c r="K505">
        <f>SUMIFS(INDEX('IRA-BIL_IRA-BIL - Mid_annual_st'!$W$3:$AR$434,MATCH(K492,'IRA-BIL_IRA-BIL - Mid_annual_st'!$A$3:$A$434,0),),'IRA-BIL_IRA-BIL - Mid_annual_st'!$W$1:$AR$1,$B505)</f>
        <v>763093</v>
      </c>
      <c r="M505">
        <f t="shared" ref="M505" si="3827">C505/SUM(C494:C505)</f>
        <v>2.3464358201067386E-3</v>
      </c>
      <c r="N505">
        <f t="shared" ref="N505" si="3828">D505/SUM(D494:D505)</f>
        <v>3.6266411164565088E-3</v>
      </c>
      <c r="O505">
        <f t="shared" ref="O505" si="3829">E505/SUM(E494:E505)</f>
        <v>3.6236376534591404E-3</v>
      </c>
      <c r="P505">
        <f t="shared" ref="P505" si="3830">F505/SUM(F494:F505)</f>
        <v>3.689259516055607E-3</v>
      </c>
      <c r="Q505">
        <f t="shared" ref="Q505" si="3831">G505/SUM(G494:G505)</f>
        <v>3.6806330854175402E-3</v>
      </c>
      <c r="R505">
        <f t="shared" ref="R505" si="3832">H505/SUM(H494:H505)</f>
        <v>3.7046533618180764E-3</v>
      </c>
      <c r="S505">
        <f t="shared" ref="S505" si="3833">I505/SUM(I494:I505)</f>
        <v>3.9423465755351354E-3</v>
      </c>
      <c r="T505">
        <f t="shared" ref="T505" si="3834">J505/SUM(J494:J505)</f>
        <v>3.9994211687624922E-3</v>
      </c>
      <c r="U505">
        <f t="shared" ref="U505" si="3835">K505/SUM(K494:K505)</f>
        <v>3.9026725000776475E-3</v>
      </c>
    </row>
    <row r="506" spans="1:21" ht="15.5" thickBot="1">
      <c r="A506" s="153" t="s">
        <v>573</v>
      </c>
      <c r="C506" s="152" t="str">
        <f t="shared" ref="C506" si="3836">$A506&amp;"_"&amp;C507</f>
        <v>RI_2022</v>
      </c>
      <c r="D506" s="152" t="str">
        <f t="shared" ref="D506" si="3837">$A506&amp;"_"&amp;D507</f>
        <v>RI_2023</v>
      </c>
      <c r="E506" s="152" t="str">
        <f t="shared" ref="E506" si="3838">$A506&amp;"_"&amp;E507</f>
        <v>RI_2024</v>
      </c>
      <c r="F506" s="152" t="str">
        <f t="shared" ref="F506" si="3839">$A506&amp;"_"&amp;F507</f>
        <v>RI_2025</v>
      </c>
      <c r="G506" s="152" t="str">
        <f t="shared" ref="G506" si="3840">$A506&amp;"_"&amp;G507</f>
        <v>RI_2026</v>
      </c>
      <c r="H506" s="152" t="str">
        <f t="shared" ref="H506" si="3841">$A506&amp;"_"&amp;H507</f>
        <v>RI_2027</v>
      </c>
      <c r="I506" s="152" t="str">
        <f t="shared" ref="I506" si="3842">$A506&amp;"_"&amp;I507</f>
        <v>RI_2028</v>
      </c>
      <c r="J506" s="152" t="str">
        <f t="shared" ref="J506" si="3843">$A506&amp;"_"&amp;J507</f>
        <v>RI_2029</v>
      </c>
      <c r="K506" s="152" t="str">
        <f t="shared" ref="K506" si="3844">$A506&amp;"_"&amp;K507</f>
        <v>RI_2030</v>
      </c>
      <c r="M506" s="159" t="str">
        <f t="shared" ref="M506" si="3845">$A506&amp;"_"&amp;M507</f>
        <v>RI_2022</v>
      </c>
      <c r="N506" s="159" t="str">
        <f t="shared" ref="N506" si="3846">$A506&amp;"_"&amp;N507</f>
        <v>RI_2023</v>
      </c>
      <c r="O506" s="159" t="str">
        <f t="shared" ref="O506" si="3847">$A506&amp;"_"&amp;O507</f>
        <v>RI_2024</v>
      </c>
      <c r="P506" s="159" t="str">
        <f t="shared" ref="P506" si="3848">$A506&amp;"_"&amp;P507</f>
        <v>RI_2025</v>
      </c>
      <c r="Q506" s="159" t="str">
        <f t="shared" ref="Q506" si="3849">$A506&amp;"_"&amp;Q507</f>
        <v>RI_2026</v>
      </c>
      <c r="R506" s="159" t="str">
        <f t="shared" ref="R506" si="3850">$A506&amp;"_"&amp;R507</f>
        <v>RI_2027</v>
      </c>
      <c r="S506" s="159" t="str">
        <f t="shared" ref="S506" si="3851">$A506&amp;"_"&amp;S507</f>
        <v>RI_2028</v>
      </c>
      <c r="T506" s="159" t="str">
        <f t="shared" ref="T506" si="3852">$A506&amp;"_"&amp;T507</f>
        <v>RI_2029</v>
      </c>
      <c r="U506" s="159" t="str">
        <f t="shared" ref="U506" si="3853">$A506&amp;"_"&amp;U507</f>
        <v>RI_2030</v>
      </c>
    </row>
    <row r="507" spans="1:21">
      <c r="C507" s="151">
        <v>2022</v>
      </c>
      <c r="D507" s="151">
        <v>2023</v>
      </c>
      <c r="E507" s="151">
        <v>2024</v>
      </c>
      <c r="F507" s="151">
        <v>2025</v>
      </c>
      <c r="G507" s="151">
        <v>2026</v>
      </c>
      <c r="H507" s="151">
        <v>2027</v>
      </c>
      <c r="I507" s="151">
        <v>2028</v>
      </c>
      <c r="J507" s="151">
        <v>2029</v>
      </c>
      <c r="K507" s="151">
        <v>2030</v>
      </c>
      <c r="M507" s="151">
        <v>2022</v>
      </c>
      <c r="N507" s="151">
        <v>2023</v>
      </c>
      <c r="O507" s="151">
        <v>2024</v>
      </c>
      <c r="P507" s="151">
        <v>2025</v>
      </c>
      <c r="Q507" s="151">
        <v>2026</v>
      </c>
      <c r="R507" s="151">
        <v>2027</v>
      </c>
      <c r="S507" s="151">
        <v>2028</v>
      </c>
      <c r="T507" s="151">
        <v>2029</v>
      </c>
      <c r="U507" s="151">
        <v>2030</v>
      </c>
    </row>
    <row r="508" spans="1:21">
      <c r="A508" t="str">
        <f>A506</f>
        <v>RI</v>
      </c>
      <c r="B508" s="1" t="s">
        <v>897</v>
      </c>
      <c r="C508" s="156">
        <v>0</v>
      </c>
      <c r="D508" s="156">
        <v>0</v>
      </c>
      <c r="E508" s="156">
        <v>0</v>
      </c>
      <c r="F508" s="156">
        <v>0</v>
      </c>
      <c r="G508" s="156">
        <v>0</v>
      </c>
      <c r="H508" s="156">
        <v>0</v>
      </c>
      <c r="I508" s="156">
        <v>0</v>
      </c>
      <c r="J508" s="156">
        <v>0</v>
      </c>
      <c r="K508" s="156">
        <v>0</v>
      </c>
      <c r="M508" s="156">
        <v>0</v>
      </c>
      <c r="N508" s="156">
        <v>0</v>
      </c>
      <c r="O508" s="156">
        <v>0</v>
      </c>
      <c r="P508" s="156">
        <v>0</v>
      </c>
      <c r="Q508" s="156">
        <v>0</v>
      </c>
      <c r="R508" s="156">
        <v>0</v>
      </c>
      <c r="S508" s="156">
        <v>0</v>
      </c>
      <c r="T508" s="156">
        <v>0</v>
      </c>
      <c r="U508" s="156">
        <v>0</v>
      </c>
    </row>
    <row r="509" spans="1:21">
      <c r="A509" t="str">
        <f>A508</f>
        <v>RI</v>
      </c>
      <c r="B509" s="1" t="s">
        <v>104</v>
      </c>
      <c r="C509">
        <f>SUMIFS(INDEX('IRA-BIL_IRA-BIL - Mid_annual_st'!$W$3:$AR$434,MATCH(C506,'IRA-BIL_IRA-BIL - Mid_annual_st'!$A$3:$A$434,0),),'IRA-BIL_IRA-BIL - Mid_annual_st'!$W$1:$AR$1,$B509)</f>
        <v>189851</v>
      </c>
      <c r="D509">
        <f>SUMIFS(INDEX('IRA-BIL_IRA-BIL - Mid_annual_st'!$W$3:$AR$434,MATCH(D506,'IRA-BIL_IRA-BIL - Mid_annual_st'!$A$3:$A$434,0),),'IRA-BIL_IRA-BIL - Mid_annual_st'!$W$1:$AR$1,$B509)</f>
        <v>172123</v>
      </c>
      <c r="E509">
        <f>SUMIFS(INDEX('IRA-BIL_IRA-BIL - Mid_annual_st'!$W$3:$AR$434,MATCH(E506,'IRA-BIL_IRA-BIL - Mid_annual_st'!$A$3:$A$434,0),),'IRA-BIL_IRA-BIL - Mid_annual_st'!$W$1:$AR$1,$B509)</f>
        <v>170582</v>
      </c>
      <c r="F509">
        <f>SUMIFS(INDEX('IRA-BIL_IRA-BIL - Mid_annual_st'!$W$3:$AR$434,MATCH(F506,'IRA-BIL_IRA-BIL - Mid_annual_st'!$A$3:$A$434,0),),'IRA-BIL_IRA-BIL - Mid_annual_st'!$W$1:$AR$1,$B509)</f>
        <v>180863</v>
      </c>
      <c r="G509">
        <f>SUMIFS(INDEX('IRA-BIL_IRA-BIL - Mid_annual_st'!$W$3:$AR$434,MATCH(G506,'IRA-BIL_IRA-BIL - Mid_annual_st'!$A$3:$A$434,0),),'IRA-BIL_IRA-BIL - Mid_annual_st'!$W$1:$AR$1,$B509)</f>
        <v>180863</v>
      </c>
      <c r="H509">
        <f>SUMIFS(INDEX('IRA-BIL_IRA-BIL - Mid_annual_st'!$W$3:$AR$434,MATCH(H506,'IRA-BIL_IRA-BIL - Mid_annual_st'!$A$3:$A$434,0),),'IRA-BIL_IRA-BIL - Mid_annual_st'!$W$1:$AR$1,$B509)</f>
        <v>176628</v>
      </c>
      <c r="I509">
        <f>SUMIFS(INDEX('IRA-BIL_IRA-BIL - Mid_annual_st'!$W$3:$AR$434,MATCH(I506,'IRA-BIL_IRA-BIL - Mid_annual_st'!$A$3:$A$434,0),),'IRA-BIL_IRA-BIL - Mid_annual_st'!$W$1:$AR$1,$B509)</f>
        <v>172123</v>
      </c>
      <c r="J509">
        <f>SUMIFS(INDEX('IRA-BIL_IRA-BIL - Mid_annual_st'!$W$3:$AR$434,MATCH(J506,'IRA-BIL_IRA-BIL - Mid_annual_st'!$A$3:$A$434,0),),'IRA-BIL_IRA-BIL - Mid_annual_st'!$W$1:$AR$1,$B509)</f>
        <v>170258</v>
      </c>
      <c r="K509">
        <f>SUMIFS(INDEX('IRA-BIL_IRA-BIL - Mid_annual_st'!$W$3:$AR$434,MATCH(K506,'IRA-BIL_IRA-BIL - Mid_annual_st'!$A$3:$A$434,0),),'IRA-BIL_IRA-BIL - Mid_annual_st'!$W$1:$AR$1,$B509)</f>
        <v>169481</v>
      </c>
      <c r="M509">
        <f t="shared" ref="M509" si="3854">C509/SUM(C508:C519)</f>
        <v>4.6853999412631388E-2</v>
      </c>
      <c r="N509">
        <f t="shared" ref="N509" si="3855">D509/SUM(D508:D519)</f>
        <v>7.8657472146819854E-2</v>
      </c>
      <c r="O509">
        <f t="shared" ref="O509" si="3856">E509/SUM(E508:E519)</f>
        <v>3.3537390370214394E-2</v>
      </c>
      <c r="P509">
        <f t="shared" ref="P509" si="3857">F509/SUM(F508:F519)</f>
        <v>2.1577256235987274E-2</v>
      </c>
      <c r="Q509">
        <f t="shared" ref="Q509" si="3858">G509/SUM(G508:G519)</f>
        <v>2.1438417371776125E-2</v>
      </c>
      <c r="R509">
        <f t="shared" ref="R509" si="3859">H509/SUM(H508:H519)</f>
        <v>2.1230778883796261E-2</v>
      </c>
      <c r="S509">
        <f t="shared" ref="S509" si="3860">I509/SUM(I508:I519)</f>
        <v>2.1221007790434981E-2</v>
      </c>
      <c r="T509">
        <f t="shared" ref="T509" si="3861">J509/SUM(J508:J519)</f>
        <v>2.139687035990924E-2</v>
      </c>
      <c r="U509">
        <f t="shared" ref="U509" si="3862">K509/SUM(K508:K519)</f>
        <v>2.3290226696340413E-2</v>
      </c>
    </row>
    <row r="510" spans="1:21">
      <c r="A510" t="str">
        <f t="shared" ref="A510:A519" si="3863">A509</f>
        <v>RI</v>
      </c>
      <c r="B510" s="1" t="s">
        <v>98</v>
      </c>
      <c r="C510">
        <f>SUMIFS(INDEX('IRA-BIL_IRA-BIL - Mid_annual_st'!$W$3:$AR$434,MATCH(C506,'IRA-BIL_IRA-BIL - Mid_annual_st'!$A$3:$A$434,0),),'IRA-BIL_IRA-BIL - Mid_annual_st'!$W$1:$AR$1,$B510)</f>
        <v>0</v>
      </c>
      <c r="D510">
        <f>SUMIFS(INDEX('IRA-BIL_IRA-BIL - Mid_annual_st'!$W$3:$AR$434,MATCH(D506,'IRA-BIL_IRA-BIL - Mid_annual_st'!$A$3:$A$434,0),),'IRA-BIL_IRA-BIL - Mid_annual_st'!$W$1:$AR$1,$B510)</f>
        <v>0</v>
      </c>
      <c r="E510">
        <f>SUMIFS(INDEX('IRA-BIL_IRA-BIL - Mid_annual_st'!$W$3:$AR$434,MATCH(E506,'IRA-BIL_IRA-BIL - Mid_annual_st'!$A$3:$A$434,0),),'IRA-BIL_IRA-BIL - Mid_annual_st'!$W$1:$AR$1,$B510)</f>
        <v>0</v>
      </c>
      <c r="F510">
        <f>SUMIFS(INDEX('IRA-BIL_IRA-BIL - Mid_annual_st'!$W$3:$AR$434,MATCH(F506,'IRA-BIL_IRA-BIL - Mid_annual_st'!$A$3:$A$434,0),),'IRA-BIL_IRA-BIL - Mid_annual_st'!$W$1:$AR$1,$B510)</f>
        <v>10252</v>
      </c>
      <c r="G510">
        <f>SUMIFS(INDEX('IRA-BIL_IRA-BIL - Mid_annual_st'!$W$3:$AR$434,MATCH(G506,'IRA-BIL_IRA-BIL - Mid_annual_st'!$A$3:$A$434,0),),'IRA-BIL_IRA-BIL - Mid_annual_st'!$W$1:$AR$1,$B510)</f>
        <v>20504</v>
      </c>
      <c r="H510">
        <f>SUMIFS(INDEX('IRA-BIL_IRA-BIL - Mid_annual_st'!$W$3:$AR$434,MATCH(H506,'IRA-BIL_IRA-BIL - Mid_annual_st'!$A$3:$A$434,0),),'IRA-BIL_IRA-BIL - Mid_annual_st'!$W$1:$AR$1,$B510)</f>
        <v>30755</v>
      </c>
      <c r="I510">
        <f>SUMIFS(INDEX('IRA-BIL_IRA-BIL - Mid_annual_st'!$W$3:$AR$434,MATCH(I506,'IRA-BIL_IRA-BIL - Mid_annual_st'!$A$3:$A$434,0),),'IRA-BIL_IRA-BIL - Mid_annual_st'!$W$1:$AR$1,$B510)</f>
        <v>0</v>
      </c>
      <c r="J510">
        <f>SUMIFS(INDEX('IRA-BIL_IRA-BIL - Mid_annual_st'!$W$3:$AR$434,MATCH(J506,'IRA-BIL_IRA-BIL - Mid_annual_st'!$A$3:$A$434,0),),'IRA-BIL_IRA-BIL - Mid_annual_st'!$W$1:$AR$1,$B510)</f>
        <v>0</v>
      </c>
      <c r="K510">
        <f>SUMIFS(INDEX('IRA-BIL_IRA-BIL - Mid_annual_st'!$W$3:$AR$434,MATCH(K506,'IRA-BIL_IRA-BIL - Mid_annual_st'!$A$3:$A$434,0),),'IRA-BIL_IRA-BIL - Mid_annual_st'!$W$1:$AR$1,$B510)</f>
        <v>0</v>
      </c>
      <c r="M510">
        <f t="shared" ref="M510" si="3864">C510/SUM(C508:C519)</f>
        <v>0</v>
      </c>
      <c r="N510">
        <f t="shared" ref="N510" si="3865">D510/SUM(D508:D519)</f>
        <v>0</v>
      </c>
      <c r="O510">
        <f t="shared" ref="O510" si="3866">E510/SUM(E508:E519)</f>
        <v>0</v>
      </c>
      <c r="P510">
        <f t="shared" ref="P510" si="3867">F510/SUM(F508:F519)</f>
        <v>1.223080624181516E-3</v>
      </c>
      <c r="Q510">
        <f t="shared" ref="Q510" si="3868">G510/SUM(G508:G519)</f>
        <v>2.4304214227945887E-3</v>
      </c>
      <c r="R510">
        <f t="shared" ref="R510" si="3869">H510/SUM(H508:H519)</f>
        <v>3.6967672428559117E-3</v>
      </c>
      <c r="S510">
        <f t="shared" ref="S510" si="3870">I510/SUM(I508:I519)</f>
        <v>0</v>
      </c>
      <c r="T510">
        <f t="shared" ref="T510" si="3871">J510/SUM(J508:J519)</f>
        <v>0</v>
      </c>
      <c r="U510">
        <f t="shared" ref="U510" si="3872">K510/SUM(K508:K519)</f>
        <v>0</v>
      </c>
    </row>
    <row r="511" spans="1:21">
      <c r="A511" t="str">
        <f t="shared" si="3863"/>
        <v>RI</v>
      </c>
      <c r="B511" s="1" t="s">
        <v>105</v>
      </c>
      <c r="C511">
        <f>SUMIFS(INDEX('IRA-BIL_IRA-BIL - Mid_annual_st'!$W$3:$AR$434,MATCH(C506,'IRA-BIL_IRA-BIL - Mid_annual_st'!$A$3:$A$434,0),),'IRA-BIL_IRA-BIL - Mid_annual_st'!$W$1:$AR$1,$B511)</f>
        <v>0</v>
      </c>
      <c r="D511">
        <f>SUMIFS(INDEX('IRA-BIL_IRA-BIL - Mid_annual_st'!$W$3:$AR$434,MATCH(D506,'IRA-BIL_IRA-BIL - Mid_annual_st'!$A$3:$A$434,0),),'IRA-BIL_IRA-BIL - Mid_annual_st'!$W$1:$AR$1,$B511)</f>
        <v>0</v>
      </c>
      <c r="E511">
        <f>SUMIFS(INDEX('IRA-BIL_IRA-BIL - Mid_annual_st'!$W$3:$AR$434,MATCH(E506,'IRA-BIL_IRA-BIL - Mid_annual_st'!$A$3:$A$434,0),),'IRA-BIL_IRA-BIL - Mid_annual_st'!$W$1:$AR$1,$B511)</f>
        <v>0</v>
      </c>
      <c r="F511">
        <f>SUMIFS(INDEX('IRA-BIL_IRA-BIL - Mid_annual_st'!$W$3:$AR$434,MATCH(F506,'IRA-BIL_IRA-BIL - Mid_annual_st'!$A$3:$A$434,0),),'IRA-BIL_IRA-BIL - Mid_annual_st'!$W$1:$AR$1,$B511)</f>
        <v>0</v>
      </c>
      <c r="G511">
        <f>SUMIFS(INDEX('IRA-BIL_IRA-BIL - Mid_annual_st'!$W$3:$AR$434,MATCH(G506,'IRA-BIL_IRA-BIL - Mid_annual_st'!$A$3:$A$434,0),),'IRA-BIL_IRA-BIL - Mid_annual_st'!$W$1:$AR$1,$B511)</f>
        <v>0</v>
      </c>
      <c r="H511">
        <f>SUMIFS(INDEX('IRA-BIL_IRA-BIL - Mid_annual_st'!$W$3:$AR$434,MATCH(H506,'IRA-BIL_IRA-BIL - Mid_annual_st'!$A$3:$A$434,0),),'IRA-BIL_IRA-BIL - Mid_annual_st'!$W$1:$AR$1,$B511)</f>
        <v>0</v>
      </c>
      <c r="I511">
        <f>SUMIFS(INDEX('IRA-BIL_IRA-BIL - Mid_annual_st'!$W$3:$AR$434,MATCH(I506,'IRA-BIL_IRA-BIL - Mid_annual_st'!$A$3:$A$434,0),),'IRA-BIL_IRA-BIL - Mid_annual_st'!$W$1:$AR$1,$B511)</f>
        <v>0</v>
      </c>
      <c r="J511">
        <f>SUMIFS(INDEX('IRA-BIL_IRA-BIL - Mid_annual_st'!$W$3:$AR$434,MATCH(J506,'IRA-BIL_IRA-BIL - Mid_annual_st'!$A$3:$A$434,0),),'IRA-BIL_IRA-BIL - Mid_annual_st'!$W$1:$AR$1,$B511)</f>
        <v>0</v>
      </c>
      <c r="K511">
        <f>SUMIFS(INDEX('IRA-BIL_IRA-BIL - Mid_annual_st'!$W$3:$AR$434,MATCH(K506,'IRA-BIL_IRA-BIL - Mid_annual_st'!$A$3:$A$434,0),),'IRA-BIL_IRA-BIL - Mid_annual_st'!$W$1:$AR$1,$B511)</f>
        <v>0</v>
      </c>
      <c r="M511">
        <f t="shared" ref="M511" si="3873">C511/SUM(C508:C519)</f>
        <v>0</v>
      </c>
      <c r="N511">
        <f t="shared" ref="N511" si="3874">D511/SUM(D508:D519)</f>
        <v>0</v>
      </c>
      <c r="O511">
        <f t="shared" ref="O511" si="3875">E511/SUM(E508:E519)</f>
        <v>0</v>
      </c>
      <c r="P511">
        <f t="shared" ref="P511" si="3876">F511/SUM(F508:F519)</f>
        <v>0</v>
      </c>
      <c r="Q511">
        <f t="shared" ref="Q511" si="3877">G511/SUM(G508:G519)</f>
        <v>0</v>
      </c>
      <c r="R511">
        <f t="shared" ref="R511" si="3878">H511/SUM(H508:H519)</f>
        <v>0</v>
      </c>
      <c r="S511">
        <f t="shared" ref="S511" si="3879">I511/SUM(I508:I519)</f>
        <v>0</v>
      </c>
      <c r="T511">
        <f t="shared" ref="T511" si="3880">J511/SUM(J508:J519)</f>
        <v>0</v>
      </c>
      <c r="U511">
        <f t="shared" ref="U511" si="3881">K511/SUM(K508:K519)</f>
        <v>0</v>
      </c>
    </row>
    <row r="512" spans="1:21">
      <c r="A512" t="str">
        <f t="shared" si="3863"/>
        <v>RI</v>
      </c>
      <c r="B512" s="1" t="s">
        <v>101</v>
      </c>
      <c r="C512">
        <f>SUMIFS(INDEX('IRA-BIL_IRA-BIL - Mid_annual_st'!$W$3:$AR$434,MATCH(C506,'IRA-BIL_IRA-BIL - Mid_annual_st'!$A$3:$A$434,0),),'IRA-BIL_IRA-BIL - Mid_annual_st'!$W$1:$AR$1,$B512)</f>
        <v>6608</v>
      </c>
      <c r="D512">
        <f>SUMIFS(INDEX('IRA-BIL_IRA-BIL - Mid_annual_st'!$W$3:$AR$434,MATCH(D506,'IRA-BIL_IRA-BIL - Mid_annual_st'!$A$3:$A$434,0),),'IRA-BIL_IRA-BIL - Mid_annual_st'!$W$1:$AR$1,$B512)</f>
        <v>6608</v>
      </c>
      <c r="E512">
        <f>SUMIFS(INDEX('IRA-BIL_IRA-BIL - Mid_annual_st'!$W$3:$AR$434,MATCH(E506,'IRA-BIL_IRA-BIL - Mid_annual_st'!$A$3:$A$434,0),),'IRA-BIL_IRA-BIL - Mid_annual_st'!$W$1:$AR$1,$B512)</f>
        <v>6620</v>
      </c>
      <c r="F512">
        <f>SUMIFS(INDEX('IRA-BIL_IRA-BIL - Mid_annual_st'!$W$3:$AR$434,MATCH(F506,'IRA-BIL_IRA-BIL - Mid_annual_st'!$A$3:$A$434,0),),'IRA-BIL_IRA-BIL - Mid_annual_st'!$W$1:$AR$1,$B512)</f>
        <v>6632</v>
      </c>
      <c r="G512">
        <f>SUMIFS(INDEX('IRA-BIL_IRA-BIL - Mid_annual_st'!$W$3:$AR$434,MATCH(G506,'IRA-BIL_IRA-BIL - Mid_annual_st'!$A$3:$A$434,0),),'IRA-BIL_IRA-BIL - Mid_annual_st'!$W$1:$AR$1,$B512)</f>
        <v>6644</v>
      </c>
      <c r="H512">
        <f>SUMIFS(INDEX('IRA-BIL_IRA-BIL - Mid_annual_st'!$W$3:$AR$434,MATCH(H506,'IRA-BIL_IRA-BIL - Mid_annual_st'!$A$3:$A$434,0),),'IRA-BIL_IRA-BIL - Mid_annual_st'!$W$1:$AR$1,$B512)</f>
        <v>6656</v>
      </c>
      <c r="I512">
        <f>SUMIFS(INDEX('IRA-BIL_IRA-BIL - Mid_annual_st'!$W$3:$AR$434,MATCH(I506,'IRA-BIL_IRA-BIL - Mid_annual_st'!$A$3:$A$434,0),),'IRA-BIL_IRA-BIL - Mid_annual_st'!$W$1:$AR$1,$B512)</f>
        <v>6668</v>
      </c>
      <c r="J512">
        <f>SUMIFS(INDEX('IRA-BIL_IRA-BIL - Mid_annual_st'!$W$3:$AR$434,MATCH(J506,'IRA-BIL_IRA-BIL - Mid_annual_st'!$A$3:$A$434,0),),'IRA-BIL_IRA-BIL - Mid_annual_st'!$W$1:$AR$1,$B512)</f>
        <v>6680</v>
      </c>
      <c r="K512">
        <f>SUMIFS(INDEX('IRA-BIL_IRA-BIL - Mid_annual_st'!$W$3:$AR$434,MATCH(K506,'IRA-BIL_IRA-BIL - Mid_annual_st'!$A$3:$A$434,0),),'IRA-BIL_IRA-BIL - Mid_annual_st'!$W$1:$AR$1,$B512)</f>
        <v>6692</v>
      </c>
      <c r="M512">
        <f t="shared" ref="M512" si="3882">C512/SUM(C508:C519)</f>
        <v>1.6308116792572501E-3</v>
      </c>
      <c r="N512">
        <f t="shared" ref="N512" si="3883">D512/SUM(D508:D519)</f>
        <v>3.019750852275324E-3</v>
      </c>
      <c r="O512">
        <f t="shared" ref="O512" si="3884">E512/SUM(E508:E519)</f>
        <v>1.3015296118630295E-3</v>
      </c>
      <c r="P512">
        <f t="shared" ref="P512" si="3885">F512/SUM(F508:F519)</f>
        <v>7.9120861291180394E-4</v>
      </c>
      <c r="Q512">
        <f t="shared" ref="Q512" si="3886">G512/SUM(G508:G519)</f>
        <v>7.8753998893129381E-4</v>
      </c>
      <c r="R512">
        <f t="shared" ref="R512" si="3887">H512/SUM(H508:H519)</f>
        <v>8.0005471528040795E-4</v>
      </c>
      <c r="S512">
        <f t="shared" ref="S512" si="3888">I512/SUM(I508:I519)</f>
        <v>8.2209629129529726E-4</v>
      </c>
      <c r="T512">
        <f t="shared" ref="T512" si="3889">J512/SUM(J508:J519)</f>
        <v>8.394970809253822E-4</v>
      </c>
      <c r="U512">
        <f t="shared" ref="U512" si="3890">K512/SUM(K508:K519)</f>
        <v>9.1962047103752074E-4</v>
      </c>
    </row>
    <row r="513" spans="1:21">
      <c r="A513" t="str">
        <f t="shared" si="3863"/>
        <v>RI</v>
      </c>
      <c r="B513" s="1" t="s">
        <v>346</v>
      </c>
      <c r="C513">
        <f>SUMIFS(INDEX('IRA-BIL_IRA-BIL - Mid_annual_st'!$W$3:$AR$434,MATCH(C506,'IRA-BIL_IRA-BIL - Mid_annual_st'!$A$3:$A$434,0),),'IRA-BIL_IRA-BIL - Mid_annual_st'!$W$1:$AR$1,$B513)</f>
        <v>3286674</v>
      </c>
      <c r="D513">
        <f>SUMIFS(INDEX('IRA-BIL_IRA-BIL - Mid_annual_st'!$W$3:$AR$434,MATCH(D506,'IRA-BIL_IRA-BIL - Mid_annual_st'!$A$3:$A$434,0),),'IRA-BIL_IRA-BIL - Mid_annual_st'!$W$1:$AR$1,$B513)</f>
        <v>1369555</v>
      </c>
      <c r="E513">
        <f>SUMIFS(INDEX('IRA-BIL_IRA-BIL - Mid_annual_st'!$W$3:$AR$434,MATCH(E506,'IRA-BIL_IRA-BIL - Mid_annual_st'!$A$3:$A$434,0),),'IRA-BIL_IRA-BIL - Mid_annual_st'!$W$1:$AR$1,$B513)</f>
        <v>2111601</v>
      </c>
      <c r="F513">
        <f>SUMIFS(INDEX('IRA-BIL_IRA-BIL - Mid_annual_st'!$W$3:$AR$434,MATCH(F506,'IRA-BIL_IRA-BIL - Mid_annual_st'!$A$3:$A$434,0),),'IRA-BIL_IRA-BIL - Mid_annual_st'!$W$1:$AR$1,$B513)</f>
        <v>2013969</v>
      </c>
      <c r="G513">
        <f>SUMIFS(INDEX('IRA-BIL_IRA-BIL - Mid_annual_st'!$W$3:$AR$434,MATCH(G506,'IRA-BIL_IRA-BIL - Mid_annual_st'!$A$3:$A$434,0),),'IRA-BIL_IRA-BIL - Mid_annual_st'!$W$1:$AR$1,$B513)</f>
        <v>1901046</v>
      </c>
      <c r="H513">
        <f>SUMIFS(INDEX('IRA-BIL_IRA-BIL - Mid_annual_st'!$W$3:$AR$434,MATCH(H506,'IRA-BIL_IRA-BIL - Mid_annual_st'!$A$3:$A$434,0),),'IRA-BIL_IRA-BIL - Mid_annual_st'!$W$1:$AR$1,$B513)</f>
        <v>1797441</v>
      </c>
      <c r="I513">
        <f>SUMIFS(INDEX('IRA-BIL_IRA-BIL - Mid_annual_st'!$W$3:$AR$434,MATCH(I506,'IRA-BIL_IRA-BIL - Mid_annual_st'!$A$3:$A$434,0),),'IRA-BIL_IRA-BIL - Mid_annual_st'!$W$1:$AR$1,$B513)</f>
        <v>1648288</v>
      </c>
      <c r="J513">
        <f>SUMIFS(INDEX('IRA-BIL_IRA-BIL - Mid_annual_st'!$W$3:$AR$434,MATCH(J506,'IRA-BIL_IRA-BIL - Mid_annual_st'!$A$3:$A$434,0),),'IRA-BIL_IRA-BIL - Mid_annual_st'!$W$1:$AR$1,$B513)</f>
        <v>1511158</v>
      </c>
      <c r="K513">
        <f>SUMIFS(INDEX('IRA-BIL_IRA-BIL - Mid_annual_st'!$W$3:$AR$434,MATCH(K506,'IRA-BIL_IRA-BIL - Mid_annual_st'!$A$3:$A$434,0),),'IRA-BIL_IRA-BIL - Mid_annual_st'!$W$1:$AR$1,$B513)</f>
        <v>851530</v>
      </c>
      <c r="M513">
        <f t="shared" ref="M513" si="3891">C513/SUM(C508:C519)</f>
        <v>0.81112989484127473</v>
      </c>
      <c r="N513">
        <f t="shared" ref="N513" si="3892">D513/SUM(D508:D519)</f>
        <v>0.62586484238618811</v>
      </c>
      <c r="O513">
        <f t="shared" ref="O513" si="3893">E513/SUM(E508:E519)</f>
        <v>0.41515275376730892</v>
      </c>
      <c r="P513">
        <f t="shared" ref="P513" si="3894">F513/SUM(F508:F519)</f>
        <v>0.24026984604001403</v>
      </c>
      <c r="Q513">
        <f t="shared" ref="Q513" si="3895">G513/SUM(G508:G519)</f>
        <v>0.22533861315440704</v>
      </c>
      <c r="R513">
        <f t="shared" ref="R513" si="3896">H513/SUM(H508:H519)</f>
        <v>0.21605335749524215</v>
      </c>
      <c r="S513">
        <f t="shared" ref="S513" si="3897">I513/SUM(I508:I519)</f>
        <v>0.20321707435311082</v>
      </c>
      <c r="T513">
        <f t="shared" ref="T513" si="3898">J513/SUM(J508:J519)</f>
        <v>0.18991208530195189</v>
      </c>
      <c r="U513">
        <f t="shared" ref="U513" si="3899">K513/SUM(K508:K519)</f>
        <v>0.11701799457599821</v>
      </c>
    </row>
    <row r="514" spans="1:21">
      <c r="A514" t="str">
        <f t="shared" si="3863"/>
        <v>RI</v>
      </c>
      <c r="B514" s="1" t="s">
        <v>99</v>
      </c>
      <c r="C514">
        <f>SUMIFS(INDEX('IRA-BIL_IRA-BIL - Mid_annual_st'!$W$3:$AR$434,MATCH(C506,'IRA-BIL_IRA-BIL - Mid_annual_st'!$A$3:$A$434,0),),'IRA-BIL_IRA-BIL - Mid_annual_st'!$W$1:$AR$1,$B514)</f>
        <v>0</v>
      </c>
      <c r="D514">
        <f>SUMIFS(INDEX('IRA-BIL_IRA-BIL - Mid_annual_st'!$W$3:$AR$434,MATCH(D506,'IRA-BIL_IRA-BIL - Mid_annual_st'!$A$3:$A$434,0),),'IRA-BIL_IRA-BIL - Mid_annual_st'!$W$1:$AR$1,$B514)</f>
        <v>0</v>
      </c>
      <c r="E514">
        <f>SUMIFS(INDEX('IRA-BIL_IRA-BIL - Mid_annual_st'!$W$3:$AR$434,MATCH(E506,'IRA-BIL_IRA-BIL - Mid_annual_st'!$A$3:$A$434,0),),'IRA-BIL_IRA-BIL - Mid_annual_st'!$W$1:$AR$1,$B514)</f>
        <v>0</v>
      </c>
      <c r="F514">
        <f>SUMIFS(INDEX('IRA-BIL_IRA-BIL - Mid_annual_st'!$W$3:$AR$434,MATCH(F506,'IRA-BIL_IRA-BIL - Mid_annual_st'!$A$3:$A$434,0),),'IRA-BIL_IRA-BIL - Mid_annual_st'!$W$1:$AR$1,$B514)</f>
        <v>0</v>
      </c>
      <c r="G514">
        <f>SUMIFS(INDEX('IRA-BIL_IRA-BIL - Mid_annual_st'!$W$3:$AR$434,MATCH(G506,'IRA-BIL_IRA-BIL - Mid_annual_st'!$A$3:$A$434,0),),'IRA-BIL_IRA-BIL - Mid_annual_st'!$W$1:$AR$1,$B514)</f>
        <v>0</v>
      </c>
      <c r="H514">
        <f>SUMIFS(INDEX('IRA-BIL_IRA-BIL - Mid_annual_st'!$W$3:$AR$434,MATCH(H506,'IRA-BIL_IRA-BIL - Mid_annual_st'!$A$3:$A$434,0),),'IRA-BIL_IRA-BIL - Mid_annual_st'!$W$1:$AR$1,$B514)</f>
        <v>0</v>
      </c>
      <c r="I514">
        <f>SUMIFS(INDEX('IRA-BIL_IRA-BIL - Mid_annual_st'!$W$3:$AR$434,MATCH(I506,'IRA-BIL_IRA-BIL - Mid_annual_st'!$A$3:$A$434,0),),'IRA-BIL_IRA-BIL - Mid_annual_st'!$W$1:$AR$1,$B514)</f>
        <v>0</v>
      </c>
      <c r="J514">
        <f>SUMIFS(INDEX('IRA-BIL_IRA-BIL - Mid_annual_st'!$W$3:$AR$434,MATCH(J506,'IRA-BIL_IRA-BIL - Mid_annual_st'!$A$3:$A$434,0),),'IRA-BIL_IRA-BIL - Mid_annual_st'!$W$1:$AR$1,$B514)</f>
        <v>0</v>
      </c>
      <c r="K514">
        <f>SUMIFS(INDEX('IRA-BIL_IRA-BIL - Mid_annual_st'!$W$3:$AR$434,MATCH(K506,'IRA-BIL_IRA-BIL - Mid_annual_st'!$A$3:$A$434,0),),'IRA-BIL_IRA-BIL - Mid_annual_st'!$W$1:$AR$1,$B514)</f>
        <v>0</v>
      </c>
      <c r="M514">
        <f t="shared" ref="M514" si="3900">C514/SUM(C508:C519)</f>
        <v>0</v>
      </c>
      <c r="N514">
        <f t="shared" ref="N514" si="3901">D514/SUM(D508:D519)</f>
        <v>0</v>
      </c>
      <c r="O514">
        <f t="shared" ref="O514" si="3902">E514/SUM(E508:E519)</f>
        <v>0</v>
      </c>
      <c r="P514">
        <f t="shared" ref="P514" si="3903">F514/SUM(F508:F519)</f>
        <v>0</v>
      </c>
      <c r="Q514">
        <f t="shared" ref="Q514" si="3904">G514/SUM(G508:G519)</f>
        <v>0</v>
      </c>
      <c r="R514">
        <f t="shared" ref="R514" si="3905">H514/SUM(H508:H519)</f>
        <v>0</v>
      </c>
      <c r="S514">
        <f t="shared" ref="S514" si="3906">I514/SUM(I508:I519)</f>
        <v>0</v>
      </c>
      <c r="T514">
        <f t="shared" ref="T514" si="3907">J514/SUM(J508:J519)</f>
        <v>0</v>
      </c>
      <c r="U514">
        <f t="shared" ref="U514" si="3908">K514/SUM(K508:K519)</f>
        <v>0</v>
      </c>
    </row>
    <row r="515" spans="1:21">
      <c r="A515" t="str">
        <f t="shared" si="3863"/>
        <v>RI</v>
      </c>
      <c r="B515" s="1" t="s">
        <v>109</v>
      </c>
      <c r="C515">
        <f>SUMIFS(INDEX('IRA-BIL_IRA-BIL - Mid_annual_st'!$W$3:$AR$434,MATCH(C506,'IRA-BIL_IRA-BIL - Mid_annual_st'!$A$3:$A$434,0),),'IRA-BIL_IRA-BIL - Mid_annual_st'!$W$1:$AR$1,$B515)</f>
        <v>98353</v>
      </c>
      <c r="D515">
        <f>SUMIFS(INDEX('IRA-BIL_IRA-BIL - Mid_annual_st'!$W$3:$AR$434,MATCH(D506,'IRA-BIL_IRA-BIL - Mid_annual_st'!$A$3:$A$434,0),),'IRA-BIL_IRA-BIL - Mid_annual_st'!$W$1:$AR$1,$B515)</f>
        <v>100802</v>
      </c>
      <c r="E515">
        <f>SUMIFS(INDEX('IRA-BIL_IRA-BIL - Mid_annual_st'!$W$3:$AR$434,MATCH(E506,'IRA-BIL_IRA-BIL - Mid_annual_st'!$A$3:$A$434,0),),'IRA-BIL_IRA-BIL - Mid_annual_st'!$W$1:$AR$1,$B515)</f>
        <v>2271440</v>
      </c>
      <c r="F515">
        <f>SUMIFS(INDEX('IRA-BIL_IRA-BIL - Mid_annual_st'!$W$3:$AR$434,MATCH(F506,'IRA-BIL_IRA-BIL - Mid_annual_st'!$A$3:$A$434,0),),'IRA-BIL_IRA-BIL - Mid_annual_st'!$W$1:$AR$1,$B515)</f>
        <v>5647999</v>
      </c>
      <c r="G515">
        <f>SUMIFS(INDEX('IRA-BIL_IRA-BIL - Mid_annual_st'!$W$3:$AR$434,MATCH(G506,'IRA-BIL_IRA-BIL - Mid_annual_st'!$A$3:$A$434,0),),'IRA-BIL_IRA-BIL - Mid_annual_st'!$W$1:$AR$1,$B515)</f>
        <v>5808595</v>
      </c>
      <c r="H515">
        <f>SUMIFS(INDEX('IRA-BIL_IRA-BIL - Mid_annual_st'!$W$3:$AR$434,MATCH(H506,'IRA-BIL_IRA-BIL - Mid_annual_st'!$A$3:$A$434,0),),'IRA-BIL_IRA-BIL - Mid_annual_st'!$W$1:$AR$1,$B515)</f>
        <v>5792831</v>
      </c>
      <c r="I515">
        <f>SUMIFS(INDEX('IRA-BIL_IRA-BIL - Mid_annual_st'!$W$3:$AR$434,MATCH(I506,'IRA-BIL_IRA-BIL - Mid_annual_st'!$A$3:$A$434,0),),'IRA-BIL_IRA-BIL - Mid_annual_st'!$W$1:$AR$1,$B515)</f>
        <v>5772385</v>
      </c>
      <c r="J515">
        <f>SUMIFS(INDEX('IRA-BIL_IRA-BIL - Mid_annual_st'!$W$3:$AR$434,MATCH(J506,'IRA-BIL_IRA-BIL - Mid_annual_st'!$A$3:$A$434,0),),'IRA-BIL_IRA-BIL - Mid_annual_st'!$W$1:$AR$1,$B515)</f>
        <v>5761117</v>
      </c>
      <c r="K515">
        <f>SUMIFS(INDEX('IRA-BIL_IRA-BIL - Mid_annual_st'!$W$3:$AR$434,MATCH(K506,'IRA-BIL_IRA-BIL - Mid_annual_st'!$A$3:$A$434,0),),'IRA-BIL_IRA-BIL - Mid_annual_st'!$W$1:$AR$1,$B515)</f>
        <v>5744835</v>
      </c>
      <c r="M515">
        <f t="shared" ref="M515" si="3909">C515/SUM(C508:C519)</f>
        <v>2.4272884547516395E-2</v>
      </c>
      <c r="N515">
        <f t="shared" ref="N515" si="3910">D515/SUM(D508:D519)</f>
        <v>4.6064910019833108E-2</v>
      </c>
      <c r="O515">
        <f t="shared" ref="O515" si="3911">E515/SUM(E508:E519)</f>
        <v>0.44657800930062835</v>
      </c>
      <c r="P515">
        <f t="shared" ref="P515" si="3912">F515/SUM(F508:F519)</f>
        <v>0.67381565960754763</v>
      </c>
      <c r="Q515">
        <f t="shared" ref="Q515" si="3913">G515/SUM(G508:G519)</f>
        <v>0.68851608097627459</v>
      </c>
      <c r="R515">
        <f t="shared" ref="R515" si="3914">H515/SUM(H508:H519)</f>
        <v>0.69630134560885237</v>
      </c>
      <c r="S515">
        <f t="shared" ref="S515" si="3915">I515/SUM(I508:I519)</f>
        <v>0.71167610984232221</v>
      </c>
      <c r="T515">
        <f t="shared" ref="T515" si="3916">J515/SUM(J508:J519)</f>
        <v>0.72401809945652618</v>
      </c>
      <c r="U515">
        <f t="shared" ref="U515" si="3917">K515/SUM(K508:K519)</f>
        <v>0.78946023143048938</v>
      </c>
    </row>
    <row r="516" spans="1:21">
      <c r="A516" t="str">
        <f t="shared" si="3863"/>
        <v>RI</v>
      </c>
      <c r="B516" s="1" t="s">
        <v>106</v>
      </c>
      <c r="C516">
        <f>SUMIFS(INDEX('IRA-BIL_IRA-BIL - Mid_annual_st'!$W$3:$AR$434,MATCH(C506,'IRA-BIL_IRA-BIL - Mid_annual_st'!$A$3:$A$434,0),),'IRA-BIL_IRA-BIL - Mid_annual_st'!$W$1:$AR$1,$B516)</f>
        <v>9503</v>
      </c>
      <c r="D516">
        <f>SUMIFS(INDEX('IRA-BIL_IRA-BIL - Mid_annual_st'!$W$3:$AR$434,MATCH(D506,'IRA-BIL_IRA-BIL - Mid_annual_st'!$A$3:$A$434,0),),'IRA-BIL_IRA-BIL - Mid_annual_st'!$W$1:$AR$1,$B516)</f>
        <v>9503</v>
      </c>
      <c r="E516">
        <f>SUMIFS(INDEX('IRA-BIL_IRA-BIL - Mid_annual_st'!$W$3:$AR$434,MATCH(E506,'IRA-BIL_IRA-BIL - Mid_annual_st'!$A$3:$A$434,0),),'IRA-BIL_IRA-BIL - Mid_annual_st'!$W$1:$AR$1,$B516)</f>
        <v>0</v>
      </c>
      <c r="F516">
        <f>SUMIFS(INDEX('IRA-BIL_IRA-BIL - Mid_annual_st'!$W$3:$AR$434,MATCH(F506,'IRA-BIL_IRA-BIL - Mid_annual_st'!$A$3:$A$434,0),),'IRA-BIL_IRA-BIL - Mid_annual_st'!$W$1:$AR$1,$B516)</f>
        <v>0</v>
      </c>
      <c r="G516">
        <f>SUMIFS(INDEX('IRA-BIL_IRA-BIL - Mid_annual_st'!$W$3:$AR$434,MATCH(G506,'IRA-BIL_IRA-BIL - Mid_annual_st'!$A$3:$A$434,0),),'IRA-BIL_IRA-BIL - Mid_annual_st'!$W$1:$AR$1,$B516)</f>
        <v>0</v>
      </c>
      <c r="H516">
        <f>SUMIFS(INDEX('IRA-BIL_IRA-BIL - Mid_annual_st'!$W$3:$AR$434,MATCH(H506,'IRA-BIL_IRA-BIL - Mid_annual_st'!$A$3:$A$434,0),),'IRA-BIL_IRA-BIL - Mid_annual_st'!$W$1:$AR$1,$B516)</f>
        <v>0</v>
      </c>
      <c r="I516">
        <f>SUMIFS(INDEX('IRA-BIL_IRA-BIL - Mid_annual_st'!$W$3:$AR$434,MATCH(I506,'IRA-BIL_IRA-BIL - Mid_annual_st'!$A$3:$A$434,0),),'IRA-BIL_IRA-BIL - Mid_annual_st'!$W$1:$AR$1,$B516)</f>
        <v>0</v>
      </c>
      <c r="J516">
        <f>SUMIFS(INDEX('IRA-BIL_IRA-BIL - Mid_annual_st'!$W$3:$AR$434,MATCH(J506,'IRA-BIL_IRA-BIL - Mid_annual_st'!$A$3:$A$434,0),),'IRA-BIL_IRA-BIL - Mid_annual_st'!$W$1:$AR$1,$B516)</f>
        <v>0</v>
      </c>
      <c r="K516">
        <f>SUMIFS(INDEX('IRA-BIL_IRA-BIL - Mid_annual_st'!$W$3:$AR$434,MATCH(K506,'IRA-BIL_IRA-BIL - Mid_annual_st'!$A$3:$A$434,0),),'IRA-BIL_IRA-BIL - Mid_annual_st'!$W$1:$AR$1,$B516)</f>
        <v>0</v>
      </c>
      <c r="M516">
        <f t="shared" ref="M516" si="3918">C516/SUM(C508:C519)</f>
        <v>2.3452789630722835E-3</v>
      </c>
      <c r="N516">
        <f t="shared" ref="N516" si="3919">D516/SUM(D508:D519)</f>
        <v>4.3427197864970343E-3</v>
      </c>
      <c r="O516">
        <f t="shared" ref="O516" si="3920">E516/SUM(E508:E519)</f>
        <v>0</v>
      </c>
      <c r="P516">
        <f t="shared" ref="P516" si="3921">F516/SUM(F508:F519)</f>
        <v>0</v>
      </c>
      <c r="Q516">
        <f t="shared" ref="Q516" si="3922">G516/SUM(G508:G519)</f>
        <v>0</v>
      </c>
      <c r="R516">
        <f t="shared" ref="R516" si="3923">H516/SUM(H508:H519)</f>
        <v>0</v>
      </c>
      <c r="S516">
        <f t="shared" ref="S516" si="3924">I516/SUM(I508:I519)</f>
        <v>0</v>
      </c>
      <c r="T516">
        <f t="shared" ref="T516" si="3925">J516/SUM(J508:J519)</f>
        <v>0</v>
      </c>
      <c r="U516">
        <f t="shared" ref="U516" si="3926">K516/SUM(K508:K519)</f>
        <v>0</v>
      </c>
    </row>
    <row r="517" spans="1:21">
      <c r="A517" t="str">
        <f t="shared" si="3863"/>
        <v>RI</v>
      </c>
      <c r="B517" s="1" t="s">
        <v>100</v>
      </c>
      <c r="C517">
        <f>SUMIFS(INDEX('IRA-BIL_IRA-BIL - Mid_annual_st'!$W$3:$AR$434,MATCH(C506,'IRA-BIL_IRA-BIL - Mid_annual_st'!$A$3:$A$434,0),),'IRA-BIL_IRA-BIL - Mid_annual_st'!$W$1:$AR$1,$B517)</f>
        <v>0</v>
      </c>
      <c r="D517">
        <f>SUMIFS(INDEX('IRA-BIL_IRA-BIL - Mid_annual_st'!$W$3:$AR$434,MATCH(D506,'IRA-BIL_IRA-BIL - Mid_annual_st'!$A$3:$A$434,0),),'IRA-BIL_IRA-BIL - Mid_annual_st'!$W$1:$AR$1,$B517)</f>
        <v>0</v>
      </c>
      <c r="E517">
        <f>SUMIFS(INDEX('IRA-BIL_IRA-BIL - Mid_annual_st'!$W$3:$AR$434,MATCH(E506,'IRA-BIL_IRA-BIL - Mid_annual_st'!$A$3:$A$434,0),),'IRA-BIL_IRA-BIL - Mid_annual_st'!$W$1:$AR$1,$B517)</f>
        <v>0</v>
      </c>
      <c r="F517">
        <f>SUMIFS(INDEX('IRA-BIL_IRA-BIL - Mid_annual_st'!$W$3:$AR$434,MATCH(F506,'IRA-BIL_IRA-BIL - Mid_annual_st'!$A$3:$A$434,0),),'IRA-BIL_IRA-BIL - Mid_annual_st'!$W$1:$AR$1,$B517)</f>
        <v>0</v>
      </c>
      <c r="G517">
        <f>SUMIFS(INDEX('IRA-BIL_IRA-BIL - Mid_annual_st'!$W$3:$AR$434,MATCH(G506,'IRA-BIL_IRA-BIL - Mid_annual_st'!$A$3:$A$434,0),),'IRA-BIL_IRA-BIL - Mid_annual_st'!$W$1:$AR$1,$B517)</f>
        <v>0</v>
      </c>
      <c r="H517">
        <f>SUMIFS(INDEX('IRA-BIL_IRA-BIL - Mid_annual_st'!$W$3:$AR$434,MATCH(H506,'IRA-BIL_IRA-BIL - Mid_annual_st'!$A$3:$A$434,0),),'IRA-BIL_IRA-BIL - Mid_annual_st'!$W$1:$AR$1,$B517)</f>
        <v>0</v>
      </c>
      <c r="I517">
        <f>SUMIFS(INDEX('IRA-BIL_IRA-BIL - Mid_annual_st'!$W$3:$AR$434,MATCH(I506,'IRA-BIL_IRA-BIL - Mid_annual_st'!$A$3:$A$434,0),),'IRA-BIL_IRA-BIL - Mid_annual_st'!$W$1:$AR$1,$B517)</f>
        <v>0</v>
      </c>
      <c r="J517">
        <f>SUMIFS(INDEX('IRA-BIL_IRA-BIL - Mid_annual_st'!$W$3:$AR$434,MATCH(J506,'IRA-BIL_IRA-BIL - Mid_annual_st'!$A$3:$A$434,0),),'IRA-BIL_IRA-BIL - Mid_annual_st'!$W$1:$AR$1,$B517)</f>
        <v>0</v>
      </c>
      <c r="K517">
        <f>SUMIFS(INDEX('IRA-BIL_IRA-BIL - Mid_annual_st'!$W$3:$AR$434,MATCH(K506,'IRA-BIL_IRA-BIL - Mid_annual_st'!$A$3:$A$434,0),),'IRA-BIL_IRA-BIL - Mid_annual_st'!$W$1:$AR$1,$B517)</f>
        <v>0</v>
      </c>
      <c r="M517">
        <f t="shared" ref="M517" si="3927">C517/SUM(C508:C519)</f>
        <v>0</v>
      </c>
      <c r="N517">
        <f t="shared" ref="N517" si="3928">D517/SUM(D508:D519)</f>
        <v>0</v>
      </c>
      <c r="O517">
        <f t="shared" ref="O517" si="3929">E517/SUM(E508:E519)</f>
        <v>0</v>
      </c>
      <c r="P517">
        <f t="shared" ref="P517" si="3930">F517/SUM(F508:F519)</f>
        <v>0</v>
      </c>
      <c r="Q517">
        <f t="shared" ref="Q517" si="3931">G517/SUM(G508:G519)</f>
        <v>0</v>
      </c>
      <c r="R517">
        <f t="shared" ref="R517" si="3932">H517/SUM(H508:H519)</f>
        <v>0</v>
      </c>
      <c r="S517">
        <f t="shared" ref="S517" si="3933">I517/SUM(I508:I519)</f>
        <v>0</v>
      </c>
      <c r="T517">
        <f t="shared" ref="T517" si="3934">J517/SUM(J508:J519)</f>
        <v>0</v>
      </c>
      <c r="U517">
        <f t="shared" ref="U517" si="3935">K517/SUM(K508:K519)</f>
        <v>0</v>
      </c>
    </row>
    <row r="518" spans="1:21">
      <c r="A518" t="str">
        <f t="shared" si="3863"/>
        <v>RI</v>
      </c>
      <c r="B518" s="1" t="s">
        <v>896</v>
      </c>
      <c r="C518" s="156">
        <v>0</v>
      </c>
      <c r="D518" s="156">
        <v>0</v>
      </c>
      <c r="E518" s="156">
        <v>0</v>
      </c>
      <c r="F518" s="156">
        <v>0</v>
      </c>
      <c r="G518" s="156">
        <v>0</v>
      </c>
      <c r="H518" s="156">
        <v>0</v>
      </c>
      <c r="I518" s="156">
        <v>0</v>
      </c>
      <c r="J518" s="156">
        <v>0</v>
      </c>
      <c r="K518" s="156">
        <v>0</v>
      </c>
      <c r="M518" s="156">
        <v>0</v>
      </c>
      <c r="N518" s="156">
        <v>0</v>
      </c>
      <c r="O518" s="156">
        <v>0</v>
      </c>
      <c r="P518" s="156">
        <v>0</v>
      </c>
      <c r="Q518" s="156">
        <v>0</v>
      </c>
      <c r="R518" s="156">
        <v>0</v>
      </c>
      <c r="S518" s="156">
        <v>0</v>
      </c>
      <c r="T518" s="156">
        <v>0</v>
      </c>
      <c r="U518" s="156">
        <v>0</v>
      </c>
    </row>
    <row r="519" spans="1:21" ht="15.5" thickBot="1">
      <c r="A519" t="str">
        <f t="shared" si="3863"/>
        <v>RI</v>
      </c>
      <c r="B519" s="1" t="s">
        <v>895</v>
      </c>
      <c r="C519">
        <f>SUMIFS(INDEX('IRA-BIL_IRA-BIL - Mid_annual_st'!$W$3:$AR$434,MATCH(C506,'IRA-BIL_IRA-BIL - Mid_annual_st'!$A$3:$A$434,0),),'IRA-BIL_IRA-BIL - Mid_annual_st'!$W$1:$AR$1,$B519)</f>
        <v>460981</v>
      </c>
      <c r="D519">
        <f>SUMIFS(INDEX('IRA-BIL_IRA-BIL - Mid_annual_st'!$W$3:$AR$434,MATCH(D506,'IRA-BIL_IRA-BIL - Mid_annual_st'!$A$3:$A$434,0),),'IRA-BIL_IRA-BIL - Mid_annual_st'!$W$1:$AR$1,$B519)</f>
        <v>529669</v>
      </c>
      <c r="E519">
        <f>SUMIFS(INDEX('IRA-BIL_IRA-BIL - Mid_annual_st'!$W$3:$AR$434,MATCH(E506,'IRA-BIL_IRA-BIL - Mid_annual_st'!$A$3:$A$434,0),),'IRA-BIL_IRA-BIL - Mid_annual_st'!$W$1:$AR$1,$B519)</f>
        <v>526080</v>
      </c>
      <c r="F519">
        <f>SUMIFS(INDEX('IRA-BIL_IRA-BIL - Mid_annual_st'!$W$3:$AR$434,MATCH(F506,'IRA-BIL_IRA-BIL - Mid_annual_st'!$A$3:$A$434,0),),'IRA-BIL_IRA-BIL - Mid_annual_st'!$W$1:$AR$1,$B519)</f>
        <v>522398</v>
      </c>
      <c r="G519">
        <f>SUMIFS(INDEX('IRA-BIL_IRA-BIL - Mid_annual_st'!$W$3:$AR$434,MATCH(G506,'IRA-BIL_IRA-BIL - Mid_annual_st'!$A$3:$A$434,0),),'IRA-BIL_IRA-BIL - Mid_annual_st'!$W$1:$AR$1,$B519)</f>
        <v>518745</v>
      </c>
      <c r="H519">
        <f>SUMIFS(INDEX('IRA-BIL_IRA-BIL - Mid_annual_st'!$W$3:$AR$434,MATCH(H506,'IRA-BIL_IRA-BIL - Mid_annual_st'!$A$3:$A$434,0),),'IRA-BIL_IRA-BIL - Mid_annual_st'!$W$1:$AR$1,$B519)</f>
        <v>515120</v>
      </c>
      <c r="I519">
        <f>SUMIFS(INDEX('IRA-BIL_IRA-BIL - Mid_annual_st'!$W$3:$AR$434,MATCH(I506,'IRA-BIL_IRA-BIL - Mid_annual_st'!$A$3:$A$434,0),),'IRA-BIL_IRA-BIL - Mid_annual_st'!$W$1:$AR$1,$B519)</f>
        <v>511508</v>
      </c>
      <c r="J519">
        <f>SUMIFS(INDEX('IRA-BIL_IRA-BIL - Mid_annual_st'!$W$3:$AR$434,MATCH(J506,'IRA-BIL_IRA-BIL - Mid_annual_st'!$A$3:$A$434,0),),'IRA-BIL_IRA-BIL - Mid_annual_st'!$W$1:$AR$1,$B519)</f>
        <v>507932</v>
      </c>
      <c r="K519">
        <f>SUMIFS(INDEX('IRA-BIL_IRA-BIL - Mid_annual_st'!$W$3:$AR$434,MATCH(K506,'IRA-BIL_IRA-BIL - Mid_annual_st'!$A$3:$A$434,0),),'IRA-BIL_IRA-BIL - Mid_annual_st'!$W$1:$AR$1,$B519)</f>
        <v>504377</v>
      </c>
      <c r="M519">
        <f t="shared" ref="M519" si="3936">C519/SUM(C508:C519)</f>
        <v>0.11376713055624794</v>
      </c>
      <c r="N519">
        <f t="shared" ref="N519" si="3937">D519/SUM(D508:D519)</f>
        <v>0.24205030480838657</v>
      </c>
      <c r="O519">
        <f t="shared" ref="O519" si="3938">E519/SUM(E508:E519)</f>
        <v>0.10343031694998528</v>
      </c>
      <c r="P519">
        <f t="shared" ref="P519" si="3939">F519/SUM(F508:F519)</f>
        <v>6.2322948879357749E-2</v>
      </c>
      <c r="Q519">
        <f t="shared" ref="Q519" si="3940">G519/SUM(G508:G519)</f>
        <v>6.1488927085816374E-2</v>
      </c>
      <c r="R519">
        <f t="shared" ref="R519" si="3941">H519/SUM(H508:H519)</f>
        <v>6.1917696053972925E-2</v>
      </c>
      <c r="S519">
        <f t="shared" ref="S519" si="3942">I519/SUM(I508:I519)</f>
        <v>6.3063711722836674E-2</v>
      </c>
      <c r="T519">
        <f t="shared" ref="T519" si="3943">J519/SUM(J508:J519)</f>
        <v>6.383344780068731E-2</v>
      </c>
      <c r="U519">
        <f t="shared" ref="U519" si="3944">K519/SUM(K508:K519)</f>
        <v>6.9311926826134421E-2</v>
      </c>
    </row>
    <row r="520" spans="1:21" ht="15.5" thickBot="1">
      <c r="A520" s="153" t="s">
        <v>574</v>
      </c>
      <c r="C520" s="152" t="str">
        <f t="shared" ref="C520" si="3945">$A520&amp;"_"&amp;C521</f>
        <v>SC_2022</v>
      </c>
      <c r="D520" s="152" t="str">
        <f t="shared" ref="D520" si="3946">$A520&amp;"_"&amp;D521</f>
        <v>SC_2023</v>
      </c>
      <c r="E520" s="152" t="str">
        <f t="shared" ref="E520" si="3947">$A520&amp;"_"&amp;E521</f>
        <v>SC_2024</v>
      </c>
      <c r="F520" s="152" t="str">
        <f t="shared" ref="F520" si="3948">$A520&amp;"_"&amp;F521</f>
        <v>SC_2025</v>
      </c>
      <c r="G520" s="152" t="str">
        <f t="shared" ref="G520" si="3949">$A520&amp;"_"&amp;G521</f>
        <v>SC_2026</v>
      </c>
      <c r="H520" s="152" t="str">
        <f t="shared" ref="H520" si="3950">$A520&amp;"_"&amp;H521</f>
        <v>SC_2027</v>
      </c>
      <c r="I520" s="152" t="str">
        <f t="shared" ref="I520" si="3951">$A520&amp;"_"&amp;I521</f>
        <v>SC_2028</v>
      </c>
      <c r="J520" s="152" t="str">
        <f t="shared" ref="J520" si="3952">$A520&amp;"_"&amp;J521</f>
        <v>SC_2029</v>
      </c>
      <c r="K520" s="152" t="str">
        <f t="shared" ref="K520" si="3953">$A520&amp;"_"&amp;K521</f>
        <v>SC_2030</v>
      </c>
      <c r="M520" s="159" t="str">
        <f t="shared" ref="M520" si="3954">$A520&amp;"_"&amp;M521</f>
        <v>SC_2022</v>
      </c>
      <c r="N520" s="159" t="str">
        <f t="shared" ref="N520" si="3955">$A520&amp;"_"&amp;N521</f>
        <v>SC_2023</v>
      </c>
      <c r="O520" s="159" t="str">
        <f t="shared" ref="O520" si="3956">$A520&amp;"_"&amp;O521</f>
        <v>SC_2024</v>
      </c>
      <c r="P520" s="159" t="str">
        <f t="shared" ref="P520" si="3957">$A520&amp;"_"&amp;P521</f>
        <v>SC_2025</v>
      </c>
      <c r="Q520" s="159" t="str">
        <f t="shared" ref="Q520" si="3958">$A520&amp;"_"&amp;Q521</f>
        <v>SC_2026</v>
      </c>
      <c r="R520" s="159" t="str">
        <f t="shared" ref="R520" si="3959">$A520&amp;"_"&amp;R521</f>
        <v>SC_2027</v>
      </c>
      <c r="S520" s="159" t="str">
        <f t="shared" ref="S520" si="3960">$A520&amp;"_"&amp;S521</f>
        <v>SC_2028</v>
      </c>
      <c r="T520" s="159" t="str">
        <f t="shared" ref="T520" si="3961">$A520&amp;"_"&amp;T521</f>
        <v>SC_2029</v>
      </c>
      <c r="U520" s="159" t="str">
        <f t="shared" ref="U520" si="3962">$A520&amp;"_"&amp;U521</f>
        <v>SC_2030</v>
      </c>
    </row>
    <row r="521" spans="1:21">
      <c r="C521" s="151">
        <v>2022</v>
      </c>
      <c r="D521" s="151">
        <v>2023</v>
      </c>
      <c r="E521" s="151">
        <v>2024</v>
      </c>
      <c r="F521" s="151">
        <v>2025</v>
      </c>
      <c r="G521" s="151">
        <v>2026</v>
      </c>
      <c r="H521" s="151">
        <v>2027</v>
      </c>
      <c r="I521" s="151">
        <v>2028</v>
      </c>
      <c r="J521" s="151">
        <v>2029</v>
      </c>
      <c r="K521" s="151">
        <v>2030</v>
      </c>
      <c r="M521" s="151">
        <v>2022</v>
      </c>
      <c r="N521" s="151">
        <v>2023</v>
      </c>
      <c r="O521" s="151">
        <v>2024</v>
      </c>
      <c r="P521" s="151">
        <v>2025</v>
      </c>
      <c r="Q521" s="151">
        <v>2026</v>
      </c>
      <c r="R521" s="151">
        <v>2027</v>
      </c>
      <c r="S521" s="151">
        <v>2028</v>
      </c>
      <c r="T521" s="151">
        <v>2029</v>
      </c>
      <c r="U521" s="151">
        <v>2030</v>
      </c>
    </row>
    <row r="522" spans="1:21">
      <c r="A522" t="str">
        <f>A520</f>
        <v>SC</v>
      </c>
      <c r="B522" s="1" t="s">
        <v>897</v>
      </c>
      <c r="C522" s="156">
        <v>0</v>
      </c>
      <c r="D522" s="156">
        <v>0</v>
      </c>
      <c r="E522" s="156">
        <v>0</v>
      </c>
      <c r="F522" s="156">
        <v>0</v>
      </c>
      <c r="G522" s="156">
        <v>0</v>
      </c>
      <c r="H522" s="156">
        <v>0</v>
      </c>
      <c r="I522" s="156">
        <v>0</v>
      </c>
      <c r="J522" s="156">
        <v>0</v>
      </c>
      <c r="K522" s="156">
        <v>0</v>
      </c>
      <c r="M522" s="156">
        <v>0</v>
      </c>
      <c r="N522" s="156">
        <v>0</v>
      </c>
      <c r="O522" s="156">
        <v>0</v>
      </c>
      <c r="P522" s="156">
        <v>0</v>
      </c>
      <c r="Q522" s="156">
        <v>0</v>
      </c>
      <c r="R522" s="156">
        <v>0</v>
      </c>
      <c r="S522" s="156">
        <v>0</v>
      </c>
      <c r="T522" s="156">
        <v>0</v>
      </c>
      <c r="U522" s="156">
        <v>0</v>
      </c>
    </row>
    <row r="523" spans="1:21">
      <c r="A523" t="str">
        <f>A522</f>
        <v>SC</v>
      </c>
      <c r="B523" s="1" t="s">
        <v>104</v>
      </c>
      <c r="C523">
        <f>SUMIFS(INDEX('IRA-BIL_IRA-BIL - Mid_annual_st'!$W$3:$AR$434,MATCH(C520,'IRA-BIL_IRA-BIL - Mid_annual_st'!$A$3:$A$434,0),),'IRA-BIL_IRA-BIL - Mid_annual_st'!$W$1:$AR$1,$B523)</f>
        <v>541011</v>
      </c>
      <c r="D523">
        <f>SUMIFS(INDEX('IRA-BIL_IRA-BIL - Mid_annual_st'!$W$3:$AR$434,MATCH(D520,'IRA-BIL_IRA-BIL - Mid_annual_st'!$A$3:$A$434,0),),'IRA-BIL_IRA-BIL - Mid_annual_st'!$W$1:$AR$1,$B523)</f>
        <v>435580</v>
      </c>
      <c r="E523">
        <f>SUMIFS(INDEX('IRA-BIL_IRA-BIL - Mid_annual_st'!$W$3:$AR$434,MATCH(E520,'IRA-BIL_IRA-BIL - Mid_annual_st'!$A$3:$A$434,0),),'IRA-BIL_IRA-BIL - Mid_annual_st'!$W$1:$AR$1,$B523)</f>
        <v>388950</v>
      </c>
      <c r="F523">
        <f>SUMIFS(INDEX('IRA-BIL_IRA-BIL - Mid_annual_st'!$W$3:$AR$434,MATCH(F520,'IRA-BIL_IRA-BIL - Mid_annual_st'!$A$3:$A$434,0),),'IRA-BIL_IRA-BIL - Mid_annual_st'!$W$1:$AR$1,$B523)</f>
        <v>214145</v>
      </c>
      <c r="G523">
        <f>SUMIFS(INDEX('IRA-BIL_IRA-BIL - Mid_annual_st'!$W$3:$AR$434,MATCH(G520,'IRA-BIL_IRA-BIL - Mid_annual_st'!$A$3:$A$434,0),),'IRA-BIL_IRA-BIL - Mid_annual_st'!$W$1:$AR$1,$B523)</f>
        <v>214145</v>
      </c>
      <c r="H523">
        <f>SUMIFS(INDEX('IRA-BIL_IRA-BIL - Mid_annual_st'!$W$3:$AR$434,MATCH(H520,'IRA-BIL_IRA-BIL - Mid_annual_st'!$A$3:$A$434,0),),'IRA-BIL_IRA-BIL - Mid_annual_st'!$W$1:$AR$1,$B523)</f>
        <v>214145</v>
      </c>
      <c r="I523">
        <f>SUMIFS(INDEX('IRA-BIL_IRA-BIL - Mid_annual_st'!$W$3:$AR$434,MATCH(I520,'IRA-BIL_IRA-BIL - Mid_annual_st'!$A$3:$A$434,0),),'IRA-BIL_IRA-BIL - Mid_annual_st'!$W$1:$AR$1,$B523)</f>
        <v>164409</v>
      </c>
      <c r="J523">
        <f>SUMIFS(INDEX('IRA-BIL_IRA-BIL - Mid_annual_st'!$W$3:$AR$434,MATCH(J520,'IRA-BIL_IRA-BIL - Mid_annual_st'!$A$3:$A$434,0),),'IRA-BIL_IRA-BIL - Mid_annual_st'!$W$1:$AR$1,$B523)</f>
        <v>164409</v>
      </c>
      <c r="K523">
        <f>SUMIFS(INDEX('IRA-BIL_IRA-BIL - Mid_annual_st'!$W$3:$AR$434,MATCH(K520,'IRA-BIL_IRA-BIL - Mid_annual_st'!$A$3:$A$434,0),),'IRA-BIL_IRA-BIL - Mid_annual_st'!$W$1:$AR$1,$B523)</f>
        <v>161074</v>
      </c>
      <c r="M523">
        <f t="shared" ref="M523" si="3963">C523/SUM(C522:C533)</f>
        <v>5.4572009510144371E-3</v>
      </c>
      <c r="N523">
        <f t="shared" ref="N523" si="3964">D523/SUM(D522:D533)</f>
        <v>4.6183871289692188E-3</v>
      </c>
      <c r="O523">
        <f t="shared" ref="O523" si="3965">E523/SUM(E522:E533)</f>
        <v>4.333267159885571E-3</v>
      </c>
      <c r="P523">
        <f t="shared" ref="P523" si="3966">F523/SUM(F522:F533)</f>
        <v>2.4213162668480595E-3</v>
      </c>
      <c r="Q523">
        <f t="shared" ref="Q523" si="3967">G523/SUM(G522:G533)</f>
        <v>2.4477819565738596E-3</v>
      </c>
      <c r="R523">
        <f t="shared" ref="R523" si="3968">H523/SUM(H522:H533)</f>
        <v>2.4274595741462027E-3</v>
      </c>
      <c r="S523">
        <f t="shared" ref="S523" si="3969">I523/SUM(I522:I533)</f>
        <v>1.9899390365196641E-3</v>
      </c>
      <c r="T523">
        <f t="shared" ref="T523" si="3970">J523/SUM(J522:J533)</f>
        <v>1.6211127531155288E-3</v>
      </c>
      <c r="U523">
        <f t="shared" ref="U523" si="3971">K523/SUM(K522:K533)</f>
        <v>1.3819084408315209E-3</v>
      </c>
    </row>
    <row r="524" spans="1:21">
      <c r="A524" t="str">
        <f t="shared" ref="A524:A533" si="3972">A523</f>
        <v>SC</v>
      </c>
      <c r="B524" s="1" t="s">
        <v>98</v>
      </c>
      <c r="C524">
        <f>SUMIFS(INDEX('IRA-BIL_IRA-BIL - Mid_annual_st'!$W$3:$AR$434,MATCH(C520,'IRA-BIL_IRA-BIL - Mid_annual_st'!$A$3:$A$434,0),),'IRA-BIL_IRA-BIL - Mid_annual_st'!$W$1:$AR$1,$B524)</f>
        <v>25083336</v>
      </c>
      <c r="D524">
        <f>SUMIFS(INDEX('IRA-BIL_IRA-BIL - Mid_annual_st'!$W$3:$AR$434,MATCH(D520,'IRA-BIL_IRA-BIL - Mid_annual_st'!$A$3:$A$434,0),),'IRA-BIL_IRA-BIL - Mid_annual_st'!$W$1:$AR$1,$B524)</f>
        <v>17936697</v>
      </c>
      <c r="E524">
        <f>SUMIFS(INDEX('IRA-BIL_IRA-BIL - Mid_annual_st'!$W$3:$AR$434,MATCH(E520,'IRA-BIL_IRA-BIL - Mid_annual_st'!$A$3:$A$434,0),),'IRA-BIL_IRA-BIL - Mid_annual_st'!$W$1:$AR$1,$B524)</f>
        <v>13220615</v>
      </c>
      <c r="F524">
        <f>SUMIFS(INDEX('IRA-BIL_IRA-BIL - Mid_annual_st'!$W$3:$AR$434,MATCH(F520,'IRA-BIL_IRA-BIL - Mid_annual_st'!$A$3:$A$434,0),),'IRA-BIL_IRA-BIL - Mid_annual_st'!$W$1:$AR$1,$B524)</f>
        <v>12621008</v>
      </c>
      <c r="G524">
        <f>SUMIFS(INDEX('IRA-BIL_IRA-BIL - Mid_annual_st'!$W$3:$AR$434,MATCH(G520,'IRA-BIL_IRA-BIL - Mid_annual_st'!$A$3:$A$434,0),),'IRA-BIL_IRA-BIL - Mid_annual_st'!$W$1:$AR$1,$B524)</f>
        <v>11288368</v>
      </c>
      <c r="H524">
        <f>SUMIFS(INDEX('IRA-BIL_IRA-BIL - Mid_annual_st'!$W$3:$AR$434,MATCH(H520,'IRA-BIL_IRA-BIL - Mid_annual_st'!$A$3:$A$434,0),),'IRA-BIL_IRA-BIL - Mid_annual_st'!$W$1:$AR$1,$B524)</f>
        <v>8634529</v>
      </c>
      <c r="I524">
        <f>SUMIFS(INDEX('IRA-BIL_IRA-BIL - Mid_annual_st'!$W$3:$AR$434,MATCH(I520,'IRA-BIL_IRA-BIL - Mid_annual_st'!$A$3:$A$434,0),),'IRA-BIL_IRA-BIL - Mid_annual_st'!$W$1:$AR$1,$B524)</f>
        <v>1776902</v>
      </c>
      <c r="J524">
        <f>SUMIFS(INDEX('IRA-BIL_IRA-BIL - Mid_annual_st'!$W$3:$AR$434,MATCH(J520,'IRA-BIL_IRA-BIL - Mid_annual_st'!$A$3:$A$434,0),),'IRA-BIL_IRA-BIL - Mid_annual_st'!$W$1:$AR$1,$B524)</f>
        <v>1272382</v>
      </c>
      <c r="K524">
        <f>SUMIFS(INDEX('IRA-BIL_IRA-BIL - Mid_annual_st'!$W$3:$AR$434,MATCH(K520,'IRA-BIL_IRA-BIL - Mid_annual_st'!$A$3:$A$434,0),),'IRA-BIL_IRA-BIL - Mid_annual_st'!$W$1:$AR$1,$B524)</f>
        <v>1379174</v>
      </c>
      <c r="M524">
        <f t="shared" ref="M524" si="3973">C524/SUM(C522:C533)</f>
        <v>0.25301667632232</v>
      </c>
      <c r="N524">
        <f t="shared" ref="N524" si="3974">D524/SUM(D522:D533)</f>
        <v>0.19018001414440699</v>
      </c>
      <c r="O524">
        <f t="shared" ref="O524" si="3975">E524/SUM(E522:E533)</f>
        <v>0.14729002908597652</v>
      </c>
      <c r="P524">
        <f t="shared" ref="P524" si="3976">F524/SUM(F522:F533)</f>
        <v>0.14270448515921219</v>
      </c>
      <c r="Q524">
        <f t="shared" ref="Q524" si="3977">G524/SUM(G522:G533)</f>
        <v>0.12903156043599312</v>
      </c>
      <c r="R524">
        <f t="shared" ref="R524" si="3978">H524/SUM(H522:H533)</f>
        <v>9.7877466619781167E-2</v>
      </c>
      <c r="S524">
        <f t="shared" ref="S524" si="3979">I524/SUM(I522:I533)</f>
        <v>2.1506892286127063E-2</v>
      </c>
      <c r="T524">
        <f t="shared" ref="T524" si="3980">J524/SUM(J522:J533)</f>
        <v>1.2545996186550874E-2</v>
      </c>
      <c r="U524">
        <f t="shared" ref="U524" si="3981">K524/SUM(K522:K533)</f>
        <v>1.1832401206745793E-2</v>
      </c>
    </row>
    <row r="525" spans="1:21">
      <c r="A525" t="str">
        <f t="shared" si="3972"/>
        <v>SC</v>
      </c>
      <c r="B525" s="1" t="s">
        <v>105</v>
      </c>
      <c r="C525">
        <f>SUMIFS(INDEX('IRA-BIL_IRA-BIL - Mid_annual_st'!$W$3:$AR$434,MATCH(C520,'IRA-BIL_IRA-BIL - Mid_annual_st'!$A$3:$A$434,0),),'IRA-BIL_IRA-BIL - Mid_annual_st'!$W$1:$AR$1,$B525)</f>
        <v>0</v>
      </c>
      <c r="D525">
        <f>SUMIFS(INDEX('IRA-BIL_IRA-BIL - Mid_annual_st'!$W$3:$AR$434,MATCH(D520,'IRA-BIL_IRA-BIL - Mid_annual_st'!$A$3:$A$434,0),),'IRA-BIL_IRA-BIL - Mid_annual_st'!$W$1:$AR$1,$B525)</f>
        <v>0</v>
      </c>
      <c r="E525">
        <f>SUMIFS(INDEX('IRA-BIL_IRA-BIL - Mid_annual_st'!$W$3:$AR$434,MATCH(E520,'IRA-BIL_IRA-BIL - Mid_annual_st'!$A$3:$A$434,0),),'IRA-BIL_IRA-BIL - Mid_annual_st'!$W$1:$AR$1,$B525)</f>
        <v>0</v>
      </c>
      <c r="F525">
        <f>SUMIFS(INDEX('IRA-BIL_IRA-BIL - Mid_annual_st'!$W$3:$AR$434,MATCH(F520,'IRA-BIL_IRA-BIL - Mid_annual_st'!$A$3:$A$434,0),),'IRA-BIL_IRA-BIL - Mid_annual_st'!$W$1:$AR$1,$B525)</f>
        <v>0</v>
      </c>
      <c r="G525">
        <f>SUMIFS(INDEX('IRA-BIL_IRA-BIL - Mid_annual_st'!$W$3:$AR$434,MATCH(G520,'IRA-BIL_IRA-BIL - Mid_annual_st'!$A$3:$A$434,0),),'IRA-BIL_IRA-BIL - Mid_annual_st'!$W$1:$AR$1,$B525)</f>
        <v>0</v>
      </c>
      <c r="H525">
        <f>SUMIFS(INDEX('IRA-BIL_IRA-BIL - Mid_annual_st'!$W$3:$AR$434,MATCH(H520,'IRA-BIL_IRA-BIL - Mid_annual_st'!$A$3:$A$434,0),),'IRA-BIL_IRA-BIL - Mid_annual_st'!$W$1:$AR$1,$B525)</f>
        <v>0</v>
      </c>
      <c r="I525">
        <f>SUMIFS(INDEX('IRA-BIL_IRA-BIL - Mid_annual_st'!$W$3:$AR$434,MATCH(I520,'IRA-BIL_IRA-BIL - Mid_annual_st'!$A$3:$A$434,0),),'IRA-BIL_IRA-BIL - Mid_annual_st'!$W$1:$AR$1,$B525)</f>
        <v>0</v>
      </c>
      <c r="J525">
        <f>SUMIFS(INDEX('IRA-BIL_IRA-BIL - Mid_annual_st'!$W$3:$AR$434,MATCH(J520,'IRA-BIL_IRA-BIL - Mid_annual_st'!$A$3:$A$434,0),),'IRA-BIL_IRA-BIL - Mid_annual_st'!$W$1:$AR$1,$B525)</f>
        <v>0</v>
      </c>
      <c r="K525">
        <f>SUMIFS(INDEX('IRA-BIL_IRA-BIL - Mid_annual_st'!$W$3:$AR$434,MATCH(K520,'IRA-BIL_IRA-BIL - Mid_annual_st'!$A$3:$A$434,0),),'IRA-BIL_IRA-BIL - Mid_annual_st'!$W$1:$AR$1,$B525)</f>
        <v>0</v>
      </c>
      <c r="M525">
        <f t="shared" ref="M525" si="3982">C525/SUM(C522:C533)</f>
        <v>0</v>
      </c>
      <c r="N525">
        <f t="shared" ref="N525" si="3983">D525/SUM(D522:D533)</f>
        <v>0</v>
      </c>
      <c r="O525">
        <f t="shared" ref="O525" si="3984">E525/SUM(E522:E533)</f>
        <v>0</v>
      </c>
      <c r="P525">
        <f t="shared" ref="P525" si="3985">F525/SUM(F522:F533)</f>
        <v>0</v>
      </c>
      <c r="Q525">
        <f t="shared" ref="Q525" si="3986">G525/SUM(G522:G533)</f>
        <v>0</v>
      </c>
      <c r="R525">
        <f t="shared" ref="R525" si="3987">H525/SUM(H522:H533)</f>
        <v>0</v>
      </c>
      <c r="S525">
        <f t="shared" ref="S525" si="3988">I525/SUM(I522:I533)</f>
        <v>0</v>
      </c>
      <c r="T525">
        <f t="shared" ref="T525" si="3989">J525/SUM(J522:J533)</f>
        <v>0</v>
      </c>
      <c r="U525">
        <f t="shared" ref="U525" si="3990">K525/SUM(K522:K533)</f>
        <v>0</v>
      </c>
    </row>
    <row r="526" spans="1:21">
      <c r="A526" t="str">
        <f t="shared" si="3972"/>
        <v>SC</v>
      </c>
      <c r="B526" s="1" t="s">
        <v>101</v>
      </c>
      <c r="C526">
        <f>SUMIFS(INDEX('IRA-BIL_IRA-BIL - Mid_annual_st'!$W$3:$AR$434,MATCH(C520,'IRA-BIL_IRA-BIL - Mid_annual_st'!$A$3:$A$434,0),),'IRA-BIL_IRA-BIL - Mid_annual_st'!$W$1:$AR$1,$B526)</f>
        <v>2401826</v>
      </c>
      <c r="D526">
        <f>SUMIFS(INDEX('IRA-BIL_IRA-BIL - Mid_annual_st'!$W$3:$AR$434,MATCH(D520,'IRA-BIL_IRA-BIL - Mid_annual_st'!$A$3:$A$434,0),),'IRA-BIL_IRA-BIL - Mid_annual_st'!$W$1:$AR$1,$B526)</f>
        <v>2401822</v>
      </c>
      <c r="E526">
        <f>SUMIFS(INDEX('IRA-BIL_IRA-BIL - Mid_annual_st'!$W$3:$AR$434,MATCH(E520,'IRA-BIL_IRA-BIL - Mid_annual_st'!$A$3:$A$434,0),),'IRA-BIL_IRA-BIL - Mid_annual_st'!$W$1:$AR$1,$B526)</f>
        <v>2405828</v>
      </c>
      <c r="F526">
        <f>SUMIFS(INDEX('IRA-BIL_IRA-BIL - Mid_annual_st'!$W$3:$AR$434,MATCH(F520,'IRA-BIL_IRA-BIL - Mid_annual_st'!$A$3:$A$434,0),),'IRA-BIL_IRA-BIL - Mid_annual_st'!$W$1:$AR$1,$B526)</f>
        <v>2409825</v>
      </c>
      <c r="G526">
        <f>SUMIFS(INDEX('IRA-BIL_IRA-BIL - Mid_annual_st'!$W$3:$AR$434,MATCH(G520,'IRA-BIL_IRA-BIL - Mid_annual_st'!$A$3:$A$434,0),),'IRA-BIL_IRA-BIL - Mid_annual_st'!$W$1:$AR$1,$B526)</f>
        <v>2413829</v>
      </c>
      <c r="H526">
        <f>SUMIFS(INDEX('IRA-BIL_IRA-BIL - Mid_annual_st'!$W$3:$AR$434,MATCH(H520,'IRA-BIL_IRA-BIL - Mid_annual_st'!$A$3:$A$434,0),),'IRA-BIL_IRA-BIL - Mid_annual_st'!$W$1:$AR$1,$B526)</f>
        <v>2417834</v>
      </c>
      <c r="I526">
        <f>SUMIFS(INDEX('IRA-BIL_IRA-BIL - Mid_annual_st'!$W$3:$AR$434,MATCH(I520,'IRA-BIL_IRA-BIL - Mid_annual_st'!$A$3:$A$434,0),),'IRA-BIL_IRA-BIL - Mid_annual_st'!$W$1:$AR$1,$B526)</f>
        <v>2440457</v>
      </c>
      <c r="J526">
        <f>SUMIFS(INDEX('IRA-BIL_IRA-BIL - Mid_annual_st'!$W$3:$AR$434,MATCH(J520,'IRA-BIL_IRA-BIL - Mid_annual_st'!$A$3:$A$434,0),),'IRA-BIL_IRA-BIL - Mid_annual_st'!$W$1:$AR$1,$B526)</f>
        <v>2444394</v>
      </c>
      <c r="K526">
        <f>SUMIFS(INDEX('IRA-BIL_IRA-BIL - Mid_annual_st'!$W$3:$AR$434,MATCH(K520,'IRA-BIL_IRA-BIL - Mid_annual_st'!$A$3:$A$434,0),),'IRA-BIL_IRA-BIL - Mid_annual_st'!$W$1:$AR$1,$B526)</f>
        <v>2448251</v>
      </c>
      <c r="M526">
        <f t="shared" ref="M526" si="3991">C526/SUM(C522:C533)</f>
        <v>2.4227320944252891E-2</v>
      </c>
      <c r="N526">
        <f t="shared" ref="N526" si="3992">D526/SUM(D522:D533)</f>
        <v>2.5466145853517395E-2</v>
      </c>
      <c r="O526">
        <f t="shared" ref="O526" si="3993">E526/SUM(E522:E533)</f>
        <v>2.6803176410163727E-2</v>
      </c>
      <c r="P526">
        <f t="shared" ref="P526" si="3994">F526/SUM(F522:F533)</f>
        <v>2.7247652164454576E-2</v>
      </c>
      <c r="Q526">
        <f t="shared" ref="Q526" si="3995">G526/SUM(G522:G533)</f>
        <v>2.7591244588735311E-2</v>
      </c>
      <c r="R526">
        <f t="shared" ref="R526" si="3996">H526/SUM(H522:H533)</f>
        <v>2.7407571000939594E-2</v>
      </c>
      <c r="S526">
        <f t="shared" ref="S526" si="3997">I526/SUM(I522:I533)</f>
        <v>2.9538289578111113E-2</v>
      </c>
      <c r="T526">
        <f t="shared" ref="T526" si="3998">J526/SUM(J522:J533)</f>
        <v>2.4102319745507118E-2</v>
      </c>
      <c r="U526">
        <f t="shared" ref="U526" si="3999">K526/SUM(K522:K533)</f>
        <v>2.1004375145425157E-2</v>
      </c>
    </row>
    <row r="527" spans="1:21">
      <c r="A527" t="str">
        <f t="shared" si="3972"/>
        <v>SC</v>
      </c>
      <c r="B527" s="1" t="s">
        <v>346</v>
      </c>
      <c r="C527">
        <f>SUMIFS(INDEX('IRA-BIL_IRA-BIL - Mid_annual_st'!$W$3:$AR$434,MATCH(C520,'IRA-BIL_IRA-BIL - Mid_annual_st'!$A$3:$A$434,0),),'IRA-BIL_IRA-BIL - Mid_annual_st'!$W$1:$AR$1,$B527)</f>
        <v>14176330</v>
      </c>
      <c r="D527">
        <f>SUMIFS(INDEX('IRA-BIL_IRA-BIL - Mid_annual_st'!$W$3:$AR$434,MATCH(D520,'IRA-BIL_IRA-BIL - Mid_annual_st'!$A$3:$A$434,0),),'IRA-BIL_IRA-BIL - Mid_annual_st'!$W$1:$AR$1,$B527)</f>
        <v>15497678</v>
      </c>
      <c r="E527">
        <f>SUMIFS(INDEX('IRA-BIL_IRA-BIL - Mid_annual_st'!$W$3:$AR$434,MATCH(E520,'IRA-BIL_IRA-BIL - Mid_annual_st'!$A$3:$A$434,0),),'IRA-BIL_IRA-BIL - Mid_annual_st'!$W$1:$AR$1,$B527)</f>
        <v>15513990</v>
      </c>
      <c r="F527">
        <f>SUMIFS(INDEX('IRA-BIL_IRA-BIL - Mid_annual_st'!$W$3:$AR$434,MATCH(F520,'IRA-BIL_IRA-BIL - Mid_annual_st'!$A$3:$A$434,0),),'IRA-BIL_IRA-BIL - Mid_annual_st'!$W$1:$AR$1,$B527)</f>
        <v>14915698</v>
      </c>
      <c r="G527">
        <f>SUMIFS(INDEX('IRA-BIL_IRA-BIL - Mid_annual_st'!$W$3:$AR$434,MATCH(G520,'IRA-BIL_IRA-BIL - Mid_annual_st'!$A$3:$A$434,0),),'IRA-BIL_IRA-BIL - Mid_annual_st'!$W$1:$AR$1,$B527)</f>
        <v>14022644</v>
      </c>
      <c r="H527">
        <f>SUMIFS(INDEX('IRA-BIL_IRA-BIL - Mid_annual_st'!$W$3:$AR$434,MATCH(H520,'IRA-BIL_IRA-BIL - Mid_annual_st'!$A$3:$A$434,0),),'IRA-BIL_IRA-BIL - Mid_annual_st'!$W$1:$AR$1,$B527)</f>
        <v>13010972</v>
      </c>
      <c r="I527">
        <f>SUMIFS(INDEX('IRA-BIL_IRA-BIL - Mid_annual_st'!$W$3:$AR$434,MATCH(I520,'IRA-BIL_IRA-BIL - Mid_annual_st'!$A$3:$A$434,0),),'IRA-BIL_IRA-BIL - Mid_annual_st'!$W$1:$AR$1,$B527)</f>
        <v>10152082</v>
      </c>
      <c r="J527">
        <f>SUMIFS(INDEX('IRA-BIL_IRA-BIL - Mid_annual_st'!$W$3:$AR$434,MATCH(J520,'IRA-BIL_IRA-BIL - Mid_annual_st'!$A$3:$A$434,0),),'IRA-BIL_IRA-BIL - Mid_annual_st'!$W$1:$AR$1,$B527)</f>
        <v>7702979</v>
      </c>
      <c r="K527">
        <f>SUMIFS(INDEX('IRA-BIL_IRA-BIL - Mid_annual_st'!$W$3:$AR$434,MATCH(K520,'IRA-BIL_IRA-BIL - Mid_annual_st'!$A$3:$A$434,0),),'IRA-BIL_IRA-BIL - Mid_annual_st'!$W$1:$AR$1,$B527)</f>
        <v>4491699</v>
      </c>
      <c r="M527">
        <f t="shared" ref="M527" si="4000">C527/SUM(C522:C533)</f>
        <v>0.14299724323145829</v>
      </c>
      <c r="N527">
        <f t="shared" ref="N527" si="4001">D527/SUM(D522:D533)</f>
        <v>0.16431947427363383</v>
      </c>
      <c r="O527">
        <f t="shared" ref="O527" si="4002">E527/SUM(E522:E533)</f>
        <v>0.17284037379044387</v>
      </c>
      <c r="P527">
        <f t="shared" ref="P527" si="4003">F527/SUM(F522:F533)</f>
        <v>0.16865031730272978</v>
      </c>
      <c r="Q527">
        <f t="shared" ref="Q527" si="4004">G527/SUM(G522:G533)</f>
        <v>0.16028567076821171</v>
      </c>
      <c r="R527">
        <f t="shared" ref="R527" si="4005">H527/SUM(H522:H533)</f>
        <v>0.14748702304675881</v>
      </c>
      <c r="S527">
        <f t="shared" ref="S527" si="4006">I527/SUM(I522:I533)</f>
        <v>0.12287663250642376</v>
      </c>
      <c r="T527">
        <f t="shared" ref="T527" si="4007">J527/SUM(J522:J533)</f>
        <v>7.5953247656035269E-2</v>
      </c>
      <c r="U527">
        <f t="shared" ref="U527" si="4008">K527/SUM(K522:K533)</f>
        <v>3.8535808148891203E-2</v>
      </c>
    </row>
    <row r="528" spans="1:21">
      <c r="A528" t="str">
        <f t="shared" si="3972"/>
        <v>SC</v>
      </c>
      <c r="B528" s="1" t="s">
        <v>99</v>
      </c>
      <c r="C528">
        <f>SUMIFS(INDEX('IRA-BIL_IRA-BIL - Mid_annual_st'!$W$3:$AR$434,MATCH(C520,'IRA-BIL_IRA-BIL - Mid_annual_st'!$A$3:$A$434,0),),'IRA-BIL_IRA-BIL - Mid_annual_st'!$W$1:$AR$1,$B528)</f>
        <v>53348313</v>
      </c>
      <c r="D528">
        <f>SUMIFS(INDEX('IRA-BIL_IRA-BIL - Mid_annual_st'!$W$3:$AR$434,MATCH(D520,'IRA-BIL_IRA-BIL - Mid_annual_st'!$A$3:$A$434,0),),'IRA-BIL_IRA-BIL - Mid_annual_st'!$W$1:$AR$1,$B528)</f>
        <v>53348313</v>
      </c>
      <c r="E528">
        <f>SUMIFS(INDEX('IRA-BIL_IRA-BIL - Mid_annual_st'!$W$3:$AR$434,MATCH(E520,'IRA-BIL_IRA-BIL - Mid_annual_st'!$A$3:$A$434,0),),'IRA-BIL_IRA-BIL - Mid_annual_st'!$W$1:$AR$1,$B528)</f>
        <v>53348313</v>
      </c>
      <c r="F528">
        <f>SUMIFS(INDEX('IRA-BIL_IRA-BIL - Mid_annual_st'!$W$3:$AR$434,MATCH(F520,'IRA-BIL_IRA-BIL - Mid_annual_st'!$A$3:$A$434,0),),'IRA-BIL_IRA-BIL - Mid_annual_st'!$W$1:$AR$1,$B528)</f>
        <v>53348313</v>
      </c>
      <c r="G528">
        <f>SUMIFS(INDEX('IRA-BIL_IRA-BIL - Mid_annual_st'!$W$3:$AR$434,MATCH(G520,'IRA-BIL_IRA-BIL - Mid_annual_st'!$A$3:$A$434,0),),'IRA-BIL_IRA-BIL - Mid_annual_st'!$W$1:$AR$1,$B528)</f>
        <v>53348313</v>
      </c>
      <c r="H528">
        <f>SUMIFS(INDEX('IRA-BIL_IRA-BIL - Mid_annual_st'!$W$3:$AR$434,MATCH(H520,'IRA-BIL_IRA-BIL - Mid_annual_st'!$A$3:$A$434,0),),'IRA-BIL_IRA-BIL - Mid_annual_st'!$W$1:$AR$1,$B528)</f>
        <v>53348313</v>
      </c>
      <c r="I528">
        <f>SUMIFS(INDEX('IRA-BIL_IRA-BIL - Mid_annual_st'!$W$3:$AR$434,MATCH(I520,'IRA-BIL_IRA-BIL - Mid_annual_st'!$A$3:$A$434,0),),'IRA-BIL_IRA-BIL - Mid_annual_st'!$W$1:$AR$1,$B528)</f>
        <v>53348313</v>
      </c>
      <c r="J528">
        <f>SUMIFS(INDEX('IRA-BIL_IRA-BIL - Mid_annual_st'!$W$3:$AR$434,MATCH(J520,'IRA-BIL_IRA-BIL - Mid_annual_st'!$A$3:$A$434,0),),'IRA-BIL_IRA-BIL - Mid_annual_st'!$W$1:$AR$1,$B528)</f>
        <v>53348313</v>
      </c>
      <c r="K528">
        <f>SUMIFS(INDEX('IRA-BIL_IRA-BIL - Mid_annual_st'!$W$3:$AR$434,MATCH(K520,'IRA-BIL_IRA-BIL - Mid_annual_st'!$A$3:$A$434,0),),'IRA-BIL_IRA-BIL - Mid_annual_st'!$W$1:$AR$1,$B528)</f>
        <v>53348313</v>
      </c>
      <c r="M528">
        <f t="shared" ref="M528" si="4009">C528/SUM(C522:C533)</f>
        <v>0.53812670063753942</v>
      </c>
      <c r="N528">
        <f t="shared" ref="N528" si="4010">D528/SUM(D522:D533)</f>
        <v>0.56564388197672355</v>
      </c>
      <c r="O528">
        <f t="shared" ref="O528" si="4011">E528/SUM(E522:E533)</f>
        <v>0.59435015492530263</v>
      </c>
      <c r="P528">
        <f t="shared" ref="P528" si="4012">F528/SUM(F522:F533)</f>
        <v>0.60320408170072526</v>
      </c>
      <c r="Q528">
        <f t="shared" ref="Q528" si="4013">G528/SUM(G522:G533)</f>
        <v>0.60979727742910028</v>
      </c>
      <c r="R528">
        <f t="shared" ref="R528" si="4014">H528/SUM(H522:H533)</f>
        <v>0.60473451706273007</v>
      </c>
      <c r="S528">
        <f t="shared" ref="S528" si="4015">I528/SUM(I522:I533)</f>
        <v>0.64570607795905011</v>
      </c>
      <c r="T528">
        <f t="shared" ref="T528" si="4016">J528/SUM(J522:J533)</f>
        <v>0.52602734985006272</v>
      </c>
      <c r="U528">
        <f t="shared" ref="U528" si="4017">K528/SUM(K522:K533)</f>
        <v>0.45769325923998877</v>
      </c>
    </row>
    <row r="529" spans="1:21">
      <c r="A529" t="str">
        <f t="shared" si="3972"/>
        <v>SC</v>
      </c>
      <c r="B529" s="1" t="s">
        <v>109</v>
      </c>
      <c r="C529">
        <f>SUMIFS(INDEX('IRA-BIL_IRA-BIL - Mid_annual_st'!$W$3:$AR$434,MATCH(C520,'IRA-BIL_IRA-BIL - Mid_annual_st'!$A$3:$A$434,0),),'IRA-BIL_IRA-BIL - Mid_annual_st'!$W$1:$AR$1,$B529)</f>
        <v>0</v>
      </c>
      <c r="D529">
        <f>SUMIFS(INDEX('IRA-BIL_IRA-BIL - Mid_annual_st'!$W$3:$AR$434,MATCH(D520,'IRA-BIL_IRA-BIL - Mid_annual_st'!$A$3:$A$434,0),),'IRA-BIL_IRA-BIL - Mid_annual_st'!$W$1:$AR$1,$B529)</f>
        <v>0</v>
      </c>
      <c r="E529">
        <f>SUMIFS(INDEX('IRA-BIL_IRA-BIL - Mid_annual_st'!$W$3:$AR$434,MATCH(E520,'IRA-BIL_IRA-BIL - Mid_annual_st'!$A$3:$A$434,0),),'IRA-BIL_IRA-BIL - Mid_annual_st'!$W$1:$AR$1,$B529)</f>
        <v>0</v>
      </c>
      <c r="F529">
        <f>SUMIFS(INDEX('IRA-BIL_IRA-BIL - Mid_annual_st'!$W$3:$AR$434,MATCH(F520,'IRA-BIL_IRA-BIL - Mid_annual_st'!$A$3:$A$434,0),),'IRA-BIL_IRA-BIL - Mid_annual_st'!$W$1:$AR$1,$B529)</f>
        <v>0</v>
      </c>
      <c r="G529">
        <f>SUMIFS(INDEX('IRA-BIL_IRA-BIL - Mid_annual_st'!$W$3:$AR$434,MATCH(G520,'IRA-BIL_IRA-BIL - Mid_annual_st'!$A$3:$A$434,0),),'IRA-BIL_IRA-BIL - Mid_annual_st'!$W$1:$AR$1,$B529)</f>
        <v>0</v>
      </c>
      <c r="H529">
        <f>SUMIFS(INDEX('IRA-BIL_IRA-BIL - Mid_annual_st'!$W$3:$AR$434,MATCH(H520,'IRA-BIL_IRA-BIL - Mid_annual_st'!$A$3:$A$434,0),),'IRA-BIL_IRA-BIL - Mid_annual_st'!$W$1:$AR$1,$B529)</f>
        <v>0</v>
      </c>
      <c r="I529">
        <f>SUMIFS(INDEX('IRA-BIL_IRA-BIL - Mid_annual_st'!$W$3:$AR$434,MATCH(I520,'IRA-BIL_IRA-BIL - Mid_annual_st'!$A$3:$A$434,0),),'IRA-BIL_IRA-BIL - Mid_annual_st'!$W$1:$AR$1,$B529)</f>
        <v>0</v>
      </c>
      <c r="J529">
        <f>SUMIFS(INDEX('IRA-BIL_IRA-BIL - Mid_annual_st'!$W$3:$AR$434,MATCH(J520,'IRA-BIL_IRA-BIL - Mid_annual_st'!$A$3:$A$434,0),),'IRA-BIL_IRA-BIL - Mid_annual_st'!$W$1:$AR$1,$B529)</f>
        <v>0</v>
      </c>
      <c r="K529">
        <f>SUMIFS(INDEX('IRA-BIL_IRA-BIL - Mid_annual_st'!$W$3:$AR$434,MATCH(K520,'IRA-BIL_IRA-BIL - Mid_annual_st'!$A$3:$A$434,0),),'IRA-BIL_IRA-BIL - Mid_annual_st'!$W$1:$AR$1,$B529)</f>
        <v>0</v>
      </c>
      <c r="M529">
        <f t="shared" ref="M529" si="4018">C529/SUM(C522:C533)</f>
        <v>0</v>
      </c>
      <c r="N529">
        <f t="shared" ref="N529" si="4019">D529/SUM(D522:D533)</f>
        <v>0</v>
      </c>
      <c r="O529">
        <f t="shared" ref="O529" si="4020">E529/SUM(E522:E533)</f>
        <v>0</v>
      </c>
      <c r="P529">
        <f t="shared" ref="P529" si="4021">F529/SUM(F522:F533)</f>
        <v>0</v>
      </c>
      <c r="Q529">
        <f t="shared" ref="Q529" si="4022">G529/SUM(G522:G533)</f>
        <v>0</v>
      </c>
      <c r="R529">
        <f t="shared" ref="R529" si="4023">H529/SUM(H522:H533)</f>
        <v>0</v>
      </c>
      <c r="S529">
        <f t="shared" ref="S529" si="4024">I529/SUM(I522:I533)</f>
        <v>0</v>
      </c>
      <c r="T529">
        <f t="shared" ref="T529" si="4025">J529/SUM(J522:J533)</f>
        <v>0</v>
      </c>
      <c r="U529">
        <f t="shared" ref="U529" si="4026">K529/SUM(K522:K533)</f>
        <v>0</v>
      </c>
    </row>
    <row r="530" spans="1:21">
      <c r="A530" t="str">
        <f t="shared" si="3972"/>
        <v>SC</v>
      </c>
      <c r="B530" s="1" t="s">
        <v>106</v>
      </c>
      <c r="C530">
        <f>SUMIFS(INDEX('IRA-BIL_IRA-BIL - Mid_annual_st'!$W$3:$AR$434,MATCH(C520,'IRA-BIL_IRA-BIL - Mid_annual_st'!$A$3:$A$434,0),),'IRA-BIL_IRA-BIL - Mid_annual_st'!$W$1:$AR$1,$B530)</f>
        <v>963369</v>
      </c>
      <c r="D530">
        <f>SUMIFS(INDEX('IRA-BIL_IRA-BIL - Mid_annual_st'!$W$3:$AR$434,MATCH(D520,'IRA-BIL_IRA-BIL - Mid_annual_st'!$A$3:$A$434,0),),'IRA-BIL_IRA-BIL - Mid_annual_st'!$W$1:$AR$1,$B530)</f>
        <v>724401</v>
      </c>
      <c r="E530">
        <f>SUMIFS(INDEX('IRA-BIL_IRA-BIL - Mid_annual_st'!$W$3:$AR$434,MATCH(E520,'IRA-BIL_IRA-BIL - Mid_annual_st'!$A$3:$A$434,0),),'IRA-BIL_IRA-BIL - Mid_annual_st'!$W$1:$AR$1,$B530)</f>
        <v>710087</v>
      </c>
      <c r="F530">
        <f>SUMIFS(INDEX('IRA-BIL_IRA-BIL - Mid_annual_st'!$W$3:$AR$434,MATCH(F520,'IRA-BIL_IRA-BIL - Mid_annual_st'!$A$3:$A$434,0),),'IRA-BIL_IRA-BIL - Mid_annual_st'!$W$1:$AR$1,$B530)</f>
        <v>712589</v>
      </c>
      <c r="G530">
        <f>SUMIFS(INDEX('IRA-BIL_IRA-BIL - Mid_annual_st'!$W$3:$AR$434,MATCH(G520,'IRA-BIL_IRA-BIL - Mid_annual_st'!$A$3:$A$434,0),),'IRA-BIL_IRA-BIL - Mid_annual_st'!$W$1:$AR$1,$B530)</f>
        <v>710087</v>
      </c>
      <c r="H530">
        <f>SUMIFS(INDEX('IRA-BIL_IRA-BIL - Mid_annual_st'!$W$3:$AR$434,MATCH(H520,'IRA-BIL_IRA-BIL - Mid_annual_st'!$A$3:$A$434,0),),'IRA-BIL_IRA-BIL - Mid_annual_st'!$W$1:$AR$1,$B530)</f>
        <v>710087</v>
      </c>
      <c r="I530">
        <f>SUMIFS(INDEX('IRA-BIL_IRA-BIL - Mid_annual_st'!$W$3:$AR$434,MATCH(I520,'IRA-BIL_IRA-BIL - Mid_annual_st'!$A$3:$A$434,0),),'IRA-BIL_IRA-BIL - Mid_annual_st'!$W$1:$AR$1,$B530)</f>
        <v>284035</v>
      </c>
      <c r="J530">
        <f>SUMIFS(INDEX('IRA-BIL_IRA-BIL - Mid_annual_st'!$W$3:$AR$434,MATCH(J520,'IRA-BIL_IRA-BIL - Mid_annual_st'!$A$3:$A$434,0),),'IRA-BIL_IRA-BIL - Mid_annual_st'!$W$1:$AR$1,$B530)</f>
        <v>320739</v>
      </c>
      <c r="K530">
        <f>SUMIFS(INDEX('IRA-BIL_IRA-BIL - Mid_annual_st'!$W$3:$AR$434,MATCH(K520,'IRA-BIL_IRA-BIL - Mid_annual_st'!$A$3:$A$434,0),),'IRA-BIL_IRA-BIL - Mid_annual_st'!$W$1:$AR$1,$B530)</f>
        <v>0</v>
      </c>
      <c r="M530">
        <f t="shared" ref="M530" si="4027">C530/SUM(C522:C533)</f>
        <v>9.7175440480467626E-3</v>
      </c>
      <c r="N530">
        <f t="shared" ref="N530" si="4028">D530/SUM(D522:D533)</f>
        <v>7.6807113609725676E-3</v>
      </c>
      <c r="O530">
        <f t="shared" ref="O530" si="4029">E530/SUM(E522:E533)</f>
        <v>7.9110340089000256E-3</v>
      </c>
      <c r="P530">
        <f t="shared" ref="P530" si="4030">F530/SUM(F522:F533)</f>
        <v>8.0571731176398795E-3</v>
      </c>
      <c r="Q530">
        <f t="shared" ref="Q530" si="4031">G530/SUM(G522:G533)</f>
        <v>8.1166412766941198E-3</v>
      </c>
      <c r="R530">
        <f t="shared" ref="R530" si="4032">H530/SUM(H522:H533)</f>
        <v>8.0492539476838335E-3</v>
      </c>
      <c r="S530">
        <f t="shared" ref="S530" si="4033">I530/SUM(I522:I533)</f>
        <v>3.4378430270718928E-3</v>
      </c>
      <c r="T530">
        <f t="shared" ref="T530" si="4034">J530/SUM(J522:J533)</f>
        <v>3.1625646000007397E-3</v>
      </c>
      <c r="U530">
        <f t="shared" ref="U530" si="4035">K530/SUM(K522:K533)</f>
        <v>0</v>
      </c>
    </row>
    <row r="531" spans="1:21">
      <c r="A531" t="str">
        <f t="shared" si="3972"/>
        <v>SC</v>
      </c>
      <c r="B531" s="1" t="s">
        <v>100</v>
      </c>
      <c r="C531">
        <f>SUMIFS(INDEX('IRA-BIL_IRA-BIL - Mid_annual_st'!$W$3:$AR$434,MATCH(C520,'IRA-BIL_IRA-BIL - Mid_annual_st'!$A$3:$A$434,0),),'IRA-BIL_IRA-BIL - Mid_annual_st'!$W$1:$AR$1,$B531)</f>
        <v>0</v>
      </c>
      <c r="D531">
        <f>SUMIFS(INDEX('IRA-BIL_IRA-BIL - Mid_annual_st'!$W$3:$AR$434,MATCH(D520,'IRA-BIL_IRA-BIL - Mid_annual_st'!$A$3:$A$434,0),),'IRA-BIL_IRA-BIL - Mid_annual_st'!$W$1:$AR$1,$B531)</f>
        <v>0</v>
      </c>
      <c r="E531">
        <f>SUMIFS(INDEX('IRA-BIL_IRA-BIL - Mid_annual_st'!$W$3:$AR$434,MATCH(E520,'IRA-BIL_IRA-BIL - Mid_annual_st'!$A$3:$A$434,0),),'IRA-BIL_IRA-BIL - Mid_annual_st'!$W$1:$AR$1,$B531)</f>
        <v>0</v>
      </c>
      <c r="F531">
        <f>SUMIFS(INDEX('IRA-BIL_IRA-BIL - Mid_annual_st'!$W$3:$AR$434,MATCH(F520,'IRA-BIL_IRA-BIL - Mid_annual_st'!$A$3:$A$434,0),),'IRA-BIL_IRA-BIL - Mid_annual_st'!$W$1:$AR$1,$B531)</f>
        <v>0</v>
      </c>
      <c r="G531">
        <f>SUMIFS(INDEX('IRA-BIL_IRA-BIL - Mid_annual_st'!$W$3:$AR$434,MATCH(G520,'IRA-BIL_IRA-BIL - Mid_annual_st'!$A$3:$A$434,0),),'IRA-BIL_IRA-BIL - Mid_annual_st'!$W$1:$AR$1,$B531)</f>
        <v>0</v>
      </c>
      <c r="H531">
        <f>SUMIFS(INDEX('IRA-BIL_IRA-BIL - Mid_annual_st'!$W$3:$AR$434,MATCH(H520,'IRA-BIL_IRA-BIL - Mid_annual_st'!$A$3:$A$434,0),),'IRA-BIL_IRA-BIL - Mid_annual_st'!$W$1:$AR$1,$B531)</f>
        <v>0</v>
      </c>
      <c r="I531">
        <f>SUMIFS(INDEX('IRA-BIL_IRA-BIL - Mid_annual_st'!$W$3:$AR$434,MATCH(I520,'IRA-BIL_IRA-BIL - Mid_annual_st'!$A$3:$A$434,0),),'IRA-BIL_IRA-BIL - Mid_annual_st'!$W$1:$AR$1,$B531)</f>
        <v>0</v>
      </c>
      <c r="J531">
        <f>SUMIFS(INDEX('IRA-BIL_IRA-BIL - Mid_annual_st'!$W$3:$AR$434,MATCH(J520,'IRA-BIL_IRA-BIL - Mid_annual_st'!$A$3:$A$434,0),),'IRA-BIL_IRA-BIL - Mid_annual_st'!$W$1:$AR$1,$B531)</f>
        <v>0</v>
      </c>
      <c r="K531">
        <f>SUMIFS(INDEX('IRA-BIL_IRA-BIL - Mid_annual_st'!$W$3:$AR$434,MATCH(K520,'IRA-BIL_IRA-BIL - Mid_annual_st'!$A$3:$A$434,0),),'IRA-BIL_IRA-BIL - Mid_annual_st'!$W$1:$AR$1,$B531)</f>
        <v>0</v>
      </c>
      <c r="M531">
        <f t="shared" ref="M531" si="4036">C531/SUM(C522:C533)</f>
        <v>0</v>
      </c>
      <c r="N531">
        <f t="shared" ref="N531" si="4037">D531/SUM(D522:D533)</f>
        <v>0</v>
      </c>
      <c r="O531">
        <f t="shared" ref="O531" si="4038">E531/SUM(E522:E533)</f>
        <v>0</v>
      </c>
      <c r="P531">
        <f t="shared" ref="P531" si="4039">F531/SUM(F522:F533)</f>
        <v>0</v>
      </c>
      <c r="Q531">
        <f t="shared" ref="Q531" si="4040">G531/SUM(G522:G533)</f>
        <v>0</v>
      </c>
      <c r="R531">
        <f t="shared" ref="R531" si="4041">H531/SUM(H522:H533)</f>
        <v>0</v>
      </c>
      <c r="S531">
        <f t="shared" ref="S531" si="4042">I531/SUM(I522:I533)</f>
        <v>0</v>
      </c>
      <c r="T531">
        <f t="shared" ref="T531" si="4043">J531/SUM(J522:J533)</f>
        <v>0</v>
      </c>
      <c r="U531">
        <f t="shared" ref="U531" si="4044">K531/SUM(K522:K533)</f>
        <v>0</v>
      </c>
    </row>
    <row r="532" spans="1:21">
      <c r="A532" t="str">
        <f t="shared" si="3972"/>
        <v>SC</v>
      </c>
      <c r="B532" s="1" t="s">
        <v>896</v>
      </c>
      <c r="C532" s="156">
        <v>0</v>
      </c>
      <c r="D532" s="156">
        <v>0</v>
      </c>
      <c r="E532" s="156">
        <v>0</v>
      </c>
      <c r="F532" s="156">
        <v>0</v>
      </c>
      <c r="G532" s="156">
        <v>0</v>
      </c>
      <c r="H532" s="156">
        <v>0</v>
      </c>
      <c r="I532" s="156">
        <v>0</v>
      </c>
      <c r="J532" s="156">
        <v>0</v>
      </c>
      <c r="K532" s="156">
        <v>0</v>
      </c>
      <c r="M532" s="156">
        <v>0</v>
      </c>
      <c r="N532" s="156">
        <v>0</v>
      </c>
      <c r="O532" s="156">
        <v>0</v>
      </c>
      <c r="P532" s="156">
        <v>0</v>
      </c>
      <c r="Q532" s="156">
        <v>0</v>
      </c>
      <c r="R532" s="156">
        <v>0</v>
      </c>
      <c r="S532" s="156">
        <v>0</v>
      </c>
      <c r="T532" s="156">
        <v>0</v>
      </c>
      <c r="U532" s="156">
        <v>0</v>
      </c>
    </row>
    <row r="533" spans="1:21" ht="15.5" thickBot="1">
      <c r="A533" t="str">
        <f t="shared" si="3972"/>
        <v>SC</v>
      </c>
      <c r="B533" s="1" t="s">
        <v>895</v>
      </c>
      <c r="C533">
        <f>SUMIFS(INDEX('IRA-BIL_IRA-BIL - Mid_annual_st'!$W$3:$AR$434,MATCH(C520,'IRA-BIL_IRA-BIL - Mid_annual_st'!$A$3:$A$434,0),),'IRA-BIL_IRA-BIL - Mid_annual_st'!$W$1:$AR$1,$B533)</f>
        <v>2622901</v>
      </c>
      <c r="D533">
        <f>SUMIFS(INDEX('IRA-BIL_IRA-BIL - Mid_annual_st'!$W$3:$AR$434,MATCH(D520,'IRA-BIL_IRA-BIL - Mid_annual_st'!$A$3:$A$434,0),),'IRA-BIL_IRA-BIL - Mid_annual_st'!$W$1:$AR$1,$B533)</f>
        <v>3969820</v>
      </c>
      <c r="E533">
        <f>SUMIFS(INDEX('IRA-BIL_IRA-BIL - Mid_annual_st'!$W$3:$AR$434,MATCH(E520,'IRA-BIL_IRA-BIL - Mid_annual_st'!$A$3:$A$434,0),),'IRA-BIL_IRA-BIL - Mid_annual_st'!$W$1:$AR$1,$B533)</f>
        <v>4171280</v>
      </c>
      <c r="F533">
        <f>SUMIFS(INDEX('IRA-BIL_IRA-BIL - Mid_annual_st'!$W$3:$AR$434,MATCH(F520,'IRA-BIL_IRA-BIL - Mid_annual_st'!$A$3:$A$434,0),),'IRA-BIL_IRA-BIL - Mid_annual_st'!$W$1:$AR$1,$B533)</f>
        <v>4219987</v>
      </c>
      <c r="G533">
        <f>SUMIFS(INDEX('IRA-BIL_IRA-BIL - Mid_annual_st'!$W$3:$AR$434,MATCH(G520,'IRA-BIL_IRA-BIL - Mid_annual_st'!$A$3:$A$434,0),),'IRA-BIL_IRA-BIL - Mid_annual_st'!$W$1:$AR$1,$B533)</f>
        <v>5487939</v>
      </c>
      <c r="H533">
        <f>SUMIFS(INDEX('IRA-BIL_IRA-BIL - Mid_annual_st'!$W$3:$AR$434,MATCH(H520,'IRA-BIL_IRA-BIL - Mid_annual_st'!$A$3:$A$434,0),),'IRA-BIL_IRA-BIL - Mid_annual_st'!$W$1:$AR$1,$B533)</f>
        <v>9881861</v>
      </c>
      <c r="I533">
        <f>SUMIFS(INDEX('IRA-BIL_IRA-BIL - Mid_annual_st'!$W$3:$AR$434,MATCH(I520,'IRA-BIL_IRA-BIL - Mid_annual_st'!$A$3:$A$434,0),),'IRA-BIL_IRA-BIL - Mid_annual_st'!$W$1:$AR$1,$B533)</f>
        <v>14453921</v>
      </c>
      <c r="J533">
        <f>SUMIFS(INDEX('IRA-BIL_IRA-BIL - Mid_annual_st'!$W$3:$AR$434,MATCH(J520,'IRA-BIL_IRA-BIL - Mid_annual_st'!$A$3:$A$434,0),),'IRA-BIL_IRA-BIL - Mid_annual_st'!$W$1:$AR$1,$B533)</f>
        <v>36164159</v>
      </c>
      <c r="K533">
        <f>SUMIFS(INDEX('IRA-BIL_IRA-BIL - Mid_annual_st'!$W$3:$AR$434,MATCH(K520,'IRA-BIL_IRA-BIL - Mid_annual_st'!$A$3:$A$434,0),),'IRA-BIL_IRA-BIL - Mid_annual_st'!$W$1:$AR$1,$B533)</f>
        <v>54730586</v>
      </c>
      <c r="M533">
        <f t="shared" ref="M533" si="4045">C533/SUM(C522:C533)</f>
        <v>2.6457313865368204E-2</v>
      </c>
      <c r="N533">
        <f t="shared" ref="N533" si="4046">D533/SUM(D522:D533)</f>
        <v>4.2091385261776443E-2</v>
      </c>
      <c r="O533">
        <f t="shared" ref="O533" si="4047">E533/SUM(E522:E533)</f>
        <v>4.6471964619327635E-2</v>
      </c>
      <c r="P533">
        <f t="shared" ref="P533" si="4048">F533/SUM(F522:F533)</f>
        <v>4.7714974288390305E-2</v>
      </c>
      <c r="Q533">
        <f t="shared" ref="Q533" si="4049">G533/SUM(G522:G533)</f>
        <v>6.2729823544691643E-2</v>
      </c>
      <c r="R533">
        <f t="shared" ref="R533" si="4050">H533/SUM(H522:H533)</f>
        <v>0.11201670874796034</v>
      </c>
      <c r="S533">
        <f t="shared" ref="S533" si="4051">I533/SUM(I522:I533)</f>
        <v>0.17494432560669634</v>
      </c>
      <c r="T533">
        <f t="shared" ref="T533" si="4052">J533/SUM(J522:J533)</f>
        <v>0.35658740920872778</v>
      </c>
      <c r="U533">
        <f t="shared" ref="U533" si="4053">K533/SUM(K522:K533)</f>
        <v>0.46955224781811755</v>
      </c>
    </row>
    <row r="534" spans="1:21" ht="15.5" thickBot="1">
      <c r="A534" s="153" t="s">
        <v>575</v>
      </c>
      <c r="C534" s="152" t="str">
        <f t="shared" ref="C534" si="4054">$A534&amp;"_"&amp;C535</f>
        <v>SD_2022</v>
      </c>
      <c r="D534" s="152" t="str">
        <f t="shared" ref="D534" si="4055">$A534&amp;"_"&amp;D535</f>
        <v>SD_2023</v>
      </c>
      <c r="E534" s="152" t="str">
        <f t="shared" ref="E534" si="4056">$A534&amp;"_"&amp;E535</f>
        <v>SD_2024</v>
      </c>
      <c r="F534" s="152" t="str">
        <f t="shared" ref="F534" si="4057">$A534&amp;"_"&amp;F535</f>
        <v>SD_2025</v>
      </c>
      <c r="G534" s="152" t="str">
        <f t="shared" ref="G534" si="4058">$A534&amp;"_"&amp;G535</f>
        <v>SD_2026</v>
      </c>
      <c r="H534" s="152" t="str">
        <f t="shared" ref="H534" si="4059">$A534&amp;"_"&amp;H535</f>
        <v>SD_2027</v>
      </c>
      <c r="I534" s="152" t="str">
        <f t="shared" ref="I534" si="4060">$A534&amp;"_"&amp;I535</f>
        <v>SD_2028</v>
      </c>
      <c r="J534" s="152" t="str">
        <f t="shared" ref="J534" si="4061">$A534&amp;"_"&amp;J535</f>
        <v>SD_2029</v>
      </c>
      <c r="K534" s="152" t="str">
        <f t="shared" ref="K534" si="4062">$A534&amp;"_"&amp;K535</f>
        <v>SD_2030</v>
      </c>
      <c r="M534" s="159" t="str">
        <f t="shared" ref="M534" si="4063">$A534&amp;"_"&amp;M535</f>
        <v>SD_2022</v>
      </c>
      <c r="N534" s="159" t="str">
        <f t="shared" ref="N534" si="4064">$A534&amp;"_"&amp;N535</f>
        <v>SD_2023</v>
      </c>
      <c r="O534" s="159" t="str">
        <f t="shared" ref="O534" si="4065">$A534&amp;"_"&amp;O535</f>
        <v>SD_2024</v>
      </c>
      <c r="P534" s="159" t="str">
        <f t="shared" ref="P534" si="4066">$A534&amp;"_"&amp;P535</f>
        <v>SD_2025</v>
      </c>
      <c r="Q534" s="159" t="str">
        <f t="shared" ref="Q534" si="4067">$A534&amp;"_"&amp;Q535</f>
        <v>SD_2026</v>
      </c>
      <c r="R534" s="159" t="str">
        <f t="shared" ref="R534" si="4068">$A534&amp;"_"&amp;R535</f>
        <v>SD_2027</v>
      </c>
      <c r="S534" s="159" t="str">
        <f t="shared" ref="S534" si="4069">$A534&amp;"_"&amp;S535</f>
        <v>SD_2028</v>
      </c>
      <c r="T534" s="159" t="str">
        <f t="shared" ref="T534" si="4070">$A534&amp;"_"&amp;T535</f>
        <v>SD_2029</v>
      </c>
      <c r="U534" s="159" t="str">
        <f t="shared" ref="U534" si="4071">$A534&amp;"_"&amp;U535</f>
        <v>SD_2030</v>
      </c>
    </row>
    <row r="535" spans="1:21">
      <c r="C535" s="151">
        <v>2022</v>
      </c>
      <c r="D535" s="151">
        <v>2023</v>
      </c>
      <c r="E535" s="151">
        <v>2024</v>
      </c>
      <c r="F535" s="151">
        <v>2025</v>
      </c>
      <c r="G535" s="151">
        <v>2026</v>
      </c>
      <c r="H535" s="151">
        <v>2027</v>
      </c>
      <c r="I535" s="151">
        <v>2028</v>
      </c>
      <c r="J535" s="151">
        <v>2029</v>
      </c>
      <c r="K535" s="151">
        <v>2030</v>
      </c>
      <c r="M535" s="151">
        <v>2022</v>
      </c>
      <c r="N535" s="151">
        <v>2023</v>
      </c>
      <c r="O535" s="151">
        <v>2024</v>
      </c>
      <c r="P535" s="151">
        <v>2025</v>
      </c>
      <c r="Q535" s="151">
        <v>2026</v>
      </c>
      <c r="R535" s="151">
        <v>2027</v>
      </c>
      <c r="S535" s="151">
        <v>2028</v>
      </c>
      <c r="T535" s="151">
        <v>2029</v>
      </c>
      <c r="U535" s="151">
        <v>2030</v>
      </c>
    </row>
    <row r="536" spans="1:21">
      <c r="A536" t="str">
        <f>A534</f>
        <v>SD</v>
      </c>
      <c r="B536" s="1" t="s">
        <v>897</v>
      </c>
      <c r="C536" s="156">
        <v>0</v>
      </c>
      <c r="D536" s="156">
        <v>0</v>
      </c>
      <c r="E536" s="156">
        <v>0</v>
      </c>
      <c r="F536" s="156">
        <v>0</v>
      </c>
      <c r="G536" s="156">
        <v>0</v>
      </c>
      <c r="H536" s="156">
        <v>0</v>
      </c>
      <c r="I536" s="156">
        <v>0</v>
      </c>
      <c r="J536" s="156">
        <v>0</v>
      </c>
      <c r="K536" s="156">
        <v>0</v>
      </c>
      <c r="M536" s="156">
        <v>0</v>
      </c>
      <c r="N536" s="156">
        <v>0</v>
      </c>
      <c r="O536" s="156">
        <v>0</v>
      </c>
      <c r="P536" s="156">
        <v>0</v>
      </c>
      <c r="Q536" s="156">
        <v>0</v>
      </c>
      <c r="R536" s="156">
        <v>0</v>
      </c>
      <c r="S536" s="156">
        <v>0</v>
      </c>
      <c r="T536" s="156">
        <v>0</v>
      </c>
      <c r="U536" s="156">
        <v>0</v>
      </c>
    </row>
    <row r="537" spans="1:21">
      <c r="A537" t="str">
        <f>A536</f>
        <v>SD</v>
      </c>
      <c r="B537" s="1" t="s">
        <v>104</v>
      </c>
      <c r="C537">
        <f>SUMIFS(INDEX('IRA-BIL_IRA-BIL - Mid_annual_st'!$W$3:$AR$434,MATCH(C534,'IRA-BIL_IRA-BIL - Mid_annual_st'!$A$3:$A$434,0),),'IRA-BIL_IRA-BIL - Mid_annual_st'!$W$1:$AR$1,$B537)</f>
        <v>0</v>
      </c>
      <c r="D537">
        <f>SUMIFS(INDEX('IRA-BIL_IRA-BIL - Mid_annual_st'!$W$3:$AR$434,MATCH(D534,'IRA-BIL_IRA-BIL - Mid_annual_st'!$A$3:$A$434,0),),'IRA-BIL_IRA-BIL - Mid_annual_st'!$W$1:$AR$1,$B537)</f>
        <v>0</v>
      </c>
      <c r="E537">
        <f>SUMIFS(INDEX('IRA-BIL_IRA-BIL - Mid_annual_st'!$W$3:$AR$434,MATCH(E534,'IRA-BIL_IRA-BIL - Mid_annual_st'!$A$3:$A$434,0),),'IRA-BIL_IRA-BIL - Mid_annual_st'!$W$1:$AR$1,$B537)</f>
        <v>0</v>
      </c>
      <c r="F537">
        <f>SUMIFS(INDEX('IRA-BIL_IRA-BIL - Mid_annual_st'!$W$3:$AR$434,MATCH(F534,'IRA-BIL_IRA-BIL - Mid_annual_st'!$A$3:$A$434,0),),'IRA-BIL_IRA-BIL - Mid_annual_st'!$W$1:$AR$1,$B537)</f>
        <v>0</v>
      </c>
      <c r="G537">
        <f>SUMIFS(INDEX('IRA-BIL_IRA-BIL - Mid_annual_st'!$W$3:$AR$434,MATCH(G534,'IRA-BIL_IRA-BIL - Mid_annual_st'!$A$3:$A$434,0),),'IRA-BIL_IRA-BIL - Mid_annual_st'!$W$1:$AR$1,$B537)</f>
        <v>0</v>
      </c>
      <c r="H537">
        <f>SUMIFS(INDEX('IRA-BIL_IRA-BIL - Mid_annual_st'!$W$3:$AR$434,MATCH(H534,'IRA-BIL_IRA-BIL - Mid_annual_st'!$A$3:$A$434,0),),'IRA-BIL_IRA-BIL - Mid_annual_st'!$W$1:$AR$1,$B537)</f>
        <v>0</v>
      </c>
      <c r="I537">
        <f>SUMIFS(INDEX('IRA-BIL_IRA-BIL - Mid_annual_st'!$W$3:$AR$434,MATCH(I534,'IRA-BIL_IRA-BIL - Mid_annual_st'!$A$3:$A$434,0),),'IRA-BIL_IRA-BIL - Mid_annual_st'!$W$1:$AR$1,$B537)</f>
        <v>0</v>
      </c>
      <c r="J537">
        <f>SUMIFS(INDEX('IRA-BIL_IRA-BIL - Mid_annual_st'!$W$3:$AR$434,MATCH(J534,'IRA-BIL_IRA-BIL - Mid_annual_st'!$A$3:$A$434,0),),'IRA-BIL_IRA-BIL - Mid_annual_st'!$W$1:$AR$1,$B537)</f>
        <v>0</v>
      </c>
      <c r="K537">
        <f>SUMIFS(INDEX('IRA-BIL_IRA-BIL - Mid_annual_st'!$W$3:$AR$434,MATCH(K534,'IRA-BIL_IRA-BIL - Mid_annual_st'!$A$3:$A$434,0),),'IRA-BIL_IRA-BIL - Mid_annual_st'!$W$1:$AR$1,$B537)</f>
        <v>0</v>
      </c>
      <c r="M537">
        <f t="shared" ref="M537" si="4072">C537/SUM(C536:C547)</f>
        <v>0</v>
      </c>
      <c r="N537">
        <f t="shared" ref="N537" si="4073">D537/SUM(D536:D547)</f>
        <v>0</v>
      </c>
      <c r="O537">
        <f t="shared" ref="O537" si="4074">E537/SUM(E536:E547)</f>
        <v>0</v>
      </c>
      <c r="P537">
        <f t="shared" ref="P537" si="4075">F537/SUM(F536:F547)</f>
        <v>0</v>
      </c>
      <c r="Q537">
        <f t="shared" ref="Q537" si="4076">G537/SUM(G536:G547)</f>
        <v>0</v>
      </c>
      <c r="R537">
        <f t="shared" ref="R537" si="4077">H537/SUM(H536:H547)</f>
        <v>0</v>
      </c>
      <c r="S537">
        <f t="shared" ref="S537" si="4078">I537/SUM(I536:I547)</f>
        <v>0</v>
      </c>
      <c r="T537">
        <f t="shared" ref="T537" si="4079">J537/SUM(J536:J547)</f>
        <v>0</v>
      </c>
      <c r="U537">
        <f t="shared" ref="U537" si="4080">K537/SUM(K536:K547)</f>
        <v>0</v>
      </c>
    </row>
    <row r="538" spans="1:21">
      <c r="A538" t="str">
        <f t="shared" ref="A538:A547" si="4081">A537</f>
        <v>SD</v>
      </c>
      <c r="B538" s="1" t="s">
        <v>98</v>
      </c>
      <c r="C538">
        <f>SUMIFS(INDEX('IRA-BIL_IRA-BIL - Mid_annual_st'!$W$3:$AR$434,MATCH(C534,'IRA-BIL_IRA-BIL - Mid_annual_st'!$A$3:$A$434,0),),'IRA-BIL_IRA-BIL - Mid_annual_st'!$W$1:$AR$1,$B538)</f>
        <v>3239940</v>
      </c>
      <c r="D538">
        <f>SUMIFS(INDEX('IRA-BIL_IRA-BIL - Mid_annual_st'!$W$3:$AR$434,MATCH(D534,'IRA-BIL_IRA-BIL - Mid_annual_st'!$A$3:$A$434,0),),'IRA-BIL_IRA-BIL - Mid_annual_st'!$W$1:$AR$1,$B538)</f>
        <v>2689334</v>
      </c>
      <c r="E538">
        <f>SUMIFS(INDEX('IRA-BIL_IRA-BIL - Mid_annual_st'!$W$3:$AR$434,MATCH(E534,'IRA-BIL_IRA-BIL - Mid_annual_st'!$A$3:$A$434,0),),'IRA-BIL_IRA-BIL - Mid_annual_st'!$W$1:$AR$1,$B538)</f>
        <v>1820001</v>
      </c>
      <c r="F538">
        <f>SUMIFS(INDEX('IRA-BIL_IRA-BIL - Mid_annual_st'!$W$3:$AR$434,MATCH(F534,'IRA-BIL_IRA-BIL - Mid_annual_st'!$A$3:$A$434,0),),'IRA-BIL_IRA-BIL - Mid_annual_st'!$W$1:$AR$1,$B538)</f>
        <v>682331</v>
      </c>
      <c r="G538">
        <f>SUMIFS(INDEX('IRA-BIL_IRA-BIL - Mid_annual_st'!$W$3:$AR$434,MATCH(G534,'IRA-BIL_IRA-BIL - Mid_annual_st'!$A$3:$A$434,0),),'IRA-BIL_IRA-BIL - Mid_annual_st'!$W$1:$AR$1,$B538)</f>
        <v>428473</v>
      </c>
      <c r="H538">
        <f>SUMIFS(INDEX('IRA-BIL_IRA-BIL - Mid_annual_st'!$W$3:$AR$434,MATCH(H534,'IRA-BIL_IRA-BIL - Mid_annual_st'!$A$3:$A$434,0),),'IRA-BIL_IRA-BIL - Mid_annual_st'!$W$1:$AR$1,$B538)</f>
        <v>445268</v>
      </c>
      <c r="I538">
        <f>SUMIFS(INDEX('IRA-BIL_IRA-BIL - Mid_annual_st'!$W$3:$AR$434,MATCH(I534,'IRA-BIL_IRA-BIL - Mid_annual_st'!$A$3:$A$434,0),),'IRA-BIL_IRA-BIL - Mid_annual_st'!$W$1:$AR$1,$B538)</f>
        <v>0</v>
      </c>
      <c r="J538">
        <f>SUMIFS(INDEX('IRA-BIL_IRA-BIL - Mid_annual_st'!$W$3:$AR$434,MATCH(J534,'IRA-BIL_IRA-BIL - Mid_annual_st'!$A$3:$A$434,0),),'IRA-BIL_IRA-BIL - Mid_annual_st'!$W$1:$AR$1,$B538)</f>
        <v>0</v>
      </c>
      <c r="K538">
        <f>SUMIFS(INDEX('IRA-BIL_IRA-BIL - Mid_annual_st'!$W$3:$AR$434,MATCH(K534,'IRA-BIL_IRA-BIL - Mid_annual_st'!$A$3:$A$434,0),),'IRA-BIL_IRA-BIL - Mid_annual_st'!$W$1:$AR$1,$B538)</f>
        <v>0</v>
      </c>
      <c r="M538">
        <f t="shared" ref="M538" si="4082">C538/SUM(C536:C547)</f>
        <v>0.1451119153824211</v>
      </c>
      <c r="N538">
        <f t="shared" ref="N538" si="4083">D538/SUM(D536:D547)</f>
        <v>0.12532007637377596</v>
      </c>
      <c r="O538">
        <f t="shared" ref="O538" si="4084">E538/SUM(E536:E547)</f>
        <v>8.3800474678779602E-2</v>
      </c>
      <c r="P538">
        <f t="shared" ref="P538" si="4085">F538/SUM(F536:F547)</f>
        <v>3.1639234336566339E-2</v>
      </c>
      <c r="Q538">
        <f t="shared" ref="Q538" si="4086">G538/SUM(G536:G547)</f>
        <v>1.9718162985281455E-2</v>
      </c>
      <c r="R538">
        <f t="shared" ref="R538" si="4087">H538/SUM(H536:H547)</f>
        <v>1.9210464359309561E-2</v>
      </c>
      <c r="S538">
        <f t="shared" ref="S538" si="4088">I538/SUM(I536:I547)</f>
        <v>0</v>
      </c>
      <c r="T538">
        <f t="shared" ref="T538" si="4089">J538/SUM(J536:J547)</f>
        <v>0</v>
      </c>
      <c r="U538">
        <f t="shared" ref="U538" si="4090">K538/SUM(K536:K547)</f>
        <v>0</v>
      </c>
    </row>
    <row r="539" spans="1:21">
      <c r="A539" t="str">
        <f t="shared" si="4081"/>
        <v>SD</v>
      </c>
      <c r="B539" s="1" t="s">
        <v>105</v>
      </c>
      <c r="C539">
        <f>SUMIFS(INDEX('IRA-BIL_IRA-BIL - Mid_annual_st'!$W$3:$AR$434,MATCH(C534,'IRA-BIL_IRA-BIL - Mid_annual_st'!$A$3:$A$434,0),),'IRA-BIL_IRA-BIL - Mid_annual_st'!$W$1:$AR$1,$B539)</f>
        <v>0</v>
      </c>
      <c r="D539">
        <f>SUMIFS(INDEX('IRA-BIL_IRA-BIL - Mid_annual_st'!$W$3:$AR$434,MATCH(D534,'IRA-BIL_IRA-BIL - Mid_annual_st'!$A$3:$A$434,0),),'IRA-BIL_IRA-BIL - Mid_annual_st'!$W$1:$AR$1,$B539)</f>
        <v>0</v>
      </c>
      <c r="E539">
        <f>SUMIFS(INDEX('IRA-BIL_IRA-BIL - Mid_annual_st'!$W$3:$AR$434,MATCH(E534,'IRA-BIL_IRA-BIL - Mid_annual_st'!$A$3:$A$434,0),),'IRA-BIL_IRA-BIL - Mid_annual_st'!$W$1:$AR$1,$B539)</f>
        <v>0</v>
      </c>
      <c r="F539">
        <f>SUMIFS(INDEX('IRA-BIL_IRA-BIL - Mid_annual_st'!$W$3:$AR$434,MATCH(F534,'IRA-BIL_IRA-BIL - Mid_annual_st'!$A$3:$A$434,0),),'IRA-BIL_IRA-BIL - Mid_annual_st'!$W$1:$AR$1,$B539)</f>
        <v>0</v>
      </c>
      <c r="G539">
        <f>SUMIFS(INDEX('IRA-BIL_IRA-BIL - Mid_annual_st'!$W$3:$AR$434,MATCH(G534,'IRA-BIL_IRA-BIL - Mid_annual_st'!$A$3:$A$434,0),),'IRA-BIL_IRA-BIL - Mid_annual_st'!$W$1:$AR$1,$B539)</f>
        <v>0</v>
      </c>
      <c r="H539">
        <f>SUMIFS(INDEX('IRA-BIL_IRA-BIL - Mid_annual_st'!$W$3:$AR$434,MATCH(H534,'IRA-BIL_IRA-BIL - Mid_annual_st'!$A$3:$A$434,0),),'IRA-BIL_IRA-BIL - Mid_annual_st'!$W$1:$AR$1,$B539)</f>
        <v>0</v>
      </c>
      <c r="I539">
        <f>SUMIFS(INDEX('IRA-BIL_IRA-BIL - Mid_annual_st'!$W$3:$AR$434,MATCH(I534,'IRA-BIL_IRA-BIL - Mid_annual_st'!$A$3:$A$434,0),),'IRA-BIL_IRA-BIL - Mid_annual_st'!$W$1:$AR$1,$B539)</f>
        <v>0</v>
      </c>
      <c r="J539">
        <f>SUMIFS(INDEX('IRA-BIL_IRA-BIL - Mid_annual_st'!$W$3:$AR$434,MATCH(J534,'IRA-BIL_IRA-BIL - Mid_annual_st'!$A$3:$A$434,0),),'IRA-BIL_IRA-BIL - Mid_annual_st'!$W$1:$AR$1,$B539)</f>
        <v>0</v>
      </c>
      <c r="K539">
        <f>SUMIFS(INDEX('IRA-BIL_IRA-BIL - Mid_annual_st'!$W$3:$AR$434,MATCH(K534,'IRA-BIL_IRA-BIL - Mid_annual_st'!$A$3:$A$434,0),),'IRA-BIL_IRA-BIL - Mid_annual_st'!$W$1:$AR$1,$B539)</f>
        <v>0</v>
      </c>
      <c r="M539">
        <f t="shared" ref="M539" si="4091">C539/SUM(C536:C547)</f>
        <v>0</v>
      </c>
      <c r="N539">
        <f t="shared" ref="N539" si="4092">D539/SUM(D536:D547)</f>
        <v>0</v>
      </c>
      <c r="O539">
        <f t="shared" ref="O539" si="4093">E539/SUM(E536:E547)</f>
        <v>0</v>
      </c>
      <c r="P539">
        <f t="shared" ref="P539" si="4094">F539/SUM(F536:F547)</f>
        <v>0</v>
      </c>
      <c r="Q539">
        <f t="shared" ref="Q539" si="4095">G539/SUM(G536:G547)</f>
        <v>0</v>
      </c>
      <c r="R539">
        <f t="shared" ref="R539" si="4096">H539/SUM(H536:H547)</f>
        <v>0</v>
      </c>
      <c r="S539">
        <f t="shared" ref="S539" si="4097">I539/SUM(I536:I547)</f>
        <v>0</v>
      </c>
      <c r="T539">
        <f t="shared" ref="T539" si="4098">J539/SUM(J536:J547)</f>
        <v>0</v>
      </c>
      <c r="U539">
        <f t="shared" ref="U539" si="4099">K539/SUM(K536:K547)</f>
        <v>0</v>
      </c>
    </row>
    <row r="540" spans="1:21">
      <c r="A540" t="str">
        <f t="shared" si="4081"/>
        <v>SD</v>
      </c>
      <c r="B540" s="1" t="s">
        <v>101</v>
      </c>
      <c r="C540">
        <f>SUMIFS(INDEX('IRA-BIL_IRA-BIL - Mid_annual_st'!$W$3:$AR$434,MATCH(C534,'IRA-BIL_IRA-BIL - Mid_annual_st'!$A$3:$A$434,0),),'IRA-BIL_IRA-BIL - Mid_annual_st'!$W$1:$AR$1,$B540)</f>
        <v>5364343</v>
      </c>
      <c r="D540">
        <f>SUMIFS(INDEX('IRA-BIL_IRA-BIL - Mid_annual_st'!$W$3:$AR$434,MATCH(D534,'IRA-BIL_IRA-BIL - Mid_annual_st'!$A$3:$A$434,0),),'IRA-BIL_IRA-BIL - Mid_annual_st'!$W$1:$AR$1,$B540)</f>
        <v>5365961</v>
      </c>
      <c r="E540">
        <f>SUMIFS(INDEX('IRA-BIL_IRA-BIL - Mid_annual_st'!$W$3:$AR$434,MATCH(E534,'IRA-BIL_IRA-BIL - Mid_annual_st'!$A$3:$A$434,0),),'IRA-BIL_IRA-BIL - Mid_annual_st'!$W$1:$AR$1,$B540)</f>
        <v>5352534</v>
      </c>
      <c r="F540">
        <f>SUMIFS(INDEX('IRA-BIL_IRA-BIL - Mid_annual_st'!$W$3:$AR$434,MATCH(F534,'IRA-BIL_IRA-BIL - Mid_annual_st'!$A$3:$A$434,0),),'IRA-BIL_IRA-BIL - Mid_annual_st'!$W$1:$AR$1,$B540)</f>
        <v>5561363</v>
      </c>
      <c r="G540">
        <f>SUMIFS(INDEX('IRA-BIL_IRA-BIL - Mid_annual_st'!$W$3:$AR$434,MATCH(G534,'IRA-BIL_IRA-BIL - Mid_annual_st'!$A$3:$A$434,0),),'IRA-BIL_IRA-BIL - Mid_annual_st'!$W$1:$AR$1,$B540)</f>
        <v>5667828</v>
      </c>
      <c r="H540">
        <f>SUMIFS(INDEX('IRA-BIL_IRA-BIL - Mid_annual_st'!$W$3:$AR$434,MATCH(H534,'IRA-BIL_IRA-BIL - Mid_annual_st'!$A$3:$A$434,0),),'IRA-BIL_IRA-BIL - Mid_annual_st'!$W$1:$AR$1,$B540)</f>
        <v>5775627</v>
      </c>
      <c r="I540">
        <f>SUMIFS(INDEX('IRA-BIL_IRA-BIL - Mid_annual_st'!$W$3:$AR$434,MATCH(I534,'IRA-BIL_IRA-BIL - Mid_annual_st'!$A$3:$A$434,0),),'IRA-BIL_IRA-BIL - Mid_annual_st'!$W$1:$AR$1,$B540)</f>
        <v>5777039</v>
      </c>
      <c r="J540">
        <f>SUMIFS(INDEX('IRA-BIL_IRA-BIL - Mid_annual_st'!$W$3:$AR$434,MATCH(J534,'IRA-BIL_IRA-BIL - Mid_annual_st'!$A$3:$A$434,0),),'IRA-BIL_IRA-BIL - Mid_annual_st'!$W$1:$AR$1,$B540)</f>
        <v>5766032</v>
      </c>
      <c r="K540">
        <f>SUMIFS(INDEX('IRA-BIL_IRA-BIL - Mid_annual_st'!$W$3:$AR$434,MATCH(K534,'IRA-BIL_IRA-BIL - Mid_annual_st'!$A$3:$A$434,0),),'IRA-BIL_IRA-BIL - Mid_annual_st'!$W$1:$AR$1,$B540)</f>
        <v>5768310</v>
      </c>
      <c r="M540">
        <f t="shared" ref="M540" si="4100">C540/SUM(C536:C547)</f>
        <v>0.24026064911642897</v>
      </c>
      <c r="N540">
        <f t="shared" ref="N540" si="4101">D540/SUM(D536:D547)</f>
        <v>0.25004802019336503</v>
      </c>
      <c r="O540">
        <f t="shared" ref="O540" si="4102">E540/SUM(E536:E547)</f>
        <v>0.2464531008138495</v>
      </c>
      <c r="P540">
        <f t="shared" ref="P540" si="4103">F540/SUM(F536:F547)</f>
        <v>0.25787670087935272</v>
      </c>
      <c r="Q540">
        <f t="shared" ref="Q540" si="4104">G540/SUM(G536:G547)</f>
        <v>0.2608312688933534</v>
      </c>
      <c r="R540">
        <f t="shared" ref="R540" si="4105">H540/SUM(H536:H547)</f>
        <v>0.24918133940944781</v>
      </c>
      <c r="S540">
        <f t="shared" ref="S540" si="4106">I540/SUM(I536:I547)</f>
        <v>0.19541340073612545</v>
      </c>
      <c r="T540">
        <f t="shared" ref="T540" si="4107">J540/SUM(J536:J547)</f>
        <v>0.13470451143136417</v>
      </c>
      <c r="U540">
        <f t="shared" ref="U540" si="4108">K540/SUM(K536:K547)</f>
        <v>0.12413179928045731</v>
      </c>
    </row>
    <row r="541" spans="1:21">
      <c r="A541" t="str">
        <f t="shared" si="4081"/>
        <v>SD</v>
      </c>
      <c r="B541" s="1" t="s">
        <v>346</v>
      </c>
      <c r="C541">
        <f>SUMIFS(INDEX('IRA-BIL_IRA-BIL - Mid_annual_st'!$W$3:$AR$434,MATCH(C534,'IRA-BIL_IRA-BIL - Mid_annual_st'!$A$3:$A$434,0),),'IRA-BIL_IRA-BIL - Mid_annual_st'!$W$1:$AR$1,$B541)</f>
        <v>2933616</v>
      </c>
      <c r="D541">
        <f>SUMIFS(INDEX('IRA-BIL_IRA-BIL - Mid_annual_st'!$W$3:$AR$434,MATCH(D534,'IRA-BIL_IRA-BIL - Mid_annual_st'!$A$3:$A$434,0),),'IRA-BIL_IRA-BIL - Mid_annual_st'!$W$1:$AR$1,$B541)</f>
        <v>2664894</v>
      </c>
      <c r="E541">
        <f>SUMIFS(INDEX('IRA-BIL_IRA-BIL - Mid_annual_st'!$W$3:$AR$434,MATCH(E534,'IRA-BIL_IRA-BIL - Mid_annual_st'!$A$3:$A$434,0),),'IRA-BIL_IRA-BIL - Mid_annual_st'!$W$1:$AR$1,$B541)</f>
        <v>2165606</v>
      </c>
      <c r="F541">
        <f>SUMIFS(INDEX('IRA-BIL_IRA-BIL - Mid_annual_st'!$W$3:$AR$434,MATCH(F534,'IRA-BIL_IRA-BIL - Mid_annual_st'!$A$3:$A$434,0),),'IRA-BIL_IRA-BIL - Mid_annual_st'!$W$1:$AR$1,$B541)</f>
        <v>1769296</v>
      </c>
      <c r="G541">
        <f>SUMIFS(INDEX('IRA-BIL_IRA-BIL - Mid_annual_st'!$W$3:$AR$434,MATCH(G534,'IRA-BIL_IRA-BIL - Mid_annual_st'!$A$3:$A$434,0),),'IRA-BIL_IRA-BIL - Mid_annual_st'!$W$1:$AR$1,$B541)</f>
        <v>1278279</v>
      </c>
      <c r="H541">
        <f>SUMIFS(INDEX('IRA-BIL_IRA-BIL - Mid_annual_st'!$W$3:$AR$434,MATCH(H534,'IRA-BIL_IRA-BIL - Mid_annual_st'!$A$3:$A$434,0),),'IRA-BIL_IRA-BIL - Mid_annual_st'!$W$1:$AR$1,$B541)</f>
        <v>847908</v>
      </c>
      <c r="I541">
        <f>SUMIFS(INDEX('IRA-BIL_IRA-BIL - Mid_annual_st'!$W$3:$AR$434,MATCH(I534,'IRA-BIL_IRA-BIL - Mid_annual_st'!$A$3:$A$434,0),),'IRA-BIL_IRA-BIL - Mid_annual_st'!$W$1:$AR$1,$B541)</f>
        <v>766235</v>
      </c>
      <c r="J541">
        <f>SUMIFS(INDEX('IRA-BIL_IRA-BIL - Mid_annual_st'!$W$3:$AR$434,MATCH(J534,'IRA-BIL_IRA-BIL - Mid_annual_st'!$A$3:$A$434,0),),'IRA-BIL_IRA-BIL - Mid_annual_st'!$W$1:$AR$1,$B541)</f>
        <v>727351</v>
      </c>
      <c r="K541">
        <f>SUMIFS(INDEX('IRA-BIL_IRA-BIL - Mid_annual_st'!$W$3:$AR$434,MATCH(K534,'IRA-BIL_IRA-BIL - Mid_annual_st'!$A$3:$A$434,0),),'IRA-BIL_IRA-BIL - Mid_annual_st'!$W$1:$AR$1,$B541)</f>
        <v>472188</v>
      </c>
      <c r="M541">
        <f t="shared" ref="M541" si="4109">C541/SUM(C536:C547)</f>
        <v>0.13139213589033027</v>
      </c>
      <c r="N541">
        <f t="shared" ref="N541" si="4110">D541/SUM(D536:D547)</f>
        <v>0.12418119861944157</v>
      </c>
      <c r="O541">
        <f t="shared" ref="O541" si="4111">E541/SUM(E536:E547)</f>
        <v>9.9713577501997622E-2</v>
      </c>
      <c r="P541">
        <f t="shared" ref="P541" si="4112">F541/SUM(F536:F547)</f>
        <v>8.2041077944208132E-2</v>
      </c>
      <c r="Q541">
        <f t="shared" ref="Q541" si="4113">G541/SUM(G536:G547)</f>
        <v>5.882590889662264E-2</v>
      </c>
      <c r="R541">
        <f t="shared" ref="R541" si="4114">H541/SUM(H536:H547)</f>
        <v>3.6581803349833027E-2</v>
      </c>
      <c r="S541">
        <f t="shared" ref="S541" si="4115">I541/SUM(I536:I547)</f>
        <v>2.5918569549737348E-2</v>
      </c>
      <c r="T541">
        <f t="shared" ref="T541" si="4116">J541/SUM(J536:J547)</f>
        <v>1.6992181294539149E-2</v>
      </c>
      <c r="U541">
        <f t="shared" ref="U541" si="4117">K541/SUM(K536:K547)</f>
        <v>1.0161303057332316E-2</v>
      </c>
    </row>
    <row r="542" spans="1:21">
      <c r="A542" t="str">
        <f t="shared" si="4081"/>
        <v>SD</v>
      </c>
      <c r="B542" s="1" t="s">
        <v>99</v>
      </c>
      <c r="C542">
        <f>SUMIFS(INDEX('IRA-BIL_IRA-BIL - Mid_annual_st'!$W$3:$AR$434,MATCH(C534,'IRA-BIL_IRA-BIL - Mid_annual_st'!$A$3:$A$434,0),),'IRA-BIL_IRA-BIL - Mid_annual_st'!$W$1:$AR$1,$B542)</f>
        <v>0</v>
      </c>
      <c r="D542">
        <f>SUMIFS(INDEX('IRA-BIL_IRA-BIL - Mid_annual_st'!$W$3:$AR$434,MATCH(D534,'IRA-BIL_IRA-BIL - Mid_annual_st'!$A$3:$A$434,0),),'IRA-BIL_IRA-BIL - Mid_annual_st'!$W$1:$AR$1,$B542)</f>
        <v>0</v>
      </c>
      <c r="E542">
        <f>SUMIFS(INDEX('IRA-BIL_IRA-BIL - Mid_annual_st'!$W$3:$AR$434,MATCH(E534,'IRA-BIL_IRA-BIL - Mid_annual_st'!$A$3:$A$434,0),),'IRA-BIL_IRA-BIL - Mid_annual_st'!$W$1:$AR$1,$B542)</f>
        <v>0</v>
      </c>
      <c r="F542">
        <f>SUMIFS(INDEX('IRA-BIL_IRA-BIL - Mid_annual_st'!$W$3:$AR$434,MATCH(F534,'IRA-BIL_IRA-BIL - Mid_annual_st'!$A$3:$A$434,0),),'IRA-BIL_IRA-BIL - Mid_annual_st'!$W$1:$AR$1,$B542)</f>
        <v>0</v>
      </c>
      <c r="G542">
        <f>SUMIFS(INDEX('IRA-BIL_IRA-BIL - Mid_annual_st'!$W$3:$AR$434,MATCH(G534,'IRA-BIL_IRA-BIL - Mid_annual_st'!$A$3:$A$434,0),),'IRA-BIL_IRA-BIL - Mid_annual_st'!$W$1:$AR$1,$B542)</f>
        <v>0</v>
      </c>
      <c r="H542">
        <f>SUMIFS(INDEX('IRA-BIL_IRA-BIL - Mid_annual_st'!$W$3:$AR$434,MATCH(H534,'IRA-BIL_IRA-BIL - Mid_annual_st'!$A$3:$A$434,0),),'IRA-BIL_IRA-BIL - Mid_annual_st'!$W$1:$AR$1,$B542)</f>
        <v>0</v>
      </c>
      <c r="I542">
        <f>SUMIFS(INDEX('IRA-BIL_IRA-BIL - Mid_annual_st'!$W$3:$AR$434,MATCH(I534,'IRA-BIL_IRA-BIL - Mid_annual_st'!$A$3:$A$434,0),),'IRA-BIL_IRA-BIL - Mid_annual_st'!$W$1:$AR$1,$B542)</f>
        <v>0</v>
      </c>
      <c r="J542">
        <f>SUMIFS(INDEX('IRA-BIL_IRA-BIL - Mid_annual_st'!$W$3:$AR$434,MATCH(J534,'IRA-BIL_IRA-BIL - Mid_annual_st'!$A$3:$A$434,0),),'IRA-BIL_IRA-BIL - Mid_annual_st'!$W$1:$AR$1,$B542)</f>
        <v>0</v>
      </c>
      <c r="K542">
        <f>SUMIFS(INDEX('IRA-BIL_IRA-BIL - Mid_annual_st'!$W$3:$AR$434,MATCH(K534,'IRA-BIL_IRA-BIL - Mid_annual_st'!$A$3:$A$434,0),),'IRA-BIL_IRA-BIL - Mid_annual_st'!$W$1:$AR$1,$B542)</f>
        <v>0</v>
      </c>
      <c r="M542">
        <f t="shared" ref="M542" si="4118">C542/SUM(C536:C547)</f>
        <v>0</v>
      </c>
      <c r="N542">
        <f t="shared" ref="N542" si="4119">D542/SUM(D536:D547)</f>
        <v>0</v>
      </c>
      <c r="O542">
        <f t="shared" ref="O542" si="4120">E542/SUM(E536:E547)</f>
        <v>0</v>
      </c>
      <c r="P542">
        <f t="shared" ref="P542" si="4121">F542/SUM(F536:F547)</f>
        <v>0</v>
      </c>
      <c r="Q542">
        <f t="shared" ref="Q542" si="4122">G542/SUM(G536:G547)</f>
        <v>0</v>
      </c>
      <c r="R542">
        <f t="shared" ref="R542" si="4123">H542/SUM(H536:H547)</f>
        <v>0</v>
      </c>
      <c r="S542">
        <f t="shared" ref="S542" si="4124">I542/SUM(I536:I547)</f>
        <v>0</v>
      </c>
      <c r="T542">
        <f t="shared" ref="T542" si="4125">J542/SUM(J536:J547)</f>
        <v>0</v>
      </c>
      <c r="U542">
        <f t="shared" ref="U542" si="4126">K542/SUM(K536:K547)</f>
        <v>0</v>
      </c>
    </row>
    <row r="543" spans="1:21">
      <c r="A543" t="str">
        <f t="shared" si="4081"/>
        <v>SD</v>
      </c>
      <c r="B543" s="1" t="s">
        <v>109</v>
      </c>
      <c r="C543">
        <f>SUMIFS(INDEX('IRA-BIL_IRA-BIL - Mid_annual_st'!$W$3:$AR$434,MATCH(C534,'IRA-BIL_IRA-BIL - Mid_annual_st'!$A$3:$A$434,0),),'IRA-BIL_IRA-BIL - Mid_annual_st'!$W$1:$AR$1,$B543)</f>
        <v>0</v>
      </c>
      <c r="D543">
        <f>SUMIFS(INDEX('IRA-BIL_IRA-BIL - Mid_annual_st'!$W$3:$AR$434,MATCH(D534,'IRA-BIL_IRA-BIL - Mid_annual_st'!$A$3:$A$434,0),),'IRA-BIL_IRA-BIL - Mid_annual_st'!$W$1:$AR$1,$B543)</f>
        <v>0</v>
      </c>
      <c r="E543">
        <f>SUMIFS(INDEX('IRA-BIL_IRA-BIL - Mid_annual_st'!$W$3:$AR$434,MATCH(E534,'IRA-BIL_IRA-BIL - Mid_annual_st'!$A$3:$A$434,0),),'IRA-BIL_IRA-BIL - Mid_annual_st'!$W$1:$AR$1,$B543)</f>
        <v>0</v>
      </c>
      <c r="F543">
        <f>SUMIFS(INDEX('IRA-BIL_IRA-BIL - Mid_annual_st'!$W$3:$AR$434,MATCH(F534,'IRA-BIL_IRA-BIL - Mid_annual_st'!$A$3:$A$434,0),),'IRA-BIL_IRA-BIL - Mid_annual_st'!$W$1:$AR$1,$B543)</f>
        <v>0</v>
      </c>
      <c r="G543">
        <f>SUMIFS(INDEX('IRA-BIL_IRA-BIL - Mid_annual_st'!$W$3:$AR$434,MATCH(G534,'IRA-BIL_IRA-BIL - Mid_annual_st'!$A$3:$A$434,0),),'IRA-BIL_IRA-BIL - Mid_annual_st'!$W$1:$AR$1,$B543)</f>
        <v>0</v>
      </c>
      <c r="H543">
        <f>SUMIFS(INDEX('IRA-BIL_IRA-BIL - Mid_annual_st'!$W$3:$AR$434,MATCH(H534,'IRA-BIL_IRA-BIL - Mid_annual_st'!$A$3:$A$434,0),),'IRA-BIL_IRA-BIL - Mid_annual_st'!$W$1:$AR$1,$B543)</f>
        <v>0</v>
      </c>
      <c r="I543">
        <f>SUMIFS(INDEX('IRA-BIL_IRA-BIL - Mid_annual_st'!$W$3:$AR$434,MATCH(I534,'IRA-BIL_IRA-BIL - Mid_annual_st'!$A$3:$A$434,0),),'IRA-BIL_IRA-BIL - Mid_annual_st'!$W$1:$AR$1,$B543)</f>
        <v>0</v>
      </c>
      <c r="J543">
        <f>SUMIFS(INDEX('IRA-BIL_IRA-BIL - Mid_annual_st'!$W$3:$AR$434,MATCH(J534,'IRA-BIL_IRA-BIL - Mid_annual_st'!$A$3:$A$434,0),),'IRA-BIL_IRA-BIL - Mid_annual_st'!$W$1:$AR$1,$B543)</f>
        <v>0</v>
      </c>
      <c r="K543">
        <f>SUMIFS(INDEX('IRA-BIL_IRA-BIL - Mid_annual_st'!$W$3:$AR$434,MATCH(K534,'IRA-BIL_IRA-BIL - Mid_annual_st'!$A$3:$A$434,0),),'IRA-BIL_IRA-BIL - Mid_annual_st'!$W$1:$AR$1,$B543)</f>
        <v>0</v>
      </c>
      <c r="M543">
        <f t="shared" ref="M543" si="4127">C543/SUM(C536:C547)</f>
        <v>0</v>
      </c>
      <c r="N543">
        <f t="shared" ref="N543" si="4128">D543/SUM(D536:D547)</f>
        <v>0</v>
      </c>
      <c r="O543">
        <f t="shared" ref="O543" si="4129">E543/SUM(E536:E547)</f>
        <v>0</v>
      </c>
      <c r="P543">
        <f t="shared" ref="P543" si="4130">F543/SUM(F536:F547)</f>
        <v>0</v>
      </c>
      <c r="Q543">
        <f t="shared" ref="Q543" si="4131">G543/SUM(G536:G547)</f>
        <v>0</v>
      </c>
      <c r="R543">
        <f t="shared" ref="R543" si="4132">H543/SUM(H536:H547)</f>
        <v>0</v>
      </c>
      <c r="S543">
        <f t="shared" ref="S543" si="4133">I543/SUM(I536:I547)</f>
        <v>0</v>
      </c>
      <c r="T543">
        <f t="shared" ref="T543" si="4134">J543/SUM(J536:J547)</f>
        <v>0</v>
      </c>
      <c r="U543">
        <f t="shared" ref="U543" si="4135">K543/SUM(K536:K547)</f>
        <v>0</v>
      </c>
    </row>
    <row r="544" spans="1:21">
      <c r="A544" t="str">
        <f t="shared" si="4081"/>
        <v>SD</v>
      </c>
      <c r="B544" s="1" t="s">
        <v>106</v>
      </c>
      <c r="C544">
        <f>SUMIFS(INDEX('IRA-BIL_IRA-BIL - Mid_annual_st'!$W$3:$AR$434,MATCH(C534,'IRA-BIL_IRA-BIL - Mid_annual_st'!$A$3:$A$434,0),),'IRA-BIL_IRA-BIL - Mid_annual_st'!$W$1:$AR$1,$B544)</f>
        <v>34383</v>
      </c>
      <c r="D544">
        <f>SUMIFS(INDEX('IRA-BIL_IRA-BIL - Mid_annual_st'!$W$3:$AR$434,MATCH(D534,'IRA-BIL_IRA-BIL - Mid_annual_st'!$A$3:$A$434,0),),'IRA-BIL_IRA-BIL - Mid_annual_st'!$W$1:$AR$1,$B544)</f>
        <v>2288</v>
      </c>
      <c r="E544">
        <f>SUMIFS(INDEX('IRA-BIL_IRA-BIL - Mid_annual_st'!$W$3:$AR$434,MATCH(E534,'IRA-BIL_IRA-BIL - Mid_annual_st'!$A$3:$A$434,0),),'IRA-BIL_IRA-BIL - Mid_annual_st'!$W$1:$AR$1,$B544)</f>
        <v>2288</v>
      </c>
      <c r="F544">
        <f>SUMIFS(INDEX('IRA-BIL_IRA-BIL - Mid_annual_st'!$W$3:$AR$434,MATCH(F534,'IRA-BIL_IRA-BIL - Mid_annual_st'!$A$3:$A$434,0),),'IRA-BIL_IRA-BIL - Mid_annual_st'!$W$1:$AR$1,$B544)</f>
        <v>0</v>
      </c>
      <c r="G544">
        <f>SUMIFS(INDEX('IRA-BIL_IRA-BIL - Mid_annual_st'!$W$3:$AR$434,MATCH(G534,'IRA-BIL_IRA-BIL - Mid_annual_st'!$A$3:$A$434,0),),'IRA-BIL_IRA-BIL - Mid_annual_st'!$W$1:$AR$1,$B544)</f>
        <v>0</v>
      </c>
      <c r="H544">
        <f>SUMIFS(INDEX('IRA-BIL_IRA-BIL - Mid_annual_st'!$W$3:$AR$434,MATCH(H534,'IRA-BIL_IRA-BIL - Mid_annual_st'!$A$3:$A$434,0),),'IRA-BIL_IRA-BIL - Mid_annual_st'!$W$1:$AR$1,$B544)</f>
        <v>0</v>
      </c>
      <c r="I544">
        <f>SUMIFS(INDEX('IRA-BIL_IRA-BIL - Mid_annual_st'!$W$3:$AR$434,MATCH(I534,'IRA-BIL_IRA-BIL - Mid_annual_st'!$A$3:$A$434,0),),'IRA-BIL_IRA-BIL - Mid_annual_st'!$W$1:$AR$1,$B544)</f>
        <v>0</v>
      </c>
      <c r="J544">
        <f>SUMIFS(INDEX('IRA-BIL_IRA-BIL - Mid_annual_st'!$W$3:$AR$434,MATCH(J534,'IRA-BIL_IRA-BIL - Mid_annual_st'!$A$3:$A$434,0),),'IRA-BIL_IRA-BIL - Mid_annual_st'!$W$1:$AR$1,$B544)</f>
        <v>0</v>
      </c>
      <c r="K544">
        <f>SUMIFS(INDEX('IRA-BIL_IRA-BIL - Mid_annual_st'!$W$3:$AR$434,MATCH(K534,'IRA-BIL_IRA-BIL - Mid_annual_st'!$A$3:$A$434,0),),'IRA-BIL_IRA-BIL - Mid_annual_st'!$W$1:$AR$1,$B544)</f>
        <v>0</v>
      </c>
      <c r="M544">
        <f t="shared" ref="M544" si="4136">C544/SUM(C536:C547)</f>
        <v>1.5399615383599032E-3</v>
      </c>
      <c r="N544">
        <f t="shared" ref="N544" si="4137">D544/SUM(D536:D547)</f>
        <v>1.0661834295896284E-4</v>
      </c>
      <c r="O544">
        <f t="shared" ref="O544" si="4138">E544/SUM(E536:E547)</f>
        <v>1.0534911028348212E-4</v>
      </c>
      <c r="P544">
        <f t="shared" ref="P544" si="4139">F544/SUM(F536:F547)</f>
        <v>0</v>
      </c>
      <c r="Q544">
        <f t="shared" ref="Q544" si="4140">G544/SUM(G536:G547)</f>
        <v>0</v>
      </c>
      <c r="R544">
        <f t="shared" ref="R544" si="4141">H544/SUM(H536:H547)</f>
        <v>0</v>
      </c>
      <c r="S544">
        <f t="shared" ref="S544" si="4142">I544/SUM(I536:I547)</f>
        <v>0</v>
      </c>
      <c r="T544">
        <f t="shared" ref="T544" si="4143">J544/SUM(J536:J547)</f>
        <v>0</v>
      </c>
      <c r="U544">
        <f t="shared" ref="U544" si="4144">K544/SUM(K536:K547)</f>
        <v>0</v>
      </c>
    </row>
    <row r="545" spans="1:21">
      <c r="A545" t="str">
        <f t="shared" si="4081"/>
        <v>SD</v>
      </c>
      <c r="B545" s="1" t="s">
        <v>100</v>
      </c>
      <c r="C545">
        <f>SUMIFS(INDEX('IRA-BIL_IRA-BIL - Mid_annual_st'!$W$3:$AR$434,MATCH(C534,'IRA-BIL_IRA-BIL - Mid_annual_st'!$A$3:$A$434,0),),'IRA-BIL_IRA-BIL - Mid_annual_st'!$W$1:$AR$1,$B545)</f>
        <v>10752742</v>
      </c>
      <c r="D545">
        <f>SUMIFS(INDEX('IRA-BIL_IRA-BIL - Mid_annual_st'!$W$3:$AR$434,MATCH(D534,'IRA-BIL_IRA-BIL - Mid_annual_st'!$A$3:$A$434,0),),'IRA-BIL_IRA-BIL - Mid_annual_st'!$W$1:$AR$1,$B545)</f>
        <v>10735103</v>
      </c>
      <c r="E545">
        <f>SUMIFS(INDEX('IRA-BIL_IRA-BIL - Mid_annual_st'!$W$3:$AR$434,MATCH(E534,'IRA-BIL_IRA-BIL - Mid_annual_st'!$A$3:$A$434,0),),'IRA-BIL_IRA-BIL - Mid_annual_st'!$W$1:$AR$1,$B545)</f>
        <v>12375815</v>
      </c>
      <c r="F545">
        <f>SUMIFS(INDEX('IRA-BIL_IRA-BIL - Mid_annual_st'!$W$3:$AR$434,MATCH(F534,'IRA-BIL_IRA-BIL - Mid_annual_st'!$A$3:$A$434,0),),'IRA-BIL_IRA-BIL - Mid_annual_st'!$W$1:$AR$1,$B545)</f>
        <v>13550979</v>
      </c>
      <c r="G545">
        <f>SUMIFS(INDEX('IRA-BIL_IRA-BIL - Mid_annual_st'!$W$3:$AR$434,MATCH(G534,'IRA-BIL_IRA-BIL - Mid_annual_st'!$A$3:$A$434,0),),'IRA-BIL_IRA-BIL - Mid_annual_st'!$W$1:$AR$1,$B545)</f>
        <v>14353186</v>
      </c>
      <c r="H545">
        <f>SUMIFS(INDEX('IRA-BIL_IRA-BIL - Mid_annual_st'!$W$3:$AR$434,MATCH(H534,'IRA-BIL_IRA-BIL - Mid_annual_st'!$A$3:$A$434,0),),'IRA-BIL_IRA-BIL - Mid_annual_st'!$W$1:$AR$1,$B545)</f>
        <v>16108078</v>
      </c>
      <c r="I545">
        <f>SUMIFS(INDEX('IRA-BIL_IRA-BIL - Mid_annual_st'!$W$3:$AR$434,MATCH(I534,'IRA-BIL_IRA-BIL - Mid_annual_st'!$A$3:$A$434,0),),'IRA-BIL_IRA-BIL - Mid_annual_st'!$W$1:$AR$1,$B545)</f>
        <v>23018376</v>
      </c>
      <c r="J545">
        <f>SUMIFS(INDEX('IRA-BIL_IRA-BIL - Mid_annual_st'!$W$3:$AR$434,MATCH(J534,'IRA-BIL_IRA-BIL - Mid_annual_st'!$A$3:$A$434,0),),'IRA-BIL_IRA-BIL - Mid_annual_st'!$W$1:$AR$1,$B545)</f>
        <v>36301813</v>
      </c>
      <c r="K545">
        <f>SUMIFS(INDEX('IRA-BIL_IRA-BIL - Mid_annual_st'!$W$3:$AR$434,MATCH(K534,'IRA-BIL_IRA-BIL - Mid_annual_st'!$A$3:$A$434,0),),'IRA-BIL_IRA-BIL - Mid_annual_st'!$W$1:$AR$1,$B545)</f>
        <v>40218421</v>
      </c>
      <c r="M545">
        <f t="shared" ref="M545" si="4145">C545/SUM(C536:C547)</f>
        <v>0.4815987293693727</v>
      </c>
      <c r="N545">
        <f t="shared" ref="N545" si="4146">D545/SUM(D536:D547)</f>
        <v>0.50024427157071283</v>
      </c>
      <c r="O545">
        <f t="shared" ref="O545" si="4147">E545/SUM(E536:E547)</f>
        <v>0.56983439653976053</v>
      </c>
      <c r="P545">
        <f t="shared" ref="P545" si="4148">F545/SUM(F536:F547)</f>
        <v>0.62834987721632085</v>
      </c>
      <c r="Q545">
        <f t="shared" ref="Q545" si="4149">G545/SUM(G536:G547)</f>
        <v>0.66052811007008605</v>
      </c>
      <c r="R545">
        <f t="shared" ref="R545" si="4150">H545/SUM(H536:H547)</f>
        <v>0.69496046946104018</v>
      </c>
      <c r="S545">
        <f t="shared" ref="S545" si="4151">I545/SUM(I536:I547)</f>
        <v>0.77861671586132841</v>
      </c>
      <c r="T545">
        <f t="shared" ref="T545" si="4152">J545/SUM(J536:J547)</f>
        <v>0.84807333435501986</v>
      </c>
      <c r="U545">
        <f t="shared" ref="U545" si="4153">K545/SUM(K536:K547)</f>
        <v>0.86548485829453148</v>
      </c>
    </row>
    <row r="546" spans="1:21">
      <c r="A546" t="str">
        <f t="shared" si="4081"/>
        <v>SD</v>
      </c>
      <c r="B546" s="1" t="s">
        <v>896</v>
      </c>
      <c r="C546" s="156">
        <v>0</v>
      </c>
      <c r="D546" s="156">
        <v>0</v>
      </c>
      <c r="E546" s="156">
        <v>0</v>
      </c>
      <c r="F546" s="156">
        <v>0</v>
      </c>
      <c r="G546" s="156">
        <v>0</v>
      </c>
      <c r="H546" s="156">
        <v>0</v>
      </c>
      <c r="I546" s="156">
        <v>0</v>
      </c>
      <c r="J546" s="156">
        <v>0</v>
      </c>
      <c r="K546" s="156">
        <v>0</v>
      </c>
      <c r="M546" s="156">
        <v>0</v>
      </c>
      <c r="N546" s="156">
        <v>0</v>
      </c>
      <c r="O546" s="156">
        <v>0</v>
      </c>
      <c r="P546" s="156">
        <v>0</v>
      </c>
      <c r="Q546" s="156">
        <v>0</v>
      </c>
      <c r="R546" s="156">
        <v>0</v>
      </c>
      <c r="S546" s="156">
        <v>0</v>
      </c>
      <c r="T546" s="156">
        <v>0</v>
      </c>
      <c r="U546" s="156">
        <v>0</v>
      </c>
    </row>
    <row r="547" spans="1:21" ht="15.5" thickBot="1">
      <c r="A547" t="str">
        <f t="shared" si="4081"/>
        <v>SD</v>
      </c>
      <c r="B547" s="1" t="s">
        <v>895</v>
      </c>
      <c r="C547">
        <f>SUMIFS(INDEX('IRA-BIL_IRA-BIL - Mid_annual_st'!$W$3:$AR$434,MATCH(C534,'IRA-BIL_IRA-BIL - Mid_annual_st'!$A$3:$A$434,0),),'IRA-BIL_IRA-BIL - Mid_annual_st'!$W$1:$AR$1,$B547)</f>
        <v>2157</v>
      </c>
      <c r="D547">
        <f>SUMIFS(INDEX('IRA-BIL_IRA-BIL - Mid_annual_st'!$W$3:$AR$434,MATCH(D534,'IRA-BIL_IRA-BIL - Mid_annual_st'!$A$3:$A$434,0),),'IRA-BIL_IRA-BIL - Mid_annual_st'!$W$1:$AR$1,$B547)</f>
        <v>2142</v>
      </c>
      <c r="E547">
        <f>SUMIFS(INDEX('IRA-BIL_IRA-BIL - Mid_annual_st'!$W$3:$AR$434,MATCH(E534,'IRA-BIL_IRA-BIL - Mid_annual_st'!$A$3:$A$434,0),),'IRA-BIL_IRA-BIL - Mid_annual_st'!$W$1:$AR$1,$B547)</f>
        <v>2022</v>
      </c>
      <c r="F547">
        <f>SUMIFS(INDEX('IRA-BIL_IRA-BIL - Mid_annual_st'!$W$3:$AR$434,MATCH(F534,'IRA-BIL_IRA-BIL - Mid_annual_st'!$A$3:$A$434,0),),'IRA-BIL_IRA-BIL - Mid_annual_st'!$W$1:$AR$1,$B547)</f>
        <v>2008</v>
      </c>
      <c r="G547">
        <f>SUMIFS(INDEX('IRA-BIL_IRA-BIL - Mid_annual_st'!$W$3:$AR$434,MATCH(G534,'IRA-BIL_IRA-BIL - Mid_annual_st'!$A$3:$A$434,0),),'IRA-BIL_IRA-BIL - Mid_annual_st'!$W$1:$AR$1,$B547)</f>
        <v>2098</v>
      </c>
      <c r="H547">
        <f>SUMIFS(INDEX('IRA-BIL_IRA-BIL - Mid_annual_st'!$W$3:$AR$434,MATCH(H534,'IRA-BIL_IRA-BIL - Mid_annual_st'!$A$3:$A$434,0),),'IRA-BIL_IRA-BIL - Mid_annual_st'!$W$1:$AR$1,$B547)</f>
        <v>1528</v>
      </c>
      <c r="I547">
        <f>SUMIFS(INDEX('IRA-BIL_IRA-BIL - Mid_annual_st'!$W$3:$AR$434,MATCH(I534,'IRA-BIL_IRA-BIL - Mid_annual_st'!$A$3:$A$434,0),),'IRA-BIL_IRA-BIL - Mid_annual_st'!$W$1:$AR$1,$B547)</f>
        <v>1517</v>
      </c>
      <c r="J547">
        <f>SUMIFS(INDEX('IRA-BIL_IRA-BIL - Mid_annual_st'!$W$3:$AR$434,MATCH(J534,'IRA-BIL_IRA-BIL - Mid_annual_st'!$A$3:$A$434,0),),'IRA-BIL_IRA-BIL - Mid_annual_st'!$W$1:$AR$1,$B547)</f>
        <v>9844</v>
      </c>
      <c r="K547">
        <f>SUMIFS(INDEX('IRA-BIL_IRA-BIL - Mid_annual_st'!$W$3:$AR$434,MATCH(K534,'IRA-BIL_IRA-BIL - Mid_annual_st'!$A$3:$A$434,0),),'IRA-BIL_IRA-BIL - Mid_annual_st'!$W$1:$AR$1,$B547)</f>
        <v>10318</v>
      </c>
      <c r="M547">
        <f t="shared" ref="M547" si="4154">C547/SUM(C536:C547)</f>
        <v>9.6608703087057874E-5</v>
      </c>
      <c r="N547">
        <f t="shared" ref="N547" si="4155">D547/SUM(D536:D547)</f>
        <v>9.981489974567238E-5</v>
      </c>
      <c r="O547">
        <f t="shared" ref="O547" si="4156">E547/SUM(E536:E547)</f>
        <v>9.3101355329196177E-5</v>
      </c>
      <c r="P547">
        <f t="shared" ref="P547" si="4157">F547/SUM(F536:F547)</f>
        <v>9.3109623551949447E-5</v>
      </c>
      <c r="Q547">
        <f t="shared" ref="Q547" si="4158">G547/SUM(G536:G547)</f>
        <v>9.6549154656467253E-5</v>
      </c>
      <c r="R547">
        <f t="shared" ref="R547" si="4159">H547/SUM(H536:H547)</f>
        <v>6.592342036936185E-5</v>
      </c>
      <c r="S547">
        <f t="shared" ref="S547" si="4160">I547/SUM(I536:I547)</f>
        <v>5.1313852808800894E-5</v>
      </c>
      <c r="T547">
        <f t="shared" ref="T547" si="4161">J547/SUM(J536:J547)</f>
        <v>2.2997291907681899E-4</v>
      </c>
      <c r="U547">
        <f t="shared" ref="U547" si="4162">K547/SUM(K536:K547)</f>
        <v>2.2203936767887969E-4</v>
      </c>
    </row>
    <row r="548" spans="1:21" ht="15.5" thickBot="1">
      <c r="A548" s="153" t="s">
        <v>576</v>
      </c>
      <c r="C548" s="152" t="str">
        <f t="shared" ref="C548" si="4163">$A548&amp;"_"&amp;C549</f>
        <v>TN_2022</v>
      </c>
      <c r="D548" s="152" t="str">
        <f t="shared" ref="D548" si="4164">$A548&amp;"_"&amp;D549</f>
        <v>TN_2023</v>
      </c>
      <c r="E548" s="152" t="str">
        <f t="shared" ref="E548" si="4165">$A548&amp;"_"&amp;E549</f>
        <v>TN_2024</v>
      </c>
      <c r="F548" s="152" t="str">
        <f t="shared" ref="F548" si="4166">$A548&amp;"_"&amp;F549</f>
        <v>TN_2025</v>
      </c>
      <c r="G548" s="152" t="str">
        <f t="shared" ref="G548" si="4167">$A548&amp;"_"&amp;G549</f>
        <v>TN_2026</v>
      </c>
      <c r="H548" s="152" t="str">
        <f t="shared" ref="H548" si="4168">$A548&amp;"_"&amp;H549</f>
        <v>TN_2027</v>
      </c>
      <c r="I548" s="152" t="str">
        <f t="shared" ref="I548" si="4169">$A548&amp;"_"&amp;I549</f>
        <v>TN_2028</v>
      </c>
      <c r="J548" s="152" t="str">
        <f t="shared" ref="J548" si="4170">$A548&amp;"_"&amp;J549</f>
        <v>TN_2029</v>
      </c>
      <c r="K548" s="152" t="str">
        <f t="shared" ref="K548" si="4171">$A548&amp;"_"&amp;K549</f>
        <v>TN_2030</v>
      </c>
      <c r="M548" s="159" t="str">
        <f t="shared" ref="M548" si="4172">$A548&amp;"_"&amp;M549</f>
        <v>TN_2022</v>
      </c>
      <c r="N548" s="159" t="str">
        <f t="shared" ref="N548" si="4173">$A548&amp;"_"&amp;N549</f>
        <v>TN_2023</v>
      </c>
      <c r="O548" s="159" t="str">
        <f t="shared" ref="O548" si="4174">$A548&amp;"_"&amp;O549</f>
        <v>TN_2024</v>
      </c>
      <c r="P548" s="159" t="str">
        <f t="shared" ref="P548" si="4175">$A548&amp;"_"&amp;P549</f>
        <v>TN_2025</v>
      </c>
      <c r="Q548" s="159" t="str">
        <f t="shared" ref="Q548" si="4176">$A548&amp;"_"&amp;Q549</f>
        <v>TN_2026</v>
      </c>
      <c r="R548" s="159" t="str">
        <f t="shared" ref="R548" si="4177">$A548&amp;"_"&amp;R549</f>
        <v>TN_2027</v>
      </c>
      <c r="S548" s="159" t="str">
        <f t="shared" ref="S548" si="4178">$A548&amp;"_"&amp;S549</f>
        <v>TN_2028</v>
      </c>
      <c r="T548" s="159" t="str">
        <f t="shared" ref="T548" si="4179">$A548&amp;"_"&amp;T549</f>
        <v>TN_2029</v>
      </c>
      <c r="U548" s="159" t="str">
        <f t="shared" ref="U548" si="4180">$A548&amp;"_"&amp;U549</f>
        <v>TN_2030</v>
      </c>
    </row>
    <row r="549" spans="1:21">
      <c r="C549" s="151">
        <v>2022</v>
      </c>
      <c r="D549" s="151">
        <v>2023</v>
      </c>
      <c r="E549" s="151">
        <v>2024</v>
      </c>
      <c r="F549" s="151">
        <v>2025</v>
      </c>
      <c r="G549" s="151">
        <v>2026</v>
      </c>
      <c r="H549" s="151">
        <v>2027</v>
      </c>
      <c r="I549" s="151">
        <v>2028</v>
      </c>
      <c r="J549" s="151">
        <v>2029</v>
      </c>
      <c r="K549" s="151">
        <v>2030</v>
      </c>
      <c r="M549" s="151">
        <v>2022</v>
      </c>
      <c r="N549" s="151">
        <v>2023</v>
      </c>
      <c r="O549" s="151">
        <v>2024</v>
      </c>
      <c r="P549" s="151">
        <v>2025</v>
      </c>
      <c r="Q549" s="151">
        <v>2026</v>
      </c>
      <c r="R549" s="151">
        <v>2027</v>
      </c>
      <c r="S549" s="151">
        <v>2028</v>
      </c>
      <c r="T549" s="151">
        <v>2029</v>
      </c>
      <c r="U549" s="151">
        <v>2030</v>
      </c>
    </row>
    <row r="550" spans="1:21">
      <c r="A550" t="str">
        <f>A548</f>
        <v>TN</v>
      </c>
      <c r="B550" s="1" t="s">
        <v>897</v>
      </c>
      <c r="C550" s="156">
        <v>0</v>
      </c>
      <c r="D550" s="156">
        <v>0</v>
      </c>
      <c r="E550" s="156">
        <v>0</v>
      </c>
      <c r="F550" s="156">
        <v>0</v>
      </c>
      <c r="G550" s="156">
        <v>0</v>
      </c>
      <c r="H550" s="156">
        <v>0</v>
      </c>
      <c r="I550" s="156">
        <v>0</v>
      </c>
      <c r="J550" s="156">
        <v>0</v>
      </c>
      <c r="K550" s="156">
        <v>0</v>
      </c>
      <c r="M550" s="156">
        <v>0</v>
      </c>
      <c r="N550" s="156">
        <v>0</v>
      </c>
      <c r="O550" s="156">
        <v>0</v>
      </c>
      <c r="P550" s="156">
        <v>0</v>
      </c>
      <c r="Q550" s="156">
        <v>0</v>
      </c>
      <c r="R550" s="156">
        <v>0</v>
      </c>
      <c r="S550" s="156">
        <v>0</v>
      </c>
      <c r="T550" s="156">
        <v>0</v>
      </c>
      <c r="U550" s="156">
        <v>0</v>
      </c>
    </row>
    <row r="551" spans="1:21">
      <c r="A551" t="str">
        <f>A550</f>
        <v>TN</v>
      </c>
      <c r="B551" s="1" t="s">
        <v>104</v>
      </c>
      <c r="C551">
        <f>SUMIFS(INDEX('IRA-BIL_IRA-BIL - Mid_annual_st'!$W$3:$AR$434,MATCH(C548,'IRA-BIL_IRA-BIL - Mid_annual_st'!$A$3:$A$434,0),),'IRA-BIL_IRA-BIL - Mid_annual_st'!$W$1:$AR$1,$B551)</f>
        <v>56930</v>
      </c>
      <c r="D551">
        <f>SUMIFS(INDEX('IRA-BIL_IRA-BIL - Mid_annual_st'!$W$3:$AR$434,MATCH(D548,'IRA-BIL_IRA-BIL - Mid_annual_st'!$A$3:$A$434,0),),'IRA-BIL_IRA-BIL - Mid_annual_st'!$W$1:$AR$1,$B551)</f>
        <v>56930</v>
      </c>
      <c r="E551">
        <f>SUMIFS(INDEX('IRA-BIL_IRA-BIL - Mid_annual_st'!$W$3:$AR$434,MATCH(E548,'IRA-BIL_IRA-BIL - Mid_annual_st'!$A$3:$A$434,0),),'IRA-BIL_IRA-BIL - Mid_annual_st'!$W$1:$AR$1,$B551)</f>
        <v>56930</v>
      </c>
      <c r="F551">
        <f>SUMIFS(INDEX('IRA-BIL_IRA-BIL - Mid_annual_st'!$W$3:$AR$434,MATCH(F548,'IRA-BIL_IRA-BIL - Mid_annual_st'!$A$3:$A$434,0),),'IRA-BIL_IRA-BIL - Mid_annual_st'!$W$1:$AR$1,$B551)</f>
        <v>56930</v>
      </c>
      <c r="G551">
        <f>SUMIFS(INDEX('IRA-BIL_IRA-BIL - Mid_annual_st'!$W$3:$AR$434,MATCH(G548,'IRA-BIL_IRA-BIL - Mid_annual_st'!$A$3:$A$434,0),),'IRA-BIL_IRA-BIL - Mid_annual_st'!$W$1:$AR$1,$B551)</f>
        <v>56930</v>
      </c>
      <c r="H551">
        <f>SUMIFS(INDEX('IRA-BIL_IRA-BIL - Mid_annual_st'!$W$3:$AR$434,MATCH(H548,'IRA-BIL_IRA-BIL - Mid_annual_st'!$A$3:$A$434,0),),'IRA-BIL_IRA-BIL - Mid_annual_st'!$W$1:$AR$1,$B551)</f>
        <v>56930</v>
      </c>
      <c r="I551">
        <f>SUMIFS(INDEX('IRA-BIL_IRA-BIL - Mid_annual_st'!$W$3:$AR$434,MATCH(I548,'IRA-BIL_IRA-BIL - Mid_annual_st'!$A$3:$A$434,0),),'IRA-BIL_IRA-BIL - Mid_annual_st'!$W$1:$AR$1,$B551)</f>
        <v>56930</v>
      </c>
      <c r="J551">
        <f>SUMIFS(INDEX('IRA-BIL_IRA-BIL - Mid_annual_st'!$W$3:$AR$434,MATCH(J548,'IRA-BIL_IRA-BIL - Mid_annual_st'!$A$3:$A$434,0),),'IRA-BIL_IRA-BIL - Mid_annual_st'!$W$1:$AR$1,$B551)</f>
        <v>56930</v>
      </c>
      <c r="K551">
        <f>SUMIFS(INDEX('IRA-BIL_IRA-BIL - Mid_annual_st'!$W$3:$AR$434,MATCH(K548,'IRA-BIL_IRA-BIL - Mid_annual_st'!$A$3:$A$434,0),),'IRA-BIL_IRA-BIL - Mid_annual_st'!$W$1:$AR$1,$B551)</f>
        <v>55933</v>
      </c>
      <c r="M551">
        <f t="shared" ref="M551" si="4181">C551/SUM(C550:C561)</f>
        <v>6.2037605031991865E-4</v>
      </c>
      <c r="N551">
        <f t="shared" ref="N551" si="4182">D551/SUM(D550:D561)</f>
        <v>6.5892526892756466E-4</v>
      </c>
      <c r="O551">
        <f t="shared" ref="O551" si="4183">E551/SUM(E550:E561)</f>
        <v>6.7483773904108795E-4</v>
      </c>
      <c r="P551">
        <f t="shared" ref="P551" si="4184">F551/SUM(F550:F561)</f>
        <v>6.6358429256698284E-4</v>
      </c>
      <c r="Q551">
        <f t="shared" ref="Q551" si="4185">G551/SUM(G550:G561)</f>
        <v>6.7768776885354632E-4</v>
      </c>
      <c r="R551">
        <f t="shared" ref="R551" si="4186">H551/SUM(H550:H561)</f>
        <v>6.6098752255722962E-4</v>
      </c>
      <c r="S551">
        <f t="shared" ref="S551" si="4187">I551/SUM(I550:I561)</f>
        <v>6.7639505648718525E-4</v>
      </c>
      <c r="T551">
        <f t="shared" ref="T551" si="4188">J551/SUM(J550:J561)</f>
        <v>6.6586695573534502E-4</v>
      </c>
      <c r="U551">
        <f t="shared" ref="U551" si="4189">K551/SUM(K550:K561)</f>
        <v>6.2108310017038948E-4</v>
      </c>
    </row>
    <row r="552" spans="1:21">
      <c r="A552" t="str">
        <f t="shared" ref="A552:A561" si="4190">A551</f>
        <v>TN</v>
      </c>
      <c r="B552" s="1" t="s">
        <v>98</v>
      </c>
      <c r="C552">
        <f>SUMIFS(INDEX('IRA-BIL_IRA-BIL - Mid_annual_st'!$W$3:$AR$434,MATCH(C548,'IRA-BIL_IRA-BIL - Mid_annual_st'!$A$3:$A$434,0),),'IRA-BIL_IRA-BIL - Mid_annual_st'!$W$1:$AR$1,$B552)</f>
        <v>25464145</v>
      </c>
      <c r="D552">
        <f>SUMIFS(INDEX('IRA-BIL_IRA-BIL - Mid_annual_st'!$W$3:$AR$434,MATCH(D548,'IRA-BIL_IRA-BIL - Mid_annual_st'!$A$3:$A$434,0),),'IRA-BIL_IRA-BIL - Mid_annual_st'!$W$1:$AR$1,$B552)</f>
        <v>19751508</v>
      </c>
      <c r="E552">
        <f>SUMIFS(INDEX('IRA-BIL_IRA-BIL - Mid_annual_st'!$W$3:$AR$434,MATCH(E548,'IRA-BIL_IRA-BIL - Mid_annual_st'!$A$3:$A$434,0),),'IRA-BIL_IRA-BIL - Mid_annual_st'!$W$1:$AR$1,$B552)</f>
        <v>17796058</v>
      </c>
      <c r="F552">
        <f>SUMIFS(INDEX('IRA-BIL_IRA-BIL - Mid_annual_st'!$W$3:$AR$434,MATCH(F548,'IRA-BIL_IRA-BIL - Mid_annual_st'!$A$3:$A$434,0),),'IRA-BIL_IRA-BIL - Mid_annual_st'!$W$1:$AR$1,$B552)</f>
        <v>17782213</v>
      </c>
      <c r="G552">
        <f>SUMIFS(INDEX('IRA-BIL_IRA-BIL - Mid_annual_st'!$W$3:$AR$434,MATCH(G548,'IRA-BIL_IRA-BIL - Mid_annual_st'!$A$3:$A$434,0),),'IRA-BIL_IRA-BIL - Mid_annual_st'!$W$1:$AR$1,$B552)</f>
        <v>9699331</v>
      </c>
      <c r="H552">
        <f>SUMIFS(INDEX('IRA-BIL_IRA-BIL - Mid_annual_st'!$W$3:$AR$434,MATCH(H548,'IRA-BIL_IRA-BIL - Mid_annual_st'!$A$3:$A$434,0),),'IRA-BIL_IRA-BIL - Mid_annual_st'!$W$1:$AR$1,$B552)</f>
        <v>6677979</v>
      </c>
      <c r="I552">
        <f>SUMIFS(INDEX('IRA-BIL_IRA-BIL - Mid_annual_st'!$W$3:$AR$434,MATCH(I548,'IRA-BIL_IRA-BIL - Mid_annual_st'!$A$3:$A$434,0),),'IRA-BIL_IRA-BIL - Mid_annual_st'!$W$1:$AR$1,$B552)</f>
        <v>403705</v>
      </c>
      <c r="J552">
        <f>SUMIFS(INDEX('IRA-BIL_IRA-BIL - Mid_annual_st'!$W$3:$AR$434,MATCH(J548,'IRA-BIL_IRA-BIL - Mid_annual_st'!$A$3:$A$434,0),),'IRA-BIL_IRA-BIL - Mid_annual_st'!$W$1:$AR$1,$B552)</f>
        <v>403705</v>
      </c>
      <c r="K552">
        <f>SUMIFS(INDEX('IRA-BIL_IRA-BIL - Mid_annual_st'!$W$3:$AR$434,MATCH(K548,'IRA-BIL_IRA-BIL - Mid_annual_st'!$A$3:$A$434,0),),'IRA-BIL_IRA-BIL - Mid_annual_st'!$W$1:$AR$1,$B552)</f>
        <v>0</v>
      </c>
      <c r="M552">
        <f t="shared" ref="M552" si="4191">C552/SUM(C550:C561)</f>
        <v>0.27748718952878454</v>
      </c>
      <c r="N552">
        <f t="shared" ref="N552" si="4192">D552/SUM(D550:D561)</f>
        <v>0.22861000738845855</v>
      </c>
      <c r="O552">
        <f t="shared" ref="O552" si="4193">E552/SUM(E550:E561)</f>
        <v>0.21095119523211076</v>
      </c>
      <c r="P552">
        <f t="shared" ref="P552" si="4194">F552/SUM(F550:F561)</f>
        <v>0.20727203994168991</v>
      </c>
      <c r="Q552">
        <f t="shared" ref="Q552" si="4195">G552/SUM(G550:G561)</f>
        <v>0.11545965193680022</v>
      </c>
      <c r="R552">
        <f t="shared" ref="R552" si="4196">H552/SUM(H550:H561)</f>
        <v>7.7534881343741535E-2</v>
      </c>
      <c r="S552">
        <f t="shared" ref="S552" si="4197">I552/SUM(I550:I561)</f>
        <v>4.7964880779757437E-3</v>
      </c>
      <c r="T552">
        <f t="shared" ref="T552" si="4198">J552/SUM(J550:J561)</f>
        <v>4.7218306580912956E-3</v>
      </c>
      <c r="U552">
        <f t="shared" ref="U552" si="4199">K552/SUM(K550:K561)</f>
        <v>0</v>
      </c>
    </row>
    <row r="553" spans="1:21">
      <c r="A553" t="str">
        <f t="shared" si="4190"/>
        <v>TN</v>
      </c>
      <c r="B553" s="1" t="s">
        <v>105</v>
      </c>
      <c r="C553">
        <f>SUMIFS(INDEX('IRA-BIL_IRA-BIL - Mid_annual_st'!$W$3:$AR$434,MATCH(C548,'IRA-BIL_IRA-BIL - Mid_annual_st'!$A$3:$A$434,0),),'IRA-BIL_IRA-BIL - Mid_annual_st'!$W$1:$AR$1,$B553)</f>
        <v>0</v>
      </c>
      <c r="D553">
        <f>SUMIFS(INDEX('IRA-BIL_IRA-BIL - Mid_annual_st'!$W$3:$AR$434,MATCH(D548,'IRA-BIL_IRA-BIL - Mid_annual_st'!$A$3:$A$434,0),),'IRA-BIL_IRA-BIL - Mid_annual_st'!$W$1:$AR$1,$B553)</f>
        <v>0</v>
      </c>
      <c r="E553">
        <f>SUMIFS(INDEX('IRA-BIL_IRA-BIL - Mid_annual_st'!$W$3:$AR$434,MATCH(E548,'IRA-BIL_IRA-BIL - Mid_annual_st'!$A$3:$A$434,0),),'IRA-BIL_IRA-BIL - Mid_annual_st'!$W$1:$AR$1,$B553)</f>
        <v>0</v>
      </c>
      <c r="F553">
        <f>SUMIFS(INDEX('IRA-BIL_IRA-BIL - Mid_annual_st'!$W$3:$AR$434,MATCH(F548,'IRA-BIL_IRA-BIL - Mid_annual_st'!$A$3:$A$434,0),),'IRA-BIL_IRA-BIL - Mid_annual_st'!$W$1:$AR$1,$B553)</f>
        <v>0</v>
      </c>
      <c r="G553">
        <f>SUMIFS(INDEX('IRA-BIL_IRA-BIL - Mid_annual_st'!$W$3:$AR$434,MATCH(G548,'IRA-BIL_IRA-BIL - Mid_annual_st'!$A$3:$A$434,0),),'IRA-BIL_IRA-BIL - Mid_annual_st'!$W$1:$AR$1,$B553)</f>
        <v>0</v>
      </c>
      <c r="H553">
        <f>SUMIFS(INDEX('IRA-BIL_IRA-BIL - Mid_annual_st'!$W$3:$AR$434,MATCH(H548,'IRA-BIL_IRA-BIL - Mid_annual_st'!$A$3:$A$434,0),),'IRA-BIL_IRA-BIL - Mid_annual_st'!$W$1:$AR$1,$B553)</f>
        <v>0</v>
      </c>
      <c r="I553">
        <f>SUMIFS(INDEX('IRA-BIL_IRA-BIL - Mid_annual_st'!$W$3:$AR$434,MATCH(I548,'IRA-BIL_IRA-BIL - Mid_annual_st'!$A$3:$A$434,0),),'IRA-BIL_IRA-BIL - Mid_annual_st'!$W$1:$AR$1,$B553)</f>
        <v>0</v>
      </c>
      <c r="J553">
        <f>SUMIFS(INDEX('IRA-BIL_IRA-BIL - Mid_annual_st'!$W$3:$AR$434,MATCH(J548,'IRA-BIL_IRA-BIL - Mid_annual_st'!$A$3:$A$434,0),),'IRA-BIL_IRA-BIL - Mid_annual_st'!$W$1:$AR$1,$B553)</f>
        <v>0</v>
      </c>
      <c r="K553">
        <f>SUMIFS(INDEX('IRA-BIL_IRA-BIL - Mid_annual_st'!$W$3:$AR$434,MATCH(K548,'IRA-BIL_IRA-BIL - Mid_annual_st'!$A$3:$A$434,0),),'IRA-BIL_IRA-BIL - Mid_annual_st'!$W$1:$AR$1,$B553)</f>
        <v>0</v>
      </c>
      <c r="M553">
        <f t="shared" ref="M553" si="4200">C553/SUM(C550:C561)</f>
        <v>0</v>
      </c>
      <c r="N553">
        <f t="shared" ref="N553" si="4201">D553/SUM(D550:D561)</f>
        <v>0</v>
      </c>
      <c r="O553">
        <f t="shared" ref="O553" si="4202">E553/SUM(E550:E561)</f>
        <v>0</v>
      </c>
      <c r="P553">
        <f t="shared" ref="P553" si="4203">F553/SUM(F550:F561)</f>
        <v>0</v>
      </c>
      <c r="Q553">
        <f t="shared" ref="Q553" si="4204">G553/SUM(G550:G561)</f>
        <v>0</v>
      </c>
      <c r="R553">
        <f t="shared" ref="R553" si="4205">H553/SUM(H550:H561)</f>
        <v>0</v>
      </c>
      <c r="S553">
        <f t="shared" ref="S553" si="4206">I553/SUM(I550:I561)</f>
        <v>0</v>
      </c>
      <c r="T553">
        <f t="shared" ref="T553" si="4207">J553/SUM(J550:J561)</f>
        <v>0</v>
      </c>
      <c r="U553">
        <f t="shared" ref="U553" si="4208">K553/SUM(K550:K561)</f>
        <v>0</v>
      </c>
    </row>
    <row r="554" spans="1:21">
      <c r="A554" t="str">
        <f t="shared" si="4190"/>
        <v>TN</v>
      </c>
      <c r="B554" s="1" t="s">
        <v>101</v>
      </c>
      <c r="C554">
        <f>SUMIFS(INDEX('IRA-BIL_IRA-BIL - Mid_annual_st'!$W$3:$AR$434,MATCH(C548,'IRA-BIL_IRA-BIL - Mid_annual_st'!$A$3:$A$434,0),),'IRA-BIL_IRA-BIL - Mid_annual_st'!$W$1:$AR$1,$B554)</f>
        <v>9575986</v>
      </c>
      <c r="D554">
        <f>SUMIFS(INDEX('IRA-BIL_IRA-BIL - Mid_annual_st'!$W$3:$AR$434,MATCH(D548,'IRA-BIL_IRA-BIL - Mid_annual_st'!$A$3:$A$434,0),),'IRA-BIL_IRA-BIL - Mid_annual_st'!$W$1:$AR$1,$B554)</f>
        <v>9575986</v>
      </c>
      <c r="E554">
        <f>SUMIFS(INDEX('IRA-BIL_IRA-BIL - Mid_annual_st'!$W$3:$AR$434,MATCH(E548,'IRA-BIL_IRA-BIL - Mid_annual_st'!$A$3:$A$434,0),),'IRA-BIL_IRA-BIL - Mid_annual_st'!$W$1:$AR$1,$B554)</f>
        <v>9581532</v>
      </c>
      <c r="F554">
        <f>SUMIFS(INDEX('IRA-BIL_IRA-BIL - Mid_annual_st'!$W$3:$AR$434,MATCH(F548,'IRA-BIL_IRA-BIL - Mid_annual_st'!$A$3:$A$434,0),),'IRA-BIL_IRA-BIL - Mid_annual_st'!$W$1:$AR$1,$B554)</f>
        <v>9952367</v>
      </c>
      <c r="G554">
        <f>SUMIFS(INDEX('IRA-BIL_IRA-BIL - Mid_annual_st'!$W$3:$AR$434,MATCH(G548,'IRA-BIL_IRA-BIL - Mid_annual_st'!$A$3:$A$434,0),),'IRA-BIL_IRA-BIL - Mid_annual_st'!$W$1:$AR$1,$B554)</f>
        <v>9957913</v>
      </c>
      <c r="H554">
        <f>SUMIFS(INDEX('IRA-BIL_IRA-BIL - Mid_annual_st'!$W$3:$AR$434,MATCH(H548,'IRA-BIL_IRA-BIL - Mid_annual_st'!$A$3:$A$434,0),),'IRA-BIL_IRA-BIL - Mid_annual_st'!$W$1:$AR$1,$B554)</f>
        <v>10235815</v>
      </c>
      <c r="I554">
        <f>SUMIFS(INDEX('IRA-BIL_IRA-BIL - Mid_annual_st'!$W$3:$AR$434,MATCH(I548,'IRA-BIL_IRA-BIL - Mid_annual_st'!$A$3:$A$434,0),),'IRA-BIL_IRA-BIL - Mid_annual_st'!$W$1:$AR$1,$B554)</f>
        <v>10255129</v>
      </c>
      <c r="J554">
        <f>SUMIFS(INDEX('IRA-BIL_IRA-BIL - Mid_annual_st'!$W$3:$AR$434,MATCH(J548,'IRA-BIL_IRA-BIL - Mid_annual_st'!$A$3:$A$434,0),),'IRA-BIL_IRA-BIL - Mid_annual_st'!$W$1:$AR$1,$B554)</f>
        <v>10274443</v>
      </c>
      <c r="K554">
        <f>SUMIFS(INDEX('IRA-BIL_IRA-BIL - Mid_annual_st'!$W$3:$AR$434,MATCH(K548,'IRA-BIL_IRA-BIL - Mid_annual_st'!$A$3:$A$434,0),),'IRA-BIL_IRA-BIL - Mid_annual_st'!$W$1:$AR$1,$B554)</f>
        <v>10293757</v>
      </c>
      <c r="M554">
        <f t="shared" ref="M554" si="4209">C554/SUM(C550:C561)</f>
        <v>0.10435117464603612</v>
      </c>
      <c r="N554">
        <f t="shared" ref="N554" si="4210">D554/SUM(D550:D561)</f>
        <v>0.11083539698395564</v>
      </c>
      <c r="O554">
        <f t="shared" ref="O554" si="4211">E554/SUM(E550:E561)</f>
        <v>0.11357771634340125</v>
      </c>
      <c r="P554">
        <f t="shared" ref="P554" si="4212">F554/SUM(F550:F561)</f>
        <v>0.11600622545339866</v>
      </c>
      <c r="Q554">
        <f t="shared" ref="Q554" si="4213">G554/SUM(G550:G561)</f>
        <v>0.11853778049196775</v>
      </c>
      <c r="R554">
        <f t="shared" ref="R554" si="4214">H554/SUM(H550:H561)</f>
        <v>0.11884324606014632</v>
      </c>
      <c r="S554">
        <f t="shared" ref="S554" si="4215">I554/SUM(I550:I561)</f>
        <v>0.12184293973719254</v>
      </c>
      <c r="T554">
        <f t="shared" ref="T554" si="4216">J554/SUM(J550:J561)</f>
        <v>0.12017235345663665</v>
      </c>
      <c r="U554">
        <f t="shared" ref="U554" si="4217">K554/SUM(K550:K561)</f>
        <v>0.11430244238572307</v>
      </c>
    </row>
    <row r="555" spans="1:21">
      <c r="A555" t="str">
        <f t="shared" si="4190"/>
        <v>TN</v>
      </c>
      <c r="B555" s="1" t="s">
        <v>346</v>
      </c>
      <c r="C555">
        <f>SUMIFS(INDEX('IRA-BIL_IRA-BIL - Mid_annual_st'!$W$3:$AR$434,MATCH(C548,'IRA-BIL_IRA-BIL - Mid_annual_st'!$A$3:$A$434,0),),'IRA-BIL_IRA-BIL - Mid_annual_st'!$W$1:$AR$1,$B555)</f>
        <v>19136313</v>
      </c>
      <c r="D555">
        <f>SUMIFS(INDEX('IRA-BIL_IRA-BIL - Mid_annual_st'!$W$3:$AR$434,MATCH(D548,'IRA-BIL_IRA-BIL - Mid_annual_st'!$A$3:$A$434,0),),'IRA-BIL_IRA-BIL - Mid_annual_st'!$W$1:$AR$1,$B555)</f>
        <v>19192293</v>
      </c>
      <c r="E555">
        <f>SUMIFS(INDEX('IRA-BIL_IRA-BIL - Mid_annual_st'!$W$3:$AR$434,MATCH(E548,'IRA-BIL_IRA-BIL - Mid_annual_st'!$A$3:$A$434,0),),'IRA-BIL_IRA-BIL - Mid_annual_st'!$W$1:$AR$1,$B555)</f>
        <v>19109339</v>
      </c>
      <c r="F555">
        <f>SUMIFS(INDEX('IRA-BIL_IRA-BIL - Mid_annual_st'!$W$3:$AR$434,MATCH(F548,'IRA-BIL_IRA-BIL - Mid_annual_st'!$A$3:$A$434,0),),'IRA-BIL_IRA-BIL - Mid_annual_st'!$W$1:$AR$1,$B555)</f>
        <v>19018428</v>
      </c>
      <c r="G555">
        <f>SUMIFS(INDEX('IRA-BIL_IRA-BIL - Mid_annual_st'!$W$3:$AR$434,MATCH(G548,'IRA-BIL_IRA-BIL - Mid_annual_st'!$A$3:$A$434,0),),'IRA-BIL_IRA-BIL - Mid_annual_st'!$W$1:$AR$1,$B555)</f>
        <v>22018696</v>
      </c>
      <c r="H555">
        <f>SUMIFS(INDEX('IRA-BIL_IRA-BIL - Mid_annual_st'!$W$3:$AR$434,MATCH(H548,'IRA-BIL_IRA-BIL - Mid_annual_st'!$A$3:$A$434,0),),'IRA-BIL_IRA-BIL - Mid_annual_st'!$W$1:$AR$1,$B555)</f>
        <v>21626958</v>
      </c>
      <c r="I555">
        <f>SUMIFS(INDEX('IRA-BIL_IRA-BIL - Mid_annual_st'!$W$3:$AR$434,MATCH(I548,'IRA-BIL_IRA-BIL - Mid_annual_st'!$A$3:$A$434,0),),'IRA-BIL_IRA-BIL - Mid_annual_st'!$W$1:$AR$1,$B555)</f>
        <v>21105883</v>
      </c>
      <c r="J555">
        <f>SUMIFS(INDEX('IRA-BIL_IRA-BIL - Mid_annual_st'!$W$3:$AR$434,MATCH(J548,'IRA-BIL_IRA-BIL - Mid_annual_st'!$A$3:$A$434,0),),'IRA-BIL_IRA-BIL - Mid_annual_st'!$W$1:$AR$1,$B555)</f>
        <v>21339429</v>
      </c>
      <c r="K555">
        <f>SUMIFS(INDEX('IRA-BIL_IRA-BIL - Mid_annual_st'!$W$3:$AR$434,MATCH(K548,'IRA-BIL_IRA-BIL - Mid_annual_st'!$A$3:$A$434,0),),'IRA-BIL_IRA-BIL - Mid_annual_st'!$W$1:$AR$1,$B555)</f>
        <v>21947968</v>
      </c>
      <c r="M555">
        <f t="shared" ref="M555" si="4218">C555/SUM(C550:C561)</f>
        <v>0.2085317104624225</v>
      </c>
      <c r="N555">
        <f t="shared" ref="N555" si="4219">D555/SUM(D550:D561)</f>
        <v>0.2221374815802146</v>
      </c>
      <c r="O555">
        <f t="shared" ref="O555" si="4220">E555/SUM(E550:E561)</f>
        <v>0.22651858642771269</v>
      </c>
      <c r="P555">
        <f t="shared" ref="P555" si="4221">F555/SUM(F550:F561)</f>
        <v>0.221681540314704</v>
      </c>
      <c r="Q555">
        <f t="shared" ref="Q555" si="4222">G555/SUM(G550:G561)</f>
        <v>0.2621078687037503</v>
      </c>
      <c r="R555">
        <f t="shared" ref="R555" si="4223">H555/SUM(H550:H561)</f>
        <v>0.25110046353186821</v>
      </c>
      <c r="S555">
        <f t="shared" ref="S555" si="4224">I555/SUM(I550:I561)</f>
        <v>0.25076260186188165</v>
      </c>
      <c r="T555">
        <f t="shared" ref="T555" si="4225">J555/SUM(J550:J561)</f>
        <v>0.24959108774566199</v>
      </c>
      <c r="U555">
        <f t="shared" ref="U555" si="4226">K555/SUM(K550:K561)</f>
        <v>0.24371144061431541</v>
      </c>
    </row>
    <row r="556" spans="1:21">
      <c r="A556" t="str">
        <f t="shared" si="4190"/>
        <v>TN</v>
      </c>
      <c r="B556" s="1" t="s">
        <v>99</v>
      </c>
      <c r="C556">
        <f>SUMIFS(INDEX('IRA-BIL_IRA-BIL - Mid_annual_st'!$W$3:$AR$434,MATCH(C548,'IRA-BIL_IRA-BIL - Mid_annual_st'!$A$3:$A$434,0),),'IRA-BIL_IRA-BIL - Mid_annual_st'!$W$1:$AR$1,$B556)</f>
        <v>36485297</v>
      </c>
      <c r="D556">
        <f>SUMIFS(INDEX('IRA-BIL_IRA-BIL - Mid_annual_st'!$W$3:$AR$434,MATCH(D548,'IRA-BIL_IRA-BIL - Mid_annual_st'!$A$3:$A$434,0),),'IRA-BIL_IRA-BIL - Mid_annual_st'!$W$1:$AR$1,$B556)</f>
        <v>36485297</v>
      </c>
      <c r="E556">
        <f>SUMIFS(INDEX('IRA-BIL_IRA-BIL - Mid_annual_st'!$W$3:$AR$434,MATCH(E548,'IRA-BIL_IRA-BIL - Mid_annual_st'!$A$3:$A$434,0),),'IRA-BIL_IRA-BIL - Mid_annual_st'!$W$1:$AR$1,$B556)</f>
        <v>36485297</v>
      </c>
      <c r="F556">
        <f>SUMIFS(INDEX('IRA-BIL_IRA-BIL - Mid_annual_st'!$W$3:$AR$434,MATCH(F548,'IRA-BIL_IRA-BIL - Mid_annual_st'!$A$3:$A$434,0),),'IRA-BIL_IRA-BIL - Mid_annual_st'!$W$1:$AR$1,$B556)</f>
        <v>36485297</v>
      </c>
      <c r="G556">
        <f>SUMIFS(INDEX('IRA-BIL_IRA-BIL - Mid_annual_st'!$W$3:$AR$434,MATCH(G548,'IRA-BIL_IRA-BIL - Mid_annual_st'!$A$3:$A$434,0),),'IRA-BIL_IRA-BIL - Mid_annual_st'!$W$1:$AR$1,$B556)</f>
        <v>36485297</v>
      </c>
      <c r="H556">
        <f>SUMIFS(INDEX('IRA-BIL_IRA-BIL - Mid_annual_st'!$W$3:$AR$434,MATCH(H548,'IRA-BIL_IRA-BIL - Mid_annual_st'!$A$3:$A$434,0),),'IRA-BIL_IRA-BIL - Mid_annual_st'!$W$1:$AR$1,$B556)</f>
        <v>36485297</v>
      </c>
      <c r="I556">
        <f>SUMIFS(INDEX('IRA-BIL_IRA-BIL - Mid_annual_st'!$W$3:$AR$434,MATCH(I548,'IRA-BIL_IRA-BIL - Mid_annual_st'!$A$3:$A$434,0),),'IRA-BIL_IRA-BIL - Mid_annual_st'!$W$1:$AR$1,$B556)</f>
        <v>36485297</v>
      </c>
      <c r="J556">
        <f>SUMIFS(INDEX('IRA-BIL_IRA-BIL - Mid_annual_st'!$W$3:$AR$434,MATCH(J548,'IRA-BIL_IRA-BIL - Mid_annual_st'!$A$3:$A$434,0),),'IRA-BIL_IRA-BIL - Mid_annual_st'!$W$1:$AR$1,$B556)</f>
        <v>36485297</v>
      </c>
      <c r="K556">
        <f>SUMIFS(INDEX('IRA-BIL_IRA-BIL - Mid_annual_st'!$W$3:$AR$434,MATCH(K548,'IRA-BIL_IRA-BIL - Mid_annual_st'!$A$3:$A$434,0),),'IRA-BIL_IRA-BIL - Mid_annual_st'!$W$1:$AR$1,$B556)</f>
        <v>36485297</v>
      </c>
      <c r="M556">
        <f t="shared" ref="M556" si="4227">C556/SUM(C550:C561)</f>
        <v>0.39758658787298745</v>
      </c>
      <c r="N556">
        <f t="shared" ref="N556" si="4228">D556/SUM(D550:D561)</f>
        <v>0.42229201014626855</v>
      </c>
      <c r="O556">
        <f t="shared" ref="O556" si="4229">E556/SUM(E550:E561)</f>
        <v>0.43248999360131019</v>
      </c>
      <c r="P556">
        <f t="shared" ref="P556" si="4230">F556/SUM(F550:F561)</f>
        <v>0.42527788510172604</v>
      </c>
      <c r="Q556">
        <f t="shared" ref="Q556" si="4231">G556/SUM(G550:G561)</f>
        <v>0.4343165206374317</v>
      </c>
      <c r="R556">
        <f t="shared" ref="R556" si="4232">H556/SUM(H550:H561)</f>
        <v>0.4236136672017341</v>
      </c>
      <c r="S556">
        <f t="shared" ref="S556" si="4233">I556/SUM(I550:I561)</f>
        <v>0.4334880471678681</v>
      </c>
      <c r="T556">
        <f t="shared" ref="T556" si="4234">J556/SUM(J550:J561)</f>
        <v>0.42674079821693156</v>
      </c>
      <c r="U556">
        <f t="shared" ref="U556" si="4235">K556/SUM(K550:K561)</f>
        <v>0.40513473926657628</v>
      </c>
    </row>
    <row r="557" spans="1:21">
      <c r="A557" t="str">
        <f t="shared" si="4190"/>
        <v>TN</v>
      </c>
      <c r="B557" s="1" t="s">
        <v>109</v>
      </c>
      <c r="C557">
        <f>SUMIFS(INDEX('IRA-BIL_IRA-BIL - Mid_annual_st'!$W$3:$AR$434,MATCH(C548,'IRA-BIL_IRA-BIL - Mid_annual_st'!$A$3:$A$434,0),),'IRA-BIL_IRA-BIL - Mid_annual_st'!$W$1:$AR$1,$B557)</f>
        <v>0</v>
      </c>
      <c r="D557">
        <f>SUMIFS(INDEX('IRA-BIL_IRA-BIL - Mid_annual_st'!$W$3:$AR$434,MATCH(D548,'IRA-BIL_IRA-BIL - Mid_annual_st'!$A$3:$A$434,0),),'IRA-BIL_IRA-BIL - Mid_annual_st'!$W$1:$AR$1,$B557)</f>
        <v>0</v>
      </c>
      <c r="E557">
        <f>SUMIFS(INDEX('IRA-BIL_IRA-BIL - Mid_annual_st'!$W$3:$AR$434,MATCH(E548,'IRA-BIL_IRA-BIL - Mid_annual_st'!$A$3:$A$434,0),),'IRA-BIL_IRA-BIL - Mid_annual_st'!$W$1:$AR$1,$B557)</f>
        <v>0</v>
      </c>
      <c r="F557">
        <f>SUMIFS(INDEX('IRA-BIL_IRA-BIL - Mid_annual_st'!$W$3:$AR$434,MATCH(F548,'IRA-BIL_IRA-BIL - Mid_annual_st'!$A$3:$A$434,0),),'IRA-BIL_IRA-BIL - Mid_annual_st'!$W$1:$AR$1,$B557)</f>
        <v>0</v>
      </c>
      <c r="G557">
        <f>SUMIFS(INDEX('IRA-BIL_IRA-BIL - Mid_annual_st'!$W$3:$AR$434,MATCH(G548,'IRA-BIL_IRA-BIL - Mid_annual_st'!$A$3:$A$434,0),),'IRA-BIL_IRA-BIL - Mid_annual_st'!$W$1:$AR$1,$B557)</f>
        <v>0</v>
      </c>
      <c r="H557">
        <f>SUMIFS(INDEX('IRA-BIL_IRA-BIL - Mid_annual_st'!$W$3:$AR$434,MATCH(H548,'IRA-BIL_IRA-BIL - Mid_annual_st'!$A$3:$A$434,0),),'IRA-BIL_IRA-BIL - Mid_annual_st'!$W$1:$AR$1,$B557)</f>
        <v>0</v>
      </c>
      <c r="I557">
        <f>SUMIFS(INDEX('IRA-BIL_IRA-BIL - Mid_annual_st'!$W$3:$AR$434,MATCH(I548,'IRA-BIL_IRA-BIL - Mid_annual_st'!$A$3:$A$434,0),),'IRA-BIL_IRA-BIL - Mid_annual_st'!$W$1:$AR$1,$B557)</f>
        <v>0</v>
      </c>
      <c r="J557">
        <f>SUMIFS(INDEX('IRA-BIL_IRA-BIL - Mid_annual_st'!$W$3:$AR$434,MATCH(J548,'IRA-BIL_IRA-BIL - Mid_annual_st'!$A$3:$A$434,0),),'IRA-BIL_IRA-BIL - Mid_annual_st'!$W$1:$AR$1,$B557)</f>
        <v>0</v>
      </c>
      <c r="K557">
        <f>SUMIFS(INDEX('IRA-BIL_IRA-BIL - Mid_annual_st'!$W$3:$AR$434,MATCH(K548,'IRA-BIL_IRA-BIL - Mid_annual_st'!$A$3:$A$434,0),),'IRA-BIL_IRA-BIL - Mid_annual_st'!$W$1:$AR$1,$B557)</f>
        <v>0</v>
      </c>
      <c r="M557">
        <f t="shared" ref="M557" si="4236">C557/SUM(C550:C561)</f>
        <v>0</v>
      </c>
      <c r="N557">
        <f t="shared" ref="N557" si="4237">D557/SUM(D550:D561)</f>
        <v>0</v>
      </c>
      <c r="O557">
        <f t="shared" ref="O557" si="4238">E557/SUM(E550:E561)</f>
        <v>0</v>
      </c>
      <c r="P557">
        <f t="shared" ref="P557" si="4239">F557/SUM(F550:F561)</f>
        <v>0</v>
      </c>
      <c r="Q557">
        <f t="shared" ref="Q557" si="4240">G557/SUM(G550:G561)</f>
        <v>0</v>
      </c>
      <c r="R557">
        <f t="shared" ref="R557" si="4241">H557/SUM(H550:H561)</f>
        <v>0</v>
      </c>
      <c r="S557">
        <f t="shared" ref="S557" si="4242">I557/SUM(I550:I561)</f>
        <v>0</v>
      </c>
      <c r="T557">
        <f t="shared" ref="T557" si="4243">J557/SUM(J550:J561)</f>
        <v>0</v>
      </c>
      <c r="U557">
        <f t="shared" ref="U557" si="4244">K557/SUM(K550:K561)</f>
        <v>0</v>
      </c>
    </row>
    <row r="558" spans="1:21">
      <c r="A558" t="str">
        <f t="shared" si="4190"/>
        <v>TN</v>
      </c>
      <c r="B558" s="1" t="s">
        <v>106</v>
      </c>
      <c r="C558">
        <f>SUMIFS(INDEX('IRA-BIL_IRA-BIL - Mid_annual_st'!$W$3:$AR$434,MATCH(C548,'IRA-BIL_IRA-BIL - Mid_annual_st'!$A$3:$A$434,0),),'IRA-BIL_IRA-BIL - Mid_annual_st'!$W$1:$AR$1,$B558)</f>
        <v>0</v>
      </c>
      <c r="D558">
        <f>SUMIFS(INDEX('IRA-BIL_IRA-BIL - Mid_annual_st'!$W$3:$AR$434,MATCH(D548,'IRA-BIL_IRA-BIL - Mid_annual_st'!$A$3:$A$434,0),),'IRA-BIL_IRA-BIL - Mid_annual_st'!$W$1:$AR$1,$B558)</f>
        <v>6041</v>
      </c>
      <c r="E558">
        <f>SUMIFS(INDEX('IRA-BIL_IRA-BIL - Mid_annual_st'!$W$3:$AR$434,MATCH(E548,'IRA-BIL_IRA-BIL - Mid_annual_st'!$A$3:$A$434,0),),'IRA-BIL_IRA-BIL - Mid_annual_st'!$W$1:$AR$1,$B558)</f>
        <v>10571</v>
      </c>
      <c r="F558">
        <f>SUMIFS(INDEX('IRA-BIL_IRA-BIL - Mid_annual_st'!$W$3:$AR$434,MATCH(F548,'IRA-BIL_IRA-BIL - Mid_annual_st'!$A$3:$A$434,0),),'IRA-BIL_IRA-BIL - Mid_annual_st'!$W$1:$AR$1,$B558)</f>
        <v>10571</v>
      </c>
      <c r="G558">
        <f>SUMIFS(INDEX('IRA-BIL_IRA-BIL - Mid_annual_st'!$W$3:$AR$434,MATCH(G548,'IRA-BIL_IRA-BIL - Mid_annual_st'!$A$3:$A$434,0),),'IRA-BIL_IRA-BIL - Mid_annual_st'!$W$1:$AR$1,$B558)</f>
        <v>10571</v>
      </c>
      <c r="H558">
        <f>SUMIFS(INDEX('IRA-BIL_IRA-BIL - Mid_annual_st'!$W$3:$AR$434,MATCH(H548,'IRA-BIL_IRA-BIL - Mid_annual_st'!$A$3:$A$434,0),),'IRA-BIL_IRA-BIL - Mid_annual_st'!$W$1:$AR$1,$B558)</f>
        <v>0</v>
      </c>
      <c r="I558">
        <f>SUMIFS(INDEX('IRA-BIL_IRA-BIL - Mid_annual_st'!$W$3:$AR$434,MATCH(I548,'IRA-BIL_IRA-BIL - Mid_annual_st'!$A$3:$A$434,0),),'IRA-BIL_IRA-BIL - Mid_annual_st'!$W$1:$AR$1,$B558)</f>
        <v>0</v>
      </c>
      <c r="J558">
        <f>SUMIFS(INDEX('IRA-BIL_IRA-BIL - Mid_annual_st'!$W$3:$AR$434,MATCH(J548,'IRA-BIL_IRA-BIL - Mid_annual_st'!$A$3:$A$434,0),),'IRA-BIL_IRA-BIL - Mid_annual_st'!$W$1:$AR$1,$B558)</f>
        <v>0</v>
      </c>
      <c r="K558">
        <f>SUMIFS(INDEX('IRA-BIL_IRA-BIL - Mid_annual_st'!$W$3:$AR$434,MATCH(K548,'IRA-BIL_IRA-BIL - Mid_annual_st'!$A$3:$A$434,0),),'IRA-BIL_IRA-BIL - Mid_annual_st'!$W$1:$AR$1,$B558)</f>
        <v>0</v>
      </c>
      <c r="M558">
        <f t="shared" ref="M558" si="4245">C558/SUM(C550:C561)</f>
        <v>0</v>
      </c>
      <c r="N558">
        <f t="shared" ref="N558" si="4246">D558/SUM(D550:D561)</f>
        <v>6.9920385554038614E-5</v>
      </c>
      <c r="O558">
        <f t="shared" ref="O558" si="4247">E558/SUM(E550:E561)</f>
        <v>1.2530668785180643E-4</v>
      </c>
      <c r="P558">
        <f t="shared" ref="P558" si="4248">F558/SUM(F550:F561)</f>
        <v>1.232171009437129E-4</v>
      </c>
      <c r="Q558">
        <f t="shared" ref="Q558" si="4249">G558/SUM(G550:G561)</f>
        <v>1.2583589328211554E-4</v>
      </c>
      <c r="R558">
        <f t="shared" ref="R558" si="4250">H558/SUM(H550:H561)</f>
        <v>0</v>
      </c>
      <c r="S558">
        <f t="shared" ref="S558" si="4251">I558/SUM(I550:I561)</f>
        <v>0</v>
      </c>
      <c r="T558">
        <f t="shared" ref="T558" si="4252">J558/SUM(J550:J561)</f>
        <v>0</v>
      </c>
      <c r="U558">
        <f t="shared" ref="U558" si="4253">K558/SUM(K550:K561)</f>
        <v>0</v>
      </c>
    </row>
    <row r="559" spans="1:21">
      <c r="A559" t="str">
        <f t="shared" si="4190"/>
        <v>TN</v>
      </c>
      <c r="B559" s="1" t="s">
        <v>100</v>
      </c>
      <c r="C559">
        <f>SUMIFS(INDEX('IRA-BIL_IRA-BIL - Mid_annual_st'!$W$3:$AR$434,MATCH(C548,'IRA-BIL_IRA-BIL - Mid_annual_st'!$A$3:$A$434,0),),'IRA-BIL_IRA-BIL - Mid_annual_st'!$W$1:$AR$1,$B559)</f>
        <v>31481</v>
      </c>
      <c r="D559">
        <f>SUMIFS(INDEX('IRA-BIL_IRA-BIL - Mid_annual_st'!$W$3:$AR$434,MATCH(D548,'IRA-BIL_IRA-BIL - Mid_annual_st'!$A$3:$A$434,0),),'IRA-BIL_IRA-BIL - Mid_annual_st'!$W$1:$AR$1,$B559)</f>
        <v>59619</v>
      </c>
      <c r="E559">
        <f>SUMIFS(INDEX('IRA-BIL_IRA-BIL - Mid_annual_st'!$W$3:$AR$434,MATCH(E548,'IRA-BIL_IRA-BIL - Mid_annual_st'!$A$3:$A$434,0),),'IRA-BIL_IRA-BIL - Mid_annual_st'!$W$1:$AR$1,$B559)</f>
        <v>59619</v>
      </c>
      <c r="F559">
        <f>SUMIFS(INDEX('IRA-BIL_IRA-BIL - Mid_annual_st'!$W$3:$AR$434,MATCH(F548,'IRA-BIL_IRA-BIL - Mid_annual_st'!$A$3:$A$434,0),),'IRA-BIL_IRA-BIL - Mid_annual_st'!$W$1:$AR$1,$B559)</f>
        <v>21915</v>
      </c>
      <c r="G559">
        <f>SUMIFS(INDEX('IRA-BIL_IRA-BIL - Mid_annual_st'!$W$3:$AR$434,MATCH(G548,'IRA-BIL_IRA-BIL - Mid_annual_st'!$A$3:$A$434,0),),'IRA-BIL_IRA-BIL - Mid_annual_st'!$W$1:$AR$1,$B559)</f>
        <v>21915</v>
      </c>
      <c r="H559">
        <f>SUMIFS(INDEX('IRA-BIL_IRA-BIL - Mid_annual_st'!$W$3:$AR$434,MATCH(H548,'IRA-BIL_IRA-BIL - Mid_annual_st'!$A$3:$A$434,0),),'IRA-BIL_IRA-BIL - Mid_annual_st'!$W$1:$AR$1,$B559)</f>
        <v>21915</v>
      </c>
      <c r="I559">
        <f>SUMIFS(INDEX('IRA-BIL_IRA-BIL - Mid_annual_st'!$W$3:$AR$434,MATCH(I548,'IRA-BIL_IRA-BIL - Mid_annual_st'!$A$3:$A$434,0),),'IRA-BIL_IRA-BIL - Mid_annual_st'!$W$1:$AR$1,$B559)</f>
        <v>23801</v>
      </c>
      <c r="J559">
        <f>SUMIFS(INDEX('IRA-BIL_IRA-BIL - Mid_annual_st'!$W$3:$AR$434,MATCH(J548,'IRA-BIL_IRA-BIL - Mid_annual_st'!$A$3:$A$434,0),),'IRA-BIL_IRA-BIL - Mid_annual_st'!$W$1:$AR$1,$B559)</f>
        <v>40437</v>
      </c>
      <c r="K559">
        <f>SUMIFS(INDEX('IRA-BIL_IRA-BIL - Mid_annual_st'!$W$3:$AR$434,MATCH(K548,'IRA-BIL_IRA-BIL - Mid_annual_st'!$A$3:$A$434,0),),'IRA-BIL_IRA-BIL - Mid_annual_st'!$W$1:$AR$1,$B559)</f>
        <v>24373</v>
      </c>
      <c r="M559">
        <f t="shared" ref="M559" si="4254">C559/SUM(C550:C561)</f>
        <v>3.4305389847393919E-4</v>
      </c>
      <c r="N559">
        <f t="shared" ref="N559" si="4255">D559/SUM(D550:D561)</f>
        <v>6.9004857910051783E-4</v>
      </c>
      <c r="O559">
        <f t="shared" ref="O559" si="4256">E559/SUM(E550:E561)</f>
        <v>7.0671264998929597E-4</v>
      </c>
      <c r="P559">
        <f t="shared" ref="P559" si="4257">F559/SUM(F550:F561)</f>
        <v>2.5544440139830372E-4</v>
      </c>
      <c r="Q559">
        <f t="shared" ref="Q559" si="4258">G559/SUM(G550:G561)</f>
        <v>2.6087348418101999E-4</v>
      </c>
      <c r="R559">
        <f t="shared" ref="R559" si="4259">H559/SUM(H550:H561)</f>
        <v>2.5444478406537306E-4</v>
      </c>
      <c r="S559">
        <f t="shared" ref="S559" si="4260">I559/SUM(I550:I561)</f>
        <v>2.827837473994642E-4</v>
      </c>
      <c r="T559">
        <f t="shared" ref="T559" si="4261">J559/SUM(J550:J561)</f>
        <v>4.7296086578377207E-4</v>
      </c>
      <c r="U559">
        <f t="shared" ref="U559" si="4262">K559/SUM(K550:K561)</f>
        <v>2.7063912896595752E-4</v>
      </c>
    </row>
    <row r="560" spans="1:21">
      <c r="A560" t="str">
        <f t="shared" si="4190"/>
        <v>TN</v>
      </c>
      <c r="B560" s="1" t="s">
        <v>896</v>
      </c>
      <c r="C560" s="156">
        <v>0</v>
      </c>
      <c r="D560" s="156">
        <v>0</v>
      </c>
      <c r="E560" s="156">
        <v>0</v>
      </c>
      <c r="F560" s="156">
        <v>0</v>
      </c>
      <c r="G560" s="156">
        <v>0</v>
      </c>
      <c r="H560" s="156">
        <v>0</v>
      </c>
      <c r="I560" s="156">
        <v>0</v>
      </c>
      <c r="J560" s="156">
        <v>0</v>
      </c>
      <c r="K560" s="156">
        <v>0</v>
      </c>
      <c r="M560" s="156">
        <v>0</v>
      </c>
      <c r="N560" s="156">
        <v>0</v>
      </c>
      <c r="O560" s="156">
        <v>0</v>
      </c>
      <c r="P560" s="156">
        <v>0</v>
      </c>
      <c r="Q560" s="156">
        <v>0</v>
      </c>
      <c r="R560" s="156">
        <v>0</v>
      </c>
      <c r="S560" s="156">
        <v>0</v>
      </c>
      <c r="T560" s="156">
        <v>0</v>
      </c>
      <c r="U560" s="156">
        <v>0</v>
      </c>
    </row>
    <row r="561" spans="1:21" ht="15.5" thickBot="1">
      <c r="A561" t="str">
        <f t="shared" si="4190"/>
        <v>TN</v>
      </c>
      <c r="B561" s="1" t="s">
        <v>895</v>
      </c>
      <c r="C561">
        <f>SUMIFS(INDEX('IRA-BIL_IRA-BIL - Mid_annual_st'!$W$3:$AR$434,MATCH(C548,'IRA-BIL_IRA-BIL - Mid_annual_st'!$A$3:$A$434,0),),'IRA-BIL_IRA-BIL - Mid_annual_st'!$W$1:$AR$1,$B561)</f>
        <v>1016769</v>
      </c>
      <c r="D561">
        <f>SUMIFS(INDEX('IRA-BIL_IRA-BIL - Mid_annual_st'!$W$3:$AR$434,MATCH(D548,'IRA-BIL_IRA-BIL - Mid_annual_st'!$A$3:$A$434,0),),'IRA-BIL_IRA-BIL - Mid_annual_st'!$W$1:$AR$1,$B561)</f>
        <v>1270591</v>
      </c>
      <c r="E561">
        <f>SUMIFS(INDEX('IRA-BIL_IRA-BIL - Mid_annual_st'!$W$3:$AR$434,MATCH(E548,'IRA-BIL_IRA-BIL - Mid_annual_st'!$A$3:$A$434,0),),'IRA-BIL_IRA-BIL - Mid_annual_st'!$W$1:$AR$1,$B561)</f>
        <v>1261674</v>
      </c>
      <c r="F561">
        <f>SUMIFS(INDEX('IRA-BIL_IRA-BIL - Mid_annual_st'!$W$3:$AR$434,MATCH(F548,'IRA-BIL_IRA-BIL - Mid_annual_st'!$A$3:$A$434,0),),'IRA-BIL_IRA-BIL - Mid_annual_st'!$W$1:$AR$1,$B561)</f>
        <v>2463942</v>
      </c>
      <c r="G561">
        <f>SUMIFS(INDEX('IRA-BIL_IRA-BIL - Mid_annual_st'!$W$3:$AR$434,MATCH(G548,'IRA-BIL_IRA-BIL - Mid_annual_st'!$A$3:$A$434,0),),'IRA-BIL_IRA-BIL - Mid_annual_st'!$W$1:$AR$1,$B561)</f>
        <v>5755585</v>
      </c>
      <c r="H561">
        <f>SUMIFS(INDEX('IRA-BIL_IRA-BIL - Mid_annual_st'!$W$3:$AR$434,MATCH(H548,'IRA-BIL_IRA-BIL - Mid_annual_st'!$A$3:$A$434,0),),'IRA-BIL_IRA-BIL - Mid_annual_st'!$W$1:$AR$1,$B561)</f>
        <v>11023812</v>
      </c>
      <c r="I561">
        <f>SUMIFS(INDEX('IRA-BIL_IRA-BIL - Mid_annual_st'!$W$3:$AR$434,MATCH(I548,'IRA-BIL_IRA-BIL - Mid_annual_st'!$A$3:$A$434,0),),'IRA-BIL_IRA-BIL - Mid_annual_st'!$W$1:$AR$1,$B561)</f>
        <v>15836044</v>
      </c>
      <c r="J561">
        <f>SUMIFS(INDEX('IRA-BIL_IRA-BIL - Mid_annual_st'!$W$3:$AR$434,MATCH(J548,'IRA-BIL_IRA-BIL - Mid_annual_st'!$A$3:$A$434,0),),'IRA-BIL_IRA-BIL - Mid_annual_st'!$W$1:$AR$1,$B561)</f>
        <v>16897319</v>
      </c>
      <c r="K561">
        <f>SUMIFS(INDEX('IRA-BIL_IRA-BIL - Mid_annual_st'!$W$3:$AR$434,MATCH(K548,'IRA-BIL_IRA-BIL - Mid_annual_st'!$A$3:$A$434,0),),'IRA-BIL_IRA-BIL - Mid_annual_st'!$W$1:$AR$1,$B561)</f>
        <v>21249864</v>
      </c>
      <c r="M561">
        <f t="shared" ref="M561" si="4263">C561/SUM(C550:C561)</f>
        <v>1.1079907540975467E-2</v>
      </c>
      <c r="N561">
        <f t="shared" ref="N561" si="4264">D561/SUM(D550:D561)</f>
        <v>1.4706209667520523E-2</v>
      </c>
      <c r="O561">
        <f t="shared" ref="O561" si="4265">E561/SUM(E550:E561)</f>
        <v>1.4955651318582919E-2</v>
      </c>
      <c r="P561">
        <f t="shared" ref="P561" si="4266">F561/SUM(F550:F561)</f>
        <v>2.8720063393572404E-2</v>
      </c>
      <c r="Q561">
        <f t="shared" ref="Q561" si="4267">G561/SUM(G550:G561)</f>
        <v>6.8513781083733336E-2</v>
      </c>
      <c r="R561">
        <f t="shared" ref="R561" si="4268">H561/SUM(H550:H561)</f>
        <v>0.1279923095558872</v>
      </c>
      <c r="S561">
        <f t="shared" ref="S561" si="4269">I561/SUM(I550:I561)</f>
        <v>0.18815074435119533</v>
      </c>
      <c r="T561">
        <f t="shared" ref="T561" si="4270">J561/SUM(J550:J561)</f>
        <v>0.19763510210115937</v>
      </c>
      <c r="U561">
        <f t="shared" ref="U561" si="4271">K561/SUM(K550:K561)</f>
        <v>0.23595965550424891</v>
      </c>
    </row>
    <row r="562" spans="1:21" ht="15.5" thickBot="1">
      <c r="A562" s="153" t="s">
        <v>577</v>
      </c>
      <c r="C562" s="152" t="str">
        <f t="shared" ref="C562" si="4272">$A562&amp;"_"&amp;C563</f>
        <v>TX_2022</v>
      </c>
      <c r="D562" s="152" t="str">
        <f t="shared" ref="D562" si="4273">$A562&amp;"_"&amp;D563</f>
        <v>TX_2023</v>
      </c>
      <c r="E562" s="152" t="str">
        <f t="shared" ref="E562" si="4274">$A562&amp;"_"&amp;E563</f>
        <v>TX_2024</v>
      </c>
      <c r="F562" s="152" t="str">
        <f t="shared" ref="F562" si="4275">$A562&amp;"_"&amp;F563</f>
        <v>TX_2025</v>
      </c>
      <c r="G562" s="152" t="str">
        <f t="shared" ref="G562" si="4276">$A562&amp;"_"&amp;G563</f>
        <v>TX_2026</v>
      </c>
      <c r="H562" s="152" t="str">
        <f t="shared" ref="H562" si="4277">$A562&amp;"_"&amp;H563</f>
        <v>TX_2027</v>
      </c>
      <c r="I562" s="152" t="str">
        <f t="shared" ref="I562" si="4278">$A562&amp;"_"&amp;I563</f>
        <v>TX_2028</v>
      </c>
      <c r="J562" s="152" t="str">
        <f t="shared" ref="J562" si="4279">$A562&amp;"_"&amp;J563</f>
        <v>TX_2029</v>
      </c>
      <c r="K562" s="152" t="str">
        <f t="shared" ref="K562" si="4280">$A562&amp;"_"&amp;K563</f>
        <v>TX_2030</v>
      </c>
      <c r="M562" s="159" t="str">
        <f t="shared" ref="M562" si="4281">$A562&amp;"_"&amp;M563</f>
        <v>TX_2022</v>
      </c>
      <c r="N562" s="159" t="str">
        <f t="shared" ref="N562" si="4282">$A562&amp;"_"&amp;N563</f>
        <v>TX_2023</v>
      </c>
      <c r="O562" s="159" t="str">
        <f t="shared" ref="O562" si="4283">$A562&amp;"_"&amp;O563</f>
        <v>TX_2024</v>
      </c>
      <c r="P562" s="159" t="str">
        <f t="shared" ref="P562" si="4284">$A562&amp;"_"&amp;P563</f>
        <v>TX_2025</v>
      </c>
      <c r="Q562" s="159" t="str">
        <f t="shared" ref="Q562" si="4285">$A562&amp;"_"&amp;Q563</f>
        <v>TX_2026</v>
      </c>
      <c r="R562" s="159" t="str">
        <f t="shared" ref="R562" si="4286">$A562&amp;"_"&amp;R563</f>
        <v>TX_2027</v>
      </c>
      <c r="S562" s="159" t="str">
        <f t="shared" ref="S562" si="4287">$A562&amp;"_"&amp;S563</f>
        <v>TX_2028</v>
      </c>
      <c r="T562" s="159" t="str">
        <f t="shared" ref="T562" si="4288">$A562&amp;"_"&amp;T563</f>
        <v>TX_2029</v>
      </c>
      <c r="U562" s="159" t="str">
        <f t="shared" ref="U562" si="4289">$A562&amp;"_"&amp;U563</f>
        <v>TX_2030</v>
      </c>
    </row>
    <row r="563" spans="1:21">
      <c r="C563" s="151">
        <v>2022</v>
      </c>
      <c r="D563" s="151">
        <v>2023</v>
      </c>
      <c r="E563" s="151">
        <v>2024</v>
      </c>
      <c r="F563" s="151">
        <v>2025</v>
      </c>
      <c r="G563" s="151">
        <v>2026</v>
      </c>
      <c r="H563" s="151">
        <v>2027</v>
      </c>
      <c r="I563" s="151">
        <v>2028</v>
      </c>
      <c r="J563" s="151">
        <v>2029</v>
      </c>
      <c r="K563" s="151">
        <v>2030</v>
      </c>
      <c r="M563" s="151">
        <v>2022</v>
      </c>
      <c r="N563" s="151">
        <v>2023</v>
      </c>
      <c r="O563" s="151">
        <v>2024</v>
      </c>
      <c r="P563" s="151">
        <v>2025</v>
      </c>
      <c r="Q563" s="151">
        <v>2026</v>
      </c>
      <c r="R563" s="151">
        <v>2027</v>
      </c>
      <c r="S563" s="151">
        <v>2028</v>
      </c>
      <c r="T563" s="151">
        <v>2029</v>
      </c>
      <c r="U563" s="151">
        <v>2030</v>
      </c>
    </row>
    <row r="564" spans="1:21">
      <c r="A564" t="str">
        <f>A562</f>
        <v>TX</v>
      </c>
      <c r="B564" s="1" t="s">
        <v>897</v>
      </c>
      <c r="C564" s="156">
        <v>0</v>
      </c>
      <c r="D564" s="156">
        <v>0</v>
      </c>
      <c r="E564" s="156">
        <v>0</v>
      </c>
      <c r="F564" s="156">
        <v>0</v>
      </c>
      <c r="G564" s="156">
        <v>0</v>
      </c>
      <c r="H564" s="156">
        <v>0</v>
      </c>
      <c r="I564" s="156">
        <v>0</v>
      </c>
      <c r="J564" s="156">
        <v>0</v>
      </c>
      <c r="K564" s="156">
        <v>0</v>
      </c>
      <c r="M564" s="156">
        <v>0</v>
      </c>
      <c r="N564" s="156">
        <v>0</v>
      </c>
      <c r="O564" s="156">
        <v>0</v>
      </c>
      <c r="P564" s="156">
        <v>0</v>
      </c>
      <c r="Q564" s="156">
        <v>0</v>
      </c>
      <c r="R564" s="156">
        <v>0</v>
      </c>
      <c r="S564" s="156">
        <v>0</v>
      </c>
      <c r="T564" s="156">
        <v>0</v>
      </c>
      <c r="U564" s="156">
        <v>0</v>
      </c>
    </row>
    <row r="565" spans="1:21">
      <c r="A565" t="str">
        <f>A564</f>
        <v>TX</v>
      </c>
      <c r="B565" s="1" t="s">
        <v>104</v>
      </c>
      <c r="C565">
        <f>SUMIFS(INDEX('IRA-BIL_IRA-BIL - Mid_annual_st'!$W$3:$AR$434,MATCH(C562,'IRA-BIL_IRA-BIL - Mid_annual_st'!$A$3:$A$434,0),),'IRA-BIL_IRA-BIL - Mid_annual_st'!$W$1:$AR$1,$B565)</f>
        <v>740944</v>
      </c>
      <c r="D565">
        <f>SUMIFS(INDEX('IRA-BIL_IRA-BIL - Mid_annual_st'!$W$3:$AR$434,MATCH(D562,'IRA-BIL_IRA-BIL - Mid_annual_st'!$A$3:$A$434,0),),'IRA-BIL_IRA-BIL - Mid_annual_st'!$W$1:$AR$1,$B565)</f>
        <v>672034</v>
      </c>
      <c r="E565">
        <f>SUMIFS(INDEX('IRA-BIL_IRA-BIL - Mid_annual_st'!$W$3:$AR$434,MATCH(E562,'IRA-BIL_IRA-BIL - Mid_annual_st'!$A$3:$A$434,0),),'IRA-BIL_IRA-BIL - Mid_annual_st'!$W$1:$AR$1,$B565)</f>
        <v>606532</v>
      </c>
      <c r="F565">
        <f>SUMIFS(INDEX('IRA-BIL_IRA-BIL - Mid_annual_st'!$W$3:$AR$434,MATCH(F562,'IRA-BIL_IRA-BIL - Mid_annual_st'!$A$3:$A$434,0),),'IRA-BIL_IRA-BIL - Mid_annual_st'!$W$1:$AR$1,$B565)</f>
        <v>508521</v>
      </c>
      <c r="G565">
        <f>SUMIFS(INDEX('IRA-BIL_IRA-BIL - Mid_annual_st'!$W$3:$AR$434,MATCH(G562,'IRA-BIL_IRA-BIL - Mid_annual_st'!$A$3:$A$434,0),),'IRA-BIL_IRA-BIL - Mid_annual_st'!$W$1:$AR$1,$B565)</f>
        <v>509463</v>
      </c>
      <c r="H565">
        <f>SUMIFS(INDEX('IRA-BIL_IRA-BIL - Mid_annual_st'!$W$3:$AR$434,MATCH(H562,'IRA-BIL_IRA-BIL - Mid_annual_st'!$A$3:$A$434,0),),'IRA-BIL_IRA-BIL - Mid_annual_st'!$W$1:$AR$1,$B565)</f>
        <v>528044</v>
      </c>
      <c r="I565">
        <f>SUMIFS(INDEX('IRA-BIL_IRA-BIL - Mid_annual_st'!$W$3:$AR$434,MATCH(I562,'IRA-BIL_IRA-BIL - Mid_annual_st'!$A$3:$A$434,0),),'IRA-BIL_IRA-BIL - Mid_annual_st'!$W$1:$AR$1,$B565)</f>
        <v>292736</v>
      </c>
      <c r="J565">
        <f>SUMIFS(INDEX('IRA-BIL_IRA-BIL - Mid_annual_st'!$W$3:$AR$434,MATCH(J562,'IRA-BIL_IRA-BIL - Mid_annual_st'!$A$3:$A$434,0),),'IRA-BIL_IRA-BIL - Mid_annual_st'!$W$1:$AR$1,$B565)</f>
        <v>277147</v>
      </c>
      <c r="K565">
        <f>SUMIFS(INDEX('IRA-BIL_IRA-BIL - Mid_annual_st'!$W$3:$AR$434,MATCH(K562,'IRA-BIL_IRA-BIL - Mid_annual_st'!$A$3:$A$434,0),),'IRA-BIL_IRA-BIL - Mid_annual_st'!$W$1:$AR$1,$B565)</f>
        <v>254994</v>
      </c>
      <c r="M565">
        <f t="shared" ref="M565" si="4290">C565/SUM(C564:C575)</f>
        <v>1.6912721422031398E-3</v>
      </c>
      <c r="N565">
        <f t="shared" ref="N565" si="4291">D565/SUM(D564:D575)</f>
        <v>1.4907980178784489E-3</v>
      </c>
      <c r="O565">
        <f t="shared" ref="O565" si="4292">E565/SUM(E564:E575)</f>
        <v>1.3192674405882344E-3</v>
      </c>
      <c r="P565">
        <f t="shared" ref="P565" si="4293">F565/SUM(F564:F575)</f>
        <v>1.0793576794390408E-3</v>
      </c>
      <c r="Q565">
        <f t="shared" ref="Q565" si="4294">G565/SUM(G564:G575)</f>
        <v>1.0564903928031418E-3</v>
      </c>
      <c r="R565">
        <f t="shared" ref="R565" si="4295">H565/SUM(H564:H575)</f>
        <v>1.0838135258562701E-3</v>
      </c>
      <c r="S565">
        <f t="shared" ref="S565" si="4296">I565/SUM(I564:I575)</f>
        <v>5.6841389779047991E-4</v>
      </c>
      <c r="T565">
        <f t="shared" ref="T565" si="4297">J565/SUM(J564:J575)</f>
        <v>5.2542059663109107E-4</v>
      </c>
      <c r="U565">
        <f t="shared" ref="U565" si="4298">K565/SUM(K564:K575)</f>
        <v>4.771561364031749E-4</v>
      </c>
    </row>
    <row r="566" spans="1:21">
      <c r="A566" t="str">
        <f t="shared" ref="A566:A575" si="4299">A565</f>
        <v>TX</v>
      </c>
      <c r="B566" s="1" t="s">
        <v>98</v>
      </c>
      <c r="C566">
        <f>SUMIFS(INDEX('IRA-BIL_IRA-BIL - Mid_annual_st'!$W$3:$AR$434,MATCH(C562,'IRA-BIL_IRA-BIL - Mid_annual_st'!$A$3:$A$434,0),),'IRA-BIL_IRA-BIL - Mid_annual_st'!$W$1:$AR$1,$B566)</f>
        <v>79267733</v>
      </c>
      <c r="D566">
        <f>SUMIFS(INDEX('IRA-BIL_IRA-BIL - Mid_annual_st'!$W$3:$AR$434,MATCH(D562,'IRA-BIL_IRA-BIL - Mid_annual_st'!$A$3:$A$434,0),),'IRA-BIL_IRA-BIL - Mid_annual_st'!$W$1:$AR$1,$B566)</f>
        <v>61522849</v>
      </c>
      <c r="E566">
        <f>SUMIFS(INDEX('IRA-BIL_IRA-BIL - Mid_annual_st'!$W$3:$AR$434,MATCH(E562,'IRA-BIL_IRA-BIL - Mid_annual_st'!$A$3:$A$434,0),),'IRA-BIL_IRA-BIL - Mid_annual_st'!$W$1:$AR$1,$B566)</f>
        <v>47035272</v>
      </c>
      <c r="F566">
        <f>SUMIFS(INDEX('IRA-BIL_IRA-BIL - Mid_annual_st'!$W$3:$AR$434,MATCH(F562,'IRA-BIL_IRA-BIL - Mid_annual_st'!$A$3:$A$434,0),),'IRA-BIL_IRA-BIL - Mid_annual_st'!$W$1:$AR$1,$B566)</f>
        <v>40267822</v>
      </c>
      <c r="G566">
        <f>SUMIFS(INDEX('IRA-BIL_IRA-BIL - Mid_annual_st'!$W$3:$AR$434,MATCH(G562,'IRA-BIL_IRA-BIL - Mid_annual_st'!$A$3:$A$434,0),),'IRA-BIL_IRA-BIL - Mid_annual_st'!$W$1:$AR$1,$B566)</f>
        <v>25688017</v>
      </c>
      <c r="H566">
        <f>SUMIFS(INDEX('IRA-BIL_IRA-BIL - Mid_annual_st'!$W$3:$AR$434,MATCH(H562,'IRA-BIL_IRA-BIL - Mid_annual_st'!$A$3:$A$434,0),),'IRA-BIL_IRA-BIL - Mid_annual_st'!$W$1:$AR$1,$B566)</f>
        <v>15396308</v>
      </c>
      <c r="I566">
        <f>SUMIFS(INDEX('IRA-BIL_IRA-BIL - Mid_annual_st'!$W$3:$AR$434,MATCH(I562,'IRA-BIL_IRA-BIL - Mid_annual_st'!$A$3:$A$434,0),),'IRA-BIL_IRA-BIL - Mid_annual_st'!$W$1:$AR$1,$B566)</f>
        <v>40598650</v>
      </c>
      <c r="J566">
        <f>SUMIFS(INDEX('IRA-BIL_IRA-BIL - Mid_annual_st'!$W$3:$AR$434,MATCH(J562,'IRA-BIL_IRA-BIL - Mid_annual_st'!$A$3:$A$434,0),),'IRA-BIL_IRA-BIL - Mid_annual_st'!$W$1:$AR$1,$B566)</f>
        <v>42761876</v>
      </c>
      <c r="K566">
        <f>SUMIFS(INDEX('IRA-BIL_IRA-BIL - Mid_annual_st'!$W$3:$AR$434,MATCH(K562,'IRA-BIL_IRA-BIL - Mid_annual_st'!$A$3:$A$434,0),),'IRA-BIL_IRA-BIL - Mid_annual_st'!$W$1:$AR$1,$B566)</f>
        <v>42431606</v>
      </c>
      <c r="M566">
        <f t="shared" ref="M566" si="4300">C566/SUM(C564:C575)</f>
        <v>0.18093581781956061</v>
      </c>
      <c r="N566">
        <f t="shared" ref="N566" si="4301">D566/SUM(D564:D575)</f>
        <v>0.13647842422174342</v>
      </c>
      <c r="O566">
        <f t="shared" ref="O566" si="4302">E566/SUM(E564:E575)</f>
        <v>0.10230639588481966</v>
      </c>
      <c r="P566">
        <f t="shared" ref="P566" si="4303">F566/SUM(F564:F575)</f>
        <v>8.5470182961931471E-2</v>
      </c>
      <c r="Q566">
        <f t="shared" ref="Q566" si="4304">G566/SUM(G564:G575)</f>
        <v>5.3270096495062022E-2</v>
      </c>
      <c r="R566">
        <f t="shared" ref="R566" si="4305">H566/SUM(H564:H575)</f>
        <v>3.1601015935507452E-2</v>
      </c>
      <c r="S566">
        <f t="shared" ref="S566" si="4306">I566/SUM(I564:I575)</f>
        <v>7.8831564589020367E-2</v>
      </c>
      <c r="T566">
        <f t="shared" ref="T566" si="4307">J566/SUM(J564:J575)</f>
        <v>8.1068784439249683E-2</v>
      </c>
      <c r="U566">
        <f t="shared" ref="U566" si="4308">K566/SUM(K564:K575)</f>
        <v>7.9399912077702903E-2</v>
      </c>
    </row>
    <row r="567" spans="1:21">
      <c r="A567" t="str">
        <f t="shared" si="4299"/>
        <v>TX</v>
      </c>
      <c r="B567" s="1" t="s">
        <v>105</v>
      </c>
      <c r="C567">
        <f>SUMIFS(INDEX('IRA-BIL_IRA-BIL - Mid_annual_st'!$W$3:$AR$434,MATCH(C562,'IRA-BIL_IRA-BIL - Mid_annual_st'!$A$3:$A$434,0),),'IRA-BIL_IRA-BIL - Mid_annual_st'!$W$1:$AR$1,$B567)</f>
        <v>0</v>
      </c>
      <c r="D567">
        <f>SUMIFS(INDEX('IRA-BIL_IRA-BIL - Mid_annual_st'!$W$3:$AR$434,MATCH(D562,'IRA-BIL_IRA-BIL - Mid_annual_st'!$A$3:$A$434,0),),'IRA-BIL_IRA-BIL - Mid_annual_st'!$W$1:$AR$1,$B567)</f>
        <v>0</v>
      </c>
      <c r="E567">
        <f>SUMIFS(INDEX('IRA-BIL_IRA-BIL - Mid_annual_st'!$W$3:$AR$434,MATCH(E562,'IRA-BIL_IRA-BIL - Mid_annual_st'!$A$3:$A$434,0),),'IRA-BIL_IRA-BIL - Mid_annual_st'!$W$1:$AR$1,$B567)</f>
        <v>0</v>
      </c>
      <c r="F567">
        <f>SUMIFS(INDEX('IRA-BIL_IRA-BIL - Mid_annual_st'!$W$3:$AR$434,MATCH(F562,'IRA-BIL_IRA-BIL - Mid_annual_st'!$A$3:$A$434,0),),'IRA-BIL_IRA-BIL - Mid_annual_st'!$W$1:$AR$1,$B567)</f>
        <v>0</v>
      </c>
      <c r="G567">
        <f>SUMIFS(INDEX('IRA-BIL_IRA-BIL - Mid_annual_st'!$W$3:$AR$434,MATCH(G562,'IRA-BIL_IRA-BIL - Mid_annual_st'!$A$3:$A$434,0),),'IRA-BIL_IRA-BIL - Mid_annual_st'!$W$1:$AR$1,$B567)</f>
        <v>0</v>
      </c>
      <c r="H567">
        <f>SUMIFS(INDEX('IRA-BIL_IRA-BIL - Mid_annual_st'!$W$3:$AR$434,MATCH(H562,'IRA-BIL_IRA-BIL - Mid_annual_st'!$A$3:$A$434,0),),'IRA-BIL_IRA-BIL - Mid_annual_st'!$W$1:$AR$1,$B567)</f>
        <v>0</v>
      </c>
      <c r="I567">
        <f>SUMIFS(INDEX('IRA-BIL_IRA-BIL - Mid_annual_st'!$W$3:$AR$434,MATCH(I562,'IRA-BIL_IRA-BIL - Mid_annual_st'!$A$3:$A$434,0),),'IRA-BIL_IRA-BIL - Mid_annual_st'!$W$1:$AR$1,$B567)</f>
        <v>0</v>
      </c>
      <c r="J567">
        <f>SUMIFS(INDEX('IRA-BIL_IRA-BIL - Mid_annual_st'!$W$3:$AR$434,MATCH(J562,'IRA-BIL_IRA-BIL - Mid_annual_st'!$A$3:$A$434,0),),'IRA-BIL_IRA-BIL - Mid_annual_st'!$W$1:$AR$1,$B567)</f>
        <v>0</v>
      </c>
      <c r="K567">
        <f>SUMIFS(INDEX('IRA-BIL_IRA-BIL - Mid_annual_st'!$W$3:$AR$434,MATCH(K562,'IRA-BIL_IRA-BIL - Mid_annual_st'!$A$3:$A$434,0),),'IRA-BIL_IRA-BIL - Mid_annual_st'!$W$1:$AR$1,$B567)</f>
        <v>0</v>
      </c>
      <c r="M567">
        <f t="shared" ref="M567" si="4309">C567/SUM(C564:C575)</f>
        <v>0</v>
      </c>
      <c r="N567">
        <f t="shared" ref="N567" si="4310">D567/SUM(D564:D575)</f>
        <v>0</v>
      </c>
      <c r="O567">
        <f t="shared" ref="O567" si="4311">E567/SUM(E564:E575)</f>
        <v>0</v>
      </c>
      <c r="P567">
        <f t="shared" ref="P567" si="4312">F567/SUM(F564:F575)</f>
        <v>0</v>
      </c>
      <c r="Q567">
        <f t="shared" ref="Q567" si="4313">G567/SUM(G564:G575)</f>
        <v>0</v>
      </c>
      <c r="R567">
        <f t="shared" ref="R567" si="4314">H567/SUM(H564:H575)</f>
        <v>0</v>
      </c>
      <c r="S567">
        <f t="shared" ref="S567" si="4315">I567/SUM(I564:I575)</f>
        <v>0</v>
      </c>
      <c r="T567">
        <f t="shared" ref="T567" si="4316">J567/SUM(J564:J575)</f>
        <v>0</v>
      </c>
      <c r="U567">
        <f t="shared" ref="U567" si="4317">K567/SUM(K564:K575)</f>
        <v>0</v>
      </c>
    </row>
    <row r="568" spans="1:21">
      <c r="A568" t="str">
        <f t="shared" si="4299"/>
        <v>TX</v>
      </c>
      <c r="B568" s="1" t="s">
        <v>101</v>
      </c>
      <c r="C568">
        <f>SUMIFS(INDEX('IRA-BIL_IRA-BIL - Mid_annual_st'!$W$3:$AR$434,MATCH(C562,'IRA-BIL_IRA-BIL - Mid_annual_st'!$A$3:$A$434,0),),'IRA-BIL_IRA-BIL - Mid_annual_st'!$W$1:$AR$1,$B568)</f>
        <v>935695</v>
      </c>
      <c r="D568">
        <f>SUMIFS(INDEX('IRA-BIL_IRA-BIL - Mid_annual_st'!$W$3:$AR$434,MATCH(D562,'IRA-BIL_IRA-BIL - Mid_annual_st'!$A$3:$A$434,0),),'IRA-BIL_IRA-BIL - Mid_annual_st'!$W$1:$AR$1,$B568)</f>
        <v>924950</v>
      </c>
      <c r="E568">
        <f>SUMIFS(INDEX('IRA-BIL_IRA-BIL - Mid_annual_st'!$W$3:$AR$434,MATCH(E562,'IRA-BIL_IRA-BIL - Mid_annual_st'!$A$3:$A$434,0),),'IRA-BIL_IRA-BIL - Mid_annual_st'!$W$1:$AR$1,$B568)</f>
        <v>923396</v>
      </c>
      <c r="F568">
        <f>SUMIFS(INDEX('IRA-BIL_IRA-BIL - Mid_annual_st'!$W$3:$AR$434,MATCH(F562,'IRA-BIL_IRA-BIL - Mid_annual_st'!$A$3:$A$434,0),),'IRA-BIL_IRA-BIL - Mid_annual_st'!$W$1:$AR$1,$B568)</f>
        <v>932110</v>
      </c>
      <c r="G568">
        <f>SUMIFS(INDEX('IRA-BIL_IRA-BIL - Mid_annual_st'!$W$3:$AR$434,MATCH(G562,'IRA-BIL_IRA-BIL - Mid_annual_st'!$A$3:$A$434,0),),'IRA-BIL_IRA-BIL - Mid_annual_st'!$W$1:$AR$1,$B568)</f>
        <v>933129</v>
      </c>
      <c r="H568">
        <f>SUMIFS(INDEX('IRA-BIL_IRA-BIL - Mid_annual_st'!$W$3:$AR$434,MATCH(H562,'IRA-BIL_IRA-BIL - Mid_annual_st'!$A$3:$A$434,0),),'IRA-BIL_IRA-BIL - Mid_annual_st'!$W$1:$AR$1,$B568)</f>
        <v>927764</v>
      </c>
      <c r="I568">
        <f>SUMIFS(INDEX('IRA-BIL_IRA-BIL - Mid_annual_st'!$W$3:$AR$434,MATCH(I562,'IRA-BIL_IRA-BIL - Mid_annual_st'!$A$3:$A$434,0),),'IRA-BIL_IRA-BIL - Mid_annual_st'!$W$1:$AR$1,$B568)</f>
        <v>927330</v>
      </c>
      <c r="J568">
        <f>SUMIFS(INDEX('IRA-BIL_IRA-BIL - Mid_annual_st'!$W$3:$AR$434,MATCH(J562,'IRA-BIL_IRA-BIL - Mid_annual_st'!$A$3:$A$434,0),),'IRA-BIL_IRA-BIL - Mid_annual_st'!$W$1:$AR$1,$B568)</f>
        <v>933133</v>
      </c>
      <c r="K568">
        <f>SUMIFS(INDEX('IRA-BIL_IRA-BIL - Mid_annual_st'!$W$3:$AR$434,MATCH(K562,'IRA-BIL_IRA-BIL - Mid_annual_st'!$A$3:$A$434,0),),'IRA-BIL_IRA-BIL - Mid_annual_st'!$W$1:$AR$1,$B568)</f>
        <v>931662</v>
      </c>
      <c r="M568">
        <f t="shared" ref="M568" si="4318">C568/SUM(C564:C575)</f>
        <v>2.1358090315850681E-3</v>
      </c>
      <c r="N568">
        <f t="shared" ref="N568" si="4319">D568/SUM(D564:D575)</f>
        <v>2.0518509876534096E-3</v>
      </c>
      <c r="O568">
        <f t="shared" ref="O568" si="4320">E568/SUM(E564:E575)</f>
        <v>2.0084781636738264E-3</v>
      </c>
      <c r="P568">
        <f t="shared" ref="P568" si="4321">F568/SUM(F564:F575)</f>
        <v>1.9784435383827302E-3</v>
      </c>
      <c r="Q568">
        <f t="shared" ref="Q568" si="4322">G568/SUM(G564:G575)</f>
        <v>1.9350606888939978E-3</v>
      </c>
      <c r="R568">
        <f t="shared" ref="R568" si="4323">H568/SUM(H564:H575)</f>
        <v>1.9042412602027793E-3</v>
      </c>
      <c r="S568">
        <f t="shared" ref="S568" si="4324">I568/SUM(I564:I575)</f>
        <v>1.8006232914231448E-3</v>
      </c>
      <c r="T568">
        <f t="shared" ref="T568" si="4325">J568/SUM(J564:J575)</f>
        <v>1.7690514333410063E-3</v>
      </c>
      <c r="U568">
        <f t="shared" ref="U568" si="4326">K568/SUM(K564:K575)</f>
        <v>1.7433674531700933E-3</v>
      </c>
    </row>
    <row r="569" spans="1:21">
      <c r="A569" t="str">
        <f t="shared" si="4299"/>
        <v>TX</v>
      </c>
      <c r="B569" s="1" t="s">
        <v>346</v>
      </c>
      <c r="C569">
        <f>SUMIFS(INDEX('IRA-BIL_IRA-BIL - Mid_annual_st'!$W$3:$AR$434,MATCH(C562,'IRA-BIL_IRA-BIL - Mid_annual_st'!$A$3:$A$434,0),),'IRA-BIL_IRA-BIL - Mid_annual_st'!$W$1:$AR$1,$B569)</f>
        <v>149223818</v>
      </c>
      <c r="D569">
        <f>SUMIFS(INDEX('IRA-BIL_IRA-BIL - Mid_annual_st'!$W$3:$AR$434,MATCH(D562,'IRA-BIL_IRA-BIL - Mid_annual_st'!$A$3:$A$434,0),),'IRA-BIL_IRA-BIL - Mid_annual_st'!$W$1:$AR$1,$B569)</f>
        <v>154089645</v>
      </c>
      <c r="E569">
        <f>SUMIFS(INDEX('IRA-BIL_IRA-BIL - Mid_annual_st'!$W$3:$AR$434,MATCH(E562,'IRA-BIL_IRA-BIL - Mid_annual_st'!$A$3:$A$434,0),),'IRA-BIL_IRA-BIL - Mid_annual_st'!$W$1:$AR$1,$B569)</f>
        <v>152429508</v>
      </c>
      <c r="F569">
        <f>SUMIFS(INDEX('IRA-BIL_IRA-BIL - Mid_annual_st'!$W$3:$AR$434,MATCH(F562,'IRA-BIL_IRA-BIL - Mid_annual_st'!$A$3:$A$434,0),),'IRA-BIL_IRA-BIL - Mid_annual_st'!$W$1:$AR$1,$B569)</f>
        <v>140400606</v>
      </c>
      <c r="G569">
        <f>SUMIFS(INDEX('IRA-BIL_IRA-BIL - Mid_annual_st'!$W$3:$AR$434,MATCH(G562,'IRA-BIL_IRA-BIL - Mid_annual_st'!$A$3:$A$434,0),),'IRA-BIL_IRA-BIL - Mid_annual_st'!$W$1:$AR$1,$B569)</f>
        <v>113705782</v>
      </c>
      <c r="H569">
        <f>SUMIFS(INDEX('IRA-BIL_IRA-BIL - Mid_annual_st'!$W$3:$AR$434,MATCH(H562,'IRA-BIL_IRA-BIL - Mid_annual_st'!$A$3:$A$434,0),),'IRA-BIL_IRA-BIL - Mid_annual_st'!$W$1:$AR$1,$B569)</f>
        <v>77829097</v>
      </c>
      <c r="I569">
        <f>SUMIFS(INDEX('IRA-BIL_IRA-BIL - Mid_annual_st'!$W$3:$AR$434,MATCH(I562,'IRA-BIL_IRA-BIL - Mid_annual_st'!$A$3:$A$434,0),),'IRA-BIL_IRA-BIL - Mid_annual_st'!$W$1:$AR$1,$B569)</f>
        <v>56119911</v>
      </c>
      <c r="J569">
        <f>SUMIFS(INDEX('IRA-BIL_IRA-BIL - Mid_annual_st'!$W$3:$AR$434,MATCH(J562,'IRA-BIL_IRA-BIL - Mid_annual_st'!$A$3:$A$434,0),),'IRA-BIL_IRA-BIL - Mid_annual_st'!$W$1:$AR$1,$B569)</f>
        <v>45115695</v>
      </c>
      <c r="K569">
        <f>SUMIFS(INDEX('IRA-BIL_IRA-BIL - Mid_annual_st'!$W$3:$AR$434,MATCH(K562,'IRA-BIL_IRA-BIL - Mid_annual_st'!$A$3:$A$434,0),),'IRA-BIL_IRA-BIL - Mid_annual_st'!$W$1:$AR$1,$B569)</f>
        <v>36285492</v>
      </c>
      <c r="M569">
        <f t="shared" ref="M569" si="4327">C569/SUM(C564:C575)</f>
        <v>0.34061695126297187</v>
      </c>
      <c r="N569">
        <f t="shared" ref="N569" si="4328">D569/SUM(D564:D575)</f>
        <v>0.34182279072426969</v>
      </c>
      <c r="O569">
        <f t="shared" ref="O569" si="4329">E569/SUM(E564:E575)</f>
        <v>0.33154934428733157</v>
      </c>
      <c r="P569">
        <f t="shared" ref="P569" si="4330">F569/SUM(F564:F575)</f>
        <v>0.29800632084809686</v>
      </c>
      <c r="Q569">
        <f t="shared" ref="Q569" si="4331">G569/SUM(G564:G575)</f>
        <v>0.23579546755930933</v>
      </c>
      <c r="R569">
        <f t="shared" ref="R569" si="4332">H569/SUM(H564:H575)</f>
        <v>0.15974469558176901</v>
      </c>
      <c r="S569">
        <f t="shared" ref="S569" si="4333">I569/SUM(I564:I575)</f>
        <v>0.10896964280158515</v>
      </c>
      <c r="T569">
        <f t="shared" ref="T569" si="4334">J569/SUM(J564:J575)</f>
        <v>8.5531199631698446E-2</v>
      </c>
      <c r="U569">
        <f t="shared" ref="U569" si="4335">K569/SUM(K564:K575)</f>
        <v>6.7899029664259994E-2</v>
      </c>
    </row>
    <row r="570" spans="1:21">
      <c r="A570" t="str">
        <f t="shared" si="4299"/>
        <v>TX</v>
      </c>
      <c r="B570" s="1" t="s">
        <v>99</v>
      </c>
      <c r="C570">
        <f>SUMIFS(INDEX('IRA-BIL_IRA-BIL - Mid_annual_st'!$W$3:$AR$434,MATCH(C562,'IRA-BIL_IRA-BIL - Mid_annual_st'!$A$3:$A$434,0),),'IRA-BIL_IRA-BIL - Mid_annual_st'!$W$1:$AR$1,$B570)</f>
        <v>39070610</v>
      </c>
      <c r="D570">
        <f>SUMIFS(INDEX('IRA-BIL_IRA-BIL - Mid_annual_st'!$W$3:$AR$434,MATCH(D562,'IRA-BIL_IRA-BIL - Mid_annual_st'!$A$3:$A$434,0),),'IRA-BIL_IRA-BIL - Mid_annual_st'!$W$1:$AR$1,$B570)</f>
        <v>39070610</v>
      </c>
      <c r="E570">
        <f>SUMIFS(INDEX('IRA-BIL_IRA-BIL - Mid_annual_st'!$W$3:$AR$434,MATCH(E562,'IRA-BIL_IRA-BIL - Mid_annual_st'!$A$3:$A$434,0),),'IRA-BIL_IRA-BIL - Mid_annual_st'!$W$1:$AR$1,$B570)</f>
        <v>40137207</v>
      </c>
      <c r="F570">
        <f>SUMIFS(INDEX('IRA-BIL_IRA-BIL - Mid_annual_st'!$W$3:$AR$434,MATCH(F562,'IRA-BIL_IRA-BIL - Mid_annual_st'!$A$3:$A$434,0),),'IRA-BIL_IRA-BIL - Mid_annual_st'!$W$1:$AR$1,$B570)</f>
        <v>40086477</v>
      </c>
      <c r="G570">
        <f>SUMIFS(INDEX('IRA-BIL_IRA-BIL - Mid_annual_st'!$W$3:$AR$434,MATCH(G562,'IRA-BIL_IRA-BIL - Mid_annual_st'!$A$3:$A$434,0),),'IRA-BIL_IRA-BIL - Mid_annual_st'!$W$1:$AR$1,$B570)</f>
        <v>39304428</v>
      </c>
      <c r="H570">
        <f>SUMIFS(INDEX('IRA-BIL_IRA-BIL - Mid_annual_st'!$W$3:$AR$434,MATCH(H562,'IRA-BIL_IRA-BIL - Mid_annual_st'!$A$3:$A$434,0),),'IRA-BIL_IRA-BIL - Mid_annual_st'!$W$1:$AR$1,$B570)</f>
        <v>37745651</v>
      </c>
      <c r="I570">
        <f>SUMIFS(INDEX('IRA-BIL_IRA-BIL - Mid_annual_st'!$W$3:$AR$434,MATCH(I562,'IRA-BIL_IRA-BIL - Mid_annual_st'!$A$3:$A$434,0),),'IRA-BIL_IRA-BIL - Mid_annual_st'!$W$1:$AR$1,$B570)</f>
        <v>33647653</v>
      </c>
      <c r="J570">
        <f>SUMIFS(INDEX('IRA-BIL_IRA-BIL - Mid_annual_st'!$W$3:$AR$434,MATCH(J562,'IRA-BIL_IRA-BIL - Mid_annual_st'!$A$3:$A$434,0),),'IRA-BIL_IRA-BIL - Mid_annual_st'!$W$1:$AR$1,$B570)</f>
        <v>33393091</v>
      </c>
      <c r="K570">
        <f>SUMIFS(INDEX('IRA-BIL_IRA-BIL - Mid_annual_st'!$W$3:$AR$434,MATCH(K562,'IRA-BIL_IRA-BIL - Mid_annual_st'!$A$3:$A$434,0),),'IRA-BIL_IRA-BIL - Mid_annual_st'!$W$1:$AR$1,$B570)</f>
        <v>32517217</v>
      </c>
      <c r="M570">
        <f t="shared" ref="M570" si="4336">C570/SUM(C564:C575)</f>
        <v>8.9182224664594648E-2</v>
      </c>
      <c r="N570">
        <f t="shared" ref="N570" si="4337">D570/SUM(D564:D575)</f>
        <v>8.6671787357934141E-2</v>
      </c>
      <c r="O570">
        <f t="shared" ref="O570" si="4338">E570/SUM(E564:E575)</f>
        <v>8.7302418258641198E-2</v>
      </c>
      <c r="P570">
        <f t="shared" ref="P570" si="4339">F570/SUM(F564:F575)</f>
        <v>8.5085270404971436E-2</v>
      </c>
      <c r="Q570">
        <f t="shared" ref="Q570" si="4340">G570/SUM(G564:G575)</f>
        <v>8.1506901534798018E-2</v>
      </c>
      <c r="R570">
        <f t="shared" ref="R570" si="4341">H570/SUM(H564:H575)</f>
        <v>7.7473178553397526E-2</v>
      </c>
      <c r="S570">
        <f t="shared" ref="S570" si="4342">I570/SUM(I564:I575)</f>
        <v>6.5334614100184249E-2</v>
      </c>
      <c r="T570">
        <f t="shared" ref="T570" si="4343">J570/SUM(J564:J575)</f>
        <v>6.3307262198675496E-2</v>
      </c>
      <c r="U570">
        <f t="shared" ref="U570" si="4344">K570/SUM(K564:K575)</f>
        <v>6.0847665554105736E-2</v>
      </c>
    </row>
    <row r="571" spans="1:21">
      <c r="A571" t="str">
        <f t="shared" si="4299"/>
        <v>TX</v>
      </c>
      <c r="B571" s="1" t="s">
        <v>109</v>
      </c>
      <c r="C571">
        <f>SUMIFS(INDEX('IRA-BIL_IRA-BIL - Mid_annual_st'!$W$3:$AR$434,MATCH(C562,'IRA-BIL_IRA-BIL - Mid_annual_st'!$A$3:$A$434,0),),'IRA-BIL_IRA-BIL - Mid_annual_st'!$W$1:$AR$1,$B571)</f>
        <v>0</v>
      </c>
      <c r="D571">
        <f>SUMIFS(INDEX('IRA-BIL_IRA-BIL - Mid_annual_st'!$W$3:$AR$434,MATCH(D562,'IRA-BIL_IRA-BIL - Mid_annual_st'!$A$3:$A$434,0),),'IRA-BIL_IRA-BIL - Mid_annual_st'!$W$1:$AR$1,$B571)</f>
        <v>0</v>
      </c>
      <c r="E571">
        <f>SUMIFS(INDEX('IRA-BIL_IRA-BIL - Mid_annual_st'!$W$3:$AR$434,MATCH(E562,'IRA-BIL_IRA-BIL - Mid_annual_st'!$A$3:$A$434,0),),'IRA-BIL_IRA-BIL - Mid_annual_st'!$W$1:$AR$1,$B571)</f>
        <v>0</v>
      </c>
      <c r="F571">
        <f>SUMIFS(INDEX('IRA-BIL_IRA-BIL - Mid_annual_st'!$W$3:$AR$434,MATCH(F562,'IRA-BIL_IRA-BIL - Mid_annual_st'!$A$3:$A$434,0),),'IRA-BIL_IRA-BIL - Mid_annual_st'!$W$1:$AR$1,$B571)</f>
        <v>0</v>
      </c>
      <c r="G571">
        <f>SUMIFS(INDEX('IRA-BIL_IRA-BIL - Mid_annual_st'!$W$3:$AR$434,MATCH(G562,'IRA-BIL_IRA-BIL - Mid_annual_st'!$A$3:$A$434,0),),'IRA-BIL_IRA-BIL - Mid_annual_st'!$W$1:$AR$1,$B571)</f>
        <v>0</v>
      </c>
      <c r="H571">
        <f>SUMIFS(INDEX('IRA-BIL_IRA-BIL - Mid_annual_st'!$W$3:$AR$434,MATCH(H562,'IRA-BIL_IRA-BIL - Mid_annual_st'!$A$3:$A$434,0),),'IRA-BIL_IRA-BIL - Mid_annual_st'!$W$1:$AR$1,$B571)</f>
        <v>0</v>
      </c>
      <c r="I571">
        <f>SUMIFS(INDEX('IRA-BIL_IRA-BIL - Mid_annual_st'!$W$3:$AR$434,MATCH(I562,'IRA-BIL_IRA-BIL - Mid_annual_st'!$A$3:$A$434,0),),'IRA-BIL_IRA-BIL - Mid_annual_st'!$W$1:$AR$1,$B571)</f>
        <v>0</v>
      </c>
      <c r="J571">
        <f>SUMIFS(INDEX('IRA-BIL_IRA-BIL - Mid_annual_st'!$W$3:$AR$434,MATCH(J562,'IRA-BIL_IRA-BIL - Mid_annual_st'!$A$3:$A$434,0),),'IRA-BIL_IRA-BIL - Mid_annual_st'!$W$1:$AR$1,$B571)</f>
        <v>0</v>
      </c>
      <c r="K571">
        <f>SUMIFS(INDEX('IRA-BIL_IRA-BIL - Mid_annual_st'!$W$3:$AR$434,MATCH(K562,'IRA-BIL_IRA-BIL - Mid_annual_st'!$A$3:$A$434,0),),'IRA-BIL_IRA-BIL - Mid_annual_st'!$W$1:$AR$1,$B571)</f>
        <v>0</v>
      </c>
      <c r="M571">
        <f t="shared" ref="M571" si="4345">C571/SUM(C564:C575)</f>
        <v>0</v>
      </c>
      <c r="N571">
        <f t="shared" ref="N571" si="4346">D571/SUM(D564:D575)</f>
        <v>0</v>
      </c>
      <c r="O571">
        <f t="shared" ref="O571" si="4347">E571/SUM(E564:E575)</f>
        <v>0</v>
      </c>
      <c r="P571">
        <f t="shared" ref="P571" si="4348">F571/SUM(F564:F575)</f>
        <v>0</v>
      </c>
      <c r="Q571">
        <f t="shared" ref="Q571" si="4349">G571/SUM(G564:G575)</f>
        <v>0</v>
      </c>
      <c r="R571">
        <f t="shared" ref="R571" si="4350">H571/SUM(H564:H575)</f>
        <v>0</v>
      </c>
      <c r="S571">
        <f t="shared" ref="S571" si="4351">I571/SUM(I564:I575)</f>
        <v>0</v>
      </c>
      <c r="T571">
        <f t="shared" ref="T571" si="4352">J571/SUM(J564:J575)</f>
        <v>0</v>
      </c>
      <c r="U571">
        <f t="shared" ref="U571" si="4353">K571/SUM(K564:K575)</f>
        <v>0</v>
      </c>
    </row>
    <row r="572" spans="1:21">
      <c r="A572" t="str">
        <f t="shared" si="4299"/>
        <v>TX</v>
      </c>
      <c r="B572" s="1" t="s">
        <v>106</v>
      </c>
      <c r="C572">
        <f>SUMIFS(INDEX('IRA-BIL_IRA-BIL - Mid_annual_st'!$W$3:$AR$434,MATCH(C562,'IRA-BIL_IRA-BIL - Mid_annual_st'!$A$3:$A$434,0),),'IRA-BIL_IRA-BIL - Mid_annual_st'!$W$1:$AR$1,$B572)</f>
        <v>5842387</v>
      </c>
      <c r="D572">
        <f>SUMIFS(INDEX('IRA-BIL_IRA-BIL - Mid_annual_st'!$W$3:$AR$434,MATCH(D562,'IRA-BIL_IRA-BIL - Mid_annual_st'!$A$3:$A$434,0),),'IRA-BIL_IRA-BIL - Mid_annual_st'!$W$1:$AR$1,$B572)</f>
        <v>6816621</v>
      </c>
      <c r="E572">
        <f>SUMIFS(INDEX('IRA-BIL_IRA-BIL - Mid_annual_st'!$W$3:$AR$434,MATCH(E562,'IRA-BIL_IRA-BIL - Mid_annual_st'!$A$3:$A$434,0),),'IRA-BIL_IRA-BIL - Mid_annual_st'!$W$1:$AR$1,$B572)</f>
        <v>6554422</v>
      </c>
      <c r="F572">
        <f>SUMIFS(INDEX('IRA-BIL_IRA-BIL - Mid_annual_st'!$W$3:$AR$434,MATCH(F562,'IRA-BIL_IRA-BIL - Mid_annual_st'!$A$3:$A$434,0),),'IRA-BIL_IRA-BIL - Mid_annual_st'!$W$1:$AR$1,$B572)</f>
        <v>5798823</v>
      </c>
      <c r="G572">
        <f>SUMIFS(INDEX('IRA-BIL_IRA-BIL - Mid_annual_st'!$W$3:$AR$434,MATCH(G562,'IRA-BIL_IRA-BIL - Mid_annual_st'!$A$3:$A$434,0),),'IRA-BIL_IRA-BIL - Mid_annual_st'!$W$1:$AR$1,$B572)</f>
        <v>5350114</v>
      </c>
      <c r="H572">
        <f>SUMIFS(INDEX('IRA-BIL_IRA-BIL - Mid_annual_st'!$W$3:$AR$434,MATCH(H562,'IRA-BIL_IRA-BIL - Mid_annual_st'!$A$3:$A$434,0),),'IRA-BIL_IRA-BIL - Mid_annual_st'!$W$1:$AR$1,$B572)</f>
        <v>4989135</v>
      </c>
      <c r="I572">
        <f>SUMIFS(INDEX('IRA-BIL_IRA-BIL - Mid_annual_st'!$W$3:$AR$434,MATCH(I562,'IRA-BIL_IRA-BIL - Mid_annual_st'!$A$3:$A$434,0),),'IRA-BIL_IRA-BIL - Mid_annual_st'!$W$1:$AR$1,$B572)</f>
        <v>4572359</v>
      </c>
      <c r="J572">
        <f>SUMIFS(INDEX('IRA-BIL_IRA-BIL - Mid_annual_st'!$W$3:$AR$434,MATCH(J562,'IRA-BIL_IRA-BIL - Mid_annual_st'!$A$3:$A$434,0),),'IRA-BIL_IRA-BIL - Mid_annual_st'!$W$1:$AR$1,$B572)</f>
        <v>4909954</v>
      </c>
      <c r="K572">
        <f>SUMIFS(INDEX('IRA-BIL_IRA-BIL - Mid_annual_st'!$W$3:$AR$434,MATCH(K562,'IRA-BIL_IRA-BIL - Mid_annual_st'!$A$3:$A$434,0),),'IRA-BIL_IRA-BIL - Mid_annual_st'!$W$1:$AR$1,$B572)</f>
        <v>4846596</v>
      </c>
      <c r="M572">
        <f t="shared" ref="M572" si="4354">C572/SUM(C564:C575)</f>
        <v>1.333578027093785E-2</v>
      </c>
      <c r="N572">
        <f t="shared" ref="N572" si="4355">D572/SUM(D564:D575)</f>
        <v>1.5121563902166573E-2</v>
      </c>
      <c r="O572">
        <f t="shared" ref="O572" si="4356">E572/SUM(E564:E575)</f>
        <v>1.4256519913995E-2</v>
      </c>
      <c r="P572">
        <f t="shared" ref="P572" si="4357">F572/SUM(F564:F575)</f>
        <v>1.2308251058968532E-2</v>
      </c>
      <c r="Q572">
        <f t="shared" ref="Q572" si="4358">G572/SUM(G564:G575)</f>
        <v>1.1094709608748012E-2</v>
      </c>
      <c r="R572">
        <f t="shared" ref="R572" si="4359">H572/SUM(H564:H575)</f>
        <v>1.0240229971977566E-2</v>
      </c>
      <c r="S572">
        <f t="shared" ref="S572" si="4360">I572/SUM(I564:I575)</f>
        <v>8.8782807761511422E-3</v>
      </c>
      <c r="T572">
        <f t="shared" ref="T572" si="4361">J572/SUM(J564:J575)</f>
        <v>9.3083849369151091E-3</v>
      </c>
      <c r="U572">
        <f t="shared" ref="U572" si="4362">K572/SUM(K564:K575)</f>
        <v>9.0691664198651028E-3</v>
      </c>
    </row>
    <row r="573" spans="1:21">
      <c r="A573" t="str">
        <f t="shared" si="4299"/>
        <v>TX</v>
      </c>
      <c r="B573" s="1" t="s">
        <v>100</v>
      </c>
      <c r="C573">
        <f>SUMIFS(INDEX('IRA-BIL_IRA-BIL - Mid_annual_st'!$W$3:$AR$434,MATCH(C562,'IRA-BIL_IRA-BIL - Mid_annual_st'!$A$3:$A$434,0),),'IRA-BIL_IRA-BIL - Mid_annual_st'!$W$1:$AR$1,$B573)</f>
        <v>133509951</v>
      </c>
      <c r="D573">
        <f>SUMIFS(INDEX('IRA-BIL_IRA-BIL - Mid_annual_st'!$W$3:$AR$434,MATCH(D562,'IRA-BIL_IRA-BIL - Mid_annual_st'!$A$3:$A$434,0),),'IRA-BIL_IRA-BIL - Mid_annual_st'!$W$1:$AR$1,$B573)</f>
        <v>145713067</v>
      </c>
      <c r="E573">
        <f>SUMIFS(INDEX('IRA-BIL_IRA-BIL - Mid_annual_st'!$W$3:$AR$434,MATCH(E562,'IRA-BIL_IRA-BIL - Mid_annual_st'!$A$3:$A$434,0),),'IRA-BIL_IRA-BIL - Mid_annual_st'!$W$1:$AR$1,$B573)</f>
        <v>148548523</v>
      </c>
      <c r="F573">
        <f>SUMIFS(INDEX('IRA-BIL_IRA-BIL - Mid_annual_st'!$W$3:$AR$434,MATCH(F562,'IRA-BIL_IRA-BIL - Mid_annual_st'!$A$3:$A$434,0),),'IRA-BIL_IRA-BIL - Mid_annual_st'!$W$1:$AR$1,$B573)</f>
        <v>166053710</v>
      </c>
      <c r="G573">
        <f>SUMIFS(INDEX('IRA-BIL_IRA-BIL - Mid_annual_st'!$W$3:$AR$434,MATCH(G562,'IRA-BIL_IRA-BIL - Mid_annual_st'!$A$3:$A$434,0),),'IRA-BIL_IRA-BIL - Mid_annual_st'!$W$1:$AR$1,$B573)</f>
        <v>200995195</v>
      </c>
      <c r="H573">
        <f>SUMIFS(INDEX('IRA-BIL_IRA-BIL - Mid_annual_st'!$W$3:$AR$434,MATCH(H562,'IRA-BIL_IRA-BIL - Mid_annual_st'!$A$3:$A$434,0),),'IRA-BIL_IRA-BIL - Mid_annual_st'!$W$1:$AR$1,$B573)</f>
        <v>242874200</v>
      </c>
      <c r="I573">
        <f>SUMIFS(INDEX('IRA-BIL_IRA-BIL - Mid_annual_st'!$W$3:$AR$434,MATCH(I562,'IRA-BIL_IRA-BIL - Mid_annual_st'!$A$3:$A$434,0),),'IRA-BIL_IRA-BIL - Mid_annual_st'!$W$1:$AR$1,$B573)</f>
        <v>262306415</v>
      </c>
      <c r="J573">
        <f>SUMIFS(INDEX('IRA-BIL_IRA-BIL - Mid_annual_st'!$W$3:$AR$434,MATCH(J562,'IRA-BIL_IRA-BIL - Mid_annual_st'!$A$3:$A$434,0),),'IRA-BIL_IRA-BIL - Mid_annual_st'!$W$1:$AR$1,$B573)</f>
        <v>278173035</v>
      </c>
      <c r="K573">
        <f>SUMIFS(INDEX('IRA-BIL_IRA-BIL - Mid_annual_st'!$W$3:$AR$434,MATCH(K562,'IRA-BIL_IRA-BIL - Mid_annual_st'!$A$3:$A$434,0),),'IRA-BIL_IRA-BIL - Mid_annual_st'!$W$1:$AR$1,$B573)</f>
        <v>288256735</v>
      </c>
      <c r="M573">
        <f t="shared" ref="M573" si="4363">C573/SUM(C564:C575)</f>
        <v>0.30474861910374634</v>
      </c>
      <c r="N573">
        <f t="shared" ref="N573" si="4364">D573/SUM(D564:D575)</f>
        <v>0.32324071618785605</v>
      </c>
      <c r="O573">
        <f t="shared" ref="O573" si="4365">E573/SUM(E564:E575)</f>
        <v>0.32310781581412429</v>
      </c>
      <c r="P573">
        <f t="shared" ref="P573" si="4366">F573/SUM(F564:F575)</f>
        <v>0.35245613669414527</v>
      </c>
      <c r="Q573">
        <f t="shared" ref="Q573" si="4367">G573/SUM(G564:G575)</f>
        <v>0.41681043082047975</v>
      </c>
      <c r="R573">
        <f t="shared" ref="R573" si="4368">H573/SUM(H564:H575)</f>
        <v>0.49850077463529724</v>
      </c>
      <c r="S573">
        <f t="shared" ref="S573" si="4369">I573/SUM(I564:I575)</f>
        <v>0.50932789874015227</v>
      </c>
      <c r="T573">
        <f t="shared" ref="T573" si="4370">J573/SUM(J564:J575)</f>
        <v>0.52736577345733981</v>
      </c>
      <c r="U573">
        <f t="shared" ref="U573" si="4371">K573/SUM(K564:K575)</f>
        <v>0.53939884846229258</v>
      </c>
    </row>
    <row r="574" spans="1:21">
      <c r="A574" t="str">
        <f t="shared" si="4299"/>
        <v>TX</v>
      </c>
      <c r="B574" s="1" t="s">
        <v>896</v>
      </c>
      <c r="C574" s="156">
        <v>0</v>
      </c>
      <c r="D574" s="156">
        <v>0</v>
      </c>
      <c r="E574" s="156">
        <v>0</v>
      </c>
      <c r="F574" s="156">
        <v>0</v>
      </c>
      <c r="G574" s="156">
        <v>0</v>
      </c>
      <c r="H574" s="156">
        <v>0</v>
      </c>
      <c r="I574" s="156">
        <v>0</v>
      </c>
      <c r="J574" s="156">
        <v>0</v>
      </c>
      <c r="K574" s="156">
        <v>0</v>
      </c>
      <c r="M574" s="156">
        <v>0</v>
      </c>
      <c r="N574" s="156">
        <v>0</v>
      </c>
      <c r="O574" s="156">
        <v>0</v>
      </c>
      <c r="P574" s="156">
        <v>0</v>
      </c>
      <c r="Q574" s="156">
        <v>0</v>
      </c>
      <c r="R574" s="156">
        <v>0</v>
      </c>
      <c r="S574" s="156">
        <v>0</v>
      </c>
      <c r="T574" s="156">
        <v>0</v>
      </c>
      <c r="U574" s="156">
        <v>0</v>
      </c>
    </row>
    <row r="575" spans="1:21" ht="15.5" thickBot="1">
      <c r="A575" t="str">
        <f t="shared" si="4299"/>
        <v>TX</v>
      </c>
      <c r="B575" s="1" t="s">
        <v>895</v>
      </c>
      <c r="C575">
        <f>SUMIFS(INDEX('IRA-BIL_IRA-BIL - Mid_annual_st'!$W$3:$AR$434,MATCH(C562,'IRA-BIL_IRA-BIL - Mid_annual_st'!$A$3:$A$434,0),),'IRA-BIL_IRA-BIL - Mid_annual_st'!$W$1:$AR$1,$B575)</f>
        <v>29507487</v>
      </c>
      <c r="D575">
        <f>SUMIFS(INDEX('IRA-BIL_IRA-BIL - Mid_annual_st'!$W$3:$AR$434,MATCH(D562,'IRA-BIL_IRA-BIL - Mid_annual_st'!$A$3:$A$434,0),),'IRA-BIL_IRA-BIL - Mid_annual_st'!$W$1:$AR$1,$B575)</f>
        <v>41978320</v>
      </c>
      <c r="E575">
        <f>SUMIFS(INDEX('IRA-BIL_IRA-BIL - Mid_annual_st'!$W$3:$AR$434,MATCH(E562,'IRA-BIL_IRA-BIL - Mid_annual_st'!$A$3:$A$434,0),),'IRA-BIL_IRA-BIL - Mid_annual_st'!$W$1:$AR$1,$B575)</f>
        <v>63514226</v>
      </c>
      <c r="F575">
        <f>SUMIFS(INDEX('IRA-BIL_IRA-BIL - Mid_annual_st'!$W$3:$AR$434,MATCH(F562,'IRA-BIL_IRA-BIL - Mid_annual_st'!$A$3:$A$434,0),),'IRA-BIL_IRA-BIL - Mid_annual_st'!$W$1:$AR$1,$B575)</f>
        <v>77084911</v>
      </c>
      <c r="G575">
        <f>SUMIFS(INDEX('IRA-BIL_IRA-BIL - Mid_annual_st'!$W$3:$AR$434,MATCH(G562,'IRA-BIL_IRA-BIL - Mid_annual_st'!$A$3:$A$434,0),),'IRA-BIL_IRA-BIL - Mid_annual_st'!$W$1:$AR$1,$B575)</f>
        <v>95735957</v>
      </c>
      <c r="H575">
        <f>SUMIFS(INDEX('IRA-BIL_IRA-BIL - Mid_annual_st'!$W$3:$AR$434,MATCH(H562,'IRA-BIL_IRA-BIL - Mid_annual_st'!$A$3:$A$434,0),),'IRA-BIL_IRA-BIL - Mid_annual_st'!$W$1:$AR$1,$B575)</f>
        <v>106919074</v>
      </c>
      <c r="I575">
        <f>SUMIFS(INDEX('IRA-BIL_IRA-BIL - Mid_annual_st'!$W$3:$AR$434,MATCH(I562,'IRA-BIL_IRA-BIL - Mid_annual_st'!$A$3:$A$434,0),),'IRA-BIL_IRA-BIL - Mid_annual_st'!$W$1:$AR$1,$B575)</f>
        <v>116539947</v>
      </c>
      <c r="J575">
        <f>SUMIFS(INDEX('IRA-BIL_IRA-BIL - Mid_annual_st'!$W$3:$AR$434,MATCH(J562,'IRA-BIL_IRA-BIL - Mid_annual_st'!$A$3:$A$434,0),),'IRA-BIL_IRA-BIL - Mid_annual_st'!$W$1:$AR$1,$B575)</f>
        <v>121912536</v>
      </c>
      <c r="K575">
        <f>SUMIFS(INDEX('IRA-BIL_IRA-BIL - Mid_annual_st'!$W$3:$AR$434,MATCH(K562,'IRA-BIL_IRA-BIL - Mid_annual_st'!$A$3:$A$434,0),),'IRA-BIL_IRA-BIL - Mid_annual_st'!$W$1:$AR$1,$B575)</f>
        <v>128879388</v>
      </c>
      <c r="M575">
        <f t="shared" ref="M575" si="4372">C575/SUM(C564:C575)</f>
        <v>6.7353525704400466E-2</v>
      </c>
      <c r="N575">
        <f t="shared" ref="N575" si="4373">D575/SUM(D564:D575)</f>
        <v>9.3122068600498265E-2</v>
      </c>
      <c r="O575">
        <f t="shared" ref="O575" si="4374">E575/SUM(E564:E575)</f>
        <v>0.13814976023682624</v>
      </c>
      <c r="P575">
        <f t="shared" ref="P575" si="4375">F575/SUM(F564:F575)</f>
        <v>0.16361603681406467</v>
      </c>
      <c r="Q575">
        <f t="shared" ref="Q575" si="4376">G575/SUM(G564:G575)</f>
        <v>0.19853084289990575</v>
      </c>
      <c r="R575">
        <f t="shared" ref="R575" si="4377">H575/SUM(H564:H575)</f>
        <v>0.21945205053599215</v>
      </c>
      <c r="S575">
        <f t="shared" ref="S575" si="4378">I575/SUM(I564:I575)</f>
        <v>0.22628896180369323</v>
      </c>
      <c r="T575">
        <f t="shared" ref="T575" si="4379">J575/SUM(J564:J575)</f>
        <v>0.23112412330614931</v>
      </c>
      <c r="U575">
        <f t="shared" ref="U575" si="4380">K575/SUM(K564:K575)</f>
        <v>0.24116485423220038</v>
      </c>
    </row>
    <row r="576" spans="1:21" ht="15.5" thickBot="1">
      <c r="A576" s="153" t="s">
        <v>578</v>
      </c>
      <c r="C576" s="152" t="str">
        <f t="shared" ref="C576" si="4381">$A576&amp;"_"&amp;C577</f>
        <v>UT_2022</v>
      </c>
      <c r="D576" s="152" t="str">
        <f t="shared" ref="D576" si="4382">$A576&amp;"_"&amp;D577</f>
        <v>UT_2023</v>
      </c>
      <c r="E576" s="152" t="str">
        <f t="shared" ref="E576" si="4383">$A576&amp;"_"&amp;E577</f>
        <v>UT_2024</v>
      </c>
      <c r="F576" s="152" t="str">
        <f t="shared" ref="F576" si="4384">$A576&amp;"_"&amp;F577</f>
        <v>UT_2025</v>
      </c>
      <c r="G576" s="152" t="str">
        <f t="shared" ref="G576" si="4385">$A576&amp;"_"&amp;G577</f>
        <v>UT_2026</v>
      </c>
      <c r="H576" s="152" t="str">
        <f t="shared" ref="H576" si="4386">$A576&amp;"_"&amp;H577</f>
        <v>UT_2027</v>
      </c>
      <c r="I576" s="152" t="str">
        <f t="shared" ref="I576" si="4387">$A576&amp;"_"&amp;I577</f>
        <v>UT_2028</v>
      </c>
      <c r="J576" s="152" t="str">
        <f t="shared" ref="J576" si="4388">$A576&amp;"_"&amp;J577</f>
        <v>UT_2029</v>
      </c>
      <c r="K576" s="152" t="str">
        <f t="shared" ref="K576" si="4389">$A576&amp;"_"&amp;K577</f>
        <v>UT_2030</v>
      </c>
      <c r="M576" s="159" t="str">
        <f t="shared" ref="M576" si="4390">$A576&amp;"_"&amp;M577</f>
        <v>UT_2022</v>
      </c>
      <c r="N576" s="159" t="str">
        <f t="shared" ref="N576" si="4391">$A576&amp;"_"&amp;N577</f>
        <v>UT_2023</v>
      </c>
      <c r="O576" s="159" t="str">
        <f t="shared" ref="O576" si="4392">$A576&amp;"_"&amp;O577</f>
        <v>UT_2024</v>
      </c>
      <c r="P576" s="159" t="str">
        <f t="shared" ref="P576" si="4393">$A576&amp;"_"&amp;P577</f>
        <v>UT_2025</v>
      </c>
      <c r="Q576" s="159" t="str">
        <f t="shared" ref="Q576" si="4394">$A576&amp;"_"&amp;Q577</f>
        <v>UT_2026</v>
      </c>
      <c r="R576" s="159" t="str">
        <f t="shared" ref="R576" si="4395">$A576&amp;"_"&amp;R577</f>
        <v>UT_2027</v>
      </c>
      <c r="S576" s="159" t="str">
        <f t="shared" ref="S576" si="4396">$A576&amp;"_"&amp;S577</f>
        <v>UT_2028</v>
      </c>
      <c r="T576" s="159" t="str">
        <f t="shared" ref="T576" si="4397">$A576&amp;"_"&amp;T577</f>
        <v>UT_2029</v>
      </c>
      <c r="U576" s="159" t="str">
        <f t="shared" ref="U576" si="4398">$A576&amp;"_"&amp;U577</f>
        <v>UT_2030</v>
      </c>
    </row>
    <row r="577" spans="1:21">
      <c r="C577" s="151">
        <v>2022</v>
      </c>
      <c r="D577" s="151">
        <v>2023</v>
      </c>
      <c r="E577" s="151">
        <v>2024</v>
      </c>
      <c r="F577" s="151">
        <v>2025</v>
      </c>
      <c r="G577" s="151">
        <v>2026</v>
      </c>
      <c r="H577" s="151">
        <v>2027</v>
      </c>
      <c r="I577" s="151">
        <v>2028</v>
      </c>
      <c r="J577" s="151">
        <v>2029</v>
      </c>
      <c r="K577" s="151">
        <v>2030</v>
      </c>
      <c r="M577" s="151">
        <v>2022</v>
      </c>
      <c r="N577" s="151">
        <v>2023</v>
      </c>
      <c r="O577" s="151">
        <v>2024</v>
      </c>
      <c r="P577" s="151">
        <v>2025</v>
      </c>
      <c r="Q577" s="151">
        <v>2026</v>
      </c>
      <c r="R577" s="151">
        <v>2027</v>
      </c>
      <c r="S577" s="151">
        <v>2028</v>
      </c>
      <c r="T577" s="151">
        <v>2029</v>
      </c>
      <c r="U577" s="151">
        <v>2030</v>
      </c>
    </row>
    <row r="578" spans="1:21">
      <c r="A578" t="str">
        <f>A576</f>
        <v>UT</v>
      </c>
      <c r="B578" s="1" t="s">
        <v>897</v>
      </c>
      <c r="C578" s="156">
        <v>0</v>
      </c>
      <c r="D578" s="156">
        <v>0</v>
      </c>
      <c r="E578" s="156">
        <v>0</v>
      </c>
      <c r="F578" s="156">
        <v>0</v>
      </c>
      <c r="G578" s="156">
        <v>0</v>
      </c>
      <c r="H578" s="156">
        <v>0</v>
      </c>
      <c r="I578" s="156">
        <v>0</v>
      </c>
      <c r="J578" s="156">
        <v>0</v>
      </c>
      <c r="K578" s="156">
        <v>0</v>
      </c>
      <c r="M578" s="156">
        <v>0</v>
      </c>
      <c r="N578" s="156">
        <v>0</v>
      </c>
      <c r="O578" s="156">
        <v>0</v>
      </c>
      <c r="P578" s="156">
        <v>0</v>
      </c>
      <c r="Q578" s="156">
        <v>0</v>
      </c>
      <c r="R578" s="156">
        <v>0</v>
      </c>
      <c r="S578" s="156">
        <v>0</v>
      </c>
      <c r="T578" s="156">
        <v>0</v>
      </c>
      <c r="U578" s="156">
        <v>0</v>
      </c>
    </row>
    <row r="579" spans="1:21">
      <c r="A579" t="str">
        <f>A578</f>
        <v>UT</v>
      </c>
      <c r="B579" s="1" t="s">
        <v>104</v>
      </c>
      <c r="C579">
        <f>SUMIFS(INDEX('IRA-BIL_IRA-BIL - Mid_annual_st'!$W$3:$AR$434,MATCH(C576,'IRA-BIL_IRA-BIL - Mid_annual_st'!$A$3:$A$434,0),),'IRA-BIL_IRA-BIL - Mid_annual_st'!$W$1:$AR$1,$B579)</f>
        <v>56098</v>
      </c>
      <c r="D579">
        <f>SUMIFS(INDEX('IRA-BIL_IRA-BIL - Mid_annual_st'!$W$3:$AR$434,MATCH(D576,'IRA-BIL_IRA-BIL - Mid_annual_st'!$A$3:$A$434,0),),'IRA-BIL_IRA-BIL - Mid_annual_st'!$W$1:$AR$1,$B579)</f>
        <v>36640</v>
      </c>
      <c r="E579">
        <f>SUMIFS(INDEX('IRA-BIL_IRA-BIL - Mid_annual_st'!$W$3:$AR$434,MATCH(E576,'IRA-BIL_IRA-BIL - Mid_annual_st'!$A$3:$A$434,0),),'IRA-BIL_IRA-BIL - Mid_annual_st'!$W$1:$AR$1,$B579)</f>
        <v>38496</v>
      </c>
      <c r="F579">
        <f>SUMIFS(INDEX('IRA-BIL_IRA-BIL - Mid_annual_st'!$W$3:$AR$434,MATCH(F576,'IRA-BIL_IRA-BIL - Mid_annual_st'!$A$3:$A$434,0),),'IRA-BIL_IRA-BIL - Mid_annual_st'!$W$1:$AR$1,$B579)</f>
        <v>39438</v>
      </c>
      <c r="G579">
        <f>SUMIFS(INDEX('IRA-BIL_IRA-BIL - Mid_annual_st'!$W$3:$AR$434,MATCH(G576,'IRA-BIL_IRA-BIL - Mid_annual_st'!$A$3:$A$434,0),),'IRA-BIL_IRA-BIL - Mid_annual_st'!$W$1:$AR$1,$B579)</f>
        <v>39277</v>
      </c>
      <c r="H579">
        <f>SUMIFS(INDEX('IRA-BIL_IRA-BIL - Mid_annual_st'!$W$3:$AR$434,MATCH(H576,'IRA-BIL_IRA-BIL - Mid_annual_st'!$A$3:$A$434,0),),'IRA-BIL_IRA-BIL - Mid_annual_st'!$W$1:$AR$1,$B579)</f>
        <v>36669</v>
      </c>
      <c r="I579">
        <f>SUMIFS(INDEX('IRA-BIL_IRA-BIL - Mid_annual_st'!$W$3:$AR$434,MATCH(I576,'IRA-BIL_IRA-BIL - Mid_annual_st'!$A$3:$A$434,0),),'IRA-BIL_IRA-BIL - Mid_annual_st'!$W$1:$AR$1,$B579)</f>
        <v>28056</v>
      </c>
      <c r="J579">
        <f>SUMIFS(INDEX('IRA-BIL_IRA-BIL - Mid_annual_st'!$W$3:$AR$434,MATCH(J576,'IRA-BIL_IRA-BIL - Mid_annual_st'!$A$3:$A$434,0),),'IRA-BIL_IRA-BIL - Mid_annual_st'!$W$1:$AR$1,$B579)</f>
        <v>27518</v>
      </c>
      <c r="K579">
        <f>SUMIFS(INDEX('IRA-BIL_IRA-BIL - Mid_annual_st'!$W$3:$AR$434,MATCH(K576,'IRA-BIL_IRA-BIL - Mid_annual_st'!$A$3:$A$434,0),),'IRA-BIL_IRA-BIL - Mid_annual_st'!$W$1:$AR$1,$B579)</f>
        <v>27502</v>
      </c>
      <c r="M579">
        <f t="shared" ref="M579" si="4399">C579/SUM(C578:C589)</f>
        <v>1.1455289605252778E-3</v>
      </c>
      <c r="N579">
        <f t="shared" ref="N579" si="4400">D579/SUM(D578:D589)</f>
        <v>8.2273129319774348E-4</v>
      </c>
      <c r="O579">
        <f t="shared" ref="O579" si="4401">E579/SUM(E578:E589)</f>
        <v>1.1827167768755766E-3</v>
      </c>
      <c r="P579">
        <f t="shared" ref="P579" si="4402">F579/SUM(F578:F589)</f>
        <v>1.2379832782166362E-3</v>
      </c>
      <c r="Q579">
        <f t="shared" ref="Q579" si="4403">G579/SUM(G578:G589)</f>
        <v>1.2378442946493623E-3</v>
      </c>
      <c r="R579">
        <f t="shared" ref="R579" si="4404">H579/SUM(H578:H589)</f>
        <v>1.1770227970849482E-3</v>
      </c>
      <c r="S579">
        <f t="shared" ref="S579" si="4405">I579/SUM(I578:I589)</f>
        <v>1.2182384574120665E-3</v>
      </c>
      <c r="T579">
        <f t="shared" ref="T579" si="4406">J579/SUM(J578:J589)</f>
        <v>1.0846114376962502E-3</v>
      </c>
      <c r="U579">
        <f t="shared" ref="U579" si="4407">K579/SUM(K578:K589)</f>
        <v>1.2925524922618159E-3</v>
      </c>
    </row>
    <row r="580" spans="1:21">
      <c r="A580" t="str">
        <f t="shared" ref="A580:A589" si="4408">A579</f>
        <v>UT</v>
      </c>
      <c r="B580" s="1" t="s">
        <v>98</v>
      </c>
      <c r="C580">
        <f>SUMIFS(INDEX('IRA-BIL_IRA-BIL - Mid_annual_st'!$W$3:$AR$434,MATCH(C576,'IRA-BIL_IRA-BIL - Mid_annual_st'!$A$3:$A$434,0),),'IRA-BIL_IRA-BIL - Mid_annual_st'!$W$1:$AR$1,$B580)</f>
        <v>32489024</v>
      </c>
      <c r="D580">
        <f>SUMIFS(INDEX('IRA-BIL_IRA-BIL - Mid_annual_st'!$W$3:$AR$434,MATCH(D576,'IRA-BIL_IRA-BIL - Mid_annual_st'!$A$3:$A$434,0),),'IRA-BIL_IRA-BIL - Mid_annual_st'!$W$1:$AR$1,$B580)</f>
        <v>32074676</v>
      </c>
      <c r="E580">
        <f>SUMIFS(INDEX('IRA-BIL_IRA-BIL - Mid_annual_st'!$W$3:$AR$434,MATCH(E576,'IRA-BIL_IRA-BIL - Mid_annual_st'!$A$3:$A$434,0),),'IRA-BIL_IRA-BIL - Mid_annual_st'!$W$1:$AR$1,$B580)</f>
        <v>19084812</v>
      </c>
      <c r="F580">
        <f>SUMIFS(INDEX('IRA-BIL_IRA-BIL - Mid_annual_st'!$W$3:$AR$434,MATCH(F576,'IRA-BIL_IRA-BIL - Mid_annual_st'!$A$3:$A$434,0),),'IRA-BIL_IRA-BIL - Mid_annual_st'!$W$1:$AR$1,$B580)</f>
        <v>18550283</v>
      </c>
      <c r="G580">
        <f>SUMIFS(INDEX('IRA-BIL_IRA-BIL - Mid_annual_st'!$W$3:$AR$434,MATCH(G576,'IRA-BIL_IRA-BIL - Mid_annual_st'!$A$3:$A$434,0),),'IRA-BIL_IRA-BIL - Mid_annual_st'!$W$1:$AR$1,$B580)</f>
        <v>17721384</v>
      </c>
      <c r="H580">
        <f>SUMIFS(INDEX('IRA-BIL_IRA-BIL - Mid_annual_st'!$W$3:$AR$434,MATCH(H576,'IRA-BIL_IRA-BIL - Mid_annual_st'!$A$3:$A$434,0),),'IRA-BIL_IRA-BIL - Mid_annual_st'!$W$1:$AR$1,$B580)</f>
        <v>17087586</v>
      </c>
      <c r="I580">
        <f>SUMIFS(INDEX('IRA-BIL_IRA-BIL - Mid_annual_st'!$W$3:$AR$434,MATCH(I576,'IRA-BIL_IRA-BIL - Mid_annual_st'!$A$3:$A$434,0),),'IRA-BIL_IRA-BIL - Mid_annual_st'!$W$1:$AR$1,$B580)</f>
        <v>10258044</v>
      </c>
      <c r="J580">
        <f>SUMIFS(INDEX('IRA-BIL_IRA-BIL - Mid_annual_st'!$W$3:$AR$434,MATCH(J576,'IRA-BIL_IRA-BIL - Mid_annual_st'!$A$3:$A$434,0),),'IRA-BIL_IRA-BIL - Mid_annual_st'!$W$1:$AR$1,$B580)</f>
        <v>10666779</v>
      </c>
      <c r="K580">
        <f>SUMIFS(INDEX('IRA-BIL_IRA-BIL - Mid_annual_st'!$W$3:$AR$434,MATCH(K576,'IRA-BIL_IRA-BIL - Mid_annual_st'!$A$3:$A$434,0),),'IRA-BIL_IRA-BIL - Mid_annual_st'!$W$1:$AR$1,$B580)</f>
        <v>8340523</v>
      </c>
      <c r="M580">
        <f t="shared" ref="M580" si="4409">C580/SUM(C578:C589)</f>
        <v>0.66343038773576246</v>
      </c>
      <c r="N580">
        <f t="shared" ref="N580" si="4410">D580/SUM(D578:D589)</f>
        <v>0.72021942315443843</v>
      </c>
      <c r="O580">
        <f t="shared" ref="O580" si="4411">E580/SUM(E578:E589)</f>
        <v>0.5863447458415505</v>
      </c>
      <c r="P580">
        <f t="shared" ref="P580" si="4412">F580/SUM(F578:F589)</f>
        <v>0.58230488767651334</v>
      </c>
      <c r="Q580">
        <f t="shared" ref="Q580" si="4413">G580/SUM(G578:G589)</f>
        <v>0.55850278986914725</v>
      </c>
      <c r="R580">
        <f t="shared" ref="R580" si="4414">H580/SUM(H578:H589)</f>
        <v>0.54848723088029683</v>
      </c>
      <c r="S580">
        <f t="shared" ref="S580" si="4415">I580/SUM(I578:I589)</f>
        <v>0.44542143208672313</v>
      </c>
      <c r="T580">
        <f t="shared" ref="T580" si="4416">J580/SUM(J578:J589)</f>
        <v>0.42042701165703072</v>
      </c>
      <c r="U580">
        <f t="shared" ref="U580" si="4417">K580/SUM(K578:K589)</f>
        <v>0.39199199296113002</v>
      </c>
    </row>
    <row r="581" spans="1:21">
      <c r="A581" t="str">
        <f t="shared" si="4408"/>
        <v>UT</v>
      </c>
      <c r="B581" s="1" t="s">
        <v>105</v>
      </c>
      <c r="C581">
        <f>SUMIFS(INDEX('IRA-BIL_IRA-BIL - Mid_annual_st'!$W$3:$AR$434,MATCH(C576,'IRA-BIL_IRA-BIL - Mid_annual_st'!$A$3:$A$434,0),),'IRA-BIL_IRA-BIL - Mid_annual_st'!$W$1:$AR$1,$B581)</f>
        <v>290439</v>
      </c>
      <c r="D581">
        <f>SUMIFS(INDEX('IRA-BIL_IRA-BIL - Mid_annual_st'!$W$3:$AR$434,MATCH(D576,'IRA-BIL_IRA-BIL - Mid_annual_st'!$A$3:$A$434,0),),'IRA-BIL_IRA-BIL - Mid_annual_st'!$W$1:$AR$1,$B581)</f>
        <v>290439</v>
      </c>
      <c r="E581">
        <f>SUMIFS(INDEX('IRA-BIL_IRA-BIL - Mid_annual_st'!$W$3:$AR$434,MATCH(E576,'IRA-BIL_IRA-BIL - Mid_annual_st'!$A$3:$A$434,0),),'IRA-BIL_IRA-BIL - Mid_annual_st'!$W$1:$AR$1,$B581)</f>
        <v>290439</v>
      </c>
      <c r="F581">
        <f>SUMIFS(INDEX('IRA-BIL_IRA-BIL - Mid_annual_st'!$W$3:$AR$434,MATCH(F576,'IRA-BIL_IRA-BIL - Mid_annual_st'!$A$3:$A$434,0),),'IRA-BIL_IRA-BIL - Mid_annual_st'!$W$1:$AR$1,$B581)</f>
        <v>290439</v>
      </c>
      <c r="G581">
        <f>SUMIFS(INDEX('IRA-BIL_IRA-BIL - Mid_annual_st'!$W$3:$AR$434,MATCH(G576,'IRA-BIL_IRA-BIL - Mid_annual_st'!$A$3:$A$434,0),),'IRA-BIL_IRA-BIL - Mid_annual_st'!$W$1:$AR$1,$B581)</f>
        <v>290439</v>
      </c>
      <c r="H581">
        <f>SUMIFS(INDEX('IRA-BIL_IRA-BIL - Mid_annual_st'!$W$3:$AR$434,MATCH(H576,'IRA-BIL_IRA-BIL - Mid_annual_st'!$A$3:$A$434,0),),'IRA-BIL_IRA-BIL - Mid_annual_st'!$W$1:$AR$1,$B581)</f>
        <v>1023144</v>
      </c>
      <c r="I581">
        <f>SUMIFS(INDEX('IRA-BIL_IRA-BIL - Mid_annual_st'!$W$3:$AR$434,MATCH(I576,'IRA-BIL_IRA-BIL - Mid_annual_st'!$A$3:$A$434,0),),'IRA-BIL_IRA-BIL - Mid_annual_st'!$W$1:$AR$1,$B581)</f>
        <v>1023144</v>
      </c>
      <c r="J581">
        <f>SUMIFS(INDEX('IRA-BIL_IRA-BIL - Mid_annual_st'!$W$3:$AR$434,MATCH(J576,'IRA-BIL_IRA-BIL - Mid_annual_st'!$A$3:$A$434,0),),'IRA-BIL_IRA-BIL - Mid_annual_st'!$W$1:$AR$1,$B581)</f>
        <v>1023144</v>
      </c>
      <c r="K581">
        <f>SUMIFS(INDEX('IRA-BIL_IRA-BIL - Mid_annual_st'!$W$3:$AR$434,MATCH(K576,'IRA-BIL_IRA-BIL - Mid_annual_st'!$A$3:$A$434,0),),'IRA-BIL_IRA-BIL - Mid_annual_st'!$W$1:$AR$1,$B581)</f>
        <v>1023144</v>
      </c>
      <c r="M581">
        <f t="shared" ref="M581" si="4418">C581/SUM(C578:C589)</f>
        <v>5.9308047660522863E-3</v>
      </c>
      <c r="N581">
        <f t="shared" ref="N581" si="4419">D581/SUM(D578:D589)</f>
        <v>6.5216499471904858E-3</v>
      </c>
      <c r="O581">
        <f t="shared" ref="O581" si="4420">E581/SUM(E578:E589)</f>
        <v>8.9231888497237535E-3</v>
      </c>
      <c r="P581">
        <f t="shared" ref="P581" si="4421">F581/SUM(F578:F589)</f>
        <v>9.1170603312024333E-3</v>
      </c>
      <c r="Q581">
        <f t="shared" ref="Q581" si="4422">G581/SUM(G578:G589)</f>
        <v>9.1534042593290257E-3</v>
      </c>
      <c r="R581">
        <f t="shared" ref="R581" si="4423">H581/SUM(H578:H589)</f>
        <v>3.284146861656119E-2</v>
      </c>
      <c r="S581">
        <f t="shared" ref="S581" si="4424">I581/SUM(I578:I589)</f>
        <v>4.442662418984928E-2</v>
      </c>
      <c r="T581">
        <f t="shared" ref="T581" si="4425">J581/SUM(J578:J589)</f>
        <v>4.0326829159469883E-2</v>
      </c>
      <c r="U581">
        <f t="shared" ref="U581" si="4426">K581/SUM(K578:K589)</f>
        <v>4.8086223807094881E-2</v>
      </c>
    </row>
    <row r="582" spans="1:21">
      <c r="A582" t="str">
        <f t="shared" si="4408"/>
        <v>UT</v>
      </c>
      <c r="B582" s="1" t="s">
        <v>101</v>
      </c>
      <c r="C582">
        <f>SUMIFS(INDEX('IRA-BIL_IRA-BIL - Mid_annual_st'!$W$3:$AR$434,MATCH(C576,'IRA-BIL_IRA-BIL - Mid_annual_st'!$A$3:$A$434,0),),'IRA-BIL_IRA-BIL - Mid_annual_st'!$W$1:$AR$1,$B582)</f>
        <v>858575</v>
      </c>
      <c r="D582">
        <f>SUMIFS(INDEX('IRA-BIL_IRA-BIL - Mid_annual_st'!$W$3:$AR$434,MATCH(D576,'IRA-BIL_IRA-BIL - Mid_annual_st'!$A$3:$A$434,0),),'IRA-BIL_IRA-BIL - Mid_annual_st'!$W$1:$AR$1,$B582)</f>
        <v>854587</v>
      </c>
      <c r="E582">
        <f>SUMIFS(INDEX('IRA-BIL_IRA-BIL - Mid_annual_st'!$W$3:$AR$434,MATCH(E576,'IRA-BIL_IRA-BIL - Mid_annual_st'!$A$3:$A$434,0),),'IRA-BIL_IRA-BIL - Mid_annual_st'!$W$1:$AR$1,$B582)</f>
        <v>858985</v>
      </c>
      <c r="F582">
        <f>SUMIFS(INDEX('IRA-BIL_IRA-BIL - Mid_annual_st'!$W$3:$AR$434,MATCH(F576,'IRA-BIL_IRA-BIL - Mid_annual_st'!$A$3:$A$434,0),),'IRA-BIL_IRA-BIL - Mid_annual_st'!$W$1:$AR$1,$B582)</f>
        <v>859395</v>
      </c>
      <c r="G582">
        <f>SUMIFS(INDEX('IRA-BIL_IRA-BIL - Mid_annual_st'!$W$3:$AR$434,MATCH(G576,'IRA-BIL_IRA-BIL - Mid_annual_st'!$A$3:$A$434,0),),'IRA-BIL_IRA-BIL - Mid_annual_st'!$W$1:$AR$1,$B582)</f>
        <v>859805</v>
      </c>
      <c r="H582">
        <f>SUMIFS(INDEX('IRA-BIL_IRA-BIL - Mid_annual_st'!$W$3:$AR$434,MATCH(H576,'IRA-BIL_IRA-BIL - Mid_annual_st'!$A$3:$A$434,0),),'IRA-BIL_IRA-BIL - Mid_annual_st'!$W$1:$AR$1,$B582)</f>
        <v>860215</v>
      </c>
      <c r="I582">
        <f>SUMIFS(INDEX('IRA-BIL_IRA-BIL - Mid_annual_st'!$W$3:$AR$434,MATCH(I576,'IRA-BIL_IRA-BIL - Mid_annual_st'!$A$3:$A$434,0),),'IRA-BIL_IRA-BIL - Mid_annual_st'!$W$1:$AR$1,$B582)</f>
        <v>860171</v>
      </c>
      <c r="J582">
        <f>SUMIFS(INDEX('IRA-BIL_IRA-BIL - Mid_annual_st'!$W$3:$AR$434,MATCH(J576,'IRA-BIL_IRA-BIL - Mid_annual_st'!$A$3:$A$434,0),),'IRA-BIL_IRA-BIL - Mid_annual_st'!$W$1:$AR$1,$B582)</f>
        <v>860570</v>
      </c>
      <c r="K582">
        <f>SUMIFS(INDEX('IRA-BIL_IRA-BIL - Mid_annual_st'!$W$3:$AR$434,MATCH(K576,'IRA-BIL_IRA-BIL - Mid_annual_st'!$A$3:$A$434,0),),'IRA-BIL_IRA-BIL - Mid_annual_st'!$W$1:$AR$1,$B582)</f>
        <v>860642</v>
      </c>
      <c r="M582">
        <f t="shared" ref="M582" si="4427">C582/SUM(C578:C589)</f>
        <v>1.7532220886359414E-2</v>
      </c>
      <c r="N582">
        <f t="shared" ref="N582" si="4428">D582/SUM(D578:D589)</f>
        <v>1.918928678111299E-2</v>
      </c>
      <c r="O582">
        <f t="shared" ref="O582" si="4429">E582/SUM(E578:E589)</f>
        <v>2.6390689177692935E-2</v>
      </c>
      <c r="P582">
        <f t="shared" ref="P582" si="4430">F582/SUM(F578:F589)</f>
        <v>2.6976942019955017E-2</v>
      </c>
      <c r="Q582">
        <f t="shared" ref="Q582" si="4431">G582/SUM(G578:G589)</f>
        <v>2.7097403410672787E-2</v>
      </c>
      <c r="R582">
        <f t="shared" ref="R582" si="4432">H582/SUM(H578:H589)</f>
        <v>2.7611679222079379E-2</v>
      </c>
      <c r="S582">
        <f t="shared" ref="S582" si="4433">I582/SUM(I578:I589)</f>
        <v>3.7350063877623137E-2</v>
      </c>
      <c r="T582">
        <f t="shared" ref="T582" si="4434">J582/SUM(J578:J589)</f>
        <v>3.3919037173423289E-2</v>
      </c>
      <c r="U582">
        <f t="shared" ref="U582" si="4435">K582/SUM(K578:K589)</f>
        <v>4.0448875065275031E-2</v>
      </c>
    </row>
    <row r="583" spans="1:21">
      <c r="A583" t="str">
        <f t="shared" si="4408"/>
        <v>UT</v>
      </c>
      <c r="B583" s="1" t="s">
        <v>346</v>
      </c>
      <c r="C583">
        <f>SUMIFS(INDEX('IRA-BIL_IRA-BIL - Mid_annual_st'!$W$3:$AR$434,MATCH(C576,'IRA-BIL_IRA-BIL - Mid_annual_st'!$A$3:$A$434,0),),'IRA-BIL_IRA-BIL - Mid_annual_st'!$W$1:$AR$1,$B583)</f>
        <v>10328031</v>
      </c>
      <c r="D583">
        <f>SUMIFS(INDEX('IRA-BIL_IRA-BIL - Mid_annual_st'!$W$3:$AR$434,MATCH(D576,'IRA-BIL_IRA-BIL - Mid_annual_st'!$A$3:$A$434,0),),'IRA-BIL_IRA-BIL - Mid_annual_st'!$W$1:$AR$1,$B583)</f>
        <v>6027503</v>
      </c>
      <c r="E583">
        <f>SUMIFS(INDEX('IRA-BIL_IRA-BIL - Mid_annual_st'!$W$3:$AR$434,MATCH(E576,'IRA-BIL_IRA-BIL - Mid_annual_st'!$A$3:$A$434,0),),'IRA-BIL_IRA-BIL - Mid_annual_st'!$W$1:$AR$1,$B583)</f>
        <v>6448196</v>
      </c>
      <c r="F583">
        <f>SUMIFS(INDEX('IRA-BIL_IRA-BIL - Mid_annual_st'!$W$3:$AR$434,MATCH(F576,'IRA-BIL_IRA-BIL - Mid_annual_st'!$A$3:$A$434,0),),'IRA-BIL_IRA-BIL - Mid_annual_st'!$W$1:$AR$1,$B583)</f>
        <v>5317813</v>
      </c>
      <c r="G583">
        <f>SUMIFS(INDEX('IRA-BIL_IRA-BIL - Mid_annual_st'!$W$3:$AR$434,MATCH(G576,'IRA-BIL_IRA-BIL - Mid_annual_st'!$A$3:$A$434,0),),'IRA-BIL_IRA-BIL - Mid_annual_st'!$W$1:$AR$1,$B583)</f>
        <v>5609901</v>
      </c>
      <c r="H583">
        <f>SUMIFS(INDEX('IRA-BIL_IRA-BIL - Mid_annual_st'!$W$3:$AR$434,MATCH(H576,'IRA-BIL_IRA-BIL - Mid_annual_st'!$A$3:$A$434,0),),'IRA-BIL_IRA-BIL - Mid_annual_st'!$W$1:$AR$1,$B583)</f>
        <v>4962635</v>
      </c>
      <c r="I583">
        <f>SUMIFS(INDEX('IRA-BIL_IRA-BIL - Mid_annual_st'!$W$3:$AR$434,MATCH(I576,'IRA-BIL_IRA-BIL - Mid_annual_st'!$A$3:$A$434,0),),'IRA-BIL_IRA-BIL - Mid_annual_st'!$W$1:$AR$1,$B583)</f>
        <v>3503228</v>
      </c>
      <c r="J583">
        <f>SUMIFS(INDEX('IRA-BIL_IRA-BIL - Mid_annual_st'!$W$3:$AR$434,MATCH(J576,'IRA-BIL_IRA-BIL - Mid_annual_st'!$A$3:$A$434,0),),'IRA-BIL_IRA-BIL - Mid_annual_st'!$W$1:$AR$1,$B583)</f>
        <v>3415339</v>
      </c>
      <c r="K583">
        <f>SUMIFS(INDEX('IRA-BIL_IRA-BIL - Mid_annual_st'!$W$3:$AR$434,MATCH(K576,'IRA-BIL_IRA-BIL - Mid_annual_st'!$A$3:$A$434,0),),'IRA-BIL_IRA-BIL - Mid_annual_st'!$W$1:$AR$1,$B583)</f>
        <v>1021259</v>
      </c>
      <c r="M583">
        <f t="shared" ref="M583" si="4436">C583/SUM(C578:C589)</f>
        <v>0.21089982915082259</v>
      </c>
      <c r="N583">
        <f t="shared" ref="N583" si="4437">D583/SUM(D578:D589)</f>
        <v>0.13534430507487114</v>
      </c>
      <c r="O583">
        <f t="shared" ref="O583" si="4438">E583/SUM(E578:E589)</f>
        <v>0.19810862400722115</v>
      </c>
      <c r="P583">
        <f t="shared" ref="P583" si="4439">F583/SUM(F578:F589)</f>
        <v>0.16692944801163964</v>
      </c>
      <c r="Q583">
        <f t="shared" ref="Q583" si="4440">G583/SUM(G578:G589)</f>
        <v>0.17680026342128352</v>
      </c>
      <c r="R583">
        <f t="shared" ref="R583" si="4441">H583/SUM(H578:H589)</f>
        <v>0.15929353210100256</v>
      </c>
      <c r="S583">
        <f t="shared" ref="S583" si="4442">I583/SUM(I578:I589)</f>
        <v>0.15211602062598942</v>
      </c>
      <c r="T583">
        <f t="shared" ref="T583" si="4443">J583/SUM(J578:J589)</f>
        <v>0.13461427949015459</v>
      </c>
      <c r="U583">
        <f t="shared" ref="U583" si="4444">K583/SUM(K578:K589)</f>
        <v>4.7997631652054756E-2</v>
      </c>
    </row>
    <row r="584" spans="1:21">
      <c r="A584" t="str">
        <f t="shared" si="4408"/>
        <v>UT</v>
      </c>
      <c r="B584" s="1" t="s">
        <v>99</v>
      </c>
      <c r="C584">
        <f>SUMIFS(INDEX('IRA-BIL_IRA-BIL - Mid_annual_st'!$W$3:$AR$434,MATCH(C576,'IRA-BIL_IRA-BIL - Mid_annual_st'!$A$3:$A$434,0),),'IRA-BIL_IRA-BIL - Mid_annual_st'!$W$1:$AR$1,$B584)</f>
        <v>0</v>
      </c>
      <c r="D584">
        <f>SUMIFS(INDEX('IRA-BIL_IRA-BIL - Mid_annual_st'!$W$3:$AR$434,MATCH(D576,'IRA-BIL_IRA-BIL - Mid_annual_st'!$A$3:$A$434,0),),'IRA-BIL_IRA-BIL - Mid_annual_st'!$W$1:$AR$1,$B584)</f>
        <v>0</v>
      </c>
      <c r="E584">
        <f>SUMIFS(INDEX('IRA-BIL_IRA-BIL - Mid_annual_st'!$W$3:$AR$434,MATCH(E576,'IRA-BIL_IRA-BIL - Mid_annual_st'!$A$3:$A$434,0),),'IRA-BIL_IRA-BIL - Mid_annual_st'!$W$1:$AR$1,$B584)</f>
        <v>0</v>
      </c>
      <c r="F584">
        <f>SUMIFS(INDEX('IRA-BIL_IRA-BIL - Mid_annual_st'!$W$3:$AR$434,MATCH(F576,'IRA-BIL_IRA-BIL - Mid_annual_st'!$A$3:$A$434,0),),'IRA-BIL_IRA-BIL - Mid_annual_st'!$W$1:$AR$1,$B584)</f>
        <v>0</v>
      </c>
      <c r="G584">
        <f>SUMIFS(INDEX('IRA-BIL_IRA-BIL - Mid_annual_st'!$W$3:$AR$434,MATCH(G576,'IRA-BIL_IRA-BIL - Mid_annual_st'!$A$3:$A$434,0),),'IRA-BIL_IRA-BIL - Mid_annual_st'!$W$1:$AR$1,$B584)</f>
        <v>0</v>
      </c>
      <c r="H584">
        <f>SUMIFS(INDEX('IRA-BIL_IRA-BIL - Mid_annual_st'!$W$3:$AR$434,MATCH(H576,'IRA-BIL_IRA-BIL - Mid_annual_st'!$A$3:$A$434,0),),'IRA-BIL_IRA-BIL - Mid_annual_st'!$W$1:$AR$1,$B584)</f>
        <v>0</v>
      </c>
      <c r="I584">
        <f>SUMIFS(INDEX('IRA-BIL_IRA-BIL - Mid_annual_st'!$W$3:$AR$434,MATCH(I576,'IRA-BIL_IRA-BIL - Mid_annual_st'!$A$3:$A$434,0),),'IRA-BIL_IRA-BIL - Mid_annual_st'!$W$1:$AR$1,$B584)</f>
        <v>0</v>
      </c>
      <c r="J584">
        <f>SUMIFS(INDEX('IRA-BIL_IRA-BIL - Mid_annual_st'!$W$3:$AR$434,MATCH(J576,'IRA-BIL_IRA-BIL - Mid_annual_st'!$A$3:$A$434,0),),'IRA-BIL_IRA-BIL - Mid_annual_st'!$W$1:$AR$1,$B584)</f>
        <v>0</v>
      </c>
      <c r="K584">
        <f>SUMIFS(INDEX('IRA-BIL_IRA-BIL - Mid_annual_st'!$W$3:$AR$434,MATCH(K576,'IRA-BIL_IRA-BIL - Mid_annual_st'!$A$3:$A$434,0),),'IRA-BIL_IRA-BIL - Mid_annual_st'!$W$1:$AR$1,$B584)</f>
        <v>0</v>
      </c>
      <c r="M584">
        <f t="shared" ref="M584" si="4445">C584/SUM(C578:C589)</f>
        <v>0</v>
      </c>
      <c r="N584">
        <f t="shared" ref="N584" si="4446">D584/SUM(D578:D589)</f>
        <v>0</v>
      </c>
      <c r="O584">
        <f t="shared" ref="O584" si="4447">E584/SUM(E578:E589)</f>
        <v>0</v>
      </c>
      <c r="P584">
        <f t="shared" ref="P584" si="4448">F584/SUM(F578:F589)</f>
        <v>0</v>
      </c>
      <c r="Q584">
        <f t="shared" ref="Q584" si="4449">G584/SUM(G578:G589)</f>
        <v>0</v>
      </c>
      <c r="R584">
        <f t="shared" ref="R584" si="4450">H584/SUM(H578:H589)</f>
        <v>0</v>
      </c>
      <c r="S584">
        <f t="shared" ref="S584" si="4451">I584/SUM(I578:I589)</f>
        <v>0</v>
      </c>
      <c r="T584">
        <f t="shared" ref="T584" si="4452">J584/SUM(J578:J589)</f>
        <v>0</v>
      </c>
      <c r="U584">
        <f t="shared" ref="U584" si="4453">K584/SUM(K578:K589)</f>
        <v>0</v>
      </c>
    </row>
    <row r="585" spans="1:21">
      <c r="A585" t="str">
        <f t="shared" si="4408"/>
        <v>UT</v>
      </c>
      <c r="B585" s="1" t="s">
        <v>109</v>
      </c>
      <c r="C585">
        <f>SUMIFS(INDEX('IRA-BIL_IRA-BIL - Mid_annual_st'!$W$3:$AR$434,MATCH(C576,'IRA-BIL_IRA-BIL - Mid_annual_st'!$A$3:$A$434,0),),'IRA-BIL_IRA-BIL - Mid_annual_st'!$W$1:$AR$1,$B585)</f>
        <v>0</v>
      </c>
      <c r="D585">
        <f>SUMIFS(INDEX('IRA-BIL_IRA-BIL - Mid_annual_st'!$W$3:$AR$434,MATCH(D576,'IRA-BIL_IRA-BIL - Mid_annual_st'!$A$3:$A$434,0),),'IRA-BIL_IRA-BIL - Mid_annual_st'!$W$1:$AR$1,$B585)</f>
        <v>0</v>
      </c>
      <c r="E585">
        <f>SUMIFS(INDEX('IRA-BIL_IRA-BIL - Mid_annual_st'!$W$3:$AR$434,MATCH(E576,'IRA-BIL_IRA-BIL - Mid_annual_st'!$A$3:$A$434,0),),'IRA-BIL_IRA-BIL - Mid_annual_st'!$W$1:$AR$1,$B585)</f>
        <v>0</v>
      </c>
      <c r="F585">
        <f>SUMIFS(INDEX('IRA-BIL_IRA-BIL - Mid_annual_st'!$W$3:$AR$434,MATCH(F576,'IRA-BIL_IRA-BIL - Mid_annual_st'!$A$3:$A$434,0),),'IRA-BIL_IRA-BIL - Mid_annual_st'!$W$1:$AR$1,$B585)</f>
        <v>0</v>
      </c>
      <c r="G585">
        <f>SUMIFS(INDEX('IRA-BIL_IRA-BIL - Mid_annual_st'!$W$3:$AR$434,MATCH(G576,'IRA-BIL_IRA-BIL - Mid_annual_st'!$A$3:$A$434,0),),'IRA-BIL_IRA-BIL - Mid_annual_st'!$W$1:$AR$1,$B585)</f>
        <v>0</v>
      </c>
      <c r="H585">
        <f>SUMIFS(INDEX('IRA-BIL_IRA-BIL - Mid_annual_st'!$W$3:$AR$434,MATCH(H576,'IRA-BIL_IRA-BIL - Mid_annual_st'!$A$3:$A$434,0),),'IRA-BIL_IRA-BIL - Mid_annual_st'!$W$1:$AR$1,$B585)</f>
        <v>0</v>
      </c>
      <c r="I585">
        <f>SUMIFS(INDEX('IRA-BIL_IRA-BIL - Mid_annual_st'!$W$3:$AR$434,MATCH(I576,'IRA-BIL_IRA-BIL - Mid_annual_st'!$A$3:$A$434,0),),'IRA-BIL_IRA-BIL - Mid_annual_st'!$W$1:$AR$1,$B585)</f>
        <v>0</v>
      </c>
      <c r="J585">
        <f>SUMIFS(INDEX('IRA-BIL_IRA-BIL - Mid_annual_st'!$W$3:$AR$434,MATCH(J576,'IRA-BIL_IRA-BIL - Mid_annual_st'!$A$3:$A$434,0),),'IRA-BIL_IRA-BIL - Mid_annual_st'!$W$1:$AR$1,$B585)</f>
        <v>0</v>
      </c>
      <c r="K585">
        <f>SUMIFS(INDEX('IRA-BIL_IRA-BIL - Mid_annual_st'!$W$3:$AR$434,MATCH(K576,'IRA-BIL_IRA-BIL - Mid_annual_st'!$A$3:$A$434,0),),'IRA-BIL_IRA-BIL - Mid_annual_st'!$W$1:$AR$1,$B585)</f>
        <v>0</v>
      </c>
      <c r="M585">
        <f t="shared" ref="M585" si="4454">C585/SUM(C578:C589)</f>
        <v>0</v>
      </c>
      <c r="N585">
        <f t="shared" ref="N585" si="4455">D585/SUM(D578:D589)</f>
        <v>0</v>
      </c>
      <c r="O585">
        <f t="shared" ref="O585" si="4456">E585/SUM(E578:E589)</f>
        <v>0</v>
      </c>
      <c r="P585">
        <f t="shared" ref="P585" si="4457">F585/SUM(F578:F589)</f>
        <v>0</v>
      </c>
      <c r="Q585">
        <f t="shared" ref="Q585" si="4458">G585/SUM(G578:G589)</f>
        <v>0</v>
      </c>
      <c r="R585">
        <f t="shared" ref="R585" si="4459">H585/SUM(H578:H589)</f>
        <v>0</v>
      </c>
      <c r="S585">
        <f t="shared" ref="S585" si="4460">I585/SUM(I578:I589)</f>
        <v>0</v>
      </c>
      <c r="T585">
        <f t="shared" ref="T585" si="4461">J585/SUM(J578:J589)</f>
        <v>0</v>
      </c>
      <c r="U585">
        <f t="shared" ref="U585" si="4462">K585/SUM(K578:K589)</f>
        <v>0</v>
      </c>
    </row>
    <row r="586" spans="1:21">
      <c r="A586" t="str">
        <f t="shared" si="4408"/>
        <v>UT</v>
      </c>
      <c r="B586" s="1" t="s">
        <v>106</v>
      </c>
      <c r="C586">
        <f>SUMIFS(INDEX('IRA-BIL_IRA-BIL - Mid_annual_st'!$W$3:$AR$434,MATCH(C576,'IRA-BIL_IRA-BIL - Mid_annual_st'!$A$3:$A$434,0),),'IRA-BIL_IRA-BIL - Mid_annual_st'!$W$1:$AR$1,$B586)</f>
        <v>32326</v>
      </c>
      <c r="D586">
        <f>SUMIFS(INDEX('IRA-BIL_IRA-BIL - Mid_annual_st'!$W$3:$AR$434,MATCH(D576,'IRA-BIL_IRA-BIL - Mid_annual_st'!$A$3:$A$434,0),),'IRA-BIL_IRA-BIL - Mid_annual_st'!$W$1:$AR$1,$B586)</f>
        <v>13946</v>
      </c>
      <c r="E586">
        <f>SUMIFS(INDEX('IRA-BIL_IRA-BIL - Mid_annual_st'!$W$3:$AR$434,MATCH(E576,'IRA-BIL_IRA-BIL - Mid_annual_st'!$A$3:$A$434,0),),'IRA-BIL_IRA-BIL - Mid_annual_st'!$W$1:$AR$1,$B586)</f>
        <v>16415</v>
      </c>
      <c r="F586">
        <f>SUMIFS(INDEX('IRA-BIL_IRA-BIL - Mid_annual_st'!$W$3:$AR$434,MATCH(F576,'IRA-BIL_IRA-BIL - Mid_annual_st'!$A$3:$A$434,0),),'IRA-BIL_IRA-BIL - Mid_annual_st'!$W$1:$AR$1,$B586)</f>
        <v>5597</v>
      </c>
      <c r="G586">
        <f>SUMIFS(INDEX('IRA-BIL_IRA-BIL - Mid_annual_st'!$W$3:$AR$434,MATCH(G576,'IRA-BIL_IRA-BIL - Mid_annual_st'!$A$3:$A$434,0),),'IRA-BIL_IRA-BIL - Mid_annual_st'!$W$1:$AR$1,$B586)</f>
        <v>0</v>
      </c>
      <c r="H586">
        <f>SUMIFS(INDEX('IRA-BIL_IRA-BIL - Mid_annual_st'!$W$3:$AR$434,MATCH(H576,'IRA-BIL_IRA-BIL - Mid_annual_st'!$A$3:$A$434,0),),'IRA-BIL_IRA-BIL - Mid_annual_st'!$W$1:$AR$1,$B586)</f>
        <v>16484</v>
      </c>
      <c r="I586">
        <f>SUMIFS(INDEX('IRA-BIL_IRA-BIL - Mid_annual_st'!$W$3:$AR$434,MATCH(I576,'IRA-BIL_IRA-BIL - Mid_annual_st'!$A$3:$A$434,0),),'IRA-BIL_IRA-BIL - Mid_annual_st'!$W$1:$AR$1,$B586)</f>
        <v>106579</v>
      </c>
      <c r="J586">
        <f>SUMIFS(INDEX('IRA-BIL_IRA-BIL - Mid_annual_st'!$W$3:$AR$434,MATCH(J576,'IRA-BIL_IRA-BIL - Mid_annual_st'!$A$3:$A$434,0),),'IRA-BIL_IRA-BIL - Mid_annual_st'!$W$1:$AR$1,$B586)</f>
        <v>111416</v>
      </c>
      <c r="K586">
        <f>SUMIFS(INDEX('IRA-BIL_IRA-BIL - Mid_annual_st'!$W$3:$AR$434,MATCH(K576,'IRA-BIL_IRA-BIL - Mid_annual_st'!$A$3:$A$434,0),),'IRA-BIL_IRA-BIL - Mid_annual_st'!$W$1:$AR$1,$B586)</f>
        <v>76527</v>
      </c>
      <c r="M586">
        <f t="shared" ref="M586" si="4463">C586/SUM(C578:C589)</f>
        <v>6.6010141498698939E-4</v>
      </c>
      <c r="N586">
        <f t="shared" ref="N586" si="4464">D586/SUM(D578:D589)</f>
        <v>3.131498530277219E-4</v>
      </c>
      <c r="O586">
        <f t="shared" ref="O586" si="4465">E586/SUM(E578:E589)</f>
        <v>5.0431982264164039E-4</v>
      </c>
      <c r="P586">
        <f t="shared" ref="P586" si="4466">F586/SUM(F578:F589)</f>
        <v>1.7569330108470289E-4</v>
      </c>
      <c r="Q586">
        <f t="shared" ref="Q586" si="4467">G586/SUM(G578:G589)</f>
        <v>0</v>
      </c>
      <c r="R586">
        <f t="shared" ref="R586" si="4468">H586/SUM(H578:H589)</f>
        <v>5.2911297791454056E-4</v>
      </c>
      <c r="S586">
        <f t="shared" ref="S586" si="4469">I586/SUM(I578:I589)</f>
        <v>4.6278384856187852E-3</v>
      </c>
      <c r="T586">
        <f t="shared" ref="T586" si="4470">J586/SUM(J578:J589)</f>
        <v>4.3914189963792944E-3</v>
      </c>
      <c r="U586">
        <f t="shared" ref="U586" si="4471">K586/SUM(K578:K589)</f>
        <v>3.5966535006661331E-3</v>
      </c>
    </row>
    <row r="587" spans="1:21">
      <c r="A587" t="str">
        <f t="shared" si="4408"/>
        <v>UT</v>
      </c>
      <c r="B587" s="1" t="s">
        <v>100</v>
      </c>
      <c r="C587">
        <f>SUMIFS(INDEX('IRA-BIL_IRA-BIL - Mid_annual_st'!$W$3:$AR$434,MATCH(C576,'IRA-BIL_IRA-BIL - Mid_annual_st'!$A$3:$A$434,0),),'IRA-BIL_IRA-BIL - Mid_annual_st'!$W$1:$AR$1,$B587)</f>
        <v>602413</v>
      </c>
      <c r="D587">
        <f>SUMIFS(INDEX('IRA-BIL_IRA-BIL - Mid_annual_st'!$W$3:$AR$434,MATCH(D576,'IRA-BIL_IRA-BIL - Mid_annual_st'!$A$3:$A$434,0),),'IRA-BIL_IRA-BIL - Mid_annual_st'!$W$1:$AR$1,$B587)</f>
        <v>763731</v>
      </c>
      <c r="E587">
        <f>SUMIFS(INDEX('IRA-BIL_IRA-BIL - Mid_annual_st'!$W$3:$AR$434,MATCH(E576,'IRA-BIL_IRA-BIL - Mid_annual_st'!$A$3:$A$434,0),),'IRA-BIL_IRA-BIL - Mid_annual_st'!$W$1:$AR$1,$B587)</f>
        <v>762621</v>
      </c>
      <c r="F587">
        <f>SUMIFS(INDEX('IRA-BIL_IRA-BIL - Mid_annual_st'!$W$3:$AR$434,MATCH(F576,'IRA-BIL_IRA-BIL - Mid_annual_st'!$A$3:$A$434,0),),'IRA-BIL_IRA-BIL - Mid_annual_st'!$W$1:$AR$1,$B587)</f>
        <v>761525</v>
      </c>
      <c r="G587">
        <f>SUMIFS(INDEX('IRA-BIL_IRA-BIL - Mid_annual_st'!$W$3:$AR$434,MATCH(G576,'IRA-BIL_IRA-BIL - Mid_annual_st'!$A$3:$A$434,0),),'IRA-BIL_IRA-BIL - Mid_annual_st'!$W$1:$AR$1,$B587)</f>
        <v>707806</v>
      </c>
      <c r="H587">
        <f>SUMIFS(INDEX('IRA-BIL_IRA-BIL - Mid_annual_st'!$W$3:$AR$434,MATCH(H576,'IRA-BIL_IRA-BIL - Mid_annual_st'!$A$3:$A$434,0),),'IRA-BIL_IRA-BIL - Mid_annual_st'!$W$1:$AR$1,$B587)</f>
        <v>759319</v>
      </c>
      <c r="I587">
        <f>SUMIFS(INDEX('IRA-BIL_IRA-BIL - Mid_annual_st'!$W$3:$AR$434,MATCH(I576,'IRA-BIL_IRA-BIL - Mid_annual_st'!$A$3:$A$434,0),),'IRA-BIL_IRA-BIL - Mid_annual_st'!$W$1:$AR$1,$B587)</f>
        <v>758224</v>
      </c>
      <c r="J587">
        <f>SUMIFS(INDEX('IRA-BIL_IRA-BIL - Mid_annual_st'!$W$3:$AR$434,MATCH(J576,'IRA-BIL_IRA-BIL - Mid_annual_st'!$A$3:$A$434,0),),'IRA-BIL_IRA-BIL - Mid_annual_st'!$W$1:$AR$1,$B587)</f>
        <v>429834</v>
      </c>
      <c r="K587">
        <f>SUMIFS(INDEX('IRA-BIL_IRA-BIL - Mid_annual_st'!$W$3:$AR$434,MATCH(K576,'IRA-BIL_IRA-BIL - Mid_annual_st'!$A$3:$A$434,0),),'IRA-BIL_IRA-BIL - Mid_annual_st'!$W$1:$AR$1,$B587)</f>
        <v>634554</v>
      </c>
      <c r="M587">
        <f t="shared" ref="M587" si="4472">C587/SUM(C578:C589)</f>
        <v>1.2301357226584089E-2</v>
      </c>
      <c r="N587">
        <f t="shared" ref="N587" si="4473">D587/SUM(D578:D589)</f>
        <v>1.7149164663897539E-2</v>
      </c>
      <c r="O587">
        <f t="shared" ref="O587" si="4474">E587/SUM(E578:E589)</f>
        <v>2.3430087570075569E-2</v>
      </c>
      <c r="P587">
        <f t="shared" ref="P587" si="4475">F587/SUM(F578:F589)</f>
        <v>2.3904742024035797E-2</v>
      </c>
      <c r="Q587">
        <f t="shared" ref="Q587" si="4476">G587/SUM(G578:G589)</f>
        <v>2.2307040222486099E-2</v>
      </c>
      <c r="R587">
        <f t="shared" ref="R587" si="4477">H587/SUM(H578:H589)</f>
        <v>2.4373060985021296E-2</v>
      </c>
      <c r="S587">
        <f t="shared" ref="S587" si="4478">I587/SUM(I578:I589)</f>
        <v>3.2923354581294792E-2</v>
      </c>
      <c r="T587">
        <f t="shared" ref="T587" si="4479">J587/SUM(J578:J589)</f>
        <v>1.694174259432844E-2</v>
      </c>
      <c r="U587">
        <f t="shared" ref="U587" si="4480">K587/SUM(K578:K589)</f>
        <v>2.9823080291422603E-2</v>
      </c>
    </row>
    <row r="588" spans="1:21">
      <c r="A588" t="str">
        <f t="shared" si="4408"/>
        <v>UT</v>
      </c>
      <c r="B588" s="1" t="s">
        <v>896</v>
      </c>
      <c r="C588" s="156">
        <v>0</v>
      </c>
      <c r="D588" s="156">
        <v>0</v>
      </c>
      <c r="E588" s="156">
        <v>0</v>
      </c>
      <c r="F588" s="156">
        <v>0</v>
      </c>
      <c r="G588" s="156">
        <v>0</v>
      </c>
      <c r="H588" s="156">
        <v>0</v>
      </c>
      <c r="I588" s="156">
        <v>0</v>
      </c>
      <c r="J588" s="156">
        <v>0</v>
      </c>
      <c r="K588" s="156">
        <v>0</v>
      </c>
      <c r="M588" s="156">
        <v>0</v>
      </c>
      <c r="N588" s="156">
        <v>0</v>
      </c>
      <c r="O588" s="156">
        <v>0</v>
      </c>
      <c r="P588" s="156">
        <v>0</v>
      </c>
      <c r="Q588" s="156">
        <v>0</v>
      </c>
      <c r="R588" s="156">
        <v>0</v>
      </c>
      <c r="S588" s="156">
        <v>0</v>
      </c>
      <c r="T588" s="156">
        <v>0</v>
      </c>
      <c r="U588" s="156">
        <v>0</v>
      </c>
    </row>
    <row r="589" spans="1:21" ht="15.5" thickBot="1">
      <c r="A589" t="str">
        <f t="shared" si="4408"/>
        <v>UT</v>
      </c>
      <c r="B589" s="1" t="s">
        <v>895</v>
      </c>
      <c r="C589">
        <f>SUMIFS(INDEX('IRA-BIL_IRA-BIL - Mid_annual_st'!$W$3:$AR$434,MATCH(C576,'IRA-BIL_IRA-BIL - Mid_annual_st'!$A$3:$A$434,0),),'IRA-BIL_IRA-BIL - Mid_annual_st'!$W$1:$AR$1,$B589)</f>
        <v>4314357</v>
      </c>
      <c r="D589">
        <f>SUMIFS(INDEX('IRA-BIL_IRA-BIL - Mid_annual_st'!$W$3:$AR$434,MATCH(D576,'IRA-BIL_IRA-BIL - Mid_annual_st'!$A$3:$A$434,0),),'IRA-BIL_IRA-BIL - Mid_annual_st'!$W$1:$AR$1,$B589)</f>
        <v>4473067</v>
      </c>
      <c r="E589">
        <f>SUMIFS(INDEX('IRA-BIL_IRA-BIL - Mid_annual_st'!$W$3:$AR$434,MATCH(E576,'IRA-BIL_IRA-BIL - Mid_annual_st'!$A$3:$A$434,0),),'IRA-BIL_IRA-BIL - Mid_annual_st'!$W$1:$AR$1,$B589)</f>
        <v>5048826</v>
      </c>
      <c r="F589">
        <f>SUMIFS(INDEX('IRA-BIL_IRA-BIL - Mid_annual_st'!$W$3:$AR$434,MATCH(F576,'IRA-BIL_IRA-BIL - Mid_annual_st'!$A$3:$A$434,0),),'IRA-BIL_IRA-BIL - Mid_annual_st'!$W$1:$AR$1,$B589)</f>
        <v>6032160</v>
      </c>
      <c r="G589">
        <f>SUMIFS(INDEX('IRA-BIL_IRA-BIL - Mid_annual_st'!$W$3:$AR$434,MATCH(G576,'IRA-BIL_IRA-BIL - Mid_annual_st'!$A$3:$A$434,0),),'IRA-BIL_IRA-BIL - Mid_annual_st'!$W$1:$AR$1,$B589)</f>
        <v>6501550</v>
      </c>
      <c r="H589">
        <f>SUMIFS(INDEX('IRA-BIL_IRA-BIL - Mid_annual_st'!$W$3:$AR$434,MATCH(H576,'IRA-BIL_IRA-BIL - Mid_annual_st'!$A$3:$A$434,0),),'IRA-BIL_IRA-BIL - Mid_annual_st'!$W$1:$AR$1,$B589)</f>
        <v>6407975</v>
      </c>
      <c r="I589">
        <f>SUMIFS(INDEX('IRA-BIL_IRA-BIL - Mid_annual_st'!$W$3:$AR$434,MATCH(I576,'IRA-BIL_IRA-BIL - Mid_annual_st'!$A$3:$A$434,0),),'IRA-BIL_IRA-BIL - Mid_annual_st'!$W$1:$AR$1,$B589)</f>
        <v>6492528</v>
      </c>
      <c r="J589">
        <f>SUMIFS(INDEX('IRA-BIL_IRA-BIL - Mid_annual_st'!$W$3:$AR$434,MATCH(J576,'IRA-BIL_IRA-BIL - Mid_annual_st'!$A$3:$A$434,0),),'IRA-BIL_IRA-BIL - Mid_annual_st'!$W$1:$AR$1,$B589)</f>
        <v>8836698</v>
      </c>
      <c r="K589">
        <f>SUMIFS(INDEX('IRA-BIL_IRA-BIL - Mid_annual_st'!$W$3:$AR$434,MATCH(K576,'IRA-BIL_IRA-BIL - Mid_annual_st'!$A$3:$A$434,0),),'IRA-BIL_IRA-BIL - Mid_annual_st'!$W$1:$AR$1,$B589)</f>
        <v>9293128</v>
      </c>
      <c r="M589">
        <f t="shared" ref="M589" si="4481">C589/SUM(C578:C589)</f>
        <v>8.8099769858906843E-2</v>
      </c>
      <c r="N589">
        <f t="shared" ref="N589" si="4482">D589/SUM(D578:D589)</f>
        <v>0.10044028923226393</v>
      </c>
      <c r="O589">
        <f t="shared" ref="O589" si="4483">E589/SUM(E578:E589)</f>
        <v>0.15511562795421888</v>
      </c>
      <c r="P589">
        <f t="shared" ref="P589" si="4484">F589/SUM(F578:F589)</f>
        <v>0.1893532433573524</v>
      </c>
      <c r="Q589">
        <f t="shared" ref="Q589" si="4485">G589/SUM(G578:G589)</f>
        <v>0.20490125452243199</v>
      </c>
      <c r="R589">
        <f t="shared" ref="R589" si="4486">H589/SUM(H578:H589)</f>
        <v>0.20568689242003932</v>
      </c>
      <c r="S589">
        <f t="shared" ref="S589" si="4487">I589/SUM(I578:I589)</f>
        <v>0.28191642769548936</v>
      </c>
      <c r="T589">
        <f t="shared" ref="T589" si="4488">J589/SUM(J578:J589)</f>
        <v>0.34829506949151756</v>
      </c>
      <c r="U589">
        <f t="shared" ref="U589" si="4489">K589/SUM(K578:K589)</f>
        <v>0.43676299023009474</v>
      </c>
    </row>
    <row r="590" spans="1:21" ht="15.5" thickBot="1">
      <c r="A590" s="153" t="s">
        <v>579</v>
      </c>
      <c r="C590" s="152" t="str">
        <f t="shared" ref="C590" si="4490">$A590&amp;"_"&amp;C591</f>
        <v>VT_2022</v>
      </c>
      <c r="D590" s="152" t="str">
        <f t="shared" ref="D590" si="4491">$A590&amp;"_"&amp;D591</f>
        <v>VT_2023</v>
      </c>
      <c r="E590" s="152" t="str">
        <f t="shared" ref="E590" si="4492">$A590&amp;"_"&amp;E591</f>
        <v>VT_2024</v>
      </c>
      <c r="F590" s="152" t="str">
        <f t="shared" ref="F590" si="4493">$A590&amp;"_"&amp;F591</f>
        <v>VT_2025</v>
      </c>
      <c r="G590" s="152" t="str">
        <f t="shared" ref="G590" si="4494">$A590&amp;"_"&amp;G591</f>
        <v>VT_2026</v>
      </c>
      <c r="H590" s="152" t="str">
        <f t="shared" ref="H590" si="4495">$A590&amp;"_"&amp;H591</f>
        <v>VT_2027</v>
      </c>
      <c r="I590" s="152" t="str">
        <f t="shared" ref="I590" si="4496">$A590&amp;"_"&amp;I591</f>
        <v>VT_2028</v>
      </c>
      <c r="J590" s="152" t="str">
        <f t="shared" ref="J590" si="4497">$A590&amp;"_"&amp;J591</f>
        <v>VT_2029</v>
      </c>
      <c r="K590" s="152" t="str">
        <f t="shared" ref="K590" si="4498">$A590&amp;"_"&amp;K591</f>
        <v>VT_2030</v>
      </c>
      <c r="M590" s="159" t="str">
        <f t="shared" ref="M590" si="4499">$A590&amp;"_"&amp;M591</f>
        <v>VT_2022</v>
      </c>
      <c r="N590" s="159" t="str">
        <f t="shared" ref="N590" si="4500">$A590&amp;"_"&amp;N591</f>
        <v>VT_2023</v>
      </c>
      <c r="O590" s="159" t="str">
        <f t="shared" ref="O590" si="4501">$A590&amp;"_"&amp;O591</f>
        <v>VT_2024</v>
      </c>
      <c r="P590" s="159" t="str">
        <f t="shared" ref="P590" si="4502">$A590&amp;"_"&amp;P591</f>
        <v>VT_2025</v>
      </c>
      <c r="Q590" s="159" t="str">
        <f t="shared" ref="Q590" si="4503">$A590&amp;"_"&amp;Q591</f>
        <v>VT_2026</v>
      </c>
      <c r="R590" s="159" t="str">
        <f t="shared" ref="R590" si="4504">$A590&amp;"_"&amp;R591</f>
        <v>VT_2027</v>
      </c>
      <c r="S590" s="159" t="str">
        <f t="shared" ref="S590" si="4505">$A590&amp;"_"&amp;S591</f>
        <v>VT_2028</v>
      </c>
      <c r="T590" s="159" t="str">
        <f t="shared" ref="T590" si="4506">$A590&amp;"_"&amp;T591</f>
        <v>VT_2029</v>
      </c>
      <c r="U590" s="159" t="str">
        <f t="shared" ref="U590" si="4507">$A590&amp;"_"&amp;U591</f>
        <v>VT_2030</v>
      </c>
    </row>
    <row r="591" spans="1:21">
      <c r="C591" s="151">
        <v>2022</v>
      </c>
      <c r="D591" s="151">
        <v>2023</v>
      </c>
      <c r="E591" s="151">
        <v>2024</v>
      </c>
      <c r="F591" s="151">
        <v>2025</v>
      </c>
      <c r="G591" s="151">
        <v>2026</v>
      </c>
      <c r="H591" s="151">
        <v>2027</v>
      </c>
      <c r="I591" s="151">
        <v>2028</v>
      </c>
      <c r="J591" s="151">
        <v>2029</v>
      </c>
      <c r="K591" s="151">
        <v>2030</v>
      </c>
      <c r="M591" s="151">
        <v>2022</v>
      </c>
      <c r="N591" s="151">
        <v>2023</v>
      </c>
      <c r="O591" s="151">
        <v>2024</v>
      </c>
      <c r="P591" s="151">
        <v>2025</v>
      </c>
      <c r="Q591" s="151">
        <v>2026</v>
      </c>
      <c r="R591" s="151">
        <v>2027</v>
      </c>
      <c r="S591" s="151">
        <v>2028</v>
      </c>
      <c r="T591" s="151">
        <v>2029</v>
      </c>
      <c r="U591" s="151">
        <v>2030</v>
      </c>
    </row>
    <row r="592" spans="1:21">
      <c r="A592" t="str">
        <f>A590</f>
        <v>VT</v>
      </c>
      <c r="B592" s="1" t="s">
        <v>897</v>
      </c>
      <c r="C592" s="156">
        <v>0</v>
      </c>
      <c r="D592" s="156">
        <v>0</v>
      </c>
      <c r="E592" s="156">
        <v>0</v>
      </c>
      <c r="F592" s="156">
        <v>0</v>
      </c>
      <c r="G592" s="156">
        <v>0</v>
      </c>
      <c r="H592" s="156">
        <v>0</v>
      </c>
      <c r="I592" s="156">
        <v>0</v>
      </c>
      <c r="J592" s="156">
        <v>0</v>
      </c>
      <c r="K592" s="156">
        <v>0</v>
      </c>
      <c r="M592" s="156">
        <v>0</v>
      </c>
      <c r="N592" s="156">
        <v>0</v>
      </c>
      <c r="O592" s="156">
        <v>0</v>
      </c>
      <c r="P592" s="156">
        <v>0</v>
      </c>
      <c r="Q592" s="156">
        <v>0</v>
      </c>
      <c r="R592" s="156">
        <v>0</v>
      </c>
      <c r="S592" s="156">
        <v>0</v>
      </c>
      <c r="T592" s="156">
        <v>0</v>
      </c>
      <c r="U592" s="156">
        <v>0</v>
      </c>
    </row>
    <row r="593" spans="1:21">
      <c r="A593" t="str">
        <f>A592</f>
        <v>VT</v>
      </c>
      <c r="B593" s="1" t="s">
        <v>104</v>
      </c>
      <c r="C593">
        <f>SUMIFS(INDEX('IRA-BIL_IRA-BIL - Mid_annual_st'!$W$3:$AR$434,MATCH(C590,'IRA-BIL_IRA-BIL - Mid_annual_st'!$A$3:$A$434,0),),'IRA-BIL_IRA-BIL - Mid_annual_st'!$W$1:$AR$1,$B593)</f>
        <v>0</v>
      </c>
      <c r="D593">
        <f>SUMIFS(INDEX('IRA-BIL_IRA-BIL - Mid_annual_st'!$W$3:$AR$434,MATCH(D590,'IRA-BIL_IRA-BIL - Mid_annual_st'!$A$3:$A$434,0),),'IRA-BIL_IRA-BIL - Mid_annual_st'!$W$1:$AR$1,$B593)</f>
        <v>41650</v>
      </c>
      <c r="E593">
        <f>SUMIFS(INDEX('IRA-BIL_IRA-BIL - Mid_annual_st'!$W$3:$AR$434,MATCH(E590,'IRA-BIL_IRA-BIL - Mid_annual_st'!$A$3:$A$434,0),),'IRA-BIL_IRA-BIL - Mid_annual_st'!$W$1:$AR$1,$B593)</f>
        <v>41650</v>
      </c>
      <c r="F593">
        <f>SUMIFS(INDEX('IRA-BIL_IRA-BIL - Mid_annual_st'!$W$3:$AR$434,MATCH(F590,'IRA-BIL_IRA-BIL - Mid_annual_st'!$A$3:$A$434,0),),'IRA-BIL_IRA-BIL - Mid_annual_st'!$W$1:$AR$1,$B593)</f>
        <v>41650</v>
      </c>
      <c r="G593">
        <f>SUMIFS(INDEX('IRA-BIL_IRA-BIL - Mid_annual_st'!$W$3:$AR$434,MATCH(G590,'IRA-BIL_IRA-BIL - Mid_annual_st'!$A$3:$A$434,0),),'IRA-BIL_IRA-BIL - Mid_annual_st'!$W$1:$AR$1,$B593)</f>
        <v>41650</v>
      </c>
      <c r="H593">
        <f>SUMIFS(INDEX('IRA-BIL_IRA-BIL - Mid_annual_st'!$W$3:$AR$434,MATCH(H590,'IRA-BIL_IRA-BIL - Mid_annual_st'!$A$3:$A$434,0),),'IRA-BIL_IRA-BIL - Mid_annual_st'!$W$1:$AR$1,$B593)</f>
        <v>41650</v>
      </c>
      <c r="I593">
        <f>SUMIFS(INDEX('IRA-BIL_IRA-BIL - Mid_annual_st'!$W$3:$AR$434,MATCH(I590,'IRA-BIL_IRA-BIL - Mid_annual_st'!$A$3:$A$434,0),),'IRA-BIL_IRA-BIL - Mid_annual_st'!$W$1:$AR$1,$B593)</f>
        <v>41650</v>
      </c>
      <c r="J593">
        <f>SUMIFS(INDEX('IRA-BIL_IRA-BIL - Mid_annual_st'!$W$3:$AR$434,MATCH(J590,'IRA-BIL_IRA-BIL - Mid_annual_st'!$A$3:$A$434,0),),'IRA-BIL_IRA-BIL - Mid_annual_st'!$W$1:$AR$1,$B593)</f>
        <v>41650</v>
      </c>
      <c r="K593">
        <f>SUMIFS(INDEX('IRA-BIL_IRA-BIL - Mid_annual_st'!$W$3:$AR$434,MATCH(K590,'IRA-BIL_IRA-BIL - Mid_annual_st'!$A$3:$A$434,0),),'IRA-BIL_IRA-BIL - Mid_annual_st'!$W$1:$AR$1,$B593)</f>
        <v>41650</v>
      </c>
      <c r="M593">
        <f t="shared" ref="M593" si="4508">C593/SUM(C592:C603)</f>
        <v>0</v>
      </c>
      <c r="N593">
        <f t="shared" ref="N593" si="4509">D593/SUM(D592:D603)</f>
        <v>1.0834143184452524E-2</v>
      </c>
      <c r="O593">
        <f t="shared" ref="O593" si="4510">E593/SUM(E592:E603)</f>
        <v>1.155295901376286E-2</v>
      </c>
      <c r="P593">
        <f t="shared" ref="P593" si="4511">F593/SUM(F592:F603)</f>
        <v>1.0896825766427521E-2</v>
      </c>
      <c r="Q593">
        <f t="shared" ref="Q593" si="4512">G593/SUM(G592:G603)</f>
        <v>8.4979604894825245E-3</v>
      </c>
      <c r="R593">
        <f t="shared" ref="R593" si="4513">H593/SUM(H592:H603)</f>
        <v>7.6772155725267381E-3</v>
      </c>
      <c r="S593">
        <f t="shared" ref="S593" si="4514">I593/SUM(I592:I603)</f>
        <v>7.5427223233250854E-3</v>
      </c>
      <c r="T593">
        <f t="shared" ref="T593" si="4515">J593/SUM(J592:J603)</f>
        <v>6.9692416327268225E-3</v>
      </c>
      <c r="U593">
        <f t="shared" ref="U593" si="4516">K593/SUM(K592:K603)</f>
        <v>6.8717080970994628E-3</v>
      </c>
    </row>
    <row r="594" spans="1:21">
      <c r="A594" t="str">
        <f t="shared" ref="A594:A603" si="4517">A593</f>
        <v>VT</v>
      </c>
      <c r="B594" s="1" t="s">
        <v>98</v>
      </c>
      <c r="C594">
        <f>SUMIFS(INDEX('IRA-BIL_IRA-BIL - Mid_annual_st'!$W$3:$AR$434,MATCH(C590,'IRA-BIL_IRA-BIL - Mid_annual_st'!$A$3:$A$434,0),),'IRA-BIL_IRA-BIL - Mid_annual_st'!$W$1:$AR$1,$B594)</f>
        <v>0</v>
      </c>
      <c r="D594">
        <f>SUMIFS(INDEX('IRA-BIL_IRA-BIL - Mid_annual_st'!$W$3:$AR$434,MATCH(D590,'IRA-BIL_IRA-BIL - Mid_annual_st'!$A$3:$A$434,0),),'IRA-BIL_IRA-BIL - Mid_annual_st'!$W$1:$AR$1,$B594)</f>
        <v>0</v>
      </c>
      <c r="E594">
        <f>SUMIFS(INDEX('IRA-BIL_IRA-BIL - Mid_annual_st'!$W$3:$AR$434,MATCH(E590,'IRA-BIL_IRA-BIL - Mid_annual_st'!$A$3:$A$434,0),),'IRA-BIL_IRA-BIL - Mid_annual_st'!$W$1:$AR$1,$B594)</f>
        <v>0</v>
      </c>
      <c r="F594">
        <f>SUMIFS(INDEX('IRA-BIL_IRA-BIL - Mid_annual_st'!$W$3:$AR$434,MATCH(F590,'IRA-BIL_IRA-BIL - Mid_annual_st'!$A$3:$A$434,0),),'IRA-BIL_IRA-BIL - Mid_annual_st'!$W$1:$AR$1,$B594)</f>
        <v>10252</v>
      </c>
      <c r="G594">
        <f>SUMIFS(INDEX('IRA-BIL_IRA-BIL - Mid_annual_st'!$W$3:$AR$434,MATCH(G590,'IRA-BIL_IRA-BIL - Mid_annual_st'!$A$3:$A$434,0),),'IRA-BIL_IRA-BIL - Mid_annual_st'!$W$1:$AR$1,$B594)</f>
        <v>20504</v>
      </c>
      <c r="H594">
        <f>SUMIFS(INDEX('IRA-BIL_IRA-BIL - Mid_annual_st'!$W$3:$AR$434,MATCH(H590,'IRA-BIL_IRA-BIL - Mid_annual_st'!$A$3:$A$434,0),),'IRA-BIL_IRA-BIL - Mid_annual_st'!$W$1:$AR$1,$B594)</f>
        <v>30755</v>
      </c>
      <c r="I594">
        <f>SUMIFS(INDEX('IRA-BIL_IRA-BIL - Mid_annual_st'!$W$3:$AR$434,MATCH(I590,'IRA-BIL_IRA-BIL - Mid_annual_st'!$A$3:$A$434,0),),'IRA-BIL_IRA-BIL - Mid_annual_st'!$W$1:$AR$1,$B594)</f>
        <v>0</v>
      </c>
      <c r="J594">
        <f>SUMIFS(INDEX('IRA-BIL_IRA-BIL - Mid_annual_st'!$W$3:$AR$434,MATCH(J590,'IRA-BIL_IRA-BIL - Mid_annual_st'!$A$3:$A$434,0),),'IRA-BIL_IRA-BIL - Mid_annual_st'!$W$1:$AR$1,$B594)</f>
        <v>0</v>
      </c>
      <c r="K594">
        <f>SUMIFS(INDEX('IRA-BIL_IRA-BIL - Mid_annual_st'!$W$3:$AR$434,MATCH(K590,'IRA-BIL_IRA-BIL - Mid_annual_st'!$A$3:$A$434,0),),'IRA-BIL_IRA-BIL - Mid_annual_st'!$W$1:$AR$1,$B594)</f>
        <v>0</v>
      </c>
      <c r="M594">
        <f t="shared" ref="M594" si="4518">C594/SUM(C592:C603)</f>
        <v>0</v>
      </c>
      <c r="N594">
        <f t="shared" ref="N594" si="4519">D594/SUM(D592:D603)</f>
        <v>0</v>
      </c>
      <c r="O594">
        <f t="shared" ref="O594" si="4520">E594/SUM(E592:E603)</f>
        <v>0</v>
      </c>
      <c r="P594">
        <f t="shared" ref="P594" si="4521">F594/SUM(F592:F603)</f>
        <v>2.6822150722068416E-3</v>
      </c>
      <c r="Q594">
        <f t="shared" ref="Q594" si="4522">G594/SUM(G592:G603)</f>
        <v>4.1834857593361268E-3</v>
      </c>
      <c r="R594">
        <f t="shared" ref="R594" si="4523">H594/SUM(H592:H603)</f>
        <v>5.6689739479726256E-3</v>
      </c>
      <c r="S594">
        <f t="shared" ref="S594" si="4524">I594/SUM(I592:I603)</f>
        <v>0</v>
      </c>
      <c r="T594">
        <f t="shared" ref="T594" si="4525">J594/SUM(J592:J603)</f>
        <v>0</v>
      </c>
      <c r="U594">
        <f t="shared" ref="U594" si="4526">K594/SUM(K592:K603)</f>
        <v>0</v>
      </c>
    </row>
    <row r="595" spans="1:21">
      <c r="A595" t="str">
        <f t="shared" si="4517"/>
        <v>VT</v>
      </c>
      <c r="B595" s="1" t="s">
        <v>105</v>
      </c>
      <c r="C595">
        <f>SUMIFS(INDEX('IRA-BIL_IRA-BIL - Mid_annual_st'!$W$3:$AR$434,MATCH(C590,'IRA-BIL_IRA-BIL - Mid_annual_st'!$A$3:$A$434,0),),'IRA-BIL_IRA-BIL - Mid_annual_st'!$W$1:$AR$1,$B595)</f>
        <v>0</v>
      </c>
      <c r="D595">
        <f>SUMIFS(INDEX('IRA-BIL_IRA-BIL - Mid_annual_st'!$W$3:$AR$434,MATCH(D590,'IRA-BIL_IRA-BIL - Mid_annual_st'!$A$3:$A$434,0),),'IRA-BIL_IRA-BIL - Mid_annual_st'!$W$1:$AR$1,$B595)</f>
        <v>0</v>
      </c>
      <c r="E595">
        <f>SUMIFS(INDEX('IRA-BIL_IRA-BIL - Mid_annual_st'!$W$3:$AR$434,MATCH(E590,'IRA-BIL_IRA-BIL - Mid_annual_st'!$A$3:$A$434,0),),'IRA-BIL_IRA-BIL - Mid_annual_st'!$W$1:$AR$1,$B595)</f>
        <v>0</v>
      </c>
      <c r="F595">
        <f>SUMIFS(INDEX('IRA-BIL_IRA-BIL - Mid_annual_st'!$W$3:$AR$434,MATCH(F590,'IRA-BIL_IRA-BIL - Mid_annual_st'!$A$3:$A$434,0),),'IRA-BIL_IRA-BIL - Mid_annual_st'!$W$1:$AR$1,$B595)</f>
        <v>0</v>
      </c>
      <c r="G595">
        <f>SUMIFS(INDEX('IRA-BIL_IRA-BIL - Mid_annual_st'!$W$3:$AR$434,MATCH(G590,'IRA-BIL_IRA-BIL - Mid_annual_st'!$A$3:$A$434,0),),'IRA-BIL_IRA-BIL - Mid_annual_st'!$W$1:$AR$1,$B595)</f>
        <v>0</v>
      </c>
      <c r="H595">
        <f>SUMIFS(INDEX('IRA-BIL_IRA-BIL - Mid_annual_st'!$W$3:$AR$434,MATCH(H590,'IRA-BIL_IRA-BIL - Mid_annual_st'!$A$3:$A$434,0),),'IRA-BIL_IRA-BIL - Mid_annual_st'!$W$1:$AR$1,$B595)</f>
        <v>0</v>
      </c>
      <c r="I595">
        <f>SUMIFS(INDEX('IRA-BIL_IRA-BIL - Mid_annual_st'!$W$3:$AR$434,MATCH(I590,'IRA-BIL_IRA-BIL - Mid_annual_st'!$A$3:$A$434,0),),'IRA-BIL_IRA-BIL - Mid_annual_st'!$W$1:$AR$1,$B595)</f>
        <v>0</v>
      </c>
      <c r="J595">
        <f>SUMIFS(INDEX('IRA-BIL_IRA-BIL - Mid_annual_st'!$W$3:$AR$434,MATCH(J590,'IRA-BIL_IRA-BIL - Mid_annual_st'!$A$3:$A$434,0),),'IRA-BIL_IRA-BIL - Mid_annual_st'!$W$1:$AR$1,$B595)</f>
        <v>0</v>
      </c>
      <c r="K595">
        <f>SUMIFS(INDEX('IRA-BIL_IRA-BIL - Mid_annual_st'!$W$3:$AR$434,MATCH(K590,'IRA-BIL_IRA-BIL - Mid_annual_st'!$A$3:$A$434,0),),'IRA-BIL_IRA-BIL - Mid_annual_st'!$W$1:$AR$1,$B595)</f>
        <v>0</v>
      </c>
      <c r="M595">
        <f t="shared" ref="M595" si="4527">C595/SUM(C592:C603)</f>
        <v>0</v>
      </c>
      <c r="N595">
        <f t="shared" ref="N595" si="4528">D595/SUM(D592:D603)</f>
        <v>0</v>
      </c>
      <c r="O595">
        <f t="shared" ref="O595" si="4529">E595/SUM(E592:E603)</f>
        <v>0</v>
      </c>
      <c r="P595">
        <f t="shared" ref="P595" si="4530">F595/SUM(F592:F603)</f>
        <v>0</v>
      </c>
      <c r="Q595">
        <f t="shared" ref="Q595" si="4531">G595/SUM(G592:G603)</f>
        <v>0</v>
      </c>
      <c r="R595">
        <f t="shared" ref="R595" si="4532">H595/SUM(H592:H603)</f>
        <v>0</v>
      </c>
      <c r="S595">
        <f t="shared" ref="S595" si="4533">I595/SUM(I592:I603)</f>
        <v>0</v>
      </c>
      <c r="T595">
        <f t="shared" ref="T595" si="4534">J595/SUM(J592:J603)</f>
        <v>0</v>
      </c>
      <c r="U595">
        <f t="shared" ref="U595" si="4535">K595/SUM(K592:K603)</f>
        <v>0</v>
      </c>
    </row>
    <row r="596" spans="1:21">
      <c r="A596" t="str">
        <f t="shared" si="4517"/>
        <v>VT</v>
      </c>
      <c r="B596" s="1" t="s">
        <v>101</v>
      </c>
      <c r="C596">
        <f>SUMIFS(INDEX('IRA-BIL_IRA-BIL - Mid_annual_st'!$W$3:$AR$434,MATCH(C590,'IRA-BIL_IRA-BIL - Mid_annual_st'!$A$3:$A$434,0),),'IRA-BIL_IRA-BIL - Mid_annual_st'!$W$1:$AR$1,$B596)</f>
        <v>1194068</v>
      </c>
      <c r="D596">
        <f>SUMIFS(INDEX('IRA-BIL_IRA-BIL - Mid_annual_st'!$W$3:$AR$434,MATCH(D590,'IRA-BIL_IRA-BIL - Mid_annual_st'!$A$3:$A$434,0),),'IRA-BIL_IRA-BIL - Mid_annual_st'!$W$1:$AR$1,$B596)</f>
        <v>1280762</v>
      </c>
      <c r="E596">
        <f>SUMIFS(INDEX('IRA-BIL_IRA-BIL - Mid_annual_st'!$W$3:$AR$434,MATCH(E590,'IRA-BIL_IRA-BIL - Mid_annual_st'!$A$3:$A$434,0),),'IRA-BIL_IRA-BIL - Mid_annual_st'!$W$1:$AR$1,$B596)</f>
        <v>1282646</v>
      </c>
      <c r="F596">
        <f>SUMIFS(INDEX('IRA-BIL_IRA-BIL - Mid_annual_st'!$W$3:$AR$434,MATCH(F590,'IRA-BIL_IRA-BIL - Mid_annual_st'!$A$3:$A$434,0),),'IRA-BIL_IRA-BIL - Mid_annual_st'!$W$1:$AR$1,$B596)</f>
        <v>1284657</v>
      </c>
      <c r="G596">
        <f>SUMIFS(INDEX('IRA-BIL_IRA-BIL - Mid_annual_st'!$W$3:$AR$434,MATCH(G590,'IRA-BIL_IRA-BIL - Mid_annual_st'!$A$3:$A$434,0),),'IRA-BIL_IRA-BIL - Mid_annual_st'!$W$1:$AR$1,$B596)</f>
        <v>1286541</v>
      </c>
      <c r="H596">
        <f>SUMIFS(INDEX('IRA-BIL_IRA-BIL - Mid_annual_st'!$W$3:$AR$434,MATCH(H590,'IRA-BIL_IRA-BIL - Mid_annual_st'!$A$3:$A$434,0),),'IRA-BIL_IRA-BIL - Mid_annual_st'!$W$1:$AR$1,$B596)</f>
        <v>1288553</v>
      </c>
      <c r="I596">
        <f>SUMIFS(INDEX('IRA-BIL_IRA-BIL - Mid_annual_st'!$W$3:$AR$434,MATCH(I590,'IRA-BIL_IRA-BIL - Mid_annual_st'!$A$3:$A$434,0),),'IRA-BIL_IRA-BIL - Mid_annual_st'!$W$1:$AR$1,$B596)</f>
        <v>1290339</v>
      </c>
      <c r="J596">
        <f>SUMIFS(INDEX('IRA-BIL_IRA-BIL - Mid_annual_st'!$W$3:$AR$434,MATCH(J590,'IRA-BIL_IRA-BIL - Mid_annual_st'!$A$3:$A$434,0),),'IRA-BIL_IRA-BIL - Mid_annual_st'!$W$1:$AR$1,$B596)</f>
        <v>1292351</v>
      </c>
      <c r="K596">
        <f>SUMIFS(INDEX('IRA-BIL_IRA-BIL - Mid_annual_st'!$W$3:$AR$434,MATCH(K590,'IRA-BIL_IRA-BIL - Mid_annual_st'!$A$3:$A$434,0),),'IRA-BIL_IRA-BIL - Mid_annual_st'!$W$1:$AR$1,$B596)</f>
        <v>1294332</v>
      </c>
      <c r="M596">
        <f t="shared" ref="M596" si="4536">C596/SUM(C592:C603)</f>
        <v>0.88036038161522923</v>
      </c>
      <c r="N596">
        <f t="shared" ref="N596" si="4537">D596/SUM(D592:D603)</f>
        <v>0.33315627594731773</v>
      </c>
      <c r="O596">
        <f t="shared" ref="O596" si="4538">E596/SUM(E592:E603)</f>
        <v>0.35578287316126961</v>
      </c>
      <c r="P596">
        <f t="shared" ref="P596" si="4539">F596/SUM(F592:F603)</f>
        <v>0.33610284510495747</v>
      </c>
      <c r="Q596">
        <f t="shared" ref="Q596" si="4540">G596/SUM(G592:G603)</f>
        <v>0.26249638862183278</v>
      </c>
      <c r="R596">
        <f t="shared" ref="R596" si="4541">H596/SUM(H592:H603)</f>
        <v>0.23751498577733604</v>
      </c>
      <c r="S596">
        <f t="shared" ref="S596" si="4542">I596/SUM(I592:I603)</f>
        <v>0.23367752172765829</v>
      </c>
      <c r="T596">
        <f t="shared" ref="T596" si="4543">J596/SUM(J592:J603)</f>
        <v>0.21624745242007543</v>
      </c>
      <c r="U596">
        <f t="shared" ref="U596" si="4544">K596/SUM(K592:K603)</f>
        <v>0.2135479396094824</v>
      </c>
    </row>
    <row r="597" spans="1:21">
      <c r="A597" t="str">
        <f t="shared" si="4517"/>
        <v>VT</v>
      </c>
      <c r="B597" s="1" t="s">
        <v>346</v>
      </c>
      <c r="C597">
        <f>SUMIFS(INDEX('IRA-BIL_IRA-BIL - Mid_annual_st'!$W$3:$AR$434,MATCH(C590,'IRA-BIL_IRA-BIL - Mid_annual_st'!$A$3:$A$434,0),),'IRA-BIL_IRA-BIL - Mid_annual_st'!$W$1:$AR$1,$B597)</f>
        <v>0</v>
      </c>
      <c r="D597">
        <f>SUMIFS(INDEX('IRA-BIL_IRA-BIL - Mid_annual_st'!$W$3:$AR$434,MATCH(D590,'IRA-BIL_IRA-BIL - Mid_annual_st'!$A$3:$A$434,0),),'IRA-BIL_IRA-BIL - Mid_annual_st'!$W$1:$AR$1,$B597)</f>
        <v>0</v>
      </c>
      <c r="E597">
        <f>SUMIFS(INDEX('IRA-BIL_IRA-BIL - Mid_annual_st'!$W$3:$AR$434,MATCH(E590,'IRA-BIL_IRA-BIL - Mid_annual_st'!$A$3:$A$434,0),),'IRA-BIL_IRA-BIL - Mid_annual_st'!$W$1:$AR$1,$B597)</f>
        <v>0</v>
      </c>
      <c r="F597">
        <f>SUMIFS(INDEX('IRA-BIL_IRA-BIL - Mid_annual_st'!$W$3:$AR$434,MATCH(F590,'IRA-BIL_IRA-BIL - Mid_annual_st'!$A$3:$A$434,0),),'IRA-BIL_IRA-BIL - Mid_annual_st'!$W$1:$AR$1,$B597)</f>
        <v>15058</v>
      </c>
      <c r="G597">
        <f>SUMIFS(INDEX('IRA-BIL_IRA-BIL - Mid_annual_st'!$W$3:$AR$434,MATCH(G590,'IRA-BIL_IRA-BIL - Mid_annual_st'!$A$3:$A$434,0),),'IRA-BIL_IRA-BIL - Mid_annual_st'!$W$1:$AR$1,$B597)</f>
        <v>30115</v>
      </c>
      <c r="H597">
        <f>SUMIFS(INDEX('IRA-BIL_IRA-BIL - Mid_annual_st'!$W$3:$AR$434,MATCH(H590,'IRA-BIL_IRA-BIL - Mid_annual_st'!$A$3:$A$434,0),),'IRA-BIL_IRA-BIL - Mid_annual_st'!$W$1:$AR$1,$B597)</f>
        <v>45173</v>
      </c>
      <c r="I597">
        <f>SUMIFS(INDEX('IRA-BIL_IRA-BIL - Mid_annual_st'!$W$3:$AR$434,MATCH(I590,'IRA-BIL_IRA-BIL - Mid_annual_st'!$A$3:$A$434,0),),'IRA-BIL_IRA-BIL - Mid_annual_st'!$W$1:$AR$1,$B597)</f>
        <v>60230</v>
      </c>
      <c r="J597">
        <f>SUMIFS(INDEX('IRA-BIL_IRA-BIL - Mid_annual_st'!$W$3:$AR$434,MATCH(J590,'IRA-BIL_IRA-BIL - Mid_annual_st'!$A$3:$A$434,0),),'IRA-BIL_IRA-BIL - Mid_annual_st'!$W$1:$AR$1,$B597)</f>
        <v>60230</v>
      </c>
      <c r="K597">
        <f>SUMIFS(INDEX('IRA-BIL_IRA-BIL - Mid_annual_st'!$W$3:$AR$434,MATCH(K590,'IRA-BIL_IRA-BIL - Mid_annual_st'!$A$3:$A$434,0),),'IRA-BIL_IRA-BIL - Mid_annual_st'!$W$1:$AR$1,$B597)</f>
        <v>60230</v>
      </c>
      <c r="M597">
        <f t="shared" ref="M597" si="4545">C597/SUM(C592:C603)</f>
        <v>0</v>
      </c>
      <c r="N597">
        <f t="shared" ref="N597" si="4546">D597/SUM(D592:D603)</f>
        <v>0</v>
      </c>
      <c r="O597">
        <f t="shared" ref="O597" si="4547">E597/SUM(E592:E603)</f>
        <v>0</v>
      </c>
      <c r="P597">
        <f t="shared" ref="P597" si="4548">F597/SUM(F592:F603)</f>
        <v>3.9396014979799663E-3</v>
      </c>
      <c r="Q597">
        <f t="shared" ref="Q597" si="4549">G597/SUM(G592:G603)</f>
        <v>6.1444437008587325E-3</v>
      </c>
      <c r="R597">
        <f t="shared" ref="R597" si="4550">H597/SUM(H592:H603)</f>
        <v>8.3265992570888438E-3</v>
      </c>
      <c r="S597">
        <f t="shared" ref="S597" si="4551">I597/SUM(I592:I603)</f>
        <v>1.090751898040504E-2</v>
      </c>
      <c r="T597">
        <f t="shared" ref="T597" si="4552">J597/SUM(J592:J603)</f>
        <v>1.0078209448718765E-2</v>
      </c>
      <c r="U597">
        <f t="shared" ref="U597" si="4553">K597/SUM(K592:K603)</f>
        <v>9.9371663550612398E-3</v>
      </c>
    </row>
    <row r="598" spans="1:21">
      <c r="A598" t="str">
        <f t="shared" si="4517"/>
        <v>VT</v>
      </c>
      <c r="B598" s="1" t="s">
        <v>99</v>
      </c>
      <c r="C598">
        <f>SUMIFS(INDEX('IRA-BIL_IRA-BIL - Mid_annual_st'!$W$3:$AR$434,MATCH(C590,'IRA-BIL_IRA-BIL - Mid_annual_st'!$A$3:$A$434,0),),'IRA-BIL_IRA-BIL - Mid_annual_st'!$W$1:$AR$1,$B598)</f>
        <v>0</v>
      </c>
      <c r="D598">
        <f>SUMIFS(INDEX('IRA-BIL_IRA-BIL - Mid_annual_st'!$W$3:$AR$434,MATCH(D590,'IRA-BIL_IRA-BIL - Mid_annual_st'!$A$3:$A$434,0),),'IRA-BIL_IRA-BIL - Mid_annual_st'!$W$1:$AR$1,$B598)</f>
        <v>0</v>
      </c>
      <c r="E598">
        <f>SUMIFS(INDEX('IRA-BIL_IRA-BIL - Mid_annual_st'!$W$3:$AR$434,MATCH(E590,'IRA-BIL_IRA-BIL - Mid_annual_st'!$A$3:$A$434,0),),'IRA-BIL_IRA-BIL - Mid_annual_st'!$W$1:$AR$1,$B598)</f>
        <v>0</v>
      </c>
      <c r="F598">
        <f>SUMIFS(INDEX('IRA-BIL_IRA-BIL - Mid_annual_st'!$W$3:$AR$434,MATCH(F590,'IRA-BIL_IRA-BIL - Mid_annual_st'!$A$3:$A$434,0),),'IRA-BIL_IRA-BIL - Mid_annual_st'!$W$1:$AR$1,$B598)</f>
        <v>0</v>
      </c>
      <c r="G598">
        <f>SUMIFS(INDEX('IRA-BIL_IRA-BIL - Mid_annual_st'!$W$3:$AR$434,MATCH(G590,'IRA-BIL_IRA-BIL - Mid_annual_st'!$A$3:$A$434,0),),'IRA-BIL_IRA-BIL - Mid_annual_st'!$W$1:$AR$1,$B598)</f>
        <v>0</v>
      </c>
      <c r="H598">
        <f>SUMIFS(INDEX('IRA-BIL_IRA-BIL - Mid_annual_st'!$W$3:$AR$434,MATCH(H590,'IRA-BIL_IRA-BIL - Mid_annual_st'!$A$3:$A$434,0),),'IRA-BIL_IRA-BIL - Mid_annual_st'!$W$1:$AR$1,$B598)</f>
        <v>0</v>
      </c>
      <c r="I598">
        <f>SUMIFS(INDEX('IRA-BIL_IRA-BIL - Mid_annual_st'!$W$3:$AR$434,MATCH(I590,'IRA-BIL_IRA-BIL - Mid_annual_st'!$A$3:$A$434,0),),'IRA-BIL_IRA-BIL - Mid_annual_st'!$W$1:$AR$1,$B598)</f>
        <v>0</v>
      </c>
      <c r="J598">
        <f>SUMIFS(INDEX('IRA-BIL_IRA-BIL - Mid_annual_st'!$W$3:$AR$434,MATCH(J590,'IRA-BIL_IRA-BIL - Mid_annual_st'!$A$3:$A$434,0),),'IRA-BIL_IRA-BIL - Mid_annual_st'!$W$1:$AR$1,$B598)</f>
        <v>0</v>
      </c>
      <c r="K598">
        <f>SUMIFS(INDEX('IRA-BIL_IRA-BIL - Mid_annual_st'!$W$3:$AR$434,MATCH(K590,'IRA-BIL_IRA-BIL - Mid_annual_st'!$A$3:$A$434,0),),'IRA-BIL_IRA-BIL - Mid_annual_st'!$W$1:$AR$1,$B598)</f>
        <v>0</v>
      </c>
      <c r="M598">
        <f t="shared" ref="M598" si="4554">C598/SUM(C592:C603)</f>
        <v>0</v>
      </c>
      <c r="N598">
        <f t="shared" ref="N598" si="4555">D598/SUM(D592:D603)</f>
        <v>0</v>
      </c>
      <c r="O598">
        <f t="shared" ref="O598" si="4556">E598/SUM(E592:E603)</f>
        <v>0</v>
      </c>
      <c r="P598">
        <f t="shared" ref="P598" si="4557">F598/SUM(F592:F603)</f>
        <v>0</v>
      </c>
      <c r="Q598">
        <f t="shared" ref="Q598" si="4558">G598/SUM(G592:G603)</f>
        <v>0</v>
      </c>
      <c r="R598">
        <f t="shared" ref="R598" si="4559">H598/SUM(H592:H603)</f>
        <v>0</v>
      </c>
      <c r="S598">
        <f t="shared" ref="S598" si="4560">I598/SUM(I592:I603)</f>
        <v>0</v>
      </c>
      <c r="T598">
        <f t="shared" ref="T598" si="4561">J598/SUM(J592:J603)</f>
        <v>0</v>
      </c>
      <c r="U598">
        <f t="shared" ref="U598" si="4562">K598/SUM(K592:K603)</f>
        <v>0</v>
      </c>
    </row>
    <row r="599" spans="1:21">
      <c r="A599" t="str">
        <f t="shared" si="4517"/>
        <v>VT</v>
      </c>
      <c r="B599" s="1" t="s">
        <v>109</v>
      </c>
      <c r="C599">
        <f>SUMIFS(INDEX('IRA-BIL_IRA-BIL - Mid_annual_st'!$W$3:$AR$434,MATCH(C590,'IRA-BIL_IRA-BIL - Mid_annual_st'!$A$3:$A$434,0),),'IRA-BIL_IRA-BIL - Mid_annual_st'!$W$1:$AR$1,$B599)</f>
        <v>0</v>
      </c>
      <c r="D599">
        <f>SUMIFS(INDEX('IRA-BIL_IRA-BIL - Mid_annual_st'!$W$3:$AR$434,MATCH(D590,'IRA-BIL_IRA-BIL - Mid_annual_st'!$A$3:$A$434,0),),'IRA-BIL_IRA-BIL - Mid_annual_st'!$W$1:$AR$1,$B599)</f>
        <v>0</v>
      </c>
      <c r="E599">
        <f>SUMIFS(INDEX('IRA-BIL_IRA-BIL - Mid_annual_st'!$W$3:$AR$434,MATCH(E590,'IRA-BIL_IRA-BIL - Mid_annual_st'!$A$3:$A$434,0),),'IRA-BIL_IRA-BIL - Mid_annual_st'!$W$1:$AR$1,$B599)</f>
        <v>0</v>
      </c>
      <c r="F599">
        <f>SUMIFS(INDEX('IRA-BIL_IRA-BIL - Mid_annual_st'!$W$3:$AR$434,MATCH(F590,'IRA-BIL_IRA-BIL - Mid_annual_st'!$A$3:$A$434,0),),'IRA-BIL_IRA-BIL - Mid_annual_st'!$W$1:$AR$1,$B599)</f>
        <v>0</v>
      </c>
      <c r="G599">
        <f>SUMIFS(INDEX('IRA-BIL_IRA-BIL - Mid_annual_st'!$W$3:$AR$434,MATCH(G590,'IRA-BIL_IRA-BIL - Mid_annual_st'!$A$3:$A$434,0),),'IRA-BIL_IRA-BIL - Mid_annual_st'!$W$1:$AR$1,$B599)</f>
        <v>0</v>
      </c>
      <c r="H599">
        <f>SUMIFS(INDEX('IRA-BIL_IRA-BIL - Mid_annual_st'!$W$3:$AR$434,MATCH(H590,'IRA-BIL_IRA-BIL - Mid_annual_st'!$A$3:$A$434,0),),'IRA-BIL_IRA-BIL - Mid_annual_st'!$W$1:$AR$1,$B599)</f>
        <v>0</v>
      </c>
      <c r="I599">
        <f>SUMIFS(INDEX('IRA-BIL_IRA-BIL - Mid_annual_st'!$W$3:$AR$434,MATCH(I590,'IRA-BIL_IRA-BIL - Mid_annual_st'!$A$3:$A$434,0),),'IRA-BIL_IRA-BIL - Mid_annual_st'!$W$1:$AR$1,$B599)</f>
        <v>0</v>
      </c>
      <c r="J599">
        <f>SUMIFS(INDEX('IRA-BIL_IRA-BIL - Mid_annual_st'!$W$3:$AR$434,MATCH(J590,'IRA-BIL_IRA-BIL - Mid_annual_st'!$A$3:$A$434,0),),'IRA-BIL_IRA-BIL - Mid_annual_st'!$W$1:$AR$1,$B599)</f>
        <v>0</v>
      </c>
      <c r="K599">
        <f>SUMIFS(INDEX('IRA-BIL_IRA-BIL - Mid_annual_st'!$W$3:$AR$434,MATCH(K590,'IRA-BIL_IRA-BIL - Mid_annual_st'!$A$3:$A$434,0),),'IRA-BIL_IRA-BIL - Mid_annual_st'!$W$1:$AR$1,$B599)</f>
        <v>0</v>
      </c>
      <c r="M599">
        <f t="shared" ref="M599" si="4563">C599/SUM(C592:C603)</f>
        <v>0</v>
      </c>
      <c r="N599">
        <f t="shared" ref="N599" si="4564">D599/SUM(D592:D603)</f>
        <v>0</v>
      </c>
      <c r="O599">
        <f t="shared" ref="O599" si="4565">E599/SUM(E592:E603)</f>
        <v>0</v>
      </c>
      <c r="P599">
        <f t="shared" ref="P599" si="4566">F599/SUM(F592:F603)</f>
        <v>0</v>
      </c>
      <c r="Q599">
        <f t="shared" ref="Q599" si="4567">G599/SUM(G592:G603)</f>
        <v>0</v>
      </c>
      <c r="R599">
        <f t="shared" ref="R599" si="4568">H599/SUM(H592:H603)</f>
        <v>0</v>
      </c>
      <c r="S599">
        <f t="shared" ref="S599" si="4569">I599/SUM(I592:I603)</f>
        <v>0</v>
      </c>
      <c r="T599">
        <f t="shared" ref="T599" si="4570">J599/SUM(J592:J603)</f>
        <v>0</v>
      </c>
      <c r="U599">
        <f t="shared" ref="U599" si="4571">K599/SUM(K592:K603)</f>
        <v>0</v>
      </c>
    </row>
    <row r="600" spans="1:21">
      <c r="A600" t="str">
        <f t="shared" si="4517"/>
        <v>VT</v>
      </c>
      <c r="B600" s="1" t="s">
        <v>106</v>
      </c>
      <c r="C600">
        <f>SUMIFS(INDEX('IRA-BIL_IRA-BIL - Mid_annual_st'!$W$3:$AR$434,MATCH(C590,'IRA-BIL_IRA-BIL - Mid_annual_st'!$A$3:$A$434,0),),'IRA-BIL_IRA-BIL - Mid_annual_st'!$W$1:$AR$1,$B600)</f>
        <v>0</v>
      </c>
      <c r="D600">
        <f>SUMIFS(INDEX('IRA-BIL_IRA-BIL - Mid_annual_st'!$W$3:$AR$434,MATCH(D590,'IRA-BIL_IRA-BIL - Mid_annual_st'!$A$3:$A$434,0),),'IRA-BIL_IRA-BIL - Mid_annual_st'!$W$1:$AR$1,$B600)</f>
        <v>53176</v>
      </c>
      <c r="E600">
        <f>SUMIFS(INDEX('IRA-BIL_IRA-BIL - Mid_annual_st'!$W$3:$AR$434,MATCH(E590,'IRA-BIL_IRA-BIL - Mid_annual_st'!$A$3:$A$434,0),),'IRA-BIL_IRA-BIL - Mid_annual_st'!$W$1:$AR$1,$B600)</f>
        <v>0</v>
      </c>
      <c r="F600">
        <f>SUMIFS(INDEX('IRA-BIL_IRA-BIL - Mid_annual_st'!$W$3:$AR$434,MATCH(F590,'IRA-BIL_IRA-BIL - Mid_annual_st'!$A$3:$A$434,0),),'IRA-BIL_IRA-BIL - Mid_annual_st'!$W$1:$AR$1,$B600)</f>
        <v>0</v>
      </c>
      <c r="G600">
        <f>SUMIFS(INDEX('IRA-BIL_IRA-BIL - Mid_annual_st'!$W$3:$AR$434,MATCH(G590,'IRA-BIL_IRA-BIL - Mid_annual_st'!$A$3:$A$434,0),),'IRA-BIL_IRA-BIL - Mid_annual_st'!$W$1:$AR$1,$B600)</f>
        <v>0</v>
      </c>
      <c r="H600">
        <f>SUMIFS(INDEX('IRA-BIL_IRA-BIL - Mid_annual_st'!$W$3:$AR$434,MATCH(H590,'IRA-BIL_IRA-BIL - Mid_annual_st'!$A$3:$A$434,0),),'IRA-BIL_IRA-BIL - Mid_annual_st'!$W$1:$AR$1,$B600)</f>
        <v>0</v>
      </c>
      <c r="I600">
        <f>SUMIFS(INDEX('IRA-BIL_IRA-BIL - Mid_annual_st'!$W$3:$AR$434,MATCH(I590,'IRA-BIL_IRA-BIL - Mid_annual_st'!$A$3:$A$434,0),),'IRA-BIL_IRA-BIL - Mid_annual_st'!$W$1:$AR$1,$B600)</f>
        <v>0</v>
      </c>
      <c r="J600">
        <f>SUMIFS(INDEX('IRA-BIL_IRA-BIL - Mid_annual_st'!$W$3:$AR$434,MATCH(J590,'IRA-BIL_IRA-BIL - Mid_annual_st'!$A$3:$A$434,0),),'IRA-BIL_IRA-BIL - Mid_annual_st'!$W$1:$AR$1,$B600)</f>
        <v>0</v>
      </c>
      <c r="K600">
        <f>SUMIFS(INDEX('IRA-BIL_IRA-BIL - Mid_annual_st'!$W$3:$AR$434,MATCH(K590,'IRA-BIL_IRA-BIL - Mid_annual_st'!$A$3:$A$434,0),),'IRA-BIL_IRA-BIL - Mid_annual_st'!$W$1:$AR$1,$B600)</f>
        <v>0</v>
      </c>
      <c r="M600">
        <f t="shared" ref="M600" si="4572">C600/SUM(C592:C603)</f>
        <v>0</v>
      </c>
      <c r="N600">
        <f t="shared" ref="N600" si="4573">D600/SUM(D592:D603)</f>
        <v>1.3832326482027549E-2</v>
      </c>
      <c r="O600">
        <f t="shared" ref="O600" si="4574">E600/SUM(E592:E603)</f>
        <v>0</v>
      </c>
      <c r="P600">
        <f t="shared" ref="P600" si="4575">F600/SUM(F592:F603)</f>
        <v>0</v>
      </c>
      <c r="Q600">
        <f t="shared" ref="Q600" si="4576">G600/SUM(G592:G603)</f>
        <v>0</v>
      </c>
      <c r="R600">
        <f t="shared" ref="R600" si="4577">H600/SUM(H592:H603)</f>
        <v>0</v>
      </c>
      <c r="S600">
        <f t="shared" ref="S600" si="4578">I600/SUM(I592:I603)</f>
        <v>0</v>
      </c>
      <c r="T600">
        <f t="shared" ref="T600" si="4579">J600/SUM(J592:J603)</f>
        <v>0</v>
      </c>
      <c r="U600">
        <f t="shared" ref="U600" si="4580">K600/SUM(K592:K603)</f>
        <v>0</v>
      </c>
    </row>
    <row r="601" spans="1:21">
      <c r="A601" t="str">
        <f t="shared" si="4517"/>
        <v>VT</v>
      </c>
      <c r="B601" s="1" t="s">
        <v>100</v>
      </c>
      <c r="C601">
        <f>SUMIFS(INDEX('IRA-BIL_IRA-BIL - Mid_annual_st'!$W$3:$AR$434,MATCH(C590,'IRA-BIL_IRA-BIL - Mid_annual_st'!$A$3:$A$434,0),),'IRA-BIL_IRA-BIL - Mid_annual_st'!$W$1:$AR$1,$B601)</f>
        <v>162272</v>
      </c>
      <c r="D601">
        <f>SUMIFS(INDEX('IRA-BIL_IRA-BIL - Mid_annual_st'!$W$3:$AR$434,MATCH(D590,'IRA-BIL_IRA-BIL - Mid_annual_st'!$A$3:$A$434,0),),'IRA-BIL_IRA-BIL - Mid_annual_st'!$W$1:$AR$1,$B601)</f>
        <v>2233850</v>
      </c>
      <c r="E601">
        <f>SUMIFS(INDEX('IRA-BIL_IRA-BIL - Mid_annual_st'!$W$3:$AR$434,MATCH(E590,'IRA-BIL_IRA-BIL - Mid_annual_st'!$A$3:$A$434,0),),'IRA-BIL_IRA-BIL - Mid_annual_st'!$W$1:$AR$1,$B601)</f>
        <v>2124865</v>
      </c>
      <c r="F601">
        <f>SUMIFS(INDEX('IRA-BIL_IRA-BIL - Mid_annual_st'!$W$3:$AR$434,MATCH(F590,'IRA-BIL_IRA-BIL - Mid_annual_st'!$A$3:$A$434,0),),'IRA-BIL_IRA-BIL - Mid_annual_st'!$W$1:$AR$1,$B601)</f>
        <v>2238558</v>
      </c>
      <c r="G601">
        <f>SUMIFS(INDEX('IRA-BIL_IRA-BIL - Mid_annual_st'!$W$3:$AR$434,MATCH(G590,'IRA-BIL_IRA-BIL - Mid_annual_st'!$A$3:$A$434,0),),'IRA-BIL_IRA-BIL - Mid_annual_st'!$W$1:$AR$1,$B601)</f>
        <v>3329030</v>
      </c>
      <c r="H601">
        <f>SUMIFS(INDEX('IRA-BIL_IRA-BIL - Mid_annual_st'!$W$3:$AR$434,MATCH(H590,'IRA-BIL_IRA-BIL - Mid_annual_st'!$A$3:$A$434,0),),'IRA-BIL_IRA-BIL - Mid_annual_st'!$W$1:$AR$1,$B601)</f>
        <v>3806550</v>
      </c>
      <c r="I601">
        <f>SUMIFS(INDEX('IRA-BIL_IRA-BIL - Mid_annual_st'!$W$3:$AR$434,MATCH(I590,'IRA-BIL_IRA-BIL - Mid_annual_st'!$A$3:$A$434,0),),'IRA-BIL_IRA-BIL - Mid_annual_st'!$W$1:$AR$1,$B601)</f>
        <v>3911520</v>
      </c>
      <c r="J601">
        <f>SUMIFS(INDEX('IRA-BIL_IRA-BIL - Mid_annual_st'!$W$3:$AR$434,MATCH(J590,'IRA-BIL_IRA-BIL - Mid_annual_st'!$A$3:$A$434,0),),'IRA-BIL_IRA-BIL - Mid_annual_st'!$W$1:$AR$1,$B601)</f>
        <v>4404905</v>
      </c>
      <c r="K601">
        <f>SUMIFS(INDEX('IRA-BIL_IRA-BIL - Mid_annual_st'!$W$3:$AR$434,MATCH(K590,'IRA-BIL_IRA-BIL - Mid_annual_st'!$A$3:$A$434,0),),'IRA-BIL_IRA-BIL - Mid_annual_st'!$W$1:$AR$1,$B601)</f>
        <v>4448969</v>
      </c>
      <c r="M601">
        <f t="shared" ref="M601" si="4581">C601/SUM(C592:C603)</f>
        <v>0.11963961838477077</v>
      </c>
      <c r="N601">
        <f t="shared" ref="N601" si="4582">D601/SUM(D592:D603)</f>
        <v>0.5810768488016631</v>
      </c>
      <c r="O601">
        <f t="shared" ref="O601" si="4583">E601/SUM(E592:E603)</f>
        <v>0.58939923780982528</v>
      </c>
      <c r="P601">
        <f t="shared" ref="P601" si="4584">F601/SUM(F592:F603)</f>
        <v>0.5856705040586424</v>
      </c>
      <c r="Q601">
        <f t="shared" ref="Q601" si="4585">G601/SUM(G592:G603)</f>
        <v>0.67923086214410577</v>
      </c>
      <c r="R601">
        <f t="shared" ref="R601" si="4586">H601/SUM(H592:H603)</f>
        <v>0.70164957833377328</v>
      </c>
      <c r="S601">
        <f t="shared" ref="S601" si="4587">I601/SUM(I592:I603)</f>
        <v>0.70836756835852432</v>
      </c>
      <c r="T601">
        <f t="shared" ref="T601" si="4588">J601/SUM(J592:J603)</f>
        <v>0.73706716240591941</v>
      </c>
      <c r="U601">
        <f t="shared" ref="U601" si="4589">K601/SUM(K592:K603)</f>
        <v>0.734022000025078</v>
      </c>
    </row>
    <row r="602" spans="1:21">
      <c r="A602" t="str">
        <f t="shared" si="4517"/>
        <v>VT</v>
      </c>
      <c r="B602" s="1" t="s">
        <v>896</v>
      </c>
      <c r="C602" s="156">
        <v>0</v>
      </c>
      <c r="D602" s="156">
        <v>0</v>
      </c>
      <c r="E602" s="156">
        <v>0</v>
      </c>
      <c r="F602" s="156">
        <v>0</v>
      </c>
      <c r="G602" s="156">
        <v>0</v>
      </c>
      <c r="H602" s="156">
        <v>0</v>
      </c>
      <c r="I602" s="156">
        <v>0</v>
      </c>
      <c r="J602" s="156">
        <v>0</v>
      </c>
      <c r="K602" s="156">
        <v>0</v>
      </c>
      <c r="M602" s="156">
        <v>0</v>
      </c>
      <c r="N602" s="156">
        <v>0</v>
      </c>
      <c r="O602" s="156">
        <v>0</v>
      </c>
      <c r="P602" s="156">
        <v>0</v>
      </c>
      <c r="Q602" s="156">
        <v>0</v>
      </c>
      <c r="R602" s="156">
        <v>0</v>
      </c>
      <c r="S602" s="156">
        <v>0</v>
      </c>
      <c r="T602" s="156">
        <v>0</v>
      </c>
      <c r="U602" s="156">
        <v>0</v>
      </c>
    </row>
    <row r="603" spans="1:21" ht="15.5" thickBot="1">
      <c r="A603" t="str">
        <f t="shared" si="4517"/>
        <v>VT</v>
      </c>
      <c r="B603" s="1" t="s">
        <v>895</v>
      </c>
      <c r="C603">
        <f>SUMIFS(INDEX('IRA-BIL_IRA-BIL - Mid_annual_st'!$W$3:$AR$434,MATCH(C590,'IRA-BIL_IRA-BIL - Mid_annual_st'!$A$3:$A$434,0),),'IRA-BIL_IRA-BIL - Mid_annual_st'!$W$1:$AR$1,$B603)</f>
        <v>0</v>
      </c>
      <c r="D603">
        <f>SUMIFS(INDEX('IRA-BIL_IRA-BIL - Mid_annual_st'!$W$3:$AR$434,MATCH(D590,'IRA-BIL_IRA-BIL - Mid_annual_st'!$A$3:$A$434,0),),'IRA-BIL_IRA-BIL - Mid_annual_st'!$W$1:$AR$1,$B603)</f>
        <v>234890</v>
      </c>
      <c r="E603">
        <f>SUMIFS(INDEX('IRA-BIL_IRA-BIL - Mid_annual_st'!$W$3:$AR$434,MATCH(E590,'IRA-BIL_IRA-BIL - Mid_annual_st'!$A$3:$A$434,0),),'IRA-BIL_IRA-BIL - Mid_annual_st'!$W$1:$AR$1,$B603)</f>
        <v>155976</v>
      </c>
      <c r="F603">
        <f>SUMIFS(INDEX('IRA-BIL_IRA-BIL - Mid_annual_st'!$W$3:$AR$434,MATCH(F590,'IRA-BIL_IRA-BIL - Mid_annual_st'!$A$3:$A$434,0),),'IRA-BIL_IRA-BIL - Mid_annual_st'!$W$1:$AR$1,$B603)</f>
        <v>232039</v>
      </c>
      <c r="G603">
        <f>SUMIFS(INDEX('IRA-BIL_IRA-BIL - Mid_annual_st'!$W$3:$AR$434,MATCH(G590,'IRA-BIL_IRA-BIL - Mid_annual_st'!$A$3:$A$434,0),),'IRA-BIL_IRA-BIL - Mid_annual_st'!$W$1:$AR$1,$B603)</f>
        <v>193336</v>
      </c>
      <c r="H603">
        <f>SUMIFS(INDEX('IRA-BIL_IRA-BIL - Mid_annual_st'!$W$3:$AR$434,MATCH(H590,'IRA-BIL_IRA-BIL - Mid_annual_st'!$A$3:$A$434,0),),'IRA-BIL_IRA-BIL - Mid_annual_st'!$W$1:$AR$1,$B603)</f>
        <v>212463</v>
      </c>
      <c r="I603">
        <f>SUMIFS(INDEX('IRA-BIL_IRA-BIL - Mid_annual_st'!$W$3:$AR$434,MATCH(I590,'IRA-BIL_IRA-BIL - Mid_annual_st'!$A$3:$A$434,0),),'IRA-BIL_IRA-BIL - Mid_annual_st'!$W$1:$AR$1,$B603)</f>
        <v>218140</v>
      </c>
      <c r="J603">
        <f>SUMIFS(INDEX('IRA-BIL_IRA-BIL - Mid_annual_st'!$W$3:$AR$434,MATCH(J590,'IRA-BIL_IRA-BIL - Mid_annual_st'!$A$3:$A$434,0),),'IRA-BIL_IRA-BIL - Mid_annual_st'!$W$1:$AR$1,$B603)</f>
        <v>177124</v>
      </c>
      <c r="K603">
        <f>SUMIFS(INDEX('IRA-BIL_IRA-BIL - Mid_annual_st'!$W$3:$AR$434,MATCH(K590,'IRA-BIL_IRA-BIL - Mid_annual_st'!$A$3:$A$434,0),),'IRA-BIL_IRA-BIL - Mid_annual_st'!$W$1:$AR$1,$B603)</f>
        <v>215903</v>
      </c>
      <c r="M603">
        <f t="shared" ref="M603" si="4590">C603/SUM(C592:C603)</f>
        <v>0</v>
      </c>
      <c r="N603">
        <f t="shared" ref="N603" si="4591">D603/SUM(D592:D603)</f>
        <v>6.1100405584539094E-2</v>
      </c>
      <c r="O603">
        <f t="shared" ref="O603" si="4592">E603/SUM(E592:E603)</f>
        <v>4.3264930015142283E-2</v>
      </c>
      <c r="P603">
        <f t="shared" ref="P603" si="4593">F603/SUM(F592:F603)</f>
        <v>6.0708008499785727E-2</v>
      </c>
      <c r="Q603">
        <f t="shared" ref="Q603" si="4594">G603/SUM(G592:G603)</f>
        <v>3.9446859284383989E-2</v>
      </c>
      <c r="R603">
        <f t="shared" ref="R603" si="4595">H603/SUM(H592:H603)</f>
        <v>3.9162647111302483E-2</v>
      </c>
      <c r="S603">
        <f t="shared" ref="S603" si="4596">I603/SUM(I592:I603)</f>
        <v>3.9504668610087251E-2</v>
      </c>
      <c r="T603">
        <f t="shared" ref="T603" si="4597">J603/SUM(J592:J603)</f>
        <v>2.9637934092559562E-2</v>
      </c>
      <c r="U603">
        <f t="shared" ref="U603" si="4598">K603/SUM(K592:K603)</f>
        <v>3.5621185913278876E-2</v>
      </c>
    </row>
    <row r="604" spans="1:21" ht="15.5" thickBot="1">
      <c r="A604" s="153" t="s">
        <v>580</v>
      </c>
      <c r="C604" s="152" t="str">
        <f t="shared" ref="C604" si="4599">$A604&amp;"_"&amp;C605</f>
        <v>VA_2022</v>
      </c>
      <c r="D604" s="152" t="str">
        <f t="shared" ref="D604" si="4600">$A604&amp;"_"&amp;D605</f>
        <v>VA_2023</v>
      </c>
      <c r="E604" s="152" t="str">
        <f t="shared" ref="E604" si="4601">$A604&amp;"_"&amp;E605</f>
        <v>VA_2024</v>
      </c>
      <c r="F604" s="152" t="str">
        <f t="shared" ref="F604" si="4602">$A604&amp;"_"&amp;F605</f>
        <v>VA_2025</v>
      </c>
      <c r="G604" s="152" t="str">
        <f t="shared" ref="G604" si="4603">$A604&amp;"_"&amp;G605</f>
        <v>VA_2026</v>
      </c>
      <c r="H604" s="152" t="str">
        <f t="shared" ref="H604" si="4604">$A604&amp;"_"&amp;H605</f>
        <v>VA_2027</v>
      </c>
      <c r="I604" s="152" t="str">
        <f t="shared" ref="I604" si="4605">$A604&amp;"_"&amp;I605</f>
        <v>VA_2028</v>
      </c>
      <c r="J604" s="152" t="str">
        <f t="shared" ref="J604" si="4606">$A604&amp;"_"&amp;J605</f>
        <v>VA_2029</v>
      </c>
      <c r="K604" s="152" t="str">
        <f t="shared" ref="K604" si="4607">$A604&amp;"_"&amp;K605</f>
        <v>VA_2030</v>
      </c>
      <c r="M604" s="159" t="str">
        <f t="shared" ref="M604" si="4608">$A604&amp;"_"&amp;M605</f>
        <v>VA_2022</v>
      </c>
      <c r="N604" s="159" t="str">
        <f t="shared" ref="N604" si="4609">$A604&amp;"_"&amp;N605</f>
        <v>VA_2023</v>
      </c>
      <c r="O604" s="159" t="str">
        <f t="shared" ref="O604" si="4610">$A604&amp;"_"&amp;O605</f>
        <v>VA_2024</v>
      </c>
      <c r="P604" s="159" t="str">
        <f t="shared" ref="P604" si="4611">$A604&amp;"_"&amp;P605</f>
        <v>VA_2025</v>
      </c>
      <c r="Q604" s="159" t="str">
        <f t="shared" ref="Q604" si="4612">$A604&amp;"_"&amp;Q605</f>
        <v>VA_2026</v>
      </c>
      <c r="R604" s="159" t="str">
        <f t="shared" ref="R604" si="4613">$A604&amp;"_"&amp;R605</f>
        <v>VA_2027</v>
      </c>
      <c r="S604" s="159" t="str">
        <f t="shared" ref="S604" si="4614">$A604&amp;"_"&amp;S605</f>
        <v>VA_2028</v>
      </c>
      <c r="T604" s="159" t="str">
        <f t="shared" ref="T604" si="4615">$A604&amp;"_"&amp;T605</f>
        <v>VA_2029</v>
      </c>
      <c r="U604" s="159" t="str">
        <f t="shared" ref="U604" si="4616">$A604&amp;"_"&amp;U605</f>
        <v>VA_2030</v>
      </c>
    </row>
    <row r="605" spans="1:21">
      <c r="C605" s="151">
        <v>2022</v>
      </c>
      <c r="D605" s="151">
        <v>2023</v>
      </c>
      <c r="E605" s="151">
        <v>2024</v>
      </c>
      <c r="F605" s="151">
        <v>2025</v>
      </c>
      <c r="G605" s="151">
        <v>2026</v>
      </c>
      <c r="H605" s="151">
        <v>2027</v>
      </c>
      <c r="I605" s="151">
        <v>2028</v>
      </c>
      <c r="J605" s="151">
        <v>2029</v>
      </c>
      <c r="K605" s="151">
        <v>2030</v>
      </c>
      <c r="M605" s="151">
        <v>2022</v>
      </c>
      <c r="N605" s="151">
        <v>2023</v>
      </c>
      <c r="O605" s="151">
        <v>2024</v>
      </c>
      <c r="P605" s="151">
        <v>2025</v>
      </c>
      <c r="Q605" s="151">
        <v>2026</v>
      </c>
      <c r="R605" s="151">
        <v>2027</v>
      </c>
      <c r="S605" s="151">
        <v>2028</v>
      </c>
      <c r="T605" s="151">
        <v>2029</v>
      </c>
      <c r="U605" s="151">
        <v>2030</v>
      </c>
    </row>
    <row r="606" spans="1:21">
      <c r="A606" t="str">
        <f>A604</f>
        <v>VA</v>
      </c>
      <c r="B606" s="1" t="s">
        <v>897</v>
      </c>
      <c r="C606" s="156">
        <v>0</v>
      </c>
      <c r="D606" s="156">
        <v>0</v>
      </c>
      <c r="E606" s="156">
        <v>0</v>
      </c>
      <c r="F606" s="156">
        <v>0</v>
      </c>
      <c r="G606" s="156">
        <v>0</v>
      </c>
      <c r="H606" s="156">
        <v>0</v>
      </c>
      <c r="I606" s="156">
        <v>0</v>
      </c>
      <c r="J606" s="156">
        <v>0</v>
      </c>
      <c r="K606" s="156">
        <v>0</v>
      </c>
      <c r="M606" s="156">
        <v>0</v>
      </c>
      <c r="N606" s="156">
        <v>0</v>
      </c>
      <c r="O606" s="156">
        <v>0</v>
      </c>
      <c r="P606" s="156">
        <v>0</v>
      </c>
      <c r="Q606" s="156">
        <v>0</v>
      </c>
      <c r="R606" s="156">
        <v>0</v>
      </c>
      <c r="S606" s="156">
        <v>0</v>
      </c>
      <c r="T606" s="156">
        <v>0</v>
      </c>
      <c r="U606" s="156">
        <v>0</v>
      </c>
    </row>
    <row r="607" spans="1:21">
      <c r="A607" t="str">
        <f>A606</f>
        <v>VA</v>
      </c>
      <c r="B607" s="1" t="s">
        <v>104</v>
      </c>
      <c r="C607">
        <f>SUMIFS(INDEX('IRA-BIL_IRA-BIL - Mid_annual_st'!$W$3:$AR$434,MATCH(C604,'IRA-BIL_IRA-BIL - Mid_annual_st'!$A$3:$A$434,0),),'IRA-BIL_IRA-BIL - Mid_annual_st'!$W$1:$AR$1,$B607)</f>
        <v>2114845</v>
      </c>
      <c r="D607">
        <f>SUMIFS(INDEX('IRA-BIL_IRA-BIL - Mid_annual_st'!$W$3:$AR$434,MATCH(D604,'IRA-BIL_IRA-BIL - Mid_annual_st'!$A$3:$A$434,0),),'IRA-BIL_IRA-BIL - Mid_annual_st'!$W$1:$AR$1,$B607)</f>
        <v>1333785</v>
      </c>
      <c r="E607">
        <f>SUMIFS(INDEX('IRA-BIL_IRA-BIL - Mid_annual_st'!$W$3:$AR$434,MATCH(E604,'IRA-BIL_IRA-BIL - Mid_annual_st'!$A$3:$A$434,0),),'IRA-BIL_IRA-BIL - Mid_annual_st'!$W$1:$AR$1,$B607)</f>
        <v>967389</v>
      </c>
      <c r="F607">
        <f>SUMIFS(INDEX('IRA-BIL_IRA-BIL - Mid_annual_st'!$W$3:$AR$434,MATCH(F604,'IRA-BIL_IRA-BIL - Mid_annual_st'!$A$3:$A$434,0),),'IRA-BIL_IRA-BIL - Mid_annual_st'!$W$1:$AR$1,$B607)</f>
        <v>916263</v>
      </c>
      <c r="G607">
        <f>SUMIFS(INDEX('IRA-BIL_IRA-BIL - Mid_annual_st'!$W$3:$AR$434,MATCH(G604,'IRA-BIL_IRA-BIL - Mid_annual_st'!$A$3:$A$434,0),),'IRA-BIL_IRA-BIL - Mid_annual_st'!$W$1:$AR$1,$B607)</f>
        <v>864367</v>
      </c>
      <c r="H607">
        <f>SUMIFS(INDEX('IRA-BIL_IRA-BIL - Mid_annual_st'!$W$3:$AR$434,MATCH(H604,'IRA-BIL_IRA-BIL - Mid_annual_st'!$A$3:$A$434,0),),'IRA-BIL_IRA-BIL - Mid_annual_st'!$W$1:$AR$1,$B607)</f>
        <v>788088</v>
      </c>
      <c r="I607">
        <f>SUMIFS(INDEX('IRA-BIL_IRA-BIL - Mid_annual_st'!$W$3:$AR$434,MATCH(I604,'IRA-BIL_IRA-BIL - Mid_annual_st'!$A$3:$A$434,0),),'IRA-BIL_IRA-BIL - Mid_annual_st'!$W$1:$AR$1,$B607)</f>
        <v>669380</v>
      </c>
      <c r="J607">
        <f>SUMIFS(INDEX('IRA-BIL_IRA-BIL - Mid_annual_st'!$W$3:$AR$434,MATCH(J604,'IRA-BIL_IRA-BIL - Mid_annual_st'!$A$3:$A$434,0),),'IRA-BIL_IRA-BIL - Mid_annual_st'!$W$1:$AR$1,$B607)</f>
        <v>636448</v>
      </c>
      <c r="K607">
        <f>SUMIFS(INDEX('IRA-BIL_IRA-BIL - Mid_annual_st'!$W$3:$AR$434,MATCH(K604,'IRA-BIL_IRA-BIL - Mid_annual_st'!$A$3:$A$434,0),),'IRA-BIL_IRA-BIL - Mid_annual_st'!$W$1:$AR$1,$B607)</f>
        <v>622727</v>
      </c>
      <c r="M607">
        <f t="shared" ref="M607" si="4617">C607/SUM(C606:C617)</f>
        <v>2.0308262065074495E-2</v>
      </c>
      <c r="N607">
        <f t="shared" ref="N607" si="4618">D607/SUM(D606:D617)</f>
        <v>1.2602097221180802E-2</v>
      </c>
      <c r="O607">
        <f t="shared" ref="O607" si="4619">E607/SUM(E606:E617)</f>
        <v>9.1606574775408168E-3</v>
      </c>
      <c r="P607">
        <f t="shared" ref="P607" si="4620">F607/SUM(F606:F617)</f>
        <v>8.5807966415636459E-3</v>
      </c>
      <c r="Q607">
        <f t="shared" ref="Q607" si="4621">G607/SUM(G606:G617)</f>
        <v>8.2418027474989667E-3</v>
      </c>
      <c r="R607">
        <f t="shared" ref="R607" si="4622">H607/SUM(H606:H617)</f>
        <v>7.7187102828919539E-3</v>
      </c>
      <c r="S607">
        <f t="shared" ref="S607" si="4623">I607/SUM(I606:I617)</f>
        <v>7.1127120681433904E-3</v>
      </c>
      <c r="T607">
        <f t="shared" ref="T607" si="4624">J607/SUM(J606:J617)</f>
        <v>6.9519315649465918E-3</v>
      </c>
      <c r="U607">
        <f t="shared" ref="U607" si="4625">K607/SUM(K606:K617)</f>
        <v>7.3251868835646685E-3</v>
      </c>
    </row>
    <row r="608" spans="1:21">
      <c r="A608" t="str">
        <f t="shared" ref="A608:A617" si="4626">A607</f>
        <v>VA</v>
      </c>
      <c r="B608" s="1" t="s">
        <v>98</v>
      </c>
      <c r="C608">
        <f>SUMIFS(INDEX('IRA-BIL_IRA-BIL - Mid_annual_st'!$W$3:$AR$434,MATCH(C604,'IRA-BIL_IRA-BIL - Mid_annual_st'!$A$3:$A$434,0),),'IRA-BIL_IRA-BIL - Mid_annual_st'!$W$1:$AR$1,$B608)</f>
        <v>10911852</v>
      </c>
      <c r="D608">
        <f>SUMIFS(INDEX('IRA-BIL_IRA-BIL - Mid_annual_st'!$W$3:$AR$434,MATCH(D604,'IRA-BIL_IRA-BIL - Mid_annual_st'!$A$3:$A$434,0),),'IRA-BIL_IRA-BIL - Mid_annual_st'!$W$1:$AR$1,$B608)</f>
        <v>6038269</v>
      </c>
      <c r="E608">
        <f>SUMIFS(INDEX('IRA-BIL_IRA-BIL - Mid_annual_st'!$W$3:$AR$434,MATCH(E604,'IRA-BIL_IRA-BIL - Mid_annual_st'!$A$3:$A$434,0),),'IRA-BIL_IRA-BIL - Mid_annual_st'!$W$1:$AR$1,$B608)</f>
        <v>0</v>
      </c>
      <c r="F608">
        <f>SUMIFS(INDEX('IRA-BIL_IRA-BIL - Mid_annual_st'!$W$3:$AR$434,MATCH(F604,'IRA-BIL_IRA-BIL - Mid_annual_st'!$A$3:$A$434,0),),'IRA-BIL_IRA-BIL - Mid_annual_st'!$W$1:$AR$1,$B608)</f>
        <v>41007</v>
      </c>
      <c r="G608">
        <f>SUMIFS(INDEX('IRA-BIL_IRA-BIL - Mid_annual_st'!$W$3:$AR$434,MATCH(G604,'IRA-BIL_IRA-BIL - Mid_annual_st'!$A$3:$A$434,0),),'IRA-BIL_IRA-BIL - Mid_annual_st'!$W$1:$AR$1,$B608)</f>
        <v>82014</v>
      </c>
      <c r="H608">
        <f>SUMIFS(INDEX('IRA-BIL_IRA-BIL - Mid_annual_st'!$W$3:$AR$434,MATCH(H604,'IRA-BIL_IRA-BIL - Mid_annual_st'!$A$3:$A$434,0),),'IRA-BIL_IRA-BIL - Mid_annual_st'!$W$1:$AR$1,$B608)</f>
        <v>123022</v>
      </c>
      <c r="I608">
        <f>SUMIFS(INDEX('IRA-BIL_IRA-BIL - Mid_annual_st'!$W$3:$AR$434,MATCH(I604,'IRA-BIL_IRA-BIL - Mid_annual_st'!$A$3:$A$434,0),),'IRA-BIL_IRA-BIL - Mid_annual_st'!$W$1:$AR$1,$B608)</f>
        <v>0</v>
      </c>
      <c r="J608">
        <f>SUMIFS(INDEX('IRA-BIL_IRA-BIL - Mid_annual_st'!$W$3:$AR$434,MATCH(J604,'IRA-BIL_IRA-BIL - Mid_annual_st'!$A$3:$A$434,0),),'IRA-BIL_IRA-BIL - Mid_annual_st'!$W$1:$AR$1,$B608)</f>
        <v>0</v>
      </c>
      <c r="K608">
        <f>SUMIFS(INDEX('IRA-BIL_IRA-BIL - Mid_annual_st'!$W$3:$AR$434,MATCH(K604,'IRA-BIL_IRA-BIL - Mid_annual_st'!$A$3:$A$434,0),),'IRA-BIL_IRA-BIL - Mid_annual_st'!$W$1:$AR$1,$B608)</f>
        <v>0</v>
      </c>
      <c r="M608">
        <f t="shared" ref="M608" si="4627">C608/SUM(C606:C617)</f>
        <v>0.10478344750149882</v>
      </c>
      <c r="N608">
        <f t="shared" ref="N608" si="4628">D608/SUM(D606:D617)</f>
        <v>5.7051813437429703E-2</v>
      </c>
      <c r="O608">
        <f t="shared" ref="O608" si="4629">E608/SUM(E606:E617)</f>
        <v>0</v>
      </c>
      <c r="P608">
        <f t="shared" ref="P608" si="4630">F608/SUM(F606:F617)</f>
        <v>3.8403027065438686E-4</v>
      </c>
      <c r="Q608">
        <f t="shared" ref="Q608" si="4631">G608/SUM(G606:G617)</f>
        <v>7.8200950583881643E-4</v>
      </c>
      <c r="R608">
        <f t="shared" ref="R608" si="4632">H608/SUM(H606:H617)</f>
        <v>1.2049050060677666E-3</v>
      </c>
      <c r="S608">
        <f t="shared" ref="S608" si="4633">I608/SUM(I606:I617)</f>
        <v>0</v>
      </c>
      <c r="T608">
        <f t="shared" ref="T608" si="4634">J608/SUM(J606:J617)</f>
        <v>0</v>
      </c>
      <c r="U608">
        <f t="shared" ref="U608" si="4635">K608/SUM(K606:K617)</f>
        <v>0</v>
      </c>
    </row>
    <row r="609" spans="1:21">
      <c r="A609" t="str">
        <f t="shared" si="4626"/>
        <v>VA</v>
      </c>
      <c r="B609" s="1" t="s">
        <v>105</v>
      </c>
      <c r="C609">
        <f>SUMIFS(INDEX('IRA-BIL_IRA-BIL - Mid_annual_st'!$W$3:$AR$434,MATCH(C604,'IRA-BIL_IRA-BIL - Mid_annual_st'!$A$3:$A$434,0),),'IRA-BIL_IRA-BIL - Mid_annual_st'!$W$1:$AR$1,$B609)</f>
        <v>0</v>
      </c>
      <c r="D609">
        <f>SUMIFS(INDEX('IRA-BIL_IRA-BIL - Mid_annual_st'!$W$3:$AR$434,MATCH(D604,'IRA-BIL_IRA-BIL - Mid_annual_st'!$A$3:$A$434,0),),'IRA-BIL_IRA-BIL - Mid_annual_st'!$W$1:$AR$1,$B609)</f>
        <v>0</v>
      </c>
      <c r="E609">
        <f>SUMIFS(INDEX('IRA-BIL_IRA-BIL - Mid_annual_st'!$W$3:$AR$434,MATCH(E604,'IRA-BIL_IRA-BIL - Mid_annual_st'!$A$3:$A$434,0),),'IRA-BIL_IRA-BIL - Mid_annual_st'!$W$1:$AR$1,$B609)</f>
        <v>0</v>
      </c>
      <c r="F609">
        <f>SUMIFS(INDEX('IRA-BIL_IRA-BIL - Mid_annual_st'!$W$3:$AR$434,MATCH(F604,'IRA-BIL_IRA-BIL - Mid_annual_st'!$A$3:$A$434,0),),'IRA-BIL_IRA-BIL - Mid_annual_st'!$W$1:$AR$1,$B609)</f>
        <v>0</v>
      </c>
      <c r="G609">
        <f>SUMIFS(INDEX('IRA-BIL_IRA-BIL - Mid_annual_st'!$W$3:$AR$434,MATCH(G604,'IRA-BIL_IRA-BIL - Mid_annual_st'!$A$3:$A$434,0),),'IRA-BIL_IRA-BIL - Mid_annual_st'!$W$1:$AR$1,$B609)</f>
        <v>0</v>
      </c>
      <c r="H609">
        <f>SUMIFS(INDEX('IRA-BIL_IRA-BIL - Mid_annual_st'!$W$3:$AR$434,MATCH(H604,'IRA-BIL_IRA-BIL - Mid_annual_st'!$A$3:$A$434,0),),'IRA-BIL_IRA-BIL - Mid_annual_st'!$W$1:$AR$1,$B609)</f>
        <v>0</v>
      </c>
      <c r="I609">
        <f>SUMIFS(INDEX('IRA-BIL_IRA-BIL - Mid_annual_st'!$W$3:$AR$434,MATCH(I604,'IRA-BIL_IRA-BIL - Mid_annual_st'!$A$3:$A$434,0),),'IRA-BIL_IRA-BIL - Mid_annual_st'!$W$1:$AR$1,$B609)</f>
        <v>0</v>
      </c>
      <c r="J609">
        <f>SUMIFS(INDEX('IRA-BIL_IRA-BIL - Mid_annual_st'!$W$3:$AR$434,MATCH(J604,'IRA-BIL_IRA-BIL - Mid_annual_st'!$A$3:$A$434,0),),'IRA-BIL_IRA-BIL - Mid_annual_st'!$W$1:$AR$1,$B609)</f>
        <v>0</v>
      </c>
      <c r="K609">
        <f>SUMIFS(INDEX('IRA-BIL_IRA-BIL - Mid_annual_st'!$W$3:$AR$434,MATCH(K604,'IRA-BIL_IRA-BIL - Mid_annual_st'!$A$3:$A$434,0),),'IRA-BIL_IRA-BIL - Mid_annual_st'!$W$1:$AR$1,$B609)</f>
        <v>0</v>
      </c>
      <c r="M609">
        <f t="shared" ref="M609" si="4636">C609/SUM(C606:C617)</f>
        <v>0</v>
      </c>
      <c r="N609">
        <f t="shared" ref="N609" si="4637">D609/SUM(D606:D617)</f>
        <v>0</v>
      </c>
      <c r="O609">
        <f t="shared" ref="O609" si="4638">E609/SUM(E606:E617)</f>
        <v>0</v>
      </c>
      <c r="P609">
        <f t="shared" ref="P609" si="4639">F609/SUM(F606:F617)</f>
        <v>0</v>
      </c>
      <c r="Q609">
        <f t="shared" ref="Q609" si="4640">G609/SUM(G606:G617)</f>
        <v>0</v>
      </c>
      <c r="R609">
        <f t="shared" ref="R609" si="4641">H609/SUM(H606:H617)</f>
        <v>0</v>
      </c>
      <c r="S609">
        <f t="shared" ref="S609" si="4642">I609/SUM(I606:I617)</f>
        <v>0</v>
      </c>
      <c r="T609">
        <f t="shared" ref="T609" si="4643">J609/SUM(J606:J617)</f>
        <v>0</v>
      </c>
      <c r="U609">
        <f t="shared" ref="U609" si="4644">K609/SUM(K606:K617)</f>
        <v>0</v>
      </c>
    </row>
    <row r="610" spans="1:21">
      <c r="A610" t="str">
        <f t="shared" si="4626"/>
        <v>VA</v>
      </c>
      <c r="B610" s="1" t="s">
        <v>101</v>
      </c>
      <c r="C610">
        <f>SUMIFS(INDEX('IRA-BIL_IRA-BIL - Mid_annual_st'!$W$3:$AR$434,MATCH(C604,'IRA-BIL_IRA-BIL - Mid_annual_st'!$A$3:$A$434,0),),'IRA-BIL_IRA-BIL - Mid_annual_st'!$W$1:$AR$1,$B610)</f>
        <v>1427465</v>
      </c>
      <c r="D610">
        <f>SUMIFS(INDEX('IRA-BIL_IRA-BIL - Mid_annual_st'!$W$3:$AR$434,MATCH(D604,'IRA-BIL_IRA-BIL - Mid_annual_st'!$A$3:$A$434,0),),'IRA-BIL_IRA-BIL - Mid_annual_st'!$W$1:$AR$1,$B610)</f>
        <v>1427465</v>
      </c>
      <c r="E610">
        <f>SUMIFS(INDEX('IRA-BIL_IRA-BIL - Mid_annual_st'!$W$3:$AR$434,MATCH(E604,'IRA-BIL_IRA-BIL - Mid_annual_st'!$A$3:$A$434,0),),'IRA-BIL_IRA-BIL - Mid_annual_st'!$W$1:$AR$1,$B610)</f>
        <v>1428075</v>
      </c>
      <c r="F610">
        <f>SUMIFS(INDEX('IRA-BIL_IRA-BIL - Mid_annual_st'!$W$3:$AR$434,MATCH(F604,'IRA-BIL_IRA-BIL - Mid_annual_st'!$A$3:$A$434,0),),'IRA-BIL_IRA-BIL - Mid_annual_st'!$W$1:$AR$1,$B610)</f>
        <v>1428685</v>
      </c>
      <c r="G610">
        <f>SUMIFS(INDEX('IRA-BIL_IRA-BIL - Mid_annual_st'!$W$3:$AR$434,MATCH(G604,'IRA-BIL_IRA-BIL - Mid_annual_st'!$A$3:$A$434,0),),'IRA-BIL_IRA-BIL - Mid_annual_st'!$W$1:$AR$1,$B610)</f>
        <v>1429296</v>
      </c>
      <c r="H610">
        <f>SUMIFS(INDEX('IRA-BIL_IRA-BIL - Mid_annual_st'!$W$3:$AR$434,MATCH(H604,'IRA-BIL_IRA-BIL - Mid_annual_st'!$A$3:$A$434,0),),'IRA-BIL_IRA-BIL - Mid_annual_st'!$W$1:$AR$1,$B610)</f>
        <v>1465668</v>
      </c>
      <c r="I610">
        <f>SUMIFS(INDEX('IRA-BIL_IRA-BIL - Mid_annual_st'!$W$3:$AR$434,MATCH(I604,'IRA-BIL_IRA-BIL - Mid_annual_st'!$A$3:$A$434,0),),'IRA-BIL_IRA-BIL - Mid_annual_st'!$W$1:$AR$1,$B610)</f>
        <v>1461643</v>
      </c>
      <c r="J610">
        <f>SUMIFS(INDEX('IRA-BIL_IRA-BIL - Mid_annual_st'!$W$3:$AR$434,MATCH(J604,'IRA-BIL_IRA-BIL - Mid_annual_st'!$A$3:$A$434,0),),'IRA-BIL_IRA-BIL - Mid_annual_st'!$W$1:$AR$1,$B610)</f>
        <v>1462253</v>
      </c>
      <c r="K610">
        <f>SUMIFS(INDEX('IRA-BIL_IRA-BIL - Mid_annual_st'!$W$3:$AR$434,MATCH(K604,'IRA-BIL_IRA-BIL - Mid_annual_st'!$A$3:$A$434,0),),'IRA-BIL_IRA-BIL - Mid_annual_st'!$W$1:$AR$1,$B610)</f>
        <v>1497800</v>
      </c>
      <c r="M610">
        <f t="shared" ref="M610" si="4645">C610/SUM(C606:C617)</f>
        <v>1.3707545143365857E-2</v>
      </c>
      <c r="N610">
        <f t="shared" ref="N610" si="4646">D610/SUM(D606:D617)</f>
        <v>1.3487220736350201E-2</v>
      </c>
      <c r="O610">
        <f t="shared" ref="O610" si="4647">E610/SUM(E606:E617)</f>
        <v>1.3523108002302178E-2</v>
      </c>
      <c r="P610">
        <f t="shared" ref="P610" si="4648">F610/SUM(F606:F617)</f>
        <v>1.3379625118391072E-2</v>
      </c>
      <c r="Q610">
        <f t="shared" ref="Q610" si="4649">G610/SUM(G606:G617)</f>
        <v>1.3628442200812021E-2</v>
      </c>
      <c r="R610">
        <f t="shared" ref="R610" si="4650">H610/SUM(H606:H617)</f>
        <v>1.4355080476933648E-2</v>
      </c>
      <c r="S610">
        <f t="shared" ref="S610" si="4651">I610/SUM(I606:I617)</f>
        <v>1.5531156899544816E-2</v>
      </c>
      <c r="T610">
        <f t="shared" ref="T610" si="4652">J610/SUM(J606:J617)</f>
        <v>1.597221263424168E-2</v>
      </c>
      <c r="U610">
        <f t="shared" ref="U610" si="4653">K610/SUM(K606:K617)</f>
        <v>1.7618739695248738E-2</v>
      </c>
    </row>
    <row r="611" spans="1:21">
      <c r="A611" t="str">
        <f t="shared" si="4626"/>
        <v>VA</v>
      </c>
      <c r="B611" s="1" t="s">
        <v>346</v>
      </c>
      <c r="C611">
        <f>SUMIFS(INDEX('IRA-BIL_IRA-BIL - Mid_annual_st'!$W$3:$AR$434,MATCH(C604,'IRA-BIL_IRA-BIL - Mid_annual_st'!$A$3:$A$434,0),),'IRA-BIL_IRA-BIL - Mid_annual_st'!$W$1:$AR$1,$B611)</f>
        <v>52290348</v>
      </c>
      <c r="D611">
        <f>SUMIFS(INDEX('IRA-BIL_IRA-BIL - Mid_annual_st'!$W$3:$AR$434,MATCH(D604,'IRA-BIL_IRA-BIL - Mid_annual_st'!$A$3:$A$434,0),),'IRA-BIL_IRA-BIL - Mid_annual_st'!$W$1:$AR$1,$B611)</f>
        <v>56561327</v>
      </c>
      <c r="E611">
        <f>SUMIFS(INDEX('IRA-BIL_IRA-BIL - Mid_annual_st'!$W$3:$AR$434,MATCH(E604,'IRA-BIL_IRA-BIL - Mid_annual_st'!$A$3:$A$434,0),),'IRA-BIL_IRA-BIL - Mid_annual_st'!$W$1:$AR$1,$B611)</f>
        <v>57056871</v>
      </c>
      <c r="F611">
        <f>SUMIFS(INDEX('IRA-BIL_IRA-BIL - Mid_annual_st'!$W$3:$AR$434,MATCH(F604,'IRA-BIL_IRA-BIL - Mid_annual_st'!$A$3:$A$434,0),),'IRA-BIL_IRA-BIL - Mid_annual_st'!$W$1:$AR$1,$B611)</f>
        <v>55465841</v>
      </c>
      <c r="G611">
        <f>SUMIFS(INDEX('IRA-BIL_IRA-BIL - Mid_annual_st'!$W$3:$AR$434,MATCH(G604,'IRA-BIL_IRA-BIL - Mid_annual_st'!$A$3:$A$434,0),),'IRA-BIL_IRA-BIL - Mid_annual_st'!$W$1:$AR$1,$B611)</f>
        <v>53844930</v>
      </c>
      <c r="H611">
        <f>SUMIFS(INDEX('IRA-BIL_IRA-BIL - Mid_annual_st'!$W$3:$AR$434,MATCH(H604,'IRA-BIL_IRA-BIL - Mid_annual_st'!$A$3:$A$434,0),),'IRA-BIL_IRA-BIL - Mid_annual_st'!$W$1:$AR$1,$B611)</f>
        <v>51183007</v>
      </c>
      <c r="I611">
        <f>SUMIFS(INDEX('IRA-BIL_IRA-BIL - Mid_annual_st'!$W$3:$AR$434,MATCH(I604,'IRA-BIL_IRA-BIL - Mid_annual_st'!$A$3:$A$434,0),),'IRA-BIL_IRA-BIL - Mid_annual_st'!$W$1:$AR$1,$B611)</f>
        <v>43161227</v>
      </c>
      <c r="J611">
        <f>SUMIFS(INDEX('IRA-BIL_IRA-BIL - Mid_annual_st'!$W$3:$AR$434,MATCH(J604,'IRA-BIL_IRA-BIL - Mid_annual_st'!$A$3:$A$434,0),),'IRA-BIL_IRA-BIL - Mid_annual_st'!$W$1:$AR$1,$B611)</f>
        <v>40905875</v>
      </c>
      <c r="K611">
        <f>SUMIFS(INDEX('IRA-BIL_IRA-BIL - Mid_annual_st'!$W$3:$AR$434,MATCH(K604,'IRA-BIL_IRA-BIL - Mid_annual_st'!$A$3:$A$434,0),),'IRA-BIL_IRA-BIL - Mid_annual_st'!$W$1:$AR$1,$B611)</f>
        <v>34446198</v>
      </c>
      <c r="M611">
        <f t="shared" ref="M611" si="4654">C611/SUM(C606:C617)</f>
        <v>0.50212951334870592</v>
      </c>
      <c r="N611">
        <f t="shared" ref="N611" si="4655">D611/SUM(D606:D617)</f>
        <v>0.53441247413413606</v>
      </c>
      <c r="O611">
        <f t="shared" ref="O611" si="4656">E611/SUM(E606:E617)</f>
        <v>0.54029811375902748</v>
      </c>
      <c r="P611">
        <f t="shared" ref="P611" si="4657">F611/SUM(F606:F617)</f>
        <v>0.51943721636069906</v>
      </c>
      <c r="Q611">
        <f t="shared" ref="Q611" si="4658">G611/SUM(G606:G617)</f>
        <v>0.51341535714909237</v>
      </c>
      <c r="R611">
        <f t="shared" ref="R611" si="4659">H611/SUM(H606:H617)</f>
        <v>0.50129782770481324</v>
      </c>
      <c r="S611">
        <f t="shared" ref="S611" si="4660">I611/SUM(I606:I617)</f>
        <v>0.45862347270425818</v>
      </c>
      <c r="T611">
        <f t="shared" ref="T611" si="4661">J611/SUM(J606:J617)</f>
        <v>0.44681551926356855</v>
      </c>
      <c r="U611">
        <f t="shared" ref="U611" si="4662">K611/SUM(K606:K617)</f>
        <v>0.40519334761182912</v>
      </c>
    </row>
    <row r="612" spans="1:21">
      <c r="A612" t="str">
        <f t="shared" si="4626"/>
        <v>VA</v>
      </c>
      <c r="B612" s="1" t="s">
        <v>99</v>
      </c>
      <c r="C612">
        <f>SUMIFS(INDEX('IRA-BIL_IRA-BIL - Mid_annual_st'!$W$3:$AR$434,MATCH(C604,'IRA-BIL_IRA-BIL - Mid_annual_st'!$A$3:$A$434,0),),'IRA-BIL_IRA-BIL - Mid_annual_st'!$W$1:$AR$1,$B612)</f>
        <v>28856793</v>
      </c>
      <c r="D612">
        <f>SUMIFS(INDEX('IRA-BIL_IRA-BIL - Mid_annual_st'!$W$3:$AR$434,MATCH(D604,'IRA-BIL_IRA-BIL - Mid_annual_st'!$A$3:$A$434,0),),'IRA-BIL_IRA-BIL - Mid_annual_st'!$W$1:$AR$1,$B612)</f>
        <v>28856793</v>
      </c>
      <c r="E612">
        <f>SUMIFS(INDEX('IRA-BIL_IRA-BIL - Mid_annual_st'!$W$3:$AR$434,MATCH(E604,'IRA-BIL_IRA-BIL - Mid_annual_st'!$A$3:$A$434,0),),'IRA-BIL_IRA-BIL - Mid_annual_st'!$W$1:$AR$1,$B612)</f>
        <v>28856793</v>
      </c>
      <c r="F612">
        <f>SUMIFS(INDEX('IRA-BIL_IRA-BIL - Mid_annual_st'!$W$3:$AR$434,MATCH(F604,'IRA-BIL_IRA-BIL - Mid_annual_st'!$A$3:$A$434,0),),'IRA-BIL_IRA-BIL - Mid_annual_st'!$W$1:$AR$1,$B612)</f>
        <v>28856793</v>
      </c>
      <c r="G612">
        <f>SUMIFS(INDEX('IRA-BIL_IRA-BIL - Mid_annual_st'!$W$3:$AR$434,MATCH(G604,'IRA-BIL_IRA-BIL - Mid_annual_st'!$A$3:$A$434,0),),'IRA-BIL_IRA-BIL - Mid_annual_st'!$W$1:$AR$1,$B612)</f>
        <v>28856793</v>
      </c>
      <c r="H612">
        <f>SUMIFS(INDEX('IRA-BIL_IRA-BIL - Mid_annual_st'!$W$3:$AR$434,MATCH(H604,'IRA-BIL_IRA-BIL - Mid_annual_st'!$A$3:$A$434,0),),'IRA-BIL_IRA-BIL - Mid_annual_st'!$W$1:$AR$1,$B612)</f>
        <v>28856793</v>
      </c>
      <c r="I612">
        <f>SUMIFS(INDEX('IRA-BIL_IRA-BIL - Mid_annual_st'!$W$3:$AR$434,MATCH(I604,'IRA-BIL_IRA-BIL - Mid_annual_st'!$A$3:$A$434,0),),'IRA-BIL_IRA-BIL - Mid_annual_st'!$W$1:$AR$1,$B612)</f>
        <v>28856793</v>
      </c>
      <c r="J612">
        <f>SUMIFS(INDEX('IRA-BIL_IRA-BIL - Mid_annual_st'!$W$3:$AR$434,MATCH(J604,'IRA-BIL_IRA-BIL - Mid_annual_st'!$A$3:$A$434,0),),'IRA-BIL_IRA-BIL - Mid_annual_st'!$W$1:$AR$1,$B612)</f>
        <v>28856793</v>
      </c>
      <c r="K612">
        <f>SUMIFS(INDEX('IRA-BIL_IRA-BIL - Mid_annual_st'!$W$3:$AR$434,MATCH(K604,'IRA-BIL_IRA-BIL - Mid_annual_st'!$A$3:$A$434,0),),'IRA-BIL_IRA-BIL - Mid_annual_st'!$W$1:$AR$1,$B612)</f>
        <v>28856793</v>
      </c>
      <c r="M612">
        <f t="shared" ref="M612" si="4663">C612/SUM(C606:C617)</f>
        <v>0.27710367171192557</v>
      </c>
      <c r="N612">
        <f t="shared" ref="N612" si="4664">D612/SUM(D606:D617)</f>
        <v>0.27264972306442914</v>
      </c>
      <c r="O612">
        <f t="shared" ref="O612" si="4665">E612/SUM(E606:E617)</f>
        <v>0.27325842714078569</v>
      </c>
      <c r="P612">
        <f t="shared" ref="P612" si="4666">F612/SUM(F606:F617)</f>
        <v>0.27024366634983332</v>
      </c>
      <c r="Q612">
        <f t="shared" ref="Q612" si="4667">G612/SUM(G606:G617)</f>
        <v>0.27515163794014458</v>
      </c>
      <c r="R612">
        <f t="shared" ref="R612" si="4668">H612/SUM(H606:H617)</f>
        <v>0.28262989013966022</v>
      </c>
      <c r="S612">
        <f t="shared" ref="S612" si="4669">I612/SUM(I606:I617)</f>
        <v>0.30662711736086484</v>
      </c>
      <c r="T612">
        <f t="shared" ref="T612" si="4670">J612/SUM(J606:J617)</f>
        <v>0.31520320610612312</v>
      </c>
      <c r="U612">
        <f t="shared" ref="U612" si="4671">K612/SUM(K606:K617)</f>
        <v>0.33944473514933626</v>
      </c>
    </row>
    <row r="613" spans="1:21">
      <c r="A613" t="str">
        <f t="shared" si="4626"/>
        <v>VA</v>
      </c>
      <c r="B613" s="1" t="s">
        <v>109</v>
      </c>
      <c r="C613">
        <f>SUMIFS(INDEX('IRA-BIL_IRA-BIL - Mid_annual_st'!$W$3:$AR$434,MATCH(C604,'IRA-BIL_IRA-BIL - Mid_annual_st'!$A$3:$A$434,0),),'IRA-BIL_IRA-BIL - Mid_annual_st'!$W$1:$AR$1,$B613)</f>
        <v>24085</v>
      </c>
      <c r="D613">
        <f>SUMIFS(INDEX('IRA-BIL_IRA-BIL - Mid_annual_st'!$W$3:$AR$434,MATCH(D604,'IRA-BIL_IRA-BIL - Mid_annual_st'!$A$3:$A$434,0),),'IRA-BIL_IRA-BIL - Mid_annual_st'!$W$1:$AR$1,$B613)</f>
        <v>70163</v>
      </c>
      <c r="E613">
        <f>SUMIFS(INDEX('IRA-BIL_IRA-BIL - Mid_annual_st'!$W$3:$AR$434,MATCH(E604,'IRA-BIL_IRA-BIL - Mid_annual_st'!$A$3:$A$434,0),),'IRA-BIL_IRA-BIL - Mid_annual_st'!$W$1:$AR$1,$B613)</f>
        <v>5580003</v>
      </c>
      <c r="F613">
        <f>SUMIFS(INDEX('IRA-BIL_IRA-BIL - Mid_annual_st'!$W$3:$AR$434,MATCH(F604,'IRA-BIL_IRA-BIL - Mid_annual_st'!$A$3:$A$434,0),),'IRA-BIL_IRA-BIL - Mid_annual_st'!$W$1:$AR$1,$B613)</f>
        <v>8602239</v>
      </c>
      <c r="G613">
        <f>SUMIFS(INDEX('IRA-BIL_IRA-BIL - Mid_annual_st'!$W$3:$AR$434,MATCH(G604,'IRA-BIL_IRA-BIL - Mid_annual_st'!$A$3:$A$434,0),),'IRA-BIL_IRA-BIL - Mid_annual_st'!$W$1:$AR$1,$B613)</f>
        <v>8496823</v>
      </c>
      <c r="H613">
        <f>SUMIFS(INDEX('IRA-BIL_IRA-BIL - Mid_annual_st'!$W$3:$AR$434,MATCH(H604,'IRA-BIL_IRA-BIL - Mid_annual_st'!$A$3:$A$434,0),),'IRA-BIL_IRA-BIL - Mid_annual_st'!$W$1:$AR$1,$B613)</f>
        <v>8460375</v>
      </c>
      <c r="I613">
        <f>SUMIFS(INDEX('IRA-BIL_IRA-BIL - Mid_annual_st'!$W$3:$AR$434,MATCH(I604,'IRA-BIL_IRA-BIL - Mid_annual_st'!$A$3:$A$434,0),),'IRA-BIL_IRA-BIL - Mid_annual_st'!$W$1:$AR$1,$B613)</f>
        <v>8809295</v>
      </c>
      <c r="J613">
        <f>SUMIFS(INDEX('IRA-BIL_IRA-BIL - Mid_annual_st'!$W$3:$AR$434,MATCH(J604,'IRA-BIL_IRA-BIL - Mid_annual_st'!$A$3:$A$434,0),),'IRA-BIL_IRA-BIL - Mid_annual_st'!$W$1:$AR$1,$B613)</f>
        <v>8612880</v>
      </c>
      <c r="K613">
        <f>SUMIFS(INDEX('IRA-BIL_IRA-BIL - Mid_annual_st'!$W$3:$AR$434,MATCH(K604,'IRA-BIL_IRA-BIL - Mid_annual_st'!$A$3:$A$434,0),),'IRA-BIL_IRA-BIL - Mid_annual_st'!$W$1:$AR$1,$B613)</f>
        <v>8588425</v>
      </c>
      <c r="M613">
        <f t="shared" ref="M613" si="4672">C613/SUM(C606:C617)</f>
        <v>2.3128148485459653E-4</v>
      </c>
      <c r="N613">
        <f t="shared" ref="N613" si="4673">D613/SUM(D606:D617)</f>
        <v>6.6292614426591138E-4</v>
      </c>
      <c r="O613">
        <f t="shared" ref="O613" si="4674">E613/SUM(E606:E617)</f>
        <v>5.2839650033905901E-2</v>
      </c>
      <c r="P613">
        <f t="shared" ref="P613" si="4675">F613/SUM(F606:F617)</f>
        <v>8.0559908586429682E-2</v>
      </c>
      <c r="Q613">
        <f t="shared" ref="Q613" si="4676">G613/SUM(G606:G617)</f>
        <v>8.1017830558561835E-2</v>
      </c>
      <c r="R613">
        <f t="shared" ref="R613" si="4677">H613/SUM(H606:H617)</f>
        <v>8.2862806576958437E-2</v>
      </c>
      <c r="S613">
        <f t="shared" ref="S613" si="4678">I613/SUM(I606:I617)</f>
        <v>9.3605991900467936E-2</v>
      </c>
      <c r="T613">
        <f t="shared" ref="T613" si="4679">J613/SUM(J606:J617)</f>
        <v>9.4078624392090485E-2</v>
      </c>
      <c r="U613">
        <f t="shared" ref="U613" si="4680">K613/SUM(K606:K617)</f>
        <v>0.10102632158309964</v>
      </c>
    </row>
    <row r="614" spans="1:21">
      <c r="A614" t="str">
        <f t="shared" si="4626"/>
        <v>VA</v>
      </c>
      <c r="B614" s="1" t="s">
        <v>106</v>
      </c>
      <c r="C614">
        <f>SUMIFS(INDEX('IRA-BIL_IRA-BIL - Mid_annual_st'!$W$3:$AR$434,MATCH(C604,'IRA-BIL_IRA-BIL - Mid_annual_st'!$A$3:$A$434,0),),'IRA-BIL_IRA-BIL - Mid_annual_st'!$W$1:$AR$1,$B614)</f>
        <v>0</v>
      </c>
      <c r="D614">
        <f>SUMIFS(INDEX('IRA-BIL_IRA-BIL - Mid_annual_st'!$W$3:$AR$434,MATCH(D604,'IRA-BIL_IRA-BIL - Mid_annual_st'!$A$3:$A$434,0),),'IRA-BIL_IRA-BIL - Mid_annual_st'!$W$1:$AR$1,$B614)</f>
        <v>146678</v>
      </c>
      <c r="E614">
        <f>SUMIFS(INDEX('IRA-BIL_IRA-BIL - Mid_annual_st'!$W$3:$AR$434,MATCH(E604,'IRA-BIL_IRA-BIL - Mid_annual_st'!$A$3:$A$434,0),),'IRA-BIL_IRA-BIL - Mid_annual_st'!$W$1:$AR$1,$B614)</f>
        <v>255720</v>
      </c>
      <c r="F614">
        <f>SUMIFS(INDEX('IRA-BIL_IRA-BIL - Mid_annual_st'!$W$3:$AR$434,MATCH(F604,'IRA-BIL_IRA-BIL - Mid_annual_st'!$A$3:$A$434,0),),'IRA-BIL_IRA-BIL - Mid_annual_st'!$W$1:$AR$1,$B614)</f>
        <v>90150</v>
      </c>
      <c r="G614">
        <f>SUMIFS(INDEX('IRA-BIL_IRA-BIL - Mid_annual_st'!$W$3:$AR$434,MATCH(G604,'IRA-BIL_IRA-BIL - Mid_annual_st'!$A$3:$A$434,0),),'IRA-BIL_IRA-BIL - Mid_annual_st'!$W$1:$AR$1,$B614)</f>
        <v>0</v>
      </c>
      <c r="H614">
        <f>SUMIFS(INDEX('IRA-BIL_IRA-BIL - Mid_annual_st'!$W$3:$AR$434,MATCH(H604,'IRA-BIL_IRA-BIL - Mid_annual_st'!$A$3:$A$434,0),),'IRA-BIL_IRA-BIL - Mid_annual_st'!$W$1:$AR$1,$B614)</f>
        <v>0</v>
      </c>
      <c r="I614">
        <f>SUMIFS(INDEX('IRA-BIL_IRA-BIL - Mid_annual_st'!$W$3:$AR$434,MATCH(I604,'IRA-BIL_IRA-BIL - Mid_annual_st'!$A$3:$A$434,0),),'IRA-BIL_IRA-BIL - Mid_annual_st'!$W$1:$AR$1,$B614)</f>
        <v>0</v>
      </c>
      <c r="J614">
        <f>SUMIFS(INDEX('IRA-BIL_IRA-BIL - Mid_annual_st'!$W$3:$AR$434,MATCH(J604,'IRA-BIL_IRA-BIL - Mid_annual_st'!$A$3:$A$434,0),),'IRA-BIL_IRA-BIL - Mid_annual_st'!$W$1:$AR$1,$B614)</f>
        <v>0</v>
      </c>
      <c r="K614">
        <f>SUMIFS(INDEX('IRA-BIL_IRA-BIL - Mid_annual_st'!$W$3:$AR$434,MATCH(K604,'IRA-BIL_IRA-BIL - Mid_annual_st'!$A$3:$A$434,0),),'IRA-BIL_IRA-BIL - Mid_annual_st'!$W$1:$AR$1,$B614)</f>
        <v>0</v>
      </c>
      <c r="M614">
        <f t="shared" ref="M614" si="4681">C614/SUM(C606:C617)</f>
        <v>0</v>
      </c>
      <c r="N614">
        <f t="shared" ref="N614" si="4682">D614/SUM(D606:D617)</f>
        <v>1.3858683492529588E-3</v>
      </c>
      <c r="O614">
        <f t="shared" ref="O614" si="4683">E614/SUM(E606:E617)</f>
        <v>2.421531907181845E-3</v>
      </c>
      <c r="P614">
        <f t="shared" ref="P614" si="4684">F614/SUM(F606:F617)</f>
        <v>8.4425412489313957E-4</v>
      </c>
      <c r="Q614">
        <f t="shared" ref="Q614" si="4685">G614/SUM(G606:G617)</f>
        <v>0</v>
      </c>
      <c r="R614">
        <f t="shared" ref="R614" si="4686">H614/SUM(H606:H617)</f>
        <v>0</v>
      </c>
      <c r="S614">
        <f t="shared" ref="S614" si="4687">I614/SUM(I606:I617)</f>
        <v>0</v>
      </c>
      <c r="T614">
        <f t="shared" ref="T614" si="4688">J614/SUM(J606:J617)</f>
        <v>0</v>
      </c>
      <c r="U614">
        <f t="shared" ref="U614" si="4689">K614/SUM(K606:K617)</f>
        <v>0</v>
      </c>
    </row>
    <row r="615" spans="1:21">
      <c r="A615" t="str">
        <f t="shared" si="4626"/>
        <v>VA</v>
      </c>
      <c r="B615" s="1" t="s">
        <v>100</v>
      </c>
      <c r="C615">
        <f>SUMIFS(INDEX('IRA-BIL_IRA-BIL - Mid_annual_st'!$W$3:$AR$434,MATCH(C604,'IRA-BIL_IRA-BIL - Mid_annual_st'!$A$3:$A$434,0),),'IRA-BIL_IRA-BIL - Mid_annual_st'!$W$1:$AR$1,$B615)</f>
        <v>72535</v>
      </c>
      <c r="D615">
        <f>SUMIFS(INDEX('IRA-BIL_IRA-BIL - Mid_annual_st'!$W$3:$AR$434,MATCH(D604,'IRA-BIL_IRA-BIL - Mid_annual_st'!$A$3:$A$434,0),),'IRA-BIL_IRA-BIL - Mid_annual_st'!$W$1:$AR$1,$B615)</f>
        <v>255053</v>
      </c>
      <c r="E615">
        <f>SUMIFS(INDEX('IRA-BIL_IRA-BIL - Mid_annual_st'!$W$3:$AR$434,MATCH(E604,'IRA-BIL_IRA-BIL - Mid_annual_st'!$A$3:$A$434,0),),'IRA-BIL_IRA-BIL - Mid_annual_st'!$W$1:$AR$1,$B615)</f>
        <v>347001</v>
      </c>
      <c r="F615">
        <f>SUMIFS(INDEX('IRA-BIL_IRA-BIL - Mid_annual_st'!$W$3:$AR$434,MATCH(F604,'IRA-BIL_IRA-BIL - Mid_annual_st'!$A$3:$A$434,0),),'IRA-BIL_IRA-BIL - Mid_annual_st'!$W$1:$AR$1,$B615)</f>
        <v>346061</v>
      </c>
      <c r="G615">
        <f>SUMIFS(INDEX('IRA-BIL_IRA-BIL - Mid_annual_st'!$W$3:$AR$434,MATCH(G604,'IRA-BIL_IRA-BIL - Mid_annual_st'!$A$3:$A$434,0),),'IRA-BIL_IRA-BIL - Mid_annual_st'!$W$1:$AR$1,$B615)</f>
        <v>345121</v>
      </c>
      <c r="H615">
        <f>SUMIFS(INDEX('IRA-BIL_IRA-BIL - Mid_annual_st'!$W$3:$AR$434,MATCH(H604,'IRA-BIL_IRA-BIL - Mid_annual_st'!$A$3:$A$434,0),),'IRA-BIL_IRA-BIL - Mid_annual_st'!$W$1:$AR$1,$B615)</f>
        <v>344189</v>
      </c>
      <c r="I615">
        <f>SUMIFS(INDEX('IRA-BIL_IRA-BIL - Mid_annual_st'!$W$3:$AR$434,MATCH(I604,'IRA-BIL_IRA-BIL - Mid_annual_st'!$A$3:$A$434,0),),'IRA-BIL_IRA-BIL - Mid_annual_st'!$W$1:$AR$1,$B615)</f>
        <v>343275</v>
      </c>
      <c r="J615">
        <f>SUMIFS(INDEX('IRA-BIL_IRA-BIL - Mid_annual_st'!$W$3:$AR$434,MATCH(J604,'IRA-BIL_IRA-BIL - Mid_annual_st'!$A$3:$A$434,0),),'IRA-BIL_IRA-BIL - Mid_annual_st'!$W$1:$AR$1,$B615)</f>
        <v>342344</v>
      </c>
      <c r="K615">
        <f>SUMIFS(INDEX('IRA-BIL_IRA-BIL - Mid_annual_st'!$W$3:$AR$434,MATCH(K604,'IRA-BIL_IRA-BIL - Mid_annual_st'!$A$3:$A$434,0),),'IRA-BIL_IRA-BIL - Mid_annual_st'!$W$1:$AR$1,$B615)</f>
        <v>341430</v>
      </c>
      <c r="M615">
        <f t="shared" ref="M615" si="4690">C615/SUM(C606:C617)</f>
        <v>6.9653321585751128E-4</v>
      </c>
      <c r="N615">
        <f t="shared" ref="N615" si="4691">D615/SUM(D606:D617)</f>
        <v>2.4098356950736639E-3</v>
      </c>
      <c r="O615">
        <f t="shared" ref="O615" si="4692">E615/SUM(E606:E617)</f>
        <v>3.2859142551384616E-3</v>
      </c>
      <c r="P615">
        <f t="shared" ref="P615" si="4693">F615/SUM(F606:F617)</f>
        <v>3.2408588653870746E-3</v>
      </c>
      <c r="Q615">
        <f t="shared" ref="Q615" si="4694">G615/SUM(G606:G617)</f>
        <v>3.2907540500963029E-3</v>
      </c>
      <c r="R615">
        <f t="shared" ref="R615" si="4695">H615/SUM(H606:H617)</f>
        <v>3.371064111569138E-3</v>
      </c>
      <c r="S615">
        <f t="shared" ref="S615" si="4696">I615/SUM(I606:I617)</f>
        <v>3.6475787074485679E-3</v>
      </c>
      <c r="T615">
        <f t="shared" ref="T615" si="4697">J615/SUM(J606:J617)</f>
        <v>3.7394289237613694E-3</v>
      </c>
      <c r="U615">
        <f t="shared" ref="U615" si="4698">K615/SUM(K606:K617)</f>
        <v>4.0162680559145255E-3</v>
      </c>
    </row>
    <row r="616" spans="1:21">
      <c r="A616" t="str">
        <f t="shared" si="4626"/>
        <v>VA</v>
      </c>
      <c r="B616" s="1" t="s">
        <v>896</v>
      </c>
      <c r="C616" s="156">
        <v>0</v>
      </c>
      <c r="D616" s="156">
        <v>0</v>
      </c>
      <c r="E616" s="156">
        <v>0</v>
      </c>
      <c r="F616" s="156">
        <v>0</v>
      </c>
      <c r="G616" s="156">
        <v>0</v>
      </c>
      <c r="H616" s="156">
        <v>0</v>
      </c>
      <c r="I616" s="156">
        <v>0</v>
      </c>
      <c r="J616" s="156">
        <v>0</v>
      </c>
      <c r="K616" s="156">
        <v>0</v>
      </c>
      <c r="M616" s="156">
        <v>0</v>
      </c>
      <c r="N616" s="156">
        <v>0</v>
      </c>
      <c r="O616" s="156">
        <v>0</v>
      </c>
      <c r="P616" s="156">
        <v>0</v>
      </c>
      <c r="Q616" s="156">
        <v>0</v>
      </c>
      <c r="R616" s="156">
        <v>0</v>
      </c>
      <c r="S616" s="156">
        <v>0</v>
      </c>
      <c r="T616" s="156">
        <v>0</v>
      </c>
      <c r="U616" s="156">
        <v>0</v>
      </c>
    </row>
    <row r="617" spans="1:21" ht="15.5" thickBot="1">
      <c r="A617" t="str">
        <f t="shared" si="4626"/>
        <v>VA</v>
      </c>
      <c r="B617" s="1" t="s">
        <v>895</v>
      </c>
      <c r="C617">
        <f>SUMIFS(INDEX('IRA-BIL_IRA-BIL - Mid_annual_st'!$W$3:$AR$434,MATCH(C604,'IRA-BIL_IRA-BIL - Mid_annual_st'!$A$3:$A$434,0),),'IRA-BIL_IRA-BIL - Mid_annual_st'!$W$1:$AR$1,$B617)</f>
        <v>8439250</v>
      </c>
      <c r="D617">
        <f>SUMIFS(INDEX('IRA-BIL_IRA-BIL - Mid_annual_st'!$W$3:$AR$434,MATCH(D604,'IRA-BIL_IRA-BIL - Mid_annual_st'!$A$3:$A$434,0),),'IRA-BIL_IRA-BIL - Mid_annual_st'!$W$1:$AR$1,$B617)</f>
        <v>11148803</v>
      </c>
      <c r="E617">
        <f>SUMIFS(INDEX('IRA-BIL_IRA-BIL - Mid_annual_st'!$W$3:$AR$434,MATCH(E604,'IRA-BIL_IRA-BIL - Mid_annual_st'!$A$3:$A$434,0),),'IRA-BIL_IRA-BIL - Mid_annual_st'!$W$1:$AR$1,$B617)</f>
        <v>11110721</v>
      </c>
      <c r="F617">
        <f>SUMIFS(INDEX('IRA-BIL_IRA-BIL - Mid_annual_st'!$W$3:$AR$434,MATCH(F604,'IRA-BIL_IRA-BIL - Mid_annual_st'!$A$3:$A$434,0),),'IRA-BIL_IRA-BIL - Mid_annual_st'!$W$1:$AR$1,$B617)</f>
        <v>11033606</v>
      </c>
      <c r="G617">
        <f>SUMIFS(INDEX('IRA-BIL_IRA-BIL - Mid_annual_st'!$W$3:$AR$434,MATCH(G604,'IRA-BIL_IRA-BIL - Mid_annual_st'!$A$3:$A$434,0),),'IRA-BIL_IRA-BIL - Mid_annual_st'!$W$1:$AR$1,$B617)</f>
        <v>10956619</v>
      </c>
      <c r="H617">
        <f>SUMIFS(INDEX('IRA-BIL_IRA-BIL - Mid_annual_st'!$W$3:$AR$434,MATCH(H604,'IRA-BIL_IRA-BIL - Mid_annual_st'!$A$3:$A$434,0),),'IRA-BIL_IRA-BIL - Mid_annual_st'!$W$1:$AR$1,$B617)</f>
        <v>10879853</v>
      </c>
      <c r="I617">
        <f>SUMIFS(INDEX('IRA-BIL_IRA-BIL - Mid_annual_st'!$W$3:$AR$434,MATCH(I604,'IRA-BIL_IRA-BIL - Mid_annual_st'!$A$3:$A$434,0),),'IRA-BIL_IRA-BIL - Mid_annual_st'!$W$1:$AR$1,$B617)</f>
        <v>10808762</v>
      </c>
      <c r="J617">
        <f>SUMIFS(INDEX('IRA-BIL_IRA-BIL - Mid_annual_st'!$W$3:$AR$434,MATCH(J604,'IRA-BIL_IRA-BIL - Mid_annual_st'!$A$3:$A$434,0),),'IRA-BIL_IRA-BIL - Mid_annual_st'!$W$1:$AR$1,$B617)</f>
        <v>10733215</v>
      </c>
      <c r="K617">
        <f>SUMIFS(INDEX('IRA-BIL_IRA-BIL - Mid_annual_st'!$W$3:$AR$434,MATCH(K604,'IRA-BIL_IRA-BIL - Mid_annual_st'!$A$3:$A$434,0),),'IRA-BIL_IRA-BIL - Mid_annual_st'!$W$1:$AR$1,$B617)</f>
        <v>10658383</v>
      </c>
      <c r="M617">
        <f t="shared" ref="M617" si="4699">C617/SUM(C606:C617)</f>
        <v>8.1039745528717205E-2</v>
      </c>
      <c r="N617">
        <f t="shared" ref="N617" si="4700">D617/SUM(D606:D617)</f>
        <v>0.10533804121788158</v>
      </c>
      <c r="O617">
        <f t="shared" ref="O617" si="4701">E617/SUM(E606:E617)</f>
        <v>0.10521259742411769</v>
      </c>
      <c r="P617">
        <f t="shared" ref="P617" si="4702">F617/SUM(F606:F617)</f>
        <v>0.10332964368214857</v>
      </c>
      <c r="Q617">
        <f t="shared" ref="Q617" si="4703">G617/SUM(G606:G617)</f>
        <v>0.10447216584795507</v>
      </c>
      <c r="R617">
        <f t="shared" ref="R617" si="4704">H617/SUM(H606:H617)</f>
        <v>0.10655971570110556</v>
      </c>
      <c r="S617">
        <f t="shared" ref="S617" si="4705">I617/SUM(I606:I617)</f>
        <v>0.11485197035927229</v>
      </c>
      <c r="T617">
        <f t="shared" ref="T617" si="4706">J617/SUM(J606:J617)</f>
        <v>0.11723907711526822</v>
      </c>
      <c r="U617">
        <f t="shared" ref="U617" si="4707">K617/SUM(K606:K617)</f>
        <v>0.12537540102100703</v>
      </c>
    </row>
    <row r="618" spans="1:21" ht="15.5" thickBot="1">
      <c r="A618" s="153" t="s">
        <v>581</v>
      </c>
      <c r="C618" s="152" t="str">
        <f t="shared" ref="C618" si="4708">$A618&amp;"_"&amp;C619</f>
        <v>WA_2022</v>
      </c>
      <c r="D618" s="152" t="str">
        <f t="shared" ref="D618" si="4709">$A618&amp;"_"&amp;D619</f>
        <v>WA_2023</v>
      </c>
      <c r="E618" s="152" t="str">
        <f t="shared" ref="E618" si="4710">$A618&amp;"_"&amp;E619</f>
        <v>WA_2024</v>
      </c>
      <c r="F618" s="152" t="str">
        <f t="shared" ref="F618" si="4711">$A618&amp;"_"&amp;F619</f>
        <v>WA_2025</v>
      </c>
      <c r="G618" s="152" t="str">
        <f t="shared" ref="G618" si="4712">$A618&amp;"_"&amp;G619</f>
        <v>WA_2026</v>
      </c>
      <c r="H618" s="152" t="str">
        <f t="shared" ref="H618" si="4713">$A618&amp;"_"&amp;H619</f>
        <v>WA_2027</v>
      </c>
      <c r="I618" s="152" t="str">
        <f t="shared" ref="I618" si="4714">$A618&amp;"_"&amp;I619</f>
        <v>WA_2028</v>
      </c>
      <c r="J618" s="152" t="str">
        <f t="shared" ref="J618" si="4715">$A618&amp;"_"&amp;J619</f>
        <v>WA_2029</v>
      </c>
      <c r="K618" s="152" t="str">
        <f t="shared" ref="K618" si="4716">$A618&amp;"_"&amp;K619</f>
        <v>WA_2030</v>
      </c>
      <c r="M618" s="159" t="str">
        <f t="shared" ref="M618" si="4717">$A618&amp;"_"&amp;M619</f>
        <v>WA_2022</v>
      </c>
      <c r="N618" s="159" t="str">
        <f t="shared" ref="N618" si="4718">$A618&amp;"_"&amp;N619</f>
        <v>WA_2023</v>
      </c>
      <c r="O618" s="159" t="str">
        <f t="shared" ref="O618" si="4719">$A618&amp;"_"&amp;O619</f>
        <v>WA_2024</v>
      </c>
      <c r="P618" s="159" t="str">
        <f t="shared" ref="P618" si="4720">$A618&amp;"_"&amp;P619</f>
        <v>WA_2025</v>
      </c>
      <c r="Q618" s="159" t="str">
        <f t="shared" ref="Q618" si="4721">$A618&amp;"_"&amp;Q619</f>
        <v>WA_2026</v>
      </c>
      <c r="R618" s="159" t="str">
        <f t="shared" ref="R618" si="4722">$A618&amp;"_"&amp;R619</f>
        <v>WA_2027</v>
      </c>
      <c r="S618" s="159" t="str">
        <f t="shared" ref="S618" si="4723">$A618&amp;"_"&amp;S619</f>
        <v>WA_2028</v>
      </c>
      <c r="T618" s="159" t="str">
        <f t="shared" ref="T618" si="4724">$A618&amp;"_"&amp;T619</f>
        <v>WA_2029</v>
      </c>
      <c r="U618" s="159" t="str">
        <f t="shared" ref="U618" si="4725">$A618&amp;"_"&amp;U619</f>
        <v>WA_2030</v>
      </c>
    </row>
    <row r="619" spans="1:21">
      <c r="C619" s="151">
        <v>2022</v>
      </c>
      <c r="D619" s="151">
        <v>2023</v>
      </c>
      <c r="E619" s="151">
        <v>2024</v>
      </c>
      <c r="F619" s="151">
        <v>2025</v>
      </c>
      <c r="G619" s="151">
        <v>2026</v>
      </c>
      <c r="H619" s="151">
        <v>2027</v>
      </c>
      <c r="I619" s="151">
        <v>2028</v>
      </c>
      <c r="J619" s="151">
        <v>2029</v>
      </c>
      <c r="K619" s="151">
        <v>2030</v>
      </c>
      <c r="M619" s="151">
        <v>2022</v>
      </c>
      <c r="N619" s="151">
        <v>2023</v>
      </c>
      <c r="O619" s="151">
        <v>2024</v>
      </c>
      <c r="P619" s="151">
        <v>2025</v>
      </c>
      <c r="Q619" s="151">
        <v>2026</v>
      </c>
      <c r="R619" s="151">
        <v>2027</v>
      </c>
      <c r="S619" s="151">
        <v>2028</v>
      </c>
      <c r="T619" s="151">
        <v>2029</v>
      </c>
      <c r="U619" s="151">
        <v>2030</v>
      </c>
    </row>
    <row r="620" spans="1:21">
      <c r="A620" t="str">
        <f>A618</f>
        <v>WA</v>
      </c>
      <c r="B620" s="1" t="s">
        <v>897</v>
      </c>
      <c r="C620" s="156">
        <v>0</v>
      </c>
      <c r="D620" s="156">
        <v>0</v>
      </c>
      <c r="E620" s="156">
        <v>0</v>
      </c>
      <c r="F620" s="156">
        <v>0</v>
      </c>
      <c r="G620" s="156">
        <v>0</v>
      </c>
      <c r="H620" s="156">
        <v>0</v>
      </c>
      <c r="I620" s="156">
        <v>0</v>
      </c>
      <c r="J620" s="156">
        <v>0</v>
      </c>
      <c r="K620" s="156">
        <v>0</v>
      </c>
      <c r="M620" s="156">
        <v>0</v>
      </c>
      <c r="N620" s="156">
        <v>0</v>
      </c>
      <c r="O620" s="156">
        <v>0</v>
      </c>
      <c r="P620" s="156">
        <v>0</v>
      </c>
      <c r="Q620" s="156">
        <v>0</v>
      </c>
      <c r="R620" s="156">
        <v>0</v>
      </c>
      <c r="S620" s="156">
        <v>0</v>
      </c>
      <c r="T620" s="156">
        <v>0</v>
      </c>
      <c r="U620" s="156">
        <v>0</v>
      </c>
    </row>
    <row r="621" spans="1:21">
      <c r="A621" t="str">
        <f>A620</f>
        <v>WA</v>
      </c>
      <c r="B621" s="1" t="s">
        <v>104</v>
      </c>
      <c r="C621">
        <f>SUMIFS(INDEX('IRA-BIL_IRA-BIL - Mid_annual_st'!$W$3:$AR$434,MATCH(C618,'IRA-BIL_IRA-BIL - Mid_annual_st'!$A$3:$A$434,0),),'IRA-BIL_IRA-BIL - Mid_annual_st'!$W$1:$AR$1,$B621)</f>
        <v>316849</v>
      </c>
      <c r="D621">
        <f>SUMIFS(INDEX('IRA-BIL_IRA-BIL - Mid_annual_st'!$W$3:$AR$434,MATCH(D618,'IRA-BIL_IRA-BIL - Mid_annual_st'!$A$3:$A$434,0),),'IRA-BIL_IRA-BIL - Mid_annual_st'!$W$1:$AR$1,$B621)</f>
        <v>316849</v>
      </c>
      <c r="E621">
        <f>SUMIFS(INDEX('IRA-BIL_IRA-BIL - Mid_annual_st'!$W$3:$AR$434,MATCH(E618,'IRA-BIL_IRA-BIL - Mid_annual_st'!$A$3:$A$434,0),),'IRA-BIL_IRA-BIL - Mid_annual_st'!$W$1:$AR$1,$B621)</f>
        <v>316849</v>
      </c>
      <c r="F621">
        <f>SUMIFS(INDEX('IRA-BIL_IRA-BIL - Mid_annual_st'!$W$3:$AR$434,MATCH(F618,'IRA-BIL_IRA-BIL - Mid_annual_st'!$A$3:$A$434,0),),'IRA-BIL_IRA-BIL - Mid_annual_st'!$W$1:$AR$1,$B621)</f>
        <v>316849</v>
      </c>
      <c r="G621">
        <f>SUMIFS(INDEX('IRA-BIL_IRA-BIL - Mid_annual_st'!$W$3:$AR$434,MATCH(G618,'IRA-BIL_IRA-BIL - Mid_annual_st'!$A$3:$A$434,0),),'IRA-BIL_IRA-BIL - Mid_annual_st'!$W$1:$AR$1,$B621)</f>
        <v>316849</v>
      </c>
      <c r="H621">
        <f>SUMIFS(INDEX('IRA-BIL_IRA-BIL - Mid_annual_st'!$W$3:$AR$434,MATCH(H618,'IRA-BIL_IRA-BIL - Mid_annual_st'!$A$3:$A$434,0),),'IRA-BIL_IRA-BIL - Mid_annual_st'!$W$1:$AR$1,$B621)</f>
        <v>312068</v>
      </c>
      <c r="I621">
        <f>SUMIFS(INDEX('IRA-BIL_IRA-BIL - Mid_annual_st'!$W$3:$AR$434,MATCH(I618,'IRA-BIL_IRA-BIL - Mid_annual_st'!$A$3:$A$434,0),),'IRA-BIL_IRA-BIL - Mid_annual_st'!$W$1:$AR$1,$B621)</f>
        <v>307686</v>
      </c>
      <c r="J621">
        <f>SUMIFS(INDEX('IRA-BIL_IRA-BIL - Mid_annual_st'!$W$3:$AR$434,MATCH(J618,'IRA-BIL_IRA-BIL - Mid_annual_st'!$A$3:$A$434,0),),'IRA-BIL_IRA-BIL - Mid_annual_st'!$W$1:$AR$1,$B621)</f>
        <v>269475</v>
      </c>
      <c r="K621">
        <f>SUMIFS(INDEX('IRA-BIL_IRA-BIL - Mid_annual_st'!$W$3:$AR$434,MATCH(K618,'IRA-BIL_IRA-BIL - Mid_annual_st'!$A$3:$A$434,0),),'IRA-BIL_IRA-BIL - Mid_annual_st'!$W$1:$AR$1,$B621)</f>
        <v>249565</v>
      </c>
      <c r="M621">
        <f t="shared" ref="M621" si="4726">C621/SUM(C620:C631)</f>
        <v>2.6306550700504932E-3</v>
      </c>
      <c r="N621">
        <f t="shared" ref="N621" si="4727">D621/SUM(D620:D631)</f>
        <v>2.7314965738941986E-3</v>
      </c>
      <c r="O621">
        <f t="shared" ref="O621" si="4728">E621/SUM(E620:E631)</f>
        <v>2.7500976749940368E-3</v>
      </c>
      <c r="P621">
        <f t="shared" ref="P621" si="4729">F621/SUM(F620:F631)</f>
        <v>2.7687122832759261E-3</v>
      </c>
      <c r="Q621">
        <f t="shared" ref="Q621" si="4730">G621/SUM(G620:G631)</f>
        <v>2.7160663766714116E-3</v>
      </c>
      <c r="R621">
        <f t="shared" ref="R621" si="4731">H621/SUM(H620:H631)</f>
        <v>2.5927178615203789E-3</v>
      </c>
      <c r="S621">
        <f t="shared" ref="S621" si="4732">I621/SUM(I620:I631)</f>
        <v>2.4740098943027869E-3</v>
      </c>
      <c r="T621">
        <f t="shared" ref="T621" si="4733">J621/SUM(J620:J631)</f>
        <v>2.1660183736231103E-3</v>
      </c>
      <c r="U621">
        <f t="shared" ref="U621" si="4734">K621/SUM(K620:K631)</f>
        <v>1.9807390557946727E-3</v>
      </c>
    </row>
    <row r="622" spans="1:21">
      <c r="A622" t="str">
        <f t="shared" ref="A622:A631" si="4735">A621</f>
        <v>WA</v>
      </c>
      <c r="B622" s="1" t="s">
        <v>98</v>
      </c>
      <c r="C622">
        <f>SUMIFS(INDEX('IRA-BIL_IRA-BIL - Mid_annual_st'!$W$3:$AR$434,MATCH(C618,'IRA-BIL_IRA-BIL - Mid_annual_st'!$A$3:$A$434,0),),'IRA-BIL_IRA-BIL - Mid_annual_st'!$W$1:$AR$1,$B622)</f>
        <v>4751724</v>
      </c>
      <c r="D622">
        <f>SUMIFS(INDEX('IRA-BIL_IRA-BIL - Mid_annual_st'!$W$3:$AR$434,MATCH(D618,'IRA-BIL_IRA-BIL - Mid_annual_st'!$A$3:$A$434,0),),'IRA-BIL_IRA-BIL - Mid_annual_st'!$W$1:$AR$1,$B622)</f>
        <v>4751724</v>
      </c>
      <c r="E622">
        <f>SUMIFS(INDEX('IRA-BIL_IRA-BIL - Mid_annual_st'!$W$3:$AR$434,MATCH(E618,'IRA-BIL_IRA-BIL - Mid_annual_st'!$A$3:$A$434,0),),'IRA-BIL_IRA-BIL - Mid_annual_st'!$W$1:$AR$1,$B622)</f>
        <v>3841663</v>
      </c>
      <c r="F622">
        <f>SUMIFS(INDEX('IRA-BIL_IRA-BIL - Mid_annual_st'!$W$3:$AR$434,MATCH(F618,'IRA-BIL_IRA-BIL - Mid_annual_st'!$A$3:$A$434,0),),'IRA-BIL_IRA-BIL - Mid_annual_st'!$W$1:$AR$1,$B622)</f>
        <v>41007</v>
      </c>
      <c r="G622">
        <f>SUMIFS(INDEX('IRA-BIL_IRA-BIL - Mid_annual_st'!$W$3:$AR$434,MATCH(G618,'IRA-BIL_IRA-BIL - Mid_annual_st'!$A$3:$A$434,0),),'IRA-BIL_IRA-BIL - Mid_annual_st'!$W$1:$AR$1,$B622)</f>
        <v>82014</v>
      </c>
      <c r="H622">
        <f>SUMIFS(INDEX('IRA-BIL_IRA-BIL - Mid_annual_st'!$W$3:$AR$434,MATCH(H618,'IRA-BIL_IRA-BIL - Mid_annual_st'!$A$3:$A$434,0),),'IRA-BIL_IRA-BIL - Mid_annual_st'!$W$1:$AR$1,$B622)</f>
        <v>123022</v>
      </c>
      <c r="I622">
        <f>SUMIFS(INDEX('IRA-BIL_IRA-BIL - Mid_annual_st'!$W$3:$AR$434,MATCH(I618,'IRA-BIL_IRA-BIL - Mid_annual_st'!$A$3:$A$434,0),),'IRA-BIL_IRA-BIL - Mid_annual_st'!$W$1:$AR$1,$B622)</f>
        <v>0</v>
      </c>
      <c r="J622">
        <f>SUMIFS(INDEX('IRA-BIL_IRA-BIL - Mid_annual_st'!$W$3:$AR$434,MATCH(J618,'IRA-BIL_IRA-BIL - Mid_annual_st'!$A$3:$A$434,0),),'IRA-BIL_IRA-BIL - Mid_annual_st'!$W$1:$AR$1,$B622)</f>
        <v>0</v>
      </c>
      <c r="K622">
        <f>SUMIFS(INDEX('IRA-BIL_IRA-BIL - Mid_annual_st'!$W$3:$AR$434,MATCH(K618,'IRA-BIL_IRA-BIL - Mid_annual_st'!$A$3:$A$434,0),),'IRA-BIL_IRA-BIL - Mid_annual_st'!$W$1:$AR$1,$B622)</f>
        <v>0</v>
      </c>
      <c r="M622">
        <f t="shared" ref="M622" si="4736">C622/SUM(C620:C631)</f>
        <v>3.9451432171414808E-2</v>
      </c>
      <c r="N622">
        <f t="shared" ref="N622" si="4737">D622/SUM(D620:D631)</f>
        <v>4.0963732964569358E-2</v>
      </c>
      <c r="O622">
        <f t="shared" ref="O622" si="4738">E622/SUM(E620:E631)</f>
        <v>3.3343796207059566E-2</v>
      </c>
      <c r="P622">
        <f t="shared" ref="P622" si="4739">F622/SUM(F620:F631)</f>
        <v>3.583302601564023E-4</v>
      </c>
      <c r="Q622">
        <f t="shared" ref="Q622" si="4740">G622/SUM(G620:G631)</f>
        <v>7.0303352011945482E-4</v>
      </c>
      <c r="R622">
        <f t="shared" ref="R622" si="4741">H622/SUM(H620:H631)</f>
        <v>1.0220892137609754E-3</v>
      </c>
      <c r="S622">
        <f t="shared" ref="S622" si="4742">I622/SUM(I620:I631)</f>
        <v>0</v>
      </c>
      <c r="T622">
        <f t="shared" ref="T622" si="4743">J622/SUM(J620:J631)</f>
        <v>0</v>
      </c>
      <c r="U622">
        <f t="shared" ref="U622" si="4744">K622/SUM(K620:K631)</f>
        <v>0</v>
      </c>
    </row>
    <row r="623" spans="1:21">
      <c r="A623" t="str">
        <f t="shared" si="4735"/>
        <v>WA</v>
      </c>
      <c r="B623" s="1" t="s">
        <v>105</v>
      </c>
      <c r="C623">
        <f>SUMIFS(INDEX('IRA-BIL_IRA-BIL - Mid_annual_st'!$W$3:$AR$434,MATCH(C618,'IRA-BIL_IRA-BIL - Mid_annual_st'!$A$3:$A$434,0),),'IRA-BIL_IRA-BIL - Mid_annual_st'!$W$1:$AR$1,$B623)</f>
        <v>0</v>
      </c>
      <c r="D623">
        <f>SUMIFS(INDEX('IRA-BIL_IRA-BIL - Mid_annual_st'!$W$3:$AR$434,MATCH(D618,'IRA-BIL_IRA-BIL - Mid_annual_st'!$A$3:$A$434,0),),'IRA-BIL_IRA-BIL - Mid_annual_st'!$W$1:$AR$1,$B623)</f>
        <v>0</v>
      </c>
      <c r="E623">
        <f>SUMIFS(INDEX('IRA-BIL_IRA-BIL - Mid_annual_st'!$W$3:$AR$434,MATCH(E618,'IRA-BIL_IRA-BIL - Mid_annual_st'!$A$3:$A$434,0),),'IRA-BIL_IRA-BIL - Mid_annual_st'!$W$1:$AR$1,$B623)</f>
        <v>0</v>
      </c>
      <c r="F623">
        <f>SUMIFS(INDEX('IRA-BIL_IRA-BIL - Mid_annual_st'!$W$3:$AR$434,MATCH(F618,'IRA-BIL_IRA-BIL - Mid_annual_st'!$A$3:$A$434,0),),'IRA-BIL_IRA-BIL - Mid_annual_st'!$W$1:$AR$1,$B623)</f>
        <v>0</v>
      </c>
      <c r="G623">
        <f>SUMIFS(INDEX('IRA-BIL_IRA-BIL - Mid_annual_st'!$W$3:$AR$434,MATCH(G618,'IRA-BIL_IRA-BIL - Mid_annual_st'!$A$3:$A$434,0),),'IRA-BIL_IRA-BIL - Mid_annual_st'!$W$1:$AR$1,$B623)</f>
        <v>0</v>
      </c>
      <c r="H623">
        <f>SUMIFS(INDEX('IRA-BIL_IRA-BIL - Mid_annual_st'!$W$3:$AR$434,MATCH(H618,'IRA-BIL_IRA-BIL - Mid_annual_st'!$A$3:$A$434,0),),'IRA-BIL_IRA-BIL - Mid_annual_st'!$W$1:$AR$1,$B623)</f>
        <v>0</v>
      </c>
      <c r="I623">
        <f>SUMIFS(INDEX('IRA-BIL_IRA-BIL - Mid_annual_st'!$W$3:$AR$434,MATCH(I618,'IRA-BIL_IRA-BIL - Mid_annual_st'!$A$3:$A$434,0),),'IRA-BIL_IRA-BIL - Mid_annual_st'!$W$1:$AR$1,$B623)</f>
        <v>0</v>
      </c>
      <c r="J623">
        <f>SUMIFS(INDEX('IRA-BIL_IRA-BIL - Mid_annual_st'!$W$3:$AR$434,MATCH(J618,'IRA-BIL_IRA-BIL - Mid_annual_st'!$A$3:$A$434,0),),'IRA-BIL_IRA-BIL - Mid_annual_st'!$W$1:$AR$1,$B623)</f>
        <v>0</v>
      </c>
      <c r="K623">
        <f>SUMIFS(INDEX('IRA-BIL_IRA-BIL - Mid_annual_st'!$W$3:$AR$434,MATCH(K618,'IRA-BIL_IRA-BIL - Mid_annual_st'!$A$3:$A$434,0),),'IRA-BIL_IRA-BIL - Mid_annual_st'!$W$1:$AR$1,$B623)</f>
        <v>0</v>
      </c>
      <c r="M623">
        <f t="shared" ref="M623" si="4745">C623/SUM(C620:C631)</f>
        <v>0</v>
      </c>
      <c r="N623">
        <f t="shared" ref="N623" si="4746">D623/SUM(D620:D631)</f>
        <v>0</v>
      </c>
      <c r="O623">
        <f t="shared" ref="O623" si="4747">E623/SUM(E620:E631)</f>
        <v>0</v>
      </c>
      <c r="P623">
        <f t="shared" ref="P623" si="4748">F623/SUM(F620:F631)</f>
        <v>0</v>
      </c>
      <c r="Q623">
        <f t="shared" ref="Q623" si="4749">G623/SUM(G620:G631)</f>
        <v>0</v>
      </c>
      <c r="R623">
        <f t="shared" ref="R623" si="4750">H623/SUM(H620:H631)</f>
        <v>0</v>
      </c>
      <c r="S623">
        <f t="shared" ref="S623" si="4751">I623/SUM(I620:I631)</f>
        <v>0</v>
      </c>
      <c r="T623">
        <f t="shared" ref="T623" si="4752">J623/SUM(J620:J631)</f>
        <v>0</v>
      </c>
      <c r="U623">
        <f t="shared" ref="U623" si="4753">K623/SUM(K620:K631)</f>
        <v>0</v>
      </c>
    </row>
    <row r="624" spans="1:21">
      <c r="A624" t="str">
        <f t="shared" si="4735"/>
        <v>WA</v>
      </c>
      <c r="B624" s="1" t="s">
        <v>101</v>
      </c>
      <c r="C624">
        <f>SUMIFS(INDEX('IRA-BIL_IRA-BIL - Mid_annual_st'!$W$3:$AR$434,MATCH(C618,'IRA-BIL_IRA-BIL - Mid_annual_st'!$A$3:$A$434,0),),'IRA-BIL_IRA-BIL - Mid_annual_st'!$W$1:$AR$1,$B624)</f>
        <v>88488450</v>
      </c>
      <c r="D624">
        <f>SUMIFS(INDEX('IRA-BIL_IRA-BIL - Mid_annual_st'!$W$3:$AR$434,MATCH(D618,'IRA-BIL_IRA-BIL - Mid_annual_st'!$A$3:$A$434,0),),'IRA-BIL_IRA-BIL - Mid_annual_st'!$W$1:$AR$1,$B624)</f>
        <v>88488450</v>
      </c>
      <c r="E624">
        <f>SUMIFS(INDEX('IRA-BIL_IRA-BIL - Mid_annual_st'!$W$3:$AR$434,MATCH(E618,'IRA-BIL_IRA-BIL - Mid_annual_st'!$A$3:$A$434,0),),'IRA-BIL_IRA-BIL - Mid_annual_st'!$W$1:$AR$1,$B624)</f>
        <v>88541704</v>
      </c>
      <c r="F624">
        <f>SUMIFS(INDEX('IRA-BIL_IRA-BIL - Mid_annual_st'!$W$3:$AR$434,MATCH(F618,'IRA-BIL_IRA-BIL - Mid_annual_st'!$A$3:$A$434,0),),'IRA-BIL_IRA-BIL - Mid_annual_st'!$W$1:$AR$1,$B624)</f>
        <v>91037140</v>
      </c>
      <c r="G624">
        <f>SUMIFS(INDEX('IRA-BIL_IRA-BIL - Mid_annual_st'!$W$3:$AR$434,MATCH(G618,'IRA-BIL_IRA-BIL - Mid_annual_st'!$A$3:$A$434,0),),'IRA-BIL_IRA-BIL - Mid_annual_st'!$W$1:$AR$1,$B624)</f>
        <v>91090393</v>
      </c>
      <c r="H624">
        <f>SUMIFS(INDEX('IRA-BIL_IRA-BIL - Mid_annual_st'!$W$3:$AR$434,MATCH(H618,'IRA-BIL_IRA-BIL - Mid_annual_st'!$A$3:$A$434,0),),'IRA-BIL_IRA-BIL - Mid_annual_st'!$W$1:$AR$1,$B624)</f>
        <v>91492619</v>
      </c>
      <c r="I624">
        <f>SUMIFS(INDEX('IRA-BIL_IRA-BIL - Mid_annual_st'!$W$3:$AR$434,MATCH(I618,'IRA-BIL_IRA-BIL - Mid_annual_st'!$A$3:$A$434,0),),'IRA-BIL_IRA-BIL - Mid_annual_st'!$W$1:$AR$1,$B624)</f>
        <v>91545872</v>
      </c>
      <c r="J624">
        <f>SUMIFS(INDEX('IRA-BIL_IRA-BIL - Mid_annual_st'!$W$3:$AR$434,MATCH(J618,'IRA-BIL_IRA-BIL - Mid_annual_st'!$A$3:$A$434,0),),'IRA-BIL_IRA-BIL - Mid_annual_st'!$W$1:$AR$1,$B624)</f>
        <v>91589112</v>
      </c>
      <c r="K624">
        <f>SUMIFS(INDEX('IRA-BIL_IRA-BIL - Mid_annual_st'!$W$3:$AR$434,MATCH(K618,'IRA-BIL_IRA-BIL - Mid_annual_st'!$A$3:$A$434,0),),'IRA-BIL_IRA-BIL - Mid_annual_st'!$W$1:$AR$1,$B624)</f>
        <v>91223668</v>
      </c>
      <c r="M624">
        <f t="shared" ref="M624" si="4754">C624/SUM(C620:C631)</f>
        <v>0.73467989368250985</v>
      </c>
      <c r="N624">
        <f t="shared" ref="N624" si="4755">D624/SUM(D620:D631)</f>
        <v>0.76284254646285166</v>
      </c>
      <c r="O624">
        <f t="shared" ref="O624" si="4756">E624/SUM(E620:E631)</f>
        <v>0.76849961436018488</v>
      </c>
      <c r="P624">
        <f t="shared" ref="P624" si="4757">F624/SUM(F620:F631)</f>
        <v>0.79550715878008182</v>
      </c>
      <c r="Q624">
        <f t="shared" ref="Q624" si="4758">G624/SUM(G620:G631)</f>
        <v>0.7808374136105366</v>
      </c>
      <c r="R624">
        <f t="shared" ref="R624" si="4759">H624/SUM(H620:H631)</f>
        <v>0.76013736582597002</v>
      </c>
      <c r="S624">
        <f t="shared" ref="S624" si="4760">I624/SUM(I620:I631)</f>
        <v>0.73609261750803234</v>
      </c>
      <c r="T624">
        <f t="shared" ref="T624" si="4761">J624/SUM(J620:J631)</f>
        <v>0.73618591489312513</v>
      </c>
      <c r="U624">
        <f t="shared" ref="U624" si="4762">K624/SUM(K620:K631)</f>
        <v>0.72402092449040012</v>
      </c>
    </row>
    <row r="625" spans="1:21">
      <c r="A625" t="str">
        <f t="shared" si="4735"/>
        <v>WA</v>
      </c>
      <c r="B625" s="1" t="s">
        <v>346</v>
      </c>
      <c r="C625">
        <f>SUMIFS(INDEX('IRA-BIL_IRA-BIL - Mid_annual_st'!$W$3:$AR$434,MATCH(C618,'IRA-BIL_IRA-BIL - Mid_annual_st'!$A$3:$A$434,0),),'IRA-BIL_IRA-BIL - Mid_annual_st'!$W$1:$AR$1,$B625)</f>
        <v>8352169</v>
      </c>
      <c r="D625">
        <f>SUMIFS(INDEX('IRA-BIL_IRA-BIL - Mid_annual_st'!$W$3:$AR$434,MATCH(D618,'IRA-BIL_IRA-BIL - Mid_annual_st'!$A$3:$A$434,0),),'IRA-BIL_IRA-BIL - Mid_annual_st'!$W$1:$AR$1,$B625)</f>
        <v>3523020</v>
      </c>
      <c r="E625">
        <f>SUMIFS(INDEX('IRA-BIL_IRA-BIL - Mid_annual_st'!$W$3:$AR$434,MATCH(E618,'IRA-BIL_IRA-BIL - Mid_annual_st'!$A$3:$A$434,0),),'IRA-BIL_IRA-BIL - Mid_annual_st'!$W$1:$AR$1,$B625)</f>
        <v>3452616</v>
      </c>
      <c r="F625">
        <f>SUMIFS(INDEX('IRA-BIL_IRA-BIL - Mid_annual_st'!$W$3:$AR$434,MATCH(F618,'IRA-BIL_IRA-BIL - Mid_annual_st'!$A$3:$A$434,0),),'IRA-BIL_IRA-BIL - Mid_annual_st'!$W$1:$AR$1,$B625)</f>
        <v>3497997</v>
      </c>
      <c r="G625">
        <f>SUMIFS(INDEX('IRA-BIL_IRA-BIL - Mid_annual_st'!$W$3:$AR$434,MATCH(G618,'IRA-BIL_IRA-BIL - Mid_annual_st'!$A$3:$A$434,0),),'IRA-BIL_IRA-BIL - Mid_annual_st'!$W$1:$AR$1,$B625)</f>
        <v>2816663</v>
      </c>
      <c r="H625">
        <f>SUMIFS(INDEX('IRA-BIL_IRA-BIL - Mid_annual_st'!$W$3:$AR$434,MATCH(H618,'IRA-BIL_IRA-BIL - Mid_annual_st'!$A$3:$A$434,0),),'IRA-BIL_IRA-BIL - Mid_annual_st'!$W$1:$AR$1,$B625)</f>
        <v>1323241</v>
      </c>
      <c r="I625">
        <f>SUMIFS(INDEX('IRA-BIL_IRA-BIL - Mid_annual_st'!$W$3:$AR$434,MATCH(I618,'IRA-BIL_IRA-BIL - Mid_annual_st'!$A$3:$A$434,0),),'IRA-BIL_IRA-BIL - Mid_annual_st'!$W$1:$AR$1,$B625)</f>
        <v>687564</v>
      </c>
      <c r="J625">
        <f>SUMIFS(INDEX('IRA-BIL_IRA-BIL - Mid_annual_st'!$W$3:$AR$434,MATCH(J618,'IRA-BIL_IRA-BIL - Mid_annual_st'!$A$3:$A$434,0),),'IRA-BIL_IRA-BIL - Mid_annual_st'!$W$1:$AR$1,$B625)</f>
        <v>499088</v>
      </c>
      <c r="K625">
        <f>SUMIFS(INDEX('IRA-BIL_IRA-BIL - Mid_annual_st'!$W$3:$AR$434,MATCH(K618,'IRA-BIL_IRA-BIL - Mid_annual_st'!$A$3:$A$434,0),),'IRA-BIL_IRA-BIL - Mid_annual_st'!$W$1:$AR$1,$B625)</f>
        <v>240921</v>
      </c>
      <c r="M625">
        <f t="shared" ref="M625" si="4763">C625/SUM(C620:C631)</f>
        <v>6.9344311409436532E-2</v>
      </c>
      <c r="N625">
        <f t="shared" ref="N625" si="4764">D625/SUM(D620:D631)</f>
        <v>3.0371303238327211E-2</v>
      </c>
      <c r="O625">
        <f t="shared" ref="O625" si="4765">E625/SUM(E620:E631)</f>
        <v>2.9967054446273182E-2</v>
      </c>
      <c r="P625">
        <f t="shared" ref="P625" si="4766">F625/SUM(F620:F631)</f>
        <v>3.0566444144568359E-2</v>
      </c>
      <c r="Q625">
        <f t="shared" ref="Q625" si="4767">G625/SUM(G620:G631)</f>
        <v>2.4144761917236374E-2</v>
      </c>
      <c r="R625">
        <f t="shared" ref="R625" si="4768">H625/SUM(H620:H631)</f>
        <v>1.0993727571542381E-2</v>
      </c>
      <c r="S625">
        <f t="shared" ref="S625" si="4769">I625/SUM(I620:I631)</f>
        <v>5.5284937857634124E-3</v>
      </c>
      <c r="T625">
        <f t="shared" ref="T625" si="4770">J625/SUM(J620:J631)</f>
        <v>4.0116291977170832E-3</v>
      </c>
      <c r="U625">
        <f t="shared" ref="U625" si="4771">K625/SUM(K620:K631)</f>
        <v>1.9121336487933338E-3</v>
      </c>
    </row>
    <row r="626" spans="1:21">
      <c r="A626" t="str">
        <f t="shared" si="4735"/>
        <v>WA</v>
      </c>
      <c r="B626" s="1" t="s">
        <v>99</v>
      </c>
      <c r="C626">
        <f>SUMIFS(INDEX('IRA-BIL_IRA-BIL - Mid_annual_st'!$W$3:$AR$434,MATCH(C618,'IRA-BIL_IRA-BIL - Mid_annual_st'!$A$3:$A$434,0),),'IRA-BIL_IRA-BIL - Mid_annual_st'!$W$1:$AR$1,$B626)</f>
        <v>9246796</v>
      </c>
      <c r="D626">
        <f>SUMIFS(INDEX('IRA-BIL_IRA-BIL - Mid_annual_st'!$W$3:$AR$434,MATCH(D618,'IRA-BIL_IRA-BIL - Mid_annual_st'!$A$3:$A$434,0),),'IRA-BIL_IRA-BIL - Mid_annual_st'!$W$1:$AR$1,$B626)</f>
        <v>9246796</v>
      </c>
      <c r="E626">
        <f>SUMIFS(INDEX('IRA-BIL_IRA-BIL - Mid_annual_st'!$W$3:$AR$434,MATCH(E618,'IRA-BIL_IRA-BIL - Mid_annual_st'!$A$3:$A$434,0),),'IRA-BIL_IRA-BIL - Mid_annual_st'!$W$1:$AR$1,$B626)</f>
        <v>9246796</v>
      </c>
      <c r="F626">
        <f>SUMIFS(INDEX('IRA-BIL_IRA-BIL - Mid_annual_st'!$W$3:$AR$434,MATCH(F618,'IRA-BIL_IRA-BIL - Mid_annual_st'!$A$3:$A$434,0),),'IRA-BIL_IRA-BIL - Mid_annual_st'!$W$1:$AR$1,$B626)</f>
        <v>9246796</v>
      </c>
      <c r="G626">
        <f>SUMIFS(INDEX('IRA-BIL_IRA-BIL - Mid_annual_st'!$W$3:$AR$434,MATCH(G618,'IRA-BIL_IRA-BIL - Mid_annual_st'!$A$3:$A$434,0),),'IRA-BIL_IRA-BIL - Mid_annual_st'!$W$1:$AR$1,$B626)</f>
        <v>9246796</v>
      </c>
      <c r="H626">
        <f>SUMIFS(INDEX('IRA-BIL_IRA-BIL - Mid_annual_st'!$W$3:$AR$434,MATCH(H618,'IRA-BIL_IRA-BIL - Mid_annual_st'!$A$3:$A$434,0),),'IRA-BIL_IRA-BIL - Mid_annual_st'!$W$1:$AR$1,$B626)</f>
        <v>11823338</v>
      </c>
      <c r="I626">
        <f>SUMIFS(INDEX('IRA-BIL_IRA-BIL - Mid_annual_st'!$W$3:$AR$434,MATCH(I618,'IRA-BIL_IRA-BIL - Mid_annual_st'!$A$3:$A$434,0),),'IRA-BIL_IRA-BIL - Mid_annual_st'!$W$1:$AR$1,$B626)</f>
        <v>11424089</v>
      </c>
      <c r="J626">
        <f>SUMIFS(INDEX('IRA-BIL_IRA-BIL - Mid_annual_st'!$W$3:$AR$434,MATCH(J618,'IRA-BIL_IRA-BIL - Mid_annual_st'!$A$3:$A$434,0),),'IRA-BIL_IRA-BIL - Mid_annual_st'!$W$1:$AR$1,$B626)</f>
        <v>9723476</v>
      </c>
      <c r="K626">
        <f>SUMIFS(INDEX('IRA-BIL_IRA-BIL - Mid_annual_st'!$W$3:$AR$434,MATCH(K618,'IRA-BIL_IRA-BIL - Mid_annual_st'!$A$3:$A$434,0),),'IRA-BIL_IRA-BIL - Mid_annual_st'!$W$1:$AR$1,$B626)</f>
        <v>9670908</v>
      </c>
      <c r="M626">
        <f t="shared" ref="M626" si="4772">C626/SUM(C620:C631)</f>
        <v>7.6771997952092705E-2</v>
      </c>
      <c r="N626">
        <f t="shared" ref="N626" si="4773">D626/SUM(D620:D631)</f>
        <v>7.9714916548572282E-2</v>
      </c>
      <c r="O626">
        <f t="shared" ref="O626" si="4774">E626/SUM(E620:E631)</f>
        <v>8.0257763732074772E-2</v>
      </c>
      <c r="P626">
        <f t="shared" ref="P626" si="4775">F626/SUM(F620:F631)</f>
        <v>8.080100510384032E-2</v>
      </c>
      <c r="Q626">
        <f t="shared" ref="Q626" si="4776">G626/SUM(G620:G631)</f>
        <v>7.926460777070371E-2</v>
      </c>
      <c r="R626">
        <f t="shared" ref="R626" si="4777">H626/SUM(H620:H631)</f>
        <v>9.8230448541319959E-2</v>
      </c>
      <c r="S626">
        <f t="shared" ref="S626" si="4778">I626/SUM(I620:I631)</f>
        <v>9.1857638044615705E-2</v>
      </c>
      <c r="T626">
        <f t="shared" ref="T626" si="4779">J626/SUM(J620:J631)</f>
        <v>7.8156517938522491E-2</v>
      </c>
      <c r="U626">
        <f t="shared" ref="U626" si="4780">K626/SUM(K620:K631)</f>
        <v>7.6755735702510958E-2</v>
      </c>
    </row>
    <row r="627" spans="1:21">
      <c r="A627" t="str">
        <f t="shared" si="4735"/>
        <v>WA</v>
      </c>
      <c r="B627" s="1" t="s">
        <v>109</v>
      </c>
      <c r="C627">
        <f>SUMIFS(INDEX('IRA-BIL_IRA-BIL - Mid_annual_st'!$W$3:$AR$434,MATCH(C618,'IRA-BIL_IRA-BIL - Mid_annual_st'!$A$3:$A$434,0),),'IRA-BIL_IRA-BIL - Mid_annual_st'!$W$1:$AR$1,$B627)</f>
        <v>0</v>
      </c>
      <c r="D627">
        <f>SUMIFS(INDEX('IRA-BIL_IRA-BIL - Mid_annual_st'!$W$3:$AR$434,MATCH(D618,'IRA-BIL_IRA-BIL - Mid_annual_st'!$A$3:$A$434,0),),'IRA-BIL_IRA-BIL - Mid_annual_st'!$W$1:$AR$1,$B627)</f>
        <v>0</v>
      </c>
      <c r="E627">
        <f>SUMIFS(INDEX('IRA-BIL_IRA-BIL - Mid_annual_st'!$W$3:$AR$434,MATCH(E618,'IRA-BIL_IRA-BIL - Mid_annual_st'!$A$3:$A$434,0),),'IRA-BIL_IRA-BIL - Mid_annual_st'!$W$1:$AR$1,$B627)</f>
        <v>0</v>
      </c>
      <c r="F627">
        <f>SUMIFS(INDEX('IRA-BIL_IRA-BIL - Mid_annual_st'!$W$3:$AR$434,MATCH(F618,'IRA-BIL_IRA-BIL - Mid_annual_st'!$A$3:$A$434,0),),'IRA-BIL_IRA-BIL - Mid_annual_st'!$W$1:$AR$1,$B627)</f>
        <v>0</v>
      </c>
      <c r="G627">
        <f>SUMIFS(INDEX('IRA-BIL_IRA-BIL - Mid_annual_st'!$W$3:$AR$434,MATCH(G618,'IRA-BIL_IRA-BIL - Mid_annual_st'!$A$3:$A$434,0),),'IRA-BIL_IRA-BIL - Mid_annual_st'!$W$1:$AR$1,$B627)</f>
        <v>0</v>
      </c>
      <c r="H627">
        <f>SUMIFS(INDEX('IRA-BIL_IRA-BIL - Mid_annual_st'!$W$3:$AR$434,MATCH(H618,'IRA-BIL_IRA-BIL - Mid_annual_st'!$A$3:$A$434,0),),'IRA-BIL_IRA-BIL - Mid_annual_st'!$W$1:$AR$1,$B627)</f>
        <v>0</v>
      </c>
      <c r="I627">
        <f>SUMIFS(INDEX('IRA-BIL_IRA-BIL - Mid_annual_st'!$W$3:$AR$434,MATCH(I618,'IRA-BIL_IRA-BIL - Mid_annual_st'!$A$3:$A$434,0),),'IRA-BIL_IRA-BIL - Mid_annual_st'!$W$1:$AR$1,$B627)</f>
        <v>0</v>
      </c>
      <c r="J627">
        <f>SUMIFS(INDEX('IRA-BIL_IRA-BIL - Mid_annual_st'!$W$3:$AR$434,MATCH(J618,'IRA-BIL_IRA-BIL - Mid_annual_st'!$A$3:$A$434,0),),'IRA-BIL_IRA-BIL - Mid_annual_st'!$W$1:$AR$1,$B627)</f>
        <v>0</v>
      </c>
      <c r="K627">
        <f>SUMIFS(INDEX('IRA-BIL_IRA-BIL - Mid_annual_st'!$W$3:$AR$434,MATCH(K618,'IRA-BIL_IRA-BIL - Mid_annual_st'!$A$3:$A$434,0),),'IRA-BIL_IRA-BIL - Mid_annual_st'!$W$1:$AR$1,$B627)</f>
        <v>0</v>
      </c>
      <c r="M627">
        <f t="shared" ref="M627" si="4781">C627/SUM(C620:C631)</f>
        <v>0</v>
      </c>
      <c r="N627">
        <f t="shared" ref="N627" si="4782">D627/SUM(D620:D631)</f>
        <v>0</v>
      </c>
      <c r="O627">
        <f t="shared" ref="O627" si="4783">E627/SUM(E620:E631)</f>
        <v>0</v>
      </c>
      <c r="P627">
        <f t="shared" ref="P627" si="4784">F627/SUM(F620:F631)</f>
        <v>0</v>
      </c>
      <c r="Q627">
        <f t="shared" ref="Q627" si="4785">G627/SUM(G620:G631)</f>
        <v>0</v>
      </c>
      <c r="R627">
        <f t="shared" ref="R627" si="4786">H627/SUM(H620:H631)</f>
        <v>0</v>
      </c>
      <c r="S627">
        <f t="shared" ref="S627" si="4787">I627/SUM(I620:I631)</f>
        <v>0</v>
      </c>
      <c r="T627">
        <f t="shared" ref="T627" si="4788">J627/SUM(J620:J631)</f>
        <v>0</v>
      </c>
      <c r="U627">
        <f t="shared" ref="U627" si="4789">K627/SUM(K620:K631)</f>
        <v>0</v>
      </c>
    </row>
    <row r="628" spans="1:21">
      <c r="A628" t="str">
        <f t="shared" si="4735"/>
        <v>WA</v>
      </c>
      <c r="B628" s="1" t="s">
        <v>106</v>
      </c>
      <c r="C628">
        <f>SUMIFS(INDEX('IRA-BIL_IRA-BIL - Mid_annual_st'!$W$3:$AR$434,MATCH(C618,'IRA-BIL_IRA-BIL - Mid_annual_st'!$A$3:$A$434,0),),'IRA-BIL_IRA-BIL - Mid_annual_st'!$W$1:$AR$1,$B628)</f>
        <v>0</v>
      </c>
      <c r="D628">
        <f>SUMIFS(INDEX('IRA-BIL_IRA-BIL - Mid_annual_st'!$W$3:$AR$434,MATCH(D618,'IRA-BIL_IRA-BIL - Mid_annual_st'!$A$3:$A$434,0),),'IRA-BIL_IRA-BIL - Mid_annual_st'!$W$1:$AR$1,$B628)</f>
        <v>0</v>
      </c>
      <c r="E628">
        <f>SUMIFS(INDEX('IRA-BIL_IRA-BIL - Mid_annual_st'!$W$3:$AR$434,MATCH(E618,'IRA-BIL_IRA-BIL - Mid_annual_st'!$A$3:$A$434,0),),'IRA-BIL_IRA-BIL - Mid_annual_st'!$W$1:$AR$1,$B628)</f>
        <v>0</v>
      </c>
      <c r="F628">
        <f>SUMIFS(INDEX('IRA-BIL_IRA-BIL - Mid_annual_st'!$W$3:$AR$434,MATCH(F618,'IRA-BIL_IRA-BIL - Mid_annual_st'!$A$3:$A$434,0),),'IRA-BIL_IRA-BIL - Mid_annual_st'!$W$1:$AR$1,$B628)</f>
        <v>0</v>
      </c>
      <c r="G628">
        <f>SUMIFS(INDEX('IRA-BIL_IRA-BIL - Mid_annual_st'!$W$3:$AR$434,MATCH(G618,'IRA-BIL_IRA-BIL - Mid_annual_st'!$A$3:$A$434,0),),'IRA-BIL_IRA-BIL - Mid_annual_st'!$W$1:$AR$1,$B628)</f>
        <v>0</v>
      </c>
      <c r="H628">
        <f>SUMIFS(INDEX('IRA-BIL_IRA-BIL - Mid_annual_st'!$W$3:$AR$434,MATCH(H618,'IRA-BIL_IRA-BIL - Mid_annual_st'!$A$3:$A$434,0),),'IRA-BIL_IRA-BIL - Mid_annual_st'!$W$1:$AR$1,$B628)</f>
        <v>0</v>
      </c>
      <c r="I628">
        <f>SUMIFS(INDEX('IRA-BIL_IRA-BIL - Mid_annual_st'!$W$3:$AR$434,MATCH(I618,'IRA-BIL_IRA-BIL - Mid_annual_st'!$A$3:$A$434,0),),'IRA-BIL_IRA-BIL - Mid_annual_st'!$W$1:$AR$1,$B628)</f>
        <v>0</v>
      </c>
      <c r="J628">
        <f>SUMIFS(INDEX('IRA-BIL_IRA-BIL - Mid_annual_st'!$W$3:$AR$434,MATCH(J618,'IRA-BIL_IRA-BIL - Mid_annual_st'!$A$3:$A$434,0),),'IRA-BIL_IRA-BIL - Mid_annual_st'!$W$1:$AR$1,$B628)</f>
        <v>0</v>
      </c>
      <c r="K628">
        <f>SUMIFS(INDEX('IRA-BIL_IRA-BIL - Mid_annual_st'!$W$3:$AR$434,MATCH(K618,'IRA-BIL_IRA-BIL - Mid_annual_st'!$A$3:$A$434,0),),'IRA-BIL_IRA-BIL - Mid_annual_st'!$W$1:$AR$1,$B628)</f>
        <v>0</v>
      </c>
      <c r="M628">
        <f t="shared" ref="M628" si="4790">C628/SUM(C620:C631)</f>
        <v>0</v>
      </c>
      <c r="N628">
        <f t="shared" ref="N628" si="4791">D628/SUM(D620:D631)</f>
        <v>0</v>
      </c>
      <c r="O628">
        <f t="shared" ref="O628" si="4792">E628/SUM(E620:E631)</f>
        <v>0</v>
      </c>
      <c r="P628">
        <f t="shared" ref="P628" si="4793">F628/SUM(F620:F631)</f>
        <v>0</v>
      </c>
      <c r="Q628">
        <f t="shared" ref="Q628" si="4794">G628/SUM(G620:G631)</f>
        <v>0</v>
      </c>
      <c r="R628">
        <f t="shared" ref="R628" si="4795">H628/SUM(H620:H631)</f>
        <v>0</v>
      </c>
      <c r="S628">
        <f t="shared" ref="S628" si="4796">I628/SUM(I620:I631)</f>
        <v>0</v>
      </c>
      <c r="T628">
        <f t="shared" ref="T628" si="4797">J628/SUM(J620:J631)</f>
        <v>0</v>
      </c>
      <c r="U628">
        <f t="shared" ref="U628" si="4798">K628/SUM(K620:K631)</f>
        <v>0</v>
      </c>
    </row>
    <row r="629" spans="1:21">
      <c r="A629" t="str">
        <f t="shared" si="4735"/>
        <v>WA</v>
      </c>
      <c r="B629" s="1" t="s">
        <v>100</v>
      </c>
      <c r="C629">
        <f>SUMIFS(INDEX('IRA-BIL_IRA-BIL - Mid_annual_st'!$W$3:$AR$434,MATCH(C618,'IRA-BIL_IRA-BIL - Mid_annual_st'!$A$3:$A$434,0),),'IRA-BIL_IRA-BIL - Mid_annual_st'!$W$1:$AR$1,$B629)</f>
        <v>8927570</v>
      </c>
      <c r="D629">
        <f>SUMIFS(INDEX('IRA-BIL_IRA-BIL - Mid_annual_st'!$W$3:$AR$434,MATCH(D618,'IRA-BIL_IRA-BIL - Mid_annual_st'!$A$3:$A$434,0),),'IRA-BIL_IRA-BIL - Mid_annual_st'!$W$1:$AR$1,$B629)</f>
        <v>9302409</v>
      </c>
      <c r="E629">
        <f>SUMIFS(INDEX('IRA-BIL_IRA-BIL - Mid_annual_st'!$W$3:$AR$434,MATCH(E618,'IRA-BIL_IRA-BIL - Mid_annual_st'!$A$3:$A$434,0),),'IRA-BIL_IRA-BIL - Mid_annual_st'!$W$1:$AR$1,$B629)</f>
        <v>9447631</v>
      </c>
      <c r="F629">
        <f>SUMIFS(INDEX('IRA-BIL_IRA-BIL - Mid_annual_st'!$W$3:$AR$434,MATCH(F618,'IRA-BIL_IRA-BIL - Mid_annual_st'!$A$3:$A$434,0),),'IRA-BIL_IRA-BIL - Mid_annual_st'!$W$1:$AR$1,$B629)</f>
        <v>9935427</v>
      </c>
      <c r="G629">
        <f>SUMIFS(INDEX('IRA-BIL_IRA-BIL - Mid_annual_st'!$W$3:$AR$434,MATCH(G618,'IRA-BIL_IRA-BIL - Mid_annual_st'!$A$3:$A$434,0),),'IRA-BIL_IRA-BIL - Mid_annual_st'!$W$1:$AR$1,$B629)</f>
        <v>12744849</v>
      </c>
      <c r="H629">
        <f>SUMIFS(INDEX('IRA-BIL_IRA-BIL - Mid_annual_st'!$W$3:$AR$434,MATCH(H618,'IRA-BIL_IRA-BIL - Mid_annual_st'!$A$3:$A$434,0),),'IRA-BIL_IRA-BIL - Mid_annual_st'!$W$1:$AR$1,$B629)</f>
        <v>14930157</v>
      </c>
      <c r="I629">
        <f>SUMIFS(INDEX('IRA-BIL_IRA-BIL - Mid_annual_st'!$W$3:$AR$434,MATCH(I618,'IRA-BIL_IRA-BIL - Mid_annual_st'!$A$3:$A$434,0),),'IRA-BIL_IRA-BIL - Mid_annual_st'!$W$1:$AR$1,$B629)</f>
        <v>20045795</v>
      </c>
      <c r="J629">
        <f>SUMIFS(INDEX('IRA-BIL_IRA-BIL - Mid_annual_st'!$W$3:$AR$434,MATCH(J618,'IRA-BIL_IRA-BIL - Mid_annual_st'!$A$3:$A$434,0),),'IRA-BIL_IRA-BIL - Mid_annual_st'!$W$1:$AR$1,$B629)</f>
        <v>21975320</v>
      </c>
      <c r="K629">
        <f>SUMIFS(INDEX('IRA-BIL_IRA-BIL - Mid_annual_st'!$W$3:$AR$434,MATCH(K618,'IRA-BIL_IRA-BIL - Mid_annual_st'!$A$3:$A$434,0),),'IRA-BIL_IRA-BIL - Mid_annual_st'!$W$1:$AR$1,$B629)</f>
        <v>24286039</v>
      </c>
      <c r="M629">
        <f t="shared" ref="M629" si="4799">C629/SUM(C620:C631)</f>
        <v>7.4121607717653151E-2</v>
      </c>
      <c r="N629">
        <f t="shared" ref="N629" si="4800">D629/SUM(D620:D631)</f>
        <v>8.0194345926490399E-2</v>
      </c>
      <c r="O629">
        <f t="shared" ref="O629" si="4801">E629/SUM(E620:E631)</f>
        <v>8.2000915411762659E-2</v>
      </c>
      <c r="P629">
        <f t="shared" ref="P629" si="4802">F629/SUM(F620:F631)</f>
        <v>8.6818449086130262E-2</v>
      </c>
      <c r="Q629">
        <f t="shared" ref="Q629" si="4803">G629/SUM(G620:G631)</f>
        <v>0.10925032379668001</v>
      </c>
      <c r="R629">
        <f t="shared" ref="R629" si="4804">H629/SUM(H620:H631)</f>
        <v>0.12404246744044092</v>
      </c>
      <c r="S629">
        <f t="shared" ref="S629" si="4805">I629/SUM(I620:I631)</f>
        <v>0.16118216353413978</v>
      </c>
      <c r="T629">
        <f t="shared" ref="T629" si="4806">J629/SUM(J620:J631)</f>
        <v>0.17663585448092553</v>
      </c>
      <c r="U629">
        <f t="shared" ref="U629" si="4807">K629/SUM(K620:K631)</f>
        <v>0.19275261337868932</v>
      </c>
    </row>
    <row r="630" spans="1:21">
      <c r="A630" t="str">
        <f t="shared" si="4735"/>
        <v>WA</v>
      </c>
      <c r="B630" s="1" t="s">
        <v>896</v>
      </c>
      <c r="C630" s="156">
        <v>0</v>
      </c>
      <c r="D630" s="156">
        <v>0</v>
      </c>
      <c r="E630" s="156">
        <v>0</v>
      </c>
      <c r="F630" s="156">
        <v>0</v>
      </c>
      <c r="G630" s="156">
        <v>0</v>
      </c>
      <c r="H630" s="156">
        <v>0</v>
      </c>
      <c r="I630" s="156">
        <v>0</v>
      </c>
      <c r="J630" s="156">
        <v>0</v>
      </c>
      <c r="K630" s="156">
        <v>0</v>
      </c>
      <c r="M630" s="156">
        <v>0</v>
      </c>
      <c r="N630" s="156">
        <v>0</v>
      </c>
      <c r="O630" s="156">
        <v>0</v>
      </c>
      <c r="P630" s="156">
        <v>0</v>
      </c>
      <c r="Q630" s="156">
        <v>0</v>
      </c>
      <c r="R630" s="156">
        <v>0</v>
      </c>
      <c r="S630" s="156">
        <v>0</v>
      </c>
      <c r="T630" s="156">
        <v>0</v>
      </c>
      <c r="U630" s="156">
        <v>0</v>
      </c>
    </row>
    <row r="631" spans="1:21" ht="15.5" thickBot="1">
      <c r="A631" t="str">
        <f t="shared" si="4735"/>
        <v>WA</v>
      </c>
      <c r="B631" s="1" t="s">
        <v>895</v>
      </c>
      <c r="C631">
        <f>SUMIFS(INDEX('IRA-BIL_IRA-BIL - Mid_annual_st'!$W$3:$AR$434,MATCH(C618,'IRA-BIL_IRA-BIL - Mid_annual_st'!$A$3:$A$434,0),),'IRA-BIL_IRA-BIL - Mid_annual_st'!$W$1:$AR$1,$B631)</f>
        <v>361347</v>
      </c>
      <c r="D631">
        <f>SUMIFS(INDEX('IRA-BIL_IRA-BIL - Mid_annual_st'!$W$3:$AR$434,MATCH(D618,'IRA-BIL_IRA-BIL - Mid_annual_st'!$A$3:$A$434,0),),'IRA-BIL_IRA-BIL - Mid_annual_st'!$W$1:$AR$1,$B631)</f>
        <v>369067</v>
      </c>
      <c r="E631">
        <f>SUMIFS(INDEX('IRA-BIL_IRA-BIL - Mid_annual_st'!$W$3:$AR$434,MATCH(E618,'IRA-BIL_IRA-BIL - Mid_annual_st'!$A$3:$A$434,0),),'IRA-BIL_IRA-BIL - Mid_annual_st'!$W$1:$AR$1,$B631)</f>
        <v>366467</v>
      </c>
      <c r="F631">
        <f>SUMIFS(INDEX('IRA-BIL_IRA-BIL - Mid_annual_st'!$W$3:$AR$434,MATCH(F618,'IRA-BIL_IRA-BIL - Mid_annual_st'!$A$3:$A$434,0),),'IRA-BIL_IRA-BIL - Mid_annual_st'!$W$1:$AR$1,$B631)</f>
        <v>363905</v>
      </c>
      <c r="G631">
        <f>SUMIFS(INDEX('IRA-BIL_IRA-BIL - Mid_annual_st'!$W$3:$AR$434,MATCH(G618,'IRA-BIL_IRA-BIL - Mid_annual_st'!$A$3:$A$434,0),),'IRA-BIL_IRA-BIL - Mid_annual_st'!$W$1:$AR$1,$B631)</f>
        <v>359747</v>
      </c>
      <c r="H631">
        <f>SUMIFS(INDEX('IRA-BIL_IRA-BIL - Mid_annual_st'!$W$3:$AR$434,MATCH(H618,'IRA-BIL_IRA-BIL - Mid_annual_st'!$A$3:$A$434,0),),'IRA-BIL_IRA-BIL - Mid_annual_st'!$W$1:$AR$1,$B631)</f>
        <v>358825</v>
      </c>
      <c r="I631">
        <f>SUMIFS(INDEX('IRA-BIL_IRA-BIL - Mid_annual_st'!$W$3:$AR$434,MATCH(I618,'IRA-BIL_IRA-BIL - Mid_annual_st'!$A$3:$A$434,0),),'IRA-BIL_IRA-BIL - Mid_annual_st'!$W$1:$AR$1,$B631)</f>
        <v>356322</v>
      </c>
      <c r="J631">
        <f>SUMIFS(INDEX('IRA-BIL_IRA-BIL - Mid_annual_st'!$W$3:$AR$434,MATCH(J618,'IRA-BIL_IRA-BIL - Mid_annual_st'!$A$3:$A$434,0),),'IRA-BIL_IRA-BIL - Mid_annual_st'!$W$1:$AR$1,$B631)</f>
        <v>353831</v>
      </c>
      <c r="K631">
        <f>SUMIFS(INDEX('IRA-BIL_IRA-BIL - Mid_annual_st'!$W$3:$AR$434,MATCH(K618,'IRA-BIL_IRA-BIL - Mid_annual_st'!$A$3:$A$434,0),),'IRA-BIL_IRA-BIL - Mid_annual_st'!$W$1:$AR$1,$B631)</f>
        <v>324799</v>
      </c>
      <c r="M631">
        <f t="shared" ref="M631" si="4808">C631/SUM(C620:C631)</f>
        <v>3.0001019968424569E-3</v>
      </c>
      <c r="N631">
        <f t="shared" ref="N631" si="4809">D631/SUM(D620:D631)</f>
        <v>3.18165828529492E-3</v>
      </c>
      <c r="O631">
        <f t="shared" ref="O631" si="4810">E631/SUM(E620:E631)</f>
        <v>3.1807581676509618E-3</v>
      </c>
      <c r="P631">
        <f t="shared" ref="P631" si="4811">F631/SUM(F620:F631)</f>
        <v>3.1799003419468769E-3</v>
      </c>
      <c r="Q631">
        <f t="shared" ref="Q631" si="4812">G631/SUM(G620:G631)</f>
        <v>3.0837930080524485E-3</v>
      </c>
      <c r="R631">
        <f t="shared" ref="R631" si="4813">H631/SUM(H620:H631)</f>
        <v>2.9811835454453838E-3</v>
      </c>
      <c r="S631">
        <f t="shared" ref="S631" si="4814">I631/SUM(I620:I631)</f>
        <v>2.8650772331459914E-3</v>
      </c>
      <c r="T631">
        <f t="shared" ref="T631" si="4815">J631/SUM(J620:J631)</f>
        <v>2.8440651160866084E-3</v>
      </c>
      <c r="U631">
        <f t="shared" ref="U631" si="4816">K631/SUM(K620:K631)</f>
        <v>2.5778537238116479E-3</v>
      </c>
    </row>
    <row r="632" spans="1:21" ht="15.5" thickBot="1">
      <c r="A632" s="153" t="s">
        <v>582</v>
      </c>
      <c r="C632" s="152" t="str">
        <f t="shared" ref="C632" si="4817">$A632&amp;"_"&amp;C633</f>
        <v>WV_2022</v>
      </c>
      <c r="D632" s="152" t="str">
        <f t="shared" ref="D632" si="4818">$A632&amp;"_"&amp;D633</f>
        <v>WV_2023</v>
      </c>
      <c r="E632" s="152" t="str">
        <f t="shared" ref="E632" si="4819">$A632&amp;"_"&amp;E633</f>
        <v>WV_2024</v>
      </c>
      <c r="F632" s="152" t="str">
        <f t="shared" ref="F632" si="4820">$A632&amp;"_"&amp;F633</f>
        <v>WV_2025</v>
      </c>
      <c r="G632" s="152" t="str">
        <f t="shared" ref="G632" si="4821">$A632&amp;"_"&amp;G633</f>
        <v>WV_2026</v>
      </c>
      <c r="H632" s="152" t="str">
        <f t="shared" ref="H632" si="4822">$A632&amp;"_"&amp;H633</f>
        <v>WV_2027</v>
      </c>
      <c r="I632" s="152" t="str">
        <f t="shared" ref="I632" si="4823">$A632&amp;"_"&amp;I633</f>
        <v>WV_2028</v>
      </c>
      <c r="J632" s="152" t="str">
        <f t="shared" ref="J632" si="4824">$A632&amp;"_"&amp;J633</f>
        <v>WV_2029</v>
      </c>
      <c r="K632" s="152" t="str">
        <f t="shared" ref="K632" si="4825">$A632&amp;"_"&amp;K633</f>
        <v>WV_2030</v>
      </c>
      <c r="M632" s="159" t="str">
        <f t="shared" ref="M632" si="4826">$A632&amp;"_"&amp;M633</f>
        <v>WV_2022</v>
      </c>
      <c r="N632" s="159" t="str">
        <f t="shared" ref="N632" si="4827">$A632&amp;"_"&amp;N633</f>
        <v>WV_2023</v>
      </c>
      <c r="O632" s="159" t="str">
        <f t="shared" ref="O632" si="4828">$A632&amp;"_"&amp;O633</f>
        <v>WV_2024</v>
      </c>
      <c r="P632" s="159" t="str">
        <f t="shared" ref="P632" si="4829">$A632&amp;"_"&amp;P633</f>
        <v>WV_2025</v>
      </c>
      <c r="Q632" s="159" t="str">
        <f t="shared" ref="Q632" si="4830">$A632&amp;"_"&amp;Q633</f>
        <v>WV_2026</v>
      </c>
      <c r="R632" s="159" t="str">
        <f t="shared" ref="R632" si="4831">$A632&amp;"_"&amp;R633</f>
        <v>WV_2027</v>
      </c>
      <c r="S632" s="159" t="str">
        <f t="shared" ref="S632" si="4832">$A632&amp;"_"&amp;S633</f>
        <v>WV_2028</v>
      </c>
      <c r="T632" s="159" t="str">
        <f t="shared" ref="T632" si="4833">$A632&amp;"_"&amp;T633</f>
        <v>WV_2029</v>
      </c>
      <c r="U632" s="159" t="str">
        <f t="shared" ref="U632" si="4834">$A632&amp;"_"&amp;U633</f>
        <v>WV_2030</v>
      </c>
    </row>
    <row r="633" spans="1:21">
      <c r="C633" s="151">
        <v>2022</v>
      </c>
      <c r="D633" s="151">
        <v>2023</v>
      </c>
      <c r="E633" s="151">
        <v>2024</v>
      </c>
      <c r="F633" s="151">
        <v>2025</v>
      </c>
      <c r="G633" s="151">
        <v>2026</v>
      </c>
      <c r="H633" s="151">
        <v>2027</v>
      </c>
      <c r="I633" s="151">
        <v>2028</v>
      </c>
      <c r="J633" s="151">
        <v>2029</v>
      </c>
      <c r="K633" s="151">
        <v>2030</v>
      </c>
      <c r="M633" s="151">
        <v>2022</v>
      </c>
      <c r="N633" s="151">
        <v>2023</v>
      </c>
      <c r="O633" s="151">
        <v>2024</v>
      </c>
      <c r="P633" s="151">
        <v>2025</v>
      </c>
      <c r="Q633" s="151">
        <v>2026</v>
      </c>
      <c r="R633" s="151">
        <v>2027</v>
      </c>
      <c r="S633" s="151">
        <v>2028</v>
      </c>
      <c r="T633" s="151">
        <v>2029</v>
      </c>
      <c r="U633" s="151">
        <v>2030</v>
      </c>
    </row>
    <row r="634" spans="1:21">
      <c r="A634" t="str">
        <f>A632</f>
        <v>WV</v>
      </c>
      <c r="B634" s="1" t="s">
        <v>897</v>
      </c>
      <c r="C634" s="156">
        <v>0</v>
      </c>
      <c r="D634" s="156">
        <v>0</v>
      </c>
      <c r="E634" s="156">
        <v>0</v>
      </c>
      <c r="F634" s="156">
        <v>0</v>
      </c>
      <c r="G634" s="156">
        <v>0</v>
      </c>
      <c r="H634" s="156">
        <v>0</v>
      </c>
      <c r="I634" s="156">
        <v>0</v>
      </c>
      <c r="J634" s="156">
        <v>0</v>
      </c>
      <c r="K634" s="156">
        <v>0</v>
      </c>
      <c r="M634" s="156">
        <v>0</v>
      </c>
      <c r="N634" s="156">
        <v>0</v>
      </c>
      <c r="O634" s="156">
        <v>0</v>
      </c>
      <c r="P634" s="156">
        <v>0</v>
      </c>
      <c r="Q634" s="156">
        <v>0</v>
      </c>
      <c r="R634" s="156">
        <v>0</v>
      </c>
      <c r="S634" s="156">
        <v>0</v>
      </c>
      <c r="T634" s="156">
        <v>0</v>
      </c>
      <c r="U634" s="156">
        <v>0</v>
      </c>
    </row>
    <row r="635" spans="1:21">
      <c r="A635" t="str">
        <f>A634</f>
        <v>WV</v>
      </c>
      <c r="B635" s="1" t="s">
        <v>104</v>
      </c>
      <c r="C635">
        <f>SUMIFS(INDEX('IRA-BIL_IRA-BIL - Mid_annual_st'!$W$3:$AR$434,MATCH(C632,'IRA-BIL_IRA-BIL - Mid_annual_st'!$A$3:$A$434,0),),'IRA-BIL_IRA-BIL - Mid_annual_st'!$W$1:$AR$1,$B635)</f>
        <v>24819</v>
      </c>
      <c r="D635">
        <f>SUMIFS(INDEX('IRA-BIL_IRA-BIL - Mid_annual_st'!$W$3:$AR$434,MATCH(D632,'IRA-BIL_IRA-BIL - Mid_annual_st'!$A$3:$A$434,0),),'IRA-BIL_IRA-BIL - Mid_annual_st'!$W$1:$AR$1,$B635)</f>
        <v>24819</v>
      </c>
      <c r="E635">
        <f>SUMIFS(INDEX('IRA-BIL_IRA-BIL - Mid_annual_st'!$W$3:$AR$434,MATCH(E632,'IRA-BIL_IRA-BIL - Mid_annual_st'!$A$3:$A$434,0),),'IRA-BIL_IRA-BIL - Mid_annual_st'!$W$1:$AR$1,$B635)</f>
        <v>24819</v>
      </c>
      <c r="F635">
        <f>SUMIFS(INDEX('IRA-BIL_IRA-BIL - Mid_annual_st'!$W$3:$AR$434,MATCH(F632,'IRA-BIL_IRA-BIL - Mid_annual_st'!$A$3:$A$434,0),),'IRA-BIL_IRA-BIL - Mid_annual_st'!$W$1:$AR$1,$B635)</f>
        <v>24819</v>
      </c>
      <c r="G635">
        <f>SUMIFS(INDEX('IRA-BIL_IRA-BIL - Mid_annual_st'!$W$3:$AR$434,MATCH(G632,'IRA-BIL_IRA-BIL - Mid_annual_st'!$A$3:$A$434,0),),'IRA-BIL_IRA-BIL - Mid_annual_st'!$W$1:$AR$1,$B635)</f>
        <v>24819</v>
      </c>
      <c r="H635">
        <f>SUMIFS(INDEX('IRA-BIL_IRA-BIL - Mid_annual_st'!$W$3:$AR$434,MATCH(H632,'IRA-BIL_IRA-BIL - Mid_annual_st'!$A$3:$A$434,0),),'IRA-BIL_IRA-BIL - Mid_annual_st'!$W$1:$AR$1,$B635)</f>
        <v>24819</v>
      </c>
      <c r="I635">
        <f>SUMIFS(INDEX('IRA-BIL_IRA-BIL - Mid_annual_st'!$W$3:$AR$434,MATCH(I632,'IRA-BIL_IRA-BIL - Mid_annual_st'!$A$3:$A$434,0),),'IRA-BIL_IRA-BIL - Mid_annual_st'!$W$1:$AR$1,$B635)</f>
        <v>24819</v>
      </c>
      <c r="J635">
        <f>SUMIFS(INDEX('IRA-BIL_IRA-BIL - Mid_annual_st'!$W$3:$AR$434,MATCH(J632,'IRA-BIL_IRA-BIL - Mid_annual_st'!$A$3:$A$434,0),),'IRA-BIL_IRA-BIL - Mid_annual_st'!$W$1:$AR$1,$B635)</f>
        <v>24819</v>
      </c>
      <c r="K635">
        <f>SUMIFS(INDEX('IRA-BIL_IRA-BIL - Mid_annual_st'!$W$3:$AR$434,MATCH(K632,'IRA-BIL_IRA-BIL - Mid_annual_st'!$A$3:$A$434,0),),'IRA-BIL_IRA-BIL - Mid_annual_st'!$W$1:$AR$1,$B635)</f>
        <v>24819</v>
      </c>
      <c r="M635">
        <f t="shared" ref="M635" si="4835">C635/SUM(C634:C645)</f>
        <v>6.3195239297065447E-4</v>
      </c>
      <c r="N635">
        <f t="shared" ref="N635" si="4836">D635/SUM(D634:D645)</f>
        <v>7.4666058243135533E-4</v>
      </c>
      <c r="O635">
        <f t="shared" ref="O635" si="4837">E635/SUM(E634:E645)</f>
        <v>9.0154116353260722E-4</v>
      </c>
      <c r="P635">
        <f t="shared" ref="P635" si="4838">F635/SUM(F634:F645)</f>
        <v>9.0362149826189665E-4</v>
      </c>
      <c r="Q635">
        <f t="shared" ref="Q635" si="4839">G635/SUM(G634:G645)</f>
        <v>1.0074599284122575E-3</v>
      </c>
      <c r="R635">
        <f t="shared" ref="R635" si="4840">H635/SUM(H634:H645)</f>
        <v>1.2590909190064996E-3</v>
      </c>
      <c r="S635">
        <f t="shared" ref="S635" si="4841">I635/SUM(I634:I645)</f>
        <v>2.2772202553415443E-3</v>
      </c>
      <c r="T635">
        <f t="shared" ref="T635" si="4842">J635/SUM(J634:J645)</f>
        <v>2.6571106750457171E-3</v>
      </c>
      <c r="U635">
        <f t="shared" ref="U635" si="4843">K635/SUM(K634:K645)</f>
        <v>2.9708022530648553E-3</v>
      </c>
    </row>
    <row r="636" spans="1:21">
      <c r="A636" t="str">
        <f t="shared" ref="A636:A645" si="4844">A635</f>
        <v>WV</v>
      </c>
      <c r="B636" s="1" t="s">
        <v>98</v>
      </c>
      <c r="C636">
        <f>SUMIFS(INDEX('IRA-BIL_IRA-BIL - Mid_annual_st'!$W$3:$AR$434,MATCH(C632,'IRA-BIL_IRA-BIL - Mid_annual_st'!$A$3:$A$434,0),),'IRA-BIL_IRA-BIL - Mid_annual_st'!$W$1:$AR$1,$B636)</f>
        <v>34861219</v>
      </c>
      <c r="D636">
        <f>SUMIFS(INDEX('IRA-BIL_IRA-BIL - Mid_annual_st'!$W$3:$AR$434,MATCH(D632,'IRA-BIL_IRA-BIL - Mid_annual_st'!$A$3:$A$434,0),),'IRA-BIL_IRA-BIL - Mid_annual_st'!$W$1:$AR$1,$B636)</f>
        <v>24099540</v>
      </c>
      <c r="E636">
        <f>SUMIFS(INDEX('IRA-BIL_IRA-BIL - Mid_annual_st'!$W$3:$AR$434,MATCH(E632,'IRA-BIL_IRA-BIL - Mid_annual_st'!$A$3:$A$434,0),),'IRA-BIL_IRA-BIL - Mid_annual_st'!$W$1:$AR$1,$B636)</f>
        <v>18255334</v>
      </c>
      <c r="F636">
        <f>SUMIFS(INDEX('IRA-BIL_IRA-BIL - Mid_annual_st'!$W$3:$AR$434,MATCH(F632,'IRA-BIL_IRA-BIL - Mid_annual_st'!$A$3:$A$434,0),),'IRA-BIL_IRA-BIL - Mid_annual_st'!$W$1:$AR$1,$B636)</f>
        <v>18243672</v>
      </c>
      <c r="G636">
        <f>SUMIFS(INDEX('IRA-BIL_IRA-BIL - Mid_annual_st'!$W$3:$AR$434,MATCH(G632,'IRA-BIL_IRA-BIL - Mid_annual_st'!$A$3:$A$434,0),),'IRA-BIL_IRA-BIL - Mid_annual_st'!$W$1:$AR$1,$B636)</f>
        <v>15404647</v>
      </c>
      <c r="H636">
        <f>SUMIFS(INDEX('IRA-BIL_IRA-BIL - Mid_annual_st'!$W$3:$AR$434,MATCH(H632,'IRA-BIL_IRA-BIL - Mid_annual_st'!$A$3:$A$434,0),),'IRA-BIL_IRA-BIL - Mid_annual_st'!$W$1:$AR$1,$B636)</f>
        <v>10702889</v>
      </c>
      <c r="I636">
        <f>SUMIFS(INDEX('IRA-BIL_IRA-BIL - Mid_annual_st'!$W$3:$AR$434,MATCH(I632,'IRA-BIL_IRA-BIL - Mid_annual_st'!$A$3:$A$434,0),),'IRA-BIL_IRA-BIL - Mid_annual_st'!$W$1:$AR$1,$B636)</f>
        <v>2294492</v>
      </c>
      <c r="J636">
        <f>SUMIFS(INDEX('IRA-BIL_IRA-BIL - Mid_annual_st'!$W$3:$AR$434,MATCH(J632,'IRA-BIL_IRA-BIL - Mid_annual_st'!$A$3:$A$434,0),),'IRA-BIL_IRA-BIL - Mid_annual_st'!$W$1:$AR$1,$B636)</f>
        <v>785736</v>
      </c>
      <c r="K636">
        <f>SUMIFS(INDEX('IRA-BIL_IRA-BIL - Mid_annual_st'!$W$3:$AR$434,MATCH(K632,'IRA-BIL_IRA-BIL - Mid_annual_st'!$A$3:$A$434,0),),'IRA-BIL_IRA-BIL - Mid_annual_st'!$W$1:$AR$1,$B636)</f>
        <v>0</v>
      </c>
      <c r="M636">
        <f t="shared" ref="M636" si="4845">C636/SUM(C634:C645)</f>
        <v>0.88765183000620673</v>
      </c>
      <c r="N636">
        <f t="shared" ref="N636" si="4846">D636/SUM(D634:D645)</f>
        <v>0.72501618005269131</v>
      </c>
      <c r="O636">
        <f t="shared" ref="O636" si="4847">E636/SUM(E634:E645)</f>
        <v>0.66311837926735029</v>
      </c>
      <c r="P636">
        <f t="shared" ref="P636" si="4848">F636/SUM(F634:F645)</f>
        <v>0.66422395045886673</v>
      </c>
      <c r="Q636">
        <f t="shared" ref="Q636" si="4849">G636/SUM(G634:G645)</f>
        <v>0.62530982569144999</v>
      </c>
      <c r="R636">
        <f t="shared" ref="R636" si="4850">H636/SUM(H634:H645)</f>
        <v>0.54296749857103654</v>
      </c>
      <c r="S636">
        <f t="shared" ref="S636" si="4851">I636/SUM(I634:I645)</f>
        <v>0.21052676006765506</v>
      </c>
      <c r="T636">
        <f t="shared" ref="T636" si="4852">J636/SUM(J634:J645)</f>
        <v>8.4120533195040953E-2</v>
      </c>
      <c r="U636">
        <f t="shared" ref="U636" si="4853">K636/SUM(K634:K645)</f>
        <v>0</v>
      </c>
    </row>
    <row r="637" spans="1:21">
      <c r="A637" t="str">
        <f t="shared" si="4844"/>
        <v>WV</v>
      </c>
      <c r="B637" s="1" t="s">
        <v>105</v>
      </c>
      <c r="C637">
        <f>SUMIFS(INDEX('IRA-BIL_IRA-BIL - Mid_annual_st'!$W$3:$AR$434,MATCH(C632,'IRA-BIL_IRA-BIL - Mid_annual_st'!$A$3:$A$434,0),),'IRA-BIL_IRA-BIL - Mid_annual_st'!$W$1:$AR$1,$B637)</f>
        <v>0</v>
      </c>
      <c r="D637">
        <f>SUMIFS(INDEX('IRA-BIL_IRA-BIL - Mid_annual_st'!$W$3:$AR$434,MATCH(D632,'IRA-BIL_IRA-BIL - Mid_annual_st'!$A$3:$A$434,0),),'IRA-BIL_IRA-BIL - Mid_annual_st'!$W$1:$AR$1,$B637)</f>
        <v>0</v>
      </c>
      <c r="E637">
        <f>SUMIFS(INDEX('IRA-BIL_IRA-BIL - Mid_annual_st'!$W$3:$AR$434,MATCH(E632,'IRA-BIL_IRA-BIL - Mid_annual_st'!$A$3:$A$434,0),),'IRA-BIL_IRA-BIL - Mid_annual_st'!$W$1:$AR$1,$B637)</f>
        <v>0</v>
      </c>
      <c r="F637">
        <f>SUMIFS(INDEX('IRA-BIL_IRA-BIL - Mid_annual_st'!$W$3:$AR$434,MATCH(F632,'IRA-BIL_IRA-BIL - Mid_annual_st'!$A$3:$A$434,0),),'IRA-BIL_IRA-BIL - Mid_annual_st'!$W$1:$AR$1,$B637)</f>
        <v>0</v>
      </c>
      <c r="G637">
        <f>SUMIFS(INDEX('IRA-BIL_IRA-BIL - Mid_annual_st'!$W$3:$AR$434,MATCH(G632,'IRA-BIL_IRA-BIL - Mid_annual_st'!$A$3:$A$434,0),),'IRA-BIL_IRA-BIL - Mid_annual_st'!$W$1:$AR$1,$B637)</f>
        <v>0</v>
      </c>
      <c r="H637">
        <f>SUMIFS(INDEX('IRA-BIL_IRA-BIL - Mid_annual_st'!$W$3:$AR$434,MATCH(H632,'IRA-BIL_IRA-BIL - Mid_annual_st'!$A$3:$A$434,0),),'IRA-BIL_IRA-BIL - Mid_annual_st'!$W$1:$AR$1,$B637)</f>
        <v>0</v>
      </c>
      <c r="I637">
        <f>SUMIFS(INDEX('IRA-BIL_IRA-BIL - Mid_annual_st'!$W$3:$AR$434,MATCH(I632,'IRA-BIL_IRA-BIL - Mid_annual_st'!$A$3:$A$434,0),),'IRA-BIL_IRA-BIL - Mid_annual_st'!$W$1:$AR$1,$B637)</f>
        <v>0</v>
      </c>
      <c r="J637">
        <f>SUMIFS(INDEX('IRA-BIL_IRA-BIL - Mid_annual_st'!$W$3:$AR$434,MATCH(J632,'IRA-BIL_IRA-BIL - Mid_annual_st'!$A$3:$A$434,0),),'IRA-BIL_IRA-BIL - Mid_annual_st'!$W$1:$AR$1,$B637)</f>
        <v>0</v>
      </c>
      <c r="K637">
        <f>SUMIFS(INDEX('IRA-BIL_IRA-BIL - Mid_annual_st'!$W$3:$AR$434,MATCH(K632,'IRA-BIL_IRA-BIL - Mid_annual_st'!$A$3:$A$434,0),),'IRA-BIL_IRA-BIL - Mid_annual_st'!$W$1:$AR$1,$B637)</f>
        <v>0</v>
      </c>
      <c r="M637">
        <f t="shared" ref="M637" si="4854">C637/SUM(C634:C645)</f>
        <v>0</v>
      </c>
      <c r="N637">
        <f t="shared" ref="N637" si="4855">D637/SUM(D634:D645)</f>
        <v>0</v>
      </c>
      <c r="O637">
        <f t="shared" ref="O637" si="4856">E637/SUM(E634:E645)</f>
        <v>0</v>
      </c>
      <c r="P637">
        <f t="shared" ref="P637" si="4857">F637/SUM(F634:F645)</f>
        <v>0</v>
      </c>
      <c r="Q637">
        <f t="shared" ref="Q637" si="4858">G637/SUM(G634:G645)</f>
        <v>0</v>
      </c>
      <c r="R637">
        <f t="shared" ref="R637" si="4859">H637/SUM(H634:H645)</f>
        <v>0</v>
      </c>
      <c r="S637">
        <f t="shared" ref="S637" si="4860">I637/SUM(I634:I645)</f>
        <v>0</v>
      </c>
      <c r="T637">
        <f t="shared" ref="T637" si="4861">J637/SUM(J634:J645)</f>
        <v>0</v>
      </c>
      <c r="U637">
        <f t="shared" ref="U637" si="4862">K637/SUM(K634:K645)</f>
        <v>0</v>
      </c>
    </row>
    <row r="638" spans="1:21">
      <c r="A638" t="str">
        <f t="shared" si="4844"/>
        <v>WV</v>
      </c>
      <c r="B638" s="1" t="s">
        <v>101</v>
      </c>
      <c r="C638">
        <f>SUMIFS(INDEX('IRA-BIL_IRA-BIL - Mid_annual_st'!$W$3:$AR$434,MATCH(C632,'IRA-BIL_IRA-BIL - Mid_annual_st'!$A$3:$A$434,0),),'IRA-BIL_IRA-BIL - Mid_annual_st'!$W$1:$AR$1,$B638)</f>
        <v>979596</v>
      </c>
      <c r="D638">
        <f>SUMIFS(INDEX('IRA-BIL_IRA-BIL - Mid_annual_st'!$W$3:$AR$434,MATCH(D632,'IRA-BIL_IRA-BIL - Mid_annual_st'!$A$3:$A$434,0),),'IRA-BIL_IRA-BIL - Mid_annual_st'!$W$1:$AR$1,$B638)</f>
        <v>979596</v>
      </c>
      <c r="E638">
        <f>SUMIFS(INDEX('IRA-BIL_IRA-BIL - Mid_annual_st'!$W$3:$AR$434,MATCH(E632,'IRA-BIL_IRA-BIL - Mid_annual_st'!$A$3:$A$434,0),),'IRA-BIL_IRA-BIL - Mid_annual_st'!$W$1:$AR$1,$B638)</f>
        <v>981041</v>
      </c>
      <c r="F638">
        <f>SUMIFS(INDEX('IRA-BIL_IRA-BIL - Mid_annual_st'!$W$3:$AR$434,MATCH(F632,'IRA-BIL_IRA-BIL - Mid_annual_st'!$A$3:$A$434,0),),'IRA-BIL_IRA-BIL - Mid_annual_st'!$W$1:$AR$1,$B638)</f>
        <v>982487</v>
      </c>
      <c r="G638">
        <f>SUMIFS(INDEX('IRA-BIL_IRA-BIL - Mid_annual_st'!$W$3:$AR$434,MATCH(G632,'IRA-BIL_IRA-BIL - Mid_annual_st'!$A$3:$A$434,0),),'IRA-BIL_IRA-BIL - Mid_annual_st'!$W$1:$AR$1,$B638)</f>
        <v>983932</v>
      </c>
      <c r="H638">
        <f>SUMIFS(INDEX('IRA-BIL_IRA-BIL - Mid_annual_st'!$W$3:$AR$434,MATCH(H632,'IRA-BIL_IRA-BIL - Mid_annual_st'!$A$3:$A$434,0),),'IRA-BIL_IRA-BIL - Mid_annual_st'!$W$1:$AR$1,$B638)</f>
        <v>1027570</v>
      </c>
      <c r="I638">
        <f>SUMIFS(INDEX('IRA-BIL_IRA-BIL - Mid_annual_st'!$W$3:$AR$434,MATCH(I632,'IRA-BIL_IRA-BIL - Mid_annual_st'!$A$3:$A$434,0),),'IRA-BIL_IRA-BIL - Mid_annual_st'!$W$1:$AR$1,$B638)</f>
        <v>1029016</v>
      </c>
      <c r="J638">
        <f>SUMIFS(INDEX('IRA-BIL_IRA-BIL - Mid_annual_st'!$W$3:$AR$434,MATCH(J632,'IRA-BIL_IRA-BIL - Mid_annual_st'!$A$3:$A$434,0),),'IRA-BIL_IRA-BIL - Mid_annual_st'!$W$1:$AR$1,$B638)</f>
        <v>1030461</v>
      </c>
      <c r="K638">
        <f>SUMIFS(INDEX('IRA-BIL_IRA-BIL - Mid_annual_st'!$W$3:$AR$434,MATCH(K632,'IRA-BIL_IRA-BIL - Mid_annual_st'!$A$3:$A$434,0),),'IRA-BIL_IRA-BIL - Mid_annual_st'!$W$1:$AR$1,$B638)</f>
        <v>1031907</v>
      </c>
      <c r="M638">
        <f t="shared" ref="M638" si="4863">C638/SUM(C634:C645)</f>
        <v>2.4942908108484676E-2</v>
      </c>
      <c r="N638">
        <f t="shared" ref="N638" si="4864">D638/SUM(D634:D645)</f>
        <v>2.9470394452130465E-2</v>
      </c>
      <c r="O638">
        <f t="shared" ref="O638" si="4865">E638/SUM(E634:E645)</f>
        <v>3.5635958121326104E-2</v>
      </c>
      <c r="P638">
        <f t="shared" ref="P638" si="4866">F638/SUM(F634:F645)</f>
        <v>3.5770835850067934E-2</v>
      </c>
      <c r="Q638">
        <f t="shared" ref="Q638" si="4867">G638/SUM(G634:G645)</f>
        <v>3.9940048442021411E-2</v>
      </c>
      <c r="R638">
        <f t="shared" ref="R638" si="4868">H638/SUM(H634:H645)</f>
        <v>5.2129580387747648E-2</v>
      </c>
      <c r="S638">
        <f t="shared" ref="S638" si="4869">I638/SUM(I634:I645)</f>
        <v>9.4415410704320676E-2</v>
      </c>
      <c r="T638">
        <f t="shared" ref="T638" si="4870">J638/SUM(J634:J645)</f>
        <v>0.11032067864612936</v>
      </c>
      <c r="U638">
        <f t="shared" ref="U638" si="4871">K638/SUM(K634:K645)</f>
        <v>0.12351793547497465</v>
      </c>
    </row>
    <row r="639" spans="1:21">
      <c r="A639" t="str">
        <f t="shared" si="4844"/>
        <v>WV</v>
      </c>
      <c r="B639" s="1" t="s">
        <v>346</v>
      </c>
      <c r="C639">
        <f>SUMIFS(INDEX('IRA-BIL_IRA-BIL - Mid_annual_st'!$W$3:$AR$434,MATCH(C632,'IRA-BIL_IRA-BIL - Mid_annual_st'!$A$3:$A$434,0),),'IRA-BIL_IRA-BIL - Mid_annual_st'!$W$1:$AR$1,$B639)</f>
        <v>983944</v>
      </c>
      <c r="D639">
        <f>SUMIFS(INDEX('IRA-BIL_IRA-BIL - Mid_annual_st'!$W$3:$AR$434,MATCH(D632,'IRA-BIL_IRA-BIL - Mid_annual_st'!$A$3:$A$434,0),),'IRA-BIL_IRA-BIL - Mid_annual_st'!$W$1:$AR$1,$B639)</f>
        <v>4825998</v>
      </c>
      <c r="E639">
        <f>SUMIFS(INDEX('IRA-BIL_IRA-BIL - Mid_annual_st'!$W$3:$AR$434,MATCH(E632,'IRA-BIL_IRA-BIL - Mid_annual_st'!$A$3:$A$434,0),),'IRA-BIL_IRA-BIL - Mid_annual_st'!$W$1:$AR$1,$B639)</f>
        <v>4869651</v>
      </c>
      <c r="F639">
        <f>SUMIFS(INDEX('IRA-BIL_IRA-BIL - Mid_annual_st'!$W$3:$AR$434,MATCH(F632,'IRA-BIL_IRA-BIL - Mid_annual_st'!$A$3:$A$434,0),),'IRA-BIL_IRA-BIL - Mid_annual_st'!$W$1:$AR$1,$B639)</f>
        <v>4815752</v>
      </c>
      <c r="G639">
        <f>SUMIFS(INDEX('IRA-BIL_IRA-BIL - Mid_annual_st'!$W$3:$AR$434,MATCH(G632,'IRA-BIL_IRA-BIL - Mid_annual_st'!$A$3:$A$434,0),),'IRA-BIL_IRA-BIL - Mid_annual_st'!$W$1:$AR$1,$B639)</f>
        <v>4821188</v>
      </c>
      <c r="H639">
        <f>SUMIFS(INDEX('IRA-BIL_IRA-BIL - Mid_annual_st'!$W$3:$AR$434,MATCH(H632,'IRA-BIL_IRA-BIL - Mid_annual_st'!$A$3:$A$434,0),),'IRA-BIL_IRA-BIL - Mid_annual_st'!$W$1:$AR$1,$B639)</f>
        <v>4561426</v>
      </c>
      <c r="I639">
        <f>SUMIFS(INDEX('IRA-BIL_IRA-BIL - Mid_annual_st'!$W$3:$AR$434,MATCH(I632,'IRA-BIL_IRA-BIL - Mid_annual_st'!$A$3:$A$434,0),),'IRA-BIL_IRA-BIL - Mid_annual_st'!$W$1:$AR$1,$B639)</f>
        <v>4158774</v>
      </c>
      <c r="J639">
        <f>SUMIFS(INDEX('IRA-BIL_IRA-BIL - Mid_annual_st'!$W$3:$AR$434,MATCH(J632,'IRA-BIL_IRA-BIL - Mid_annual_st'!$A$3:$A$434,0),),'IRA-BIL_IRA-BIL - Mid_annual_st'!$W$1:$AR$1,$B639)</f>
        <v>4101173</v>
      </c>
      <c r="K639">
        <f>SUMIFS(INDEX('IRA-BIL_IRA-BIL - Mid_annual_st'!$W$3:$AR$434,MATCH(K632,'IRA-BIL_IRA-BIL - Mid_annual_st'!$A$3:$A$434,0),),'IRA-BIL_IRA-BIL - Mid_annual_st'!$W$1:$AR$1,$B639)</f>
        <v>3581184</v>
      </c>
      <c r="M639">
        <f t="shared" ref="M639" si="4872">C639/SUM(C634:C645)</f>
        <v>2.5053618814179363E-2</v>
      </c>
      <c r="N639">
        <f t="shared" ref="N639" si="4873">D639/SUM(D634:D645)</f>
        <v>0.14518644899039268</v>
      </c>
      <c r="O639">
        <f t="shared" ref="O639" si="4874">E639/SUM(E634:E645)</f>
        <v>0.17688830446584167</v>
      </c>
      <c r="P639">
        <f t="shared" ref="P639" si="4875">F639/SUM(F634:F645)</f>
        <v>0.1753341003867088</v>
      </c>
      <c r="Q639">
        <f t="shared" ref="Q639" si="4876">G639/SUM(G634:G645)</f>
        <v>0.19570303869382469</v>
      </c>
      <c r="R639">
        <f t="shared" ref="R639" si="4877">H639/SUM(H634:H645)</f>
        <v>0.23140537710303163</v>
      </c>
      <c r="S639">
        <f t="shared" ref="S639" si="4878">I639/SUM(I634:I645)</f>
        <v>0.3815804178326192</v>
      </c>
      <c r="T639">
        <f t="shared" ref="T639" si="4879">J639/SUM(J634:J645)</f>
        <v>0.4390696868733337</v>
      </c>
      <c r="U639">
        <f t="shared" ref="U639" si="4880">K639/SUM(K634:K645)</f>
        <v>0.42866310068253399</v>
      </c>
    </row>
    <row r="640" spans="1:21">
      <c r="A640" t="str">
        <f t="shared" si="4844"/>
        <v>WV</v>
      </c>
      <c r="B640" s="1" t="s">
        <v>99</v>
      </c>
      <c r="C640">
        <f>SUMIFS(INDEX('IRA-BIL_IRA-BIL - Mid_annual_st'!$W$3:$AR$434,MATCH(C632,'IRA-BIL_IRA-BIL - Mid_annual_st'!$A$3:$A$434,0),),'IRA-BIL_IRA-BIL - Mid_annual_st'!$W$1:$AR$1,$B640)</f>
        <v>0</v>
      </c>
      <c r="D640">
        <f>SUMIFS(INDEX('IRA-BIL_IRA-BIL - Mid_annual_st'!$W$3:$AR$434,MATCH(D632,'IRA-BIL_IRA-BIL - Mid_annual_st'!$A$3:$A$434,0),),'IRA-BIL_IRA-BIL - Mid_annual_st'!$W$1:$AR$1,$B640)</f>
        <v>0</v>
      </c>
      <c r="E640">
        <f>SUMIFS(INDEX('IRA-BIL_IRA-BIL - Mid_annual_st'!$W$3:$AR$434,MATCH(E632,'IRA-BIL_IRA-BIL - Mid_annual_st'!$A$3:$A$434,0),),'IRA-BIL_IRA-BIL - Mid_annual_st'!$W$1:$AR$1,$B640)</f>
        <v>0</v>
      </c>
      <c r="F640">
        <f>SUMIFS(INDEX('IRA-BIL_IRA-BIL - Mid_annual_st'!$W$3:$AR$434,MATCH(F632,'IRA-BIL_IRA-BIL - Mid_annual_st'!$A$3:$A$434,0),),'IRA-BIL_IRA-BIL - Mid_annual_st'!$W$1:$AR$1,$B640)</f>
        <v>0</v>
      </c>
      <c r="G640">
        <f>SUMIFS(INDEX('IRA-BIL_IRA-BIL - Mid_annual_st'!$W$3:$AR$434,MATCH(G632,'IRA-BIL_IRA-BIL - Mid_annual_st'!$A$3:$A$434,0),),'IRA-BIL_IRA-BIL - Mid_annual_st'!$W$1:$AR$1,$B640)</f>
        <v>0</v>
      </c>
      <c r="H640">
        <f>SUMIFS(INDEX('IRA-BIL_IRA-BIL - Mid_annual_st'!$W$3:$AR$434,MATCH(H632,'IRA-BIL_IRA-BIL - Mid_annual_st'!$A$3:$A$434,0),),'IRA-BIL_IRA-BIL - Mid_annual_st'!$W$1:$AR$1,$B640)</f>
        <v>0</v>
      </c>
      <c r="I640">
        <f>SUMIFS(INDEX('IRA-BIL_IRA-BIL - Mid_annual_st'!$W$3:$AR$434,MATCH(I632,'IRA-BIL_IRA-BIL - Mid_annual_st'!$A$3:$A$434,0),),'IRA-BIL_IRA-BIL - Mid_annual_st'!$W$1:$AR$1,$B640)</f>
        <v>0</v>
      </c>
      <c r="J640">
        <f>SUMIFS(INDEX('IRA-BIL_IRA-BIL - Mid_annual_st'!$W$3:$AR$434,MATCH(J632,'IRA-BIL_IRA-BIL - Mid_annual_st'!$A$3:$A$434,0),),'IRA-BIL_IRA-BIL - Mid_annual_st'!$W$1:$AR$1,$B640)</f>
        <v>0</v>
      </c>
      <c r="K640">
        <f>SUMIFS(INDEX('IRA-BIL_IRA-BIL - Mid_annual_st'!$W$3:$AR$434,MATCH(K632,'IRA-BIL_IRA-BIL - Mid_annual_st'!$A$3:$A$434,0),),'IRA-BIL_IRA-BIL - Mid_annual_st'!$W$1:$AR$1,$B640)</f>
        <v>0</v>
      </c>
      <c r="M640">
        <f t="shared" ref="M640" si="4881">C640/SUM(C634:C645)</f>
        <v>0</v>
      </c>
      <c r="N640">
        <f t="shared" ref="N640" si="4882">D640/SUM(D634:D645)</f>
        <v>0</v>
      </c>
      <c r="O640">
        <f t="shared" ref="O640" si="4883">E640/SUM(E634:E645)</f>
        <v>0</v>
      </c>
      <c r="P640">
        <f t="shared" ref="P640" si="4884">F640/SUM(F634:F645)</f>
        <v>0</v>
      </c>
      <c r="Q640">
        <f t="shared" ref="Q640" si="4885">G640/SUM(G634:G645)</f>
        <v>0</v>
      </c>
      <c r="R640">
        <f t="shared" ref="R640" si="4886">H640/SUM(H634:H645)</f>
        <v>0</v>
      </c>
      <c r="S640">
        <f t="shared" ref="S640" si="4887">I640/SUM(I634:I645)</f>
        <v>0</v>
      </c>
      <c r="T640">
        <f t="shared" ref="T640" si="4888">J640/SUM(J634:J645)</f>
        <v>0</v>
      </c>
      <c r="U640">
        <f t="shared" ref="U640" si="4889">K640/SUM(K634:K645)</f>
        <v>0</v>
      </c>
    </row>
    <row r="641" spans="1:21">
      <c r="A641" t="str">
        <f t="shared" si="4844"/>
        <v>WV</v>
      </c>
      <c r="B641" s="1" t="s">
        <v>109</v>
      </c>
      <c r="C641">
        <f>SUMIFS(INDEX('IRA-BIL_IRA-BIL - Mid_annual_st'!$W$3:$AR$434,MATCH(C632,'IRA-BIL_IRA-BIL - Mid_annual_st'!$A$3:$A$434,0),),'IRA-BIL_IRA-BIL - Mid_annual_st'!$W$1:$AR$1,$B641)</f>
        <v>0</v>
      </c>
      <c r="D641">
        <f>SUMIFS(INDEX('IRA-BIL_IRA-BIL - Mid_annual_st'!$W$3:$AR$434,MATCH(D632,'IRA-BIL_IRA-BIL - Mid_annual_st'!$A$3:$A$434,0),),'IRA-BIL_IRA-BIL - Mid_annual_st'!$W$1:$AR$1,$B641)</f>
        <v>0</v>
      </c>
      <c r="E641">
        <f>SUMIFS(INDEX('IRA-BIL_IRA-BIL - Mid_annual_st'!$W$3:$AR$434,MATCH(E632,'IRA-BIL_IRA-BIL - Mid_annual_st'!$A$3:$A$434,0),),'IRA-BIL_IRA-BIL - Mid_annual_st'!$W$1:$AR$1,$B641)</f>
        <v>0</v>
      </c>
      <c r="F641">
        <f>SUMIFS(INDEX('IRA-BIL_IRA-BIL - Mid_annual_st'!$W$3:$AR$434,MATCH(F632,'IRA-BIL_IRA-BIL - Mid_annual_st'!$A$3:$A$434,0),),'IRA-BIL_IRA-BIL - Mid_annual_st'!$W$1:$AR$1,$B641)</f>
        <v>0</v>
      </c>
      <c r="G641">
        <f>SUMIFS(INDEX('IRA-BIL_IRA-BIL - Mid_annual_st'!$W$3:$AR$434,MATCH(G632,'IRA-BIL_IRA-BIL - Mid_annual_st'!$A$3:$A$434,0),),'IRA-BIL_IRA-BIL - Mid_annual_st'!$W$1:$AR$1,$B641)</f>
        <v>0</v>
      </c>
      <c r="H641">
        <f>SUMIFS(INDEX('IRA-BIL_IRA-BIL - Mid_annual_st'!$W$3:$AR$434,MATCH(H632,'IRA-BIL_IRA-BIL - Mid_annual_st'!$A$3:$A$434,0),),'IRA-BIL_IRA-BIL - Mid_annual_st'!$W$1:$AR$1,$B641)</f>
        <v>0</v>
      </c>
      <c r="I641">
        <f>SUMIFS(INDEX('IRA-BIL_IRA-BIL - Mid_annual_st'!$W$3:$AR$434,MATCH(I632,'IRA-BIL_IRA-BIL - Mid_annual_st'!$A$3:$A$434,0),),'IRA-BIL_IRA-BIL - Mid_annual_st'!$W$1:$AR$1,$B641)</f>
        <v>0</v>
      </c>
      <c r="J641">
        <f>SUMIFS(INDEX('IRA-BIL_IRA-BIL - Mid_annual_st'!$W$3:$AR$434,MATCH(J632,'IRA-BIL_IRA-BIL - Mid_annual_st'!$A$3:$A$434,0),),'IRA-BIL_IRA-BIL - Mid_annual_st'!$W$1:$AR$1,$B641)</f>
        <v>0</v>
      </c>
      <c r="K641">
        <f>SUMIFS(INDEX('IRA-BIL_IRA-BIL - Mid_annual_st'!$W$3:$AR$434,MATCH(K632,'IRA-BIL_IRA-BIL - Mid_annual_st'!$A$3:$A$434,0),),'IRA-BIL_IRA-BIL - Mid_annual_st'!$W$1:$AR$1,$B641)</f>
        <v>0</v>
      </c>
      <c r="M641">
        <f t="shared" ref="M641" si="4890">C641/SUM(C634:C645)</f>
        <v>0</v>
      </c>
      <c r="N641">
        <f t="shared" ref="N641" si="4891">D641/SUM(D634:D645)</f>
        <v>0</v>
      </c>
      <c r="O641">
        <f t="shared" ref="O641" si="4892">E641/SUM(E634:E645)</f>
        <v>0</v>
      </c>
      <c r="P641">
        <f t="shared" ref="P641" si="4893">F641/SUM(F634:F645)</f>
        <v>0</v>
      </c>
      <c r="Q641">
        <f t="shared" ref="Q641" si="4894">G641/SUM(G634:G645)</f>
        <v>0</v>
      </c>
      <c r="R641">
        <f t="shared" ref="R641" si="4895">H641/SUM(H634:H645)</f>
        <v>0</v>
      </c>
      <c r="S641">
        <f t="shared" ref="S641" si="4896">I641/SUM(I634:I645)</f>
        <v>0</v>
      </c>
      <c r="T641">
        <f t="shared" ref="T641" si="4897">J641/SUM(J634:J645)</f>
        <v>0</v>
      </c>
      <c r="U641">
        <f t="shared" ref="U641" si="4898">K641/SUM(K634:K645)</f>
        <v>0</v>
      </c>
    </row>
    <row r="642" spans="1:21">
      <c r="A642" t="str">
        <f t="shared" si="4844"/>
        <v>WV</v>
      </c>
      <c r="B642" s="1" t="s">
        <v>106</v>
      </c>
      <c r="C642">
        <f>SUMIFS(INDEX('IRA-BIL_IRA-BIL - Mid_annual_st'!$W$3:$AR$434,MATCH(C632,'IRA-BIL_IRA-BIL - Mid_annual_st'!$A$3:$A$434,0),),'IRA-BIL_IRA-BIL - Mid_annual_st'!$W$1:$AR$1,$B642)</f>
        <v>0</v>
      </c>
      <c r="D642">
        <f>SUMIFS(INDEX('IRA-BIL_IRA-BIL - Mid_annual_st'!$W$3:$AR$434,MATCH(D632,'IRA-BIL_IRA-BIL - Mid_annual_st'!$A$3:$A$434,0),),'IRA-BIL_IRA-BIL - Mid_annual_st'!$W$1:$AR$1,$B642)</f>
        <v>0</v>
      </c>
      <c r="E642">
        <f>SUMIFS(INDEX('IRA-BIL_IRA-BIL - Mid_annual_st'!$W$3:$AR$434,MATCH(E632,'IRA-BIL_IRA-BIL - Mid_annual_st'!$A$3:$A$434,0),),'IRA-BIL_IRA-BIL - Mid_annual_st'!$W$1:$AR$1,$B642)</f>
        <v>0</v>
      </c>
      <c r="F642">
        <f>SUMIFS(INDEX('IRA-BIL_IRA-BIL - Mid_annual_st'!$W$3:$AR$434,MATCH(F632,'IRA-BIL_IRA-BIL - Mid_annual_st'!$A$3:$A$434,0),),'IRA-BIL_IRA-BIL - Mid_annual_st'!$W$1:$AR$1,$B642)</f>
        <v>0</v>
      </c>
      <c r="G642">
        <f>SUMIFS(INDEX('IRA-BIL_IRA-BIL - Mid_annual_st'!$W$3:$AR$434,MATCH(G632,'IRA-BIL_IRA-BIL - Mid_annual_st'!$A$3:$A$434,0),),'IRA-BIL_IRA-BIL - Mid_annual_st'!$W$1:$AR$1,$B642)</f>
        <v>0</v>
      </c>
      <c r="H642">
        <f>SUMIFS(INDEX('IRA-BIL_IRA-BIL - Mid_annual_st'!$W$3:$AR$434,MATCH(H632,'IRA-BIL_IRA-BIL - Mid_annual_st'!$A$3:$A$434,0),),'IRA-BIL_IRA-BIL - Mid_annual_st'!$W$1:$AR$1,$B642)</f>
        <v>0</v>
      </c>
      <c r="I642">
        <f>SUMIFS(INDEX('IRA-BIL_IRA-BIL - Mid_annual_st'!$W$3:$AR$434,MATCH(I632,'IRA-BIL_IRA-BIL - Mid_annual_st'!$A$3:$A$434,0),),'IRA-BIL_IRA-BIL - Mid_annual_st'!$W$1:$AR$1,$B642)</f>
        <v>0</v>
      </c>
      <c r="J642">
        <f>SUMIFS(INDEX('IRA-BIL_IRA-BIL - Mid_annual_st'!$W$3:$AR$434,MATCH(J632,'IRA-BIL_IRA-BIL - Mid_annual_st'!$A$3:$A$434,0),),'IRA-BIL_IRA-BIL - Mid_annual_st'!$W$1:$AR$1,$B642)</f>
        <v>0</v>
      </c>
      <c r="K642">
        <f>SUMIFS(INDEX('IRA-BIL_IRA-BIL - Mid_annual_st'!$W$3:$AR$434,MATCH(K632,'IRA-BIL_IRA-BIL - Mid_annual_st'!$A$3:$A$434,0),),'IRA-BIL_IRA-BIL - Mid_annual_st'!$W$1:$AR$1,$B642)</f>
        <v>0</v>
      </c>
      <c r="M642">
        <f t="shared" ref="M642" si="4899">C642/SUM(C634:C645)</f>
        <v>0</v>
      </c>
      <c r="N642">
        <f t="shared" ref="N642" si="4900">D642/SUM(D634:D645)</f>
        <v>0</v>
      </c>
      <c r="O642">
        <f t="shared" ref="O642" si="4901">E642/SUM(E634:E645)</f>
        <v>0</v>
      </c>
      <c r="P642">
        <f t="shared" ref="P642" si="4902">F642/SUM(F634:F645)</f>
        <v>0</v>
      </c>
      <c r="Q642">
        <f t="shared" ref="Q642" si="4903">G642/SUM(G634:G645)</f>
        <v>0</v>
      </c>
      <c r="R642">
        <f t="shared" ref="R642" si="4904">H642/SUM(H634:H645)</f>
        <v>0</v>
      </c>
      <c r="S642">
        <f t="shared" ref="S642" si="4905">I642/SUM(I634:I645)</f>
        <v>0</v>
      </c>
      <c r="T642">
        <f t="shared" ref="T642" si="4906">J642/SUM(J634:J645)</f>
        <v>0</v>
      </c>
      <c r="U642">
        <f t="shared" ref="U642" si="4907">K642/SUM(K634:K645)</f>
        <v>0</v>
      </c>
    </row>
    <row r="643" spans="1:21">
      <c r="A643" t="str">
        <f t="shared" si="4844"/>
        <v>WV</v>
      </c>
      <c r="B643" s="1" t="s">
        <v>100</v>
      </c>
      <c r="C643">
        <f>SUMIFS(INDEX('IRA-BIL_IRA-BIL - Mid_annual_st'!$W$3:$AR$434,MATCH(C632,'IRA-BIL_IRA-BIL - Mid_annual_st'!$A$3:$A$434,0),),'IRA-BIL_IRA-BIL - Mid_annual_st'!$W$1:$AR$1,$B643)</f>
        <v>2411858</v>
      </c>
      <c r="D643">
        <f>SUMIFS(INDEX('IRA-BIL_IRA-BIL - Mid_annual_st'!$W$3:$AR$434,MATCH(D632,'IRA-BIL_IRA-BIL - Mid_annual_st'!$A$3:$A$434,0),),'IRA-BIL_IRA-BIL - Mid_annual_st'!$W$1:$AR$1,$B643)</f>
        <v>2990333</v>
      </c>
      <c r="E643">
        <f>SUMIFS(INDEX('IRA-BIL_IRA-BIL - Mid_annual_st'!$W$3:$AR$434,MATCH(E632,'IRA-BIL_IRA-BIL - Mid_annual_st'!$A$3:$A$434,0),),'IRA-BIL_IRA-BIL - Mid_annual_st'!$W$1:$AR$1,$B643)</f>
        <v>3081202</v>
      </c>
      <c r="F643">
        <f>SUMIFS(INDEX('IRA-BIL_IRA-BIL - Mid_annual_st'!$W$3:$AR$434,MATCH(F632,'IRA-BIL_IRA-BIL - Mid_annual_st'!$A$3:$A$434,0),),'IRA-BIL_IRA-BIL - Mid_annual_st'!$W$1:$AR$1,$B643)</f>
        <v>3084175</v>
      </c>
      <c r="G643">
        <f>SUMIFS(INDEX('IRA-BIL_IRA-BIL - Mid_annual_st'!$W$3:$AR$434,MATCH(G632,'IRA-BIL_IRA-BIL - Mid_annual_st'!$A$3:$A$434,0),),'IRA-BIL_IRA-BIL - Mid_annual_st'!$W$1:$AR$1,$B643)</f>
        <v>3087601</v>
      </c>
      <c r="H643">
        <f>SUMIFS(INDEX('IRA-BIL_IRA-BIL - Mid_annual_st'!$W$3:$AR$434,MATCH(H632,'IRA-BIL_IRA-BIL - Mid_annual_st'!$A$3:$A$434,0),),'IRA-BIL_IRA-BIL - Mid_annual_st'!$W$1:$AR$1,$B643)</f>
        <v>3084276</v>
      </c>
      <c r="I643">
        <f>SUMIFS(INDEX('IRA-BIL_IRA-BIL - Mid_annual_st'!$W$3:$AR$434,MATCH(I632,'IRA-BIL_IRA-BIL - Mid_annual_st'!$A$3:$A$434,0),),'IRA-BIL_IRA-BIL - Mid_annual_st'!$W$1:$AR$1,$B643)</f>
        <v>3083027</v>
      </c>
      <c r="J643">
        <f>SUMIFS(INDEX('IRA-BIL_IRA-BIL - Mid_annual_st'!$W$3:$AR$434,MATCH(J632,'IRA-BIL_IRA-BIL - Mid_annual_st'!$A$3:$A$434,0),),'IRA-BIL_IRA-BIL - Mid_annual_st'!$W$1:$AR$1,$B643)</f>
        <v>3080838</v>
      </c>
      <c r="K643">
        <f>SUMIFS(INDEX('IRA-BIL_IRA-BIL - Mid_annual_st'!$W$3:$AR$434,MATCH(K632,'IRA-BIL_IRA-BIL - Mid_annual_st'!$A$3:$A$434,0),),'IRA-BIL_IRA-BIL - Mid_annual_st'!$W$1:$AR$1,$B643)</f>
        <v>3209847</v>
      </c>
      <c r="M643">
        <f t="shared" ref="M643" si="4908">C643/SUM(C634:C645)</f>
        <v>6.1411798807583573E-2</v>
      </c>
      <c r="N643">
        <f t="shared" ref="N643" si="4909">D643/SUM(D634:D645)</f>
        <v>8.9961875153862045E-2</v>
      </c>
      <c r="O643">
        <f t="shared" ref="O643" si="4910">E643/SUM(E634:E645)</f>
        <v>0.11192354390422646</v>
      </c>
      <c r="P643">
        <f t="shared" ref="P643" si="4911">F643/SUM(F634:F645)</f>
        <v>0.11229005336241932</v>
      </c>
      <c r="Q643">
        <f t="shared" ref="Q643" si="4912">G643/SUM(G634:G645)</f>
        <v>0.12533278062877692</v>
      </c>
      <c r="R643">
        <f t="shared" ref="R643" si="4913">H643/SUM(H634:H645)</f>
        <v>0.15646818579756197</v>
      </c>
      <c r="S643">
        <f t="shared" ref="S643" si="4914">I643/SUM(I634:I645)</f>
        <v>0.28287729288709762</v>
      </c>
      <c r="T643">
        <f t="shared" ref="T643" si="4915">J643/SUM(J634:J645)</f>
        <v>0.32983309310957321</v>
      </c>
      <c r="U643">
        <f t="shared" ref="U643" si="4916">K643/SUM(K634:K645)</f>
        <v>0.38421454126247906</v>
      </c>
    </row>
    <row r="644" spans="1:21">
      <c r="A644" t="str">
        <f t="shared" si="4844"/>
        <v>WV</v>
      </c>
      <c r="B644" s="1" t="s">
        <v>896</v>
      </c>
      <c r="C644" s="156">
        <v>0</v>
      </c>
      <c r="D644" s="156">
        <v>0</v>
      </c>
      <c r="E644" s="156">
        <v>0</v>
      </c>
      <c r="F644" s="156">
        <v>0</v>
      </c>
      <c r="G644" s="156">
        <v>0</v>
      </c>
      <c r="H644" s="156">
        <v>0</v>
      </c>
      <c r="I644" s="156">
        <v>0</v>
      </c>
      <c r="J644" s="156">
        <v>0</v>
      </c>
      <c r="K644" s="156">
        <v>0</v>
      </c>
      <c r="M644" s="156">
        <v>0</v>
      </c>
      <c r="N644" s="156">
        <v>0</v>
      </c>
      <c r="O644" s="156">
        <v>0</v>
      </c>
      <c r="P644" s="156">
        <v>0</v>
      </c>
      <c r="Q644" s="156">
        <v>0</v>
      </c>
      <c r="R644" s="156">
        <v>0</v>
      </c>
      <c r="S644" s="156">
        <v>0</v>
      </c>
      <c r="T644" s="156">
        <v>0</v>
      </c>
      <c r="U644" s="156">
        <v>0</v>
      </c>
    </row>
    <row r="645" spans="1:21" ht="15.5" thickBot="1">
      <c r="A645" t="str">
        <f t="shared" si="4844"/>
        <v>WV</v>
      </c>
      <c r="B645" s="1" t="s">
        <v>895</v>
      </c>
      <c r="C645">
        <f>SUMIFS(INDEX('IRA-BIL_IRA-BIL - Mid_annual_st'!$W$3:$AR$434,MATCH(C632,'IRA-BIL_IRA-BIL - Mid_annual_st'!$A$3:$A$434,0),),'IRA-BIL_IRA-BIL - Mid_annual_st'!$W$1:$AR$1,$B645)</f>
        <v>12092</v>
      </c>
      <c r="D645">
        <f>SUMIFS(INDEX('IRA-BIL_IRA-BIL - Mid_annual_st'!$W$3:$AR$434,MATCH(D632,'IRA-BIL_IRA-BIL - Mid_annual_st'!$A$3:$A$434,0),),'IRA-BIL_IRA-BIL - Mid_annual_st'!$W$1:$AR$1,$B645)</f>
        <v>319717</v>
      </c>
      <c r="E645">
        <f>SUMIFS(INDEX('IRA-BIL_IRA-BIL - Mid_annual_st'!$W$3:$AR$434,MATCH(E632,'IRA-BIL_IRA-BIL - Mid_annual_st'!$A$3:$A$434,0),),'IRA-BIL_IRA-BIL - Mid_annual_st'!$W$1:$AR$1,$B645)</f>
        <v>317478</v>
      </c>
      <c r="F645">
        <f>SUMIFS(INDEX('IRA-BIL_IRA-BIL - Mid_annual_st'!$W$3:$AR$434,MATCH(F632,'IRA-BIL_IRA-BIL - Mid_annual_st'!$A$3:$A$434,0),),'IRA-BIL_IRA-BIL - Mid_annual_st'!$W$1:$AR$1,$B645)</f>
        <v>315241</v>
      </c>
      <c r="G645">
        <f>SUMIFS(INDEX('IRA-BIL_IRA-BIL - Mid_annual_st'!$W$3:$AR$434,MATCH(G632,'IRA-BIL_IRA-BIL - Mid_annual_st'!$A$3:$A$434,0),),'IRA-BIL_IRA-BIL - Mid_annual_st'!$W$1:$AR$1,$B645)</f>
        <v>313036</v>
      </c>
      <c r="H645">
        <f>SUMIFS(INDEX('IRA-BIL_IRA-BIL - Mid_annual_st'!$W$3:$AR$434,MATCH(H632,'IRA-BIL_IRA-BIL - Mid_annual_st'!$A$3:$A$434,0),),'IRA-BIL_IRA-BIL - Mid_annual_st'!$W$1:$AR$1,$B645)</f>
        <v>310861</v>
      </c>
      <c r="I645">
        <f>SUMIFS(INDEX('IRA-BIL_IRA-BIL - Mid_annual_st'!$W$3:$AR$434,MATCH(I632,'IRA-BIL_IRA-BIL - Mid_annual_st'!$A$3:$A$434,0),),'IRA-BIL_IRA-BIL - Mid_annual_st'!$W$1:$AR$1,$B645)</f>
        <v>308686</v>
      </c>
      <c r="J645">
        <f>SUMIFS(INDEX('IRA-BIL_IRA-BIL - Mid_annual_st'!$W$3:$AR$434,MATCH(J632,'IRA-BIL_IRA-BIL - Mid_annual_st'!$A$3:$A$434,0),),'IRA-BIL_IRA-BIL - Mid_annual_st'!$W$1:$AR$1,$B645)</f>
        <v>317570</v>
      </c>
      <c r="K645">
        <f>SUMIFS(INDEX('IRA-BIL_IRA-BIL - Mid_annual_st'!$W$3:$AR$434,MATCH(K632,'IRA-BIL_IRA-BIL - Mid_annual_st'!$A$3:$A$434,0),),'IRA-BIL_IRA-BIL - Mid_annual_st'!$W$1:$AR$1,$B645)</f>
        <v>506552</v>
      </c>
      <c r="M645">
        <f t="shared" ref="M645" si="4917">C645/SUM(C634:C645)</f>
        <v>3.0789187057500919E-4</v>
      </c>
      <c r="N645">
        <f t="shared" ref="N645" si="4918">D645/SUM(D634:D645)</f>
        <v>9.6184407684921092E-3</v>
      </c>
      <c r="O645">
        <f t="shared" ref="O645" si="4919">E645/SUM(E634:E645)</f>
        <v>1.1532273077722918E-2</v>
      </c>
      <c r="P645">
        <f t="shared" ref="P645" si="4920">F645/SUM(F634:F645)</f>
        <v>1.1477438443675353E-2</v>
      </c>
      <c r="Q645">
        <f t="shared" ref="Q645" si="4921">G645/SUM(G634:G645)</f>
        <v>1.2706846615514704E-2</v>
      </c>
      <c r="R645">
        <f t="shared" ref="R645" si="4922">H645/SUM(H634:H645)</f>
        <v>1.5770267221615678E-2</v>
      </c>
      <c r="S645">
        <f t="shared" ref="S645" si="4923">I645/SUM(I634:I645)</f>
        <v>2.8322898252965873E-2</v>
      </c>
      <c r="T645">
        <f t="shared" ref="T645" si="4924">J645/SUM(J634:J645)</f>
        <v>3.3998897500877083E-2</v>
      </c>
      <c r="U645">
        <f t="shared" ref="U645" si="4925">K645/SUM(K634:K645)</f>
        <v>6.0633620326947447E-2</v>
      </c>
    </row>
    <row r="646" spans="1:21" ht="15.5" thickBot="1">
      <c r="A646" s="153" t="s">
        <v>583</v>
      </c>
      <c r="C646" s="152" t="str">
        <f t="shared" ref="C646" si="4926">$A646&amp;"_"&amp;C647</f>
        <v>WI_2022</v>
      </c>
      <c r="D646" s="152" t="str">
        <f t="shared" ref="D646" si="4927">$A646&amp;"_"&amp;D647</f>
        <v>WI_2023</v>
      </c>
      <c r="E646" s="152" t="str">
        <f t="shared" ref="E646" si="4928">$A646&amp;"_"&amp;E647</f>
        <v>WI_2024</v>
      </c>
      <c r="F646" s="152" t="str">
        <f t="shared" ref="F646" si="4929">$A646&amp;"_"&amp;F647</f>
        <v>WI_2025</v>
      </c>
      <c r="G646" s="152" t="str">
        <f t="shared" ref="G646" si="4930">$A646&amp;"_"&amp;G647</f>
        <v>WI_2026</v>
      </c>
      <c r="H646" s="152" t="str">
        <f t="shared" ref="H646" si="4931">$A646&amp;"_"&amp;H647</f>
        <v>WI_2027</v>
      </c>
      <c r="I646" s="152" t="str">
        <f t="shared" ref="I646" si="4932">$A646&amp;"_"&amp;I647</f>
        <v>WI_2028</v>
      </c>
      <c r="J646" s="152" t="str">
        <f t="shared" ref="J646" si="4933">$A646&amp;"_"&amp;J647</f>
        <v>WI_2029</v>
      </c>
      <c r="K646" s="152" t="str">
        <f t="shared" ref="K646" si="4934">$A646&amp;"_"&amp;K647</f>
        <v>WI_2030</v>
      </c>
      <c r="M646" s="159" t="str">
        <f t="shared" ref="M646" si="4935">$A646&amp;"_"&amp;M647</f>
        <v>WI_2022</v>
      </c>
      <c r="N646" s="159" t="str">
        <f t="shared" ref="N646" si="4936">$A646&amp;"_"&amp;N647</f>
        <v>WI_2023</v>
      </c>
      <c r="O646" s="159" t="str">
        <f t="shared" ref="O646" si="4937">$A646&amp;"_"&amp;O647</f>
        <v>WI_2024</v>
      </c>
      <c r="P646" s="159" t="str">
        <f t="shared" ref="P646" si="4938">$A646&amp;"_"&amp;P647</f>
        <v>WI_2025</v>
      </c>
      <c r="Q646" s="159" t="str">
        <f t="shared" ref="Q646" si="4939">$A646&amp;"_"&amp;Q647</f>
        <v>WI_2026</v>
      </c>
      <c r="R646" s="159" t="str">
        <f t="shared" ref="R646" si="4940">$A646&amp;"_"&amp;R647</f>
        <v>WI_2027</v>
      </c>
      <c r="S646" s="159" t="str">
        <f t="shared" ref="S646" si="4941">$A646&amp;"_"&amp;S647</f>
        <v>WI_2028</v>
      </c>
      <c r="T646" s="159" t="str">
        <f t="shared" ref="T646" si="4942">$A646&amp;"_"&amp;T647</f>
        <v>WI_2029</v>
      </c>
      <c r="U646" s="159" t="str">
        <f t="shared" ref="U646" si="4943">$A646&amp;"_"&amp;U647</f>
        <v>WI_2030</v>
      </c>
    </row>
    <row r="647" spans="1:21">
      <c r="C647" s="151">
        <v>2022</v>
      </c>
      <c r="D647" s="151">
        <v>2023</v>
      </c>
      <c r="E647" s="151">
        <v>2024</v>
      </c>
      <c r="F647" s="151">
        <v>2025</v>
      </c>
      <c r="G647" s="151">
        <v>2026</v>
      </c>
      <c r="H647" s="151">
        <v>2027</v>
      </c>
      <c r="I647" s="151">
        <v>2028</v>
      </c>
      <c r="J647" s="151">
        <v>2029</v>
      </c>
      <c r="K647" s="151">
        <v>2030</v>
      </c>
      <c r="M647" s="151">
        <v>2022</v>
      </c>
      <c r="N647" s="151">
        <v>2023</v>
      </c>
      <c r="O647" s="151">
        <v>2024</v>
      </c>
      <c r="P647" s="151">
        <v>2025</v>
      </c>
      <c r="Q647" s="151">
        <v>2026</v>
      </c>
      <c r="R647" s="151">
        <v>2027</v>
      </c>
      <c r="S647" s="151">
        <v>2028</v>
      </c>
      <c r="T647" s="151">
        <v>2029</v>
      </c>
      <c r="U647" s="151">
        <v>2030</v>
      </c>
    </row>
    <row r="648" spans="1:21">
      <c r="A648" t="str">
        <f>A646</f>
        <v>WI</v>
      </c>
      <c r="B648" s="1" t="s">
        <v>897</v>
      </c>
      <c r="C648" s="156">
        <v>0</v>
      </c>
      <c r="D648" s="156">
        <v>0</v>
      </c>
      <c r="E648" s="156">
        <v>0</v>
      </c>
      <c r="F648" s="156">
        <v>0</v>
      </c>
      <c r="G648" s="156">
        <v>0</v>
      </c>
      <c r="H648" s="156">
        <v>0</v>
      </c>
      <c r="I648" s="156">
        <v>0</v>
      </c>
      <c r="J648" s="156">
        <v>0</v>
      </c>
      <c r="K648" s="156">
        <v>0</v>
      </c>
      <c r="M648" s="156">
        <v>0</v>
      </c>
      <c r="N648" s="156">
        <v>0</v>
      </c>
      <c r="O648" s="156">
        <v>0</v>
      </c>
      <c r="P648" s="156">
        <v>0</v>
      </c>
      <c r="Q648" s="156">
        <v>0</v>
      </c>
      <c r="R648" s="156">
        <v>0</v>
      </c>
      <c r="S648" s="156">
        <v>0</v>
      </c>
      <c r="T648" s="156">
        <v>0</v>
      </c>
      <c r="U648" s="156">
        <v>0</v>
      </c>
    </row>
    <row r="649" spans="1:21">
      <c r="A649" t="str">
        <f>A648</f>
        <v>WI</v>
      </c>
      <c r="B649" s="1" t="s">
        <v>104</v>
      </c>
      <c r="C649">
        <f>SUMIFS(INDEX('IRA-BIL_IRA-BIL - Mid_annual_st'!$W$3:$AR$434,MATCH(C646,'IRA-BIL_IRA-BIL - Mid_annual_st'!$A$3:$A$434,0),),'IRA-BIL_IRA-BIL - Mid_annual_st'!$W$1:$AR$1,$B649)</f>
        <v>751250</v>
      </c>
      <c r="D649">
        <f>SUMIFS(INDEX('IRA-BIL_IRA-BIL - Mid_annual_st'!$W$3:$AR$434,MATCH(D646,'IRA-BIL_IRA-BIL - Mid_annual_st'!$A$3:$A$434,0),),'IRA-BIL_IRA-BIL - Mid_annual_st'!$W$1:$AR$1,$B649)</f>
        <v>365768</v>
      </c>
      <c r="E649">
        <f>SUMIFS(INDEX('IRA-BIL_IRA-BIL - Mid_annual_st'!$W$3:$AR$434,MATCH(E646,'IRA-BIL_IRA-BIL - Mid_annual_st'!$A$3:$A$434,0),),'IRA-BIL_IRA-BIL - Mid_annual_st'!$W$1:$AR$1,$B649)</f>
        <v>364986</v>
      </c>
      <c r="F649">
        <f>SUMIFS(INDEX('IRA-BIL_IRA-BIL - Mid_annual_st'!$W$3:$AR$434,MATCH(F646,'IRA-BIL_IRA-BIL - Mid_annual_st'!$A$3:$A$434,0),),'IRA-BIL_IRA-BIL - Mid_annual_st'!$W$1:$AR$1,$B649)</f>
        <v>362285</v>
      </c>
      <c r="G649">
        <f>SUMIFS(INDEX('IRA-BIL_IRA-BIL - Mid_annual_st'!$W$3:$AR$434,MATCH(G646,'IRA-BIL_IRA-BIL - Mid_annual_st'!$A$3:$A$434,0),),'IRA-BIL_IRA-BIL - Mid_annual_st'!$W$1:$AR$1,$B649)</f>
        <v>365484</v>
      </c>
      <c r="H649">
        <f>SUMIFS(INDEX('IRA-BIL_IRA-BIL - Mid_annual_st'!$W$3:$AR$434,MATCH(H646,'IRA-BIL_IRA-BIL - Mid_annual_st'!$A$3:$A$434,0),),'IRA-BIL_IRA-BIL - Mid_annual_st'!$W$1:$AR$1,$B649)</f>
        <v>332245</v>
      </c>
      <c r="I649">
        <f>SUMIFS(INDEX('IRA-BIL_IRA-BIL - Mid_annual_st'!$W$3:$AR$434,MATCH(I646,'IRA-BIL_IRA-BIL - Mid_annual_st'!$A$3:$A$434,0),),'IRA-BIL_IRA-BIL - Mid_annual_st'!$W$1:$AR$1,$B649)</f>
        <v>287110</v>
      </c>
      <c r="J649">
        <f>SUMIFS(INDEX('IRA-BIL_IRA-BIL - Mid_annual_st'!$W$3:$AR$434,MATCH(J646,'IRA-BIL_IRA-BIL - Mid_annual_st'!$A$3:$A$434,0),),'IRA-BIL_IRA-BIL - Mid_annual_st'!$W$1:$AR$1,$B649)</f>
        <v>278990</v>
      </c>
      <c r="K649">
        <f>SUMIFS(INDEX('IRA-BIL_IRA-BIL - Mid_annual_st'!$W$3:$AR$434,MATCH(K646,'IRA-BIL_IRA-BIL - Mid_annual_st'!$A$3:$A$434,0),),'IRA-BIL_IRA-BIL - Mid_annual_st'!$W$1:$AR$1,$B649)</f>
        <v>267494</v>
      </c>
      <c r="M649">
        <f t="shared" ref="M649" si="4944">C649/SUM(C648:C659)</f>
        <v>1.1757374307330237E-2</v>
      </c>
      <c r="N649">
        <f t="shared" ref="N649" si="4945">D649/SUM(D648:D659)</f>
        <v>5.8712133159724124E-3</v>
      </c>
      <c r="O649">
        <f t="shared" ref="O649" si="4946">E649/SUM(E648:E659)</f>
        <v>5.7069959367913913E-3</v>
      </c>
      <c r="P649">
        <f t="shared" ref="P649" si="4947">F649/SUM(F648:F659)</f>
        <v>5.5068438021456086E-3</v>
      </c>
      <c r="Q649">
        <f t="shared" ref="Q649" si="4948">G649/SUM(G648:G659)</f>
        <v>4.8887745078106106E-3</v>
      </c>
      <c r="R649">
        <f t="shared" ref="R649" si="4949">H649/SUM(H648:H659)</f>
        <v>4.8429461053104529E-3</v>
      </c>
      <c r="S649">
        <f t="shared" ref="S649" si="4950">I649/SUM(I648:I659)</f>
        <v>4.7765187794165326E-3</v>
      </c>
      <c r="T649">
        <f t="shared" ref="T649" si="4951">J649/SUM(J648:J659)</f>
        <v>5.1102210704091532E-3</v>
      </c>
      <c r="U649">
        <f t="shared" ref="U649" si="4952">K649/SUM(K648:K659)</f>
        <v>5.1683183211410771E-3</v>
      </c>
    </row>
    <row r="650" spans="1:21">
      <c r="A650" t="str">
        <f t="shared" ref="A650:A659" si="4953">A649</f>
        <v>WI</v>
      </c>
      <c r="B650" s="1" t="s">
        <v>98</v>
      </c>
      <c r="C650">
        <f>SUMIFS(INDEX('IRA-BIL_IRA-BIL - Mid_annual_st'!$W$3:$AR$434,MATCH(C646,'IRA-BIL_IRA-BIL - Mid_annual_st'!$A$3:$A$434,0),),'IRA-BIL_IRA-BIL - Mid_annual_st'!$W$1:$AR$1,$B650)</f>
        <v>27223504</v>
      </c>
      <c r="D650">
        <f>SUMIFS(INDEX('IRA-BIL_IRA-BIL - Mid_annual_st'!$W$3:$AR$434,MATCH(D646,'IRA-BIL_IRA-BIL - Mid_annual_st'!$A$3:$A$434,0),),'IRA-BIL_IRA-BIL - Mid_annual_st'!$W$1:$AR$1,$B650)</f>
        <v>22593983</v>
      </c>
      <c r="E650">
        <f>SUMIFS(INDEX('IRA-BIL_IRA-BIL - Mid_annual_st'!$W$3:$AR$434,MATCH(E646,'IRA-BIL_IRA-BIL - Mid_annual_st'!$A$3:$A$434,0),),'IRA-BIL_IRA-BIL - Mid_annual_st'!$W$1:$AR$1,$B650)</f>
        <v>17864679</v>
      </c>
      <c r="F650">
        <f>SUMIFS(INDEX('IRA-BIL_IRA-BIL - Mid_annual_st'!$W$3:$AR$434,MATCH(F646,'IRA-BIL_IRA-BIL - Mid_annual_st'!$A$3:$A$434,0),),'IRA-BIL_IRA-BIL - Mid_annual_st'!$W$1:$AR$1,$B650)</f>
        <v>16338740</v>
      </c>
      <c r="G650">
        <f>SUMIFS(INDEX('IRA-BIL_IRA-BIL - Mid_annual_st'!$W$3:$AR$434,MATCH(G646,'IRA-BIL_IRA-BIL - Mid_annual_st'!$A$3:$A$434,0),),'IRA-BIL_IRA-BIL - Mid_annual_st'!$W$1:$AR$1,$B650)</f>
        <v>12390403</v>
      </c>
      <c r="H650">
        <f>SUMIFS(INDEX('IRA-BIL_IRA-BIL - Mid_annual_st'!$W$3:$AR$434,MATCH(H646,'IRA-BIL_IRA-BIL - Mid_annual_st'!$A$3:$A$434,0),),'IRA-BIL_IRA-BIL - Mid_annual_st'!$W$1:$AR$1,$B650)</f>
        <v>8110758</v>
      </c>
      <c r="I650">
        <f>SUMIFS(INDEX('IRA-BIL_IRA-BIL - Mid_annual_st'!$W$3:$AR$434,MATCH(I646,'IRA-BIL_IRA-BIL - Mid_annual_st'!$A$3:$A$434,0),),'IRA-BIL_IRA-BIL - Mid_annual_st'!$W$1:$AR$1,$B650)</f>
        <v>1367715</v>
      </c>
      <c r="J650">
        <f>SUMIFS(INDEX('IRA-BIL_IRA-BIL - Mid_annual_st'!$W$3:$AR$434,MATCH(J646,'IRA-BIL_IRA-BIL - Mid_annual_st'!$A$3:$A$434,0),),'IRA-BIL_IRA-BIL - Mid_annual_st'!$W$1:$AR$1,$B650)</f>
        <v>857073</v>
      </c>
      <c r="K650">
        <f>SUMIFS(INDEX('IRA-BIL_IRA-BIL - Mid_annual_st'!$W$3:$AR$434,MATCH(K646,'IRA-BIL_IRA-BIL - Mid_annual_st'!$A$3:$A$434,0),),'IRA-BIL_IRA-BIL - Mid_annual_st'!$W$1:$AR$1,$B650)</f>
        <v>973090</v>
      </c>
      <c r="M650">
        <f t="shared" ref="M650" si="4954">C650/SUM(C648:C659)</f>
        <v>0.42605913675221552</v>
      </c>
      <c r="N650">
        <f t="shared" ref="N650" si="4955">D650/SUM(D648:D659)</f>
        <v>0.36267277030919681</v>
      </c>
      <c r="O650">
        <f t="shared" ref="O650" si="4956">E650/SUM(E648:E659)</f>
        <v>0.27933578401659925</v>
      </c>
      <c r="P650">
        <f t="shared" ref="P650" si="4957">F650/SUM(F648:F659)</f>
        <v>0.24835389018001999</v>
      </c>
      <c r="Q650">
        <f t="shared" ref="Q650" si="4958">G650/SUM(G648:G659)</f>
        <v>0.16573608236721749</v>
      </c>
      <c r="R650">
        <f t="shared" ref="R650" si="4959">H650/SUM(H648:H659)</f>
        <v>0.11822589916241208</v>
      </c>
      <c r="S650">
        <f t="shared" ref="S650" si="4960">I650/SUM(I648:I659)</f>
        <v>2.2754053785621134E-2</v>
      </c>
      <c r="T650">
        <f t="shared" ref="T650" si="4961">J650/SUM(J648:J659)</f>
        <v>1.5698887069352966E-2</v>
      </c>
      <c r="U650">
        <f t="shared" ref="U650" si="4962">K650/SUM(K648:K659)</f>
        <v>1.8801314702831359E-2</v>
      </c>
    </row>
    <row r="651" spans="1:21">
      <c r="A651" t="str">
        <f t="shared" si="4953"/>
        <v>WI</v>
      </c>
      <c r="B651" s="1" t="s">
        <v>105</v>
      </c>
      <c r="C651">
        <f>SUMIFS(INDEX('IRA-BIL_IRA-BIL - Mid_annual_st'!$W$3:$AR$434,MATCH(C646,'IRA-BIL_IRA-BIL - Mid_annual_st'!$A$3:$A$434,0),),'IRA-BIL_IRA-BIL - Mid_annual_st'!$W$1:$AR$1,$B651)</f>
        <v>0</v>
      </c>
      <c r="D651">
        <f>SUMIFS(INDEX('IRA-BIL_IRA-BIL - Mid_annual_st'!$W$3:$AR$434,MATCH(D646,'IRA-BIL_IRA-BIL - Mid_annual_st'!$A$3:$A$434,0),),'IRA-BIL_IRA-BIL - Mid_annual_st'!$W$1:$AR$1,$B651)</f>
        <v>0</v>
      </c>
      <c r="E651">
        <f>SUMIFS(INDEX('IRA-BIL_IRA-BIL - Mid_annual_st'!$W$3:$AR$434,MATCH(E646,'IRA-BIL_IRA-BIL - Mid_annual_st'!$A$3:$A$434,0),),'IRA-BIL_IRA-BIL - Mid_annual_st'!$W$1:$AR$1,$B651)</f>
        <v>0</v>
      </c>
      <c r="F651">
        <f>SUMIFS(INDEX('IRA-BIL_IRA-BIL - Mid_annual_st'!$W$3:$AR$434,MATCH(F646,'IRA-BIL_IRA-BIL - Mid_annual_st'!$A$3:$A$434,0),),'IRA-BIL_IRA-BIL - Mid_annual_st'!$W$1:$AR$1,$B651)</f>
        <v>0</v>
      </c>
      <c r="G651">
        <f>SUMIFS(INDEX('IRA-BIL_IRA-BIL - Mid_annual_st'!$W$3:$AR$434,MATCH(G646,'IRA-BIL_IRA-BIL - Mid_annual_st'!$A$3:$A$434,0),),'IRA-BIL_IRA-BIL - Mid_annual_st'!$W$1:$AR$1,$B651)</f>
        <v>0</v>
      </c>
      <c r="H651">
        <f>SUMIFS(INDEX('IRA-BIL_IRA-BIL - Mid_annual_st'!$W$3:$AR$434,MATCH(H646,'IRA-BIL_IRA-BIL - Mid_annual_st'!$A$3:$A$434,0),),'IRA-BIL_IRA-BIL - Mid_annual_st'!$W$1:$AR$1,$B651)</f>
        <v>0</v>
      </c>
      <c r="I651">
        <f>SUMIFS(INDEX('IRA-BIL_IRA-BIL - Mid_annual_st'!$W$3:$AR$434,MATCH(I646,'IRA-BIL_IRA-BIL - Mid_annual_st'!$A$3:$A$434,0),),'IRA-BIL_IRA-BIL - Mid_annual_st'!$W$1:$AR$1,$B651)</f>
        <v>0</v>
      </c>
      <c r="J651">
        <f>SUMIFS(INDEX('IRA-BIL_IRA-BIL - Mid_annual_st'!$W$3:$AR$434,MATCH(J646,'IRA-BIL_IRA-BIL - Mid_annual_st'!$A$3:$A$434,0),),'IRA-BIL_IRA-BIL - Mid_annual_st'!$W$1:$AR$1,$B651)</f>
        <v>0</v>
      </c>
      <c r="K651">
        <f>SUMIFS(INDEX('IRA-BIL_IRA-BIL - Mid_annual_st'!$W$3:$AR$434,MATCH(K646,'IRA-BIL_IRA-BIL - Mid_annual_st'!$A$3:$A$434,0),),'IRA-BIL_IRA-BIL - Mid_annual_st'!$W$1:$AR$1,$B651)</f>
        <v>0</v>
      </c>
      <c r="M651">
        <f t="shared" ref="M651" si="4963">C651/SUM(C648:C659)</f>
        <v>0</v>
      </c>
      <c r="N651">
        <f t="shared" ref="N651" si="4964">D651/SUM(D648:D659)</f>
        <v>0</v>
      </c>
      <c r="O651">
        <f t="shared" ref="O651" si="4965">E651/SUM(E648:E659)</f>
        <v>0</v>
      </c>
      <c r="P651">
        <f t="shared" ref="P651" si="4966">F651/SUM(F648:F659)</f>
        <v>0</v>
      </c>
      <c r="Q651">
        <f t="shared" ref="Q651" si="4967">G651/SUM(G648:G659)</f>
        <v>0</v>
      </c>
      <c r="R651">
        <f t="shared" ref="R651" si="4968">H651/SUM(H648:H659)</f>
        <v>0</v>
      </c>
      <c r="S651">
        <f t="shared" ref="S651" si="4969">I651/SUM(I648:I659)</f>
        <v>0</v>
      </c>
      <c r="T651">
        <f t="shared" ref="T651" si="4970">J651/SUM(J648:J659)</f>
        <v>0</v>
      </c>
      <c r="U651">
        <f t="shared" ref="U651" si="4971">K651/SUM(K648:K659)</f>
        <v>0</v>
      </c>
    </row>
    <row r="652" spans="1:21">
      <c r="A652" t="str">
        <f t="shared" si="4953"/>
        <v>WI</v>
      </c>
      <c r="B652" s="1" t="s">
        <v>101</v>
      </c>
      <c r="C652">
        <f>SUMIFS(INDEX('IRA-BIL_IRA-BIL - Mid_annual_st'!$W$3:$AR$434,MATCH(C646,'IRA-BIL_IRA-BIL - Mid_annual_st'!$A$3:$A$434,0),),'IRA-BIL_IRA-BIL - Mid_annual_st'!$W$1:$AR$1,$B652)</f>
        <v>1776267</v>
      </c>
      <c r="D652">
        <f>SUMIFS(INDEX('IRA-BIL_IRA-BIL - Mid_annual_st'!$W$3:$AR$434,MATCH(D646,'IRA-BIL_IRA-BIL - Mid_annual_st'!$A$3:$A$434,0),),'IRA-BIL_IRA-BIL - Mid_annual_st'!$W$1:$AR$1,$B652)</f>
        <v>1776267</v>
      </c>
      <c r="E652">
        <f>SUMIFS(INDEX('IRA-BIL_IRA-BIL - Mid_annual_st'!$W$3:$AR$434,MATCH(E646,'IRA-BIL_IRA-BIL - Mid_annual_st'!$A$3:$A$434,0),),'IRA-BIL_IRA-BIL - Mid_annual_st'!$W$1:$AR$1,$B652)</f>
        <v>1778127</v>
      </c>
      <c r="F652">
        <f>SUMIFS(INDEX('IRA-BIL_IRA-BIL - Mid_annual_st'!$W$3:$AR$434,MATCH(F646,'IRA-BIL_IRA-BIL - Mid_annual_st'!$A$3:$A$434,0),),'IRA-BIL_IRA-BIL - Mid_annual_st'!$W$1:$AR$1,$B652)</f>
        <v>1779986</v>
      </c>
      <c r="G652">
        <f>SUMIFS(INDEX('IRA-BIL_IRA-BIL - Mid_annual_st'!$W$3:$AR$434,MATCH(G646,'IRA-BIL_IRA-BIL - Mid_annual_st'!$A$3:$A$434,0),),'IRA-BIL_IRA-BIL - Mid_annual_st'!$W$1:$AR$1,$B652)</f>
        <v>1781846</v>
      </c>
      <c r="H652">
        <f>SUMIFS(INDEX('IRA-BIL_IRA-BIL - Mid_annual_st'!$W$3:$AR$434,MATCH(H646,'IRA-BIL_IRA-BIL - Mid_annual_st'!$A$3:$A$434,0),),'IRA-BIL_IRA-BIL - Mid_annual_st'!$W$1:$AR$1,$B652)</f>
        <v>1795460</v>
      </c>
      <c r="I652">
        <f>SUMIFS(INDEX('IRA-BIL_IRA-BIL - Mid_annual_st'!$W$3:$AR$434,MATCH(I646,'IRA-BIL_IRA-BIL - Mid_annual_st'!$A$3:$A$434,0),),'IRA-BIL_IRA-BIL - Mid_annual_st'!$W$1:$AR$1,$B652)</f>
        <v>1795020</v>
      </c>
      <c r="J652">
        <f>SUMIFS(INDEX('IRA-BIL_IRA-BIL - Mid_annual_st'!$W$3:$AR$434,MATCH(J646,'IRA-BIL_IRA-BIL - Mid_annual_st'!$A$3:$A$434,0),),'IRA-BIL_IRA-BIL - Mid_annual_st'!$W$1:$AR$1,$B652)</f>
        <v>1799179</v>
      </c>
      <c r="K652">
        <f>SUMIFS(INDEX('IRA-BIL_IRA-BIL - Mid_annual_st'!$W$3:$AR$434,MATCH(K646,'IRA-BIL_IRA-BIL - Mid_annual_st'!$A$3:$A$434,0),),'IRA-BIL_IRA-BIL - Mid_annual_st'!$W$1:$AR$1,$B652)</f>
        <v>1794910</v>
      </c>
      <c r="M652">
        <f t="shared" ref="M652" si="4972">C652/SUM(C648:C659)</f>
        <v>2.7799315792024701E-2</v>
      </c>
      <c r="N652">
        <f t="shared" ref="N652" si="4973">D652/SUM(D648:D659)</f>
        <v>2.8512178383900091E-2</v>
      </c>
      <c r="O652">
        <f t="shared" ref="O652" si="4974">E652/SUM(E648:E659)</f>
        <v>2.7803158378948964E-2</v>
      </c>
      <c r="P652">
        <f t="shared" ref="P652" si="4975">F652/SUM(F648:F659)</f>
        <v>2.7056336508566332E-2</v>
      </c>
      <c r="Q652">
        <f t="shared" ref="Q652" si="4976">G652/SUM(G648:G659)</f>
        <v>2.3834267168041025E-2</v>
      </c>
      <c r="R652">
        <f t="shared" ref="R652" si="4977">H652/SUM(H648:H659)</f>
        <v>2.6171397656069184E-2</v>
      </c>
      <c r="S652">
        <f t="shared" ref="S652" si="4978">I652/SUM(I648:I659)</f>
        <v>2.9862933159514698E-2</v>
      </c>
      <c r="T652">
        <f t="shared" ref="T652" si="4979">J652/SUM(J648:J659)</f>
        <v>3.2955311786220541E-2</v>
      </c>
      <c r="U652">
        <f t="shared" ref="U652" si="4980">K652/SUM(K648:K659)</f>
        <v>3.4679903989619697E-2</v>
      </c>
    </row>
    <row r="653" spans="1:21">
      <c r="A653" t="str">
        <f t="shared" si="4953"/>
        <v>WI</v>
      </c>
      <c r="B653" s="1" t="s">
        <v>346</v>
      </c>
      <c r="C653">
        <f>SUMIFS(INDEX('IRA-BIL_IRA-BIL - Mid_annual_st'!$W$3:$AR$434,MATCH(C646,'IRA-BIL_IRA-BIL - Mid_annual_st'!$A$3:$A$434,0),),'IRA-BIL_IRA-BIL - Mid_annual_st'!$W$1:$AR$1,$B653)</f>
        <v>20837593</v>
      </c>
      <c r="D653">
        <f>SUMIFS(INDEX('IRA-BIL_IRA-BIL - Mid_annual_st'!$W$3:$AR$434,MATCH(D646,'IRA-BIL_IRA-BIL - Mid_annual_st'!$A$3:$A$434,0),),'IRA-BIL_IRA-BIL - Mid_annual_st'!$W$1:$AR$1,$B653)</f>
        <v>23383659</v>
      </c>
      <c r="E653">
        <f>SUMIFS(INDEX('IRA-BIL_IRA-BIL - Mid_annual_st'!$W$3:$AR$434,MATCH(E646,'IRA-BIL_IRA-BIL - Mid_annual_st'!$A$3:$A$434,0),),'IRA-BIL_IRA-BIL - Mid_annual_st'!$W$1:$AR$1,$B653)</f>
        <v>24213595</v>
      </c>
      <c r="F653">
        <f>SUMIFS(INDEX('IRA-BIL_IRA-BIL - Mid_annual_st'!$W$3:$AR$434,MATCH(F646,'IRA-BIL_IRA-BIL - Mid_annual_st'!$A$3:$A$434,0),),'IRA-BIL_IRA-BIL - Mid_annual_st'!$W$1:$AR$1,$B653)</f>
        <v>23481089</v>
      </c>
      <c r="G653">
        <f>SUMIFS(INDEX('IRA-BIL_IRA-BIL - Mid_annual_st'!$W$3:$AR$434,MATCH(G646,'IRA-BIL_IRA-BIL - Mid_annual_st'!$A$3:$A$434,0),),'IRA-BIL_IRA-BIL - Mid_annual_st'!$W$1:$AR$1,$B653)</f>
        <v>21474628</v>
      </c>
      <c r="H653">
        <f>SUMIFS(INDEX('IRA-BIL_IRA-BIL - Mid_annual_st'!$W$3:$AR$434,MATCH(H646,'IRA-BIL_IRA-BIL - Mid_annual_st'!$A$3:$A$434,0),),'IRA-BIL_IRA-BIL - Mid_annual_st'!$W$1:$AR$1,$B653)</f>
        <v>19374515</v>
      </c>
      <c r="I653">
        <f>SUMIFS(INDEX('IRA-BIL_IRA-BIL - Mid_annual_st'!$W$3:$AR$434,MATCH(I646,'IRA-BIL_IRA-BIL - Mid_annual_st'!$A$3:$A$434,0),),'IRA-BIL_IRA-BIL - Mid_annual_st'!$W$1:$AR$1,$B653)</f>
        <v>13891979</v>
      </c>
      <c r="J653">
        <f>SUMIFS(INDEX('IRA-BIL_IRA-BIL - Mid_annual_st'!$W$3:$AR$434,MATCH(J646,'IRA-BIL_IRA-BIL - Mid_annual_st'!$A$3:$A$434,0),),'IRA-BIL_IRA-BIL - Mid_annual_st'!$W$1:$AR$1,$B653)</f>
        <v>10444932</v>
      </c>
      <c r="K653">
        <f>SUMIFS(INDEX('IRA-BIL_IRA-BIL - Mid_annual_st'!$W$3:$AR$434,MATCH(K646,'IRA-BIL_IRA-BIL - Mid_annual_st'!$A$3:$A$434,0),),'IRA-BIL_IRA-BIL - Mid_annual_st'!$W$1:$AR$1,$B653)</f>
        <v>7621923</v>
      </c>
      <c r="M653">
        <f t="shared" ref="M653" si="4981">C653/SUM(C648:C659)</f>
        <v>0.32611697912120385</v>
      </c>
      <c r="N653">
        <f t="shared" ref="N653" si="4982">D653/SUM(D648:D659)</f>
        <v>0.37534844518098393</v>
      </c>
      <c r="O653">
        <f t="shared" ref="O653" si="4983">E653/SUM(E648:E659)</f>
        <v>0.37860873644499338</v>
      </c>
      <c r="P653">
        <f t="shared" ref="P653" si="4984">F653/SUM(F648:F659)</f>
        <v>0.35691979912852984</v>
      </c>
      <c r="Q653">
        <f t="shared" ref="Q653" si="4985">G653/SUM(G648:G659)</f>
        <v>0.2872481803064319</v>
      </c>
      <c r="R653">
        <f t="shared" ref="R653" si="4986">H653/SUM(H648:H659)</f>
        <v>0.28241126867681665</v>
      </c>
      <c r="S653">
        <f t="shared" ref="S653" si="4987">I653/SUM(I648:I659)</f>
        <v>0.23111455043976215</v>
      </c>
      <c r="T653">
        <f t="shared" ref="T653" si="4988">J653/SUM(J648:J659)</f>
        <v>0.19131836834793653</v>
      </c>
      <c r="U653">
        <f t="shared" ref="U653" si="4989">K653/SUM(K648:K659)</f>
        <v>0.14726507616330298</v>
      </c>
    </row>
    <row r="654" spans="1:21">
      <c r="A654" t="str">
        <f t="shared" si="4953"/>
        <v>WI</v>
      </c>
      <c r="B654" s="1" t="s">
        <v>99</v>
      </c>
      <c r="C654">
        <f>SUMIFS(INDEX('IRA-BIL_IRA-BIL - Mid_annual_st'!$W$3:$AR$434,MATCH(C646,'IRA-BIL_IRA-BIL - Mid_annual_st'!$A$3:$A$434,0),),'IRA-BIL_IRA-BIL - Mid_annual_st'!$W$1:$AR$1,$B654)</f>
        <v>9589466</v>
      </c>
      <c r="D654">
        <f>SUMIFS(INDEX('IRA-BIL_IRA-BIL - Mid_annual_st'!$W$3:$AR$434,MATCH(D646,'IRA-BIL_IRA-BIL - Mid_annual_st'!$A$3:$A$434,0),),'IRA-BIL_IRA-BIL - Mid_annual_st'!$W$1:$AR$1,$B654)</f>
        <v>9589466</v>
      </c>
      <c r="E654">
        <f>SUMIFS(INDEX('IRA-BIL_IRA-BIL - Mid_annual_st'!$W$3:$AR$434,MATCH(E646,'IRA-BIL_IRA-BIL - Mid_annual_st'!$A$3:$A$434,0),),'IRA-BIL_IRA-BIL - Mid_annual_st'!$W$1:$AR$1,$B654)</f>
        <v>9589466</v>
      </c>
      <c r="F654">
        <f>SUMIFS(INDEX('IRA-BIL_IRA-BIL - Mid_annual_st'!$W$3:$AR$434,MATCH(F646,'IRA-BIL_IRA-BIL - Mid_annual_st'!$A$3:$A$434,0),),'IRA-BIL_IRA-BIL - Mid_annual_st'!$W$1:$AR$1,$B654)</f>
        <v>9589466</v>
      </c>
      <c r="G654">
        <f>SUMIFS(INDEX('IRA-BIL_IRA-BIL - Mid_annual_st'!$W$3:$AR$434,MATCH(G646,'IRA-BIL_IRA-BIL - Mid_annual_st'!$A$3:$A$434,0),),'IRA-BIL_IRA-BIL - Mid_annual_st'!$W$1:$AR$1,$B654)</f>
        <v>9589466</v>
      </c>
      <c r="H654">
        <f>SUMIFS(INDEX('IRA-BIL_IRA-BIL - Mid_annual_st'!$W$3:$AR$434,MATCH(H646,'IRA-BIL_IRA-BIL - Mid_annual_st'!$A$3:$A$434,0),),'IRA-BIL_IRA-BIL - Mid_annual_st'!$W$1:$AR$1,$B654)</f>
        <v>9589466</v>
      </c>
      <c r="I654">
        <f>SUMIFS(INDEX('IRA-BIL_IRA-BIL - Mid_annual_st'!$W$3:$AR$434,MATCH(I646,'IRA-BIL_IRA-BIL - Mid_annual_st'!$A$3:$A$434,0),),'IRA-BIL_IRA-BIL - Mid_annual_st'!$W$1:$AR$1,$B654)</f>
        <v>9580925</v>
      </c>
      <c r="J654">
        <f>SUMIFS(INDEX('IRA-BIL_IRA-BIL - Mid_annual_st'!$W$3:$AR$434,MATCH(J646,'IRA-BIL_IRA-BIL - Mid_annual_st'!$A$3:$A$434,0),),'IRA-BIL_IRA-BIL - Mid_annual_st'!$W$1:$AR$1,$B654)</f>
        <v>8189249</v>
      </c>
      <c r="K654">
        <f>SUMIFS(INDEX('IRA-BIL_IRA-BIL - Mid_annual_st'!$W$3:$AR$434,MATCH(K646,'IRA-BIL_IRA-BIL - Mid_annual_st'!$A$3:$A$434,0),),'IRA-BIL_IRA-BIL - Mid_annual_st'!$W$1:$AR$1,$B654)</f>
        <v>8102711</v>
      </c>
      <c r="M654">
        <f t="shared" ref="M654" si="4990">C654/SUM(C648:C659)</f>
        <v>0.15007912302085438</v>
      </c>
      <c r="N654">
        <f t="shared" ref="N654" si="4991">D654/SUM(D648:D659)</f>
        <v>0.15392762754605296</v>
      </c>
      <c r="O654">
        <f t="shared" ref="O654" si="4992">E654/SUM(E648:E659)</f>
        <v>0.14994285670683039</v>
      </c>
      <c r="P654">
        <f t="shared" ref="P654" si="4993">F654/SUM(F648:F659)</f>
        <v>0.14576284253553429</v>
      </c>
      <c r="Q654">
        <f t="shared" ref="Q654" si="4994">G654/SUM(G648:G659)</f>
        <v>0.1282702852226543</v>
      </c>
      <c r="R654">
        <f t="shared" ref="R654" si="4995">H654/SUM(H648:H659)</f>
        <v>0.13978018334875472</v>
      </c>
      <c r="S654">
        <f t="shared" ref="S654" si="4996">I654/SUM(I648:I659)</f>
        <v>0.15939350139905034</v>
      </c>
      <c r="T654">
        <f t="shared" ref="T654" si="4997">J654/SUM(J648:J659)</f>
        <v>0.15000133621501519</v>
      </c>
      <c r="U654">
        <f t="shared" ref="U654" si="4998">K654/SUM(K648:K659)</f>
        <v>0.15655450108118815</v>
      </c>
    </row>
    <row r="655" spans="1:21">
      <c r="A655" t="str">
        <f t="shared" si="4953"/>
        <v>WI</v>
      </c>
      <c r="B655" s="1" t="s">
        <v>109</v>
      </c>
      <c r="C655">
        <f>SUMIFS(INDEX('IRA-BIL_IRA-BIL - Mid_annual_st'!$W$3:$AR$434,MATCH(C646,'IRA-BIL_IRA-BIL - Mid_annual_st'!$A$3:$A$434,0),),'IRA-BIL_IRA-BIL - Mid_annual_st'!$W$1:$AR$1,$B655)</f>
        <v>0</v>
      </c>
      <c r="D655">
        <f>SUMIFS(INDEX('IRA-BIL_IRA-BIL - Mid_annual_st'!$W$3:$AR$434,MATCH(D646,'IRA-BIL_IRA-BIL - Mid_annual_st'!$A$3:$A$434,0),),'IRA-BIL_IRA-BIL - Mid_annual_st'!$W$1:$AR$1,$B655)</f>
        <v>0</v>
      </c>
      <c r="E655">
        <f>SUMIFS(INDEX('IRA-BIL_IRA-BIL - Mid_annual_st'!$W$3:$AR$434,MATCH(E646,'IRA-BIL_IRA-BIL - Mid_annual_st'!$A$3:$A$434,0),),'IRA-BIL_IRA-BIL - Mid_annual_st'!$W$1:$AR$1,$B655)</f>
        <v>0</v>
      </c>
      <c r="F655">
        <f>SUMIFS(INDEX('IRA-BIL_IRA-BIL - Mid_annual_st'!$W$3:$AR$434,MATCH(F646,'IRA-BIL_IRA-BIL - Mid_annual_st'!$A$3:$A$434,0),),'IRA-BIL_IRA-BIL - Mid_annual_st'!$W$1:$AR$1,$B655)</f>
        <v>0</v>
      </c>
      <c r="G655">
        <f>SUMIFS(INDEX('IRA-BIL_IRA-BIL - Mid_annual_st'!$W$3:$AR$434,MATCH(G646,'IRA-BIL_IRA-BIL - Mid_annual_st'!$A$3:$A$434,0),),'IRA-BIL_IRA-BIL - Mid_annual_st'!$W$1:$AR$1,$B655)</f>
        <v>0</v>
      </c>
      <c r="H655">
        <f>SUMIFS(INDEX('IRA-BIL_IRA-BIL - Mid_annual_st'!$W$3:$AR$434,MATCH(H646,'IRA-BIL_IRA-BIL - Mid_annual_st'!$A$3:$A$434,0),),'IRA-BIL_IRA-BIL - Mid_annual_st'!$W$1:$AR$1,$B655)</f>
        <v>0</v>
      </c>
      <c r="I655">
        <f>SUMIFS(INDEX('IRA-BIL_IRA-BIL - Mid_annual_st'!$W$3:$AR$434,MATCH(I646,'IRA-BIL_IRA-BIL - Mid_annual_st'!$A$3:$A$434,0),),'IRA-BIL_IRA-BIL - Mid_annual_st'!$W$1:$AR$1,$B655)</f>
        <v>0</v>
      </c>
      <c r="J655">
        <f>SUMIFS(INDEX('IRA-BIL_IRA-BIL - Mid_annual_st'!$W$3:$AR$434,MATCH(J646,'IRA-BIL_IRA-BIL - Mid_annual_st'!$A$3:$A$434,0),),'IRA-BIL_IRA-BIL - Mid_annual_st'!$W$1:$AR$1,$B655)</f>
        <v>0</v>
      </c>
      <c r="K655">
        <f>SUMIFS(INDEX('IRA-BIL_IRA-BIL - Mid_annual_st'!$W$3:$AR$434,MATCH(K646,'IRA-BIL_IRA-BIL - Mid_annual_st'!$A$3:$A$434,0),),'IRA-BIL_IRA-BIL - Mid_annual_st'!$W$1:$AR$1,$B655)</f>
        <v>0</v>
      </c>
      <c r="M655">
        <f t="shared" ref="M655" si="4999">C655/SUM(C648:C659)</f>
        <v>0</v>
      </c>
      <c r="N655">
        <f t="shared" ref="N655" si="5000">D655/SUM(D648:D659)</f>
        <v>0</v>
      </c>
      <c r="O655">
        <f t="shared" ref="O655" si="5001">E655/SUM(E648:E659)</f>
        <v>0</v>
      </c>
      <c r="P655">
        <f t="shared" ref="P655" si="5002">F655/SUM(F648:F659)</f>
        <v>0</v>
      </c>
      <c r="Q655">
        <f t="shared" ref="Q655" si="5003">G655/SUM(G648:G659)</f>
        <v>0</v>
      </c>
      <c r="R655">
        <f t="shared" ref="R655" si="5004">H655/SUM(H648:H659)</f>
        <v>0</v>
      </c>
      <c r="S655">
        <f t="shared" ref="S655" si="5005">I655/SUM(I648:I659)</f>
        <v>0</v>
      </c>
      <c r="T655">
        <f t="shared" ref="T655" si="5006">J655/SUM(J648:J659)</f>
        <v>0</v>
      </c>
      <c r="U655">
        <f t="shared" ref="U655" si="5007">K655/SUM(K648:K659)</f>
        <v>0</v>
      </c>
    </row>
    <row r="656" spans="1:21">
      <c r="A656" t="str">
        <f t="shared" si="4953"/>
        <v>WI</v>
      </c>
      <c r="B656" s="1" t="s">
        <v>106</v>
      </c>
      <c r="C656">
        <f>SUMIFS(INDEX('IRA-BIL_IRA-BIL - Mid_annual_st'!$W$3:$AR$434,MATCH(C646,'IRA-BIL_IRA-BIL - Mid_annual_st'!$A$3:$A$434,0),),'IRA-BIL_IRA-BIL - Mid_annual_st'!$W$1:$AR$1,$B656)</f>
        <v>383294</v>
      </c>
      <c r="D656">
        <f>SUMIFS(INDEX('IRA-BIL_IRA-BIL - Mid_annual_st'!$W$3:$AR$434,MATCH(D646,'IRA-BIL_IRA-BIL - Mid_annual_st'!$A$3:$A$434,0),),'IRA-BIL_IRA-BIL - Mid_annual_st'!$W$1:$AR$1,$B656)</f>
        <v>456496</v>
      </c>
      <c r="E656">
        <f>SUMIFS(INDEX('IRA-BIL_IRA-BIL - Mid_annual_st'!$W$3:$AR$434,MATCH(E646,'IRA-BIL_IRA-BIL - Mid_annual_st'!$A$3:$A$434,0),),'IRA-BIL_IRA-BIL - Mid_annual_st'!$W$1:$AR$1,$B656)</f>
        <v>522693</v>
      </c>
      <c r="F656">
        <f>SUMIFS(INDEX('IRA-BIL_IRA-BIL - Mid_annual_st'!$W$3:$AR$434,MATCH(F646,'IRA-BIL_IRA-BIL - Mid_annual_st'!$A$3:$A$434,0),),'IRA-BIL_IRA-BIL - Mid_annual_st'!$W$1:$AR$1,$B656)</f>
        <v>472971</v>
      </c>
      <c r="G656">
        <f>SUMIFS(INDEX('IRA-BIL_IRA-BIL - Mid_annual_st'!$W$3:$AR$434,MATCH(G646,'IRA-BIL_IRA-BIL - Mid_annual_st'!$A$3:$A$434,0),),'IRA-BIL_IRA-BIL - Mid_annual_st'!$W$1:$AR$1,$B656)</f>
        <v>442156</v>
      </c>
      <c r="H656">
        <f>SUMIFS(INDEX('IRA-BIL_IRA-BIL - Mid_annual_st'!$W$3:$AR$434,MATCH(H646,'IRA-BIL_IRA-BIL - Mid_annual_st'!$A$3:$A$434,0),),'IRA-BIL_IRA-BIL - Mid_annual_st'!$W$1:$AR$1,$B656)</f>
        <v>447751</v>
      </c>
      <c r="I656">
        <f>SUMIFS(INDEX('IRA-BIL_IRA-BIL - Mid_annual_st'!$W$3:$AR$434,MATCH(I646,'IRA-BIL_IRA-BIL - Mid_annual_st'!$A$3:$A$434,0),),'IRA-BIL_IRA-BIL - Mid_annual_st'!$W$1:$AR$1,$B656)</f>
        <v>389473</v>
      </c>
      <c r="J656">
        <f>SUMIFS(INDEX('IRA-BIL_IRA-BIL - Mid_annual_st'!$W$3:$AR$434,MATCH(J646,'IRA-BIL_IRA-BIL - Mid_annual_st'!$A$3:$A$434,0),),'IRA-BIL_IRA-BIL - Mid_annual_st'!$W$1:$AR$1,$B656)</f>
        <v>289785</v>
      </c>
      <c r="K656">
        <f>SUMIFS(INDEX('IRA-BIL_IRA-BIL - Mid_annual_st'!$W$3:$AR$434,MATCH(K646,'IRA-BIL_IRA-BIL - Mid_annual_st'!$A$3:$A$434,0),),'IRA-BIL_IRA-BIL - Mid_annual_st'!$W$1:$AR$1,$B656)</f>
        <v>0</v>
      </c>
      <c r="M656">
        <f t="shared" ref="M656" si="5008">C656/SUM(C648:C659)</f>
        <v>5.998710186693958E-3</v>
      </c>
      <c r="N656">
        <f t="shared" ref="N656" si="5009">D656/SUM(D648:D659)</f>
        <v>7.3275557016692057E-3</v>
      </c>
      <c r="O656">
        <f t="shared" ref="O656" si="5010">E656/SUM(E648:E659)</f>
        <v>8.1729349267898026E-3</v>
      </c>
      <c r="P656">
        <f t="shared" ref="P656" si="5011">F656/SUM(F648:F659)</f>
        <v>7.1893051601490832E-3</v>
      </c>
      <c r="Q656">
        <f t="shared" ref="Q656" si="5012">G656/SUM(G648:G659)</f>
        <v>5.9143518766225289E-3</v>
      </c>
      <c r="R656">
        <f t="shared" ref="R656" si="5013">H656/SUM(H648:H659)</f>
        <v>6.5266112705950749E-3</v>
      </c>
      <c r="S656">
        <f t="shared" ref="S656" si="5014">I656/SUM(I648:I659)</f>
        <v>6.4794855580637923E-3</v>
      </c>
      <c r="T656">
        <f t="shared" ref="T656" si="5015">J656/SUM(J648:J659)</f>
        <v>5.3079515856787572E-3</v>
      </c>
      <c r="U656">
        <f t="shared" ref="U656" si="5016">K656/SUM(K648:K659)</f>
        <v>0</v>
      </c>
    </row>
    <row r="657" spans="1:21">
      <c r="A657" t="str">
        <f t="shared" si="4953"/>
        <v>WI</v>
      </c>
      <c r="B657" s="1" t="s">
        <v>100</v>
      </c>
      <c r="C657">
        <f>SUMIFS(INDEX('IRA-BIL_IRA-BIL - Mid_annual_st'!$W$3:$AR$434,MATCH(C646,'IRA-BIL_IRA-BIL - Mid_annual_st'!$A$3:$A$434,0),),'IRA-BIL_IRA-BIL - Mid_annual_st'!$W$1:$AR$1,$B657)</f>
        <v>2124399</v>
      </c>
      <c r="D657">
        <f>SUMIFS(INDEX('IRA-BIL_IRA-BIL - Mid_annual_st'!$W$3:$AR$434,MATCH(D646,'IRA-BIL_IRA-BIL - Mid_annual_st'!$A$3:$A$434,0),),'IRA-BIL_IRA-BIL - Mid_annual_st'!$W$1:$AR$1,$B657)</f>
        <v>2157988</v>
      </c>
      <c r="E657">
        <f>SUMIFS(INDEX('IRA-BIL_IRA-BIL - Mid_annual_st'!$W$3:$AR$434,MATCH(E646,'IRA-BIL_IRA-BIL - Mid_annual_st'!$A$3:$A$434,0),),'IRA-BIL_IRA-BIL - Mid_annual_st'!$W$1:$AR$1,$B657)</f>
        <v>3498420</v>
      </c>
      <c r="F657">
        <f>SUMIFS(INDEX('IRA-BIL_IRA-BIL - Mid_annual_st'!$W$3:$AR$434,MATCH(F646,'IRA-BIL_IRA-BIL - Mid_annual_st'!$A$3:$A$434,0),),'IRA-BIL_IRA-BIL - Mid_annual_st'!$W$1:$AR$1,$B657)</f>
        <v>3542548</v>
      </c>
      <c r="G657">
        <f>SUMIFS(INDEX('IRA-BIL_IRA-BIL - Mid_annual_st'!$W$3:$AR$434,MATCH(G646,'IRA-BIL_IRA-BIL - Mid_annual_st'!$A$3:$A$434,0),),'IRA-BIL_IRA-BIL - Mid_annual_st'!$W$1:$AR$1,$B657)</f>
        <v>5577047</v>
      </c>
      <c r="H657">
        <f>SUMIFS(INDEX('IRA-BIL_IRA-BIL - Mid_annual_st'!$W$3:$AR$434,MATCH(H646,'IRA-BIL_IRA-BIL - Mid_annual_st'!$A$3:$A$434,0),),'IRA-BIL_IRA-BIL - Mid_annual_st'!$W$1:$AR$1,$B657)</f>
        <v>6154364</v>
      </c>
      <c r="I657">
        <f>SUMIFS(INDEX('IRA-BIL_IRA-BIL - Mid_annual_st'!$W$3:$AR$434,MATCH(I646,'IRA-BIL_IRA-BIL - Mid_annual_st'!$A$3:$A$434,0),),'IRA-BIL_IRA-BIL - Mid_annual_st'!$W$1:$AR$1,$B657)</f>
        <v>9972713</v>
      </c>
      <c r="J657">
        <f>SUMIFS(INDEX('IRA-BIL_IRA-BIL - Mid_annual_st'!$W$3:$AR$434,MATCH(J646,'IRA-BIL_IRA-BIL - Mid_annual_st'!$A$3:$A$434,0),),'IRA-BIL_IRA-BIL - Mid_annual_st'!$W$1:$AR$1,$B657)</f>
        <v>10021326</v>
      </c>
      <c r="K657">
        <f>SUMIFS(INDEX('IRA-BIL_IRA-BIL - Mid_annual_st'!$W$3:$AR$434,MATCH(K646,'IRA-BIL_IRA-BIL - Mid_annual_st'!$A$3:$A$434,0),),'IRA-BIL_IRA-BIL - Mid_annual_st'!$W$1:$AR$1,$B657)</f>
        <v>10122900</v>
      </c>
      <c r="M657">
        <f t="shared" ref="M657" si="5017">C657/SUM(C648:C659)</f>
        <v>3.3247726084682926E-2</v>
      </c>
      <c r="N657">
        <f t="shared" ref="N657" si="5018">D657/SUM(D648:D659)</f>
        <v>3.463946512901258E-2</v>
      </c>
      <c r="O657">
        <f t="shared" ref="O657" si="5019">E657/SUM(E648:E659)</f>
        <v>5.4702012474970932E-2</v>
      </c>
      <c r="P657">
        <f t="shared" ref="P657" si="5020">F657/SUM(F648:F659)</f>
        <v>5.3847822840038424E-2</v>
      </c>
      <c r="Q657">
        <f t="shared" ref="Q657" si="5021">G657/SUM(G648:G659)</f>
        <v>7.4599504225798238E-2</v>
      </c>
      <c r="R657">
        <f t="shared" ref="R657" si="5022">H657/SUM(H648:H659)</f>
        <v>8.9708658262616023E-2</v>
      </c>
      <c r="S657">
        <f t="shared" ref="S657" si="5023">I657/SUM(I648:I659)</f>
        <v>0.16591150056156662</v>
      </c>
      <c r="T657">
        <f t="shared" ref="T657" si="5024">J657/SUM(J648:J659)</f>
        <v>0.18355923609677435</v>
      </c>
      <c r="U657">
        <f t="shared" ref="U657" si="5025">K657/SUM(K648:K659)</f>
        <v>0.19558707684314044</v>
      </c>
    </row>
    <row r="658" spans="1:21">
      <c r="A658" t="str">
        <f t="shared" si="4953"/>
        <v>WI</v>
      </c>
      <c r="B658" s="1" t="s">
        <v>896</v>
      </c>
      <c r="C658" s="156">
        <v>0</v>
      </c>
      <c r="D658" s="156">
        <v>0</v>
      </c>
      <c r="E658" s="156">
        <v>0</v>
      </c>
      <c r="F658" s="156">
        <v>0</v>
      </c>
      <c r="G658" s="156">
        <v>0</v>
      </c>
      <c r="H658" s="156">
        <v>0</v>
      </c>
      <c r="I658" s="156">
        <v>0</v>
      </c>
      <c r="J658" s="156">
        <v>0</v>
      </c>
      <c r="K658" s="156">
        <v>0</v>
      </c>
      <c r="M658" s="156">
        <v>0</v>
      </c>
      <c r="N658" s="156">
        <v>0</v>
      </c>
      <c r="O658" s="156">
        <v>0</v>
      </c>
      <c r="P658" s="156">
        <v>0</v>
      </c>
      <c r="Q658" s="156">
        <v>0</v>
      </c>
      <c r="R658" s="156">
        <v>0</v>
      </c>
      <c r="S658" s="156">
        <v>0</v>
      </c>
      <c r="T658" s="156">
        <v>0</v>
      </c>
      <c r="U658" s="156">
        <v>0</v>
      </c>
    </row>
    <row r="659" spans="1:21" ht="15.5" thickBot="1">
      <c r="A659" t="str">
        <f t="shared" si="4953"/>
        <v>WI</v>
      </c>
      <c r="B659" s="1" t="s">
        <v>895</v>
      </c>
      <c r="C659">
        <f>SUMIFS(INDEX('IRA-BIL_IRA-BIL - Mid_annual_st'!$W$3:$AR$434,MATCH(C646,'IRA-BIL_IRA-BIL - Mid_annual_st'!$A$3:$A$434,0),),'IRA-BIL_IRA-BIL - Mid_annual_st'!$W$1:$AR$1,$B659)</f>
        <v>1210296</v>
      </c>
      <c r="D659">
        <f>SUMIFS(INDEX('IRA-BIL_IRA-BIL - Mid_annual_st'!$W$3:$AR$434,MATCH(D646,'IRA-BIL_IRA-BIL - Mid_annual_st'!$A$3:$A$434,0),),'IRA-BIL_IRA-BIL - Mid_annual_st'!$W$1:$AR$1,$B659)</f>
        <v>1974910</v>
      </c>
      <c r="E659">
        <f>SUMIFS(INDEX('IRA-BIL_IRA-BIL - Mid_annual_st'!$W$3:$AR$434,MATCH(E646,'IRA-BIL_IRA-BIL - Mid_annual_st'!$A$3:$A$434,0),),'IRA-BIL_IRA-BIL - Mid_annual_st'!$W$1:$AR$1,$B659)</f>
        <v>6122171</v>
      </c>
      <c r="F659">
        <f>SUMIFS(INDEX('IRA-BIL_IRA-BIL - Mid_annual_st'!$W$3:$AR$434,MATCH(F646,'IRA-BIL_IRA-BIL - Mid_annual_st'!$A$3:$A$434,0),),'IRA-BIL_IRA-BIL - Mid_annual_st'!$W$1:$AR$1,$B659)</f>
        <v>10221053</v>
      </c>
      <c r="G659">
        <f>SUMIFS(INDEX('IRA-BIL_IRA-BIL - Mid_annual_st'!$W$3:$AR$434,MATCH(G646,'IRA-BIL_IRA-BIL - Mid_annual_st'!$A$3:$A$434,0),),'IRA-BIL_IRA-BIL - Mid_annual_st'!$W$1:$AR$1,$B659)</f>
        <v>23138810</v>
      </c>
      <c r="H659">
        <f>SUMIFS(INDEX('IRA-BIL_IRA-BIL - Mid_annual_st'!$W$3:$AR$434,MATCH(H646,'IRA-BIL_IRA-BIL - Mid_annual_st'!$A$3:$A$434,0),),'IRA-BIL_IRA-BIL - Mid_annual_st'!$W$1:$AR$1,$B659)</f>
        <v>22799343</v>
      </c>
      <c r="I659">
        <f>SUMIFS(INDEX('IRA-BIL_IRA-BIL - Mid_annual_st'!$W$3:$AR$434,MATCH(I646,'IRA-BIL_IRA-BIL - Mid_annual_st'!$A$3:$A$434,0),),'IRA-BIL_IRA-BIL - Mid_annual_st'!$W$1:$AR$1,$B659)</f>
        <v>22823695</v>
      </c>
      <c r="J659">
        <f>SUMIFS(INDEX('IRA-BIL_IRA-BIL - Mid_annual_st'!$W$3:$AR$434,MATCH(J646,'IRA-BIL_IRA-BIL - Mid_annual_st'!$A$3:$A$434,0),),'IRA-BIL_IRA-BIL - Mid_annual_st'!$W$1:$AR$1,$B659)</f>
        <v>22713973</v>
      </c>
      <c r="K659">
        <f>SUMIFS(INDEX('IRA-BIL_IRA-BIL - Mid_annual_st'!$W$3:$AR$434,MATCH(K646,'IRA-BIL_IRA-BIL - Mid_annual_st'!$A$3:$A$434,0),),'IRA-BIL_IRA-BIL - Mid_annual_st'!$W$1:$AR$1,$B659)</f>
        <v>22873459</v>
      </c>
      <c r="M659">
        <f t="shared" ref="M659" si="5026">C659/SUM(C648:C659)</f>
        <v>1.8941634734994418E-2</v>
      </c>
      <c r="N659">
        <f t="shared" ref="N659" si="5027">D659/SUM(D648:D659)</f>
        <v>3.1700744433211969E-2</v>
      </c>
      <c r="O659">
        <f t="shared" ref="O659" si="5028">E659/SUM(E648:E659)</f>
        <v>9.5727521114075856E-2</v>
      </c>
      <c r="P659">
        <f t="shared" ref="P659" si="5029">F659/SUM(F648:F659)</f>
        <v>0.15536315984501645</v>
      </c>
      <c r="Q659">
        <f t="shared" ref="Q659" si="5030">G659/SUM(G648:G659)</f>
        <v>0.3095085543254239</v>
      </c>
      <c r="R659">
        <f t="shared" ref="R659" si="5031">H659/SUM(H648:H659)</f>
        <v>0.33233303551742582</v>
      </c>
      <c r="S659">
        <f t="shared" ref="S659" si="5032">I659/SUM(I648:I659)</f>
        <v>0.37970745631700475</v>
      </c>
      <c r="T659">
        <f t="shared" ref="T659" si="5033">J659/SUM(J648:J659)</f>
        <v>0.41604868782861248</v>
      </c>
      <c r="U659">
        <f t="shared" ref="U659" si="5034">K659/SUM(K648:K659)</f>
        <v>0.44194380889877632</v>
      </c>
    </row>
    <row r="660" spans="1:21" ht="15.5" thickBot="1">
      <c r="A660" s="153" t="s">
        <v>584</v>
      </c>
      <c r="C660" s="152" t="str">
        <f t="shared" ref="C660" si="5035">$A660&amp;"_"&amp;C661</f>
        <v>WY_2022</v>
      </c>
      <c r="D660" s="152" t="str">
        <f t="shared" ref="D660" si="5036">$A660&amp;"_"&amp;D661</f>
        <v>WY_2023</v>
      </c>
      <c r="E660" s="152" t="str">
        <f t="shared" ref="E660" si="5037">$A660&amp;"_"&amp;E661</f>
        <v>WY_2024</v>
      </c>
      <c r="F660" s="152" t="str">
        <f t="shared" ref="F660" si="5038">$A660&amp;"_"&amp;F661</f>
        <v>WY_2025</v>
      </c>
      <c r="G660" s="152" t="str">
        <f t="shared" ref="G660" si="5039">$A660&amp;"_"&amp;G661</f>
        <v>WY_2026</v>
      </c>
      <c r="H660" s="152" t="str">
        <f t="shared" ref="H660" si="5040">$A660&amp;"_"&amp;H661</f>
        <v>WY_2027</v>
      </c>
      <c r="I660" s="152" t="str">
        <f t="shared" ref="I660" si="5041">$A660&amp;"_"&amp;I661</f>
        <v>WY_2028</v>
      </c>
      <c r="J660" s="152" t="str">
        <f t="shared" ref="J660" si="5042">$A660&amp;"_"&amp;J661</f>
        <v>WY_2029</v>
      </c>
      <c r="K660" s="152" t="str">
        <f t="shared" ref="K660" si="5043">$A660&amp;"_"&amp;K661</f>
        <v>WY_2030</v>
      </c>
      <c r="M660" s="159" t="str">
        <f t="shared" ref="M660" si="5044">$A660&amp;"_"&amp;M661</f>
        <v>WY_2022</v>
      </c>
      <c r="N660" s="159" t="str">
        <f t="shared" ref="N660" si="5045">$A660&amp;"_"&amp;N661</f>
        <v>WY_2023</v>
      </c>
      <c r="O660" s="159" t="str">
        <f t="shared" ref="O660" si="5046">$A660&amp;"_"&amp;O661</f>
        <v>WY_2024</v>
      </c>
      <c r="P660" s="159" t="str">
        <f t="shared" ref="P660" si="5047">$A660&amp;"_"&amp;P661</f>
        <v>WY_2025</v>
      </c>
      <c r="Q660" s="159" t="str">
        <f t="shared" ref="Q660" si="5048">$A660&amp;"_"&amp;Q661</f>
        <v>WY_2026</v>
      </c>
      <c r="R660" s="159" t="str">
        <f t="shared" ref="R660" si="5049">$A660&amp;"_"&amp;R661</f>
        <v>WY_2027</v>
      </c>
      <c r="S660" s="159" t="str">
        <f t="shared" ref="S660" si="5050">$A660&amp;"_"&amp;S661</f>
        <v>WY_2028</v>
      </c>
      <c r="T660" s="159" t="str">
        <f t="shared" ref="T660" si="5051">$A660&amp;"_"&amp;T661</f>
        <v>WY_2029</v>
      </c>
      <c r="U660" s="159" t="str">
        <f t="shared" ref="U660" si="5052">$A660&amp;"_"&amp;U661</f>
        <v>WY_2030</v>
      </c>
    </row>
    <row r="661" spans="1:21">
      <c r="C661" s="151">
        <v>2022</v>
      </c>
      <c r="D661" s="151">
        <v>2023</v>
      </c>
      <c r="E661" s="151">
        <v>2024</v>
      </c>
      <c r="F661" s="151">
        <v>2025</v>
      </c>
      <c r="G661" s="151">
        <v>2026</v>
      </c>
      <c r="H661" s="151">
        <v>2027</v>
      </c>
      <c r="I661" s="151">
        <v>2028</v>
      </c>
      <c r="J661" s="151">
        <v>2029</v>
      </c>
      <c r="K661" s="151">
        <v>2030</v>
      </c>
      <c r="M661" s="151">
        <v>2022</v>
      </c>
      <c r="N661" s="151">
        <v>2023</v>
      </c>
      <c r="O661" s="151">
        <v>2024</v>
      </c>
      <c r="P661" s="151">
        <v>2025</v>
      </c>
      <c r="Q661" s="151">
        <v>2026</v>
      </c>
      <c r="R661" s="151">
        <v>2027</v>
      </c>
      <c r="S661" s="151">
        <v>2028</v>
      </c>
      <c r="T661" s="151">
        <v>2029</v>
      </c>
      <c r="U661" s="151">
        <v>2030</v>
      </c>
    </row>
    <row r="662" spans="1:21">
      <c r="A662" t="str">
        <f>A660</f>
        <v>WY</v>
      </c>
      <c r="B662" s="1" t="s">
        <v>897</v>
      </c>
      <c r="C662" s="156">
        <v>0</v>
      </c>
      <c r="D662" s="156">
        <v>0</v>
      </c>
      <c r="E662" s="156">
        <v>0</v>
      </c>
      <c r="F662" s="156">
        <v>0</v>
      </c>
      <c r="G662" s="156">
        <v>0</v>
      </c>
      <c r="H662" s="156">
        <v>0</v>
      </c>
      <c r="I662" s="156">
        <v>0</v>
      </c>
      <c r="J662" s="156">
        <v>0</v>
      </c>
      <c r="K662" s="156">
        <v>0</v>
      </c>
      <c r="M662" s="156">
        <v>0</v>
      </c>
      <c r="N662" s="156">
        <v>0</v>
      </c>
      <c r="O662" s="156">
        <v>0</v>
      </c>
      <c r="P662" s="156">
        <v>0</v>
      </c>
      <c r="Q662" s="156">
        <v>0</v>
      </c>
      <c r="R662" s="156">
        <v>0</v>
      </c>
      <c r="S662" s="156">
        <v>0</v>
      </c>
      <c r="T662" s="156">
        <v>0</v>
      </c>
      <c r="U662" s="156">
        <v>0</v>
      </c>
    </row>
    <row r="663" spans="1:21">
      <c r="A663" t="str">
        <f>A662</f>
        <v>WY</v>
      </c>
      <c r="B663" s="1" t="s">
        <v>104</v>
      </c>
      <c r="C663">
        <f>SUMIFS(INDEX('IRA-BIL_IRA-BIL - Mid_annual_st'!$W$3:$AR$434,MATCH(C660,'IRA-BIL_IRA-BIL - Mid_annual_st'!$A$3:$A$434,0),),'IRA-BIL_IRA-BIL - Mid_annual_st'!$W$1:$AR$1,$B663)</f>
        <v>0</v>
      </c>
      <c r="D663">
        <f>SUMIFS(INDEX('IRA-BIL_IRA-BIL - Mid_annual_st'!$W$3:$AR$434,MATCH(D660,'IRA-BIL_IRA-BIL - Mid_annual_st'!$A$3:$A$434,0),),'IRA-BIL_IRA-BIL - Mid_annual_st'!$W$1:$AR$1,$B663)</f>
        <v>0</v>
      </c>
      <c r="E663">
        <f>SUMIFS(INDEX('IRA-BIL_IRA-BIL - Mid_annual_st'!$W$3:$AR$434,MATCH(E660,'IRA-BIL_IRA-BIL - Mid_annual_st'!$A$3:$A$434,0),),'IRA-BIL_IRA-BIL - Mid_annual_st'!$W$1:$AR$1,$B663)</f>
        <v>0</v>
      </c>
      <c r="F663">
        <f>SUMIFS(INDEX('IRA-BIL_IRA-BIL - Mid_annual_st'!$W$3:$AR$434,MATCH(F660,'IRA-BIL_IRA-BIL - Mid_annual_st'!$A$3:$A$434,0),),'IRA-BIL_IRA-BIL - Mid_annual_st'!$W$1:$AR$1,$B663)</f>
        <v>0</v>
      </c>
      <c r="G663">
        <f>SUMIFS(INDEX('IRA-BIL_IRA-BIL - Mid_annual_st'!$W$3:$AR$434,MATCH(G660,'IRA-BIL_IRA-BIL - Mid_annual_st'!$A$3:$A$434,0),),'IRA-BIL_IRA-BIL - Mid_annual_st'!$W$1:$AR$1,$B663)</f>
        <v>0</v>
      </c>
      <c r="H663">
        <f>SUMIFS(INDEX('IRA-BIL_IRA-BIL - Mid_annual_st'!$W$3:$AR$434,MATCH(H660,'IRA-BIL_IRA-BIL - Mid_annual_st'!$A$3:$A$434,0),),'IRA-BIL_IRA-BIL - Mid_annual_st'!$W$1:$AR$1,$B663)</f>
        <v>0</v>
      </c>
      <c r="I663">
        <f>SUMIFS(INDEX('IRA-BIL_IRA-BIL - Mid_annual_st'!$W$3:$AR$434,MATCH(I660,'IRA-BIL_IRA-BIL - Mid_annual_st'!$A$3:$A$434,0),),'IRA-BIL_IRA-BIL - Mid_annual_st'!$W$1:$AR$1,$B663)</f>
        <v>0</v>
      </c>
      <c r="J663">
        <f>SUMIFS(INDEX('IRA-BIL_IRA-BIL - Mid_annual_st'!$W$3:$AR$434,MATCH(J660,'IRA-BIL_IRA-BIL - Mid_annual_st'!$A$3:$A$434,0),),'IRA-BIL_IRA-BIL - Mid_annual_st'!$W$1:$AR$1,$B663)</f>
        <v>0</v>
      </c>
      <c r="K663">
        <f>SUMIFS(INDEX('IRA-BIL_IRA-BIL - Mid_annual_st'!$W$3:$AR$434,MATCH(K660,'IRA-BIL_IRA-BIL - Mid_annual_st'!$A$3:$A$434,0),),'IRA-BIL_IRA-BIL - Mid_annual_st'!$W$1:$AR$1,$B663)</f>
        <v>0</v>
      </c>
      <c r="M663">
        <f t="shared" ref="M663" si="5053">C663/SUM(C662:C673)</f>
        <v>0</v>
      </c>
      <c r="N663">
        <f t="shared" ref="N663" si="5054">D663/SUM(D662:D673)</f>
        <v>0</v>
      </c>
      <c r="O663">
        <f t="shared" ref="O663" si="5055">E663/SUM(E662:E673)</f>
        <v>0</v>
      </c>
      <c r="P663">
        <f t="shared" ref="P663" si="5056">F663/SUM(F662:F673)</f>
        <v>0</v>
      </c>
      <c r="Q663">
        <f t="shared" ref="Q663" si="5057">G663/SUM(G662:G673)</f>
        <v>0</v>
      </c>
      <c r="R663">
        <f t="shared" ref="R663" si="5058">H663/SUM(H662:H673)</f>
        <v>0</v>
      </c>
      <c r="S663">
        <f t="shared" ref="S663" si="5059">I663/SUM(I662:I673)</f>
        <v>0</v>
      </c>
      <c r="T663">
        <f t="shared" ref="T663" si="5060">J663/SUM(J662:J673)</f>
        <v>0</v>
      </c>
      <c r="U663">
        <f t="shared" ref="U663" si="5061">K663/SUM(K662:K673)</f>
        <v>0</v>
      </c>
    </row>
    <row r="664" spans="1:21">
      <c r="A664" t="str">
        <f t="shared" ref="A664:A673" si="5062">A663</f>
        <v>WY</v>
      </c>
      <c r="B664" s="1" t="s">
        <v>98</v>
      </c>
      <c r="C664">
        <f>SUMIFS(INDEX('IRA-BIL_IRA-BIL - Mid_annual_st'!$W$3:$AR$434,MATCH(C660,'IRA-BIL_IRA-BIL - Mid_annual_st'!$A$3:$A$434,0),),'IRA-BIL_IRA-BIL - Mid_annual_st'!$W$1:$AR$1,$B664)</f>
        <v>41873608</v>
      </c>
      <c r="D664">
        <f>SUMIFS(INDEX('IRA-BIL_IRA-BIL - Mid_annual_st'!$W$3:$AR$434,MATCH(D660,'IRA-BIL_IRA-BIL - Mid_annual_st'!$A$3:$A$434,0),),'IRA-BIL_IRA-BIL - Mid_annual_st'!$W$1:$AR$1,$B664)</f>
        <v>34331725</v>
      </c>
      <c r="E664">
        <f>SUMIFS(INDEX('IRA-BIL_IRA-BIL - Mid_annual_st'!$W$3:$AR$434,MATCH(E660,'IRA-BIL_IRA-BIL - Mid_annual_st'!$A$3:$A$434,0),),'IRA-BIL_IRA-BIL - Mid_annual_st'!$W$1:$AR$1,$B664)</f>
        <v>34733137</v>
      </c>
      <c r="F664">
        <f>SUMIFS(INDEX('IRA-BIL_IRA-BIL - Mid_annual_st'!$W$3:$AR$434,MATCH(F660,'IRA-BIL_IRA-BIL - Mid_annual_st'!$A$3:$A$434,0),),'IRA-BIL_IRA-BIL - Mid_annual_st'!$W$1:$AR$1,$B664)</f>
        <v>31450566</v>
      </c>
      <c r="G664">
        <f>SUMIFS(INDEX('IRA-BIL_IRA-BIL - Mid_annual_st'!$W$3:$AR$434,MATCH(G660,'IRA-BIL_IRA-BIL - Mid_annual_st'!$A$3:$A$434,0),),'IRA-BIL_IRA-BIL - Mid_annual_st'!$W$1:$AR$1,$B664)</f>
        <v>26618723</v>
      </c>
      <c r="H664">
        <f>SUMIFS(INDEX('IRA-BIL_IRA-BIL - Mid_annual_st'!$W$3:$AR$434,MATCH(H660,'IRA-BIL_IRA-BIL - Mid_annual_st'!$A$3:$A$434,0),),'IRA-BIL_IRA-BIL - Mid_annual_st'!$W$1:$AR$1,$B664)</f>
        <v>24438646</v>
      </c>
      <c r="I664">
        <f>SUMIFS(INDEX('IRA-BIL_IRA-BIL - Mid_annual_st'!$W$3:$AR$434,MATCH(I660,'IRA-BIL_IRA-BIL - Mid_annual_st'!$A$3:$A$434,0),),'IRA-BIL_IRA-BIL - Mid_annual_st'!$W$1:$AR$1,$B664)</f>
        <v>15796495</v>
      </c>
      <c r="J664">
        <f>SUMIFS(INDEX('IRA-BIL_IRA-BIL - Mid_annual_st'!$W$3:$AR$434,MATCH(J660,'IRA-BIL_IRA-BIL - Mid_annual_st'!$A$3:$A$434,0),),'IRA-BIL_IRA-BIL - Mid_annual_st'!$W$1:$AR$1,$B664)</f>
        <v>14223072</v>
      </c>
      <c r="K664">
        <f>SUMIFS(INDEX('IRA-BIL_IRA-BIL - Mid_annual_st'!$W$3:$AR$434,MATCH(K660,'IRA-BIL_IRA-BIL - Mid_annual_st'!$A$3:$A$434,0),),'IRA-BIL_IRA-BIL - Mid_annual_st'!$W$1:$AR$1,$B664)</f>
        <v>12392481</v>
      </c>
      <c r="M664">
        <f t="shared" ref="M664" si="5063">C664/SUM(C662:C673)</f>
        <v>0.780241653205071</v>
      </c>
      <c r="N664">
        <f t="shared" ref="N664" si="5064">D664/SUM(D662:D673)</f>
        <v>0.74496870854651642</v>
      </c>
      <c r="O664">
        <f t="shared" ref="O664" si="5065">E664/SUM(E662:E673)</f>
        <v>0.72206137324916708</v>
      </c>
      <c r="P664">
        <f t="shared" ref="P664" si="5066">F664/SUM(F662:F673)</f>
        <v>0.63269579867575632</v>
      </c>
      <c r="Q664">
        <f t="shared" ref="Q664" si="5067">G664/SUM(G662:G673)</f>
        <v>0.53492323011144116</v>
      </c>
      <c r="R664">
        <f t="shared" ref="R664" si="5068">H664/SUM(H662:H673)</f>
        <v>0.47166878540160584</v>
      </c>
      <c r="S664">
        <f>I664/SUM(I662:I673)</f>
        <v>0.21545195475808945</v>
      </c>
      <c r="T664">
        <f t="shared" ref="T664" si="5069">J664/SUM(J662:J673)</f>
        <v>0.18669574500853278</v>
      </c>
      <c r="U664">
        <f t="shared" ref="U664" si="5070">K664/SUM(K662:K673)</f>
        <v>0.14580771497364167</v>
      </c>
    </row>
    <row r="665" spans="1:21">
      <c r="A665" t="str">
        <f t="shared" si="5062"/>
        <v>WY</v>
      </c>
      <c r="B665" s="1" t="s">
        <v>105</v>
      </c>
      <c r="C665">
        <f>SUMIFS(INDEX('IRA-BIL_IRA-BIL - Mid_annual_st'!$W$3:$AR$434,MATCH(C660,'IRA-BIL_IRA-BIL - Mid_annual_st'!$A$3:$A$434,0),),'IRA-BIL_IRA-BIL - Mid_annual_st'!$W$1:$AR$1,$B665)</f>
        <v>0</v>
      </c>
      <c r="D665">
        <f>SUMIFS(INDEX('IRA-BIL_IRA-BIL - Mid_annual_st'!$W$3:$AR$434,MATCH(D660,'IRA-BIL_IRA-BIL - Mid_annual_st'!$A$3:$A$434,0),),'IRA-BIL_IRA-BIL - Mid_annual_st'!$W$1:$AR$1,$B665)</f>
        <v>0</v>
      </c>
      <c r="E665">
        <f>SUMIFS(INDEX('IRA-BIL_IRA-BIL - Mid_annual_st'!$W$3:$AR$434,MATCH(E660,'IRA-BIL_IRA-BIL - Mid_annual_st'!$A$3:$A$434,0),),'IRA-BIL_IRA-BIL - Mid_annual_st'!$W$1:$AR$1,$B665)</f>
        <v>0</v>
      </c>
      <c r="F665">
        <f>SUMIFS(INDEX('IRA-BIL_IRA-BIL - Mid_annual_st'!$W$3:$AR$434,MATCH(F660,'IRA-BIL_IRA-BIL - Mid_annual_st'!$A$3:$A$434,0),),'IRA-BIL_IRA-BIL - Mid_annual_st'!$W$1:$AR$1,$B665)</f>
        <v>0</v>
      </c>
      <c r="G665">
        <f>SUMIFS(INDEX('IRA-BIL_IRA-BIL - Mid_annual_st'!$W$3:$AR$434,MATCH(G660,'IRA-BIL_IRA-BIL - Mid_annual_st'!$A$3:$A$434,0),),'IRA-BIL_IRA-BIL - Mid_annual_st'!$W$1:$AR$1,$B665)</f>
        <v>0</v>
      </c>
      <c r="H665">
        <f>SUMIFS(INDEX('IRA-BIL_IRA-BIL - Mid_annual_st'!$W$3:$AR$434,MATCH(H660,'IRA-BIL_IRA-BIL - Mid_annual_st'!$A$3:$A$434,0),),'IRA-BIL_IRA-BIL - Mid_annual_st'!$W$1:$AR$1,$B665)</f>
        <v>0</v>
      </c>
      <c r="I665">
        <f>SUMIFS(INDEX('IRA-BIL_IRA-BIL - Mid_annual_st'!$W$3:$AR$434,MATCH(I660,'IRA-BIL_IRA-BIL - Mid_annual_st'!$A$3:$A$434,0),),'IRA-BIL_IRA-BIL - Mid_annual_st'!$W$1:$AR$1,$B665)</f>
        <v>0</v>
      </c>
      <c r="J665">
        <f>SUMIFS(INDEX('IRA-BIL_IRA-BIL - Mid_annual_st'!$W$3:$AR$434,MATCH(J660,'IRA-BIL_IRA-BIL - Mid_annual_st'!$A$3:$A$434,0),),'IRA-BIL_IRA-BIL - Mid_annual_st'!$W$1:$AR$1,$B665)</f>
        <v>0</v>
      </c>
      <c r="K665">
        <f>SUMIFS(INDEX('IRA-BIL_IRA-BIL - Mid_annual_st'!$W$3:$AR$434,MATCH(K660,'IRA-BIL_IRA-BIL - Mid_annual_st'!$A$3:$A$434,0),),'IRA-BIL_IRA-BIL - Mid_annual_st'!$W$1:$AR$1,$B665)</f>
        <v>0</v>
      </c>
      <c r="M665">
        <f t="shared" ref="M665" si="5071">C665/SUM(C662:C673)</f>
        <v>0</v>
      </c>
      <c r="N665">
        <f t="shared" ref="N665" si="5072">D665/SUM(D662:D673)</f>
        <v>0</v>
      </c>
      <c r="O665">
        <f t="shared" ref="O665" si="5073">E665/SUM(E662:E673)</f>
        <v>0</v>
      </c>
      <c r="P665">
        <f t="shared" ref="P665" si="5074">F665/SUM(F662:F673)</f>
        <v>0</v>
      </c>
      <c r="Q665">
        <f t="shared" ref="Q665" si="5075">G665/SUM(G662:G673)</f>
        <v>0</v>
      </c>
      <c r="R665">
        <f t="shared" ref="R665" si="5076">H665/SUM(H662:H673)</f>
        <v>0</v>
      </c>
      <c r="S665">
        <f t="shared" ref="S665" si="5077">I665/SUM(I662:I673)</f>
        <v>0</v>
      </c>
      <c r="T665">
        <f t="shared" ref="T665" si="5078">J665/SUM(J662:J673)</f>
        <v>0</v>
      </c>
      <c r="U665">
        <f t="shared" ref="U665" si="5079">K665/SUM(K662:K673)</f>
        <v>0</v>
      </c>
    </row>
    <row r="666" spans="1:21">
      <c r="A666" t="str">
        <f t="shared" si="5062"/>
        <v>WY</v>
      </c>
      <c r="B666" s="1" t="s">
        <v>101</v>
      </c>
      <c r="C666">
        <f>SUMIFS(INDEX('IRA-BIL_IRA-BIL - Mid_annual_st'!$W$3:$AR$434,MATCH(C660,'IRA-BIL_IRA-BIL - Mid_annual_st'!$A$3:$A$434,0),),'IRA-BIL_IRA-BIL - Mid_annual_st'!$W$1:$AR$1,$B666)</f>
        <v>1043728</v>
      </c>
      <c r="D666">
        <f>SUMIFS(INDEX('IRA-BIL_IRA-BIL - Mid_annual_st'!$W$3:$AR$434,MATCH(D660,'IRA-BIL_IRA-BIL - Mid_annual_st'!$A$3:$A$434,0),),'IRA-BIL_IRA-BIL - Mid_annual_st'!$W$1:$AR$1,$B666)</f>
        <v>1042598</v>
      </c>
      <c r="E666">
        <f>SUMIFS(INDEX('IRA-BIL_IRA-BIL - Mid_annual_st'!$W$3:$AR$434,MATCH(E660,'IRA-BIL_IRA-BIL - Mid_annual_st'!$A$3:$A$434,0),),'IRA-BIL_IRA-BIL - Mid_annual_st'!$W$1:$AR$1,$B666)</f>
        <v>1043925</v>
      </c>
      <c r="F666">
        <f>SUMIFS(INDEX('IRA-BIL_IRA-BIL - Mid_annual_st'!$W$3:$AR$434,MATCH(F660,'IRA-BIL_IRA-BIL - Mid_annual_st'!$A$3:$A$434,0),),'IRA-BIL_IRA-BIL - Mid_annual_st'!$W$1:$AR$1,$B666)</f>
        <v>1044122</v>
      </c>
      <c r="G666">
        <f>SUMIFS(INDEX('IRA-BIL_IRA-BIL - Mid_annual_st'!$W$3:$AR$434,MATCH(G660,'IRA-BIL_IRA-BIL - Mid_annual_st'!$A$3:$A$434,0),),'IRA-BIL_IRA-BIL - Mid_annual_st'!$W$1:$AR$1,$B666)</f>
        <v>1040165</v>
      </c>
      <c r="H666">
        <f>SUMIFS(INDEX('IRA-BIL_IRA-BIL - Mid_annual_st'!$W$3:$AR$434,MATCH(H660,'IRA-BIL_IRA-BIL - Mid_annual_st'!$A$3:$A$434,0),),'IRA-BIL_IRA-BIL - Mid_annual_st'!$W$1:$AR$1,$B666)</f>
        <v>1044516</v>
      </c>
      <c r="I666">
        <f>SUMIFS(INDEX('IRA-BIL_IRA-BIL - Mid_annual_st'!$W$3:$AR$434,MATCH(I660,'IRA-BIL_IRA-BIL - Mid_annual_st'!$A$3:$A$434,0),),'IRA-BIL_IRA-BIL - Mid_annual_st'!$W$1:$AR$1,$B666)</f>
        <v>1039909</v>
      </c>
      <c r="J666">
        <f>SUMIFS(INDEX('IRA-BIL_IRA-BIL - Mid_annual_st'!$W$3:$AR$434,MATCH(J660,'IRA-BIL_IRA-BIL - Mid_annual_st'!$A$3:$A$434,0),),'IRA-BIL_IRA-BIL - Mid_annual_st'!$W$1:$AR$1,$B666)</f>
        <v>1044910</v>
      </c>
      <c r="K666">
        <f>SUMIFS(INDEX('IRA-BIL_IRA-BIL - Mid_annual_st'!$W$3:$AR$434,MATCH(K660,'IRA-BIL_IRA-BIL - Mid_annual_st'!$A$3:$A$434,0),),'IRA-BIL_IRA-BIL - Mid_annual_st'!$W$1:$AR$1,$B666)</f>
        <v>1037875</v>
      </c>
      <c r="M666">
        <f t="shared" ref="M666" si="5080">C666/SUM(C662:C673)</f>
        <v>1.9448050911123355E-2</v>
      </c>
      <c r="N666">
        <f t="shared" ref="N666" si="5081">D666/SUM(D662:D673)</f>
        <v>2.2623473932439485E-2</v>
      </c>
      <c r="O666">
        <f t="shared" ref="O666" si="5082">E666/SUM(E662:E673)</f>
        <v>2.170198214659208E-2</v>
      </c>
      <c r="P666">
        <f t="shared" ref="P666" si="5083">F666/SUM(F662:F673)</f>
        <v>2.1004760381893542E-2</v>
      </c>
      <c r="Q666">
        <f t="shared" ref="Q666" si="5084">G666/SUM(G662:G673)</f>
        <v>2.0902896868826775E-2</v>
      </c>
      <c r="R666">
        <f t="shared" ref="R666" si="5085">H666/SUM(H662:H673)</f>
        <v>2.015928349927994E-2</v>
      </c>
      <c r="S666">
        <f t="shared" ref="S666" si="5086">I666/SUM(I662:I673)</f>
        <v>1.4183553175595602E-2</v>
      </c>
      <c r="T666">
        <f t="shared" ref="T666" si="5087">J666/SUM(J662:J673)</f>
        <v>1.3715760625894743E-2</v>
      </c>
      <c r="U666">
        <f t="shared" ref="U666" si="5088">K666/SUM(K662:K673)</f>
        <v>1.2211451619596459E-2</v>
      </c>
    </row>
    <row r="667" spans="1:21">
      <c r="A667" t="str">
        <f t="shared" si="5062"/>
        <v>WY</v>
      </c>
      <c r="B667" s="1" t="s">
        <v>346</v>
      </c>
      <c r="C667">
        <f>SUMIFS(INDEX('IRA-BIL_IRA-BIL - Mid_annual_st'!$W$3:$AR$434,MATCH(C660,'IRA-BIL_IRA-BIL - Mid_annual_st'!$A$3:$A$434,0),),'IRA-BIL_IRA-BIL - Mid_annual_st'!$W$1:$AR$1,$B667)</f>
        <v>721429</v>
      </c>
      <c r="D667">
        <f>SUMIFS(INDEX('IRA-BIL_IRA-BIL - Mid_annual_st'!$W$3:$AR$434,MATCH(D660,'IRA-BIL_IRA-BIL - Mid_annual_st'!$A$3:$A$434,0),),'IRA-BIL_IRA-BIL - Mid_annual_st'!$W$1:$AR$1,$B667)</f>
        <v>696518</v>
      </c>
      <c r="E667">
        <f>SUMIFS(INDEX('IRA-BIL_IRA-BIL - Mid_annual_st'!$W$3:$AR$434,MATCH(E660,'IRA-BIL_IRA-BIL - Mid_annual_st'!$A$3:$A$434,0),),'IRA-BIL_IRA-BIL - Mid_annual_st'!$W$1:$AR$1,$B667)</f>
        <v>679136</v>
      </c>
      <c r="F667">
        <f>SUMIFS(INDEX('IRA-BIL_IRA-BIL - Mid_annual_st'!$W$3:$AR$434,MATCH(F660,'IRA-BIL_IRA-BIL - Mid_annual_st'!$A$3:$A$434,0),),'IRA-BIL_IRA-BIL - Mid_annual_st'!$W$1:$AR$1,$B667)</f>
        <v>555538</v>
      </c>
      <c r="G667">
        <f>SUMIFS(INDEX('IRA-BIL_IRA-BIL - Mid_annual_st'!$W$3:$AR$434,MATCH(G660,'IRA-BIL_IRA-BIL - Mid_annual_st'!$A$3:$A$434,0),),'IRA-BIL_IRA-BIL - Mid_annual_st'!$W$1:$AR$1,$B667)</f>
        <v>461591</v>
      </c>
      <c r="H667">
        <f>SUMIFS(INDEX('IRA-BIL_IRA-BIL - Mid_annual_st'!$W$3:$AR$434,MATCH(H660,'IRA-BIL_IRA-BIL - Mid_annual_st'!$A$3:$A$434,0),),'IRA-BIL_IRA-BIL - Mid_annual_st'!$W$1:$AR$1,$B667)</f>
        <v>272999</v>
      </c>
      <c r="I667">
        <f>SUMIFS(INDEX('IRA-BIL_IRA-BIL - Mid_annual_st'!$W$3:$AR$434,MATCH(I660,'IRA-BIL_IRA-BIL - Mid_annual_st'!$A$3:$A$434,0),),'IRA-BIL_IRA-BIL - Mid_annual_st'!$W$1:$AR$1,$B667)</f>
        <v>336532</v>
      </c>
      <c r="J667">
        <f>SUMIFS(INDEX('IRA-BIL_IRA-BIL - Mid_annual_st'!$W$3:$AR$434,MATCH(J660,'IRA-BIL_IRA-BIL - Mid_annual_st'!$A$3:$A$434,0),),'IRA-BIL_IRA-BIL - Mid_annual_st'!$W$1:$AR$1,$B667)</f>
        <v>279261</v>
      </c>
      <c r="K667">
        <f>SUMIFS(INDEX('IRA-BIL_IRA-BIL - Mid_annual_st'!$W$3:$AR$434,MATCH(K660,'IRA-BIL_IRA-BIL - Mid_annual_st'!$A$3:$A$434,0),),'IRA-BIL_IRA-BIL - Mid_annual_st'!$W$1:$AR$1,$B667)</f>
        <v>297335</v>
      </c>
      <c r="M667">
        <f t="shared" ref="M667" si="5089">C667/SUM(C662:C673)</f>
        <v>1.344257116869607E-2</v>
      </c>
      <c r="N667">
        <f t="shared" ref="N667" si="5090">D667/SUM(D662:D673)</f>
        <v>1.5113837563926735E-2</v>
      </c>
      <c r="O667">
        <f t="shared" ref="O667" si="5091">E667/SUM(E662:E673)</f>
        <v>1.4118444665189508E-2</v>
      </c>
      <c r="P667">
        <f t="shared" ref="P667" si="5092">F667/SUM(F662:F673)</f>
        <v>1.1175842069256633E-2</v>
      </c>
      <c r="Q667">
        <f t="shared" ref="Q667" si="5093">G667/SUM(G662:G673)</f>
        <v>9.2760178131148611E-3</v>
      </c>
      <c r="R667">
        <f t="shared" ref="R667" si="5094">H667/SUM(H662:H673)</f>
        <v>5.2689132919169499E-3</v>
      </c>
      <c r="S667">
        <f t="shared" ref="S667" si="5095">I667/SUM(I662:I673)</f>
        <v>4.5900357793706359E-3</v>
      </c>
      <c r="T667">
        <f t="shared" ref="T667" si="5096">J667/SUM(J662:J673)</f>
        <v>3.6656525711764574E-3</v>
      </c>
      <c r="U667">
        <f t="shared" ref="U667" si="5097">K667/SUM(K662:K673)</f>
        <v>3.4983904297846207E-3</v>
      </c>
    </row>
    <row r="668" spans="1:21">
      <c r="A668" t="str">
        <f t="shared" si="5062"/>
        <v>WY</v>
      </c>
      <c r="B668" s="1" t="s">
        <v>99</v>
      </c>
      <c r="C668">
        <f>SUMIFS(INDEX('IRA-BIL_IRA-BIL - Mid_annual_st'!$W$3:$AR$434,MATCH(C660,'IRA-BIL_IRA-BIL - Mid_annual_st'!$A$3:$A$434,0),),'IRA-BIL_IRA-BIL - Mid_annual_st'!$W$1:$AR$1,$B668)</f>
        <v>0</v>
      </c>
      <c r="D668">
        <f>SUMIFS(INDEX('IRA-BIL_IRA-BIL - Mid_annual_st'!$W$3:$AR$434,MATCH(D660,'IRA-BIL_IRA-BIL - Mid_annual_st'!$A$3:$A$434,0),),'IRA-BIL_IRA-BIL - Mid_annual_st'!$W$1:$AR$1,$B668)</f>
        <v>0</v>
      </c>
      <c r="E668">
        <f>SUMIFS(INDEX('IRA-BIL_IRA-BIL - Mid_annual_st'!$W$3:$AR$434,MATCH(E660,'IRA-BIL_IRA-BIL - Mid_annual_st'!$A$3:$A$434,0),),'IRA-BIL_IRA-BIL - Mid_annual_st'!$W$1:$AR$1,$B668)</f>
        <v>0</v>
      </c>
      <c r="F668">
        <f>SUMIFS(INDEX('IRA-BIL_IRA-BIL - Mid_annual_st'!$W$3:$AR$434,MATCH(F660,'IRA-BIL_IRA-BIL - Mid_annual_st'!$A$3:$A$434,0),),'IRA-BIL_IRA-BIL - Mid_annual_st'!$W$1:$AR$1,$B668)</f>
        <v>0</v>
      </c>
      <c r="G668">
        <f>SUMIFS(INDEX('IRA-BIL_IRA-BIL - Mid_annual_st'!$W$3:$AR$434,MATCH(G660,'IRA-BIL_IRA-BIL - Mid_annual_st'!$A$3:$A$434,0),),'IRA-BIL_IRA-BIL - Mid_annual_st'!$W$1:$AR$1,$B668)</f>
        <v>0</v>
      </c>
      <c r="H668">
        <f>SUMIFS(INDEX('IRA-BIL_IRA-BIL - Mid_annual_st'!$W$3:$AR$434,MATCH(H660,'IRA-BIL_IRA-BIL - Mid_annual_st'!$A$3:$A$434,0),),'IRA-BIL_IRA-BIL - Mid_annual_st'!$W$1:$AR$1,$B668)</f>
        <v>0</v>
      </c>
      <c r="I668">
        <f>SUMIFS(INDEX('IRA-BIL_IRA-BIL - Mid_annual_st'!$W$3:$AR$434,MATCH(I660,'IRA-BIL_IRA-BIL - Mid_annual_st'!$A$3:$A$434,0),),'IRA-BIL_IRA-BIL - Mid_annual_st'!$W$1:$AR$1,$B668)</f>
        <v>2211465</v>
      </c>
      <c r="J668">
        <f>SUMIFS(INDEX('IRA-BIL_IRA-BIL - Mid_annual_st'!$W$3:$AR$434,MATCH(J660,'IRA-BIL_IRA-BIL - Mid_annual_st'!$A$3:$A$434,0),),'IRA-BIL_IRA-BIL - Mid_annual_st'!$W$1:$AR$1,$B668)</f>
        <v>1969158</v>
      </c>
      <c r="K668">
        <f>SUMIFS(INDEX('IRA-BIL_IRA-BIL - Mid_annual_st'!$W$3:$AR$434,MATCH(K660,'IRA-BIL_IRA-BIL - Mid_annual_st'!$A$3:$A$434,0),),'IRA-BIL_IRA-BIL - Mid_annual_st'!$W$1:$AR$1,$B668)</f>
        <v>1969158</v>
      </c>
      <c r="M668">
        <f t="shared" ref="M668" si="5098">C668/SUM(C662:C673)</f>
        <v>0</v>
      </c>
      <c r="N668">
        <f t="shared" ref="N668" si="5099">D668/SUM(D662:D673)</f>
        <v>0</v>
      </c>
      <c r="O668">
        <f t="shared" ref="O668" si="5100">E668/SUM(E662:E673)</f>
        <v>0</v>
      </c>
      <c r="P668">
        <f t="shared" ref="P668" si="5101">F668/SUM(F662:F673)</f>
        <v>0</v>
      </c>
      <c r="Q668">
        <f t="shared" ref="Q668" si="5102">G668/SUM(G662:G673)</f>
        <v>0</v>
      </c>
      <c r="R668">
        <f t="shared" ref="R668" si="5103">H668/SUM(H662:H673)</f>
        <v>0</v>
      </c>
      <c r="S668">
        <f t="shared" ref="S668" si="5104">I668/SUM(I662:I673)</f>
        <v>3.0162669448450322E-2</v>
      </c>
      <c r="T668">
        <f t="shared" ref="T668" si="5105">J668/SUM(J662:J673)</f>
        <v>2.5847680434262894E-2</v>
      </c>
      <c r="U668">
        <f t="shared" ref="U668" si="5106">K668/SUM(K662:K673)</f>
        <v>2.3168760831835555E-2</v>
      </c>
    </row>
    <row r="669" spans="1:21">
      <c r="A669" t="str">
        <f t="shared" si="5062"/>
        <v>WY</v>
      </c>
      <c r="B669" s="1" t="s">
        <v>109</v>
      </c>
      <c r="C669">
        <f>SUMIFS(INDEX('IRA-BIL_IRA-BIL - Mid_annual_st'!$W$3:$AR$434,MATCH(C660,'IRA-BIL_IRA-BIL - Mid_annual_st'!$A$3:$A$434,0),),'IRA-BIL_IRA-BIL - Mid_annual_st'!$W$1:$AR$1,$B669)</f>
        <v>0</v>
      </c>
      <c r="D669">
        <f>SUMIFS(INDEX('IRA-BIL_IRA-BIL - Mid_annual_st'!$W$3:$AR$434,MATCH(D660,'IRA-BIL_IRA-BIL - Mid_annual_st'!$A$3:$A$434,0),),'IRA-BIL_IRA-BIL - Mid_annual_st'!$W$1:$AR$1,$B669)</f>
        <v>0</v>
      </c>
      <c r="E669">
        <f>SUMIFS(INDEX('IRA-BIL_IRA-BIL - Mid_annual_st'!$W$3:$AR$434,MATCH(E660,'IRA-BIL_IRA-BIL - Mid_annual_st'!$A$3:$A$434,0),),'IRA-BIL_IRA-BIL - Mid_annual_st'!$W$1:$AR$1,$B669)</f>
        <v>0</v>
      </c>
      <c r="F669">
        <f>SUMIFS(INDEX('IRA-BIL_IRA-BIL - Mid_annual_st'!$W$3:$AR$434,MATCH(F660,'IRA-BIL_IRA-BIL - Mid_annual_st'!$A$3:$A$434,0),),'IRA-BIL_IRA-BIL - Mid_annual_st'!$W$1:$AR$1,$B669)</f>
        <v>0</v>
      </c>
      <c r="G669">
        <f>SUMIFS(INDEX('IRA-BIL_IRA-BIL - Mid_annual_st'!$W$3:$AR$434,MATCH(G660,'IRA-BIL_IRA-BIL - Mid_annual_st'!$A$3:$A$434,0),),'IRA-BIL_IRA-BIL - Mid_annual_st'!$W$1:$AR$1,$B669)</f>
        <v>0</v>
      </c>
      <c r="H669">
        <f>SUMIFS(INDEX('IRA-BIL_IRA-BIL - Mid_annual_st'!$W$3:$AR$434,MATCH(H660,'IRA-BIL_IRA-BIL - Mid_annual_st'!$A$3:$A$434,0),),'IRA-BIL_IRA-BIL - Mid_annual_st'!$W$1:$AR$1,$B669)</f>
        <v>0</v>
      </c>
      <c r="I669">
        <f>SUMIFS(INDEX('IRA-BIL_IRA-BIL - Mid_annual_st'!$W$3:$AR$434,MATCH(I660,'IRA-BIL_IRA-BIL - Mid_annual_st'!$A$3:$A$434,0),),'IRA-BIL_IRA-BIL - Mid_annual_st'!$W$1:$AR$1,$B669)</f>
        <v>0</v>
      </c>
      <c r="J669">
        <f>SUMIFS(INDEX('IRA-BIL_IRA-BIL - Mid_annual_st'!$W$3:$AR$434,MATCH(J660,'IRA-BIL_IRA-BIL - Mid_annual_st'!$A$3:$A$434,0),),'IRA-BIL_IRA-BIL - Mid_annual_st'!$W$1:$AR$1,$B669)</f>
        <v>0</v>
      </c>
      <c r="K669">
        <f>SUMIFS(INDEX('IRA-BIL_IRA-BIL - Mid_annual_st'!$W$3:$AR$434,MATCH(K660,'IRA-BIL_IRA-BIL - Mid_annual_st'!$A$3:$A$434,0),),'IRA-BIL_IRA-BIL - Mid_annual_st'!$W$1:$AR$1,$B669)</f>
        <v>0</v>
      </c>
      <c r="M669">
        <f t="shared" ref="M669" si="5107">C669/SUM(C662:C673)</f>
        <v>0</v>
      </c>
      <c r="N669">
        <f t="shared" ref="N669" si="5108">D669/SUM(D662:D673)</f>
        <v>0</v>
      </c>
      <c r="O669">
        <f t="shared" ref="O669" si="5109">E669/SUM(E662:E673)</f>
        <v>0</v>
      </c>
      <c r="P669">
        <f t="shared" ref="P669" si="5110">F669/SUM(F662:F673)</f>
        <v>0</v>
      </c>
      <c r="Q669">
        <f t="shared" ref="Q669" si="5111">G669/SUM(G662:G673)</f>
        <v>0</v>
      </c>
      <c r="R669">
        <f t="shared" ref="R669" si="5112">H669/SUM(H662:H673)</f>
        <v>0</v>
      </c>
      <c r="S669">
        <f t="shared" ref="S669" si="5113">I669/SUM(I662:I673)</f>
        <v>0</v>
      </c>
      <c r="T669">
        <f t="shared" ref="T669" si="5114">J669/SUM(J662:J673)</f>
        <v>0</v>
      </c>
      <c r="U669">
        <f t="shared" ref="U669" si="5115">K669/SUM(K662:K673)</f>
        <v>0</v>
      </c>
    </row>
    <row r="670" spans="1:21">
      <c r="A670" t="str">
        <f t="shared" si="5062"/>
        <v>WY</v>
      </c>
      <c r="B670" s="1" t="s">
        <v>106</v>
      </c>
      <c r="C670">
        <f>SUMIFS(INDEX('IRA-BIL_IRA-BIL - Mid_annual_st'!$W$3:$AR$434,MATCH(C660,'IRA-BIL_IRA-BIL - Mid_annual_st'!$A$3:$A$434,0),),'IRA-BIL_IRA-BIL - Mid_annual_st'!$W$1:$AR$1,$B670)</f>
        <v>0</v>
      </c>
      <c r="D670">
        <f>SUMIFS(INDEX('IRA-BIL_IRA-BIL - Mid_annual_st'!$W$3:$AR$434,MATCH(D660,'IRA-BIL_IRA-BIL - Mid_annual_st'!$A$3:$A$434,0),),'IRA-BIL_IRA-BIL - Mid_annual_st'!$W$1:$AR$1,$B670)</f>
        <v>0</v>
      </c>
      <c r="E670">
        <f>SUMIFS(INDEX('IRA-BIL_IRA-BIL - Mid_annual_st'!$W$3:$AR$434,MATCH(E660,'IRA-BIL_IRA-BIL - Mid_annual_st'!$A$3:$A$434,0),),'IRA-BIL_IRA-BIL - Mid_annual_st'!$W$1:$AR$1,$B670)</f>
        <v>0</v>
      </c>
      <c r="F670">
        <f>SUMIFS(INDEX('IRA-BIL_IRA-BIL - Mid_annual_st'!$W$3:$AR$434,MATCH(F660,'IRA-BIL_IRA-BIL - Mid_annual_st'!$A$3:$A$434,0),),'IRA-BIL_IRA-BIL - Mid_annual_st'!$W$1:$AR$1,$B670)</f>
        <v>0</v>
      </c>
      <c r="G670">
        <f>SUMIFS(INDEX('IRA-BIL_IRA-BIL - Mid_annual_st'!$W$3:$AR$434,MATCH(G660,'IRA-BIL_IRA-BIL - Mid_annual_st'!$A$3:$A$434,0),),'IRA-BIL_IRA-BIL - Mid_annual_st'!$W$1:$AR$1,$B670)</f>
        <v>0</v>
      </c>
      <c r="H670">
        <f>SUMIFS(INDEX('IRA-BIL_IRA-BIL - Mid_annual_st'!$W$3:$AR$434,MATCH(H660,'IRA-BIL_IRA-BIL - Mid_annual_st'!$A$3:$A$434,0),),'IRA-BIL_IRA-BIL - Mid_annual_st'!$W$1:$AR$1,$B670)</f>
        <v>0</v>
      </c>
      <c r="I670">
        <f>SUMIFS(INDEX('IRA-BIL_IRA-BIL - Mid_annual_st'!$W$3:$AR$434,MATCH(I660,'IRA-BIL_IRA-BIL - Mid_annual_st'!$A$3:$A$434,0),),'IRA-BIL_IRA-BIL - Mid_annual_st'!$W$1:$AR$1,$B670)</f>
        <v>0</v>
      </c>
      <c r="J670">
        <f>SUMIFS(INDEX('IRA-BIL_IRA-BIL - Mid_annual_st'!$W$3:$AR$434,MATCH(J660,'IRA-BIL_IRA-BIL - Mid_annual_st'!$A$3:$A$434,0),),'IRA-BIL_IRA-BIL - Mid_annual_st'!$W$1:$AR$1,$B670)</f>
        <v>0</v>
      </c>
      <c r="K670">
        <f>SUMIFS(INDEX('IRA-BIL_IRA-BIL - Mid_annual_st'!$W$3:$AR$434,MATCH(K660,'IRA-BIL_IRA-BIL - Mid_annual_st'!$A$3:$A$434,0),),'IRA-BIL_IRA-BIL - Mid_annual_st'!$W$1:$AR$1,$B670)</f>
        <v>0</v>
      </c>
      <c r="M670">
        <f t="shared" ref="M670" si="5116">C670/SUM(C662:C673)</f>
        <v>0</v>
      </c>
      <c r="N670">
        <f t="shared" ref="N670" si="5117">D670/SUM(D662:D673)</f>
        <v>0</v>
      </c>
      <c r="O670">
        <f t="shared" ref="O670" si="5118">E670/SUM(E662:E673)</f>
        <v>0</v>
      </c>
      <c r="P670">
        <f t="shared" ref="P670" si="5119">F670/SUM(F662:F673)</f>
        <v>0</v>
      </c>
      <c r="Q670">
        <f t="shared" ref="Q670" si="5120">G670/SUM(G662:G673)</f>
        <v>0</v>
      </c>
      <c r="R670">
        <f t="shared" ref="R670" si="5121">H670/SUM(H662:H673)</f>
        <v>0</v>
      </c>
      <c r="S670">
        <f t="shared" ref="S670" si="5122">I670/SUM(I662:I673)</f>
        <v>0</v>
      </c>
      <c r="T670">
        <f t="shared" ref="T670" si="5123">J670/SUM(J662:J673)</f>
        <v>0</v>
      </c>
      <c r="U670">
        <f t="shared" ref="U670" si="5124">K670/SUM(K662:K673)</f>
        <v>0</v>
      </c>
    </row>
    <row r="671" spans="1:21">
      <c r="A671" t="str">
        <f t="shared" si="5062"/>
        <v>WY</v>
      </c>
      <c r="B671" s="1" t="s">
        <v>100</v>
      </c>
      <c r="C671">
        <f>SUMIFS(INDEX('IRA-BIL_IRA-BIL - Mid_annual_st'!$W$3:$AR$434,MATCH(C660,'IRA-BIL_IRA-BIL - Mid_annual_st'!$A$3:$A$434,0),),'IRA-BIL_IRA-BIL - Mid_annual_st'!$W$1:$AR$1,$B671)</f>
        <v>9820004</v>
      </c>
      <c r="D671">
        <f>SUMIFS(INDEX('IRA-BIL_IRA-BIL - Mid_annual_st'!$W$3:$AR$434,MATCH(D660,'IRA-BIL_IRA-BIL - Mid_annual_st'!$A$3:$A$434,0),),'IRA-BIL_IRA-BIL - Mid_annual_st'!$W$1:$AR$1,$B671)</f>
        <v>9806690</v>
      </c>
      <c r="E671">
        <f>SUMIFS(INDEX('IRA-BIL_IRA-BIL - Mid_annual_st'!$W$3:$AR$434,MATCH(E660,'IRA-BIL_IRA-BIL - Mid_annual_st'!$A$3:$A$434,0),),'IRA-BIL_IRA-BIL - Mid_annual_st'!$W$1:$AR$1,$B671)</f>
        <v>11440753</v>
      </c>
      <c r="F671">
        <f>SUMIFS(INDEX('IRA-BIL_IRA-BIL - Mid_annual_st'!$W$3:$AR$434,MATCH(F660,'IRA-BIL_IRA-BIL - Mid_annual_st'!$A$3:$A$434,0),),'IRA-BIL_IRA-BIL - Mid_annual_st'!$W$1:$AR$1,$B671)</f>
        <v>16454242</v>
      </c>
      <c r="G671">
        <f>SUMIFS(INDEX('IRA-BIL_IRA-BIL - Mid_annual_st'!$W$3:$AR$434,MATCH(G660,'IRA-BIL_IRA-BIL - Mid_annual_st'!$A$3:$A$434,0),),'IRA-BIL_IRA-BIL - Mid_annual_st'!$W$1:$AR$1,$B671)</f>
        <v>21438341</v>
      </c>
      <c r="H671">
        <f>SUMIFS(INDEX('IRA-BIL_IRA-BIL - Mid_annual_st'!$W$3:$AR$434,MATCH(H660,'IRA-BIL_IRA-BIL - Mid_annual_st'!$A$3:$A$434,0),),'IRA-BIL_IRA-BIL - Mid_annual_st'!$W$1:$AR$1,$B671)</f>
        <v>25855486</v>
      </c>
      <c r="I671">
        <f>SUMIFS(INDEX('IRA-BIL_IRA-BIL - Mid_annual_st'!$W$3:$AR$434,MATCH(I660,'IRA-BIL_IRA-BIL - Mid_annual_st'!$A$3:$A$434,0),),'IRA-BIL_IRA-BIL - Mid_annual_st'!$W$1:$AR$1,$B671)</f>
        <v>53746717</v>
      </c>
      <c r="J671">
        <f>SUMIFS(INDEX('IRA-BIL_IRA-BIL - Mid_annual_st'!$W$3:$AR$434,MATCH(J660,'IRA-BIL_IRA-BIL - Mid_annual_st'!$A$3:$A$434,0),),'IRA-BIL_IRA-BIL - Mid_annual_st'!$W$1:$AR$1,$B671)</f>
        <v>58478137</v>
      </c>
      <c r="K671">
        <f>SUMIFS(INDEX('IRA-BIL_IRA-BIL - Mid_annual_st'!$W$3:$AR$434,MATCH(K660,'IRA-BIL_IRA-BIL - Mid_annual_st'!$A$3:$A$434,0),),'IRA-BIL_IRA-BIL - Mid_annual_st'!$W$1:$AR$1,$B671)</f>
        <v>69156087</v>
      </c>
      <c r="M671">
        <f t="shared" ref="M671" si="5125">C671/SUM(C662:C673)</f>
        <v>0.18297864744400361</v>
      </c>
      <c r="N671">
        <f t="shared" ref="N671" si="5126">D671/SUM(D662:D673)</f>
        <v>0.21279668249748701</v>
      </c>
      <c r="O671">
        <f t="shared" ref="O671" si="5127">E671/SUM(E662:E673)</f>
        <v>0.23783989975292263</v>
      </c>
      <c r="P671">
        <f t="shared" ref="P671" si="5128">F671/SUM(F662:F673)</f>
        <v>0.33101247792469535</v>
      </c>
      <c r="Q671">
        <f t="shared" ref="Q671" si="5129">G671/SUM(G662:G673)</f>
        <v>0.43081956320558817</v>
      </c>
      <c r="R671">
        <f t="shared" ref="R671" si="5130">H671/SUM(H662:H673)</f>
        <v>0.49901396655069291</v>
      </c>
      <c r="S671">
        <f t="shared" ref="S671" si="5131">I671/SUM(I662:I673)</f>
        <v>0.73306358400897398</v>
      </c>
      <c r="T671">
        <f t="shared" ref="T671" si="5132">J671/SUM(J662:J673)</f>
        <v>0.76759924676793079</v>
      </c>
      <c r="U671">
        <f t="shared" ref="U671" si="5133">K671/SUM(K662:K673)</f>
        <v>0.81367815064540883</v>
      </c>
    </row>
    <row r="672" spans="1:21">
      <c r="A672" t="str">
        <f t="shared" si="5062"/>
        <v>WY</v>
      </c>
      <c r="B672" s="1" t="s">
        <v>896</v>
      </c>
      <c r="C672" s="156">
        <v>0</v>
      </c>
      <c r="D672" s="156">
        <v>0</v>
      </c>
      <c r="E672" s="156">
        <v>0</v>
      </c>
      <c r="F672" s="156">
        <v>0</v>
      </c>
      <c r="G672" s="156">
        <v>0</v>
      </c>
      <c r="H672" s="156">
        <v>0</v>
      </c>
      <c r="I672" s="156">
        <v>0</v>
      </c>
      <c r="J672" s="156">
        <v>0</v>
      </c>
      <c r="K672" s="156">
        <v>0</v>
      </c>
      <c r="M672" s="156">
        <v>0</v>
      </c>
      <c r="N672" s="156">
        <v>0</v>
      </c>
      <c r="O672" s="156">
        <v>0</v>
      </c>
      <c r="P672" s="156">
        <v>0</v>
      </c>
      <c r="Q672" s="156">
        <v>0</v>
      </c>
      <c r="R672" s="156">
        <v>0</v>
      </c>
      <c r="S672" s="156">
        <v>0</v>
      </c>
      <c r="T672" s="156">
        <v>0</v>
      </c>
      <c r="U672" s="156">
        <v>0</v>
      </c>
    </row>
    <row r="673" spans="1:21">
      <c r="A673" t="str">
        <f t="shared" si="5062"/>
        <v>WY</v>
      </c>
      <c r="B673" s="1" t="s">
        <v>895</v>
      </c>
      <c r="C673">
        <f>SUMIFS(INDEX('IRA-BIL_IRA-BIL - Mid_annual_st'!$W$3:$AR$434,MATCH(C660,'IRA-BIL_IRA-BIL - Mid_annual_st'!$A$3:$A$434,0),),'IRA-BIL_IRA-BIL - Mid_annual_st'!$W$1:$AR$1,$B673)</f>
        <v>208717</v>
      </c>
      <c r="D673">
        <f>SUMIFS(INDEX('IRA-BIL_IRA-BIL - Mid_annual_st'!$W$3:$AR$434,MATCH(D660,'IRA-BIL_IRA-BIL - Mid_annual_st'!$A$3:$A$434,0),),'IRA-BIL_IRA-BIL - Mid_annual_st'!$W$1:$AR$1,$B673)</f>
        <v>207257</v>
      </c>
      <c r="E673">
        <f>SUMIFS(INDEX('IRA-BIL_IRA-BIL - Mid_annual_st'!$W$3:$AR$434,MATCH(E660,'IRA-BIL_IRA-BIL - Mid_annual_st'!$A$3:$A$434,0),),'IRA-BIL_IRA-BIL - Mid_annual_st'!$W$1:$AR$1,$B673)</f>
        <v>205798</v>
      </c>
      <c r="F673">
        <f>SUMIFS(INDEX('IRA-BIL_IRA-BIL - Mid_annual_st'!$W$3:$AR$434,MATCH(F660,'IRA-BIL_IRA-BIL - Mid_annual_st'!$A$3:$A$434,0),),'IRA-BIL_IRA-BIL - Mid_annual_st'!$W$1:$AR$1,$B673)</f>
        <v>204359</v>
      </c>
      <c r="G673">
        <f>SUMIFS(INDEX('IRA-BIL_IRA-BIL - Mid_annual_st'!$W$3:$AR$434,MATCH(G660,'IRA-BIL_IRA-BIL - Mid_annual_st'!$A$3:$A$434,0),),'IRA-BIL_IRA-BIL - Mid_annual_st'!$W$1:$AR$1,$B673)</f>
        <v>202943</v>
      </c>
      <c r="H673">
        <f>SUMIFS(INDEX('IRA-BIL_IRA-BIL - Mid_annual_st'!$W$3:$AR$434,MATCH(H660,'IRA-BIL_IRA-BIL - Mid_annual_st'!$A$3:$A$434,0),),'IRA-BIL_IRA-BIL - Mid_annual_st'!$W$1:$AR$1,$B673)</f>
        <v>201504</v>
      </c>
      <c r="I673">
        <f>SUMIFS(INDEX('IRA-BIL_IRA-BIL - Mid_annual_st'!$W$3:$AR$434,MATCH(I660,'IRA-BIL_IRA-BIL - Mid_annual_st'!$A$3:$A$434,0),),'IRA-BIL_IRA-BIL - Mid_annual_st'!$W$1:$AR$1,$B673)</f>
        <v>186829</v>
      </c>
      <c r="J673">
        <f>SUMIFS(INDEX('IRA-BIL_IRA-BIL - Mid_annual_st'!$W$3:$AR$434,MATCH(J660,'IRA-BIL_IRA-BIL - Mid_annual_st'!$A$3:$A$434,0),),'IRA-BIL_IRA-BIL - Mid_annual_st'!$W$1:$AR$1,$B673)</f>
        <v>188623</v>
      </c>
      <c r="K673">
        <f>SUMIFS(INDEX('IRA-BIL_IRA-BIL - Mid_annual_st'!$W$3:$AR$434,MATCH(K660,'IRA-BIL_IRA-BIL - Mid_annual_st'!$A$3:$A$434,0),),'IRA-BIL_IRA-BIL - Mid_annual_st'!$W$1:$AR$1,$B673)</f>
        <v>139007</v>
      </c>
      <c r="M673">
        <f t="shared" ref="M673" si="5134">C673/SUM(C662:C673)</f>
        <v>3.8890772711060099E-3</v>
      </c>
      <c r="N673">
        <f t="shared" ref="N673" si="5135">D673/SUM(D662:D673)</f>
        <v>4.4972974596302799E-3</v>
      </c>
      <c r="O673">
        <f t="shared" ref="O673" si="5136">E673/SUM(E662:E673)</f>
        <v>4.2783001861286555E-3</v>
      </c>
      <c r="P673">
        <f t="shared" ref="P673" si="5137">F673/SUM(F662:F673)</f>
        <v>4.1111209483981588E-3</v>
      </c>
      <c r="Q673">
        <f t="shared" ref="Q673" si="5138">G673/SUM(G662:G673)</f>
        <v>4.0782920010289832E-3</v>
      </c>
      <c r="R673">
        <f t="shared" ref="R673" si="5139">H673/SUM(H662:H673)</f>
        <v>3.8890512565043574E-3</v>
      </c>
      <c r="S673">
        <f t="shared" ref="S673" si="5140">I673/SUM(I662:I673)</f>
        <v>2.5482028295200354E-3</v>
      </c>
      <c r="T673">
        <f t="shared" ref="T673" si="5141">J673/SUM(J662:J673)</f>
        <v>2.4759145922023371E-3</v>
      </c>
      <c r="U673">
        <f t="shared" ref="U673" si="5142">K673/SUM(K662:K673)</f>
        <v>1.6355314997328629E-3</v>
      </c>
    </row>
    <row r="675" spans="1:21">
      <c r="M675" s="160"/>
      <c r="N675" s="160"/>
      <c r="O675" s="160"/>
      <c r="P675" s="160"/>
      <c r="Q675" s="160"/>
      <c r="R675" s="160"/>
      <c r="S675" s="160"/>
      <c r="T675" s="160"/>
      <c r="U675" s="16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E10C-A751-440C-BB8F-7B02BA7F8E9D}">
  <sheetPr>
    <outlinePr summaryBelow="0" summaryRight="0"/>
  </sheetPr>
  <dimension ref="A1:AG1000"/>
  <sheetViews>
    <sheetView zoomScale="80" zoomScaleNormal="80" workbookViewId="0">
      <selection activeCell="A2" sqref="A2"/>
    </sheetView>
  </sheetViews>
  <sheetFormatPr defaultColWidth="14.40625" defaultRowHeight="15" customHeight="1"/>
  <cols>
    <col min="1" max="1" width="7.86328125" style="92" customWidth="1"/>
    <col min="2" max="2" width="14.40625" style="92"/>
    <col min="3" max="3" width="21.86328125" style="92" customWidth="1"/>
    <col min="4" max="4" width="14.40625" style="92"/>
    <col min="5" max="5" width="25.26953125" style="92" customWidth="1"/>
    <col min="6" max="6" width="20.7265625" style="92" customWidth="1"/>
    <col min="7" max="9" width="14.40625" style="92"/>
    <col min="10" max="10" width="24.7265625" style="92" customWidth="1"/>
    <col min="11" max="16384" width="14.40625" style="92"/>
  </cols>
  <sheetData>
    <row r="1" spans="1:33" ht="14.75">
      <c r="A1" s="91"/>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row>
    <row r="2" spans="1:33" ht="15" customHeight="1">
      <c r="A2" s="93" t="s">
        <v>607</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row>
    <row r="3" spans="1:33" ht="15.95" customHeight="1">
      <c r="A3" s="267" t="s">
        <v>608</v>
      </c>
      <c r="B3" s="268"/>
      <c r="C3" s="268"/>
      <c r="D3" s="268"/>
      <c r="E3" s="94"/>
      <c r="F3" s="94"/>
      <c r="G3" s="94"/>
      <c r="H3" s="94"/>
      <c r="I3" s="94"/>
      <c r="J3" s="91"/>
      <c r="K3" s="91"/>
      <c r="L3" s="91"/>
      <c r="M3" s="91"/>
      <c r="N3" s="91"/>
      <c r="O3" s="91"/>
      <c r="P3" s="91"/>
      <c r="Q3" s="91"/>
      <c r="R3" s="91"/>
      <c r="S3" s="91"/>
      <c r="T3" s="91"/>
      <c r="U3" s="91"/>
      <c r="V3" s="91"/>
      <c r="W3" s="91"/>
      <c r="X3" s="91"/>
      <c r="Y3" s="91"/>
      <c r="Z3" s="91"/>
      <c r="AA3" s="91"/>
      <c r="AB3" s="91"/>
      <c r="AC3" s="91"/>
      <c r="AD3" s="91"/>
      <c r="AE3" s="91"/>
      <c r="AF3" s="91"/>
      <c r="AG3" s="91"/>
    </row>
    <row r="4" spans="1:33" ht="26">
      <c r="A4" s="102" t="s">
        <v>609</v>
      </c>
      <c r="B4" s="102" t="s">
        <v>610</v>
      </c>
      <c r="C4" s="102" t="s">
        <v>611</v>
      </c>
      <c r="D4" s="102" t="s">
        <v>612</v>
      </c>
      <c r="E4" s="102" t="s">
        <v>613</v>
      </c>
      <c r="F4" s="102" t="s">
        <v>614</v>
      </c>
      <c r="G4" s="102" t="s">
        <v>615</v>
      </c>
      <c r="H4" s="102" t="s">
        <v>616</v>
      </c>
      <c r="I4" s="102" t="s">
        <v>617</v>
      </c>
      <c r="J4" s="91"/>
      <c r="K4" s="91"/>
      <c r="L4" s="91"/>
      <c r="M4" s="91"/>
      <c r="N4" s="91"/>
      <c r="O4" s="91"/>
      <c r="P4" s="91"/>
      <c r="Q4" s="91"/>
      <c r="R4" s="91"/>
      <c r="S4" s="91"/>
      <c r="T4" s="91"/>
      <c r="U4" s="91"/>
      <c r="V4" s="91"/>
      <c r="W4" s="91"/>
      <c r="X4" s="91"/>
      <c r="Y4" s="91"/>
      <c r="Z4" s="91"/>
      <c r="AA4" s="91"/>
      <c r="AB4" s="91"/>
      <c r="AC4" s="91"/>
      <c r="AD4" s="91"/>
      <c r="AE4" s="91"/>
      <c r="AF4" s="91"/>
      <c r="AG4" s="91"/>
    </row>
    <row r="5" spans="1:33" ht="15" customHeight="1">
      <c r="A5" s="103">
        <v>2020</v>
      </c>
      <c r="B5" s="103" t="s">
        <v>536</v>
      </c>
      <c r="C5" s="103" t="s">
        <v>618</v>
      </c>
      <c r="D5" s="104">
        <v>22.57</v>
      </c>
      <c r="E5" s="104">
        <v>19.579999999999998</v>
      </c>
      <c r="F5" s="104">
        <v>15.88</v>
      </c>
      <c r="G5" s="104">
        <v>0</v>
      </c>
      <c r="H5" s="104" t="s">
        <v>619</v>
      </c>
      <c r="I5" s="104">
        <v>19.82</v>
      </c>
      <c r="J5" s="91"/>
      <c r="K5" s="91"/>
      <c r="L5" s="91"/>
      <c r="M5" s="91"/>
      <c r="N5" s="91"/>
      <c r="O5" s="91"/>
      <c r="P5" s="91"/>
      <c r="Q5" s="91"/>
      <c r="R5" s="91"/>
      <c r="S5" s="91"/>
      <c r="T5" s="91"/>
      <c r="U5" s="91"/>
      <c r="V5" s="91"/>
      <c r="W5" s="91"/>
      <c r="X5" s="91"/>
      <c r="Y5" s="91"/>
      <c r="Z5" s="91"/>
      <c r="AA5" s="91"/>
      <c r="AB5" s="91"/>
      <c r="AC5" s="91"/>
      <c r="AD5" s="91"/>
      <c r="AE5" s="91"/>
      <c r="AF5" s="91"/>
      <c r="AG5" s="91"/>
    </row>
    <row r="6" spans="1:33" ht="15" customHeight="1">
      <c r="A6" s="103">
        <v>2020</v>
      </c>
      <c r="B6" s="103" t="s">
        <v>535</v>
      </c>
      <c r="C6" s="103" t="s">
        <v>618</v>
      </c>
      <c r="D6" s="104">
        <v>12.58</v>
      </c>
      <c r="E6" s="104">
        <v>11.55</v>
      </c>
      <c r="F6" s="104">
        <v>5.87</v>
      </c>
      <c r="G6" s="104">
        <v>0</v>
      </c>
      <c r="H6" s="104" t="s">
        <v>619</v>
      </c>
      <c r="I6" s="104">
        <v>9.84</v>
      </c>
      <c r="J6" s="91"/>
      <c r="K6" s="91"/>
      <c r="L6" s="91"/>
      <c r="M6" s="91"/>
      <c r="N6" s="91"/>
      <c r="O6" s="91"/>
      <c r="P6" s="91"/>
      <c r="Q6" s="91"/>
      <c r="R6" s="91"/>
      <c r="S6" s="91"/>
      <c r="T6" s="91"/>
      <c r="U6" s="91"/>
      <c r="V6" s="91"/>
      <c r="W6" s="91"/>
      <c r="X6" s="91"/>
      <c r="Y6" s="91"/>
      <c r="Z6" s="91"/>
      <c r="AA6" s="91"/>
      <c r="AB6" s="91"/>
      <c r="AC6" s="91"/>
      <c r="AD6" s="91"/>
      <c r="AE6" s="91"/>
      <c r="AF6" s="91"/>
      <c r="AG6" s="91"/>
    </row>
    <row r="7" spans="1:33" ht="15" customHeight="1">
      <c r="A7" s="103">
        <v>2020</v>
      </c>
      <c r="B7" s="103" t="s">
        <v>538</v>
      </c>
      <c r="C7" s="103" t="s">
        <v>618</v>
      </c>
      <c r="D7" s="104">
        <v>10.41</v>
      </c>
      <c r="E7" s="104">
        <v>8.61</v>
      </c>
      <c r="F7" s="104">
        <v>5.89</v>
      </c>
      <c r="G7" s="104">
        <v>13.32</v>
      </c>
      <c r="H7" s="104" t="s">
        <v>619</v>
      </c>
      <c r="I7" s="104">
        <v>8.32</v>
      </c>
      <c r="J7" s="91"/>
      <c r="K7" s="91"/>
      <c r="L7" s="91"/>
      <c r="M7" s="91"/>
      <c r="N7" s="91"/>
      <c r="O7" s="91"/>
      <c r="P7" s="91"/>
      <c r="Q7" s="91"/>
      <c r="R7" s="91"/>
      <c r="S7" s="91"/>
      <c r="T7" s="91"/>
      <c r="U7" s="91"/>
      <c r="V7" s="91"/>
      <c r="W7" s="91"/>
      <c r="X7" s="91"/>
      <c r="Y7" s="91"/>
      <c r="Z7" s="91"/>
      <c r="AA7" s="91"/>
      <c r="AB7" s="91"/>
      <c r="AC7" s="91"/>
      <c r="AD7" s="91"/>
      <c r="AE7" s="91"/>
      <c r="AF7" s="91"/>
      <c r="AG7" s="91"/>
    </row>
    <row r="8" spans="1:33" ht="15" customHeight="1">
      <c r="A8" s="103">
        <v>2020</v>
      </c>
      <c r="B8" s="103" t="s">
        <v>537</v>
      </c>
      <c r="C8" s="103" t="s">
        <v>618</v>
      </c>
      <c r="D8" s="104">
        <v>12.27</v>
      </c>
      <c r="E8" s="104">
        <v>10.11</v>
      </c>
      <c r="F8" s="104">
        <v>6.07</v>
      </c>
      <c r="G8" s="104">
        <v>9.3800000000000008</v>
      </c>
      <c r="H8" s="104" t="s">
        <v>619</v>
      </c>
      <c r="I8" s="104">
        <v>10.44</v>
      </c>
      <c r="J8" s="91"/>
      <c r="K8" s="91"/>
      <c r="L8" s="91"/>
      <c r="M8" s="91"/>
      <c r="N8" s="91"/>
      <c r="O8" s="91"/>
      <c r="P8" s="91"/>
      <c r="Q8" s="91"/>
      <c r="R8" s="91"/>
      <c r="S8" s="91"/>
      <c r="T8" s="91"/>
      <c r="U8" s="91"/>
      <c r="V8" s="91"/>
      <c r="W8" s="91"/>
      <c r="X8" s="91"/>
      <c r="Y8" s="91"/>
      <c r="Z8" s="91"/>
      <c r="AA8" s="91"/>
      <c r="AB8" s="91"/>
      <c r="AC8" s="91"/>
      <c r="AD8" s="91"/>
      <c r="AE8" s="91"/>
      <c r="AF8" s="91"/>
      <c r="AG8" s="91"/>
    </row>
    <row r="9" spans="1:33" ht="15" customHeight="1">
      <c r="A9" s="103">
        <v>2020</v>
      </c>
      <c r="B9" s="103" t="s">
        <v>539</v>
      </c>
      <c r="C9" s="103" t="s">
        <v>618</v>
      </c>
      <c r="D9" s="104">
        <v>20.45</v>
      </c>
      <c r="E9" s="104">
        <v>17.53</v>
      </c>
      <c r="F9" s="104">
        <v>14.27</v>
      </c>
      <c r="G9" s="104">
        <v>10.07</v>
      </c>
      <c r="H9" s="104" t="s">
        <v>619</v>
      </c>
      <c r="I9" s="104">
        <v>18</v>
      </c>
      <c r="J9" s="91"/>
      <c r="K9" s="91"/>
      <c r="L9" s="91"/>
      <c r="M9" s="91"/>
      <c r="N9" s="91"/>
      <c r="O9" s="91"/>
      <c r="P9" s="91"/>
      <c r="Q9" s="91"/>
      <c r="R9" s="91"/>
      <c r="S9" s="91"/>
      <c r="T9" s="91"/>
      <c r="U9" s="91"/>
      <c r="V9" s="91"/>
      <c r="W9" s="91"/>
      <c r="X9" s="91"/>
      <c r="Y9" s="91"/>
      <c r="Z9" s="91"/>
      <c r="AA9" s="91"/>
      <c r="AB9" s="91"/>
      <c r="AC9" s="91"/>
      <c r="AD9" s="91"/>
      <c r="AE9" s="91"/>
      <c r="AF9" s="91"/>
      <c r="AG9" s="91"/>
    </row>
    <row r="10" spans="1:33" ht="15" customHeight="1">
      <c r="A10" s="103">
        <v>2020</v>
      </c>
      <c r="B10" s="103" t="s">
        <v>540</v>
      </c>
      <c r="C10" s="103" t="s">
        <v>618</v>
      </c>
      <c r="D10" s="104">
        <v>12.36</v>
      </c>
      <c r="E10" s="104">
        <v>10.29</v>
      </c>
      <c r="F10" s="104">
        <v>7.48</v>
      </c>
      <c r="G10" s="104">
        <v>8.64</v>
      </c>
      <c r="H10" s="104" t="s">
        <v>619</v>
      </c>
      <c r="I10" s="104">
        <v>10.27</v>
      </c>
      <c r="J10" s="91"/>
      <c r="K10" s="91"/>
      <c r="L10" s="91"/>
      <c r="M10" s="91"/>
      <c r="N10" s="91"/>
      <c r="O10" s="91"/>
      <c r="P10" s="91"/>
      <c r="Q10" s="91"/>
      <c r="R10" s="91"/>
      <c r="S10" s="91"/>
      <c r="T10" s="91"/>
      <c r="U10" s="91"/>
      <c r="V10" s="91"/>
      <c r="W10" s="91"/>
      <c r="X10" s="91"/>
      <c r="Y10" s="91"/>
      <c r="Z10" s="91"/>
      <c r="AA10" s="91"/>
      <c r="AB10" s="91"/>
      <c r="AC10" s="91"/>
      <c r="AD10" s="91"/>
      <c r="AE10" s="91"/>
      <c r="AF10" s="91"/>
      <c r="AG10" s="91"/>
    </row>
    <row r="11" spans="1:33" ht="15" customHeight="1">
      <c r="A11" s="103">
        <v>2020</v>
      </c>
      <c r="B11" s="103" t="s">
        <v>541</v>
      </c>
      <c r="C11" s="103" t="s">
        <v>618</v>
      </c>
      <c r="D11" s="104">
        <v>22.71</v>
      </c>
      <c r="E11" s="104">
        <v>16.579999999999998</v>
      </c>
      <c r="F11" s="104">
        <v>13.07</v>
      </c>
      <c r="G11" s="104">
        <v>13.34</v>
      </c>
      <c r="H11" s="104" t="s">
        <v>619</v>
      </c>
      <c r="I11" s="104">
        <v>19.13</v>
      </c>
      <c r="J11" s="91"/>
      <c r="K11" s="91"/>
      <c r="L11" s="91"/>
      <c r="M11" s="91"/>
      <c r="N11" s="91"/>
      <c r="O11" s="91"/>
      <c r="P11" s="91"/>
      <c r="Q11" s="91"/>
      <c r="R11" s="91"/>
      <c r="S11" s="91"/>
      <c r="T11" s="91"/>
      <c r="U11" s="91"/>
      <c r="V11" s="91"/>
      <c r="W11" s="91"/>
      <c r="X11" s="91"/>
      <c r="Y11" s="91"/>
      <c r="Z11" s="91"/>
      <c r="AA11" s="91"/>
      <c r="AB11" s="91"/>
      <c r="AC11" s="91"/>
      <c r="AD11" s="91"/>
      <c r="AE11" s="91"/>
      <c r="AF11" s="91"/>
      <c r="AG11" s="91"/>
    </row>
    <row r="12" spans="1:33" ht="15" customHeight="1">
      <c r="A12" s="103">
        <v>2020</v>
      </c>
      <c r="B12" s="103" t="s">
        <v>620</v>
      </c>
      <c r="C12" s="103" t="s">
        <v>618</v>
      </c>
      <c r="D12" s="104">
        <v>12.63</v>
      </c>
      <c r="E12" s="104">
        <v>11.85</v>
      </c>
      <c r="F12" s="104">
        <v>7.99</v>
      </c>
      <c r="G12" s="104">
        <v>9.6</v>
      </c>
      <c r="H12" s="104" t="s">
        <v>619</v>
      </c>
      <c r="I12" s="104">
        <v>11.9</v>
      </c>
      <c r="J12" s="91"/>
      <c r="K12" s="91"/>
      <c r="L12" s="91"/>
      <c r="M12" s="91"/>
      <c r="N12" s="91"/>
      <c r="O12" s="91"/>
      <c r="P12" s="91"/>
      <c r="Q12" s="91"/>
      <c r="R12" s="91"/>
      <c r="S12" s="91"/>
      <c r="T12" s="91"/>
      <c r="U12" s="91"/>
      <c r="V12" s="91"/>
      <c r="W12" s="91"/>
      <c r="X12" s="91"/>
      <c r="Y12" s="91"/>
      <c r="Z12" s="91"/>
      <c r="AA12" s="91"/>
      <c r="AB12" s="91"/>
      <c r="AC12" s="91"/>
      <c r="AD12" s="91"/>
      <c r="AE12" s="91"/>
      <c r="AF12" s="91"/>
      <c r="AG12" s="91"/>
    </row>
    <row r="13" spans="1:33" ht="15" customHeight="1">
      <c r="A13" s="103">
        <v>2020</v>
      </c>
      <c r="B13" s="103" t="s">
        <v>542</v>
      </c>
      <c r="C13" s="103" t="s">
        <v>618</v>
      </c>
      <c r="D13" s="104">
        <v>12.56</v>
      </c>
      <c r="E13" s="104">
        <v>9.18</v>
      </c>
      <c r="F13" s="104">
        <v>6.7</v>
      </c>
      <c r="G13" s="104">
        <v>0</v>
      </c>
      <c r="H13" s="104" t="s">
        <v>619</v>
      </c>
      <c r="I13" s="104">
        <v>10.24</v>
      </c>
      <c r="J13" s="91"/>
      <c r="K13" s="91"/>
      <c r="L13" s="91"/>
      <c r="M13" s="91"/>
      <c r="N13" s="91"/>
      <c r="O13" s="91"/>
      <c r="P13" s="91"/>
      <c r="Q13" s="91"/>
      <c r="R13" s="91"/>
      <c r="S13" s="91"/>
      <c r="T13" s="91"/>
      <c r="U13" s="91"/>
      <c r="V13" s="91"/>
      <c r="W13" s="91"/>
      <c r="X13" s="91"/>
      <c r="Y13" s="91"/>
      <c r="Z13" s="91"/>
      <c r="AA13" s="91"/>
      <c r="AB13" s="91"/>
      <c r="AC13" s="91"/>
      <c r="AD13" s="91"/>
      <c r="AE13" s="91"/>
      <c r="AF13" s="91"/>
      <c r="AG13" s="91"/>
    </row>
    <row r="14" spans="1:33" ht="15" customHeight="1">
      <c r="A14" s="103">
        <v>2020</v>
      </c>
      <c r="B14" s="103" t="s">
        <v>543</v>
      </c>
      <c r="C14" s="103" t="s">
        <v>618</v>
      </c>
      <c r="D14" s="104">
        <v>11.27</v>
      </c>
      <c r="E14" s="104">
        <v>8.85</v>
      </c>
      <c r="F14" s="104">
        <v>7.15</v>
      </c>
      <c r="G14" s="104">
        <v>7.69</v>
      </c>
      <c r="H14" s="104" t="s">
        <v>619</v>
      </c>
      <c r="I14" s="104">
        <v>10.06</v>
      </c>
      <c r="J14" s="91"/>
      <c r="K14" s="91"/>
      <c r="L14" s="91"/>
      <c r="M14" s="91"/>
      <c r="N14" s="91"/>
      <c r="O14" s="91"/>
      <c r="P14" s="91"/>
      <c r="Q14" s="91"/>
      <c r="R14" s="91"/>
      <c r="S14" s="91"/>
      <c r="T14" s="91"/>
      <c r="U14" s="91"/>
      <c r="V14" s="91"/>
      <c r="W14" s="91"/>
      <c r="X14" s="91"/>
      <c r="Y14" s="91"/>
      <c r="Z14" s="91"/>
      <c r="AA14" s="91"/>
      <c r="AB14" s="91"/>
      <c r="AC14" s="91"/>
      <c r="AD14" s="91"/>
      <c r="AE14" s="91"/>
      <c r="AF14" s="91"/>
      <c r="AG14" s="91"/>
    </row>
    <row r="15" spans="1:33" ht="15" customHeight="1">
      <c r="A15" s="103">
        <v>2020</v>
      </c>
      <c r="B15" s="103" t="s">
        <v>544</v>
      </c>
      <c r="C15" s="103" t="s">
        <v>618</v>
      </c>
      <c r="D15" s="104">
        <v>12.02</v>
      </c>
      <c r="E15" s="104">
        <v>10.08</v>
      </c>
      <c r="F15" s="104">
        <v>5.77</v>
      </c>
      <c r="G15" s="104">
        <v>5.39</v>
      </c>
      <c r="H15" s="104" t="s">
        <v>619</v>
      </c>
      <c r="I15" s="104">
        <v>9.93</v>
      </c>
      <c r="J15" s="91"/>
      <c r="K15" s="91"/>
      <c r="L15" s="91"/>
      <c r="M15" s="91"/>
      <c r="N15" s="91"/>
      <c r="O15" s="91"/>
      <c r="P15" s="91"/>
      <c r="Q15" s="91"/>
      <c r="R15" s="91"/>
      <c r="S15" s="91"/>
      <c r="T15" s="91"/>
      <c r="U15" s="91"/>
      <c r="V15" s="91"/>
      <c r="W15" s="91"/>
      <c r="X15" s="91"/>
      <c r="Y15" s="91"/>
      <c r="Z15" s="91"/>
      <c r="AA15" s="91"/>
      <c r="AB15" s="91"/>
      <c r="AC15" s="91"/>
      <c r="AD15" s="91"/>
      <c r="AE15" s="91"/>
      <c r="AF15" s="91"/>
      <c r="AG15" s="91"/>
    </row>
    <row r="16" spans="1:33" ht="15" customHeight="1">
      <c r="A16" s="103">
        <v>2020</v>
      </c>
      <c r="B16" s="103" t="s">
        <v>545</v>
      </c>
      <c r="C16" s="103" t="s">
        <v>618</v>
      </c>
      <c r="D16" s="104">
        <v>30.28</v>
      </c>
      <c r="E16" s="104">
        <v>28.41</v>
      </c>
      <c r="F16" s="104">
        <v>24.45</v>
      </c>
      <c r="G16" s="104">
        <v>0</v>
      </c>
      <c r="H16" s="104" t="s">
        <v>619</v>
      </c>
      <c r="I16" s="104">
        <v>27.55</v>
      </c>
      <c r="J16" s="91"/>
      <c r="K16" s="91"/>
      <c r="L16" s="91"/>
      <c r="M16" s="91"/>
      <c r="N16" s="91"/>
      <c r="O16" s="91"/>
      <c r="P16" s="91"/>
      <c r="Q16" s="91"/>
      <c r="R16" s="91"/>
      <c r="S16" s="91"/>
      <c r="T16" s="91"/>
      <c r="U16" s="91"/>
      <c r="V16" s="91"/>
      <c r="W16" s="91"/>
      <c r="X16" s="91"/>
      <c r="Y16" s="91"/>
      <c r="Z16" s="91"/>
      <c r="AA16" s="91"/>
      <c r="AB16" s="91"/>
      <c r="AC16" s="91"/>
      <c r="AD16" s="91"/>
      <c r="AE16" s="91"/>
      <c r="AF16" s="91"/>
      <c r="AG16" s="91"/>
    </row>
    <row r="17" spans="1:33" ht="15" customHeight="1">
      <c r="A17" s="103">
        <v>2020</v>
      </c>
      <c r="B17" s="103" t="s">
        <v>549</v>
      </c>
      <c r="C17" s="103" t="s">
        <v>618</v>
      </c>
      <c r="D17" s="104">
        <v>12.46</v>
      </c>
      <c r="E17" s="104">
        <v>9.9600000000000009</v>
      </c>
      <c r="F17" s="104">
        <v>6.43</v>
      </c>
      <c r="G17" s="104">
        <v>0</v>
      </c>
      <c r="H17" s="104" t="s">
        <v>619</v>
      </c>
      <c r="I17" s="104">
        <v>8.9700000000000006</v>
      </c>
      <c r="J17" s="91"/>
      <c r="K17" s="91"/>
      <c r="L17" s="91"/>
      <c r="M17" s="91"/>
      <c r="N17" s="91"/>
      <c r="O17" s="91"/>
      <c r="P17" s="91"/>
      <c r="Q17" s="91"/>
      <c r="R17" s="91"/>
      <c r="S17" s="91"/>
      <c r="T17" s="91"/>
      <c r="U17" s="91"/>
      <c r="V17" s="91"/>
      <c r="W17" s="91"/>
      <c r="X17" s="91"/>
      <c r="Y17" s="91"/>
      <c r="Z17" s="91"/>
      <c r="AA17" s="91"/>
      <c r="AB17" s="91"/>
      <c r="AC17" s="91"/>
      <c r="AD17" s="91"/>
      <c r="AE17" s="91"/>
      <c r="AF17" s="91"/>
      <c r="AG17" s="91"/>
    </row>
    <row r="18" spans="1:33" ht="15" customHeight="1">
      <c r="A18" s="103">
        <v>2020</v>
      </c>
      <c r="B18" s="103" t="s">
        <v>546</v>
      </c>
      <c r="C18" s="103" t="s">
        <v>618</v>
      </c>
      <c r="D18" s="104">
        <v>9.9499999999999993</v>
      </c>
      <c r="E18" s="104">
        <v>7.75</v>
      </c>
      <c r="F18" s="104">
        <v>6.23</v>
      </c>
      <c r="G18" s="104">
        <v>0</v>
      </c>
      <c r="H18" s="104" t="s">
        <v>619</v>
      </c>
      <c r="I18" s="104">
        <v>7.99</v>
      </c>
      <c r="J18" s="91"/>
      <c r="K18" s="91"/>
      <c r="L18" s="91"/>
      <c r="M18" s="91"/>
      <c r="N18" s="91"/>
      <c r="O18" s="91"/>
      <c r="P18" s="91"/>
      <c r="Q18" s="91"/>
      <c r="R18" s="91"/>
      <c r="S18" s="91"/>
      <c r="T18" s="91"/>
      <c r="U18" s="91"/>
      <c r="V18" s="91"/>
      <c r="W18" s="91"/>
      <c r="X18" s="91"/>
      <c r="Y18" s="91"/>
      <c r="Z18" s="91"/>
      <c r="AA18" s="91"/>
      <c r="AB18" s="91"/>
      <c r="AC18" s="91"/>
      <c r="AD18" s="91"/>
      <c r="AE18" s="91"/>
      <c r="AF18" s="91"/>
      <c r="AG18" s="91"/>
    </row>
    <row r="19" spans="1:33" ht="15" customHeight="1">
      <c r="A19" s="103">
        <v>2020</v>
      </c>
      <c r="B19" s="103" t="s">
        <v>547</v>
      </c>
      <c r="C19" s="103" t="s">
        <v>618</v>
      </c>
      <c r="D19" s="104">
        <v>13.04</v>
      </c>
      <c r="E19" s="104">
        <v>9.15</v>
      </c>
      <c r="F19" s="104">
        <v>6.7</v>
      </c>
      <c r="G19" s="104">
        <v>6.56</v>
      </c>
      <c r="H19" s="104" t="s">
        <v>619</v>
      </c>
      <c r="I19" s="104">
        <v>9.75</v>
      </c>
      <c r="J19" s="91"/>
      <c r="K19" s="91"/>
      <c r="L19" s="91"/>
      <c r="M19" s="91"/>
      <c r="N19" s="91"/>
      <c r="O19" s="91"/>
      <c r="P19" s="91"/>
      <c r="Q19" s="91"/>
      <c r="R19" s="91"/>
      <c r="S19" s="91"/>
      <c r="T19" s="91"/>
      <c r="U19" s="91"/>
      <c r="V19" s="91"/>
      <c r="W19" s="91"/>
      <c r="X19" s="91"/>
      <c r="Y19" s="91"/>
      <c r="Z19" s="91"/>
      <c r="AA19" s="91"/>
      <c r="AB19" s="91"/>
      <c r="AC19" s="91"/>
      <c r="AD19" s="91"/>
      <c r="AE19" s="91"/>
      <c r="AF19" s="91"/>
      <c r="AG19" s="91"/>
    </row>
    <row r="20" spans="1:33" ht="15" customHeight="1">
      <c r="A20" s="103">
        <v>2020</v>
      </c>
      <c r="B20" s="103" t="s">
        <v>548</v>
      </c>
      <c r="C20" s="103" t="s">
        <v>618</v>
      </c>
      <c r="D20" s="104">
        <v>12.83</v>
      </c>
      <c r="E20" s="104">
        <v>11.21</v>
      </c>
      <c r="F20" s="104">
        <v>6.98</v>
      </c>
      <c r="G20" s="104">
        <v>10.210000000000001</v>
      </c>
      <c r="H20" s="104" t="s">
        <v>619</v>
      </c>
      <c r="I20" s="104">
        <v>9.92</v>
      </c>
      <c r="J20" s="91"/>
      <c r="K20" s="91"/>
      <c r="L20" s="91"/>
      <c r="M20" s="91"/>
      <c r="N20" s="91"/>
      <c r="O20" s="91"/>
      <c r="P20" s="91"/>
      <c r="Q20" s="91"/>
      <c r="R20" s="91"/>
      <c r="S20" s="91"/>
      <c r="T20" s="91"/>
      <c r="U20" s="91"/>
      <c r="V20" s="91"/>
      <c r="W20" s="91"/>
      <c r="X20" s="91"/>
      <c r="Y20" s="91"/>
      <c r="Z20" s="91"/>
      <c r="AA20" s="91"/>
      <c r="AB20" s="91"/>
      <c r="AC20" s="91"/>
      <c r="AD20" s="91"/>
      <c r="AE20" s="91"/>
      <c r="AF20" s="91"/>
      <c r="AG20" s="91"/>
    </row>
    <row r="21" spans="1:33" ht="15" customHeight="1">
      <c r="A21" s="103">
        <v>2020</v>
      </c>
      <c r="B21" s="103" t="s">
        <v>550</v>
      </c>
      <c r="C21" s="103" t="s">
        <v>618</v>
      </c>
      <c r="D21" s="104">
        <v>12.85</v>
      </c>
      <c r="E21" s="104">
        <v>10.4</v>
      </c>
      <c r="F21" s="104">
        <v>7.3</v>
      </c>
      <c r="G21" s="104">
        <v>0</v>
      </c>
      <c r="H21" s="104" t="s">
        <v>619</v>
      </c>
      <c r="I21" s="104">
        <v>10.38</v>
      </c>
      <c r="J21" s="91"/>
      <c r="K21" s="91"/>
      <c r="L21" s="91"/>
      <c r="M21" s="91"/>
      <c r="N21" s="91"/>
      <c r="O21" s="91"/>
      <c r="P21" s="91"/>
      <c r="Q21" s="91"/>
      <c r="R21" s="91"/>
      <c r="S21" s="91"/>
      <c r="T21" s="91"/>
      <c r="U21" s="91"/>
      <c r="V21" s="91"/>
      <c r="W21" s="91"/>
      <c r="X21" s="91"/>
      <c r="Y21" s="91"/>
      <c r="Z21" s="91"/>
      <c r="AA21" s="91"/>
      <c r="AB21" s="91"/>
      <c r="AC21" s="91"/>
      <c r="AD21" s="91"/>
      <c r="AE21" s="91"/>
      <c r="AF21" s="91"/>
      <c r="AG21" s="91"/>
    </row>
    <row r="22" spans="1:33" ht="15" customHeight="1">
      <c r="A22" s="103">
        <v>2020</v>
      </c>
      <c r="B22" s="103" t="s">
        <v>551</v>
      </c>
      <c r="C22" s="103" t="s">
        <v>618</v>
      </c>
      <c r="D22" s="104">
        <v>10.87</v>
      </c>
      <c r="E22" s="104">
        <v>10.34</v>
      </c>
      <c r="F22" s="104">
        <v>5.31</v>
      </c>
      <c r="G22" s="104">
        <v>0</v>
      </c>
      <c r="H22" s="104" t="s">
        <v>619</v>
      </c>
      <c r="I22" s="104">
        <v>8.58</v>
      </c>
      <c r="J22" s="91"/>
      <c r="K22" s="91"/>
      <c r="L22" s="91"/>
      <c r="M22" s="91"/>
      <c r="N22" s="91"/>
      <c r="O22" s="91"/>
      <c r="P22" s="91"/>
      <c r="Q22" s="91"/>
      <c r="R22" s="91"/>
      <c r="S22" s="91"/>
      <c r="T22" s="91"/>
      <c r="U22" s="91"/>
      <c r="V22" s="91"/>
      <c r="W22" s="91"/>
      <c r="X22" s="91"/>
      <c r="Y22" s="91"/>
      <c r="Z22" s="91"/>
      <c r="AA22" s="91"/>
      <c r="AB22" s="91"/>
      <c r="AC22" s="91"/>
      <c r="AD22" s="91"/>
      <c r="AE22" s="91"/>
      <c r="AF22" s="91"/>
      <c r="AG22" s="91"/>
    </row>
    <row r="23" spans="1:33" ht="15" customHeight="1">
      <c r="A23" s="103">
        <v>2020</v>
      </c>
      <c r="B23" s="103" t="s">
        <v>552</v>
      </c>
      <c r="C23" s="103" t="s">
        <v>618</v>
      </c>
      <c r="D23" s="104">
        <v>9.67</v>
      </c>
      <c r="E23" s="104">
        <v>8.85</v>
      </c>
      <c r="F23" s="104">
        <v>4.88</v>
      </c>
      <c r="G23" s="104">
        <v>8.77</v>
      </c>
      <c r="H23" s="104" t="s">
        <v>619</v>
      </c>
      <c r="I23" s="104">
        <v>7.51</v>
      </c>
      <c r="J23" s="91"/>
      <c r="K23" s="91"/>
      <c r="L23" s="91"/>
      <c r="M23" s="91"/>
      <c r="N23" s="91"/>
      <c r="O23" s="91"/>
      <c r="P23" s="91"/>
      <c r="Q23" s="91"/>
      <c r="R23" s="91"/>
      <c r="S23" s="91"/>
      <c r="T23" s="91"/>
      <c r="U23" s="91"/>
      <c r="V23" s="91"/>
      <c r="W23" s="91"/>
      <c r="X23" s="91"/>
      <c r="Y23" s="91"/>
      <c r="Z23" s="91"/>
      <c r="AA23" s="91"/>
      <c r="AB23" s="91"/>
      <c r="AC23" s="91"/>
      <c r="AD23" s="91"/>
      <c r="AE23" s="91"/>
      <c r="AF23" s="91"/>
      <c r="AG23" s="91"/>
    </row>
    <row r="24" spans="1:33" ht="15" customHeight="1">
      <c r="A24" s="103">
        <v>2020</v>
      </c>
      <c r="B24" s="103" t="s">
        <v>555</v>
      </c>
      <c r="C24" s="103" t="s">
        <v>618</v>
      </c>
      <c r="D24" s="104">
        <v>21.97</v>
      </c>
      <c r="E24" s="104">
        <v>16.03</v>
      </c>
      <c r="F24" s="104">
        <v>14.51</v>
      </c>
      <c r="G24" s="104">
        <v>6.24</v>
      </c>
      <c r="H24" s="104" t="s">
        <v>619</v>
      </c>
      <c r="I24" s="104">
        <v>18.190000000000001</v>
      </c>
      <c r="J24" s="91"/>
      <c r="K24" s="91"/>
      <c r="L24" s="91"/>
      <c r="M24" s="91"/>
      <c r="N24" s="91"/>
      <c r="O24" s="91"/>
      <c r="P24" s="91"/>
      <c r="Q24" s="91"/>
      <c r="R24" s="91"/>
      <c r="S24" s="91"/>
      <c r="T24" s="91"/>
      <c r="U24" s="91"/>
      <c r="V24" s="91"/>
      <c r="W24" s="91"/>
      <c r="X24" s="91"/>
      <c r="Y24" s="91"/>
      <c r="Z24" s="91"/>
      <c r="AA24" s="91"/>
      <c r="AB24" s="91"/>
      <c r="AC24" s="91"/>
      <c r="AD24" s="91"/>
      <c r="AE24" s="91"/>
      <c r="AF24" s="91"/>
      <c r="AG24" s="91"/>
    </row>
    <row r="25" spans="1:33" ht="15" customHeight="1">
      <c r="A25" s="103">
        <v>2020</v>
      </c>
      <c r="B25" s="103" t="s">
        <v>554</v>
      </c>
      <c r="C25" s="103" t="s">
        <v>618</v>
      </c>
      <c r="D25" s="104">
        <v>13.01</v>
      </c>
      <c r="E25" s="104">
        <v>9.7200000000000006</v>
      </c>
      <c r="F25" s="104">
        <v>7.81</v>
      </c>
      <c r="G25" s="104">
        <v>7.79</v>
      </c>
      <c r="H25" s="104" t="s">
        <v>619</v>
      </c>
      <c r="I25" s="104">
        <v>11.15</v>
      </c>
      <c r="J25" s="91"/>
      <c r="K25" s="91"/>
      <c r="L25" s="91"/>
      <c r="M25" s="91"/>
      <c r="N25" s="91"/>
      <c r="O25" s="91"/>
      <c r="P25" s="91"/>
      <c r="Q25" s="91"/>
      <c r="R25" s="91"/>
      <c r="S25" s="91"/>
      <c r="T25" s="91"/>
      <c r="U25" s="91"/>
      <c r="V25" s="91"/>
      <c r="W25" s="91"/>
      <c r="X25" s="91"/>
      <c r="Y25" s="91"/>
      <c r="Z25" s="91"/>
      <c r="AA25" s="91"/>
      <c r="AB25" s="91"/>
      <c r="AC25" s="91"/>
      <c r="AD25" s="91"/>
      <c r="AE25" s="91"/>
      <c r="AF25" s="91"/>
      <c r="AG25" s="91"/>
    </row>
    <row r="26" spans="1:33" ht="15" customHeight="1">
      <c r="A26" s="103">
        <v>2020</v>
      </c>
      <c r="B26" s="103" t="s">
        <v>553</v>
      </c>
      <c r="C26" s="103" t="s">
        <v>618</v>
      </c>
      <c r="D26" s="104">
        <v>16.809999999999999</v>
      </c>
      <c r="E26" s="104">
        <v>12.56</v>
      </c>
      <c r="F26" s="104">
        <v>8.86</v>
      </c>
      <c r="G26" s="104">
        <v>0</v>
      </c>
      <c r="H26" s="104" t="s">
        <v>619</v>
      </c>
      <c r="I26" s="104">
        <v>13.54</v>
      </c>
      <c r="J26" s="91"/>
      <c r="K26" s="91"/>
      <c r="L26" s="91"/>
      <c r="M26" s="91"/>
      <c r="N26" s="91"/>
      <c r="O26" s="91"/>
      <c r="P26" s="91"/>
      <c r="Q26" s="91"/>
      <c r="R26" s="91"/>
      <c r="S26" s="91"/>
      <c r="T26" s="91"/>
      <c r="U26" s="91"/>
      <c r="V26" s="91"/>
      <c r="W26" s="91"/>
      <c r="X26" s="91"/>
      <c r="Y26" s="91"/>
      <c r="Z26" s="91"/>
      <c r="AA26" s="91"/>
      <c r="AB26" s="91"/>
      <c r="AC26" s="91"/>
      <c r="AD26" s="91"/>
      <c r="AE26" s="91"/>
      <c r="AF26" s="91"/>
      <c r="AG26" s="91"/>
    </row>
    <row r="27" spans="1:33" ht="15" customHeight="1">
      <c r="A27" s="103">
        <v>2020</v>
      </c>
      <c r="B27" s="103" t="s">
        <v>556</v>
      </c>
      <c r="C27" s="103" t="s">
        <v>618</v>
      </c>
      <c r="D27" s="104">
        <v>16.260000000000002</v>
      </c>
      <c r="E27" s="104">
        <v>11.71</v>
      </c>
      <c r="F27" s="104">
        <v>7.24</v>
      </c>
      <c r="G27" s="104">
        <v>11.39</v>
      </c>
      <c r="H27" s="104" t="s">
        <v>619</v>
      </c>
      <c r="I27" s="104">
        <v>12.21</v>
      </c>
      <c r="J27" s="91"/>
      <c r="K27" s="91"/>
      <c r="L27" s="91"/>
      <c r="M27" s="91"/>
      <c r="N27" s="91"/>
      <c r="O27" s="91"/>
      <c r="P27" s="91"/>
      <c r="Q27" s="91"/>
      <c r="R27" s="91"/>
      <c r="S27" s="91"/>
      <c r="T27" s="91"/>
      <c r="U27" s="91"/>
      <c r="V27" s="91"/>
      <c r="W27" s="91"/>
      <c r="X27" s="91"/>
      <c r="Y27" s="91"/>
      <c r="Z27" s="91"/>
      <c r="AA27" s="91"/>
      <c r="AB27" s="91"/>
      <c r="AC27" s="91"/>
      <c r="AD27" s="91"/>
      <c r="AE27" s="91"/>
      <c r="AF27" s="91"/>
      <c r="AG27" s="91"/>
    </row>
    <row r="28" spans="1:33" ht="15" customHeight="1">
      <c r="A28" s="103">
        <v>2020</v>
      </c>
      <c r="B28" s="103" t="s">
        <v>557</v>
      </c>
      <c r="C28" s="103" t="s">
        <v>618</v>
      </c>
      <c r="D28" s="104">
        <v>13.17</v>
      </c>
      <c r="E28" s="104">
        <v>10.43</v>
      </c>
      <c r="F28" s="104">
        <v>7.67</v>
      </c>
      <c r="G28" s="104">
        <v>9.4</v>
      </c>
      <c r="H28" s="104" t="s">
        <v>619</v>
      </c>
      <c r="I28" s="104">
        <v>10.57</v>
      </c>
      <c r="J28" s="91"/>
      <c r="K28" s="91"/>
      <c r="L28" s="91"/>
      <c r="M28" s="91"/>
      <c r="N28" s="91"/>
      <c r="O28" s="91"/>
      <c r="P28" s="91"/>
      <c r="Q28" s="91"/>
      <c r="R28" s="91"/>
      <c r="S28" s="91"/>
      <c r="T28" s="91"/>
      <c r="U28" s="91"/>
      <c r="V28" s="91"/>
      <c r="W28" s="91"/>
      <c r="X28" s="91"/>
      <c r="Y28" s="91"/>
      <c r="Z28" s="91"/>
      <c r="AA28" s="91"/>
      <c r="AB28" s="91"/>
      <c r="AC28" s="91"/>
      <c r="AD28" s="91"/>
      <c r="AE28" s="91"/>
      <c r="AF28" s="91"/>
      <c r="AG28" s="91"/>
    </row>
    <row r="29" spans="1:33" ht="15" customHeight="1">
      <c r="A29" s="103">
        <v>2020</v>
      </c>
      <c r="B29" s="103" t="s">
        <v>559</v>
      </c>
      <c r="C29" s="103" t="s">
        <v>618</v>
      </c>
      <c r="D29" s="104">
        <v>11.22</v>
      </c>
      <c r="E29" s="104">
        <v>8.93</v>
      </c>
      <c r="F29" s="104">
        <v>6.84</v>
      </c>
      <c r="G29" s="104">
        <v>7.84</v>
      </c>
      <c r="H29" s="104" t="s">
        <v>619</v>
      </c>
      <c r="I29" s="104">
        <v>9.64</v>
      </c>
      <c r="J29" s="91"/>
      <c r="K29" s="91"/>
      <c r="L29" s="91"/>
      <c r="M29" s="91"/>
      <c r="N29" s="91"/>
      <c r="O29" s="91"/>
      <c r="P29" s="91"/>
      <c r="Q29" s="91"/>
      <c r="R29" s="91"/>
      <c r="S29" s="91"/>
      <c r="T29" s="91"/>
      <c r="U29" s="91"/>
      <c r="V29" s="91"/>
      <c r="W29" s="91"/>
      <c r="X29" s="91"/>
      <c r="Y29" s="91"/>
      <c r="Z29" s="91"/>
      <c r="AA29" s="91"/>
      <c r="AB29" s="91"/>
      <c r="AC29" s="91"/>
      <c r="AD29" s="91"/>
      <c r="AE29" s="91"/>
      <c r="AF29" s="91"/>
      <c r="AG29" s="91"/>
    </row>
    <row r="30" spans="1:33" ht="15" customHeight="1">
      <c r="A30" s="103">
        <v>2020</v>
      </c>
      <c r="B30" s="103" t="s">
        <v>558</v>
      </c>
      <c r="C30" s="103" t="s">
        <v>618</v>
      </c>
      <c r="D30" s="104">
        <v>11.17</v>
      </c>
      <c r="E30" s="104">
        <v>10.38</v>
      </c>
      <c r="F30" s="104">
        <v>5.63</v>
      </c>
      <c r="G30" s="104">
        <v>0</v>
      </c>
      <c r="H30" s="104" t="s">
        <v>619</v>
      </c>
      <c r="I30" s="104">
        <v>9.1300000000000008</v>
      </c>
      <c r="J30" s="91"/>
      <c r="K30" s="91"/>
      <c r="L30" s="91"/>
      <c r="M30" s="91"/>
      <c r="N30" s="91"/>
      <c r="O30" s="91"/>
      <c r="P30" s="91"/>
      <c r="Q30" s="91"/>
      <c r="R30" s="91"/>
      <c r="S30" s="91"/>
      <c r="T30" s="91"/>
      <c r="U30" s="91"/>
      <c r="V30" s="91"/>
      <c r="W30" s="91"/>
      <c r="X30" s="91"/>
      <c r="Y30" s="91"/>
      <c r="Z30" s="91"/>
      <c r="AA30" s="91"/>
      <c r="AB30" s="91"/>
      <c r="AC30" s="91"/>
      <c r="AD30" s="91"/>
      <c r="AE30" s="91"/>
      <c r="AF30" s="91"/>
      <c r="AG30" s="91"/>
    </row>
    <row r="31" spans="1:33" ht="15" customHeight="1">
      <c r="A31" s="103">
        <v>2020</v>
      </c>
      <c r="B31" s="103" t="s">
        <v>560</v>
      </c>
      <c r="C31" s="103" t="s">
        <v>618</v>
      </c>
      <c r="D31" s="104">
        <v>11.24</v>
      </c>
      <c r="E31" s="104">
        <v>10.51</v>
      </c>
      <c r="F31" s="104">
        <v>5.18</v>
      </c>
      <c r="G31" s="104">
        <v>0</v>
      </c>
      <c r="H31" s="104" t="s">
        <v>619</v>
      </c>
      <c r="I31" s="104">
        <v>9.1300000000000008</v>
      </c>
      <c r="J31" s="91"/>
      <c r="K31" s="91"/>
      <c r="L31" s="91"/>
      <c r="M31" s="91"/>
      <c r="N31" s="91"/>
      <c r="O31" s="91"/>
      <c r="P31" s="91"/>
      <c r="Q31" s="91"/>
      <c r="R31" s="91"/>
      <c r="S31" s="91"/>
      <c r="T31" s="91"/>
      <c r="U31" s="91"/>
      <c r="V31" s="91"/>
      <c r="W31" s="91"/>
      <c r="X31" s="91"/>
      <c r="Y31" s="91"/>
      <c r="Z31" s="91"/>
      <c r="AA31" s="91"/>
      <c r="AB31" s="91"/>
      <c r="AC31" s="91"/>
      <c r="AD31" s="91"/>
      <c r="AE31" s="91"/>
      <c r="AF31" s="91"/>
      <c r="AG31" s="91"/>
    </row>
    <row r="32" spans="1:33" ht="15" customHeight="1">
      <c r="A32" s="103">
        <v>2020</v>
      </c>
      <c r="B32" s="103" t="s">
        <v>567</v>
      </c>
      <c r="C32" s="103" t="s">
        <v>618</v>
      </c>
      <c r="D32" s="104">
        <v>11.38</v>
      </c>
      <c r="E32" s="104">
        <v>8.69</v>
      </c>
      <c r="F32" s="104">
        <v>6.31</v>
      </c>
      <c r="G32" s="104">
        <v>7.67</v>
      </c>
      <c r="H32" s="104" t="s">
        <v>619</v>
      </c>
      <c r="I32" s="104">
        <v>9.43</v>
      </c>
      <c r="J32" s="91"/>
      <c r="K32" s="91"/>
      <c r="L32" s="91"/>
      <c r="M32" s="91"/>
      <c r="N32" s="91"/>
      <c r="O32" s="91"/>
      <c r="P32" s="91"/>
      <c r="Q32" s="91"/>
      <c r="R32" s="91"/>
      <c r="S32" s="91"/>
      <c r="T32" s="91"/>
      <c r="U32" s="91"/>
      <c r="V32" s="91"/>
      <c r="W32" s="91"/>
      <c r="X32" s="91"/>
      <c r="Y32" s="91"/>
      <c r="Z32" s="91"/>
      <c r="AA32" s="91"/>
      <c r="AB32" s="91"/>
      <c r="AC32" s="91"/>
      <c r="AD32" s="91"/>
      <c r="AE32" s="91"/>
      <c r="AF32" s="91"/>
      <c r="AG32" s="91"/>
    </row>
    <row r="33" spans="1:33" ht="15" customHeight="1">
      <c r="A33" s="103">
        <v>2020</v>
      </c>
      <c r="B33" s="103" t="s">
        <v>568</v>
      </c>
      <c r="C33" s="103" t="s">
        <v>618</v>
      </c>
      <c r="D33" s="104">
        <v>10.44</v>
      </c>
      <c r="E33" s="104">
        <v>9.02</v>
      </c>
      <c r="F33" s="104">
        <v>7.26</v>
      </c>
      <c r="G33" s="104">
        <v>0</v>
      </c>
      <c r="H33" s="104" t="s">
        <v>619</v>
      </c>
      <c r="I33" s="104">
        <v>8.5299999999999994</v>
      </c>
      <c r="J33" s="91"/>
      <c r="K33" s="91"/>
      <c r="L33" s="91"/>
      <c r="M33" s="91"/>
      <c r="N33" s="91"/>
      <c r="O33" s="91"/>
      <c r="P33" s="91"/>
      <c r="Q33" s="91"/>
      <c r="R33" s="91"/>
      <c r="S33" s="91"/>
      <c r="T33" s="91"/>
      <c r="U33" s="91"/>
      <c r="V33" s="91"/>
      <c r="W33" s="91"/>
      <c r="X33" s="91"/>
      <c r="Y33" s="91"/>
      <c r="Z33" s="91"/>
      <c r="AA33" s="91"/>
      <c r="AB33" s="91"/>
      <c r="AC33" s="91"/>
      <c r="AD33" s="91"/>
      <c r="AE33" s="91"/>
      <c r="AF33" s="91"/>
      <c r="AG33" s="91"/>
    </row>
    <row r="34" spans="1:33" ht="15" customHeight="1">
      <c r="A34" s="103">
        <v>2020</v>
      </c>
      <c r="B34" s="103" t="s">
        <v>561</v>
      </c>
      <c r="C34" s="103" t="s">
        <v>618</v>
      </c>
      <c r="D34" s="104">
        <v>10.8</v>
      </c>
      <c r="E34" s="104">
        <v>8.89</v>
      </c>
      <c r="F34" s="104">
        <v>7.38</v>
      </c>
      <c r="G34" s="104">
        <v>0</v>
      </c>
      <c r="H34" s="104" t="s">
        <v>619</v>
      </c>
      <c r="I34" s="104">
        <v>8.9700000000000006</v>
      </c>
      <c r="J34" s="91"/>
      <c r="K34" s="91"/>
      <c r="L34" s="91"/>
      <c r="M34" s="91"/>
      <c r="N34" s="91"/>
      <c r="O34" s="91"/>
      <c r="P34" s="91"/>
      <c r="Q34" s="91"/>
      <c r="R34" s="91"/>
      <c r="S34" s="91"/>
      <c r="T34" s="91"/>
      <c r="U34" s="91"/>
      <c r="V34" s="91"/>
      <c r="W34" s="91"/>
      <c r="X34" s="91"/>
      <c r="Y34" s="91"/>
      <c r="Z34" s="91"/>
      <c r="AA34" s="91"/>
      <c r="AB34" s="91"/>
      <c r="AC34" s="91"/>
      <c r="AD34" s="91"/>
      <c r="AE34" s="91"/>
      <c r="AF34" s="91"/>
      <c r="AG34" s="91"/>
    </row>
    <row r="35" spans="1:33" ht="15" customHeight="1">
      <c r="A35" s="103">
        <v>2020</v>
      </c>
      <c r="B35" s="103" t="s">
        <v>563</v>
      </c>
      <c r="C35" s="103" t="s">
        <v>618</v>
      </c>
      <c r="D35" s="104">
        <v>19.04</v>
      </c>
      <c r="E35" s="104">
        <v>15.41</v>
      </c>
      <c r="F35" s="104">
        <v>13.11</v>
      </c>
      <c r="G35" s="104">
        <v>0</v>
      </c>
      <c r="H35" s="104" t="s">
        <v>619</v>
      </c>
      <c r="I35" s="104">
        <v>16.63</v>
      </c>
      <c r="J35" s="91"/>
      <c r="K35" s="91"/>
      <c r="L35" s="91"/>
      <c r="M35" s="91"/>
      <c r="N35" s="91"/>
      <c r="O35" s="91"/>
      <c r="P35" s="91"/>
      <c r="Q35" s="91"/>
      <c r="R35" s="91"/>
      <c r="S35" s="91"/>
      <c r="T35" s="91"/>
      <c r="U35" s="91"/>
      <c r="V35" s="91"/>
      <c r="W35" s="91"/>
      <c r="X35" s="91"/>
      <c r="Y35" s="91"/>
      <c r="Z35" s="91"/>
      <c r="AA35" s="91"/>
      <c r="AB35" s="91"/>
      <c r="AC35" s="91"/>
      <c r="AD35" s="91"/>
      <c r="AE35" s="91"/>
      <c r="AF35" s="91"/>
      <c r="AG35" s="91"/>
    </row>
    <row r="36" spans="1:33" ht="15" customHeight="1">
      <c r="A36" s="103">
        <v>2020</v>
      </c>
      <c r="B36" s="103" t="s">
        <v>564</v>
      </c>
      <c r="C36" s="103" t="s">
        <v>618</v>
      </c>
      <c r="D36" s="104">
        <v>16.03</v>
      </c>
      <c r="E36" s="104">
        <v>12.35</v>
      </c>
      <c r="F36" s="104">
        <v>10.01</v>
      </c>
      <c r="G36" s="104">
        <v>9.19</v>
      </c>
      <c r="H36" s="104" t="s">
        <v>619</v>
      </c>
      <c r="I36" s="104">
        <v>13.63</v>
      </c>
      <c r="J36" s="91"/>
      <c r="K36" s="91"/>
      <c r="L36" s="91"/>
      <c r="M36" s="91"/>
      <c r="N36" s="91"/>
      <c r="O36" s="91"/>
      <c r="P36" s="91"/>
      <c r="Q36" s="91"/>
      <c r="R36" s="91"/>
      <c r="S36" s="91"/>
      <c r="T36" s="91"/>
      <c r="U36" s="91"/>
      <c r="V36" s="91"/>
      <c r="W36" s="91"/>
      <c r="X36" s="91"/>
      <c r="Y36" s="91"/>
      <c r="Z36" s="91"/>
      <c r="AA36" s="91"/>
      <c r="AB36" s="91"/>
      <c r="AC36" s="91"/>
      <c r="AD36" s="91"/>
      <c r="AE36" s="91"/>
      <c r="AF36" s="91"/>
      <c r="AG36" s="91"/>
    </row>
    <row r="37" spans="1:33" ht="15" customHeight="1">
      <c r="A37" s="103">
        <v>2020</v>
      </c>
      <c r="B37" s="103" t="s">
        <v>565</v>
      </c>
      <c r="C37" s="103" t="s">
        <v>618</v>
      </c>
      <c r="D37" s="104">
        <v>12.94</v>
      </c>
      <c r="E37" s="104">
        <v>10.28</v>
      </c>
      <c r="F37" s="104">
        <v>5.58</v>
      </c>
      <c r="G37" s="104">
        <v>0</v>
      </c>
      <c r="H37" s="104" t="s">
        <v>619</v>
      </c>
      <c r="I37" s="104">
        <v>9.33</v>
      </c>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1:33" ht="14.75">
      <c r="A38" s="103">
        <v>2020</v>
      </c>
      <c r="B38" s="103" t="s">
        <v>562</v>
      </c>
      <c r="C38" s="103" t="s">
        <v>618</v>
      </c>
      <c r="D38" s="104">
        <v>11.34</v>
      </c>
      <c r="E38" s="104">
        <v>7.45</v>
      </c>
      <c r="F38" s="104">
        <v>5.61</v>
      </c>
      <c r="G38" s="104">
        <v>8.84</v>
      </c>
      <c r="H38" s="104" t="s">
        <v>619</v>
      </c>
      <c r="I38" s="104">
        <v>8.33</v>
      </c>
      <c r="J38" s="91"/>
      <c r="K38" s="91"/>
      <c r="L38" s="91"/>
      <c r="M38" s="91"/>
      <c r="N38" s="91"/>
      <c r="O38" s="91"/>
      <c r="P38" s="91"/>
      <c r="Q38" s="91"/>
      <c r="R38" s="91"/>
      <c r="S38" s="91"/>
      <c r="T38" s="91"/>
      <c r="U38" s="91"/>
      <c r="V38" s="91"/>
      <c r="W38" s="91"/>
      <c r="X38" s="91"/>
      <c r="Y38" s="91"/>
      <c r="Z38" s="91"/>
      <c r="AA38" s="91"/>
      <c r="AB38" s="91"/>
      <c r="AC38" s="91"/>
      <c r="AD38" s="91"/>
      <c r="AE38" s="91"/>
      <c r="AF38" s="91"/>
      <c r="AG38" s="91"/>
    </row>
    <row r="39" spans="1:33" ht="14.75">
      <c r="A39" s="103">
        <v>2020</v>
      </c>
      <c r="B39" s="103" t="s">
        <v>566</v>
      </c>
      <c r="C39" s="103" t="s">
        <v>618</v>
      </c>
      <c r="D39" s="104">
        <v>18.36</v>
      </c>
      <c r="E39" s="104">
        <v>14.56</v>
      </c>
      <c r="F39" s="104">
        <v>5.54</v>
      </c>
      <c r="G39" s="104">
        <v>12.14</v>
      </c>
      <c r="H39" s="104" t="s">
        <v>619</v>
      </c>
      <c r="I39" s="104">
        <v>14.87</v>
      </c>
      <c r="J39" s="91"/>
      <c r="K39" s="91"/>
      <c r="L39" s="91"/>
      <c r="M39" s="91"/>
      <c r="N39" s="91"/>
      <c r="O39" s="91"/>
      <c r="P39" s="91"/>
      <c r="Q39" s="91"/>
      <c r="R39" s="91"/>
      <c r="S39" s="91"/>
      <c r="T39" s="91"/>
      <c r="U39" s="91"/>
      <c r="V39" s="91"/>
      <c r="W39" s="91"/>
      <c r="X39" s="91"/>
      <c r="Y39" s="91"/>
      <c r="Z39" s="91"/>
      <c r="AA39" s="91"/>
      <c r="AB39" s="91"/>
      <c r="AC39" s="91"/>
      <c r="AD39" s="91"/>
      <c r="AE39" s="91"/>
      <c r="AF39" s="91"/>
      <c r="AG39" s="91"/>
    </row>
    <row r="40" spans="1:33" ht="14.75">
      <c r="A40" s="103">
        <v>2020</v>
      </c>
      <c r="B40" s="103" t="s">
        <v>569</v>
      </c>
      <c r="C40" s="103" t="s">
        <v>618</v>
      </c>
      <c r="D40" s="104">
        <v>12.29</v>
      </c>
      <c r="E40" s="104">
        <v>9.5299999999999994</v>
      </c>
      <c r="F40" s="104">
        <v>6.16</v>
      </c>
      <c r="G40" s="104">
        <v>6.71</v>
      </c>
      <c r="H40" s="104" t="s">
        <v>619</v>
      </c>
      <c r="I40" s="104">
        <v>9.44</v>
      </c>
      <c r="J40" s="91"/>
      <c r="K40" s="91"/>
      <c r="L40" s="91"/>
      <c r="M40" s="91"/>
      <c r="N40" s="91"/>
      <c r="O40" s="91"/>
      <c r="P40" s="91"/>
      <c r="Q40" s="91"/>
      <c r="R40" s="91"/>
      <c r="S40" s="91"/>
      <c r="T40" s="91"/>
      <c r="U40" s="91"/>
      <c r="V40" s="91"/>
      <c r="W40" s="91"/>
      <c r="X40" s="91"/>
      <c r="Y40" s="91"/>
      <c r="Z40" s="91"/>
      <c r="AA40" s="91"/>
      <c r="AB40" s="91"/>
      <c r="AC40" s="91"/>
      <c r="AD40" s="91"/>
      <c r="AE40" s="91"/>
      <c r="AF40" s="91"/>
      <c r="AG40" s="91"/>
    </row>
    <row r="41" spans="1:33" ht="14.75">
      <c r="A41" s="103">
        <v>2020</v>
      </c>
      <c r="B41" s="103" t="s">
        <v>570</v>
      </c>
      <c r="C41" s="103" t="s">
        <v>618</v>
      </c>
      <c r="D41" s="104">
        <v>10.119999999999999</v>
      </c>
      <c r="E41" s="104">
        <v>7.82</v>
      </c>
      <c r="F41" s="104">
        <v>4.6100000000000003</v>
      </c>
      <c r="G41" s="104">
        <v>0</v>
      </c>
      <c r="H41" s="104" t="s">
        <v>619</v>
      </c>
      <c r="I41" s="104">
        <v>7.63</v>
      </c>
      <c r="J41" s="91"/>
      <c r="K41" s="91"/>
      <c r="L41" s="91"/>
      <c r="M41" s="91"/>
      <c r="N41" s="91"/>
      <c r="O41" s="91"/>
      <c r="P41" s="91"/>
      <c r="Q41" s="91"/>
      <c r="R41" s="91"/>
      <c r="S41" s="91"/>
      <c r="T41" s="91"/>
      <c r="U41" s="91"/>
      <c r="V41" s="91"/>
      <c r="W41" s="91"/>
      <c r="X41" s="91"/>
      <c r="Y41" s="91"/>
      <c r="Z41" s="91"/>
      <c r="AA41" s="91"/>
      <c r="AB41" s="91"/>
      <c r="AC41" s="91"/>
      <c r="AD41" s="91"/>
      <c r="AE41" s="91"/>
      <c r="AF41" s="91"/>
      <c r="AG41" s="91"/>
    </row>
    <row r="42" spans="1:33" ht="14.75">
      <c r="A42" s="103">
        <v>2020</v>
      </c>
      <c r="B42" s="103" t="s">
        <v>571</v>
      </c>
      <c r="C42" s="103" t="s">
        <v>618</v>
      </c>
      <c r="D42" s="104">
        <v>11.17</v>
      </c>
      <c r="E42" s="104">
        <v>9</v>
      </c>
      <c r="F42" s="104">
        <v>5.7</v>
      </c>
      <c r="G42" s="104">
        <v>9.4600000000000009</v>
      </c>
      <c r="H42" s="104" t="s">
        <v>619</v>
      </c>
      <c r="I42" s="104">
        <v>8.82</v>
      </c>
      <c r="J42" s="91"/>
      <c r="K42" s="91"/>
      <c r="L42" s="91"/>
      <c r="M42" s="91"/>
      <c r="N42" s="91"/>
      <c r="O42" s="91"/>
      <c r="P42" s="91"/>
      <c r="Q42" s="91"/>
      <c r="R42" s="91"/>
      <c r="S42" s="91"/>
      <c r="T42" s="91"/>
      <c r="U42" s="91"/>
      <c r="V42" s="91"/>
      <c r="W42" s="91"/>
      <c r="X42" s="91"/>
      <c r="Y42" s="91"/>
      <c r="Z42" s="91"/>
      <c r="AA42" s="91"/>
      <c r="AB42" s="91"/>
      <c r="AC42" s="91"/>
      <c r="AD42" s="91"/>
      <c r="AE42" s="91"/>
      <c r="AF42" s="91"/>
      <c r="AG42" s="91"/>
    </row>
    <row r="43" spans="1:33" ht="14.75">
      <c r="A43" s="103">
        <v>2020</v>
      </c>
      <c r="B43" s="103" t="s">
        <v>572</v>
      </c>
      <c r="C43" s="103" t="s">
        <v>618</v>
      </c>
      <c r="D43" s="104">
        <v>13.58</v>
      </c>
      <c r="E43" s="104">
        <v>8.5</v>
      </c>
      <c r="F43" s="104">
        <v>6.16</v>
      </c>
      <c r="G43" s="104">
        <v>8.58</v>
      </c>
      <c r="H43" s="104" t="s">
        <v>619</v>
      </c>
      <c r="I43" s="104">
        <v>9.6999999999999993</v>
      </c>
      <c r="J43" s="91"/>
      <c r="K43" s="91"/>
      <c r="L43" s="91"/>
      <c r="M43" s="91"/>
      <c r="N43" s="91"/>
      <c r="O43" s="91"/>
      <c r="P43" s="91"/>
      <c r="Q43" s="91"/>
      <c r="R43" s="91"/>
      <c r="S43" s="91"/>
      <c r="T43" s="91"/>
      <c r="U43" s="91"/>
      <c r="V43" s="91"/>
      <c r="W43" s="91"/>
      <c r="X43" s="91"/>
      <c r="Y43" s="91"/>
      <c r="Z43" s="91"/>
      <c r="AA43" s="91"/>
      <c r="AB43" s="91"/>
      <c r="AC43" s="91"/>
      <c r="AD43" s="91"/>
      <c r="AE43" s="91"/>
      <c r="AF43" s="91"/>
      <c r="AG43" s="91"/>
    </row>
    <row r="44" spans="1:33" ht="14.75">
      <c r="A44" s="103">
        <v>2020</v>
      </c>
      <c r="B44" s="103" t="s">
        <v>573</v>
      </c>
      <c r="C44" s="103" t="s">
        <v>618</v>
      </c>
      <c r="D44" s="104">
        <v>22.01</v>
      </c>
      <c r="E44" s="104">
        <v>15.94</v>
      </c>
      <c r="F44" s="104">
        <v>15.76</v>
      </c>
      <c r="G44" s="104">
        <v>22.23</v>
      </c>
      <c r="H44" s="104" t="s">
        <v>619</v>
      </c>
      <c r="I44" s="104">
        <v>18.54</v>
      </c>
      <c r="J44" s="91"/>
      <c r="K44" s="91"/>
      <c r="L44" s="91"/>
      <c r="M44" s="91"/>
      <c r="N44" s="91"/>
      <c r="O44" s="91"/>
      <c r="P44" s="91"/>
      <c r="Q44" s="91"/>
      <c r="R44" s="91"/>
      <c r="S44" s="91"/>
      <c r="T44" s="91"/>
      <c r="U44" s="91"/>
      <c r="V44" s="91"/>
      <c r="W44" s="91"/>
      <c r="X44" s="91"/>
      <c r="Y44" s="91"/>
      <c r="Z44" s="91"/>
      <c r="AA44" s="91"/>
      <c r="AB44" s="91"/>
      <c r="AC44" s="91"/>
      <c r="AD44" s="91"/>
      <c r="AE44" s="91"/>
      <c r="AF44" s="91"/>
      <c r="AG44" s="91"/>
    </row>
    <row r="45" spans="1:33" ht="14.75">
      <c r="A45" s="103">
        <v>2020</v>
      </c>
      <c r="B45" s="103" t="s">
        <v>574</v>
      </c>
      <c r="C45" s="103" t="s">
        <v>618</v>
      </c>
      <c r="D45" s="104">
        <v>12.78</v>
      </c>
      <c r="E45" s="104">
        <v>10.35</v>
      </c>
      <c r="F45" s="104">
        <v>5.98</v>
      </c>
      <c r="G45" s="104">
        <v>0</v>
      </c>
      <c r="H45" s="104" t="s">
        <v>619</v>
      </c>
      <c r="I45" s="104">
        <v>9.9</v>
      </c>
      <c r="J45" s="91"/>
      <c r="K45" s="91"/>
      <c r="L45" s="91"/>
      <c r="M45" s="91"/>
      <c r="N45" s="91"/>
      <c r="O45" s="91"/>
      <c r="P45" s="91"/>
      <c r="Q45" s="91"/>
      <c r="R45" s="91"/>
      <c r="S45" s="91"/>
      <c r="T45" s="91"/>
      <c r="U45" s="91"/>
      <c r="V45" s="91"/>
      <c r="W45" s="91"/>
      <c r="X45" s="91"/>
      <c r="Y45" s="91"/>
      <c r="Z45" s="91"/>
      <c r="AA45" s="91"/>
      <c r="AB45" s="91"/>
      <c r="AC45" s="91"/>
      <c r="AD45" s="91"/>
      <c r="AE45" s="91"/>
      <c r="AF45" s="91"/>
      <c r="AG45" s="91"/>
    </row>
    <row r="46" spans="1:33" ht="14.75">
      <c r="A46" s="103">
        <v>2020</v>
      </c>
      <c r="B46" s="103" t="s">
        <v>575</v>
      </c>
      <c r="C46" s="103" t="s">
        <v>618</v>
      </c>
      <c r="D46" s="104">
        <v>11.75</v>
      </c>
      <c r="E46" s="104">
        <v>9.65</v>
      </c>
      <c r="F46" s="104">
        <v>7.79</v>
      </c>
      <c r="G46" s="104">
        <v>0</v>
      </c>
      <c r="H46" s="104" t="s">
        <v>619</v>
      </c>
      <c r="I46" s="104">
        <v>10.06</v>
      </c>
      <c r="J46" s="91"/>
      <c r="K46" s="91"/>
      <c r="L46" s="91"/>
      <c r="M46" s="91"/>
      <c r="N46" s="91"/>
      <c r="O46" s="91"/>
      <c r="P46" s="91"/>
      <c r="Q46" s="91"/>
      <c r="R46" s="91"/>
      <c r="S46" s="91"/>
      <c r="T46" s="91"/>
      <c r="U46" s="91"/>
      <c r="V46" s="91"/>
      <c r="W46" s="91"/>
      <c r="X46" s="91"/>
      <c r="Y46" s="91"/>
      <c r="Z46" s="91"/>
      <c r="AA46" s="91"/>
      <c r="AB46" s="91"/>
      <c r="AC46" s="91"/>
      <c r="AD46" s="91"/>
      <c r="AE46" s="91"/>
      <c r="AF46" s="91"/>
      <c r="AG46" s="91"/>
    </row>
    <row r="47" spans="1:33" ht="14.75">
      <c r="A47" s="103">
        <v>2020</v>
      </c>
      <c r="B47" s="103" t="s">
        <v>576</v>
      </c>
      <c r="C47" s="103" t="s">
        <v>618</v>
      </c>
      <c r="D47" s="104">
        <v>10.76</v>
      </c>
      <c r="E47" s="104">
        <v>10.56</v>
      </c>
      <c r="F47" s="104">
        <v>5.33</v>
      </c>
      <c r="G47" s="104">
        <v>0</v>
      </c>
      <c r="H47" s="104" t="s">
        <v>619</v>
      </c>
      <c r="I47" s="104">
        <v>9.52</v>
      </c>
      <c r="J47" s="91"/>
      <c r="K47" s="91"/>
      <c r="L47" s="91"/>
      <c r="M47" s="91"/>
      <c r="N47" s="91"/>
      <c r="O47" s="91"/>
      <c r="P47" s="91"/>
      <c r="Q47" s="91"/>
      <c r="R47" s="91"/>
      <c r="S47" s="91"/>
      <c r="T47" s="91"/>
      <c r="U47" s="91"/>
      <c r="V47" s="91"/>
      <c r="W47" s="91"/>
      <c r="X47" s="91"/>
      <c r="Y47" s="91"/>
      <c r="Z47" s="91"/>
      <c r="AA47" s="91"/>
      <c r="AB47" s="91"/>
      <c r="AC47" s="91"/>
      <c r="AD47" s="91"/>
      <c r="AE47" s="91"/>
      <c r="AF47" s="91"/>
      <c r="AG47" s="91"/>
    </row>
    <row r="48" spans="1:33" ht="14.75">
      <c r="A48" s="103">
        <v>2020</v>
      </c>
      <c r="B48" s="103" t="s">
        <v>577</v>
      </c>
      <c r="C48" s="103" t="s">
        <v>618</v>
      </c>
      <c r="D48" s="104">
        <v>11.71</v>
      </c>
      <c r="E48" s="104">
        <v>7.6</v>
      </c>
      <c r="F48" s="104">
        <v>5.07</v>
      </c>
      <c r="G48" s="104">
        <v>6.52</v>
      </c>
      <c r="H48" s="104" t="s">
        <v>619</v>
      </c>
      <c r="I48" s="104">
        <v>8.36</v>
      </c>
      <c r="J48" s="91"/>
      <c r="K48" s="91"/>
      <c r="L48" s="91"/>
      <c r="M48" s="91"/>
      <c r="N48" s="91"/>
      <c r="O48" s="91"/>
      <c r="P48" s="91"/>
      <c r="Q48" s="91"/>
      <c r="R48" s="91"/>
      <c r="S48" s="91"/>
      <c r="T48" s="91"/>
      <c r="U48" s="91"/>
      <c r="V48" s="91"/>
      <c r="W48" s="91"/>
      <c r="X48" s="91"/>
      <c r="Y48" s="91"/>
      <c r="Z48" s="91"/>
      <c r="AA48" s="91"/>
      <c r="AB48" s="91"/>
      <c r="AC48" s="91"/>
      <c r="AD48" s="91"/>
      <c r="AE48" s="91"/>
      <c r="AF48" s="91"/>
      <c r="AG48" s="91"/>
    </row>
    <row r="49" spans="1:33" ht="14.75">
      <c r="A49" s="103">
        <v>2020</v>
      </c>
      <c r="B49" s="103" t="s">
        <v>578</v>
      </c>
      <c r="C49" s="103" t="s">
        <v>618</v>
      </c>
      <c r="D49" s="104">
        <v>10.44</v>
      </c>
      <c r="E49" s="104">
        <v>8.27</v>
      </c>
      <c r="F49" s="104">
        <v>5.9</v>
      </c>
      <c r="G49" s="104">
        <v>10.69</v>
      </c>
      <c r="H49" s="104" t="s">
        <v>619</v>
      </c>
      <c r="I49" s="104">
        <v>8.27</v>
      </c>
      <c r="J49" s="91"/>
      <c r="K49" s="91"/>
      <c r="L49" s="91"/>
      <c r="M49" s="91"/>
      <c r="N49" s="91"/>
      <c r="O49" s="91"/>
      <c r="P49" s="91"/>
      <c r="Q49" s="91"/>
      <c r="R49" s="91"/>
      <c r="S49" s="91"/>
      <c r="T49" s="91"/>
      <c r="U49" s="91"/>
      <c r="V49" s="91"/>
      <c r="W49" s="91"/>
      <c r="X49" s="91"/>
      <c r="Y49" s="91"/>
      <c r="Z49" s="91"/>
      <c r="AA49" s="91"/>
      <c r="AB49" s="91"/>
      <c r="AC49" s="91"/>
      <c r="AD49" s="91"/>
      <c r="AE49" s="91"/>
      <c r="AF49" s="91"/>
      <c r="AG49" s="91"/>
    </row>
    <row r="50" spans="1:33" ht="14.75">
      <c r="A50" s="103">
        <v>2020</v>
      </c>
      <c r="B50" s="103" t="s">
        <v>580</v>
      </c>
      <c r="C50" s="103" t="s">
        <v>618</v>
      </c>
      <c r="D50" s="104">
        <v>12.03</v>
      </c>
      <c r="E50" s="104">
        <v>7.63</v>
      </c>
      <c r="F50" s="104">
        <v>6.28</v>
      </c>
      <c r="G50" s="104">
        <v>8.77</v>
      </c>
      <c r="H50" s="104" t="s">
        <v>619</v>
      </c>
      <c r="I50" s="104">
        <v>9.16</v>
      </c>
      <c r="J50" s="91"/>
      <c r="K50" s="91"/>
      <c r="L50" s="91"/>
      <c r="M50" s="91"/>
      <c r="N50" s="91"/>
      <c r="O50" s="91"/>
      <c r="P50" s="91"/>
      <c r="Q50" s="91"/>
      <c r="R50" s="91"/>
      <c r="S50" s="91"/>
      <c r="T50" s="91"/>
      <c r="U50" s="91"/>
      <c r="V50" s="91"/>
      <c r="W50" s="91"/>
      <c r="X50" s="91"/>
      <c r="Y50" s="91"/>
      <c r="Z50" s="91"/>
      <c r="AA50" s="91"/>
      <c r="AB50" s="91"/>
      <c r="AC50" s="91"/>
      <c r="AD50" s="91"/>
      <c r="AE50" s="91"/>
      <c r="AF50" s="91"/>
      <c r="AG50" s="91"/>
    </row>
    <row r="51" spans="1:33" ht="14.75">
      <c r="A51" s="103">
        <v>2020</v>
      </c>
      <c r="B51" s="103" t="s">
        <v>579</v>
      </c>
      <c r="C51" s="103" t="s">
        <v>618</v>
      </c>
      <c r="D51" s="104">
        <v>19.54</v>
      </c>
      <c r="E51" s="104">
        <v>16.39</v>
      </c>
      <c r="F51" s="104">
        <v>11.2</v>
      </c>
      <c r="G51" s="104">
        <v>0</v>
      </c>
      <c r="H51" s="104" t="s">
        <v>619</v>
      </c>
      <c r="I51" s="104">
        <v>16.329999999999998</v>
      </c>
      <c r="J51" s="91"/>
      <c r="K51" s="91"/>
      <c r="L51" s="91"/>
      <c r="M51" s="91"/>
      <c r="N51" s="91"/>
      <c r="O51" s="91"/>
      <c r="P51" s="91"/>
      <c r="Q51" s="91"/>
      <c r="R51" s="91"/>
      <c r="S51" s="91"/>
      <c r="T51" s="91"/>
      <c r="U51" s="91"/>
      <c r="V51" s="91"/>
      <c r="W51" s="91"/>
      <c r="X51" s="91"/>
      <c r="Y51" s="91"/>
      <c r="Z51" s="91"/>
      <c r="AA51" s="91"/>
      <c r="AB51" s="91"/>
      <c r="AC51" s="91"/>
      <c r="AD51" s="91"/>
      <c r="AE51" s="91"/>
      <c r="AF51" s="91"/>
      <c r="AG51" s="91"/>
    </row>
    <row r="52" spans="1:33" ht="14.75">
      <c r="A52" s="103">
        <v>2020</v>
      </c>
      <c r="B52" s="103" t="s">
        <v>581</v>
      </c>
      <c r="C52" s="103" t="s">
        <v>618</v>
      </c>
      <c r="D52" s="104">
        <v>9.8699999999999992</v>
      </c>
      <c r="E52" s="104">
        <v>8.92</v>
      </c>
      <c r="F52" s="104">
        <v>5.08</v>
      </c>
      <c r="G52" s="104">
        <v>9.93</v>
      </c>
      <c r="H52" s="104" t="s">
        <v>619</v>
      </c>
      <c r="I52" s="104">
        <v>8.33</v>
      </c>
      <c r="J52" s="91"/>
      <c r="K52" s="91"/>
      <c r="L52" s="91"/>
      <c r="M52" s="91"/>
      <c r="N52" s="91"/>
      <c r="O52" s="91"/>
      <c r="P52" s="91"/>
      <c r="Q52" s="91"/>
      <c r="R52" s="91"/>
      <c r="S52" s="91"/>
      <c r="T52" s="91"/>
      <c r="U52" s="91"/>
      <c r="V52" s="91"/>
      <c r="W52" s="91"/>
      <c r="X52" s="91"/>
      <c r="Y52" s="91"/>
      <c r="Z52" s="91"/>
      <c r="AA52" s="91"/>
      <c r="AB52" s="91"/>
      <c r="AC52" s="91"/>
      <c r="AD52" s="91"/>
      <c r="AE52" s="91"/>
      <c r="AF52" s="91"/>
      <c r="AG52" s="91"/>
    </row>
    <row r="53" spans="1:33" ht="14.75">
      <c r="A53" s="103">
        <v>2020</v>
      </c>
      <c r="B53" s="103" t="s">
        <v>583</v>
      </c>
      <c r="C53" s="103" t="s">
        <v>618</v>
      </c>
      <c r="D53" s="104">
        <v>14.32</v>
      </c>
      <c r="E53" s="104">
        <v>10.75</v>
      </c>
      <c r="F53" s="104">
        <v>7.29</v>
      </c>
      <c r="G53" s="104">
        <v>14.64</v>
      </c>
      <c r="H53" s="104" t="s">
        <v>619</v>
      </c>
      <c r="I53" s="104">
        <v>10.82</v>
      </c>
      <c r="J53" s="91"/>
      <c r="K53" s="91"/>
      <c r="L53" s="91"/>
      <c r="M53" s="91"/>
      <c r="N53" s="91"/>
      <c r="O53" s="91"/>
      <c r="P53" s="91"/>
      <c r="Q53" s="91"/>
      <c r="R53" s="91"/>
      <c r="S53" s="91"/>
      <c r="T53" s="91"/>
      <c r="U53" s="91"/>
      <c r="V53" s="91"/>
      <c r="W53" s="91"/>
      <c r="X53" s="91"/>
      <c r="Y53" s="91"/>
      <c r="Z53" s="91"/>
      <c r="AA53" s="91"/>
      <c r="AB53" s="91"/>
      <c r="AC53" s="91"/>
      <c r="AD53" s="91"/>
      <c r="AE53" s="91"/>
      <c r="AF53" s="91"/>
      <c r="AG53" s="91"/>
    </row>
    <row r="54" spans="1:33" ht="14.75">
      <c r="A54" s="103">
        <v>2020</v>
      </c>
      <c r="B54" s="103" t="s">
        <v>582</v>
      </c>
      <c r="C54" s="103" t="s">
        <v>618</v>
      </c>
      <c r="D54" s="104">
        <v>11.8</v>
      </c>
      <c r="E54" s="104">
        <v>9.4</v>
      </c>
      <c r="F54" s="104">
        <v>6.09</v>
      </c>
      <c r="G54" s="104">
        <v>0</v>
      </c>
      <c r="H54" s="104" t="s">
        <v>619</v>
      </c>
      <c r="I54" s="104">
        <v>8.75</v>
      </c>
      <c r="J54" s="91"/>
      <c r="K54" s="91"/>
      <c r="L54" s="91"/>
      <c r="M54" s="91"/>
      <c r="N54" s="91"/>
      <c r="O54" s="91"/>
      <c r="P54" s="91"/>
      <c r="Q54" s="91"/>
      <c r="R54" s="91"/>
      <c r="S54" s="91"/>
      <c r="T54" s="91"/>
      <c r="U54" s="91"/>
      <c r="V54" s="91"/>
      <c r="W54" s="91"/>
      <c r="X54" s="91"/>
      <c r="Y54" s="91"/>
      <c r="Z54" s="91"/>
      <c r="AA54" s="91"/>
      <c r="AB54" s="91"/>
      <c r="AC54" s="91"/>
      <c r="AD54" s="91"/>
      <c r="AE54" s="91"/>
      <c r="AF54" s="91"/>
      <c r="AG54" s="91"/>
    </row>
    <row r="55" spans="1:33" ht="14.75">
      <c r="A55" s="103">
        <v>2020</v>
      </c>
      <c r="B55" s="103" t="s">
        <v>584</v>
      </c>
      <c r="C55" s="103" t="s">
        <v>618</v>
      </c>
      <c r="D55" s="104">
        <v>11.11</v>
      </c>
      <c r="E55" s="104">
        <v>9.65</v>
      </c>
      <c r="F55" s="104">
        <v>6.88</v>
      </c>
      <c r="G55" s="104">
        <v>0</v>
      </c>
      <c r="H55" s="104" t="s">
        <v>619</v>
      </c>
      <c r="I55" s="104">
        <v>8.27</v>
      </c>
      <c r="J55" s="91"/>
      <c r="K55" s="91"/>
      <c r="L55" s="91"/>
      <c r="M55" s="91"/>
      <c r="N55" s="91"/>
      <c r="O55" s="91"/>
      <c r="P55" s="91"/>
      <c r="Q55" s="91"/>
      <c r="R55" s="91"/>
      <c r="S55" s="91"/>
      <c r="T55" s="91"/>
      <c r="U55" s="91"/>
      <c r="V55" s="91"/>
      <c r="W55" s="91"/>
      <c r="X55" s="91"/>
      <c r="Y55" s="91"/>
      <c r="Z55" s="91"/>
      <c r="AA55" s="91"/>
      <c r="AB55" s="91"/>
      <c r="AC55" s="91"/>
      <c r="AD55" s="91"/>
      <c r="AE55" s="91"/>
      <c r="AF55" s="91"/>
      <c r="AG55" s="91"/>
    </row>
    <row r="56" spans="1:33" ht="14.75">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row>
    <row r="57" spans="1:33" ht="14.75">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row>
    <row r="58" spans="1:33" ht="14.75">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row>
    <row r="59" spans="1:33" ht="14.75">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row>
    <row r="60" spans="1:33" ht="14.75">
      <c r="A60" s="91" t="s">
        <v>621</v>
      </c>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row>
    <row r="61" spans="1:33" ht="14.75">
      <c r="A61" s="93" t="s">
        <v>622</v>
      </c>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row>
    <row r="62" spans="1:33" ht="14.75">
      <c r="A62" s="91" t="s">
        <v>623</v>
      </c>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row>
    <row r="63" spans="1:33" ht="14.75">
      <c r="A63" s="91" t="s">
        <v>624</v>
      </c>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row>
    <row r="64" spans="1:33" ht="14.75">
      <c r="A64" s="91" t="s">
        <v>609</v>
      </c>
      <c r="B64" s="91" t="s">
        <v>448</v>
      </c>
      <c r="C64" s="91" t="s">
        <v>625</v>
      </c>
      <c r="D64" s="91" t="s">
        <v>626</v>
      </c>
      <c r="E64" s="91" t="s">
        <v>627</v>
      </c>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row>
    <row r="65" spans="1:33" ht="14.75">
      <c r="A65" s="91">
        <v>2019</v>
      </c>
      <c r="B65" s="91">
        <v>6.0668410000000002</v>
      </c>
      <c r="C65" s="91">
        <v>1.345005</v>
      </c>
      <c r="D65" s="91">
        <v>2.9835400000000001</v>
      </c>
      <c r="E65" s="91">
        <f t="shared" ref="E65:E96" si="0">B65/SUM(B65:D65)</f>
        <v>0.58360901653868358</v>
      </c>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row>
    <row r="66" spans="1:33" ht="14.75">
      <c r="A66" s="91">
        <v>2020</v>
      </c>
      <c r="B66" s="91">
        <v>5.7527379999999999</v>
      </c>
      <c r="C66" s="91">
        <v>1.3635079999999999</v>
      </c>
      <c r="D66" s="91">
        <v>3.079825</v>
      </c>
      <c r="E66" s="91">
        <f t="shared" si="0"/>
        <v>0.56421125353089441</v>
      </c>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row>
    <row r="67" spans="1:33" ht="14.75">
      <c r="A67" s="91">
        <v>2021</v>
      </c>
      <c r="B67" s="91">
        <v>5.7071199999999997</v>
      </c>
      <c r="C67" s="91">
        <v>1.3855219999999999</v>
      </c>
      <c r="D67" s="91">
        <v>3.0467110000000002</v>
      </c>
      <c r="E67" s="91">
        <f t="shared" si="0"/>
        <v>0.56286826190980821</v>
      </c>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row>
    <row r="68" spans="1:33" ht="14.75">
      <c r="A68" s="91">
        <v>2022</v>
      </c>
      <c r="B68" s="91">
        <v>5.6243720000000001</v>
      </c>
      <c r="C68" s="91">
        <v>1.39886</v>
      </c>
      <c r="D68" s="91">
        <v>3.0904859999999998</v>
      </c>
      <c r="E68" s="91">
        <f t="shared" si="0"/>
        <v>0.55611319200317821</v>
      </c>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row>
    <row r="69" spans="1:33" ht="14.75">
      <c r="A69" s="91">
        <v>2023</v>
      </c>
      <c r="B69" s="91">
        <v>5.5510809999999999</v>
      </c>
      <c r="C69" s="91">
        <v>1.4160950000000001</v>
      </c>
      <c r="D69" s="91">
        <v>3.1469819999999999</v>
      </c>
      <c r="E69" s="91">
        <f t="shared" si="0"/>
        <v>0.54884262239130532</v>
      </c>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row>
    <row r="70" spans="1:33" ht="14.75">
      <c r="A70" s="91">
        <v>2024</v>
      </c>
      <c r="B70" s="91">
        <v>5.5612940000000002</v>
      </c>
      <c r="C70" s="91">
        <v>1.4329499999999999</v>
      </c>
      <c r="D70" s="91">
        <v>3.184615</v>
      </c>
      <c r="E70" s="91">
        <f t="shared" si="0"/>
        <v>0.54635730782792069</v>
      </c>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row>
    <row r="71" spans="1:33" ht="14.75">
      <c r="A71" s="91">
        <v>2025</v>
      </c>
      <c r="B71" s="91">
        <v>5.6078700000000001</v>
      </c>
      <c r="C71" s="91">
        <v>1.4489719999999999</v>
      </c>
      <c r="D71" s="91">
        <v>3.2575050000000001</v>
      </c>
      <c r="E71" s="91">
        <f t="shared" si="0"/>
        <v>0.54369607693051247</v>
      </c>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row>
    <row r="72" spans="1:33" ht="14.75">
      <c r="A72" s="91">
        <v>2026</v>
      </c>
      <c r="B72" s="91">
        <v>5.6489510000000003</v>
      </c>
      <c r="C72" s="91">
        <v>1.4648589999999999</v>
      </c>
      <c r="D72" s="91">
        <v>3.3168160000000002</v>
      </c>
      <c r="E72" s="91">
        <f t="shared" si="0"/>
        <v>0.54157353547140896</v>
      </c>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row>
    <row r="73" spans="1:33" ht="14.75">
      <c r="A73" s="91">
        <v>2027</v>
      </c>
      <c r="B73" s="91">
        <v>5.6629389999999997</v>
      </c>
      <c r="C73" s="91">
        <v>1.479277</v>
      </c>
      <c r="D73" s="91">
        <v>3.343461</v>
      </c>
      <c r="E73" s="91">
        <f t="shared" si="0"/>
        <v>0.54006422284417122</v>
      </c>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row>
    <row r="74" spans="1:33" ht="14.75">
      <c r="A74" s="91">
        <v>2028</v>
      </c>
      <c r="B74" s="91">
        <v>5.5858090000000002</v>
      </c>
      <c r="C74" s="91">
        <v>1.4897629999999999</v>
      </c>
      <c r="D74" s="91">
        <v>3.3680970000000001</v>
      </c>
      <c r="E74" s="91">
        <f t="shared" si="0"/>
        <v>0.53485120985737866</v>
      </c>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row>
    <row r="75" spans="1:33" ht="14.75">
      <c r="A75" s="91">
        <v>2029</v>
      </c>
      <c r="B75" s="91">
        <v>5.5009259999999998</v>
      </c>
      <c r="C75" s="91">
        <v>1.496454</v>
      </c>
      <c r="D75" s="91">
        <v>3.3832599999999999</v>
      </c>
      <c r="E75" s="91">
        <f t="shared" si="0"/>
        <v>0.52992166186285239</v>
      </c>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row>
    <row r="76" spans="1:33" ht="14.75">
      <c r="A76" s="91">
        <v>2030</v>
      </c>
      <c r="B76" s="91">
        <v>5.4378970000000004</v>
      </c>
      <c r="C76" s="91">
        <v>1.5034749999999999</v>
      </c>
      <c r="D76" s="91">
        <v>3.418685</v>
      </c>
      <c r="E76" s="91">
        <f t="shared" si="0"/>
        <v>0.52489064490668336</v>
      </c>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row>
    <row r="77" spans="1:33" ht="14.75">
      <c r="A77" s="91">
        <v>2031</v>
      </c>
      <c r="B77" s="91">
        <v>5.351394</v>
      </c>
      <c r="C77" s="91">
        <v>1.5096290000000001</v>
      </c>
      <c r="D77" s="91">
        <v>3.4554260000000001</v>
      </c>
      <c r="E77" s="91">
        <f t="shared" si="0"/>
        <v>0.51872441767511279</v>
      </c>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row>
    <row r="78" spans="1:33" ht="14.75">
      <c r="A78" s="91">
        <v>2032</v>
      </c>
      <c r="B78" s="91">
        <v>5.2706929999999996</v>
      </c>
      <c r="C78" s="91">
        <v>1.5137130000000001</v>
      </c>
      <c r="D78" s="91">
        <v>3.485195</v>
      </c>
      <c r="E78" s="91">
        <f t="shared" si="0"/>
        <v>0.51323250046423419</v>
      </c>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row>
    <row r="79" spans="1:33" ht="14.75">
      <c r="A79" s="91">
        <v>2033</v>
      </c>
      <c r="B79" s="91">
        <v>5.2708029999999999</v>
      </c>
      <c r="C79" s="91">
        <v>1.5197369999999999</v>
      </c>
      <c r="D79" s="91">
        <v>3.5128279999999998</v>
      </c>
      <c r="E79" s="91">
        <f t="shared" si="0"/>
        <v>0.5115611710656166</v>
      </c>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row>
    <row r="80" spans="1:33" ht="14.75">
      <c r="A80" s="91">
        <v>2034</v>
      </c>
      <c r="B80" s="91">
        <v>5.2463360000000003</v>
      </c>
      <c r="C80" s="91">
        <v>1.528446</v>
      </c>
      <c r="D80" s="91">
        <v>3.5358849999999999</v>
      </c>
      <c r="E80" s="91">
        <f t="shared" si="0"/>
        <v>0.50882605363940081</v>
      </c>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row>
    <row r="81" spans="1:33" ht="14.75">
      <c r="A81" s="91">
        <v>2035</v>
      </c>
      <c r="B81" s="91">
        <v>5.165203</v>
      </c>
      <c r="C81" s="91">
        <v>1.5381769999999999</v>
      </c>
      <c r="D81" s="91">
        <v>3.5482070000000001</v>
      </c>
      <c r="E81" s="91">
        <f t="shared" si="0"/>
        <v>0.50384423406834467</v>
      </c>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row>
    <row r="82" spans="1:33" ht="14.75">
      <c r="A82" s="91">
        <v>2036</v>
      </c>
      <c r="B82" s="91">
        <v>5.1219190000000001</v>
      </c>
      <c r="C82" s="91">
        <v>1.5453969999999999</v>
      </c>
      <c r="D82" s="91">
        <v>3.5533429999999999</v>
      </c>
      <c r="E82" s="91">
        <f t="shared" si="0"/>
        <v>0.50113392883961794</v>
      </c>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row>
    <row r="83" spans="1:33" ht="14.75">
      <c r="A83" s="91">
        <v>2037</v>
      </c>
      <c r="B83" s="91">
        <v>5.0796999999999999</v>
      </c>
      <c r="C83" s="91">
        <v>1.551326</v>
      </c>
      <c r="D83" s="91">
        <v>3.5554969999999999</v>
      </c>
      <c r="E83" s="91">
        <f t="shared" si="0"/>
        <v>0.49866868214011784</v>
      </c>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row>
    <row r="84" spans="1:33" ht="14.75">
      <c r="A84" s="91">
        <v>2038</v>
      </c>
      <c r="B84" s="91">
        <v>5.0881259999999999</v>
      </c>
      <c r="C84" s="91">
        <v>1.557318</v>
      </c>
      <c r="D84" s="91">
        <v>3.5579689999999999</v>
      </c>
      <c r="E84" s="91">
        <f t="shared" si="0"/>
        <v>0.49866902378645267</v>
      </c>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row>
    <row r="85" spans="1:33" ht="14.75">
      <c r="A85" s="91">
        <v>2039</v>
      </c>
      <c r="B85" s="91">
        <v>5.0508670000000002</v>
      </c>
      <c r="C85" s="91">
        <v>1.562894</v>
      </c>
      <c r="D85" s="91">
        <v>3.559364</v>
      </c>
      <c r="E85" s="91">
        <f t="shared" si="0"/>
        <v>0.49649119616636972</v>
      </c>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row>
    <row r="86" spans="1:33" ht="14.75">
      <c r="A86" s="91">
        <v>2040</v>
      </c>
      <c r="B86" s="91">
        <v>4.9858880000000001</v>
      </c>
      <c r="C86" s="91">
        <v>1.5697319999999999</v>
      </c>
      <c r="D86" s="91">
        <v>3.5633900000000001</v>
      </c>
      <c r="E86" s="91">
        <f t="shared" si="0"/>
        <v>0.49272488118897012</v>
      </c>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row>
    <row r="87" spans="1:33" ht="14.75">
      <c r="A87" s="91">
        <v>2041</v>
      </c>
      <c r="B87" s="91">
        <v>4.9548550000000002</v>
      </c>
      <c r="C87" s="91">
        <v>1.578149</v>
      </c>
      <c r="D87" s="91">
        <v>3.5683539999999998</v>
      </c>
      <c r="E87" s="91">
        <f t="shared" si="0"/>
        <v>0.49051375072539755</v>
      </c>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row>
    <row r="88" spans="1:33" ht="14.75">
      <c r="A88" s="91">
        <v>2042</v>
      </c>
      <c r="B88" s="91">
        <v>4.9229529999999997</v>
      </c>
      <c r="C88" s="91">
        <v>1.5794330000000001</v>
      </c>
      <c r="D88" s="91">
        <v>3.572689</v>
      </c>
      <c r="E88" s="91">
        <f t="shared" si="0"/>
        <v>0.48862693329826323</v>
      </c>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row>
    <row r="89" spans="1:33" ht="14.75">
      <c r="A89" s="91">
        <v>2043</v>
      </c>
      <c r="B89" s="91">
        <v>4.8888930000000004</v>
      </c>
      <c r="C89" s="91">
        <v>1.5767899999999999</v>
      </c>
      <c r="D89" s="91">
        <v>3.5776309999999998</v>
      </c>
      <c r="E89" s="91">
        <f t="shared" si="0"/>
        <v>0.4867808573942824</v>
      </c>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row>
    <row r="90" spans="1:33" ht="14.75">
      <c r="A90" s="91">
        <v>2044</v>
      </c>
      <c r="B90" s="91">
        <v>4.8843360000000002</v>
      </c>
      <c r="C90" s="91">
        <v>1.5738179999999999</v>
      </c>
      <c r="D90" s="91">
        <v>3.5810759999999999</v>
      </c>
      <c r="E90" s="91">
        <f t="shared" si="0"/>
        <v>0.48652496257183075</v>
      </c>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row>
    <row r="91" spans="1:33" ht="14.75">
      <c r="A91" s="91">
        <v>2045</v>
      </c>
      <c r="B91" s="91">
        <v>4.8630079999999998</v>
      </c>
      <c r="C91" s="91">
        <v>1.5709599999999999</v>
      </c>
      <c r="D91" s="91">
        <v>3.5841059999999998</v>
      </c>
      <c r="E91" s="91">
        <f t="shared" si="0"/>
        <v>0.48542344566430629</v>
      </c>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row>
    <row r="92" spans="1:33" ht="14.75">
      <c r="A92" s="91">
        <v>2046</v>
      </c>
      <c r="B92" s="91">
        <v>4.8391479999999998</v>
      </c>
      <c r="C92" s="91">
        <v>1.567191</v>
      </c>
      <c r="D92" s="91">
        <v>3.581931</v>
      </c>
      <c r="E92" s="91">
        <f t="shared" si="0"/>
        <v>0.48448309867474548</v>
      </c>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row>
    <row r="93" spans="1:33" ht="14.75">
      <c r="A93" s="91">
        <v>2047</v>
      </c>
      <c r="B93" s="91">
        <v>4.8546899999999997</v>
      </c>
      <c r="C93" s="91">
        <v>1.561682</v>
      </c>
      <c r="D93" s="91">
        <v>3.5738669999999999</v>
      </c>
      <c r="E93" s="91">
        <f t="shared" si="0"/>
        <v>0.48594332928371387</v>
      </c>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row>
    <row r="94" spans="1:33" ht="14.75">
      <c r="A94" s="91">
        <v>2048</v>
      </c>
      <c r="B94" s="91">
        <v>4.84572</v>
      </c>
      <c r="C94" s="91">
        <v>1.555966</v>
      </c>
      <c r="D94" s="91">
        <v>3.5622569999999998</v>
      </c>
      <c r="E94" s="91">
        <f t="shared" si="0"/>
        <v>0.48632554401405143</v>
      </c>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row>
    <row r="95" spans="1:33" ht="14.75">
      <c r="A95" s="91">
        <v>2049</v>
      </c>
      <c r="B95" s="91">
        <v>4.8302589999999999</v>
      </c>
      <c r="C95" s="91">
        <v>1.54928</v>
      </c>
      <c r="D95" s="91">
        <v>3.538252</v>
      </c>
      <c r="E95" s="91">
        <f t="shared" si="0"/>
        <v>0.48702972264690797</v>
      </c>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row>
    <row r="96" spans="1:33" ht="14.75">
      <c r="A96" s="91">
        <v>2050</v>
      </c>
      <c r="B96" s="91">
        <v>4.8353400000000004</v>
      </c>
      <c r="C96" s="91">
        <v>1.5424610000000001</v>
      </c>
      <c r="D96" s="91">
        <v>3.5109629999999998</v>
      </c>
      <c r="E96" s="91">
        <f t="shared" si="0"/>
        <v>0.48897314163832817</v>
      </c>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row>
    <row r="97" spans="1:33" ht="14.75">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row>
    <row r="98" spans="1:33" ht="15" customHeight="1">
      <c r="A98" s="95" t="s">
        <v>628</v>
      </c>
      <c r="B98" s="96">
        <v>30.454449</v>
      </c>
      <c r="C98" s="96">
        <v>29.931808</v>
      </c>
      <c r="D98" s="96">
        <v>29.732624000000001</v>
      </c>
      <c r="E98" s="96">
        <v>29.657565999999999</v>
      </c>
      <c r="F98" s="96">
        <v>29.663188999999999</v>
      </c>
      <c r="G98" s="96">
        <v>29.849364999999999</v>
      </c>
      <c r="H98" s="96">
        <v>30.250845000000002</v>
      </c>
      <c r="I98" s="96">
        <v>30.593702</v>
      </c>
      <c r="J98" s="96">
        <v>30.753353000000001</v>
      </c>
      <c r="K98" s="96">
        <v>30.631550000000001</v>
      </c>
      <c r="L98" s="96">
        <v>30.452465</v>
      </c>
      <c r="M98" s="96">
        <v>30.394573000000001</v>
      </c>
      <c r="N98" s="96">
        <v>30.270491</v>
      </c>
      <c r="O98" s="96">
        <v>30.131779000000002</v>
      </c>
      <c r="P98" s="96">
        <v>30.234314000000001</v>
      </c>
      <c r="Q98" s="96">
        <v>30.257355</v>
      </c>
      <c r="R98" s="96">
        <v>30.084644000000001</v>
      </c>
      <c r="S98" s="96">
        <v>29.993071</v>
      </c>
      <c r="T98" s="96">
        <v>29.893633000000001</v>
      </c>
      <c r="U98" s="96">
        <v>29.942001000000001</v>
      </c>
      <c r="V98" s="96">
        <v>29.852777</v>
      </c>
      <c r="W98" s="96">
        <v>29.694433</v>
      </c>
      <c r="X98" s="96">
        <v>29.642439</v>
      </c>
      <c r="Y98" s="96">
        <v>29.567022000000001</v>
      </c>
      <c r="Z98" s="96">
        <v>29.472882999999999</v>
      </c>
      <c r="AA98" s="96">
        <v>29.460825</v>
      </c>
      <c r="AB98" s="96">
        <v>29.398705</v>
      </c>
      <c r="AC98" s="96">
        <v>29.313385</v>
      </c>
      <c r="AD98" s="96">
        <v>29.319500000000001</v>
      </c>
      <c r="AE98" s="96">
        <v>29.242495999999999</v>
      </c>
      <c r="AF98" s="96">
        <v>29.110025</v>
      </c>
      <c r="AG98" s="96">
        <v>29.024152999999998</v>
      </c>
    </row>
    <row r="99" spans="1:33" ht="15" customHeight="1">
      <c r="A99" s="95" t="s">
        <v>629</v>
      </c>
      <c r="B99" s="91">
        <f t="shared" ref="B99:AG99" si="1">B98/$B$98</f>
        <v>1</v>
      </c>
      <c r="C99" s="91">
        <f t="shared" si="1"/>
        <v>0.98283859937836993</v>
      </c>
      <c r="D99" s="91">
        <f t="shared" si="1"/>
        <v>0.97629820851462457</v>
      </c>
      <c r="E99" s="91">
        <f t="shared" si="1"/>
        <v>0.97383360966405919</v>
      </c>
      <c r="F99" s="91">
        <f t="shared" si="1"/>
        <v>0.97401824606972853</v>
      </c>
      <c r="G99" s="91">
        <f t="shared" si="1"/>
        <v>0.98013150722247511</v>
      </c>
      <c r="H99" s="91">
        <f t="shared" si="1"/>
        <v>0.99331447434823072</v>
      </c>
      <c r="I99" s="91">
        <f t="shared" si="1"/>
        <v>1.0045725010490256</v>
      </c>
      <c r="J99" s="91">
        <f t="shared" si="1"/>
        <v>1.0098147892940044</v>
      </c>
      <c r="K99" s="91">
        <f t="shared" si="1"/>
        <v>1.005815275134349</v>
      </c>
      <c r="L99" s="91">
        <f t="shared" si="1"/>
        <v>0.99993485352501366</v>
      </c>
      <c r="M99" s="91">
        <f t="shared" si="1"/>
        <v>0.99803391616114945</v>
      </c>
      <c r="N99" s="91">
        <f t="shared" si="1"/>
        <v>0.99395956892866455</v>
      </c>
      <c r="O99" s="91">
        <f t="shared" si="1"/>
        <v>0.98940483211500563</v>
      </c>
      <c r="P99" s="91">
        <f t="shared" si="1"/>
        <v>0.99277166367383629</v>
      </c>
      <c r="Q99" s="91">
        <f t="shared" si="1"/>
        <v>0.99352823621927955</v>
      </c>
      <c r="R99" s="91">
        <f t="shared" si="1"/>
        <v>0.98785711079520766</v>
      </c>
      <c r="S99" s="91">
        <f t="shared" si="1"/>
        <v>0.98485022664504618</v>
      </c>
      <c r="T99" s="91">
        <f t="shared" si="1"/>
        <v>0.98158508794560695</v>
      </c>
      <c r="U99" s="91">
        <f t="shared" si="1"/>
        <v>0.98317329596079706</v>
      </c>
      <c r="V99" s="91">
        <f t="shared" si="1"/>
        <v>0.98024354339820763</v>
      </c>
      <c r="W99" s="91">
        <f t="shared" si="1"/>
        <v>0.97504417170706326</v>
      </c>
      <c r="X99" s="91">
        <f t="shared" si="1"/>
        <v>0.97333690062821365</v>
      </c>
      <c r="Y99" s="91">
        <f t="shared" si="1"/>
        <v>0.97086051368061199</v>
      </c>
      <c r="Z99" s="91">
        <f t="shared" si="1"/>
        <v>0.96776937254717688</v>
      </c>
      <c r="AA99" s="91">
        <f t="shared" si="1"/>
        <v>0.96737343696482569</v>
      </c>
      <c r="AB99" s="91">
        <f t="shared" si="1"/>
        <v>0.96533366931051678</v>
      </c>
      <c r="AC99" s="91">
        <f t="shared" si="1"/>
        <v>0.96253210819870683</v>
      </c>
      <c r="AD99" s="91">
        <f t="shared" si="1"/>
        <v>0.96273289987942323</v>
      </c>
      <c r="AE99" s="91">
        <f t="shared" si="1"/>
        <v>0.96020440231901749</v>
      </c>
      <c r="AF99" s="91">
        <f t="shared" si="1"/>
        <v>0.95585459451261123</v>
      </c>
      <c r="AG99" s="91">
        <f t="shared" si="1"/>
        <v>0.95303490797026069</v>
      </c>
    </row>
    <row r="100" spans="1:33" ht="14.75">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row>
    <row r="101" spans="1:33" ht="15" customHeight="1">
      <c r="A101" s="97" t="s">
        <v>630</v>
      </c>
      <c r="B101" s="95">
        <v>2020</v>
      </c>
      <c r="C101" s="95">
        <f t="shared" ref="C101" si="2">B101+1</f>
        <v>2021</v>
      </c>
      <c r="D101" s="95">
        <f t="shared" ref="D101" si="3">C101+1</f>
        <v>2022</v>
      </c>
      <c r="E101" s="95">
        <f t="shared" ref="E101" si="4">D101+1</f>
        <v>2023</v>
      </c>
      <c r="F101" s="95">
        <f t="shared" ref="F101" si="5">E101+1</f>
        <v>2024</v>
      </c>
      <c r="G101" s="95">
        <f t="shared" ref="G101" si="6">F101+1</f>
        <v>2025</v>
      </c>
      <c r="H101" s="95">
        <f t="shared" ref="H101" si="7">G101+1</f>
        <v>2026</v>
      </c>
      <c r="I101" s="95">
        <f t="shared" ref="I101" si="8">H101+1</f>
        <v>2027</v>
      </c>
      <c r="J101" s="95">
        <f t="shared" ref="J101" si="9">I101+1</f>
        <v>2028</v>
      </c>
      <c r="K101" s="95">
        <f t="shared" ref="K101" si="10">J101+1</f>
        <v>2029</v>
      </c>
      <c r="L101" s="95">
        <f t="shared" ref="L101" si="11">K101+1</f>
        <v>2030</v>
      </c>
      <c r="M101" s="95">
        <f t="shared" ref="M101" si="12">L101+1</f>
        <v>2031</v>
      </c>
      <c r="N101" s="95">
        <f t="shared" ref="N101" si="13">M101+1</f>
        <v>2032</v>
      </c>
      <c r="O101" s="95">
        <f t="shared" ref="O101" si="14">N101+1</f>
        <v>2033</v>
      </c>
      <c r="P101" s="95">
        <f t="shared" ref="P101" si="15">O101+1</f>
        <v>2034</v>
      </c>
      <c r="Q101" s="95">
        <f t="shared" ref="Q101" si="16">P101+1</f>
        <v>2035</v>
      </c>
      <c r="R101" s="95">
        <f t="shared" ref="R101" si="17">Q101+1</f>
        <v>2036</v>
      </c>
      <c r="S101" s="95">
        <f t="shared" ref="S101" si="18">R101+1</f>
        <v>2037</v>
      </c>
      <c r="T101" s="95">
        <f t="shared" ref="T101" si="19">S101+1</f>
        <v>2038</v>
      </c>
      <c r="U101" s="95">
        <f t="shared" ref="U101" si="20">T101+1</f>
        <v>2039</v>
      </c>
      <c r="V101" s="95">
        <f t="shared" ref="V101" si="21">U101+1</f>
        <v>2040</v>
      </c>
      <c r="W101" s="95">
        <f t="shared" ref="W101" si="22">V101+1</f>
        <v>2041</v>
      </c>
      <c r="X101" s="95">
        <f t="shared" ref="X101" si="23">W101+1</f>
        <v>2042</v>
      </c>
      <c r="Y101" s="95">
        <f t="shared" ref="Y101" si="24">X101+1</f>
        <v>2043</v>
      </c>
      <c r="Z101" s="95">
        <f t="shared" ref="Z101" si="25">Y101+1</f>
        <v>2044</v>
      </c>
      <c r="AA101" s="95">
        <f t="shared" ref="AA101" si="26">Z101+1</f>
        <v>2045</v>
      </c>
      <c r="AB101" s="95">
        <f t="shared" ref="AB101" si="27">AA101+1</f>
        <v>2046</v>
      </c>
      <c r="AC101" s="95">
        <f t="shared" ref="AC101" si="28">AB101+1</f>
        <v>2047</v>
      </c>
      <c r="AD101" s="95">
        <f t="shared" ref="AD101" si="29">AC101+1</f>
        <v>2048</v>
      </c>
      <c r="AE101" s="95">
        <f t="shared" ref="AE101" si="30">AD101+1</f>
        <v>2049</v>
      </c>
      <c r="AF101" s="95">
        <f t="shared" ref="AF101" si="31">AE101+1</f>
        <v>2050</v>
      </c>
      <c r="AG101" s="95"/>
    </row>
    <row r="102" spans="1:33" ht="14.75">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row>
    <row r="103" spans="1:33" ht="15" customHeight="1">
      <c r="A103" s="95" t="s">
        <v>631</v>
      </c>
      <c r="B103" s="95">
        <v>0.56421125353089441</v>
      </c>
      <c r="C103" s="95">
        <v>0.56286826190980821</v>
      </c>
      <c r="D103" s="95">
        <v>0.55611319200317821</v>
      </c>
      <c r="E103" s="95">
        <v>0.54884262239130532</v>
      </c>
      <c r="F103" s="95">
        <v>0.54635730782792069</v>
      </c>
      <c r="G103" s="95">
        <v>0.54369607693051247</v>
      </c>
      <c r="H103" s="95">
        <v>0.54157353547140896</v>
      </c>
      <c r="I103" s="95">
        <v>0.54006422284417122</v>
      </c>
      <c r="J103" s="95">
        <v>0.53485120985737866</v>
      </c>
      <c r="K103" s="95">
        <v>0.52992166186285239</v>
      </c>
      <c r="L103" s="95">
        <v>0.52489064490668336</v>
      </c>
      <c r="M103" s="95">
        <v>0.51872441767511279</v>
      </c>
      <c r="N103" s="95">
        <v>0.51323250046423419</v>
      </c>
      <c r="O103" s="95">
        <v>0.5115611710656166</v>
      </c>
      <c r="P103" s="95">
        <v>0.50882605363940081</v>
      </c>
      <c r="Q103" s="95">
        <v>0.50384423406834467</v>
      </c>
      <c r="R103" s="95">
        <v>0.50113392883961794</v>
      </c>
      <c r="S103" s="95">
        <v>0.49866868214011778</v>
      </c>
      <c r="T103" s="95">
        <v>0.49866902378645273</v>
      </c>
      <c r="U103" s="95">
        <v>0.49649119616636972</v>
      </c>
      <c r="V103" s="95">
        <v>0.49272488118897012</v>
      </c>
      <c r="W103" s="95">
        <v>0.49051375072539749</v>
      </c>
      <c r="X103" s="95">
        <v>0.48862693329826318</v>
      </c>
      <c r="Y103" s="95">
        <v>0.4867808573942824</v>
      </c>
      <c r="Z103" s="95">
        <v>0.48652496257183081</v>
      </c>
      <c r="AA103" s="95">
        <v>0.48542344566430629</v>
      </c>
      <c r="AB103" s="95">
        <v>0.48448309867474548</v>
      </c>
      <c r="AC103" s="95">
        <v>0.48594332928371392</v>
      </c>
      <c r="AD103" s="95">
        <v>0.48632554401405143</v>
      </c>
      <c r="AE103" s="95">
        <v>0.48702972264690803</v>
      </c>
      <c r="AF103" s="95">
        <v>0.48897314163832822</v>
      </c>
      <c r="AG103" s="95"/>
    </row>
    <row r="104" spans="1:33" ht="14.75">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row>
    <row r="105" spans="1:33" ht="15" customHeight="1">
      <c r="A105" s="98" t="s">
        <v>536</v>
      </c>
      <c r="B105" s="91">
        <f t="shared" ref="B105:P120" si="32">SUMIFS($I$5:$I$55,$B$5:$B$55,$A105)*B$103*B$99*10</f>
        <v>111.82667044982327</v>
      </c>
      <c r="C105" s="91">
        <f t="shared" si="32"/>
        <v>109.64595525648873</v>
      </c>
      <c r="D105" s="91">
        <f t="shared" si="32"/>
        <v>107.60918445325916</v>
      </c>
      <c r="E105" s="91">
        <f t="shared" si="32"/>
        <v>105.93421191438114</v>
      </c>
      <c r="F105" s="91">
        <f t="shared" si="32"/>
        <v>105.47450576352975</v>
      </c>
      <c r="G105" s="91">
        <f t="shared" si="32"/>
        <v>105.61952249093487</v>
      </c>
      <c r="H105" s="91">
        <f t="shared" si="32"/>
        <v>106.62225124446525</v>
      </c>
      <c r="I105" s="91">
        <f t="shared" si="32"/>
        <v>107.53017281320808</v>
      </c>
      <c r="J105" s="91">
        <f t="shared" si="32"/>
        <v>107.04795116594005</v>
      </c>
      <c r="K105" s="91">
        <f t="shared" si="32"/>
        <v>105.64125448142005</v>
      </c>
      <c r="L105" s="91">
        <f t="shared" si="32"/>
        <v>104.02654841604632</v>
      </c>
      <c r="M105" s="91">
        <f t="shared" si="32"/>
        <v>102.60904418457564</v>
      </c>
      <c r="N105" s="91">
        <f t="shared" si="32"/>
        <v>101.10823274546327</v>
      </c>
      <c r="O105" s="91">
        <f t="shared" si="32"/>
        <v>100.31716494471191</v>
      </c>
      <c r="P105" s="91">
        <f t="shared" si="32"/>
        <v>100.1203510004102</v>
      </c>
      <c r="Q105" s="91">
        <f t="shared" ref="Q105:S105" si="33">SUMIFS($I$5:$I$55,$B$5:$B$55,$A105)*Q$103*Q$99*10</f>
        <v>99.215644388869535</v>
      </c>
      <c r="R105" s="91">
        <f t="shared" si="33"/>
        <v>98.118655325874315</v>
      </c>
      <c r="S105" s="91">
        <f t="shared" si="33"/>
        <v>97.338787788968645</v>
      </c>
      <c r="T105" s="91">
        <f t="shared" ref="Q105:AF120" si="34">SUMIFS($I$5:$I$55,$B$5:$B$55,$A105)*T$103*T$99*10</f>
        <v>97.016140574210525</v>
      </c>
      <c r="U105" s="91">
        <f t="shared" si="34"/>
        <v>96.748730755730918</v>
      </c>
      <c r="V105" s="91">
        <f t="shared" si="34"/>
        <v>95.728694001204545</v>
      </c>
      <c r="W105" s="91">
        <f t="shared" si="34"/>
        <v>94.793624124577477</v>
      </c>
      <c r="X105" s="91">
        <f t="shared" si="34"/>
        <v>94.263647439324089</v>
      </c>
      <c r="Y105" s="91">
        <f t="shared" si="34"/>
        <v>93.66858928807288</v>
      </c>
      <c r="Z105" s="91">
        <f t="shared" si="34"/>
        <v>93.321272427373856</v>
      </c>
      <c r="AA105" s="91">
        <f t="shared" si="34"/>
        <v>93.071895058489602</v>
      </c>
      <c r="AB105" s="91">
        <f t="shared" si="34"/>
        <v>92.695731347271533</v>
      </c>
      <c r="AC105" s="91">
        <f t="shared" si="34"/>
        <v>92.70528653714932</v>
      </c>
      <c r="AD105" s="91">
        <f t="shared" si="34"/>
        <v>92.797557372523812</v>
      </c>
      <c r="AE105" s="91">
        <f t="shared" si="34"/>
        <v>92.687850198411866</v>
      </c>
      <c r="AF105" s="91">
        <f t="shared" si="34"/>
        <v>92.636147802401496</v>
      </c>
      <c r="AG105" s="91"/>
    </row>
    <row r="106" spans="1:33" ht="15" customHeight="1">
      <c r="A106" s="98" t="s">
        <v>535</v>
      </c>
      <c r="B106" s="91">
        <f t="shared" si="32"/>
        <v>55.518387347440012</v>
      </c>
      <c r="C106" s="91">
        <f t="shared" si="32"/>
        <v>54.43573157032538</v>
      </c>
      <c r="D106" s="91">
        <f t="shared" si="32"/>
        <v>53.424539607470749</v>
      </c>
      <c r="E106" s="91">
        <f t="shared" si="32"/>
        <v>52.592968982720009</v>
      </c>
      <c r="F106" s="91">
        <f t="shared" si="32"/>
        <v>52.364739491076328</v>
      </c>
      <c r="G106" s="91">
        <f t="shared" si="32"/>
        <v>52.436735686720439</v>
      </c>
      <c r="H106" s="91">
        <f t="shared" si="32"/>
        <v>52.934558640037238</v>
      </c>
      <c r="I106" s="91">
        <f t="shared" si="32"/>
        <v>53.385312839655271</v>
      </c>
      <c r="J106" s="91">
        <f t="shared" si="32"/>
        <v>53.145905119719984</v>
      </c>
      <c r="K106" s="91">
        <f t="shared" si="32"/>
        <v>52.447524929221657</v>
      </c>
      <c r="L106" s="91">
        <f t="shared" si="32"/>
        <v>51.645874692931173</v>
      </c>
      <c r="M106" s="91">
        <f t="shared" si="32"/>
        <v>50.942128898901331</v>
      </c>
      <c r="N106" s="91">
        <f t="shared" si="32"/>
        <v>50.197023724286502</v>
      </c>
      <c r="O106" s="91">
        <f t="shared" si="32"/>
        <v>49.80428370615364</v>
      </c>
      <c r="P106" s="91">
        <f t="shared" si="32"/>
        <v>49.706571838750563</v>
      </c>
      <c r="Q106" s="91">
        <f t="shared" si="34"/>
        <v>49.257413763192545</v>
      </c>
      <c r="R106" s="91">
        <f t="shared" si="34"/>
        <v>48.712793562391681</v>
      </c>
      <c r="S106" s="91">
        <f t="shared" si="34"/>
        <v>48.325614119245785</v>
      </c>
      <c r="T106" s="91">
        <f t="shared" si="34"/>
        <v>48.165430032806839</v>
      </c>
      <c r="U106" s="91">
        <f t="shared" si="34"/>
        <v>48.03266955784018</v>
      </c>
      <c r="V106" s="91">
        <f t="shared" si="34"/>
        <v>47.526253732182283</v>
      </c>
      <c r="W106" s="91">
        <f t="shared" si="34"/>
        <v>47.062021260637856</v>
      </c>
      <c r="X106" s="91">
        <f t="shared" si="34"/>
        <v>46.79890468228804</v>
      </c>
      <c r="Y106" s="91">
        <f t="shared" si="34"/>
        <v>46.503477224754654</v>
      </c>
      <c r="Z106" s="91">
        <f t="shared" si="34"/>
        <v>46.33104544325726</v>
      </c>
      <c r="AA106" s="91">
        <f t="shared" si="34"/>
        <v>46.207237506333882</v>
      </c>
      <c r="AB106" s="91">
        <f t="shared" si="34"/>
        <v>46.02048418048193</v>
      </c>
      <c r="AC106" s="91">
        <f t="shared" si="34"/>
        <v>46.025228028534272</v>
      </c>
      <c r="AD106" s="91">
        <f t="shared" si="34"/>
        <v>46.071037565370041</v>
      </c>
      <c r="AE106" s="91">
        <f t="shared" si="34"/>
        <v>46.016571440583888</v>
      </c>
      <c r="AF106" s="91">
        <f t="shared" si="34"/>
        <v>45.990902844380969</v>
      </c>
      <c r="AG106" s="91"/>
    </row>
    <row r="107" spans="1:33" ht="15" customHeight="1">
      <c r="A107" s="98" t="s">
        <v>538</v>
      </c>
      <c r="B107" s="91">
        <f t="shared" si="32"/>
        <v>46.942376293770415</v>
      </c>
      <c r="C107" s="91">
        <f t="shared" si="32"/>
        <v>46.026960026941779</v>
      </c>
      <c r="D107" s="91">
        <f t="shared" si="32"/>
        <v>45.171968448593162</v>
      </c>
      <c r="E107" s="91">
        <f t="shared" si="32"/>
        <v>44.468851822787641</v>
      </c>
      <c r="F107" s="91">
        <f t="shared" si="32"/>
        <v>44.275877293267783</v>
      </c>
      <c r="G107" s="91">
        <f t="shared" si="32"/>
        <v>44.336752125357116</v>
      </c>
      <c r="H107" s="91">
        <f t="shared" si="32"/>
        <v>44.757675598080269</v>
      </c>
      <c r="I107" s="91">
        <f t="shared" si="32"/>
        <v>45.138801100196332</v>
      </c>
      <c r="J107" s="91">
        <f t="shared" si="32"/>
        <v>44.936375060576239</v>
      </c>
      <c r="K107" s="91">
        <f t="shared" si="32"/>
        <v>44.345874736902864</v>
      </c>
      <c r="L107" s="91">
        <f t="shared" si="32"/>
        <v>43.668056650933671</v>
      </c>
      <c r="M107" s="91">
        <f t="shared" si="32"/>
        <v>43.07301955679462</v>
      </c>
      <c r="N107" s="91">
        <f t="shared" si="32"/>
        <v>42.443011929478018</v>
      </c>
      <c r="O107" s="91">
        <f t="shared" si="32"/>
        <v>42.110939068617704</v>
      </c>
      <c r="P107" s="91">
        <f t="shared" si="32"/>
        <v>42.028320904309439</v>
      </c>
      <c r="Q107" s="91">
        <f t="shared" si="34"/>
        <v>41.648544970504275</v>
      </c>
      <c r="R107" s="91">
        <f t="shared" si="34"/>
        <v>41.188053093404349</v>
      </c>
      <c r="S107" s="91">
        <f t="shared" si="34"/>
        <v>40.860681856923257</v>
      </c>
      <c r="T107" s="91">
        <f t="shared" si="34"/>
        <v>40.725241653755369</v>
      </c>
      <c r="U107" s="91">
        <f t="shared" si="34"/>
        <v>40.612988894433983</v>
      </c>
      <c r="V107" s="91">
        <f t="shared" si="34"/>
        <v>40.184799903633788</v>
      </c>
      <c r="W107" s="91">
        <f t="shared" si="34"/>
        <v>39.792278139075918</v>
      </c>
      <c r="X107" s="91">
        <f t="shared" si="34"/>
        <v>39.569805585024028</v>
      </c>
      <c r="Y107" s="91">
        <f t="shared" si="34"/>
        <v>39.320013263207187</v>
      </c>
      <c r="Z107" s="91">
        <f t="shared" si="34"/>
        <v>39.174217285355731</v>
      </c>
      <c r="AA107" s="91">
        <f t="shared" si="34"/>
        <v>39.069534151696949</v>
      </c>
      <c r="AB107" s="91">
        <f t="shared" si="34"/>
        <v>38.911628900570086</v>
      </c>
      <c r="AC107" s="91">
        <f t="shared" si="34"/>
        <v>38.915639959085894</v>
      </c>
      <c r="AD107" s="91">
        <f t="shared" si="34"/>
        <v>38.954373226003945</v>
      </c>
      <c r="AE107" s="91">
        <f t="shared" si="34"/>
        <v>38.908320567648161</v>
      </c>
      <c r="AF107" s="91">
        <f t="shared" si="34"/>
        <v>38.886617039151389</v>
      </c>
      <c r="AG107" s="91"/>
    </row>
    <row r="108" spans="1:33" ht="15" customHeight="1">
      <c r="A108" s="98" t="s">
        <v>537</v>
      </c>
      <c r="B108" s="91">
        <f t="shared" si="32"/>
        <v>58.903654868625367</v>
      </c>
      <c r="C108" s="91">
        <f t="shared" si="32"/>
        <v>57.754983495345222</v>
      </c>
      <c r="D108" s="91">
        <f t="shared" si="32"/>
        <v>56.682133485975058</v>
      </c>
      <c r="E108" s="91">
        <f t="shared" si="32"/>
        <v>55.79985733532488</v>
      </c>
      <c r="F108" s="91">
        <f t="shared" si="32"/>
        <v>55.557711411263895</v>
      </c>
      <c r="G108" s="91">
        <f t="shared" si="32"/>
        <v>55.634097618837536</v>
      </c>
      <c r="H108" s="91">
        <f t="shared" si="32"/>
        <v>56.162275630283403</v>
      </c>
      <c r="I108" s="91">
        <f t="shared" si="32"/>
        <v>56.640514842073273</v>
      </c>
      <c r="J108" s="91">
        <f t="shared" si="32"/>
        <v>56.386509090434615</v>
      </c>
      <c r="K108" s="91">
        <f t="shared" si="32"/>
        <v>55.645544741979066</v>
      </c>
      <c r="L108" s="91">
        <f t="shared" si="32"/>
        <v>54.795013393719657</v>
      </c>
      <c r="M108" s="91">
        <f t="shared" si="32"/>
        <v>54.048356270785554</v>
      </c>
      <c r="N108" s="91">
        <f t="shared" si="32"/>
        <v>53.257817853816164</v>
      </c>
      <c r="O108" s="91">
        <f t="shared" si="32"/>
        <v>52.841130273602026</v>
      </c>
      <c r="P108" s="91">
        <f t="shared" si="32"/>
        <v>52.737460365503651</v>
      </c>
      <c r="Q108" s="91">
        <f t="shared" si="34"/>
        <v>52.260914602411603</v>
      </c>
      <c r="R108" s="91">
        <f t="shared" si="34"/>
        <v>51.683085852781417</v>
      </c>
      <c r="S108" s="91">
        <f t="shared" si="34"/>
        <v>51.272297907004656</v>
      </c>
      <c r="T108" s="91">
        <f t="shared" si="34"/>
        <v>51.102346498221884</v>
      </c>
      <c r="U108" s="91">
        <f t="shared" si="34"/>
        <v>50.96149087234263</v>
      </c>
      <c r="V108" s="91">
        <f t="shared" si="34"/>
        <v>50.424196032925089</v>
      </c>
      <c r="W108" s="91">
        <f t="shared" si="34"/>
        <v>49.931656703359678</v>
      </c>
      <c r="X108" s="91">
        <f t="shared" si="34"/>
        <v>49.652496431208029</v>
      </c>
      <c r="Y108" s="91">
        <f t="shared" si="34"/>
        <v>49.339055104312862</v>
      </c>
      <c r="Z108" s="91">
        <f t="shared" si="34"/>
        <v>49.156109189797334</v>
      </c>
      <c r="AA108" s="91">
        <f t="shared" si="34"/>
        <v>49.024751988427425</v>
      </c>
      <c r="AB108" s="91">
        <f t="shared" si="34"/>
        <v>48.826611264657657</v>
      </c>
      <c r="AC108" s="91">
        <f t="shared" si="34"/>
        <v>48.831644371737582</v>
      </c>
      <c r="AD108" s="91">
        <f t="shared" si="34"/>
        <v>48.880247173014553</v>
      </c>
      <c r="AE108" s="91">
        <f t="shared" si="34"/>
        <v>48.822459943058512</v>
      </c>
      <c r="AF108" s="91">
        <f t="shared" si="34"/>
        <v>48.795226188550529</v>
      </c>
      <c r="AG108" s="91"/>
    </row>
    <row r="109" spans="1:33" ht="15" customHeight="1">
      <c r="A109" s="98" t="s">
        <v>539</v>
      </c>
      <c r="B109" s="91">
        <f t="shared" si="32"/>
        <v>101.55802563556099</v>
      </c>
      <c r="C109" s="91">
        <f t="shared" si="32"/>
        <v>99.577557750595219</v>
      </c>
      <c r="D109" s="91">
        <f t="shared" si="32"/>
        <v>97.72781635512942</v>
      </c>
      <c r="E109" s="91">
        <f t="shared" si="32"/>
        <v>96.206650578146352</v>
      </c>
      <c r="F109" s="91">
        <f t="shared" si="32"/>
        <v>95.789157605627423</v>
      </c>
      <c r="G109" s="91">
        <f t="shared" si="32"/>
        <v>95.920857963512987</v>
      </c>
      <c r="H109" s="91">
        <f t="shared" si="32"/>
        <v>96.83150970738518</v>
      </c>
      <c r="I109" s="91">
        <f t="shared" si="32"/>
        <v>97.656060072540129</v>
      </c>
      <c r="J109" s="91">
        <f t="shared" si="32"/>
        <v>97.218119121438974</v>
      </c>
      <c r="K109" s="91">
        <f t="shared" si="32"/>
        <v>95.940594382722537</v>
      </c>
      <c r="L109" s="91">
        <f t="shared" si="32"/>
        <v>94.474161023654588</v>
      </c>
      <c r="M109" s="91">
        <f t="shared" si="32"/>
        <v>93.186821156526833</v>
      </c>
      <c r="N109" s="91">
        <f t="shared" si="32"/>
        <v>91.823823885889936</v>
      </c>
      <c r="O109" s="91">
        <f t="shared" si="32"/>
        <v>91.105397023451772</v>
      </c>
      <c r="P109" s="91">
        <f t="shared" si="32"/>
        <v>90.926655802592506</v>
      </c>
      <c r="Q109" s="91">
        <f t="shared" si="34"/>
        <v>90.105025176571729</v>
      </c>
      <c r="R109" s="91">
        <f t="shared" si="34"/>
        <v>89.108768711692107</v>
      </c>
      <c r="S109" s="91">
        <f t="shared" si="34"/>
        <v>88.400513632766661</v>
      </c>
      <c r="T109" s="91">
        <f t="shared" si="34"/>
        <v>88.107493962451514</v>
      </c>
      <c r="U109" s="91">
        <f t="shared" si="34"/>
        <v>87.864639435073514</v>
      </c>
      <c r="V109" s="91">
        <f t="shared" si="34"/>
        <v>86.938269022284643</v>
      </c>
      <c r="W109" s="91">
        <f t="shared" si="34"/>
        <v>86.089063281654617</v>
      </c>
      <c r="X109" s="91">
        <f t="shared" si="34"/>
        <v>85.607752467600051</v>
      </c>
      <c r="Y109" s="91">
        <f t="shared" si="34"/>
        <v>85.067336386746319</v>
      </c>
      <c r="Z109" s="91">
        <f t="shared" si="34"/>
        <v>84.7519123962023</v>
      </c>
      <c r="AA109" s="91">
        <f t="shared" si="34"/>
        <v>84.52543446280589</v>
      </c>
      <c r="AB109" s="91">
        <f t="shared" si="34"/>
        <v>84.183812525271833</v>
      </c>
      <c r="AC109" s="91">
        <f t="shared" si="34"/>
        <v>84.192490296099294</v>
      </c>
      <c r="AD109" s="91">
        <f t="shared" si="34"/>
        <v>84.276288229335435</v>
      </c>
      <c r="AE109" s="91">
        <f t="shared" si="34"/>
        <v>84.176655074238823</v>
      </c>
      <c r="AF109" s="91">
        <f t="shared" si="34"/>
        <v>84.129700325087114</v>
      </c>
      <c r="AG109" s="91"/>
    </row>
    <row r="110" spans="1:33" ht="15" customHeight="1">
      <c r="A110" s="98" t="s">
        <v>540</v>
      </c>
      <c r="B110" s="91">
        <f t="shared" si="32"/>
        <v>57.944495737622852</v>
      </c>
      <c r="C110" s="91">
        <f t="shared" si="32"/>
        <v>56.814528783256257</v>
      </c>
      <c r="D110" s="91">
        <f t="shared" si="32"/>
        <v>55.759148553732174</v>
      </c>
      <c r="E110" s="91">
        <f t="shared" si="32"/>
        <v>54.891238968753498</v>
      </c>
      <c r="F110" s="91">
        <f t="shared" si="32"/>
        <v>54.65303603387742</v>
      </c>
      <c r="G110" s="91">
        <f t="shared" si="32"/>
        <v>54.72817840473769</v>
      </c>
      <c r="H110" s="91">
        <f t="shared" si="32"/>
        <v>55.247755816380327</v>
      </c>
      <c r="I110" s="91">
        <f t="shared" si="32"/>
        <v>55.71820760805484</v>
      </c>
      <c r="J110" s="91">
        <f t="shared" si="32"/>
        <v>55.468337965398796</v>
      </c>
      <c r="K110" s="91">
        <f t="shared" si="32"/>
        <v>54.739439128364467</v>
      </c>
      <c r="L110" s="91">
        <f t="shared" si="32"/>
        <v>53.902757428496251</v>
      </c>
      <c r="M110" s="91">
        <f t="shared" si="32"/>
        <v>53.168258515418366</v>
      </c>
      <c r="N110" s="91">
        <f t="shared" si="32"/>
        <v>52.390592850449437</v>
      </c>
      <c r="O110" s="91">
        <f t="shared" si="32"/>
        <v>51.980690412824977</v>
      </c>
      <c r="P110" s="91">
        <f t="shared" si="32"/>
        <v>51.878708616256944</v>
      </c>
      <c r="Q110" s="91">
        <f t="shared" si="34"/>
        <v>51.409922697966202</v>
      </c>
      <c r="R110" s="91">
        <f t="shared" si="34"/>
        <v>50.841503037170995</v>
      </c>
      <c r="S110" s="91">
        <f t="shared" si="34"/>
        <v>50.437404167139654</v>
      </c>
      <c r="T110" s="91">
        <f t="shared" si="34"/>
        <v>50.270220166354285</v>
      </c>
      <c r="U110" s="91">
        <f t="shared" si="34"/>
        <v>50.131658166566943</v>
      </c>
      <c r="V110" s="91">
        <f t="shared" si="34"/>
        <v>49.60311238104795</v>
      </c>
      <c r="W110" s="91">
        <f t="shared" si="34"/>
        <v>49.118593327921829</v>
      </c>
      <c r="X110" s="91">
        <f t="shared" si="34"/>
        <v>48.843978769014036</v>
      </c>
      <c r="Y110" s="91">
        <f t="shared" si="34"/>
        <v>48.535641371771369</v>
      </c>
      <c r="Z110" s="91">
        <f t="shared" si="34"/>
        <v>48.355674461610974</v>
      </c>
      <c r="AA110" s="91">
        <f t="shared" si="34"/>
        <v>48.226456218500914</v>
      </c>
      <c r="AB110" s="91">
        <f t="shared" si="34"/>
        <v>48.031541924141194</v>
      </c>
      <c r="AC110" s="91">
        <f t="shared" si="34"/>
        <v>48.03649307449664</v>
      </c>
      <c r="AD110" s="91">
        <f t="shared" si="34"/>
        <v>48.08430445084862</v>
      </c>
      <c r="AE110" s="91">
        <f t="shared" si="34"/>
        <v>48.027458200690702</v>
      </c>
      <c r="AF110" s="91">
        <f t="shared" si="34"/>
        <v>48.000667907702493</v>
      </c>
      <c r="AG110" s="91"/>
    </row>
    <row r="111" spans="1:33" ht="15" customHeight="1">
      <c r="A111" s="98" t="s">
        <v>541</v>
      </c>
      <c r="B111" s="91">
        <f t="shared" si="32"/>
        <v>107.93361280046008</v>
      </c>
      <c r="C111" s="91">
        <f t="shared" si="32"/>
        <v>105.82881554271592</v>
      </c>
      <c r="D111" s="91">
        <f t="shared" si="32"/>
        <v>103.86295149297921</v>
      </c>
      <c r="E111" s="91">
        <f t="shared" si="32"/>
        <v>102.24629030888553</v>
      </c>
      <c r="F111" s="91">
        <f t="shared" si="32"/>
        <v>101.80258805531402</v>
      </c>
      <c r="G111" s="91">
        <f t="shared" si="32"/>
        <v>101.94255626900019</v>
      </c>
      <c r="H111" s="91">
        <f t="shared" si="32"/>
        <v>102.91037670568214</v>
      </c>
      <c r="I111" s="91">
        <f t="shared" si="32"/>
        <v>103.78669051042736</v>
      </c>
      <c r="J111" s="91">
        <f t="shared" si="32"/>
        <v>103.3212565996182</v>
      </c>
      <c r="K111" s="91">
        <f t="shared" si="32"/>
        <v>101.96353169674902</v>
      </c>
      <c r="L111" s="91">
        <f t="shared" si="32"/>
        <v>100.40503891013957</v>
      </c>
      <c r="M111" s="91">
        <f t="shared" si="32"/>
        <v>99.036882706908784</v>
      </c>
      <c r="N111" s="91">
        <f t="shared" si="32"/>
        <v>97.588319496504155</v>
      </c>
      <c r="O111" s="91">
        <f t="shared" si="32"/>
        <v>96.824791392146238</v>
      </c>
      <c r="P111" s="91">
        <f t="shared" si="32"/>
        <v>96.634829194644141</v>
      </c>
      <c r="Q111" s="91">
        <f t="shared" si="34"/>
        <v>95.761618423767629</v>
      </c>
      <c r="R111" s="91">
        <f t="shared" si="34"/>
        <v>94.702819191926125</v>
      </c>
      <c r="S111" s="91">
        <f t="shared" si="34"/>
        <v>93.950101433045901</v>
      </c>
      <c r="T111" s="91">
        <f t="shared" si="34"/>
        <v>93.638686638983188</v>
      </c>
      <c r="U111" s="91">
        <f t="shared" si="34"/>
        <v>93.38058624405312</v>
      </c>
      <c r="V111" s="91">
        <f t="shared" si="34"/>
        <v>92.396060355350301</v>
      </c>
      <c r="W111" s="91">
        <f t="shared" si="34"/>
        <v>91.49354336544738</v>
      </c>
      <c r="X111" s="91">
        <f t="shared" si="34"/>
        <v>90.982016928066059</v>
      </c>
      <c r="Y111" s="91">
        <f t="shared" si="34"/>
        <v>90.40767472658095</v>
      </c>
      <c r="Z111" s="91">
        <f t="shared" si="34"/>
        <v>90.072449118852774</v>
      </c>
      <c r="AA111" s="91">
        <f t="shared" si="34"/>
        <v>89.831753404082036</v>
      </c>
      <c r="AB111" s="91">
        <f t="shared" si="34"/>
        <v>89.468685200469423</v>
      </c>
      <c r="AC111" s="91">
        <f t="shared" si="34"/>
        <v>89.477907742465504</v>
      </c>
      <c r="AD111" s="91">
        <f t="shared" si="34"/>
        <v>89.566966323732601</v>
      </c>
      <c r="AE111" s="91">
        <f t="shared" si="34"/>
        <v>89.461078420566025</v>
      </c>
      <c r="AF111" s="91">
        <f t="shared" si="34"/>
        <v>89.411175956606499</v>
      </c>
      <c r="AG111" s="91"/>
    </row>
    <row r="112" spans="1:33" ht="15" customHeight="1">
      <c r="A112" s="98" t="s">
        <v>620</v>
      </c>
      <c r="B112" s="91">
        <f t="shared" si="32"/>
        <v>67.14113917017643</v>
      </c>
      <c r="C112" s="91">
        <f t="shared" si="32"/>
        <v>65.831829846226839</v>
      </c>
      <c r="D112" s="91">
        <f t="shared" si="32"/>
        <v>64.608945257002233</v>
      </c>
      <c r="E112" s="91">
        <f t="shared" si="32"/>
        <v>63.603285659996764</v>
      </c>
      <c r="F112" s="91">
        <f t="shared" si="32"/>
        <v>63.327276417053682</v>
      </c>
      <c r="G112" s="91">
        <f t="shared" si="32"/>
        <v>63.41434498698915</v>
      </c>
      <c r="H112" s="91">
        <f t="shared" si="32"/>
        <v>64.016386973215759</v>
      </c>
      <c r="I112" s="91">
        <f t="shared" si="32"/>
        <v>64.561506381290428</v>
      </c>
      <c r="J112" s="91">
        <f t="shared" si="32"/>
        <v>64.271978752506882</v>
      </c>
      <c r="K112" s="91">
        <f t="shared" si="32"/>
        <v>63.427392953022128</v>
      </c>
      <c r="L112" s="91">
        <f t="shared" si="32"/>
        <v>62.457917565638319</v>
      </c>
      <c r="M112" s="91">
        <f t="shared" si="32"/>
        <v>61.60684287570384</v>
      </c>
      <c r="N112" s="91">
        <f t="shared" si="32"/>
        <v>60.705750235671687</v>
      </c>
      <c r="O112" s="91">
        <f t="shared" si="32"/>
        <v>60.230790254393121</v>
      </c>
      <c r="P112" s="91">
        <f t="shared" si="32"/>
        <v>60.112622447269501</v>
      </c>
      <c r="Q112" s="91">
        <f t="shared" si="34"/>
        <v>59.569433311177981</v>
      </c>
      <c r="R112" s="91">
        <f t="shared" si="34"/>
        <v>58.910797092729787</v>
      </c>
      <c r="S112" s="91">
        <f t="shared" si="34"/>
        <v>58.442561790551295</v>
      </c>
      <c r="T112" s="91">
        <f t="shared" si="34"/>
        <v>58.24884323073185</v>
      </c>
      <c r="U112" s="91">
        <f t="shared" si="34"/>
        <v>58.088289404298592</v>
      </c>
      <c r="V112" s="91">
        <f t="shared" si="34"/>
        <v>57.475855631399291</v>
      </c>
      <c r="W112" s="91">
        <f t="shared" si="34"/>
        <v>56.914436280649447</v>
      </c>
      <c r="X112" s="91">
        <f t="shared" si="34"/>
        <v>56.596236353580039</v>
      </c>
      <c r="Y112" s="91">
        <f t="shared" si="34"/>
        <v>56.238961277904515</v>
      </c>
      <c r="Z112" s="91">
        <f t="shared" si="34"/>
        <v>56.030430973044851</v>
      </c>
      <c r="AA112" s="91">
        <f t="shared" si="34"/>
        <v>55.88070389485501</v>
      </c>
      <c r="AB112" s="91">
        <f t="shared" si="34"/>
        <v>55.654853836151929</v>
      </c>
      <c r="AC112" s="91">
        <f t="shared" si="34"/>
        <v>55.660590806865635</v>
      </c>
      <c r="AD112" s="91">
        <f t="shared" si="34"/>
        <v>55.715990551616215</v>
      </c>
      <c r="AE112" s="91">
        <f t="shared" si="34"/>
        <v>55.65012196574677</v>
      </c>
      <c r="AF112" s="91">
        <f t="shared" si="34"/>
        <v>55.619079659363166</v>
      </c>
      <c r="AG112" s="91"/>
    </row>
    <row r="113" spans="1:33" ht="15" customHeight="1">
      <c r="A113" s="98" t="s">
        <v>542</v>
      </c>
      <c r="B113" s="91">
        <f t="shared" si="32"/>
        <v>57.775232361563589</v>
      </c>
      <c r="C113" s="91">
        <f t="shared" si="32"/>
        <v>56.648566187005272</v>
      </c>
      <c r="D113" s="91">
        <f t="shared" si="32"/>
        <v>55.596268859806955</v>
      </c>
      <c r="E113" s="91">
        <f t="shared" si="32"/>
        <v>54.730894551123257</v>
      </c>
      <c r="F113" s="91">
        <f t="shared" si="32"/>
        <v>54.493387437868044</v>
      </c>
      <c r="G113" s="91">
        <f t="shared" si="32"/>
        <v>54.568310308131842</v>
      </c>
      <c r="H113" s="91">
        <f t="shared" si="32"/>
        <v>55.08636996686802</v>
      </c>
      <c r="I113" s="91">
        <f t="shared" si="32"/>
        <v>55.555447507933941</v>
      </c>
      <c r="J113" s="91">
        <f t="shared" si="32"/>
        <v>55.306307766863071</v>
      </c>
      <c r="K113" s="91">
        <f t="shared" si="32"/>
        <v>54.579538137726601</v>
      </c>
      <c r="L113" s="91">
        <f t="shared" si="32"/>
        <v>53.745300493456831</v>
      </c>
      <c r="M113" s="91">
        <f t="shared" si="32"/>
        <v>53.012947146824146</v>
      </c>
      <c r="N113" s="91">
        <f t="shared" si="32"/>
        <v>52.237553143972953</v>
      </c>
      <c r="O113" s="91">
        <f t="shared" si="32"/>
        <v>51.828848084452559</v>
      </c>
      <c r="P113" s="91">
        <f t="shared" si="32"/>
        <v>51.727164189919293</v>
      </c>
      <c r="Q113" s="91">
        <f t="shared" si="34"/>
        <v>51.259747656005253</v>
      </c>
      <c r="R113" s="91">
        <f t="shared" si="34"/>
        <v>50.69298842265151</v>
      </c>
      <c r="S113" s="91">
        <f t="shared" si="34"/>
        <v>50.290069977751699</v>
      </c>
      <c r="T113" s="91">
        <f t="shared" si="34"/>
        <v>50.12337434308354</v>
      </c>
      <c r="U113" s="91">
        <f t="shared" si="34"/>
        <v>49.985217100841822</v>
      </c>
      <c r="V113" s="91">
        <f t="shared" si="34"/>
        <v>49.458215266010825</v>
      </c>
      <c r="W113" s="91">
        <f t="shared" si="34"/>
        <v>48.975111555785737</v>
      </c>
      <c r="X113" s="91">
        <f t="shared" si="34"/>
        <v>48.701299181568046</v>
      </c>
      <c r="Y113" s="91">
        <f t="shared" si="34"/>
        <v>48.393862477793455</v>
      </c>
      <c r="Z113" s="91">
        <f t="shared" si="34"/>
        <v>48.214421274283971</v>
      </c>
      <c r="AA113" s="91">
        <f t="shared" si="34"/>
        <v>48.08558049439624</v>
      </c>
      <c r="AB113" s="91">
        <f t="shared" si="34"/>
        <v>47.891235569932419</v>
      </c>
      <c r="AC113" s="91">
        <f t="shared" si="34"/>
        <v>47.896172257336474</v>
      </c>
      <c r="AD113" s="91">
        <f t="shared" si="34"/>
        <v>47.943843970466389</v>
      </c>
      <c r="AE113" s="91">
        <f t="shared" si="34"/>
        <v>47.887163775566968</v>
      </c>
      <c r="AF113" s="91">
        <f t="shared" si="34"/>
        <v>47.860451740494014</v>
      </c>
      <c r="AG113" s="91"/>
    </row>
    <row r="114" spans="1:33" ht="15" customHeight="1">
      <c r="A114" s="98" t="s">
        <v>543</v>
      </c>
      <c r="B114" s="91">
        <f t="shared" si="32"/>
        <v>56.759652105207977</v>
      </c>
      <c r="C114" s="91">
        <f t="shared" si="32"/>
        <v>55.652790609499327</v>
      </c>
      <c r="D114" s="91">
        <f t="shared" si="32"/>
        <v>54.618990696255672</v>
      </c>
      <c r="E114" s="91">
        <f t="shared" si="32"/>
        <v>53.768828045341792</v>
      </c>
      <c r="F114" s="91">
        <f t="shared" si="32"/>
        <v>53.535495861811768</v>
      </c>
      <c r="G114" s="91">
        <f t="shared" si="32"/>
        <v>53.609101728496704</v>
      </c>
      <c r="H114" s="91">
        <f t="shared" si="32"/>
        <v>54.118054869794165</v>
      </c>
      <c r="I114" s="91">
        <f t="shared" si="32"/>
        <v>54.578886907208535</v>
      </c>
      <c r="J114" s="91">
        <f t="shared" si="32"/>
        <v>54.334126575648682</v>
      </c>
      <c r="K114" s="91">
        <f t="shared" si="32"/>
        <v>53.62013219389938</v>
      </c>
      <c r="L114" s="91">
        <f t="shared" si="32"/>
        <v>52.80055888322029</v>
      </c>
      <c r="M114" s="91">
        <f t="shared" si="32"/>
        <v>52.08107893525888</v>
      </c>
      <c r="N114" s="91">
        <f t="shared" si="32"/>
        <v>51.319314905114055</v>
      </c>
      <c r="O114" s="91">
        <f t="shared" si="32"/>
        <v>50.917794114218047</v>
      </c>
      <c r="P114" s="91">
        <f t="shared" si="32"/>
        <v>50.817897631893374</v>
      </c>
      <c r="Q114" s="91">
        <f t="shared" si="34"/>
        <v>50.358697404239543</v>
      </c>
      <c r="R114" s="91">
        <f t="shared" si="34"/>
        <v>49.801900735534595</v>
      </c>
      <c r="S114" s="91">
        <f t="shared" si="34"/>
        <v>49.40606484142404</v>
      </c>
      <c r="T114" s="91">
        <f t="shared" si="34"/>
        <v>49.242299403459022</v>
      </c>
      <c r="U114" s="91">
        <f t="shared" si="34"/>
        <v>49.106570706491084</v>
      </c>
      <c r="V114" s="91">
        <f t="shared" si="34"/>
        <v>48.588832575787976</v>
      </c>
      <c r="W114" s="91">
        <f t="shared" si="34"/>
        <v>48.114220922969196</v>
      </c>
      <c r="X114" s="91">
        <f t="shared" si="34"/>
        <v>47.845221656892043</v>
      </c>
      <c r="Y114" s="91">
        <f t="shared" si="34"/>
        <v>47.543189113926005</v>
      </c>
      <c r="Z114" s="91">
        <f t="shared" si="34"/>
        <v>47.366902150321948</v>
      </c>
      <c r="AA114" s="91">
        <f t="shared" si="34"/>
        <v>47.24032614976818</v>
      </c>
      <c r="AB114" s="91">
        <f t="shared" si="34"/>
        <v>47.049397444679698</v>
      </c>
      <c r="AC114" s="91">
        <f t="shared" si="34"/>
        <v>47.054247354375491</v>
      </c>
      <c r="AD114" s="91">
        <f t="shared" si="34"/>
        <v>47.101081088173032</v>
      </c>
      <c r="AE114" s="91">
        <f t="shared" si="34"/>
        <v>47.045397224824583</v>
      </c>
      <c r="AF114" s="91">
        <f t="shared" si="34"/>
        <v>47.019154737243142</v>
      </c>
      <c r="AG114" s="91"/>
    </row>
    <row r="115" spans="1:33" ht="15" customHeight="1">
      <c r="A115" s="98" t="s">
        <v>544</v>
      </c>
      <c r="B115" s="91">
        <f t="shared" si="32"/>
        <v>56.026177475617807</v>
      </c>
      <c r="C115" s="91">
        <f t="shared" si="32"/>
        <v>54.933619359078357</v>
      </c>
      <c r="D115" s="91">
        <f t="shared" si="32"/>
        <v>53.913178689246394</v>
      </c>
      <c r="E115" s="91">
        <f t="shared" si="32"/>
        <v>53.074002235610742</v>
      </c>
      <c r="F115" s="91">
        <f t="shared" si="32"/>
        <v>52.843685279104449</v>
      </c>
      <c r="G115" s="91">
        <f t="shared" si="32"/>
        <v>52.916339976538005</v>
      </c>
      <c r="H115" s="91">
        <f t="shared" si="32"/>
        <v>53.418716188574152</v>
      </c>
      <c r="I115" s="91">
        <f t="shared" si="32"/>
        <v>53.873593140017974</v>
      </c>
      <c r="J115" s="91">
        <f t="shared" si="32"/>
        <v>53.631995715327172</v>
      </c>
      <c r="K115" s="91">
        <f t="shared" si="32"/>
        <v>52.927227901135268</v>
      </c>
      <c r="L115" s="91">
        <f t="shared" si="32"/>
        <v>52.118245498049447</v>
      </c>
      <c r="M115" s="91">
        <f t="shared" si="32"/>
        <v>51.408063004683967</v>
      </c>
      <c r="N115" s="91">
        <f t="shared" si="32"/>
        <v>50.656142843715955</v>
      </c>
      <c r="O115" s="91">
        <f t="shared" si="32"/>
        <v>50.2598106912709</v>
      </c>
      <c r="P115" s="91">
        <f t="shared" si="32"/>
        <v>50.161205117763529</v>
      </c>
      <c r="Q115" s="91">
        <f t="shared" si="34"/>
        <v>49.707938889075407</v>
      </c>
      <c r="R115" s="91">
        <f t="shared" si="34"/>
        <v>49.158337405950149</v>
      </c>
      <c r="S115" s="91">
        <f t="shared" si="34"/>
        <v>48.767616687409607</v>
      </c>
      <c r="T115" s="91">
        <f t="shared" si="34"/>
        <v>48.605967502619094</v>
      </c>
      <c r="U115" s="91">
        <f t="shared" si="34"/>
        <v>48.471992755015549</v>
      </c>
      <c r="V115" s="91">
        <f t="shared" si="34"/>
        <v>47.960945077293701</v>
      </c>
      <c r="W115" s="91">
        <f t="shared" si="34"/>
        <v>47.492466577046137</v>
      </c>
      <c r="X115" s="91">
        <f t="shared" si="34"/>
        <v>47.226943444626038</v>
      </c>
      <c r="Y115" s="91">
        <f t="shared" si="34"/>
        <v>46.928813906688383</v>
      </c>
      <c r="Z115" s="91">
        <f t="shared" si="34"/>
        <v>46.754805005238268</v>
      </c>
      <c r="AA115" s="91">
        <f t="shared" si="34"/>
        <v>46.629864678647913</v>
      </c>
      <c r="AB115" s="91">
        <f t="shared" si="34"/>
        <v>46.44140324310829</v>
      </c>
      <c r="AC115" s="91">
        <f t="shared" si="34"/>
        <v>46.446190480014771</v>
      </c>
      <c r="AD115" s="91">
        <f t="shared" si="34"/>
        <v>46.492419006516727</v>
      </c>
      <c r="AE115" s="91">
        <f t="shared" si="34"/>
        <v>46.437454715955077</v>
      </c>
      <c r="AF115" s="91">
        <f t="shared" si="34"/>
        <v>46.411551346006391</v>
      </c>
      <c r="AG115" s="91"/>
    </row>
    <row r="116" spans="1:33" ht="15" customHeight="1">
      <c r="A116" s="98" t="s">
        <v>545</v>
      </c>
      <c r="B116" s="91">
        <f t="shared" si="32"/>
        <v>155.44020034776142</v>
      </c>
      <c r="C116" s="91">
        <f t="shared" si="32"/>
        <v>152.40898422382767</v>
      </c>
      <c r="D116" s="91">
        <f t="shared" si="32"/>
        <v>149.57785225465642</v>
      </c>
      <c r="E116" s="91">
        <f t="shared" si="32"/>
        <v>147.24962352377401</v>
      </c>
      <c r="F116" s="91">
        <f t="shared" si="32"/>
        <v>146.61062733527973</v>
      </c>
      <c r="G116" s="91">
        <f t="shared" si="32"/>
        <v>146.81220204971018</v>
      </c>
      <c r="H116" s="91">
        <f t="shared" si="32"/>
        <v>148.20600513547009</v>
      </c>
      <c r="I116" s="91">
        <f t="shared" si="32"/>
        <v>149.46802527769339</v>
      </c>
      <c r="J116" s="91">
        <f t="shared" si="32"/>
        <v>148.79773232198022</v>
      </c>
      <c r="K116" s="91">
        <f t="shared" si="32"/>
        <v>146.84240973577812</v>
      </c>
      <c r="L116" s="91">
        <f t="shared" si="32"/>
        <v>144.59795201120465</v>
      </c>
      <c r="M116" s="91">
        <f t="shared" si="32"/>
        <v>142.62760682568413</v>
      </c>
      <c r="N116" s="91">
        <f t="shared" si="32"/>
        <v>140.5414637809038</v>
      </c>
      <c r="O116" s="91">
        <f t="shared" si="32"/>
        <v>139.44187155533868</v>
      </c>
      <c r="P116" s="91">
        <f t="shared" si="32"/>
        <v>139.16829818674577</v>
      </c>
      <c r="Q116" s="91">
        <f t="shared" si="34"/>
        <v>137.91074686747507</v>
      </c>
      <c r="R116" s="91">
        <f t="shared" si="34"/>
        <v>136.38592100039543</v>
      </c>
      <c r="S116" s="91">
        <f t="shared" si="34"/>
        <v>135.30189725459567</v>
      </c>
      <c r="T116" s="91">
        <f t="shared" si="34"/>
        <v>134.85341437030775</v>
      </c>
      <c r="U116" s="91">
        <f t="shared" si="34"/>
        <v>134.48171202423751</v>
      </c>
      <c r="V116" s="91">
        <f t="shared" si="34"/>
        <v>133.06385064244122</v>
      </c>
      <c r="W116" s="91">
        <f t="shared" si="34"/>
        <v>131.76409407831028</v>
      </c>
      <c r="X116" s="91">
        <f t="shared" si="34"/>
        <v>131.02742113791012</v>
      </c>
      <c r="Y116" s="91">
        <f t="shared" si="34"/>
        <v>130.20028430304785</v>
      </c>
      <c r="Z116" s="91">
        <f t="shared" si="34"/>
        <v>129.71751036196517</v>
      </c>
      <c r="AA116" s="91">
        <f t="shared" si="34"/>
        <v>129.37087330279456</v>
      </c>
      <c r="AB116" s="91">
        <f t="shared" si="34"/>
        <v>128.84800194840216</v>
      </c>
      <c r="AC116" s="91">
        <f t="shared" si="34"/>
        <v>128.86128375875194</v>
      </c>
      <c r="AD116" s="91">
        <f t="shared" si="34"/>
        <v>128.98954115101066</v>
      </c>
      <c r="AE116" s="91">
        <f t="shared" si="34"/>
        <v>128.83704707195997</v>
      </c>
      <c r="AF116" s="91">
        <f t="shared" si="34"/>
        <v>128.76518021978615</v>
      </c>
      <c r="AG116" s="91"/>
    </row>
    <row r="117" spans="1:33" ht="15" customHeight="1">
      <c r="A117" s="98" t="s">
        <v>549</v>
      </c>
      <c r="B117" s="91">
        <f t="shared" si="32"/>
        <v>50.609749441721235</v>
      </c>
      <c r="C117" s="91">
        <f t="shared" si="32"/>
        <v>49.622816279046617</v>
      </c>
      <c r="D117" s="91">
        <f t="shared" si="32"/>
        <v>48.701028483639497</v>
      </c>
      <c r="E117" s="91">
        <f t="shared" si="32"/>
        <v>47.942980871442941</v>
      </c>
      <c r="F117" s="91">
        <f t="shared" si="32"/>
        <v>47.734930206804336</v>
      </c>
      <c r="G117" s="91">
        <f t="shared" si="32"/>
        <v>47.800560885150645</v>
      </c>
      <c r="H117" s="91">
        <f t="shared" si="32"/>
        <v>48.25436900418029</v>
      </c>
      <c r="I117" s="91">
        <f t="shared" si="32"/>
        <v>48.665269936149173</v>
      </c>
      <c r="J117" s="91">
        <f t="shared" si="32"/>
        <v>48.447029362183763</v>
      </c>
      <c r="K117" s="91">
        <f t="shared" si="32"/>
        <v>47.810396200723403</v>
      </c>
      <c r="L117" s="91">
        <f t="shared" si="32"/>
        <v>47.079623576787874</v>
      </c>
      <c r="M117" s="91">
        <f t="shared" si="32"/>
        <v>46.438099209669204</v>
      </c>
      <c r="N117" s="91">
        <f t="shared" si="32"/>
        <v>45.758872236468491</v>
      </c>
      <c r="O117" s="91">
        <f t="shared" si="32"/>
        <v>45.400856183353469</v>
      </c>
      <c r="P117" s="91">
        <f t="shared" si="32"/>
        <v>45.311783474958602</v>
      </c>
      <c r="Q117" s="91">
        <f t="shared" si="34"/>
        <v>44.902337546324922</v>
      </c>
      <c r="R117" s="91">
        <f t="shared" si="34"/>
        <v>44.405869741326569</v>
      </c>
      <c r="S117" s="91">
        <f t="shared" si="34"/>
        <v>44.052922626995397</v>
      </c>
      <c r="T117" s="91">
        <f t="shared" si="34"/>
        <v>43.906901157955012</v>
      </c>
      <c r="U117" s="91">
        <f t="shared" si="34"/>
        <v>43.785878651811636</v>
      </c>
      <c r="V117" s="91">
        <f t="shared" si="34"/>
        <v>43.324237396105183</v>
      </c>
      <c r="W117" s="91">
        <f t="shared" si="34"/>
        <v>42.901049868691217</v>
      </c>
      <c r="X117" s="91">
        <f t="shared" si="34"/>
        <v>42.661196646354036</v>
      </c>
      <c r="Y117" s="91">
        <f t="shared" si="34"/>
        <v>42.391889299395245</v>
      </c>
      <c r="Z117" s="91">
        <f t="shared" si="34"/>
        <v>42.23470301077414</v>
      </c>
      <c r="AA117" s="91">
        <f t="shared" si="34"/>
        <v>42.121841507298264</v>
      </c>
      <c r="AB117" s="91">
        <f t="shared" si="34"/>
        <v>41.95159990842712</v>
      </c>
      <c r="AC117" s="91">
        <f t="shared" si="34"/>
        <v>41.955924330889474</v>
      </c>
      <c r="AD117" s="91">
        <f t="shared" si="34"/>
        <v>41.997683634285501</v>
      </c>
      <c r="AE117" s="91">
        <f t="shared" si="34"/>
        <v>41.948033111995677</v>
      </c>
      <c r="AF117" s="91">
        <f t="shared" si="34"/>
        <v>41.924633995335093</v>
      </c>
      <c r="AG117" s="91"/>
    </row>
    <row r="118" spans="1:33" ht="15" customHeight="1">
      <c r="A118" s="98" t="s">
        <v>546</v>
      </c>
      <c r="B118" s="91">
        <f t="shared" si="32"/>
        <v>45.080479157118461</v>
      </c>
      <c r="C118" s="91">
        <f t="shared" si="32"/>
        <v>44.201371468180881</v>
      </c>
      <c r="D118" s="91">
        <f t="shared" si="32"/>
        <v>43.380291815415788</v>
      </c>
      <c r="E118" s="91">
        <f t="shared" si="32"/>
        <v>42.705063228854961</v>
      </c>
      <c r="F118" s="91">
        <f t="shared" si="32"/>
        <v>42.51974273716462</v>
      </c>
      <c r="G118" s="91">
        <f t="shared" si="32"/>
        <v>42.578203062692708</v>
      </c>
      <c r="H118" s="91">
        <f t="shared" si="32"/>
        <v>42.982431253444872</v>
      </c>
      <c r="I118" s="91">
        <f t="shared" si="32"/>
        <v>43.348439998866425</v>
      </c>
      <c r="J118" s="91">
        <f t="shared" si="32"/>
        <v>43.154042876683192</v>
      </c>
      <c r="K118" s="91">
        <f t="shared" si="32"/>
        <v>42.58696383988628</v>
      </c>
      <c r="L118" s="91">
        <f t="shared" si="32"/>
        <v>41.93603036550001</v>
      </c>
      <c r="M118" s="91">
        <f t="shared" si="32"/>
        <v>41.364594502258292</v>
      </c>
      <c r="N118" s="91">
        <f t="shared" si="32"/>
        <v>40.759575158236707</v>
      </c>
      <c r="O118" s="91">
        <f t="shared" si="32"/>
        <v>40.44067345652109</v>
      </c>
      <c r="P118" s="91">
        <f t="shared" si="32"/>
        <v>40.36133221459523</v>
      </c>
      <c r="Q118" s="91">
        <f t="shared" si="34"/>
        <v>39.99661950893379</v>
      </c>
      <c r="R118" s="91">
        <f t="shared" si="34"/>
        <v>39.554392333689997</v>
      </c>
      <c r="S118" s="91">
        <f t="shared" si="34"/>
        <v>39.240005773655867</v>
      </c>
      <c r="T118" s="91">
        <f t="shared" si="34"/>
        <v>39.109937597777098</v>
      </c>
      <c r="U118" s="91">
        <f t="shared" si="34"/>
        <v>39.002137171457626</v>
      </c>
      <c r="V118" s="91">
        <f t="shared" si="34"/>
        <v>38.590931638225243</v>
      </c>
      <c r="W118" s="91">
        <f t="shared" si="34"/>
        <v>38.213978645578912</v>
      </c>
      <c r="X118" s="91">
        <f t="shared" si="34"/>
        <v>38.000330123118033</v>
      </c>
      <c r="Y118" s="91">
        <f t="shared" si="34"/>
        <v>37.760445429450165</v>
      </c>
      <c r="Z118" s="91">
        <f t="shared" si="34"/>
        <v>37.620432224758687</v>
      </c>
      <c r="AA118" s="91">
        <f t="shared" si="34"/>
        <v>37.519901186545511</v>
      </c>
      <c r="AB118" s="91">
        <f t="shared" si="34"/>
        <v>37.36825900427344</v>
      </c>
      <c r="AC118" s="91">
        <f t="shared" si="34"/>
        <v>37.372110970324073</v>
      </c>
      <c r="AD118" s="91">
        <f t="shared" si="34"/>
        <v>37.409307941799462</v>
      </c>
      <c r="AE118" s="91">
        <f t="shared" si="34"/>
        <v>37.365081891287119</v>
      </c>
      <c r="AF118" s="91">
        <f t="shared" si="34"/>
        <v>37.344239199858123</v>
      </c>
      <c r="AG118" s="91"/>
    </row>
    <row r="119" spans="1:33" ht="15" customHeight="1">
      <c r="A119" s="98" t="s">
        <v>547</v>
      </c>
      <c r="B119" s="91">
        <f t="shared" si="32"/>
        <v>55.010597219262209</v>
      </c>
      <c r="C119" s="91">
        <f t="shared" si="32"/>
        <v>53.937843781572411</v>
      </c>
      <c r="D119" s="91">
        <f t="shared" si="32"/>
        <v>52.935900525695104</v>
      </c>
      <c r="E119" s="91">
        <f t="shared" si="32"/>
        <v>52.111935729829277</v>
      </c>
      <c r="F119" s="91">
        <f t="shared" si="32"/>
        <v>51.885793703048186</v>
      </c>
      <c r="G119" s="91">
        <f t="shared" si="32"/>
        <v>51.957131396902874</v>
      </c>
      <c r="H119" s="91">
        <f t="shared" si="32"/>
        <v>52.450401091500311</v>
      </c>
      <c r="I119" s="91">
        <f t="shared" si="32"/>
        <v>52.897032539292567</v>
      </c>
      <c r="J119" s="91">
        <f t="shared" si="32"/>
        <v>52.659814524112782</v>
      </c>
      <c r="K119" s="91">
        <f t="shared" si="32"/>
        <v>51.967821957308047</v>
      </c>
      <c r="L119" s="91">
        <f t="shared" si="32"/>
        <v>51.173503887812899</v>
      </c>
      <c r="M119" s="91">
        <f t="shared" si="32"/>
        <v>50.476194793118701</v>
      </c>
      <c r="N119" s="91">
        <f t="shared" si="32"/>
        <v>49.737904604857057</v>
      </c>
      <c r="O119" s="91">
        <f t="shared" si="32"/>
        <v>49.348756721036374</v>
      </c>
      <c r="P119" s="91">
        <f t="shared" si="32"/>
        <v>49.251938559737603</v>
      </c>
      <c r="Q119" s="91">
        <f t="shared" si="34"/>
        <v>48.806888637309683</v>
      </c>
      <c r="R119" s="91">
        <f t="shared" si="34"/>
        <v>48.267249718833227</v>
      </c>
      <c r="S119" s="91">
        <f t="shared" si="34"/>
        <v>47.883611551081948</v>
      </c>
      <c r="T119" s="91">
        <f t="shared" si="34"/>
        <v>47.724892562994576</v>
      </c>
      <c r="U119" s="91">
        <f t="shared" si="34"/>
        <v>47.593346360664825</v>
      </c>
      <c r="V119" s="91">
        <f t="shared" si="34"/>
        <v>47.091562387070844</v>
      </c>
      <c r="W119" s="91">
        <f t="shared" si="34"/>
        <v>46.631575944229581</v>
      </c>
      <c r="X119" s="91">
        <f t="shared" si="34"/>
        <v>46.370865919950042</v>
      </c>
      <c r="Y119" s="91">
        <f t="shared" si="34"/>
        <v>46.078140542820918</v>
      </c>
      <c r="Z119" s="91">
        <f t="shared" si="34"/>
        <v>45.907285881276245</v>
      </c>
      <c r="AA119" s="91">
        <f t="shared" si="34"/>
        <v>45.78461033401986</v>
      </c>
      <c r="AB119" s="91">
        <f t="shared" si="34"/>
        <v>45.599565117855569</v>
      </c>
      <c r="AC119" s="91">
        <f t="shared" si="34"/>
        <v>45.604265577053773</v>
      </c>
      <c r="AD119" s="91">
        <f t="shared" si="34"/>
        <v>45.64965612422337</v>
      </c>
      <c r="AE119" s="91">
        <f t="shared" si="34"/>
        <v>45.595688165212692</v>
      </c>
      <c r="AF119" s="91">
        <f t="shared" si="34"/>
        <v>45.570254342755533</v>
      </c>
      <c r="AG119" s="91"/>
    </row>
    <row r="120" spans="1:33" ht="15" customHeight="1">
      <c r="A120" s="98" t="s">
        <v>548</v>
      </c>
      <c r="B120" s="91">
        <f t="shared" si="32"/>
        <v>55.969756350264731</v>
      </c>
      <c r="C120" s="91">
        <f t="shared" si="32"/>
        <v>54.878298493661362</v>
      </c>
      <c r="D120" s="91">
        <f t="shared" si="32"/>
        <v>53.858885457937987</v>
      </c>
      <c r="E120" s="91">
        <f t="shared" si="32"/>
        <v>53.020554096400659</v>
      </c>
      <c r="F120" s="91">
        <f t="shared" si="32"/>
        <v>52.790469080434661</v>
      </c>
      <c r="G120" s="91">
        <f t="shared" si="32"/>
        <v>52.86305061100272</v>
      </c>
      <c r="H120" s="91">
        <f t="shared" si="32"/>
        <v>53.364920905403395</v>
      </c>
      <c r="I120" s="91">
        <f t="shared" si="32"/>
        <v>53.819339773311007</v>
      </c>
      <c r="J120" s="91">
        <f t="shared" si="32"/>
        <v>53.577985649148594</v>
      </c>
      <c r="K120" s="91">
        <f t="shared" si="32"/>
        <v>52.873927570922639</v>
      </c>
      <c r="L120" s="91">
        <f t="shared" si="32"/>
        <v>52.065759853036305</v>
      </c>
      <c r="M120" s="91">
        <f t="shared" si="32"/>
        <v>51.356292548485889</v>
      </c>
      <c r="N120" s="91">
        <f t="shared" si="32"/>
        <v>50.605129608223791</v>
      </c>
      <c r="O120" s="91">
        <f t="shared" si="32"/>
        <v>50.209196581813416</v>
      </c>
      <c r="P120" s="91">
        <f t="shared" ref="P120:T120" si="35">SUMIFS($I$5:$I$55,$B$5:$B$55,$A120)*P$103*P$99*10</f>
        <v>50.110690308984324</v>
      </c>
      <c r="Q120" s="91">
        <f t="shared" si="35"/>
        <v>49.657880541755091</v>
      </c>
      <c r="R120" s="91">
        <f t="shared" si="35"/>
        <v>49.10883253444365</v>
      </c>
      <c r="S120" s="91">
        <f t="shared" si="35"/>
        <v>48.718505290946965</v>
      </c>
      <c r="T120" s="91">
        <f t="shared" si="35"/>
        <v>48.557018894862182</v>
      </c>
      <c r="U120" s="91">
        <f t="shared" si="34"/>
        <v>48.423179066440511</v>
      </c>
      <c r="V120" s="91">
        <f t="shared" si="34"/>
        <v>47.912646038947983</v>
      </c>
      <c r="W120" s="91">
        <f t="shared" si="34"/>
        <v>47.444639319667431</v>
      </c>
      <c r="X120" s="91">
        <f t="shared" si="34"/>
        <v>47.179383582144041</v>
      </c>
      <c r="Y120" s="91">
        <f t="shared" si="34"/>
        <v>46.881554275362411</v>
      </c>
      <c r="Z120" s="91">
        <f t="shared" si="34"/>
        <v>46.707720609462598</v>
      </c>
      <c r="AA120" s="91">
        <f t="shared" si="34"/>
        <v>46.582906103946364</v>
      </c>
      <c r="AB120" s="91">
        <f t="shared" si="34"/>
        <v>46.394634458372025</v>
      </c>
      <c r="AC120" s="91">
        <f t="shared" si="34"/>
        <v>46.399416874294708</v>
      </c>
      <c r="AD120" s="91">
        <f t="shared" si="34"/>
        <v>46.445598846389309</v>
      </c>
      <c r="AE120" s="91">
        <f t="shared" si="34"/>
        <v>46.390689907580494</v>
      </c>
      <c r="AF120" s="91">
        <f t="shared" si="34"/>
        <v>46.364812623603569</v>
      </c>
      <c r="AG120" s="91"/>
    </row>
    <row r="121" spans="1:33" ht="15" customHeight="1">
      <c r="A121" s="98" t="s">
        <v>550</v>
      </c>
      <c r="B121" s="91">
        <f t="shared" ref="B121:Q126" si="36">SUMIFS($I$5:$I$55,$B$5:$B$55,$A121)*B$103*B$99*10</f>
        <v>58.565128116506848</v>
      </c>
      <c r="C121" s="91">
        <f t="shared" si="36"/>
        <v>57.423058302843245</v>
      </c>
      <c r="D121" s="91">
        <f t="shared" si="36"/>
        <v>56.356374098124633</v>
      </c>
      <c r="E121" s="91">
        <f t="shared" si="36"/>
        <v>55.479168500064404</v>
      </c>
      <c r="F121" s="91">
        <f t="shared" si="36"/>
        <v>55.238414219245143</v>
      </c>
      <c r="G121" s="91">
        <f t="shared" si="36"/>
        <v>55.314361425625833</v>
      </c>
      <c r="H121" s="91">
        <f t="shared" si="36"/>
        <v>55.83950393125879</v>
      </c>
      <c r="I121" s="91">
        <f t="shared" si="36"/>
        <v>56.314994641831476</v>
      </c>
      <c r="J121" s="91">
        <f t="shared" si="36"/>
        <v>56.062448693363152</v>
      </c>
      <c r="K121" s="91">
        <f t="shared" si="36"/>
        <v>55.325742760703342</v>
      </c>
      <c r="L121" s="91">
        <f t="shared" si="36"/>
        <v>54.480099523640817</v>
      </c>
      <c r="M121" s="91">
        <f t="shared" si="36"/>
        <v>53.737733533597151</v>
      </c>
      <c r="N121" s="91">
        <f t="shared" si="36"/>
        <v>52.951738440863203</v>
      </c>
      <c r="O121" s="91">
        <f t="shared" si="36"/>
        <v>52.537445616857198</v>
      </c>
      <c r="P121" s="91">
        <f t="shared" si="36"/>
        <v>52.434371512828349</v>
      </c>
      <c r="Q121" s="91">
        <f t="shared" si="36"/>
        <v>51.960564518489711</v>
      </c>
      <c r="R121" s="91">
        <f t="shared" ref="R121:Z125" si="37">SUMIFS($I$5:$I$55,$B$5:$B$55,$A121)*R$103*R$99*10</f>
        <v>51.386056623742455</v>
      </c>
      <c r="S121" s="91">
        <f t="shared" si="37"/>
        <v>50.977629528228789</v>
      </c>
      <c r="T121" s="91">
        <f t="shared" si="37"/>
        <v>50.808654851680394</v>
      </c>
      <c r="U121" s="91">
        <f t="shared" si="37"/>
        <v>50.668608740892395</v>
      </c>
      <c r="V121" s="91">
        <f t="shared" si="37"/>
        <v>50.13440180285081</v>
      </c>
      <c r="W121" s="91">
        <f t="shared" si="37"/>
        <v>49.644693159087502</v>
      </c>
      <c r="X121" s="91">
        <f t="shared" si="37"/>
        <v>49.367137256316042</v>
      </c>
      <c r="Y121" s="91">
        <f t="shared" si="37"/>
        <v>49.055497316357034</v>
      </c>
      <c r="Z121" s="91">
        <f t="shared" si="37"/>
        <v>48.873602815143329</v>
      </c>
      <c r="AA121" s="91">
        <f t="shared" ref="AA121:AF136" si="38">SUMIFS($I$5:$I$55,$B$5:$B$55,$A121)*AA$103*AA$99*10</f>
        <v>48.743000540218063</v>
      </c>
      <c r="AB121" s="91">
        <f t="shared" si="38"/>
        <v>48.545998556240086</v>
      </c>
      <c r="AC121" s="91">
        <f t="shared" si="38"/>
        <v>48.551002737417257</v>
      </c>
      <c r="AD121" s="91">
        <f t="shared" si="38"/>
        <v>48.599326212250105</v>
      </c>
      <c r="AE121" s="91">
        <f t="shared" si="38"/>
        <v>48.54187109281105</v>
      </c>
      <c r="AF121" s="91">
        <f t="shared" si="38"/>
        <v>48.514793854133586</v>
      </c>
      <c r="AG121" s="91"/>
    </row>
    <row r="122" spans="1:33" ht="15" customHeight="1">
      <c r="A122" s="98" t="s">
        <v>551</v>
      </c>
      <c r="B122" s="91">
        <f t="shared" si="36"/>
        <v>48.409325552950747</v>
      </c>
      <c r="C122" s="91">
        <f t="shared" si="36"/>
        <v>47.465302527783713</v>
      </c>
      <c r="D122" s="91">
        <f t="shared" si="36"/>
        <v>46.583592462611691</v>
      </c>
      <c r="E122" s="91">
        <f t="shared" si="36"/>
        <v>45.858503442249763</v>
      </c>
      <c r="F122" s="91">
        <f t="shared" si="36"/>
        <v>45.6594984586824</v>
      </c>
      <c r="G122" s="91">
        <f t="shared" si="36"/>
        <v>45.722275629274527</v>
      </c>
      <c r="H122" s="91">
        <f t="shared" si="36"/>
        <v>46.156352960520273</v>
      </c>
      <c r="I122" s="91">
        <f t="shared" si="36"/>
        <v>46.549388634577454</v>
      </c>
      <c r="J122" s="91">
        <f t="shared" si="36"/>
        <v>46.340636781219253</v>
      </c>
      <c r="K122" s="91">
        <f t="shared" si="36"/>
        <v>45.731683322431074</v>
      </c>
      <c r="L122" s="91">
        <f t="shared" si="36"/>
        <v>45.032683421275351</v>
      </c>
      <c r="M122" s="91">
        <f t="shared" si="36"/>
        <v>44.419051417944445</v>
      </c>
      <c r="N122" s="91">
        <f t="shared" si="36"/>
        <v>43.769356052274205</v>
      </c>
      <c r="O122" s="91">
        <f t="shared" si="36"/>
        <v>43.426905914512012</v>
      </c>
      <c r="P122" s="91">
        <f t="shared" si="36"/>
        <v>43.341705932569099</v>
      </c>
      <c r="Q122" s="91">
        <f t="shared" si="36"/>
        <v>42.950062000832531</v>
      </c>
      <c r="R122" s="91">
        <f t="shared" si="37"/>
        <v>42.47517975257324</v>
      </c>
      <c r="S122" s="91">
        <f t="shared" si="37"/>
        <v>42.13757816495211</v>
      </c>
      <c r="T122" s="91">
        <f t="shared" si="37"/>
        <v>41.997905455435223</v>
      </c>
      <c r="U122" s="91">
        <f t="shared" si="37"/>
        <v>41.882144797385038</v>
      </c>
      <c r="V122" s="91">
        <f t="shared" si="37"/>
        <v>41.440574900622345</v>
      </c>
      <c r="W122" s="91">
        <f t="shared" si="37"/>
        <v>41.035786830922035</v>
      </c>
      <c r="X122" s="91">
        <f t="shared" si="37"/>
        <v>40.806362009556025</v>
      </c>
      <c r="Y122" s="91">
        <f t="shared" si="37"/>
        <v>40.548763677682409</v>
      </c>
      <c r="Z122" s="91">
        <f t="shared" si="37"/>
        <v>40.398411575523092</v>
      </c>
      <c r="AA122" s="91">
        <f t="shared" si="38"/>
        <v>40.290457093937476</v>
      </c>
      <c r="AB122" s="91">
        <f t="shared" si="38"/>
        <v>40.12761730371291</v>
      </c>
      <c r="AC122" s="91">
        <f t="shared" si="38"/>
        <v>40.131753707807327</v>
      </c>
      <c r="AD122" s="91">
        <f t="shared" si="38"/>
        <v>40.171697389316563</v>
      </c>
      <c r="AE122" s="91">
        <f t="shared" si="38"/>
        <v>40.124205585387173</v>
      </c>
      <c r="AF122" s="91">
        <f t="shared" si="38"/>
        <v>40.101823821624869</v>
      </c>
      <c r="AG122" s="91"/>
    </row>
    <row r="123" spans="1:33" ht="15" customHeight="1">
      <c r="A123" s="98" t="s">
        <v>552</v>
      </c>
      <c r="B123" s="91">
        <f t="shared" si="36"/>
        <v>42.372265140170171</v>
      </c>
      <c r="C123" s="91">
        <f t="shared" si="36"/>
        <v>41.545969928165</v>
      </c>
      <c r="D123" s="91">
        <f t="shared" si="36"/>
        <v>40.774216712612329</v>
      </c>
      <c r="E123" s="91">
        <f t="shared" si="36"/>
        <v>40.139552546771064</v>
      </c>
      <c r="F123" s="91">
        <f t="shared" si="36"/>
        <v>39.965365201014549</v>
      </c>
      <c r="G123" s="91">
        <f t="shared" si="36"/>
        <v>40.020313516999025</v>
      </c>
      <c r="H123" s="91">
        <f t="shared" si="36"/>
        <v>40.400257661247927</v>
      </c>
      <c r="I123" s="91">
        <f t="shared" si="36"/>
        <v>40.74427839693201</v>
      </c>
      <c r="J123" s="91">
        <f t="shared" si="36"/>
        <v>40.561559700111481</v>
      </c>
      <c r="K123" s="91">
        <f t="shared" si="36"/>
        <v>40.028547989680348</v>
      </c>
      <c r="L123" s="91">
        <f t="shared" si="36"/>
        <v>39.416719404869212</v>
      </c>
      <c r="M123" s="91">
        <f t="shared" si="36"/>
        <v>38.879612604750918</v>
      </c>
      <c r="N123" s="91">
        <f t="shared" si="36"/>
        <v>38.310939854612968</v>
      </c>
      <c r="O123" s="91">
        <f t="shared" si="36"/>
        <v>38.011196202562381</v>
      </c>
      <c r="P123" s="91">
        <f t="shared" si="36"/>
        <v>37.936621393192759</v>
      </c>
      <c r="Q123" s="91">
        <f t="shared" si="36"/>
        <v>37.593818837558544</v>
      </c>
      <c r="R123" s="91">
        <f t="shared" si="37"/>
        <v>37.178158501378206</v>
      </c>
      <c r="S123" s="91">
        <f t="shared" si="37"/>
        <v>36.882658743448758</v>
      </c>
      <c r="T123" s="91">
        <f t="shared" si="37"/>
        <v>36.760404425445053</v>
      </c>
      <c r="U123" s="91">
        <f t="shared" si="37"/>
        <v>36.659080119855666</v>
      </c>
      <c r="V123" s="91">
        <f t="shared" si="37"/>
        <v>36.27257779763098</v>
      </c>
      <c r="W123" s="91">
        <f t="shared" si="37"/>
        <v>35.918270291401456</v>
      </c>
      <c r="X123" s="91">
        <f t="shared" si="37"/>
        <v>35.717456723982025</v>
      </c>
      <c r="Y123" s="91">
        <f t="shared" si="37"/>
        <v>35.4919831258036</v>
      </c>
      <c r="Z123" s="91">
        <f t="shared" si="37"/>
        <v>35.360381227526624</v>
      </c>
      <c r="AA123" s="91">
        <f t="shared" si="38"/>
        <v>35.265889600870679</v>
      </c>
      <c r="AB123" s="91">
        <f t="shared" si="38"/>
        <v>35.123357336932848</v>
      </c>
      <c r="AC123" s="91">
        <f t="shared" si="38"/>
        <v>35.126977895761421</v>
      </c>
      <c r="AD123" s="91">
        <f t="shared" si="38"/>
        <v>35.161940255683845</v>
      </c>
      <c r="AE123" s="91">
        <f t="shared" si="38"/>
        <v>35.120371089307419</v>
      </c>
      <c r="AF123" s="91">
        <f t="shared" si="38"/>
        <v>35.100780524522463</v>
      </c>
      <c r="AG123" s="91"/>
    </row>
    <row r="124" spans="1:33" ht="15" customHeight="1">
      <c r="A124" s="98" t="s">
        <v>555</v>
      </c>
      <c r="B124" s="91">
        <f t="shared" si="36"/>
        <v>102.6300270172697</v>
      </c>
      <c r="C124" s="91">
        <f t="shared" si="36"/>
        <v>100.62865419351817</v>
      </c>
      <c r="D124" s="91">
        <f t="shared" si="36"/>
        <v>98.759387749989131</v>
      </c>
      <c r="E124" s="91">
        <f t="shared" si="36"/>
        <v>97.222165223137921</v>
      </c>
      <c r="F124" s="91">
        <f t="shared" si="36"/>
        <v>96.80026538035348</v>
      </c>
      <c r="G124" s="91">
        <f t="shared" si="36"/>
        <v>96.933355908683424</v>
      </c>
      <c r="H124" s="91">
        <f t="shared" si="36"/>
        <v>97.853620087629821</v>
      </c>
      <c r="I124" s="91">
        <f t="shared" si="36"/>
        <v>98.686874039972508</v>
      </c>
      <c r="J124" s="91">
        <f t="shared" si="36"/>
        <v>98.244310378831955</v>
      </c>
      <c r="K124" s="91">
        <f t="shared" si="36"/>
        <v>96.95330065676238</v>
      </c>
      <c r="L124" s="91">
        <f t="shared" si="36"/>
        <v>95.471388278904286</v>
      </c>
      <c r="M124" s="91">
        <f t="shared" si="36"/>
        <v>94.170459824290177</v>
      </c>
      <c r="N124" s="91">
        <f t="shared" si="36"/>
        <v>92.793075360241033</v>
      </c>
      <c r="O124" s="91">
        <f t="shared" si="36"/>
        <v>92.067065103143761</v>
      </c>
      <c r="P124" s="91">
        <f t="shared" si="36"/>
        <v>91.886437169397652</v>
      </c>
      <c r="Q124" s="91">
        <f t="shared" si="36"/>
        <v>91.05613377565777</v>
      </c>
      <c r="R124" s="91">
        <f t="shared" si="37"/>
        <v>90.049361270315543</v>
      </c>
      <c r="S124" s="91">
        <f t="shared" si="37"/>
        <v>89.333630165556997</v>
      </c>
      <c r="T124" s="91">
        <f t="shared" si="37"/>
        <v>89.037517509832966</v>
      </c>
      <c r="U124" s="91">
        <f t="shared" si="37"/>
        <v>88.79209951799929</v>
      </c>
      <c r="V124" s="91">
        <f t="shared" si="37"/>
        <v>87.855950750853225</v>
      </c>
      <c r="W124" s="91">
        <f t="shared" si="37"/>
        <v>86.99778117184988</v>
      </c>
      <c r="X124" s="91">
        <f t="shared" si="37"/>
        <v>86.511389854758079</v>
      </c>
      <c r="Y124" s="91">
        <f t="shared" si="37"/>
        <v>85.965269381939763</v>
      </c>
      <c r="Z124" s="91">
        <f t="shared" si="37"/>
        <v>85.64651591594</v>
      </c>
      <c r="AA124" s="91">
        <f t="shared" si="38"/>
        <v>85.417647382135513</v>
      </c>
      <c r="AB124" s="91">
        <f t="shared" si="38"/>
        <v>85.072419435260812</v>
      </c>
      <c r="AC124" s="91">
        <f t="shared" si="38"/>
        <v>85.081188804780339</v>
      </c>
      <c r="AD124" s="91">
        <f t="shared" si="38"/>
        <v>85.165871271756231</v>
      </c>
      <c r="AE124" s="91">
        <f t="shared" si="38"/>
        <v>85.065186433355791</v>
      </c>
      <c r="AF124" s="91">
        <f t="shared" si="38"/>
        <v>85.017736050740837</v>
      </c>
      <c r="AG124" s="91"/>
    </row>
    <row r="125" spans="1:33" ht="15" customHeight="1">
      <c r="A125" s="98" t="s">
        <v>554</v>
      </c>
      <c r="B125" s="91">
        <f t="shared" si="36"/>
        <v>62.909554768694733</v>
      </c>
      <c r="C125" s="91">
        <f t="shared" si="36"/>
        <v>61.682764939952037</v>
      </c>
      <c r="D125" s="91">
        <f t="shared" si="36"/>
        <v>60.536952908871839</v>
      </c>
      <c r="E125" s="91">
        <f t="shared" si="36"/>
        <v>59.594675219240656</v>
      </c>
      <c r="F125" s="91">
        <f t="shared" si="36"/>
        <v>59.336061516819207</v>
      </c>
      <c r="G125" s="91">
        <f t="shared" si="36"/>
        <v>59.417642571842777</v>
      </c>
      <c r="H125" s="91">
        <f t="shared" si="36"/>
        <v>59.981740735408039</v>
      </c>
      <c r="I125" s="91">
        <f t="shared" si="36"/>
        <v>60.492503878267918</v>
      </c>
      <c r="J125" s="91">
        <f t="shared" si="36"/>
        <v>60.221223789113594</v>
      </c>
      <c r="K125" s="91">
        <f t="shared" si="36"/>
        <v>59.42986818707535</v>
      </c>
      <c r="L125" s="91">
        <f t="shared" si="36"/>
        <v>58.521494189652699</v>
      </c>
      <c r="M125" s="91">
        <f t="shared" si="36"/>
        <v>57.724058660848563</v>
      </c>
      <c r="N125" s="91">
        <f t="shared" si="36"/>
        <v>56.879757573759605</v>
      </c>
      <c r="O125" s="91">
        <f t="shared" si="36"/>
        <v>56.434732045082626</v>
      </c>
      <c r="P125" s="91">
        <f t="shared" si="36"/>
        <v>56.324011788828145</v>
      </c>
      <c r="Q125" s="91">
        <f t="shared" si="36"/>
        <v>55.815057262154156</v>
      </c>
      <c r="R125" s="91">
        <f t="shared" si="37"/>
        <v>55.197931729742614</v>
      </c>
      <c r="S125" s="91">
        <f t="shared" si="37"/>
        <v>54.759207055852684</v>
      </c>
      <c r="T125" s="91">
        <f t="shared" si="37"/>
        <v>54.577697648963039</v>
      </c>
      <c r="U125" s="91">
        <f t="shared" si="37"/>
        <v>54.427262761170532</v>
      </c>
      <c r="V125" s="91">
        <f t="shared" si="37"/>
        <v>53.853427755470769</v>
      </c>
      <c r="W125" s="91">
        <f t="shared" si="37"/>
        <v>53.327391977247167</v>
      </c>
      <c r="X125" s="91">
        <f t="shared" si="37"/>
        <v>53.029246667430037</v>
      </c>
      <c r="Y125" s="91">
        <f t="shared" si="37"/>
        <v>52.694488928456749</v>
      </c>
      <c r="Z125" s="91">
        <f t="shared" si="37"/>
        <v>52.499101289869756</v>
      </c>
      <c r="AA125" s="91">
        <f t="shared" si="38"/>
        <v>52.358810792238089</v>
      </c>
      <c r="AB125" s="91">
        <f t="shared" si="38"/>
        <v>52.147194980932269</v>
      </c>
      <c r="AC125" s="91">
        <f t="shared" si="38"/>
        <v>52.152570377861494</v>
      </c>
      <c r="AD125" s="91">
        <f t="shared" si="38"/>
        <v>52.204478542060571</v>
      </c>
      <c r="AE125" s="91">
        <f t="shared" si="38"/>
        <v>52.142761337653489</v>
      </c>
      <c r="AF125" s="91">
        <f t="shared" si="38"/>
        <v>52.113675479151198</v>
      </c>
      <c r="AG125" s="91"/>
    </row>
    <row r="126" spans="1:33" ht="15" customHeight="1">
      <c r="A126" s="98" t="s">
        <v>553</v>
      </c>
      <c r="B126" s="91">
        <f t="shared" si="36"/>
        <v>76.394203728083099</v>
      </c>
      <c r="C126" s="91">
        <f t="shared" si="36"/>
        <v>74.904451774614387</v>
      </c>
      <c r="D126" s="91">
        <f t="shared" si="36"/>
        <v>73.513035191580684</v>
      </c>
      <c r="E126" s="91">
        <f t="shared" si="36"/>
        <v>72.368780490450078</v>
      </c>
      <c r="F126" s="91">
        <f t="shared" si="36"/>
        <v>72.054732998899723</v>
      </c>
      <c r="G126" s="91">
        <f t="shared" si="36"/>
        <v>72.153800934775887</v>
      </c>
      <c r="H126" s="91">
        <f t="shared" si="36"/>
        <v>72.83881341322197</v>
      </c>
      <c r="I126" s="91">
        <f t="shared" si="36"/>
        <v>73.459058521232961</v>
      </c>
      <c r="J126" s="91">
        <f t="shared" si="36"/>
        <v>73.129629605793539</v>
      </c>
      <c r="K126" s="91">
        <f t="shared" ref="K126:Z137" si="39">SUMIFS($I$5:$I$55,$B$5:$B$55,$A126)*K$103*K$99*10</f>
        <v>72.168647107892397</v>
      </c>
      <c r="L126" s="91">
        <f t="shared" si="39"/>
        <v>71.0655633477935</v>
      </c>
      <c r="M126" s="91">
        <f t="shared" si="39"/>
        <v>70.097197692187393</v>
      </c>
      <c r="N126" s="91">
        <f t="shared" si="39"/>
        <v>69.0719208563861</v>
      </c>
      <c r="O126" s="91">
        <f t="shared" si="39"/>
        <v>68.531504205418713</v>
      </c>
      <c r="P126" s="91">
        <f t="shared" si="39"/>
        <v>68.397051087061243</v>
      </c>
      <c r="Q126" s="91">
        <f t="shared" si="39"/>
        <v>67.77900227171007</v>
      </c>
      <c r="R126" s="91">
        <f t="shared" si="39"/>
        <v>67.029596019795065</v>
      </c>
      <c r="S126" s="91">
        <f t="shared" si="39"/>
        <v>66.496830810425593</v>
      </c>
      <c r="T126" s="91">
        <f t="shared" si="39"/>
        <v>66.276414902866321</v>
      </c>
      <c r="U126" s="91">
        <f t="shared" si="39"/>
        <v>66.093734330605287</v>
      </c>
      <c r="V126" s="91">
        <f t="shared" si="39"/>
        <v>65.396897920096336</v>
      </c>
      <c r="W126" s="91">
        <f t="shared" si="39"/>
        <v>64.75810649075575</v>
      </c>
      <c r="X126" s="91">
        <f t="shared" si="39"/>
        <v>64.396053800628039</v>
      </c>
      <c r="Y126" s="91">
        <f t="shared" si="39"/>
        <v>63.989540815363604</v>
      </c>
      <c r="Z126" s="91">
        <f t="shared" si="39"/>
        <v>63.752271880254384</v>
      </c>
      <c r="AA126" s="91">
        <f t="shared" si="38"/>
        <v>63.581910145910648</v>
      </c>
      <c r="AB126" s="91">
        <f t="shared" si="38"/>
        <v>63.324934532898915</v>
      </c>
      <c r="AC126" s="91">
        <f t="shared" si="38"/>
        <v>63.331462144954671</v>
      </c>
      <c r="AD126" s="91">
        <f t="shared" si="38"/>
        <v>63.394496812511214</v>
      </c>
      <c r="AE126" s="91">
        <f t="shared" si="38"/>
        <v>63.319550539177413</v>
      </c>
      <c r="AF126" s="91">
        <f t="shared" si="38"/>
        <v>63.284230133426654</v>
      </c>
      <c r="AG126" s="91"/>
    </row>
    <row r="127" spans="1:33" ht="15" customHeight="1">
      <c r="A127" s="98" t="s">
        <v>556</v>
      </c>
      <c r="B127" s="91">
        <f t="shared" ref="B127:P142" si="40">SUMIFS($I$5:$I$55,$B$5:$B$55,$A127)*B$103*B$99*10</f>
        <v>68.890194056122212</v>
      </c>
      <c r="C127" s="91">
        <f t="shared" si="40"/>
        <v>67.546776674153762</v>
      </c>
      <c r="D127" s="91">
        <f t="shared" si="40"/>
        <v>66.292035427562794</v>
      </c>
      <c r="E127" s="91">
        <f t="shared" si="40"/>
        <v>65.260177975509279</v>
      </c>
      <c r="F127" s="91">
        <f t="shared" si="40"/>
        <v>64.97697857581727</v>
      </c>
      <c r="G127" s="91">
        <f t="shared" si="40"/>
        <v>65.06631531858298</v>
      </c>
      <c r="H127" s="91">
        <f t="shared" si="40"/>
        <v>65.684040751509627</v>
      </c>
      <c r="I127" s="91">
        <f t="shared" si="40"/>
        <v>66.243360749206403</v>
      </c>
      <c r="J127" s="91">
        <f t="shared" si="40"/>
        <v>65.946290804042775</v>
      </c>
      <c r="K127" s="91">
        <f t="shared" si="39"/>
        <v>65.079703189613454</v>
      </c>
      <c r="L127" s="91">
        <f t="shared" si="39"/>
        <v>64.084972561045703</v>
      </c>
      <c r="M127" s="91">
        <f t="shared" si="39"/>
        <v>63.211727017844041</v>
      </c>
      <c r="N127" s="91">
        <f t="shared" si="39"/>
        <v>62.287160535928692</v>
      </c>
      <c r="O127" s="91">
        <f t="shared" si="39"/>
        <v>61.799827647574787</v>
      </c>
      <c r="P127" s="91">
        <f t="shared" si="39"/>
        <v>61.678581519425251</v>
      </c>
      <c r="Q127" s="91">
        <f t="shared" si="39"/>
        <v>61.121242078107827</v>
      </c>
      <c r="R127" s="91">
        <f t="shared" si="39"/>
        <v>60.445448109431148</v>
      </c>
      <c r="S127" s="91">
        <f t="shared" si="39"/>
        <v>59.965015080893387</v>
      </c>
      <c r="T127" s="91">
        <f t="shared" si="39"/>
        <v>59.766250071196296</v>
      </c>
      <c r="U127" s="91">
        <f t="shared" si="39"/>
        <v>59.601513750124866</v>
      </c>
      <c r="V127" s="91">
        <f t="shared" si="39"/>
        <v>58.973125820116429</v>
      </c>
      <c r="W127" s="91">
        <f t="shared" si="39"/>
        <v>58.397081259389054</v>
      </c>
      <c r="X127" s="91">
        <f t="shared" si="39"/>
        <v>58.070592090522055</v>
      </c>
      <c r="Y127" s="91">
        <f t="shared" si="39"/>
        <v>57.704009849009587</v>
      </c>
      <c r="Z127" s="91">
        <f t="shared" si="39"/>
        <v>57.490047242090554</v>
      </c>
      <c r="AA127" s="91">
        <f t="shared" si="38"/>
        <v>57.336419710603337</v>
      </c>
      <c r="AB127" s="91">
        <f t="shared" si="38"/>
        <v>57.104686162976051</v>
      </c>
      <c r="AC127" s="91">
        <f t="shared" si="38"/>
        <v>57.110572584187345</v>
      </c>
      <c r="AD127" s="91">
        <f t="shared" si="38"/>
        <v>57.167415515565885</v>
      </c>
      <c r="AE127" s="91">
        <f t="shared" si="38"/>
        <v>57.099831025358661</v>
      </c>
      <c r="AF127" s="91">
        <f t="shared" si="38"/>
        <v>57.067980053850775</v>
      </c>
      <c r="AG127" s="91"/>
    </row>
    <row r="128" spans="1:33" ht="15" customHeight="1">
      <c r="A128" s="98" t="s">
        <v>557</v>
      </c>
      <c r="B128" s="91">
        <f t="shared" si="40"/>
        <v>59.637129498215543</v>
      </c>
      <c r="C128" s="91">
        <f t="shared" si="40"/>
        <v>58.474154745766199</v>
      </c>
      <c r="D128" s="91">
        <f t="shared" si="40"/>
        <v>57.387945492984329</v>
      </c>
      <c r="E128" s="91">
        <f t="shared" si="40"/>
        <v>56.494683145055944</v>
      </c>
      <c r="F128" s="91">
        <f t="shared" si="40"/>
        <v>56.249521993971214</v>
      </c>
      <c r="G128" s="91">
        <f t="shared" si="40"/>
        <v>56.326859370796242</v>
      </c>
      <c r="H128" s="91">
        <f t="shared" si="40"/>
        <v>56.861614311503416</v>
      </c>
      <c r="I128" s="91">
        <f t="shared" si="40"/>
        <v>57.345808609263841</v>
      </c>
      <c r="J128" s="91">
        <f t="shared" si="40"/>
        <v>57.088639950756118</v>
      </c>
      <c r="K128" s="91">
        <f t="shared" si="39"/>
        <v>56.338449034743178</v>
      </c>
      <c r="L128" s="91">
        <f t="shared" si="39"/>
        <v>55.4773267788905</v>
      </c>
      <c r="M128" s="91">
        <f t="shared" si="39"/>
        <v>54.721372201360474</v>
      </c>
      <c r="N128" s="91">
        <f t="shared" si="39"/>
        <v>53.920989915214264</v>
      </c>
      <c r="O128" s="91">
        <f t="shared" si="39"/>
        <v>53.49911369654918</v>
      </c>
      <c r="P128" s="91">
        <f t="shared" si="39"/>
        <v>53.394152879633495</v>
      </c>
      <c r="Q128" s="91">
        <f t="shared" si="39"/>
        <v>52.911673117575731</v>
      </c>
      <c r="R128" s="91">
        <f t="shared" si="39"/>
        <v>52.326649182365863</v>
      </c>
      <c r="S128" s="91">
        <f t="shared" si="39"/>
        <v>51.910746061019097</v>
      </c>
      <c r="T128" s="91">
        <f t="shared" si="39"/>
        <v>51.738678399061811</v>
      </c>
      <c r="U128" s="91">
        <f t="shared" si="39"/>
        <v>51.596068823818165</v>
      </c>
      <c r="V128" s="91">
        <f t="shared" si="39"/>
        <v>51.05208353141937</v>
      </c>
      <c r="W128" s="91">
        <f t="shared" si="39"/>
        <v>50.553411049282744</v>
      </c>
      <c r="X128" s="91">
        <f t="shared" si="39"/>
        <v>50.270774643474034</v>
      </c>
      <c r="Y128" s="91">
        <f t="shared" si="39"/>
        <v>49.953430311550477</v>
      </c>
      <c r="Z128" s="91">
        <f t="shared" si="39"/>
        <v>49.768206334881022</v>
      </c>
      <c r="AA128" s="91">
        <f t="shared" si="38"/>
        <v>49.635213459547678</v>
      </c>
      <c r="AB128" s="91">
        <f t="shared" si="38"/>
        <v>49.434605466229073</v>
      </c>
      <c r="AC128" s="91">
        <f t="shared" si="38"/>
        <v>49.439701246098302</v>
      </c>
      <c r="AD128" s="91">
        <f t="shared" si="38"/>
        <v>49.488909254670872</v>
      </c>
      <c r="AE128" s="91">
        <f t="shared" si="38"/>
        <v>49.430402451928011</v>
      </c>
      <c r="AF128" s="91">
        <f t="shared" si="38"/>
        <v>49.40282957978728</v>
      </c>
      <c r="AG128" s="91"/>
    </row>
    <row r="129" spans="1:33" ht="15" customHeight="1">
      <c r="A129" s="98" t="s">
        <v>559</v>
      </c>
      <c r="B129" s="91">
        <f t="shared" si="40"/>
        <v>54.389964840378227</v>
      </c>
      <c r="C129" s="91">
        <f t="shared" si="40"/>
        <v>53.329314261985445</v>
      </c>
      <c r="D129" s="91">
        <f t="shared" si="40"/>
        <v>52.338674981302653</v>
      </c>
      <c r="E129" s="91">
        <f t="shared" si="40"/>
        <v>51.524006198518386</v>
      </c>
      <c r="F129" s="91">
        <f t="shared" si="40"/>
        <v>51.300415517680456</v>
      </c>
      <c r="G129" s="91">
        <f t="shared" si="40"/>
        <v>51.370948376014745</v>
      </c>
      <c r="H129" s="91">
        <f t="shared" si="40"/>
        <v>51.858652976621855</v>
      </c>
      <c r="I129" s="91">
        <f t="shared" si="40"/>
        <v>52.300245505515939</v>
      </c>
      <c r="J129" s="91">
        <f t="shared" si="40"/>
        <v>52.065703796148441</v>
      </c>
      <c r="K129" s="91">
        <f t="shared" si="39"/>
        <v>51.381518324969193</v>
      </c>
      <c r="L129" s="91">
        <f t="shared" si="39"/>
        <v>50.596161792668354</v>
      </c>
      <c r="M129" s="91">
        <f t="shared" si="39"/>
        <v>49.90671977493993</v>
      </c>
      <c r="N129" s="91">
        <f t="shared" si="39"/>
        <v>49.176759014443292</v>
      </c>
      <c r="O129" s="91">
        <f t="shared" si="39"/>
        <v>48.792001517004174</v>
      </c>
      <c r="P129" s="91">
        <f t="shared" si="39"/>
        <v>48.696275663166219</v>
      </c>
      <c r="Q129" s="91">
        <f t="shared" si="39"/>
        <v>48.256246816786195</v>
      </c>
      <c r="R129" s="91">
        <f t="shared" si="39"/>
        <v>47.722696132261781</v>
      </c>
      <c r="S129" s="91">
        <f t="shared" si="39"/>
        <v>47.34338618999282</v>
      </c>
      <c r="T129" s="91">
        <f t="shared" si="39"/>
        <v>47.186457877668488</v>
      </c>
      <c r="U129" s="91">
        <f t="shared" si="39"/>
        <v>47.056395786339365</v>
      </c>
      <c r="V129" s="91">
        <f t="shared" si="39"/>
        <v>46.560272965268005</v>
      </c>
      <c r="W129" s="91">
        <f t="shared" si="39"/>
        <v>46.105476113063915</v>
      </c>
      <c r="X129" s="91">
        <f t="shared" si="39"/>
        <v>45.847707432648043</v>
      </c>
      <c r="Y129" s="91">
        <f t="shared" si="39"/>
        <v>45.558284598235247</v>
      </c>
      <c r="Z129" s="91">
        <f t="shared" si="39"/>
        <v>45.389357527743897</v>
      </c>
      <c r="AA129" s="91">
        <f t="shared" si="38"/>
        <v>45.268066012302711</v>
      </c>
      <c r="AB129" s="91">
        <f t="shared" si="38"/>
        <v>45.085108485756685</v>
      </c>
      <c r="AC129" s="91">
        <f t="shared" si="38"/>
        <v>45.089755914133171</v>
      </c>
      <c r="AD129" s="91">
        <f t="shared" si="38"/>
        <v>45.13463436282187</v>
      </c>
      <c r="AE129" s="91">
        <f t="shared" si="38"/>
        <v>45.081275273092345</v>
      </c>
      <c r="AF129" s="91">
        <f t="shared" si="38"/>
        <v>45.056128396324446</v>
      </c>
      <c r="AG129" s="91"/>
    </row>
    <row r="130" spans="1:33" ht="15" customHeight="1">
      <c r="A130" s="98" t="s">
        <v>558</v>
      </c>
      <c r="B130" s="91">
        <f t="shared" si="40"/>
        <v>51.512487447370667</v>
      </c>
      <c r="C130" s="91">
        <f t="shared" si="40"/>
        <v>50.507950125718573</v>
      </c>
      <c r="D130" s="91">
        <f t="shared" si="40"/>
        <v>49.569720184573981</v>
      </c>
      <c r="E130" s="91">
        <f t="shared" si="40"/>
        <v>48.79815109880424</v>
      </c>
      <c r="F130" s="91">
        <f t="shared" si="40"/>
        <v>48.586389385521016</v>
      </c>
      <c r="G130" s="91">
        <f t="shared" si="40"/>
        <v>48.653190733715206</v>
      </c>
      <c r="H130" s="91">
        <f t="shared" si="40"/>
        <v>49.115093534912603</v>
      </c>
      <c r="I130" s="91">
        <f t="shared" si="40"/>
        <v>49.533323803460632</v>
      </c>
      <c r="J130" s="91">
        <f t="shared" si="40"/>
        <v>49.311190421040997</v>
      </c>
      <c r="K130" s="91">
        <f t="shared" si="39"/>
        <v>48.663201484125381</v>
      </c>
      <c r="L130" s="91">
        <f t="shared" si="39"/>
        <v>47.919393896998137</v>
      </c>
      <c r="M130" s="91">
        <f t="shared" si="39"/>
        <v>47.266426508838329</v>
      </c>
      <c r="N130" s="91">
        <f t="shared" si="39"/>
        <v>46.575084004343069</v>
      </c>
      <c r="O130" s="91">
        <f t="shared" si="39"/>
        <v>46.210681934673033</v>
      </c>
      <c r="P130" s="91">
        <f t="shared" si="39"/>
        <v>46.120020415426097</v>
      </c>
      <c r="Q130" s="91">
        <f t="shared" si="39"/>
        <v>45.703271103449993</v>
      </c>
      <c r="R130" s="91">
        <f t="shared" si="39"/>
        <v>45.197947685430506</v>
      </c>
      <c r="S130" s="91">
        <f t="shared" si="39"/>
        <v>44.838704970397771</v>
      </c>
      <c r="T130" s="91">
        <f t="shared" si="39"/>
        <v>44.690078882065698</v>
      </c>
      <c r="U130" s="91">
        <f t="shared" si="39"/>
        <v>44.566897669012285</v>
      </c>
      <c r="V130" s="91">
        <f t="shared" si="39"/>
        <v>44.097022009636603</v>
      </c>
      <c r="W130" s="91">
        <f t="shared" si="39"/>
        <v>43.666285986750367</v>
      </c>
      <c r="X130" s="91">
        <f t="shared" si="39"/>
        <v>43.422154446066031</v>
      </c>
      <c r="Y130" s="91">
        <f t="shared" si="39"/>
        <v>43.148043400610767</v>
      </c>
      <c r="Z130" s="91">
        <f t="shared" si="39"/>
        <v>42.988053343184838</v>
      </c>
      <c r="AA130" s="91">
        <f t="shared" si="38"/>
        <v>42.873178702523219</v>
      </c>
      <c r="AB130" s="91">
        <f t="shared" si="38"/>
        <v>42.699900464207317</v>
      </c>
      <c r="AC130" s="91">
        <f t="shared" si="38"/>
        <v>42.704302022410367</v>
      </c>
      <c r="AD130" s="91">
        <f t="shared" si="38"/>
        <v>42.746806196324044</v>
      </c>
      <c r="AE130" s="91">
        <f t="shared" si="38"/>
        <v>42.696270045988918</v>
      </c>
      <c r="AF130" s="91">
        <f t="shared" si="38"/>
        <v>42.672453553780308</v>
      </c>
      <c r="AG130" s="91"/>
    </row>
    <row r="131" spans="1:33" ht="15" customHeight="1">
      <c r="A131" s="98" t="s">
        <v>560</v>
      </c>
      <c r="B131" s="91">
        <f t="shared" si="40"/>
        <v>51.512487447370667</v>
      </c>
      <c r="C131" s="91">
        <f t="shared" si="40"/>
        <v>50.507950125718573</v>
      </c>
      <c r="D131" s="91">
        <f t="shared" si="40"/>
        <v>49.569720184573981</v>
      </c>
      <c r="E131" s="91">
        <f t="shared" si="40"/>
        <v>48.79815109880424</v>
      </c>
      <c r="F131" s="91">
        <f t="shared" si="40"/>
        <v>48.586389385521016</v>
      </c>
      <c r="G131" s="91">
        <f t="shared" si="40"/>
        <v>48.653190733715206</v>
      </c>
      <c r="H131" s="91">
        <f t="shared" si="40"/>
        <v>49.115093534912603</v>
      </c>
      <c r="I131" s="91">
        <f t="shared" si="40"/>
        <v>49.533323803460632</v>
      </c>
      <c r="J131" s="91">
        <f t="shared" si="40"/>
        <v>49.311190421040997</v>
      </c>
      <c r="K131" s="91">
        <f t="shared" si="39"/>
        <v>48.663201484125381</v>
      </c>
      <c r="L131" s="91">
        <f t="shared" si="39"/>
        <v>47.919393896998137</v>
      </c>
      <c r="M131" s="91">
        <f t="shared" si="39"/>
        <v>47.266426508838329</v>
      </c>
      <c r="N131" s="91">
        <f t="shared" si="39"/>
        <v>46.575084004343069</v>
      </c>
      <c r="O131" s="91">
        <f t="shared" si="39"/>
        <v>46.210681934673033</v>
      </c>
      <c r="P131" s="91">
        <f t="shared" si="39"/>
        <v>46.120020415426097</v>
      </c>
      <c r="Q131" s="91">
        <f t="shared" si="39"/>
        <v>45.703271103449993</v>
      </c>
      <c r="R131" s="91">
        <f t="shared" si="39"/>
        <v>45.197947685430506</v>
      </c>
      <c r="S131" s="91">
        <f t="shared" si="39"/>
        <v>44.838704970397771</v>
      </c>
      <c r="T131" s="91">
        <f t="shared" si="39"/>
        <v>44.690078882065698</v>
      </c>
      <c r="U131" s="91">
        <f t="shared" si="39"/>
        <v>44.566897669012285</v>
      </c>
      <c r="V131" s="91">
        <f t="shared" si="39"/>
        <v>44.097022009636603</v>
      </c>
      <c r="W131" s="91">
        <f t="shared" si="39"/>
        <v>43.666285986750367</v>
      </c>
      <c r="X131" s="91">
        <f t="shared" si="39"/>
        <v>43.422154446066031</v>
      </c>
      <c r="Y131" s="91">
        <f t="shared" si="39"/>
        <v>43.148043400610767</v>
      </c>
      <c r="Z131" s="91">
        <f t="shared" si="39"/>
        <v>42.988053343184838</v>
      </c>
      <c r="AA131" s="91">
        <f t="shared" si="38"/>
        <v>42.873178702523219</v>
      </c>
      <c r="AB131" s="91">
        <f t="shared" si="38"/>
        <v>42.699900464207317</v>
      </c>
      <c r="AC131" s="91">
        <f t="shared" si="38"/>
        <v>42.704302022410367</v>
      </c>
      <c r="AD131" s="91">
        <f t="shared" si="38"/>
        <v>42.746806196324044</v>
      </c>
      <c r="AE131" s="91">
        <f t="shared" si="38"/>
        <v>42.696270045988918</v>
      </c>
      <c r="AF131" s="91">
        <f t="shared" si="38"/>
        <v>42.672453553780308</v>
      </c>
      <c r="AG131" s="91"/>
    </row>
    <row r="132" spans="1:33" ht="15" customHeight="1">
      <c r="A132" s="98" t="s">
        <v>567</v>
      </c>
      <c r="B132" s="91">
        <f t="shared" si="40"/>
        <v>53.205121207963337</v>
      </c>
      <c r="C132" s="91">
        <f t="shared" si="40"/>
        <v>52.167576088228486</v>
      </c>
      <c r="D132" s="91">
        <f t="shared" si="40"/>
        <v>51.198517123826129</v>
      </c>
      <c r="E132" s="91">
        <f t="shared" si="40"/>
        <v>50.401595275106672</v>
      </c>
      <c r="F132" s="91">
        <f t="shared" si="40"/>
        <v>50.182875345614804</v>
      </c>
      <c r="G132" s="91">
        <f t="shared" si="40"/>
        <v>50.251871699773751</v>
      </c>
      <c r="H132" s="91">
        <f t="shared" si="40"/>
        <v>50.728952030035678</v>
      </c>
      <c r="I132" s="91">
        <f t="shared" si="40"/>
        <v>51.160924804669641</v>
      </c>
      <c r="J132" s="91">
        <f t="shared" si="40"/>
        <v>50.931492406398313</v>
      </c>
      <c r="K132" s="91">
        <f t="shared" si="39"/>
        <v>50.262211390504092</v>
      </c>
      <c r="L132" s="91">
        <f t="shared" si="39"/>
        <v>49.493963247392372</v>
      </c>
      <c r="M132" s="91">
        <f t="shared" si="39"/>
        <v>48.819540194780437</v>
      </c>
      <c r="N132" s="91">
        <f t="shared" si="39"/>
        <v>48.105481069107903</v>
      </c>
      <c r="O132" s="91">
        <f t="shared" si="39"/>
        <v>47.72910521839723</v>
      </c>
      <c r="P132" s="91">
        <f t="shared" si="39"/>
        <v>47.635464678802634</v>
      </c>
      <c r="Q132" s="91">
        <f t="shared" si="39"/>
        <v>47.205021523059528</v>
      </c>
      <c r="R132" s="91">
        <f t="shared" si="39"/>
        <v>46.683093830625367</v>
      </c>
      <c r="S132" s="91">
        <f t="shared" si="39"/>
        <v>46.312046864277207</v>
      </c>
      <c r="T132" s="91">
        <f t="shared" si="39"/>
        <v>46.158537114773218</v>
      </c>
      <c r="U132" s="91">
        <f t="shared" si="39"/>
        <v>46.031308326263513</v>
      </c>
      <c r="V132" s="91">
        <f t="shared" si="39"/>
        <v>45.54599316000801</v>
      </c>
      <c r="W132" s="91">
        <f t="shared" si="39"/>
        <v>45.101103708111275</v>
      </c>
      <c r="X132" s="91">
        <f t="shared" si="39"/>
        <v>44.848950320526029</v>
      </c>
      <c r="Y132" s="91">
        <f t="shared" si="39"/>
        <v>44.565832340389868</v>
      </c>
      <c r="Z132" s="91">
        <f t="shared" si="39"/>
        <v>44.400585216454864</v>
      </c>
      <c r="AA132" s="91">
        <f t="shared" si="38"/>
        <v>44.281935943569977</v>
      </c>
      <c r="AB132" s="91">
        <f t="shared" si="38"/>
        <v>44.102964006295181</v>
      </c>
      <c r="AC132" s="91">
        <f t="shared" si="38"/>
        <v>44.107510194012008</v>
      </c>
      <c r="AD132" s="91">
        <f t="shared" si="38"/>
        <v>44.15141100014629</v>
      </c>
      <c r="AE132" s="91">
        <f t="shared" si="38"/>
        <v>44.099214297226219</v>
      </c>
      <c r="AF132" s="91">
        <f t="shared" si="38"/>
        <v>44.074615225865088</v>
      </c>
      <c r="AG132" s="91"/>
    </row>
    <row r="133" spans="1:33" ht="15" customHeight="1">
      <c r="A133" s="98" t="s">
        <v>568</v>
      </c>
      <c r="B133" s="91">
        <f t="shared" si="40"/>
        <v>48.127219926185283</v>
      </c>
      <c r="C133" s="91">
        <f t="shared" si="40"/>
        <v>47.188698200698731</v>
      </c>
      <c r="D133" s="91">
        <f t="shared" si="40"/>
        <v>46.312126306069665</v>
      </c>
      <c r="E133" s="91">
        <f t="shared" si="40"/>
        <v>45.591262746199355</v>
      </c>
      <c r="F133" s="91">
        <f t="shared" si="40"/>
        <v>45.393417465333428</v>
      </c>
      <c r="G133" s="91">
        <f t="shared" si="40"/>
        <v>45.455828801598102</v>
      </c>
      <c r="H133" s="91">
        <f t="shared" si="40"/>
        <v>45.887376544666417</v>
      </c>
      <c r="I133" s="91">
        <f t="shared" si="40"/>
        <v>46.278121801042616</v>
      </c>
      <c r="J133" s="91">
        <f t="shared" si="40"/>
        <v>46.070586450326367</v>
      </c>
      <c r="K133" s="91">
        <f t="shared" si="39"/>
        <v>45.465181671367958</v>
      </c>
      <c r="L133" s="91">
        <f t="shared" si="39"/>
        <v>44.770255196209646</v>
      </c>
      <c r="M133" s="91">
        <f t="shared" si="39"/>
        <v>44.160199136954105</v>
      </c>
      <c r="N133" s="91">
        <f t="shared" si="39"/>
        <v>43.5142898748134</v>
      </c>
      <c r="O133" s="91">
        <f t="shared" si="39"/>
        <v>43.17383536722464</v>
      </c>
      <c r="P133" s="91">
        <f t="shared" si="39"/>
        <v>43.089131888673002</v>
      </c>
      <c r="Q133" s="91">
        <f t="shared" si="39"/>
        <v>42.699770264230935</v>
      </c>
      <c r="R133" s="91">
        <f t="shared" si="39"/>
        <v>42.227655395040756</v>
      </c>
      <c r="S133" s="91">
        <f t="shared" si="39"/>
        <v>41.892021182638864</v>
      </c>
      <c r="T133" s="91">
        <f t="shared" si="39"/>
        <v>41.753162416650639</v>
      </c>
      <c r="U133" s="91">
        <f t="shared" si="39"/>
        <v>41.638076354509828</v>
      </c>
      <c r="V133" s="91">
        <f t="shared" si="39"/>
        <v>41.199079708893777</v>
      </c>
      <c r="W133" s="91">
        <f t="shared" si="39"/>
        <v>40.796650544028552</v>
      </c>
      <c r="X133" s="91">
        <f t="shared" si="39"/>
        <v>40.568562697146021</v>
      </c>
      <c r="Y133" s="91">
        <f t="shared" si="39"/>
        <v>40.312465521052559</v>
      </c>
      <c r="Z133" s="91">
        <f t="shared" si="39"/>
        <v>40.162989596644749</v>
      </c>
      <c r="AA133" s="91">
        <f t="shared" si="38"/>
        <v>40.055664220429676</v>
      </c>
      <c r="AB133" s="91">
        <f t="shared" si="38"/>
        <v>39.893773380031583</v>
      </c>
      <c r="AC133" s="91">
        <f t="shared" si="38"/>
        <v>39.897885679207043</v>
      </c>
      <c r="AD133" s="91">
        <f t="shared" si="38"/>
        <v>39.937596588679519</v>
      </c>
      <c r="AE133" s="91">
        <f t="shared" si="38"/>
        <v>39.890381543514273</v>
      </c>
      <c r="AF133" s="91">
        <f t="shared" si="38"/>
        <v>39.868130209610733</v>
      </c>
      <c r="AG133" s="91"/>
    </row>
    <row r="134" spans="1:33" ht="15" customHeight="1">
      <c r="A134" s="98" t="s">
        <v>561</v>
      </c>
      <c r="B134" s="91">
        <f t="shared" si="40"/>
        <v>50.609749441721235</v>
      </c>
      <c r="C134" s="91">
        <f t="shared" si="40"/>
        <v>49.622816279046617</v>
      </c>
      <c r="D134" s="91">
        <f t="shared" si="40"/>
        <v>48.701028483639497</v>
      </c>
      <c r="E134" s="91">
        <f t="shared" si="40"/>
        <v>47.942980871442941</v>
      </c>
      <c r="F134" s="91">
        <f t="shared" si="40"/>
        <v>47.734930206804336</v>
      </c>
      <c r="G134" s="91">
        <f t="shared" si="40"/>
        <v>47.800560885150645</v>
      </c>
      <c r="H134" s="91">
        <f t="shared" si="40"/>
        <v>48.25436900418029</v>
      </c>
      <c r="I134" s="91">
        <f t="shared" si="40"/>
        <v>48.665269936149173</v>
      </c>
      <c r="J134" s="91">
        <f t="shared" si="40"/>
        <v>48.447029362183763</v>
      </c>
      <c r="K134" s="91">
        <f t="shared" si="39"/>
        <v>47.810396200723403</v>
      </c>
      <c r="L134" s="91">
        <f t="shared" si="39"/>
        <v>47.079623576787874</v>
      </c>
      <c r="M134" s="91">
        <f t="shared" si="39"/>
        <v>46.438099209669204</v>
      </c>
      <c r="N134" s="91">
        <f t="shared" si="39"/>
        <v>45.758872236468491</v>
      </c>
      <c r="O134" s="91">
        <f t="shared" si="39"/>
        <v>45.400856183353469</v>
      </c>
      <c r="P134" s="91">
        <f t="shared" si="39"/>
        <v>45.311783474958602</v>
      </c>
      <c r="Q134" s="91">
        <f t="shared" si="39"/>
        <v>44.902337546324922</v>
      </c>
      <c r="R134" s="91">
        <f t="shared" si="39"/>
        <v>44.405869741326569</v>
      </c>
      <c r="S134" s="91">
        <f t="shared" si="39"/>
        <v>44.052922626995397</v>
      </c>
      <c r="T134" s="91">
        <f t="shared" si="39"/>
        <v>43.906901157955012</v>
      </c>
      <c r="U134" s="91">
        <f t="shared" si="39"/>
        <v>43.785878651811636</v>
      </c>
      <c r="V134" s="91">
        <f t="shared" si="39"/>
        <v>43.324237396105183</v>
      </c>
      <c r="W134" s="91">
        <f t="shared" si="39"/>
        <v>42.901049868691217</v>
      </c>
      <c r="X134" s="91">
        <f t="shared" si="39"/>
        <v>42.661196646354036</v>
      </c>
      <c r="Y134" s="91">
        <f t="shared" si="39"/>
        <v>42.391889299395245</v>
      </c>
      <c r="Z134" s="91">
        <f t="shared" si="39"/>
        <v>42.23470301077414</v>
      </c>
      <c r="AA134" s="91">
        <f t="shared" si="38"/>
        <v>42.121841507298264</v>
      </c>
      <c r="AB134" s="91">
        <f t="shared" si="38"/>
        <v>41.95159990842712</v>
      </c>
      <c r="AC134" s="91">
        <f t="shared" si="38"/>
        <v>41.955924330889474</v>
      </c>
      <c r="AD134" s="91">
        <f t="shared" si="38"/>
        <v>41.997683634285501</v>
      </c>
      <c r="AE134" s="91">
        <f t="shared" si="38"/>
        <v>41.948033111995677</v>
      </c>
      <c r="AF134" s="91">
        <f t="shared" si="38"/>
        <v>41.924633995335093</v>
      </c>
      <c r="AG134" s="91"/>
    </row>
    <row r="135" spans="1:33" ht="15" customHeight="1">
      <c r="A135" s="98" t="s">
        <v>563</v>
      </c>
      <c r="B135" s="91">
        <f t="shared" si="40"/>
        <v>93.828331462187734</v>
      </c>
      <c r="C135" s="91">
        <f t="shared" si="40"/>
        <v>91.998599188466557</v>
      </c>
      <c r="D135" s="91">
        <f t="shared" si="40"/>
        <v>90.28964366587789</v>
      </c>
      <c r="E135" s="91">
        <f t="shared" si="40"/>
        <v>88.884255506365207</v>
      </c>
      <c r="F135" s="91">
        <f t="shared" si="40"/>
        <v>88.49853838786575</v>
      </c>
      <c r="G135" s="91">
        <f t="shared" si="40"/>
        <v>88.620214885178939</v>
      </c>
      <c r="H135" s="91">
        <f t="shared" si="40"/>
        <v>89.461555912989752</v>
      </c>
      <c r="I135" s="91">
        <f t="shared" si="40"/>
        <v>90.223348833685691</v>
      </c>
      <c r="J135" s="91">
        <f t="shared" si="40"/>
        <v>89.818740054973901</v>
      </c>
      <c r="K135" s="91">
        <f t="shared" si="39"/>
        <v>88.638449143593107</v>
      </c>
      <c r="L135" s="91">
        <f t="shared" si="39"/>
        <v>87.283627656854208</v>
      </c>
      <c r="M135" s="91">
        <f t="shared" si="39"/>
        <v>86.094268657391169</v>
      </c>
      <c r="N135" s="91">
        <f t="shared" si="39"/>
        <v>84.835010623463887</v>
      </c>
      <c r="O135" s="91">
        <f t="shared" si="39"/>
        <v>84.171264027777937</v>
      </c>
      <c r="P135" s="91">
        <f t="shared" si="39"/>
        <v>84.006126999839637</v>
      </c>
      <c r="Q135" s="91">
        <f t="shared" si="39"/>
        <v>83.24703159368822</v>
      </c>
      <c r="R135" s="91">
        <f t="shared" si="39"/>
        <v>82.326601315302213</v>
      </c>
      <c r="S135" s="91">
        <f t="shared" si="39"/>
        <v>81.672252317383851</v>
      </c>
      <c r="T135" s="91">
        <f t="shared" si="39"/>
        <v>81.401534699753824</v>
      </c>
      <c r="U135" s="91">
        <f t="shared" si="39"/>
        <v>81.177164100292899</v>
      </c>
      <c r="V135" s="91">
        <f t="shared" si="39"/>
        <v>80.321300768921873</v>
      </c>
      <c r="W135" s="91">
        <f t="shared" si="39"/>
        <v>79.536729020773123</v>
      </c>
      <c r="X135" s="91">
        <f t="shared" si="39"/>
        <v>79.092051307566052</v>
      </c>
      <c r="Y135" s="91">
        <f t="shared" si="39"/>
        <v>78.592766895088403</v>
      </c>
      <c r="Z135" s="91">
        <f t="shared" si="39"/>
        <v>78.301350174935777</v>
      </c>
      <c r="AA135" s="91">
        <f t="shared" si="38"/>
        <v>78.092109728692321</v>
      </c>
      <c r="AB135" s="91">
        <f t="shared" si="38"/>
        <v>77.7764890164039</v>
      </c>
      <c r="AC135" s="91">
        <f t="shared" si="38"/>
        <v>77.784506312451725</v>
      </c>
      <c r="AD135" s="91">
        <f t="shared" si="38"/>
        <v>77.861926291880465</v>
      </c>
      <c r="AE135" s="91">
        <f t="shared" si="38"/>
        <v>77.769876326921747</v>
      </c>
      <c r="AF135" s="91">
        <f t="shared" si="38"/>
        <v>77.726495355899942</v>
      </c>
      <c r="AG135" s="91"/>
    </row>
    <row r="136" spans="1:33" ht="15" customHeight="1">
      <c r="A136" s="98" t="s">
        <v>564</v>
      </c>
      <c r="B136" s="91">
        <f t="shared" si="40"/>
        <v>76.901993856260901</v>
      </c>
      <c r="C136" s="91">
        <f t="shared" si="40"/>
        <v>75.402339563367377</v>
      </c>
      <c r="D136" s="91">
        <f t="shared" si="40"/>
        <v>74.001674273356329</v>
      </c>
      <c r="E136" s="91">
        <f t="shared" si="40"/>
        <v>72.849813743340817</v>
      </c>
      <c r="F136" s="91">
        <f t="shared" si="40"/>
        <v>72.533678786927865</v>
      </c>
      <c r="G136" s="91">
        <f t="shared" si="40"/>
        <v>72.63340522459346</v>
      </c>
      <c r="H136" s="91">
        <f t="shared" si="40"/>
        <v>73.322970961758898</v>
      </c>
      <c r="I136" s="91">
        <f t="shared" si="40"/>
        <v>73.947338821595665</v>
      </c>
      <c r="J136" s="91">
        <f t="shared" si="40"/>
        <v>73.615720201400748</v>
      </c>
      <c r="K136" s="91">
        <f t="shared" si="40"/>
        <v>72.648350079806022</v>
      </c>
      <c r="L136" s="91">
        <f t="shared" si="40"/>
        <v>71.537934152911774</v>
      </c>
      <c r="M136" s="91">
        <f t="shared" si="40"/>
        <v>70.56313179797003</v>
      </c>
      <c r="N136" s="91">
        <f t="shared" si="40"/>
        <v>69.53103997581556</v>
      </c>
      <c r="O136" s="91">
        <f t="shared" si="40"/>
        <v>68.987031190535987</v>
      </c>
      <c r="P136" s="91">
        <f t="shared" si="40"/>
        <v>68.85168436607421</v>
      </c>
      <c r="Q136" s="91">
        <f t="shared" si="39"/>
        <v>68.229527397592932</v>
      </c>
      <c r="R136" s="91">
        <f t="shared" si="39"/>
        <v>67.475139863353519</v>
      </c>
      <c r="S136" s="91">
        <f t="shared" si="39"/>
        <v>66.938833378589436</v>
      </c>
      <c r="T136" s="91">
        <f t="shared" si="39"/>
        <v>66.716952372678577</v>
      </c>
      <c r="U136" s="91">
        <f t="shared" si="39"/>
        <v>66.53305752778067</v>
      </c>
      <c r="V136" s="91">
        <f t="shared" si="39"/>
        <v>65.831589265207768</v>
      </c>
      <c r="W136" s="91">
        <f t="shared" si="39"/>
        <v>65.188551807164018</v>
      </c>
      <c r="X136" s="91">
        <f t="shared" si="39"/>
        <v>64.824092562966044</v>
      </c>
      <c r="Y136" s="91">
        <f t="shared" si="39"/>
        <v>64.414877497297354</v>
      </c>
      <c r="Z136" s="91">
        <f t="shared" si="39"/>
        <v>64.176031442235399</v>
      </c>
      <c r="AA136" s="91">
        <f t="shared" si="38"/>
        <v>64.004537318224678</v>
      </c>
      <c r="AB136" s="91">
        <f t="shared" si="38"/>
        <v>63.745853595525276</v>
      </c>
      <c r="AC136" s="91">
        <f t="shared" si="38"/>
        <v>63.752424596435176</v>
      </c>
      <c r="AD136" s="91">
        <f t="shared" si="38"/>
        <v>63.8158782536579</v>
      </c>
      <c r="AE136" s="91">
        <f t="shared" si="38"/>
        <v>63.740433814548616</v>
      </c>
      <c r="AF136" s="91">
        <f t="shared" si="38"/>
        <v>63.704878635052097</v>
      </c>
      <c r="AG136" s="91"/>
    </row>
    <row r="137" spans="1:33" ht="15" customHeight="1">
      <c r="A137" s="98" t="s">
        <v>565</v>
      </c>
      <c r="B137" s="91">
        <f t="shared" si="40"/>
        <v>52.640909954432445</v>
      </c>
      <c r="C137" s="91">
        <f t="shared" si="40"/>
        <v>51.614367434058515</v>
      </c>
      <c r="D137" s="91">
        <f t="shared" si="40"/>
        <v>50.655584810742084</v>
      </c>
      <c r="E137" s="91">
        <f t="shared" si="40"/>
        <v>49.867113883005857</v>
      </c>
      <c r="F137" s="91">
        <f t="shared" si="40"/>
        <v>49.650713358916875</v>
      </c>
      <c r="G137" s="91">
        <f t="shared" si="40"/>
        <v>49.718978044420901</v>
      </c>
      <c r="H137" s="91">
        <f t="shared" si="40"/>
        <v>50.190999198327987</v>
      </c>
      <c r="I137" s="91">
        <f t="shared" si="40"/>
        <v>50.618391137599971</v>
      </c>
      <c r="J137" s="91">
        <f t="shared" si="40"/>
        <v>50.391391744612541</v>
      </c>
      <c r="K137" s="91">
        <f t="shared" si="40"/>
        <v>49.729208088377845</v>
      </c>
      <c r="L137" s="91">
        <f t="shared" si="40"/>
        <v>48.96910679726097</v>
      </c>
      <c r="M137" s="91">
        <f t="shared" si="40"/>
        <v>48.301835632799737</v>
      </c>
      <c r="N137" s="91">
        <f t="shared" si="40"/>
        <v>47.595348714186294</v>
      </c>
      <c r="O137" s="91">
        <f t="shared" si="40"/>
        <v>47.2229641238225</v>
      </c>
      <c r="P137" s="91">
        <f t="shared" si="40"/>
        <v>47.130316591010448</v>
      </c>
      <c r="Q137" s="91">
        <f t="shared" si="39"/>
        <v>46.70443804985635</v>
      </c>
      <c r="R137" s="91">
        <f t="shared" si="39"/>
        <v>46.188045115560413</v>
      </c>
      <c r="S137" s="91">
        <f t="shared" si="39"/>
        <v>45.820932899650728</v>
      </c>
      <c r="T137" s="91">
        <f t="shared" si="39"/>
        <v>45.669051037204042</v>
      </c>
      <c r="U137" s="91">
        <f t="shared" si="39"/>
        <v>45.543171440513099</v>
      </c>
      <c r="V137" s="91">
        <f t="shared" si="39"/>
        <v>45.063002776550867</v>
      </c>
      <c r="W137" s="91">
        <f t="shared" si="39"/>
        <v>44.622831134324308</v>
      </c>
      <c r="X137" s="91">
        <f t="shared" si="39"/>
        <v>44.373351695706035</v>
      </c>
      <c r="Y137" s="91">
        <f t="shared" si="39"/>
        <v>44.093236027130168</v>
      </c>
      <c r="Z137" s="91">
        <f t="shared" si="39"/>
        <v>43.929741258698193</v>
      </c>
      <c r="AA137" s="91">
        <f t="shared" ref="Q137:AF151" si="41">SUMIFS($I$5:$I$55,$B$5:$B$55,$A137)*AA$103*AA$99*10</f>
        <v>43.812350196554384</v>
      </c>
      <c r="AB137" s="91">
        <f t="shared" si="41"/>
        <v>43.635276158932555</v>
      </c>
      <c r="AC137" s="91">
        <f t="shared" si="41"/>
        <v>43.639774136811468</v>
      </c>
      <c r="AD137" s="91">
        <f t="shared" si="41"/>
        <v>43.683209398872201</v>
      </c>
      <c r="AE137" s="91">
        <f t="shared" si="41"/>
        <v>43.631566213480454</v>
      </c>
      <c r="AF137" s="91">
        <f t="shared" si="41"/>
        <v>43.60722800183683</v>
      </c>
      <c r="AG137" s="91"/>
    </row>
    <row r="138" spans="1:33" ht="15" customHeight="1">
      <c r="A138" s="98" t="s">
        <v>562</v>
      </c>
      <c r="B138" s="91">
        <f t="shared" si="40"/>
        <v>46.998797419123505</v>
      </c>
      <c r="C138" s="91">
        <f t="shared" si="40"/>
        <v>46.082280892358789</v>
      </c>
      <c r="D138" s="91">
        <f t="shared" si="40"/>
        <v>45.226261679901555</v>
      </c>
      <c r="E138" s="91">
        <f t="shared" si="40"/>
        <v>44.522299961997732</v>
      </c>
      <c r="F138" s="91">
        <f t="shared" si="40"/>
        <v>44.32909349193757</v>
      </c>
      <c r="G138" s="91">
        <f t="shared" si="40"/>
        <v>44.390041490892401</v>
      </c>
      <c r="H138" s="91">
        <f t="shared" si="40"/>
        <v>44.81147088125104</v>
      </c>
      <c r="I138" s="91">
        <f t="shared" si="40"/>
        <v>45.193054466903305</v>
      </c>
      <c r="J138" s="91">
        <f t="shared" si="40"/>
        <v>44.990385126754823</v>
      </c>
      <c r="K138" s="91">
        <f t="shared" si="40"/>
        <v>44.399175067115486</v>
      </c>
      <c r="L138" s="91">
        <f t="shared" si="40"/>
        <v>43.720542295946821</v>
      </c>
      <c r="M138" s="91">
        <f t="shared" si="40"/>
        <v>43.12479001299269</v>
      </c>
      <c r="N138" s="91">
        <f t="shared" si="40"/>
        <v>42.494025164970182</v>
      </c>
      <c r="O138" s="91">
        <f t="shared" si="40"/>
        <v>42.161553178075188</v>
      </c>
      <c r="P138" s="91">
        <f t="shared" si="40"/>
        <v>42.078835713088637</v>
      </c>
      <c r="Q138" s="91">
        <f t="shared" si="41"/>
        <v>41.698603317824585</v>
      </c>
      <c r="R138" s="91">
        <f t="shared" si="41"/>
        <v>41.237557964910849</v>
      </c>
      <c r="S138" s="91">
        <f t="shared" si="41"/>
        <v>40.909793253385907</v>
      </c>
      <c r="T138" s="91">
        <f t="shared" si="41"/>
        <v>40.774190261512295</v>
      </c>
      <c r="U138" s="91">
        <f t="shared" si="41"/>
        <v>40.66180258300902</v>
      </c>
      <c r="V138" s="91">
        <f t="shared" si="41"/>
        <v>40.233098941979506</v>
      </c>
      <c r="W138" s="91">
        <f t="shared" si="41"/>
        <v>39.840105396454611</v>
      </c>
      <c r="X138" s="91">
        <f t="shared" si="41"/>
        <v>39.617365447506032</v>
      </c>
      <c r="Y138" s="91">
        <f t="shared" si="41"/>
        <v>39.367272894533151</v>
      </c>
      <c r="Z138" s="91">
        <f t="shared" si="41"/>
        <v>39.221301681131393</v>
      </c>
      <c r="AA138" s="91">
        <f t="shared" si="41"/>
        <v>39.116492726398498</v>
      </c>
      <c r="AB138" s="91">
        <f t="shared" si="41"/>
        <v>38.958397685306345</v>
      </c>
      <c r="AC138" s="91">
        <f t="shared" si="41"/>
        <v>38.962413564805949</v>
      </c>
      <c r="AD138" s="91">
        <f t="shared" si="41"/>
        <v>39.001193386131348</v>
      </c>
      <c r="AE138" s="91">
        <f t="shared" si="41"/>
        <v>38.955085376022737</v>
      </c>
      <c r="AF138" s="91">
        <f t="shared" si="41"/>
        <v>38.933355761554211</v>
      </c>
      <c r="AG138" s="91"/>
    </row>
    <row r="139" spans="1:33" ht="15" customHeight="1">
      <c r="A139" s="98" t="s">
        <v>566</v>
      </c>
      <c r="B139" s="91">
        <f t="shared" si="40"/>
        <v>83.898213400044</v>
      </c>
      <c r="C139" s="91">
        <f t="shared" si="40"/>
        <v>82.26212687507504</v>
      </c>
      <c r="D139" s="91">
        <f t="shared" si="40"/>
        <v>80.734034955598588</v>
      </c>
      <c r="E139" s="91">
        <f t="shared" si="40"/>
        <v>79.477383005390905</v>
      </c>
      <c r="F139" s="91">
        <f t="shared" si="40"/>
        <v>79.132487421982205</v>
      </c>
      <c r="G139" s="91">
        <f t="shared" si="40"/>
        <v>79.24128655096878</v>
      </c>
      <c r="H139" s="91">
        <f t="shared" si="40"/>
        <v>79.993586074934314</v>
      </c>
      <c r="I139" s="91">
        <f t="shared" si="40"/>
        <v>80.674756293259534</v>
      </c>
      <c r="J139" s="91">
        <f t="shared" si="40"/>
        <v>80.312968407544304</v>
      </c>
      <c r="K139" s="91">
        <f t="shared" si="40"/>
        <v>79.25759102617134</v>
      </c>
      <c r="L139" s="91">
        <f t="shared" si="40"/>
        <v>78.046154134541311</v>
      </c>
      <c r="M139" s="91">
        <f t="shared" si="40"/>
        <v>76.982668366530774</v>
      </c>
      <c r="N139" s="91">
        <f t="shared" si="40"/>
        <v>75.856681176843523</v>
      </c>
      <c r="O139" s="91">
        <f t="shared" si="40"/>
        <v>75.263180763262653</v>
      </c>
      <c r="P139" s="91">
        <f t="shared" si="40"/>
        <v>75.115520654697264</v>
      </c>
      <c r="Q139" s="91">
        <f t="shared" si="41"/>
        <v>74.436762465312313</v>
      </c>
      <c r="R139" s="91">
        <f t="shared" si="41"/>
        <v>73.613743930158975</v>
      </c>
      <c r="S139" s="91">
        <f t="shared" si="41"/>
        <v>73.028646539957805</v>
      </c>
      <c r="T139" s="91">
        <f t="shared" si="41"/>
        <v>72.786579734536346</v>
      </c>
      <c r="U139" s="91">
        <f t="shared" si="41"/>
        <v>72.585954911085722</v>
      </c>
      <c r="V139" s="91">
        <f t="shared" si="41"/>
        <v>71.820670020076264</v>
      </c>
      <c r="W139" s="91">
        <f t="shared" si="41"/>
        <v>71.119131722122447</v>
      </c>
      <c r="X139" s="91">
        <f t="shared" si="41"/>
        <v>70.721515510734051</v>
      </c>
      <c r="Y139" s="91">
        <f t="shared" si="41"/>
        <v>70.275071781717642</v>
      </c>
      <c r="Z139" s="91">
        <f t="shared" si="41"/>
        <v>70.014496518418227</v>
      </c>
      <c r="AA139" s="91">
        <f t="shared" si="41"/>
        <v>69.827400581217972</v>
      </c>
      <c r="AB139" s="91">
        <f t="shared" si="41"/>
        <v>69.545182902821779</v>
      </c>
      <c r="AC139" s="91">
        <f t="shared" si="41"/>
        <v>69.552351705722003</v>
      </c>
      <c r="AD139" s="91">
        <f t="shared" si="41"/>
        <v>69.62157810945655</v>
      </c>
      <c r="AE139" s="91">
        <f t="shared" si="41"/>
        <v>69.539270052996173</v>
      </c>
      <c r="AF139" s="91">
        <f t="shared" si="41"/>
        <v>69.500480213002533</v>
      </c>
      <c r="AG139" s="91"/>
    </row>
    <row r="140" spans="1:33" ht="15" customHeight="1">
      <c r="A140" s="98" t="s">
        <v>569</v>
      </c>
      <c r="B140" s="91">
        <f t="shared" si="40"/>
        <v>53.261542333316427</v>
      </c>
      <c r="C140" s="91">
        <f t="shared" si="40"/>
        <v>52.222896953645481</v>
      </c>
      <c r="D140" s="91">
        <f t="shared" si="40"/>
        <v>51.252810355134535</v>
      </c>
      <c r="E140" s="91">
        <f t="shared" si="40"/>
        <v>50.455043414316748</v>
      </c>
      <c r="F140" s="91">
        <f t="shared" si="40"/>
        <v>50.236091544284598</v>
      </c>
      <c r="G140" s="91">
        <f t="shared" si="40"/>
        <v>50.305161065309036</v>
      </c>
      <c r="H140" s="91">
        <f t="shared" si="40"/>
        <v>50.782747313206457</v>
      </c>
      <c r="I140" s="91">
        <f t="shared" si="40"/>
        <v>51.215178171376593</v>
      </c>
      <c r="J140" s="91">
        <f t="shared" si="40"/>
        <v>50.985502472576897</v>
      </c>
      <c r="K140" s="91">
        <f t="shared" si="40"/>
        <v>50.3155117207167</v>
      </c>
      <c r="L140" s="91">
        <f t="shared" si="40"/>
        <v>49.546448892405515</v>
      </c>
      <c r="M140" s="91">
        <f t="shared" si="40"/>
        <v>48.871310650978508</v>
      </c>
      <c r="N140" s="91">
        <f t="shared" si="40"/>
        <v>48.156494304600059</v>
      </c>
      <c r="O140" s="91">
        <f t="shared" si="40"/>
        <v>47.7797193278547</v>
      </c>
      <c r="P140" s="91">
        <f t="shared" si="40"/>
        <v>47.685979487581847</v>
      </c>
      <c r="Q140" s="91">
        <f t="shared" si="41"/>
        <v>47.255079870379845</v>
      </c>
      <c r="R140" s="91">
        <f t="shared" si="41"/>
        <v>46.73259870213186</v>
      </c>
      <c r="S140" s="91">
        <f t="shared" si="41"/>
        <v>46.361158260739856</v>
      </c>
      <c r="T140" s="91">
        <f t="shared" si="41"/>
        <v>46.207485722530137</v>
      </c>
      <c r="U140" s="91">
        <f t="shared" si="41"/>
        <v>46.080122014838551</v>
      </c>
      <c r="V140" s="91">
        <f t="shared" si="41"/>
        <v>45.594292198353727</v>
      </c>
      <c r="W140" s="91">
        <f t="shared" si="41"/>
        <v>45.148930965489967</v>
      </c>
      <c r="X140" s="91">
        <f t="shared" si="41"/>
        <v>44.896510183008033</v>
      </c>
      <c r="Y140" s="91">
        <f t="shared" si="41"/>
        <v>44.613091971715839</v>
      </c>
      <c r="Z140" s="91">
        <f t="shared" si="41"/>
        <v>44.447669612230534</v>
      </c>
      <c r="AA140" s="91">
        <f t="shared" si="41"/>
        <v>44.328894518271539</v>
      </c>
      <c r="AB140" s="91">
        <f t="shared" si="41"/>
        <v>44.14973279103144</v>
      </c>
      <c r="AC140" s="91">
        <f t="shared" si="41"/>
        <v>44.15428379973207</v>
      </c>
      <c r="AD140" s="91">
        <f t="shared" si="41"/>
        <v>44.1982311602737</v>
      </c>
      <c r="AE140" s="91">
        <f t="shared" si="41"/>
        <v>44.145979105600794</v>
      </c>
      <c r="AF140" s="91">
        <f t="shared" si="41"/>
        <v>44.12135394826791</v>
      </c>
      <c r="AG140" s="91"/>
    </row>
    <row r="141" spans="1:33" ht="15" customHeight="1">
      <c r="A141" s="98" t="s">
        <v>570</v>
      </c>
      <c r="B141" s="91">
        <f t="shared" si="40"/>
        <v>43.049318644407244</v>
      </c>
      <c r="C141" s="91">
        <f t="shared" si="40"/>
        <v>42.209820313168976</v>
      </c>
      <c r="D141" s="91">
        <f t="shared" si="40"/>
        <v>41.425735488313194</v>
      </c>
      <c r="E141" s="91">
        <f t="shared" si="40"/>
        <v>40.780930217292031</v>
      </c>
      <c r="F141" s="91">
        <f t="shared" si="40"/>
        <v>40.603959585052067</v>
      </c>
      <c r="G141" s="91">
        <f t="shared" si="40"/>
        <v>40.659785903422446</v>
      </c>
      <c r="H141" s="91">
        <f t="shared" si="40"/>
        <v>41.045801059297169</v>
      </c>
      <c r="I141" s="91">
        <f t="shared" si="40"/>
        <v>41.395318797415619</v>
      </c>
      <c r="J141" s="91">
        <f t="shared" si="40"/>
        <v>41.209680494254421</v>
      </c>
      <c r="K141" s="91">
        <f t="shared" si="40"/>
        <v>40.668151952231838</v>
      </c>
      <c r="L141" s="91">
        <f t="shared" si="40"/>
        <v>40.046547145026913</v>
      </c>
      <c r="M141" s="91">
        <f t="shared" si="40"/>
        <v>39.500858079127759</v>
      </c>
      <c r="N141" s="91">
        <f t="shared" si="40"/>
        <v>38.923098680518905</v>
      </c>
      <c r="O141" s="91">
        <f t="shared" si="40"/>
        <v>38.618565516052058</v>
      </c>
      <c r="P141" s="91">
        <f t="shared" si="40"/>
        <v>38.542799098543384</v>
      </c>
      <c r="Q141" s="91">
        <f t="shared" si="41"/>
        <v>38.194519005402356</v>
      </c>
      <c r="R141" s="91">
        <f t="shared" si="41"/>
        <v>37.772216959456159</v>
      </c>
      <c r="S141" s="91">
        <f t="shared" si="41"/>
        <v>37.471995501000535</v>
      </c>
      <c r="T141" s="91">
        <f t="shared" si="41"/>
        <v>37.347787718528068</v>
      </c>
      <c r="U141" s="91">
        <f t="shared" si="41"/>
        <v>37.244844382756156</v>
      </c>
      <c r="V141" s="91">
        <f t="shared" si="41"/>
        <v>36.852166257779551</v>
      </c>
      <c r="W141" s="91">
        <f t="shared" si="41"/>
        <v>36.492197379945821</v>
      </c>
      <c r="X141" s="91">
        <f t="shared" si="41"/>
        <v>36.288175073766027</v>
      </c>
      <c r="Y141" s="91">
        <f t="shared" si="41"/>
        <v>36.059098701715243</v>
      </c>
      <c r="Z141" s="91">
        <f t="shared" si="41"/>
        <v>35.925393976834641</v>
      </c>
      <c r="AA141" s="91">
        <f t="shared" si="41"/>
        <v>35.82939249728939</v>
      </c>
      <c r="AB141" s="91">
        <f t="shared" si="41"/>
        <v>35.684582753767998</v>
      </c>
      <c r="AC141" s="91">
        <f t="shared" si="41"/>
        <v>35.688261164402078</v>
      </c>
      <c r="AD141" s="91">
        <f t="shared" si="41"/>
        <v>35.72378217721274</v>
      </c>
      <c r="AE141" s="91">
        <f t="shared" si="41"/>
        <v>35.681548789802335</v>
      </c>
      <c r="AF141" s="91">
        <f t="shared" si="41"/>
        <v>35.661645193356378</v>
      </c>
      <c r="AG141" s="91"/>
    </row>
    <row r="142" spans="1:33" ht="15" customHeight="1">
      <c r="A142" s="98" t="s">
        <v>571</v>
      </c>
      <c r="B142" s="91">
        <f t="shared" si="40"/>
        <v>49.763432561424885</v>
      </c>
      <c r="C142" s="91">
        <f t="shared" si="40"/>
        <v>48.793003297791657</v>
      </c>
      <c r="D142" s="91">
        <f t="shared" si="40"/>
        <v>47.88663001401342</v>
      </c>
      <c r="E142" s="91">
        <f t="shared" si="40"/>
        <v>47.141258783291718</v>
      </c>
      <c r="F142" s="91">
        <f t="shared" si="40"/>
        <v>46.936687226757428</v>
      </c>
      <c r="G142" s="91">
        <f t="shared" si="40"/>
        <v>47.001220402121369</v>
      </c>
      <c r="H142" s="91">
        <f t="shared" si="40"/>
        <v>47.447439756618749</v>
      </c>
      <c r="I142" s="91">
        <f t="shared" si="40"/>
        <v>47.851469435544665</v>
      </c>
      <c r="J142" s="91">
        <f t="shared" si="40"/>
        <v>47.636878369505105</v>
      </c>
      <c r="K142" s="91">
        <f t="shared" si="40"/>
        <v>47.010891247534047</v>
      </c>
      <c r="L142" s="91">
        <f t="shared" si="40"/>
        <v>46.292338901590753</v>
      </c>
      <c r="M142" s="91">
        <f t="shared" si="40"/>
        <v>45.661542366698143</v>
      </c>
      <c r="N142" s="91">
        <f t="shared" si="40"/>
        <v>44.993673704086078</v>
      </c>
      <c r="O142" s="91">
        <f t="shared" si="40"/>
        <v>44.641644541491374</v>
      </c>
      <c r="P142" s="91">
        <f t="shared" si="40"/>
        <v>44.554061343270334</v>
      </c>
      <c r="Q142" s="91">
        <f t="shared" si="41"/>
        <v>44.151462336520154</v>
      </c>
      <c r="R142" s="91">
        <f t="shared" si="41"/>
        <v>43.663296668729132</v>
      </c>
      <c r="S142" s="91">
        <f t="shared" si="41"/>
        <v>43.316251680055672</v>
      </c>
      <c r="T142" s="91">
        <f t="shared" si="41"/>
        <v>43.172672041601253</v>
      </c>
      <c r="U142" s="91">
        <f t="shared" si="41"/>
        <v>43.053673323186018</v>
      </c>
      <c r="V142" s="91">
        <f t="shared" si="41"/>
        <v>42.599751820919479</v>
      </c>
      <c r="W142" s="91">
        <f t="shared" si="41"/>
        <v>42.18364100801076</v>
      </c>
      <c r="X142" s="91">
        <f t="shared" si="41"/>
        <v>41.947798709124029</v>
      </c>
      <c r="Y142" s="91">
        <f t="shared" si="41"/>
        <v>41.682994829505695</v>
      </c>
      <c r="Z142" s="91">
        <f t="shared" si="41"/>
        <v>41.528437074139134</v>
      </c>
      <c r="AA142" s="91">
        <f t="shared" si="41"/>
        <v>41.417462886774885</v>
      </c>
      <c r="AB142" s="91">
        <f t="shared" si="41"/>
        <v>41.250068137383195</v>
      </c>
      <c r="AC142" s="91">
        <f t="shared" si="41"/>
        <v>41.25432024508865</v>
      </c>
      <c r="AD142" s="91">
        <f t="shared" si="41"/>
        <v>41.295381232374375</v>
      </c>
      <c r="AE142" s="91">
        <f t="shared" si="41"/>
        <v>41.246560986377013</v>
      </c>
      <c r="AF142" s="91">
        <f t="shared" si="41"/>
        <v>41.223553159292699</v>
      </c>
      <c r="AG142" s="91"/>
    </row>
    <row r="143" spans="1:33" ht="15" customHeight="1">
      <c r="A143" s="98" t="s">
        <v>572</v>
      </c>
      <c r="B143" s="91">
        <f t="shared" ref="B143:P152" si="42">SUMIFS($I$5:$I$55,$B$5:$B$55,$A143)*B$103*B$99*10</f>
        <v>54.728491592496759</v>
      </c>
      <c r="C143" s="91">
        <f t="shared" si="42"/>
        <v>53.661239454487415</v>
      </c>
      <c r="D143" s="91">
        <f t="shared" si="42"/>
        <v>52.664434369153071</v>
      </c>
      <c r="E143" s="91">
        <f t="shared" si="42"/>
        <v>51.844695033778862</v>
      </c>
      <c r="F143" s="91">
        <f t="shared" si="42"/>
        <v>51.619712709699215</v>
      </c>
      <c r="G143" s="91">
        <f t="shared" si="42"/>
        <v>51.690684569226448</v>
      </c>
      <c r="H143" s="91">
        <f t="shared" si="42"/>
        <v>52.181424675646454</v>
      </c>
      <c r="I143" s="91">
        <f t="shared" si="42"/>
        <v>52.625765705757736</v>
      </c>
      <c r="J143" s="91">
        <f t="shared" si="42"/>
        <v>52.389764193219897</v>
      </c>
      <c r="K143" s="91">
        <f t="shared" si="42"/>
        <v>51.701320306244924</v>
      </c>
      <c r="L143" s="91">
        <f t="shared" si="42"/>
        <v>50.911075662747187</v>
      </c>
      <c r="M143" s="91">
        <f t="shared" si="42"/>
        <v>50.21734251212834</v>
      </c>
      <c r="N143" s="91">
        <f t="shared" si="42"/>
        <v>49.482838427396246</v>
      </c>
      <c r="O143" s="91">
        <f t="shared" si="42"/>
        <v>49.095686173749009</v>
      </c>
      <c r="P143" s="91">
        <f t="shared" si="42"/>
        <v>48.999364515841521</v>
      </c>
      <c r="Q143" s="91">
        <f t="shared" si="41"/>
        <v>48.556596900708101</v>
      </c>
      <c r="R143" s="91">
        <f t="shared" si="41"/>
        <v>48.019725361300736</v>
      </c>
      <c r="S143" s="91">
        <f t="shared" si="41"/>
        <v>47.638054568768702</v>
      </c>
      <c r="T143" s="91">
        <f t="shared" si="41"/>
        <v>47.480149524209992</v>
      </c>
      <c r="U143" s="91">
        <f t="shared" si="41"/>
        <v>47.349277917789607</v>
      </c>
      <c r="V143" s="91">
        <f t="shared" si="41"/>
        <v>46.850067195342284</v>
      </c>
      <c r="W143" s="91">
        <f t="shared" si="41"/>
        <v>46.392439657336098</v>
      </c>
      <c r="X143" s="91">
        <f t="shared" si="41"/>
        <v>46.13306660754003</v>
      </c>
      <c r="Y143" s="91">
        <f t="shared" si="41"/>
        <v>45.841842386191061</v>
      </c>
      <c r="Z143" s="91">
        <f t="shared" si="41"/>
        <v>45.671863902397895</v>
      </c>
      <c r="AA143" s="91">
        <f t="shared" si="41"/>
        <v>45.54981746051206</v>
      </c>
      <c r="AB143" s="91">
        <f t="shared" si="41"/>
        <v>45.365721194174256</v>
      </c>
      <c r="AC143" s="91">
        <f t="shared" si="41"/>
        <v>45.370397548453496</v>
      </c>
      <c r="AD143" s="91">
        <f t="shared" si="41"/>
        <v>45.415555323586318</v>
      </c>
      <c r="AE143" s="91">
        <f t="shared" si="41"/>
        <v>45.361864123339799</v>
      </c>
      <c r="AF143" s="91">
        <f t="shared" si="41"/>
        <v>45.336560730741397</v>
      </c>
      <c r="AG143" s="91"/>
    </row>
    <row r="144" spans="1:33" ht="15" customHeight="1">
      <c r="A144" s="98" t="s">
        <v>573</v>
      </c>
      <c r="B144" s="91">
        <f t="shared" si="42"/>
        <v>104.60476640462781</v>
      </c>
      <c r="C144" s="91">
        <f t="shared" si="42"/>
        <v>102.56488448311308</v>
      </c>
      <c r="D144" s="91">
        <f t="shared" si="42"/>
        <v>100.65965084578329</v>
      </c>
      <c r="E144" s="91">
        <f t="shared" si="42"/>
        <v>99.092850095490746</v>
      </c>
      <c r="F144" s="91">
        <f t="shared" si="42"/>
        <v>98.662832333796217</v>
      </c>
      <c r="G144" s="91">
        <f t="shared" si="42"/>
        <v>98.79848370241838</v>
      </c>
      <c r="H144" s="91">
        <f t="shared" si="42"/>
        <v>99.736454998606732</v>
      </c>
      <c r="I144" s="91">
        <f t="shared" si="42"/>
        <v>100.58574187471633</v>
      </c>
      <c r="J144" s="91">
        <f t="shared" si="42"/>
        <v>100.13466269508216</v>
      </c>
      <c r="K144" s="91">
        <f t="shared" si="42"/>
        <v>98.818812214204215</v>
      </c>
      <c r="L144" s="91">
        <f t="shared" si="42"/>
        <v>97.308385854364218</v>
      </c>
      <c r="M144" s="91">
        <f t="shared" si="42"/>
        <v>95.982425791222639</v>
      </c>
      <c r="N144" s="91">
        <f t="shared" si="42"/>
        <v>94.578538602466651</v>
      </c>
      <c r="O144" s="91">
        <f t="shared" si="42"/>
        <v>93.838558934155316</v>
      </c>
      <c r="P144" s="91">
        <f t="shared" si="42"/>
        <v>93.654455476670293</v>
      </c>
      <c r="Q144" s="91">
        <f t="shared" si="41"/>
        <v>92.808175931868888</v>
      </c>
      <c r="R144" s="91">
        <f t="shared" si="41"/>
        <v>91.78203177304286</v>
      </c>
      <c r="S144" s="91">
        <f t="shared" si="41"/>
        <v>91.052529041749665</v>
      </c>
      <c r="T144" s="91">
        <f t="shared" si="41"/>
        <v>90.750718781325062</v>
      </c>
      <c r="U144" s="91">
        <f t="shared" si="41"/>
        <v>90.500578618125701</v>
      </c>
      <c r="V144" s="91">
        <f t="shared" si="41"/>
        <v>89.546417092953178</v>
      </c>
      <c r="W144" s="91">
        <f t="shared" si="41"/>
        <v>88.67173518010425</v>
      </c>
      <c r="X144" s="91">
        <f t="shared" si="41"/>
        <v>88.175985041628053</v>
      </c>
      <c r="Y144" s="91">
        <f t="shared" si="41"/>
        <v>87.619356478348692</v>
      </c>
      <c r="Z144" s="91">
        <f t="shared" si="41"/>
        <v>87.294469768088362</v>
      </c>
      <c r="AA144" s="91">
        <f t="shared" si="41"/>
        <v>87.06119749669007</v>
      </c>
      <c r="AB144" s="91">
        <f t="shared" si="41"/>
        <v>86.709326901029954</v>
      </c>
      <c r="AC144" s="91">
        <f t="shared" si="41"/>
        <v>86.718265004982257</v>
      </c>
      <c r="AD144" s="91">
        <f t="shared" si="41"/>
        <v>86.804576876215521</v>
      </c>
      <c r="AE144" s="91">
        <f t="shared" si="41"/>
        <v>86.701954726465971</v>
      </c>
      <c r="AF144" s="91">
        <f t="shared" si="41"/>
        <v>86.653591334839746</v>
      </c>
      <c r="AG144" s="91"/>
    </row>
    <row r="145" spans="1:33" ht="15" customHeight="1">
      <c r="A145" s="98" t="s">
        <v>574</v>
      </c>
      <c r="B145" s="91">
        <f t="shared" si="42"/>
        <v>55.856914099558551</v>
      </c>
      <c r="C145" s="91">
        <f t="shared" si="42"/>
        <v>54.767656762827357</v>
      </c>
      <c r="D145" s="91">
        <f t="shared" si="42"/>
        <v>53.750298995321174</v>
      </c>
      <c r="E145" s="91">
        <f t="shared" si="42"/>
        <v>52.913657817980493</v>
      </c>
      <c r="F145" s="91">
        <f t="shared" si="42"/>
        <v>52.684036683095073</v>
      </c>
      <c r="G145" s="91">
        <f t="shared" si="42"/>
        <v>52.75647187993215</v>
      </c>
      <c r="H145" s="91">
        <f t="shared" si="42"/>
        <v>53.257330339061852</v>
      </c>
      <c r="I145" s="91">
        <f t="shared" si="42"/>
        <v>53.710833039897075</v>
      </c>
      <c r="J145" s="91">
        <f t="shared" si="42"/>
        <v>53.46996551679144</v>
      </c>
      <c r="K145" s="91">
        <f t="shared" si="42"/>
        <v>52.767326910497403</v>
      </c>
      <c r="L145" s="91">
        <f t="shared" si="42"/>
        <v>51.960788563010027</v>
      </c>
      <c r="M145" s="91">
        <f t="shared" si="42"/>
        <v>51.252751636089762</v>
      </c>
      <c r="N145" s="91">
        <f t="shared" si="42"/>
        <v>50.503103137239478</v>
      </c>
      <c r="O145" s="91">
        <f t="shared" si="42"/>
        <v>50.107968362898482</v>
      </c>
      <c r="P145" s="91">
        <f t="shared" si="42"/>
        <v>50.009660691425886</v>
      </c>
      <c r="Q145" s="91">
        <f t="shared" si="41"/>
        <v>49.557763847114458</v>
      </c>
      <c r="R145" s="91">
        <f t="shared" si="41"/>
        <v>49.009822791430665</v>
      </c>
      <c r="S145" s="91">
        <f t="shared" si="41"/>
        <v>48.620282498021666</v>
      </c>
      <c r="T145" s="91">
        <f t="shared" si="41"/>
        <v>48.459121679348343</v>
      </c>
      <c r="U145" s="91">
        <f t="shared" si="41"/>
        <v>48.325551689290435</v>
      </c>
      <c r="V145" s="91">
        <f t="shared" si="41"/>
        <v>47.816047962256562</v>
      </c>
      <c r="W145" s="91">
        <f t="shared" si="41"/>
        <v>47.348984804910039</v>
      </c>
      <c r="X145" s="91">
        <f t="shared" si="41"/>
        <v>47.084263857180048</v>
      </c>
      <c r="Y145" s="91">
        <f t="shared" si="41"/>
        <v>46.787035012710476</v>
      </c>
      <c r="Z145" s="91">
        <f t="shared" si="41"/>
        <v>46.613551817911265</v>
      </c>
      <c r="AA145" s="91">
        <f t="shared" si="41"/>
        <v>46.488988954543238</v>
      </c>
      <c r="AB145" s="91">
        <f t="shared" si="41"/>
        <v>46.301096888899508</v>
      </c>
      <c r="AC145" s="91">
        <f t="shared" si="41"/>
        <v>46.305869662854604</v>
      </c>
      <c r="AD145" s="91">
        <f t="shared" si="41"/>
        <v>46.351958526134496</v>
      </c>
      <c r="AE145" s="91">
        <f t="shared" si="41"/>
        <v>46.297160290831343</v>
      </c>
      <c r="AF145" s="91">
        <f t="shared" si="41"/>
        <v>46.271335178797926</v>
      </c>
      <c r="AG145" s="91"/>
    </row>
    <row r="146" spans="1:33" ht="15" customHeight="1">
      <c r="A146" s="98" t="s">
        <v>575</v>
      </c>
      <c r="B146" s="91">
        <f t="shared" si="42"/>
        <v>56.759652105207977</v>
      </c>
      <c r="C146" s="91">
        <f t="shared" si="42"/>
        <v>55.652790609499327</v>
      </c>
      <c r="D146" s="91">
        <f t="shared" si="42"/>
        <v>54.618990696255672</v>
      </c>
      <c r="E146" s="91">
        <f t="shared" si="42"/>
        <v>53.768828045341792</v>
      </c>
      <c r="F146" s="91">
        <f t="shared" si="42"/>
        <v>53.535495861811768</v>
      </c>
      <c r="G146" s="91">
        <f t="shared" si="42"/>
        <v>53.609101728496704</v>
      </c>
      <c r="H146" s="91">
        <f t="shared" si="42"/>
        <v>54.118054869794165</v>
      </c>
      <c r="I146" s="91">
        <f t="shared" si="42"/>
        <v>54.578886907208535</v>
      </c>
      <c r="J146" s="91">
        <f t="shared" si="42"/>
        <v>54.334126575648682</v>
      </c>
      <c r="K146" s="91">
        <f t="shared" si="42"/>
        <v>53.62013219389938</v>
      </c>
      <c r="L146" s="91">
        <f t="shared" si="42"/>
        <v>52.80055888322029</v>
      </c>
      <c r="M146" s="91">
        <f t="shared" si="42"/>
        <v>52.08107893525888</v>
      </c>
      <c r="N146" s="91">
        <f t="shared" si="42"/>
        <v>51.319314905114055</v>
      </c>
      <c r="O146" s="91">
        <f t="shared" si="42"/>
        <v>50.917794114218047</v>
      </c>
      <c r="P146" s="91">
        <f t="shared" si="42"/>
        <v>50.817897631893374</v>
      </c>
      <c r="Q146" s="91">
        <f t="shared" si="41"/>
        <v>50.358697404239543</v>
      </c>
      <c r="R146" s="91">
        <f t="shared" si="41"/>
        <v>49.801900735534595</v>
      </c>
      <c r="S146" s="91">
        <f t="shared" si="41"/>
        <v>49.40606484142404</v>
      </c>
      <c r="T146" s="91">
        <f t="shared" si="41"/>
        <v>49.242299403459022</v>
      </c>
      <c r="U146" s="91">
        <f t="shared" si="41"/>
        <v>49.106570706491084</v>
      </c>
      <c r="V146" s="91">
        <f t="shared" si="41"/>
        <v>48.588832575787976</v>
      </c>
      <c r="W146" s="91">
        <f t="shared" si="41"/>
        <v>48.114220922969196</v>
      </c>
      <c r="X146" s="91">
        <f t="shared" si="41"/>
        <v>47.845221656892043</v>
      </c>
      <c r="Y146" s="91">
        <f t="shared" si="41"/>
        <v>47.543189113926005</v>
      </c>
      <c r="Z146" s="91">
        <f t="shared" si="41"/>
        <v>47.366902150321948</v>
      </c>
      <c r="AA146" s="91">
        <f t="shared" si="41"/>
        <v>47.24032614976818</v>
      </c>
      <c r="AB146" s="91">
        <f t="shared" si="41"/>
        <v>47.049397444679698</v>
      </c>
      <c r="AC146" s="91">
        <f t="shared" si="41"/>
        <v>47.054247354375491</v>
      </c>
      <c r="AD146" s="91">
        <f t="shared" si="41"/>
        <v>47.101081088173032</v>
      </c>
      <c r="AE146" s="91">
        <f t="shared" si="41"/>
        <v>47.045397224824583</v>
      </c>
      <c r="AF146" s="91">
        <f t="shared" si="41"/>
        <v>47.019154737243142</v>
      </c>
      <c r="AG146" s="91"/>
    </row>
    <row r="147" spans="1:33" ht="15" customHeight="1">
      <c r="A147" s="98" t="s">
        <v>576</v>
      </c>
      <c r="B147" s="91">
        <f t="shared" si="42"/>
        <v>53.712911336141147</v>
      </c>
      <c r="C147" s="91">
        <f t="shared" si="42"/>
        <v>52.665463876981462</v>
      </c>
      <c r="D147" s="91">
        <f t="shared" si="42"/>
        <v>51.687156205601781</v>
      </c>
      <c r="E147" s="91">
        <f t="shared" si="42"/>
        <v>50.882628527997404</v>
      </c>
      <c r="F147" s="91">
        <f t="shared" si="42"/>
        <v>50.661821133642945</v>
      </c>
      <c r="G147" s="91">
        <f t="shared" si="42"/>
        <v>50.731475989591317</v>
      </c>
      <c r="H147" s="91">
        <f t="shared" si="42"/>
        <v>51.213109578572606</v>
      </c>
      <c r="I147" s="91">
        <f t="shared" si="42"/>
        <v>51.64920510503233</v>
      </c>
      <c r="J147" s="91">
        <f t="shared" si="42"/>
        <v>51.417583002005507</v>
      </c>
      <c r="K147" s="91">
        <f t="shared" si="42"/>
        <v>50.741914362417695</v>
      </c>
      <c r="L147" s="91">
        <f t="shared" si="42"/>
        <v>49.966334052510646</v>
      </c>
      <c r="M147" s="91">
        <f t="shared" si="42"/>
        <v>49.285474300563081</v>
      </c>
      <c r="N147" s="91">
        <f t="shared" si="42"/>
        <v>48.564600188537348</v>
      </c>
      <c r="O147" s="91">
        <f t="shared" si="42"/>
        <v>48.184632203514482</v>
      </c>
      <c r="P147" s="91">
        <f t="shared" si="42"/>
        <v>48.090097957815594</v>
      </c>
      <c r="Q147" s="91">
        <f t="shared" si="41"/>
        <v>47.655546648942384</v>
      </c>
      <c r="R147" s="91">
        <f t="shared" si="41"/>
        <v>47.128637674183828</v>
      </c>
      <c r="S147" s="91">
        <f t="shared" si="41"/>
        <v>46.754049432441036</v>
      </c>
      <c r="T147" s="91">
        <f t="shared" si="41"/>
        <v>46.599074584585473</v>
      </c>
      <c r="U147" s="91">
        <f t="shared" si="41"/>
        <v>46.470631523438882</v>
      </c>
      <c r="V147" s="91">
        <f t="shared" si="41"/>
        <v>45.980684505119441</v>
      </c>
      <c r="W147" s="91">
        <f t="shared" si="41"/>
        <v>45.531549024519549</v>
      </c>
      <c r="X147" s="91">
        <f t="shared" si="41"/>
        <v>45.276989082864034</v>
      </c>
      <c r="Y147" s="91">
        <f t="shared" si="41"/>
        <v>44.991169022323604</v>
      </c>
      <c r="Z147" s="91">
        <f t="shared" si="41"/>
        <v>44.824344778435872</v>
      </c>
      <c r="AA147" s="91">
        <f t="shared" si="41"/>
        <v>44.704563115884</v>
      </c>
      <c r="AB147" s="91">
        <f t="shared" si="41"/>
        <v>44.523883068921542</v>
      </c>
      <c r="AC147" s="91">
        <f t="shared" si="41"/>
        <v>44.528472645492499</v>
      </c>
      <c r="AD147" s="91">
        <f t="shared" si="41"/>
        <v>44.572792441292968</v>
      </c>
      <c r="AE147" s="91">
        <f t="shared" si="41"/>
        <v>44.520097572597415</v>
      </c>
      <c r="AF147" s="91">
        <f t="shared" si="41"/>
        <v>44.495263727490524</v>
      </c>
      <c r="AG147" s="91"/>
    </row>
    <row r="148" spans="1:33" ht="15" customHeight="1">
      <c r="A148" s="98" t="s">
        <v>577</v>
      </c>
      <c r="B148" s="91">
        <f t="shared" si="42"/>
        <v>47.168060795182775</v>
      </c>
      <c r="C148" s="91">
        <f t="shared" si="42"/>
        <v>46.248243488609774</v>
      </c>
      <c r="D148" s="91">
        <f t="shared" si="42"/>
        <v>45.389141373826767</v>
      </c>
      <c r="E148" s="91">
        <f t="shared" si="42"/>
        <v>44.682644379627959</v>
      </c>
      <c r="F148" s="91">
        <f t="shared" si="42"/>
        <v>44.488742087946953</v>
      </c>
      <c r="G148" s="91">
        <f t="shared" si="42"/>
        <v>44.549909587498256</v>
      </c>
      <c r="H148" s="91">
        <f t="shared" si="42"/>
        <v>44.97285673076334</v>
      </c>
      <c r="I148" s="91">
        <f t="shared" si="42"/>
        <v>45.355814567024197</v>
      </c>
      <c r="J148" s="91">
        <f t="shared" si="42"/>
        <v>45.152415325290548</v>
      </c>
      <c r="K148" s="91">
        <f t="shared" si="42"/>
        <v>44.559076057753359</v>
      </c>
      <c r="L148" s="91">
        <f t="shared" si="42"/>
        <v>43.877999230986248</v>
      </c>
      <c r="M148" s="91">
        <f t="shared" si="42"/>
        <v>43.280101381586896</v>
      </c>
      <c r="N148" s="91">
        <f t="shared" si="42"/>
        <v>42.647064871446659</v>
      </c>
      <c r="O148" s="91">
        <f t="shared" si="42"/>
        <v>42.313395506447605</v>
      </c>
      <c r="P148" s="91">
        <f t="shared" si="42"/>
        <v>42.230380139426288</v>
      </c>
      <c r="Q148" s="91">
        <f t="shared" si="41"/>
        <v>41.848778359785541</v>
      </c>
      <c r="R148" s="91">
        <f t="shared" si="41"/>
        <v>41.386072579430333</v>
      </c>
      <c r="S148" s="91">
        <f t="shared" si="41"/>
        <v>41.057127442773847</v>
      </c>
      <c r="T148" s="91">
        <f t="shared" si="41"/>
        <v>40.92103608478304</v>
      </c>
      <c r="U148" s="91">
        <f t="shared" si="41"/>
        <v>40.808243648734134</v>
      </c>
      <c r="V148" s="91">
        <f t="shared" si="41"/>
        <v>40.377996057016645</v>
      </c>
      <c r="W148" s="91">
        <f t="shared" si="41"/>
        <v>39.983587168590695</v>
      </c>
      <c r="X148" s="91">
        <f t="shared" si="41"/>
        <v>39.760045034952029</v>
      </c>
      <c r="Y148" s="91">
        <f t="shared" si="41"/>
        <v>39.509051788511059</v>
      </c>
      <c r="Z148" s="91">
        <f t="shared" si="41"/>
        <v>39.362554868458396</v>
      </c>
      <c r="AA148" s="91">
        <f t="shared" si="41"/>
        <v>39.257368450503179</v>
      </c>
      <c r="AB148" s="91">
        <f t="shared" si="41"/>
        <v>39.098704039515141</v>
      </c>
      <c r="AC148" s="91">
        <f t="shared" si="41"/>
        <v>39.102734381966101</v>
      </c>
      <c r="AD148" s="91">
        <f t="shared" si="41"/>
        <v>39.141653866513565</v>
      </c>
      <c r="AE148" s="91">
        <f t="shared" si="41"/>
        <v>39.095379801146464</v>
      </c>
      <c r="AF148" s="91">
        <f t="shared" si="41"/>
        <v>39.073571928762682</v>
      </c>
      <c r="AG148" s="91"/>
    </row>
    <row r="149" spans="1:33" ht="15" customHeight="1">
      <c r="A149" s="98" t="s">
        <v>578</v>
      </c>
      <c r="B149" s="91">
        <f t="shared" si="42"/>
        <v>46.660270667004966</v>
      </c>
      <c r="C149" s="91">
        <f t="shared" si="42"/>
        <v>45.750355699856797</v>
      </c>
      <c r="D149" s="91">
        <f t="shared" si="42"/>
        <v>44.900502292051129</v>
      </c>
      <c r="E149" s="91">
        <f t="shared" si="42"/>
        <v>44.201611126737234</v>
      </c>
      <c r="F149" s="91">
        <f t="shared" si="42"/>
        <v>44.009796299918811</v>
      </c>
      <c r="G149" s="91">
        <f t="shared" si="42"/>
        <v>44.07030529768069</v>
      </c>
      <c r="H149" s="91">
        <f t="shared" si="42"/>
        <v>44.488699182226412</v>
      </c>
      <c r="I149" s="91">
        <f t="shared" si="42"/>
        <v>44.867534266661487</v>
      </c>
      <c r="J149" s="91">
        <f t="shared" si="42"/>
        <v>44.666324729683353</v>
      </c>
      <c r="K149" s="91">
        <f t="shared" si="42"/>
        <v>44.079373085839748</v>
      </c>
      <c r="L149" s="91">
        <f t="shared" si="42"/>
        <v>43.405628425867974</v>
      </c>
      <c r="M149" s="91">
        <f t="shared" si="42"/>
        <v>42.814167275804273</v>
      </c>
      <c r="N149" s="91">
        <f t="shared" si="42"/>
        <v>42.187945752017214</v>
      </c>
      <c r="O149" s="91">
        <f t="shared" si="42"/>
        <v>41.857868521330346</v>
      </c>
      <c r="P149" s="91">
        <f t="shared" si="42"/>
        <v>41.775746860413328</v>
      </c>
      <c r="Q149" s="91">
        <f t="shared" si="41"/>
        <v>41.398253233902679</v>
      </c>
      <c r="R149" s="91">
        <f t="shared" si="41"/>
        <v>40.940528735871872</v>
      </c>
      <c r="S149" s="91">
        <f t="shared" si="41"/>
        <v>40.615124874610018</v>
      </c>
      <c r="T149" s="91">
        <f t="shared" si="41"/>
        <v>40.480498614970777</v>
      </c>
      <c r="U149" s="91">
        <f t="shared" si="41"/>
        <v>40.368920451558765</v>
      </c>
      <c r="V149" s="91">
        <f t="shared" si="41"/>
        <v>39.94330471190522</v>
      </c>
      <c r="W149" s="91">
        <f t="shared" si="41"/>
        <v>39.553141852182428</v>
      </c>
      <c r="X149" s="91">
        <f t="shared" si="41"/>
        <v>39.332006272614024</v>
      </c>
      <c r="Y149" s="91">
        <f t="shared" si="41"/>
        <v>39.08371510657733</v>
      </c>
      <c r="Z149" s="91">
        <f t="shared" si="41"/>
        <v>38.938795306477388</v>
      </c>
      <c r="AA149" s="91">
        <f t="shared" si="41"/>
        <v>38.834741278189149</v>
      </c>
      <c r="AB149" s="91">
        <f t="shared" si="41"/>
        <v>38.677784976888773</v>
      </c>
      <c r="AC149" s="91">
        <f t="shared" si="41"/>
        <v>38.68177193048561</v>
      </c>
      <c r="AD149" s="91">
        <f t="shared" si="41"/>
        <v>38.720272425366893</v>
      </c>
      <c r="AE149" s="91">
        <f t="shared" si="41"/>
        <v>38.674496525775275</v>
      </c>
      <c r="AF149" s="91">
        <f t="shared" si="41"/>
        <v>38.652923427137253</v>
      </c>
      <c r="AG149" s="91"/>
    </row>
    <row r="150" spans="1:33" ht="15" customHeight="1">
      <c r="A150" s="98" t="s">
        <v>580</v>
      </c>
      <c r="B150" s="91">
        <f t="shared" si="42"/>
        <v>51.681750823429923</v>
      </c>
      <c r="C150" s="91">
        <f t="shared" si="42"/>
        <v>50.673912721969565</v>
      </c>
      <c r="D150" s="91">
        <f t="shared" si="42"/>
        <v>49.732599878499201</v>
      </c>
      <c r="E150" s="91">
        <f t="shared" si="42"/>
        <v>48.958495516434475</v>
      </c>
      <c r="F150" s="91">
        <f t="shared" si="42"/>
        <v>48.746037981530399</v>
      </c>
      <c r="G150" s="91">
        <f t="shared" si="42"/>
        <v>48.813058830321054</v>
      </c>
      <c r="H150" s="91">
        <f t="shared" si="42"/>
        <v>49.276479384424903</v>
      </c>
      <c r="I150" s="91">
        <f t="shared" si="42"/>
        <v>49.696083903581531</v>
      </c>
      <c r="J150" s="91">
        <f t="shared" si="42"/>
        <v>49.473220619576722</v>
      </c>
      <c r="K150" s="91">
        <f t="shared" si="42"/>
        <v>48.823102474763253</v>
      </c>
      <c r="L150" s="91">
        <f t="shared" si="42"/>
        <v>48.076850832037564</v>
      </c>
      <c r="M150" s="91">
        <f t="shared" si="42"/>
        <v>47.421737877432548</v>
      </c>
      <c r="N150" s="91">
        <f t="shared" si="42"/>
        <v>46.728123710819546</v>
      </c>
      <c r="O150" s="91">
        <f t="shared" si="42"/>
        <v>46.362524263045451</v>
      </c>
      <c r="P150" s="91">
        <f t="shared" si="42"/>
        <v>46.271564841763748</v>
      </c>
      <c r="Q150" s="91">
        <f t="shared" si="41"/>
        <v>45.853446145410942</v>
      </c>
      <c r="R150" s="91">
        <f t="shared" si="41"/>
        <v>45.346462299949984</v>
      </c>
      <c r="S150" s="91">
        <f t="shared" si="41"/>
        <v>44.986039159785705</v>
      </c>
      <c r="T150" s="91">
        <f t="shared" si="41"/>
        <v>44.836924705336443</v>
      </c>
      <c r="U150" s="91">
        <f t="shared" si="41"/>
        <v>44.713338734737398</v>
      </c>
      <c r="V150" s="91">
        <f t="shared" si="41"/>
        <v>44.24191912467375</v>
      </c>
      <c r="W150" s="91">
        <f t="shared" si="41"/>
        <v>43.809767758886466</v>
      </c>
      <c r="X150" s="91">
        <f t="shared" si="41"/>
        <v>43.564834033512042</v>
      </c>
      <c r="Y150" s="91">
        <f t="shared" si="41"/>
        <v>43.289822294588674</v>
      </c>
      <c r="Z150" s="91">
        <f t="shared" si="41"/>
        <v>43.129306530511833</v>
      </c>
      <c r="AA150" s="91">
        <f t="shared" si="41"/>
        <v>43.014054426627894</v>
      </c>
      <c r="AB150" s="91">
        <f t="shared" si="41"/>
        <v>42.840206818416107</v>
      </c>
      <c r="AC150" s="91">
        <f t="shared" si="41"/>
        <v>42.844622839570519</v>
      </c>
      <c r="AD150" s="91">
        <f t="shared" si="41"/>
        <v>42.887266676706261</v>
      </c>
      <c r="AE150" s="91">
        <f t="shared" si="41"/>
        <v>42.836564471112638</v>
      </c>
      <c r="AF150" s="91">
        <f t="shared" si="41"/>
        <v>42.812669720988794</v>
      </c>
      <c r="AG150" s="91"/>
    </row>
    <row r="151" spans="1:33" ht="15" customHeight="1">
      <c r="A151" s="98" t="s">
        <v>579</v>
      </c>
      <c r="B151" s="91">
        <f t="shared" si="42"/>
        <v>92.135697701595035</v>
      </c>
      <c r="C151" s="91">
        <f t="shared" si="42"/>
        <v>90.33897322595665</v>
      </c>
      <c r="D151" s="91">
        <f t="shared" si="42"/>
        <v>88.660846726625735</v>
      </c>
      <c r="E151" s="91">
        <f t="shared" si="42"/>
        <v>87.280811330062775</v>
      </c>
      <c r="F151" s="91">
        <f t="shared" si="42"/>
        <v>86.902052427771977</v>
      </c>
      <c r="G151" s="91">
        <f t="shared" si="42"/>
        <v>87.021533919120401</v>
      </c>
      <c r="H151" s="91">
        <f t="shared" si="42"/>
        <v>87.847697417866669</v>
      </c>
      <c r="I151" s="91">
        <f t="shared" si="42"/>
        <v>88.595747832476675</v>
      </c>
      <c r="J151" s="91">
        <f t="shared" si="42"/>
        <v>88.198438069616586</v>
      </c>
      <c r="K151" s="91">
        <f t="shared" si="42"/>
        <v>87.039439237214395</v>
      </c>
      <c r="L151" s="91">
        <f t="shared" si="42"/>
        <v>85.709058306459951</v>
      </c>
      <c r="M151" s="91">
        <f t="shared" si="42"/>
        <v>84.541154971449046</v>
      </c>
      <c r="N151" s="91">
        <f t="shared" si="42"/>
        <v>83.304613558699032</v>
      </c>
      <c r="O151" s="91">
        <f t="shared" si="42"/>
        <v>82.652840744053734</v>
      </c>
      <c r="P151" s="91">
        <f t="shared" si="42"/>
        <v>82.490682736463086</v>
      </c>
      <c r="Q151" s="91">
        <f t="shared" si="41"/>
        <v>81.745281174078684</v>
      </c>
      <c r="R151" s="91">
        <f t="shared" si="41"/>
        <v>80.841455170107324</v>
      </c>
      <c r="S151" s="91">
        <f t="shared" si="41"/>
        <v>80.198910423504401</v>
      </c>
      <c r="T151" s="91">
        <f t="shared" si="41"/>
        <v>79.933076467046305</v>
      </c>
      <c r="U151" s="91">
        <f t="shared" si="41"/>
        <v>79.712753443041677</v>
      </c>
      <c r="V151" s="91">
        <f t="shared" si="41"/>
        <v>78.872329618550452</v>
      </c>
      <c r="W151" s="91">
        <f t="shared" si="41"/>
        <v>78.101911299412194</v>
      </c>
      <c r="X151" s="91">
        <f t="shared" si="41"/>
        <v>77.665255433106054</v>
      </c>
      <c r="Y151" s="91">
        <f t="shared" si="41"/>
        <v>77.174977955309288</v>
      </c>
      <c r="Z151" s="91">
        <f t="shared" si="41"/>
        <v>76.888818301665736</v>
      </c>
      <c r="AA151" s="91">
        <f t="shared" si="41"/>
        <v>76.683352487645564</v>
      </c>
      <c r="AB151" s="91">
        <f t="shared" si="41"/>
        <v>76.373425474316036</v>
      </c>
      <c r="AC151" s="91">
        <f t="shared" si="41"/>
        <v>76.381298140850063</v>
      </c>
      <c r="AD151" s="91">
        <f t="shared" si="41"/>
        <v>76.457321488058213</v>
      </c>
      <c r="AE151" s="91">
        <f t="shared" si="41"/>
        <v>76.366932075684431</v>
      </c>
      <c r="AF151" s="91">
        <f t="shared" ref="AF151:AF155" si="43">SUMIFS($I$5:$I$55,$B$5:$B$55,$A151)*AF$103*AF$99*10</f>
        <v>76.324333683815155</v>
      </c>
      <c r="AG151" s="91"/>
    </row>
    <row r="152" spans="1:33" ht="15" customHeight="1">
      <c r="A152" s="98" t="s">
        <v>581</v>
      </c>
      <c r="B152" s="91">
        <f t="shared" si="42"/>
        <v>46.998797419123505</v>
      </c>
      <c r="C152" s="91">
        <f t="shared" si="42"/>
        <v>46.082280892358789</v>
      </c>
      <c r="D152" s="91">
        <f t="shared" si="42"/>
        <v>45.226261679901555</v>
      </c>
      <c r="E152" s="91">
        <f t="shared" si="42"/>
        <v>44.522299961997732</v>
      </c>
      <c r="F152" s="91">
        <f t="shared" si="42"/>
        <v>44.32909349193757</v>
      </c>
      <c r="G152" s="91">
        <f t="shared" si="42"/>
        <v>44.390041490892401</v>
      </c>
      <c r="H152" s="91">
        <f t="shared" si="42"/>
        <v>44.81147088125104</v>
      </c>
      <c r="I152" s="91">
        <f t="shared" si="42"/>
        <v>45.193054466903305</v>
      </c>
      <c r="J152" s="91">
        <f t="shared" si="42"/>
        <v>44.990385126754823</v>
      </c>
      <c r="K152" s="91">
        <f t="shared" si="42"/>
        <v>44.399175067115486</v>
      </c>
      <c r="L152" s="91">
        <f t="shared" si="42"/>
        <v>43.720542295946821</v>
      </c>
      <c r="M152" s="91">
        <f t="shared" si="42"/>
        <v>43.12479001299269</v>
      </c>
      <c r="N152" s="91">
        <f t="shared" si="42"/>
        <v>42.494025164970182</v>
      </c>
      <c r="O152" s="91">
        <f t="shared" si="42"/>
        <v>42.161553178075188</v>
      </c>
      <c r="P152" s="91">
        <f t="shared" ref="P152:AE155" si="44">SUMIFS($I$5:$I$55,$B$5:$B$55,$A152)*P$103*P$99*10</f>
        <v>42.078835713088637</v>
      </c>
      <c r="Q152" s="91">
        <f t="shared" si="44"/>
        <v>41.698603317824585</v>
      </c>
      <c r="R152" s="91">
        <f t="shared" si="44"/>
        <v>41.237557964910849</v>
      </c>
      <c r="S152" s="91">
        <f t="shared" si="44"/>
        <v>40.909793253385907</v>
      </c>
      <c r="T152" s="91">
        <f t="shared" si="44"/>
        <v>40.774190261512295</v>
      </c>
      <c r="U152" s="91">
        <f t="shared" si="44"/>
        <v>40.66180258300902</v>
      </c>
      <c r="V152" s="91">
        <f t="shared" si="44"/>
        <v>40.233098941979506</v>
      </c>
      <c r="W152" s="91">
        <f t="shared" si="44"/>
        <v>39.840105396454611</v>
      </c>
      <c r="X152" s="91">
        <f t="shared" si="44"/>
        <v>39.617365447506032</v>
      </c>
      <c r="Y152" s="91">
        <f t="shared" si="44"/>
        <v>39.367272894533151</v>
      </c>
      <c r="Z152" s="91">
        <f t="shared" si="44"/>
        <v>39.221301681131393</v>
      </c>
      <c r="AA152" s="91">
        <f t="shared" si="44"/>
        <v>39.116492726398498</v>
      </c>
      <c r="AB152" s="91">
        <f t="shared" si="44"/>
        <v>38.958397685306345</v>
      </c>
      <c r="AC152" s="91">
        <f t="shared" si="44"/>
        <v>38.962413564805949</v>
      </c>
      <c r="AD152" s="91">
        <f t="shared" si="44"/>
        <v>39.001193386131348</v>
      </c>
      <c r="AE152" s="91">
        <f t="shared" si="44"/>
        <v>38.955085376022737</v>
      </c>
      <c r="AF152" s="91">
        <f t="shared" si="43"/>
        <v>38.933355761554211</v>
      </c>
      <c r="AG152" s="91"/>
    </row>
    <row r="153" spans="1:33" ht="15" customHeight="1">
      <c r="A153" s="98" t="s">
        <v>583</v>
      </c>
      <c r="B153" s="91">
        <f t="shared" ref="B153:P155" si="45">SUMIFS($I$5:$I$55,$B$5:$B$55,$A153)*B$103*B$99*10</f>
        <v>61.047657632042778</v>
      </c>
      <c r="C153" s="91">
        <f t="shared" si="45"/>
        <v>59.857176381191117</v>
      </c>
      <c r="D153" s="91">
        <f t="shared" si="45"/>
        <v>58.745276275694458</v>
      </c>
      <c r="E153" s="91">
        <f t="shared" si="45"/>
        <v>57.830886625307976</v>
      </c>
      <c r="F153" s="91">
        <f t="shared" si="45"/>
        <v>57.579926960716037</v>
      </c>
      <c r="G153" s="91">
        <f t="shared" si="45"/>
        <v>57.659093509178369</v>
      </c>
      <c r="H153" s="91">
        <f t="shared" si="45"/>
        <v>58.206496390772656</v>
      </c>
      <c r="I153" s="91">
        <f t="shared" si="45"/>
        <v>58.702142776938011</v>
      </c>
      <c r="J153" s="91">
        <f t="shared" si="45"/>
        <v>58.438891605220547</v>
      </c>
      <c r="K153" s="91">
        <f t="shared" si="45"/>
        <v>57.670957290058773</v>
      </c>
      <c r="L153" s="91">
        <f t="shared" si="45"/>
        <v>56.789467904219038</v>
      </c>
      <c r="M153" s="91">
        <f t="shared" si="45"/>
        <v>56.015633606312242</v>
      </c>
      <c r="N153" s="91">
        <f t="shared" si="45"/>
        <v>55.196320802518301</v>
      </c>
      <c r="O153" s="91">
        <f t="shared" si="45"/>
        <v>54.764466432986012</v>
      </c>
      <c r="P153" s="91">
        <f t="shared" si="45"/>
        <v>54.657023099113943</v>
      </c>
      <c r="Q153" s="91">
        <f t="shared" si="44"/>
        <v>54.163131800583677</v>
      </c>
      <c r="R153" s="91">
        <f t="shared" si="44"/>
        <v>53.564270970028254</v>
      </c>
      <c r="S153" s="91">
        <f t="shared" si="44"/>
        <v>53.138530972585301</v>
      </c>
      <c r="T153" s="91">
        <f t="shared" si="44"/>
        <v>52.962393592984753</v>
      </c>
      <c r="U153" s="91">
        <f t="shared" si="44"/>
        <v>52.816411038194182</v>
      </c>
      <c r="V153" s="91">
        <f t="shared" si="44"/>
        <v>52.259559490062216</v>
      </c>
      <c r="W153" s="91">
        <f t="shared" si="44"/>
        <v>51.749092483750161</v>
      </c>
      <c r="X153" s="91">
        <f t="shared" si="44"/>
        <v>51.459771205524035</v>
      </c>
      <c r="Y153" s="91">
        <f t="shared" si="44"/>
        <v>51.134921094699727</v>
      </c>
      <c r="Z153" s="91">
        <f t="shared" si="44"/>
        <v>50.945316229272713</v>
      </c>
      <c r="AA153" s="91">
        <f t="shared" si="44"/>
        <v>50.809177827086657</v>
      </c>
      <c r="AB153" s="91">
        <f t="shared" si="44"/>
        <v>50.603825084635616</v>
      </c>
      <c r="AC153" s="91">
        <f t="shared" si="44"/>
        <v>50.60904138909968</v>
      </c>
      <c r="AD153" s="91">
        <f t="shared" si="44"/>
        <v>50.659413257856087</v>
      </c>
      <c r="AE153" s="91">
        <f t="shared" si="44"/>
        <v>50.599522661292447</v>
      </c>
      <c r="AF153" s="91">
        <f t="shared" si="43"/>
        <v>50.571297639857924</v>
      </c>
      <c r="AG153" s="91"/>
    </row>
    <row r="154" spans="1:33" ht="15" customHeight="1">
      <c r="A154" s="98" t="s">
        <v>582</v>
      </c>
      <c r="B154" s="91">
        <f t="shared" si="45"/>
        <v>49.368484683953263</v>
      </c>
      <c r="C154" s="91">
        <f t="shared" si="45"/>
        <v>48.405757239872671</v>
      </c>
      <c r="D154" s="91">
        <f t="shared" si="45"/>
        <v>47.506577394854574</v>
      </c>
      <c r="E154" s="91">
        <f t="shared" si="45"/>
        <v>46.767121808821138</v>
      </c>
      <c r="F154" s="91">
        <f t="shared" si="45"/>
        <v>46.564173836068875</v>
      </c>
      <c r="G154" s="91">
        <f t="shared" si="45"/>
        <v>46.628194843374374</v>
      </c>
      <c r="H154" s="91">
        <f t="shared" si="45"/>
        <v>47.07087277442335</v>
      </c>
      <c r="I154" s="91">
        <f t="shared" si="45"/>
        <v>47.471695868595901</v>
      </c>
      <c r="J154" s="91">
        <f t="shared" si="45"/>
        <v>47.258807906255065</v>
      </c>
      <c r="K154" s="91">
        <f t="shared" si="45"/>
        <v>46.637788936045681</v>
      </c>
      <c r="L154" s="91">
        <f t="shared" si="45"/>
        <v>45.924939386498764</v>
      </c>
      <c r="M154" s="91">
        <f t="shared" si="45"/>
        <v>45.299149173311655</v>
      </c>
      <c r="N154" s="91">
        <f t="shared" si="45"/>
        <v>44.636581055640946</v>
      </c>
      <c r="O154" s="91">
        <f t="shared" si="45"/>
        <v>44.287345775289062</v>
      </c>
      <c r="P154" s="91">
        <f t="shared" si="45"/>
        <v>44.200457681815806</v>
      </c>
      <c r="Q154" s="91">
        <f t="shared" si="44"/>
        <v>43.801053905277925</v>
      </c>
      <c r="R154" s="91">
        <f t="shared" si="44"/>
        <v>43.316762568183663</v>
      </c>
      <c r="S154" s="91">
        <f t="shared" si="44"/>
        <v>42.972471904817127</v>
      </c>
      <c r="T154" s="91">
        <f t="shared" si="44"/>
        <v>42.830031787302829</v>
      </c>
      <c r="U154" s="91">
        <f t="shared" si="44"/>
        <v>42.711977503160732</v>
      </c>
      <c r="V154" s="91">
        <f t="shared" si="44"/>
        <v>42.261658552499483</v>
      </c>
      <c r="W154" s="91">
        <f t="shared" si="44"/>
        <v>41.848850206359884</v>
      </c>
      <c r="X154" s="91">
        <f t="shared" si="44"/>
        <v>41.614879671750032</v>
      </c>
      <c r="Y154" s="91">
        <f t="shared" si="44"/>
        <v>41.352177410223902</v>
      </c>
      <c r="Z154" s="91">
        <f t="shared" si="44"/>
        <v>41.198846303709445</v>
      </c>
      <c r="AA154" s="91">
        <f t="shared" si="44"/>
        <v>41.088752863863974</v>
      </c>
      <c r="AB154" s="91">
        <f t="shared" si="44"/>
        <v>40.922686644229351</v>
      </c>
      <c r="AC154" s="91">
        <f t="shared" si="44"/>
        <v>40.926905005048262</v>
      </c>
      <c r="AD154" s="91">
        <f t="shared" si="44"/>
        <v>40.96764011148251</v>
      </c>
      <c r="AE154" s="91">
        <f t="shared" si="44"/>
        <v>40.919207327754982</v>
      </c>
      <c r="AF154" s="91">
        <f t="shared" si="43"/>
        <v>40.896382102472913</v>
      </c>
      <c r="AG154" s="91"/>
    </row>
    <row r="155" spans="1:33" ht="15" customHeight="1">
      <c r="A155" s="98" t="s">
        <v>584</v>
      </c>
      <c r="B155" s="91">
        <f t="shared" si="45"/>
        <v>46.660270667004966</v>
      </c>
      <c r="C155" s="91">
        <f t="shared" si="45"/>
        <v>45.750355699856797</v>
      </c>
      <c r="D155" s="91">
        <f t="shared" si="45"/>
        <v>44.900502292051129</v>
      </c>
      <c r="E155" s="91">
        <f t="shared" si="45"/>
        <v>44.201611126737234</v>
      </c>
      <c r="F155" s="91">
        <f t="shared" si="45"/>
        <v>44.009796299918811</v>
      </c>
      <c r="G155" s="91">
        <f t="shared" si="45"/>
        <v>44.07030529768069</v>
      </c>
      <c r="H155" s="91">
        <f t="shared" si="45"/>
        <v>44.488699182226412</v>
      </c>
      <c r="I155" s="91">
        <f t="shared" si="45"/>
        <v>44.867534266661487</v>
      </c>
      <c r="J155" s="91">
        <f t="shared" si="45"/>
        <v>44.666324729683353</v>
      </c>
      <c r="K155" s="91">
        <f t="shared" si="45"/>
        <v>44.079373085839748</v>
      </c>
      <c r="L155" s="91">
        <f t="shared" si="45"/>
        <v>43.405628425867974</v>
      </c>
      <c r="M155" s="91">
        <f t="shared" si="45"/>
        <v>42.814167275804273</v>
      </c>
      <c r="N155" s="91">
        <f t="shared" si="45"/>
        <v>42.187945752017214</v>
      </c>
      <c r="O155" s="91">
        <f t="shared" si="45"/>
        <v>41.857868521330346</v>
      </c>
      <c r="P155" s="91">
        <f t="shared" si="45"/>
        <v>41.775746860413328</v>
      </c>
      <c r="Q155" s="91">
        <f t="shared" si="44"/>
        <v>41.398253233902679</v>
      </c>
      <c r="R155" s="91">
        <f t="shared" si="44"/>
        <v>40.940528735871872</v>
      </c>
      <c r="S155" s="91">
        <f t="shared" si="44"/>
        <v>40.615124874610018</v>
      </c>
      <c r="T155" s="91">
        <f t="shared" si="44"/>
        <v>40.480498614970777</v>
      </c>
      <c r="U155" s="91">
        <f t="shared" si="44"/>
        <v>40.368920451558765</v>
      </c>
      <c r="V155" s="91">
        <f t="shared" si="44"/>
        <v>39.94330471190522</v>
      </c>
      <c r="W155" s="91">
        <f t="shared" si="44"/>
        <v>39.553141852182428</v>
      </c>
      <c r="X155" s="91">
        <f t="shared" si="44"/>
        <v>39.332006272614024</v>
      </c>
      <c r="Y155" s="91">
        <f t="shared" si="44"/>
        <v>39.08371510657733</v>
      </c>
      <c r="Z155" s="91">
        <f t="shared" si="44"/>
        <v>38.938795306477388</v>
      </c>
      <c r="AA155" s="91">
        <f t="shared" si="44"/>
        <v>38.834741278189149</v>
      </c>
      <c r="AB155" s="91">
        <f t="shared" si="44"/>
        <v>38.677784976888773</v>
      </c>
      <c r="AC155" s="91">
        <f t="shared" si="44"/>
        <v>38.68177193048561</v>
      </c>
      <c r="AD155" s="91">
        <f t="shared" si="44"/>
        <v>38.720272425366893</v>
      </c>
      <c r="AE155" s="91">
        <f t="shared" si="44"/>
        <v>38.674496525775275</v>
      </c>
      <c r="AF155" s="91">
        <f t="shared" si="43"/>
        <v>38.652923427137253</v>
      </c>
      <c r="AG155" s="91"/>
    </row>
    <row r="156" spans="1:33" ht="14.75">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row>
    <row r="157" spans="1:33" ht="14.75">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row>
    <row r="158" spans="1:33" ht="14.75">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row>
    <row r="159" spans="1:33" ht="14.75">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row>
    <row r="160" spans="1:33" ht="14.75">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row>
    <row r="161" spans="1:33" ht="14.75">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row>
    <row r="162" spans="1:33" ht="14.75">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row>
    <row r="163" spans="1:33" ht="14.75">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row>
    <row r="164" spans="1:33" ht="14.75">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row>
    <row r="165" spans="1:33" ht="14.7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row>
    <row r="166" spans="1:33" ht="14.75">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row>
    <row r="167" spans="1:33" ht="14.75">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row>
    <row r="168" spans="1:33" ht="14.75">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row>
    <row r="169" spans="1:33" ht="14.75">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row>
    <row r="170" spans="1:33" ht="14.75">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row>
    <row r="171" spans="1:33" ht="14.75">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row>
    <row r="172" spans="1:33" ht="14.75">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row>
    <row r="173" spans="1:33" ht="14.75">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row>
    <row r="174" spans="1:33" ht="14.75">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row>
    <row r="175" spans="1:33" ht="14.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row>
    <row r="176" spans="1:33" ht="14.75">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row>
    <row r="177" spans="1:33" ht="14.75">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row>
    <row r="178" spans="1:33" ht="14.75">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row>
    <row r="179" spans="1:33" ht="14.75">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row>
    <row r="180" spans="1:33" ht="14.75">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row>
    <row r="181" spans="1:33" ht="14.75">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row>
    <row r="182" spans="1:33" ht="14.75">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row>
    <row r="183" spans="1:33" ht="14.75">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row>
    <row r="184" spans="1:33" ht="14.75">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row>
    <row r="185" spans="1:33" ht="14.7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row>
    <row r="186" spans="1:33" ht="14.75">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row>
    <row r="187" spans="1:33" ht="14.75">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c r="AF187" s="91"/>
      <c r="AG187" s="91"/>
    </row>
    <row r="188" spans="1:33" ht="14.75">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c r="AF188" s="91"/>
      <c r="AG188" s="91"/>
    </row>
    <row r="189" spans="1:33" ht="14.75">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c r="AF189" s="91"/>
      <c r="AG189" s="91"/>
    </row>
    <row r="190" spans="1:33" ht="14.75">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row>
    <row r="191" spans="1:33" ht="14.75">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c r="AF191" s="91"/>
      <c r="AG191" s="91"/>
    </row>
    <row r="192" spans="1:33" ht="14.75">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row>
    <row r="193" spans="1:33" ht="14.75">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row>
    <row r="194" spans="1:33" ht="14.75">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row>
    <row r="195" spans="1:33" ht="14.7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row>
    <row r="196" spans="1:33" ht="14.75">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row>
    <row r="197" spans="1:33" ht="14.75">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row>
    <row r="198" spans="1:33" ht="14.75">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row>
    <row r="199" spans="1:33" ht="14.75">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c r="AF199" s="91"/>
      <c r="AG199" s="91"/>
    </row>
    <row r="200" spans="1:33" ht="14.75">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row>
    <row r="201" spans="1:33" ht="14.75">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row>
    <row r="202" spans="1:33" ht="14.75">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row>
    <row r="203" spans="1:33" ht="14.75">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row>
    <row r="204" spans="1:33" ht="14.75">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c r="AF204" s="91"/>
      <c r="AG204" s="91"/>
    </row>
    <row r="205" spans="1:33" ht="14.7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1"/>
    </row>
    <row r="206" spans="1:33" ht="14.75">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row>
    <row r="207" spans="1:33" ht="14.75">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c r="AD207" s="91"/>
      <c r="AE207" s="91"/>
      <c r="AF207" s="91"/>
      <c r="AG207" s="91"/>
    </row>
    <row r="208" spans="1:33" ht="14.75">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row>
    <row r="209" spans="1:33" ht="14.75">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row>
    <row r="210" spans="1:33" ht="14.75">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row>
    <row r="211" spans="1:33" ht="14.75">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row>
    <row r="212" spans="1:33" ht="14.75">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row>
    <row r="213" spans="1:33" ht="14.75">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row>
    <row r="214" spans="1:33" ht="14.75">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row>
    <row r="215" spans="1:33" ht="14.7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row>
    <row r="216" spans="1:33" ht="14.75">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row>
    <row r="217" spans="1:33" ht="14.75">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c r="AD217" s="91"/>
      <c r="AE217" s="91"/>
      <c r="AF217" s="91"/>
      <c r="AG217" s="91"/>
    </row>
    <row r="218" spans="1:33" ht="14.75">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row>
    <row r="219" spans="1:33" ht="14.75">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row>
    <row r="220" spans="1:33" ht="14.75">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row>
    <row r="221" spans="1:33" ht="14.75">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row>
    <row r="222" spans="1:33" ht="14.75">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row>
    <row r="223" spans="1:33" ht="14.75">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c r="AD223" s="91"/>
      <c r="AE223" s="91"/>
      <c r="AF223" s="91"/>
      <c r="AG223" s="91"/>
    </row>
    <row r="224" spans="1:33" ht="14.75">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row>
    <row r="225" spans="1:33" ht="14.7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row>
    <row r="226" spans="1:33" ht="14.75">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1"/>
    </row>
    <row r="227" spans="1:33" ht="14.75">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row>
    <row r="228" spans="1:33" ht="14.75">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91"/>
      <c r="AF228" s="91"/>
      <c r="AG228" s="91"/>
    </row>
    <row r="229" spans="1:33" ht="14.75">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row>
    <row r="230" spans="1:33" ht="14.75">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91"/>
      <c r="AG230" s="91"/>
    </row>
    <row r="231" spans="1:33" ht="14.75">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91"/>
      <c r="AG231" s="91"/>
    </row>
    <row r="232" spans="1:33" ht="14.75">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row>
    <row r="233" spans="1:33" ht="14.75">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c r="AD233" s="91"/>
      <c r="AE233" s="91"/>
      <c r="AF233" s="91"/>
      <c r="AG233" s="91"/>
    </row>
    <row r="234" spans="1:33" ht="14.75">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row>
    <row r="235" spans="1:33" ht="14.7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row>
    <row r="236" spans="1:33" ht="14.75">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row>
    <row r="237" spans="1:33" ht="14.75">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91"/>
      <c r="AG237" s="91"/>
    </row>
    <row r="238" spans="1:33" ht="14.75">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row>
    <row r="239" spans="1:33" ht="14.75">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row>
    <row r="240" spans="1:33" ht="14.75">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row>
    <row r="241" spans="1:33" ht="14.75">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c r="AD241" s="91"/>
      <c r="AE241" s="91"/>
      <c r="AF241" s="91"/>
      <c r="AG241" s="91"/>
    </row>
    <row r="242" spans="1:33" ht="14.75">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row>
    <row r="243" spans="1:33" ht="14.75">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91"/>
      <c r="AG243" s="91"/>
    </row>
    <row r="244" spans="1:33" ht="14.75">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91"/>
      <c r="AG244" s="91"/>
    </row>
    <row r="245" spans="1:33" ht="14.7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row>
    <row r="246" spans="1:33" ht="14.75">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row>
    <row r="247" spans="1:33" ht="14.75">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row>
    <row r="248" spans="1:33" ht="14.75">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row>
    <row r="249" spans="1:33" ht="14.75">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row>
    <row r="250" spans="1:33" ht="14.75">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row>
    <row r="251" spans="1:33" ht="14.75">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row>
    <row r="252" spans="1:33" ht="14.75">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row>
    <row r="253" spans="1:33" ht="14.75">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row>
    <row r="254" spans="1:33" ht="14.75">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row>
    <row r="255" spans="1:33" ht="14.7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row>
    <row r="256" spans="1:33" ht="14.75">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row>
    <row r="257" spans="1:33" ht="14.75">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91"/>
      <c r="AG257" s="91"/>
    </row>
    <row r="258" spans="1:33" ht="14.75">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1:33" ht="14.75">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row>
    <row r="260" spans="1:33" ht="14.75">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row>
    <row r="261" spans="1:33" ht="14.75">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c r="AD261" s="91"/>
      <c r="AE261" s="91"/>
      <c r="AF261" s="91"/>
      <c r="AG261" s="91"/>
    </row>
    <row r="262" spans="1:33" ht="14.75">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c r="AD262" s="91"/>
      <c r="AE262" s="91"/>
      <c r="AF262" s="91"/>
      <c r="AG262" s="91"/>
    </row>
    <row r="263" spans="1:33" ht="14.75">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c r="AD263" s="91"/>
      <c r="AE263" s="91"/>
      <c r="AF263" s="91"/>
      <c r="AG263" s="91"/>
    </row>
    <row r="264" spans="1:33" ht="14.75">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row>
    <row r="265" spans="1:33" ht="14.7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row>
    <row r="266" spans="1:33" ht="14.75">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row>
    <row r="267" spans="1:33" ht="14.75">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c r="AD267" s="91"/>
      <c r="AE267" s="91"/>
      <c r="AF267" s="91"/>
      <c r="AG267" s="91"/>
    </row>
    <row r="268" spans="1:33" ht="14.75">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row>
    <row r="269" spans="1:33" ht="14.75">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row>
    <row r="270" spans="1:33" ht="14.75">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row>
    <row r="271" spans="1:33" ht="14.75">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row>
    <row r="272" spans="1:33" ht="14.75">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row>
    <row r="273" spans="1:33" ht="14.75">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c r="AD273" s="91"/>
      <c r="AE273" s="91"/>
      <c r="AF273" s="91"/>
      <c r="AG273" s="91"/>
    </row>
    <row r="274" spans="1:33" ht="14.75">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row>
    <row r="275" spans="1:33" ht="14.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row>
    <row r="276" spans="1:33" ht="14.75">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row>
    <row r="277" spans="1:33" ht="14.75">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row>
    <row r="278" spans="1:33" ht="14.75">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row>
    <row r="279" spans="1:33" ht="14.75">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row>
    <row r="280" spans="1:33" ht="14.75">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row>
    <row r="281" spans="1:33" ht="14.75">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row>
    <row r="282" spans="1:33" ht="14.75">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c r="AD282" s="91"/>
      <c r="AE282" s="91"/>
      <c r="AF282" s="91"/>
      <c r="AG282" s="91"/>
    </row>
    <row r="283" spans="1:33" ht="14.75">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row>
    <row r="284" spans="1:33" ht="14.75">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row>
    <row r="285" spans="1:33" ht="14.7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c r="AD285" s="91"/>
      <c r="AE285" s="91"/>
      <c r="AF285" s="91"/>
      <c r="AG285" s="91"/>
    </row>
    <row r="286" spans="1:33" ht="14.75">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c r="AD286" s="91"/>
      <c r="AE286" s="91"/>
      <c r="AF286" s="91"/>
      <c r="AG286" s="91"/>
    </row>
    <row r="287" spans="1:33" ht="14.75">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row>
    <row r="288" spans="1:33" ht="14.75">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c r="AD288" s="91"/>
      <c r="AE288" s="91"/>
      <c r="AF288" s="91"/>
      <c r="AG288" s="91"/>
    </row>
    <row r="289" spans="1:33" ht="14.75">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c r="AD289" s="91"/>
      <c r="AE289" s="91"/>
      <c r="AF289" s="91"/>
      <c r="AG289" s="91"/>
    </row>
    <row r="290" spans="1:33" ht="14.75">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row>
    <row r="291" spans="1:33" ht="14.75">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c r="AD291" s="91"/>
      <c r="AE291" s="91"/>
      <c r="AF291" s="91"/>
      <c r="AG291" s="91"/>
    </row>
    <row r="292" spans="1:33" ht="14.75">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row>
    <row r="293" spans="1:33" ht="14.75">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c r="AD293" s="91"/>
      <c r="AE293" s="91"/>
      <c r="AF293" s="91"/>
      <c r="AG293" s="91"/>
    </row>
    <row r="294" spans="1:33" ht="14.75">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row>
    <row r="295" spans="1:33" ht="14.7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c r="AD295" s="91"/>
      <c r="AE295" s="91"/>
      <c r="AF295" s="91"/>
      <c r="AG295" s="91"/>
    </row>
    <row r="296" spans="1:33" ht="14.75">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row>
    <row r="297" spans="1:33" ht="14.75">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row>
    <row r="298" spans="1:33" ht="14.75">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row>
    <row r="299" spans="1:33" ht="14.75">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c r="AD299" s="91"/>
      <c r="AE299" s="91"/>
      <c r="AF299" s="91"/>
      <c r="AG299" s="91"/>
    </row>
    <row r="300" spans="1:33" ht="14.75">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row>
    <row r="301" spans="1:33" ht="14.75">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c r="AD301" s="91"/>
      <c r="AE301" s="91"/>
      <c r="AF301" s="91"/>
      <c r="AG301" s="91"/>
    </row>
    <row r="302" spans="1:33" ht="14.75">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row>
    <row r="303" spans="1:33" ht="14.75">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c r="AD303" s="91"/>
      <c r="AE303" s="91"/>
      <c r="AF303" s="91"/>
      <c r="AG303" s="91"/>
    </row>
    <row r="304" spans="1:33" ht="14.75">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row>
    <row r="305" spans="1:33" ht="14.7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c r="AD305" s="91"/>
      <c r="AE305" s="91"/>
      <c r="AF305" s="91"/>
      <c r="AG305" s="91"/>
    </row>
    <row r="306" spans="1:33" ht="14.75">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c r="AD306" s="91"/>
      <c r="AE306" s="91"/>
      <c r="AF306" s="91"/>
      <c r="AG306" s="91"/>
    </row>
    <row r="307" spans="1:33" ht="14.75">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1"/>
      <c r="AG307" s="91"/>
    </row>
    <row r="308" spans="1:33" ht="14.75">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1:33" ht="14.75">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row>
    <row r="310" spans="1:33" ht="14.75">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row>
    <row r="311" spans="1:33" ht="14.75">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c r="AD311" s="91"/>
      <c r="AE311" s="91"/>
      <c r="AF311" s="91"/>
      <c r="AG311" s="91"/>
    </row>
    <row r="312" spans="1:33" ht="14.75">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c r="AD312" s="91"/>
      <c r="AE312" s="91"/>
      <c r="AF312" s="91"/>
      <c r="AG312" s="91"/>
    </row>
    <row r="313" spans="1:33" ht="14.75">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c r="AD313" s="91"/>
      <c r="AE313" s="91"/>
      <c r="AF313" s="91"/>
      <c r="AG313" s="91"/>
    </row>
    <row r="314" spans="1:33" ht="14.75">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row>
    <row r="315" spans="1:33" ht="14.7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c r="AD315" s="91"/>
      <c r="AE315" s="91"/>
      <c r="AF315" s="91"/>
      <c r="AG315" s="91"/>
    </row>
    <row r="316" spans="1:33" ht="14.75">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row>
    <row r="317" spans="1:33" ht="14.75">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c r="AD317" s="91"/>
      <c r="AE317" s="91"/>
      <c r="AF317" s="91"/>
      <c r="AG317" s="91"/>
    </row>
    <row r="318" spans="1:33" ht="14.75">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row>
    <row r="319" spans="1:33" ht="14.75">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c r="AD319" s="91"/>
      <c r="AE319" s="91"/>
      <c r="AF319" s="91"/>
      <c r="AG319" s="91"/>
    </row>
    <row r="320" spans="1:33" ht="14.75">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row>
    <row r="321" spans="1:33" ht="14.75">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c r="AD321" s="91"/>
      <c r="AE321" s="91"/>
      <c r="AF321" s="91"/>
      <c r="AG321" s="91"/>
    </row>
    <row r="322" spans="1:33" ht="14.75">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row>
    <row r="323" spans="1:33" ht="14.75">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c r="AD323" s="91"/>
      <c r="AE323" s="91"/>
      <c r="AF323" s="91"/>
      <c r="AG323" s="91"/>
    </row>
    <row r="324" spans="1:33" ht="14.75">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row>
    <row r="325" spans="1:33" ht="14.7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c r="AD325" s="91"/>
      <c r="AE325" s="91"/>
      <c r="AF325" s="91"/>
      <c r="AG325" s="91"/>
    </row>
    <row r="326" spans="1:33" ht="14.75">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row>
    <row r="327" spans="1:33" ht="14.75">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c r="AD327" s="91"/>
      <c r="AE327" s="91"/>
      <c r="AF327" s="91"/>
      <c r="AG327" s="91"/>
    </row>
    <row r="328" spans="1:33" ht="14.75">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c r="AD328" s="91"/>
      <c r="AE328" s="91"/>
      <c r="AF328" s="91"/>
      <c r="AG328" s="91"/>
    </row>
    <row r="329" spans="1:33" ht="14.75">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c r="AD329" s="91"/>
      <c r="AE329" s="91"/>
      <c r="AF329" s="91"/>
      <c r="AG329" s="91"/>
    </row>
    <row r="330" spans="1:33" ht="14.75">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row>
    <row r="331" spans="1:33" ht="14.75">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row>
    <row r="332" spans="1:33" ht="14.75">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row>
    <row r="333" spans="1:33" ht="14.75">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c r="AD333" s="91"/>
      <c r="AE333" s="91"/>
      <c r="AF333" s="91"/>
      <c r="AG333" s="91"/>
    </row>
    <row r="334" spans="1:33" ht="14.75">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row>
    <row r="335" spans="1:33" ht="14.7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c r="AD335" s="91"/>
      <c r="AE335" s="91"/>
      <c r="AF335" s="91"/>
      <c r="AG335" s="91"/>
    </row>
    <row r="336" spans="1:33" ht="14.75">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row>
    <row r="337" spans="1:33" ht="14.75">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row>
    <row r="338" spans="1:33" ht="14.75">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c r="AD338" s="91"/>
      <c r="AE338" s="91"/>
      <c r="AF338" s="91"/>
      <c r="AG338" s="91"/>
    </row>
    <row r="339" spans="1:33" ht="14.75">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row>
    <row r="340" spans="1:33" ht="14.75">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1:33" ht="14.75">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c r="AD341" s="91"/>
      <c r="AE341" s="91"/>
      <c r="AF341" s="91"/>
      <c r="AG341" s="91"/>
    </row>
    <row r="342" spans="1:33" ht="14.75">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c r="AD342" s="91"/>
      <c r="AE342" s="91"/>
      <c r="AF342" s="91"/>
      <c r="AG342" s="91"/>
    </row>
    <row r="343" spans="1:33" ht="14.75">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c r="AD343" s="91"/>
      <c r="AE343" s="91"/>
      <c r="AF343" s="91"/>
      <c r="AG343" s="91"/>
    </row>
    <row r="344" spans="1:33" ht="14.75">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c r="AD344" s="91"/>
      <c r="AE344" s="91"/>
      <c r="AF344" s="91"/>
      <c r="AG344" s="91"/>
    </row>
    <row r="345" spans="1:33" ht="14.7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c r="AD345" s="91"/>
      <c r="AE345" s="91"/>
      <c r="AF345" s="91"/>
      <c r="AG345" s="91"/>
    </row>
    <row r="346" spans="1:33" ht="14.75">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c r="AD346" s="91"/>
      <c r="AE346" s="91"/>
      <c r="AF346" s="91"/>
      <c r="AG346" s="91"/>
    </row>
    <row r="347" spans="1:33" ht="14.75">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c r="AD347" s="91"/>
      <c r="AE347" s="91"/>
      <c r="AF347" s="91"/>
      <c r="AG347" s="91"/>
    </row>
    <row r="348" spans="1:33" ht="14.75">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c r="AD348" s="91"/>
      <c r="AE348" s="91"/>
      <c r="AF348" s="91"/>
      <c r="AG348" s="91"/>
    </row>
    <row r="349" spans="1:33" ht="14.75">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c r="AD349" s="91"/>
      <c r="AE349" s="91"/>
      <c r="AF349" s="91"/>
      <c r="AG349" s="91"/>
    </row>
    <row r="350" spans="1:33" ht="14.75">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row>
    <row r="351" spans="1:33" ht="14.75">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c r="AD351" s="91"/>
      <c r="AE351" s="91"/>
      <c r="AF351" s="91"/>
      <c r="AG351" s="91"/>
    </row>
    <row r="352" spans="1:33" ht="14.75">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c r="AD352" s="91"/>
      <c r="AE352" s="91"/>
      <c r="AF352" s="91"/>
      <c r="AG352" s="91"/>
    </row>
    <row r="353" spans="1:33" ht="14.75">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c r="AD353" s="91"/>
      <c r="AE353" s="91"/>
      <c r="AF353" s="91"/>
      <c r="AG353" s="91"/>
    </row>
    <row r="354" spans="1:33" ht="14.75">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c r="AD354" s="91"/>
      <c r="AE354" s="91"/>
      <c r="AF354" s="91"/>
      <c r="AG354" s="91"/>
    </row>
    <row r="355" spans="1:33" ht="14.7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c r="AD355" s="91"/>
      <c r="AE355" s="91"/>
      <c r="AF355" s="91"/>
      <c r="AG355" s="91"/>
    </row>
    <row r="356" spans="1:33" ht="14.75">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c r="AD356" s="91"/>
      <c r="AE356" s="91"/>
      <c r="AF356" s="91"/>
      <c r="AG356" s="91"/>
    </row>
    <row r="357" spans="1:33" ht="14.75">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c r="AD357" s="91"/>
      <c r="AE357" s="91"/>
      <c r="AF357" s="91"/>
      <c r="AG357" s="91"/>
    </row>
    <row r="358" spans="1:33" ht="14.75">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c r="AD358" s="91"/>
      <c r="AE358" s="91"/>
      <c r="AF358" s="91"/>
      <c r="AG358" s="91"/>
    </row>
    <row r="359" spans="1:33" ht="14.75">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c r="AD359" s="91"/>
      <c r="AE359" s="91"/>
      <c r="AF359" s="91"/>
      <c r="AG359" s="91"/>
    </row>
    <row r="360" spans="1:33" ht="14.75">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c r="AD360" s="91"/>
      <c r="AE360" s="91"/>
      <c r="AF360" s="91"/>
      <c r="AG360" s="91"/>
    </row>
    <row r="361" spans="1:33" ht="14.75">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c r="AD361" s="91"/>
      <c r="AE361" s="91"/>
      <c r="AF361" s="91"/>
      <c r="AG361" s="91"/>
    </row>
    <row r="362" spans="1:33" ht="14.75">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c r="AD362" s="91"/>
      <c r="AE362" s="91"/>
      <c r="AF362" s="91"/>
      <c r="AG362" s="91"/>
    </row>
    <row r="363" spans="1:33" ht="14.75">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c r="AD363" s="91"/>
      <c r="AE363" s="91"/>
      <c r="AF363" s="91"/>
      <c r="AG363" s="91"/>
    </row>
    <row r="364" spans="1:33" ht="14.75">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c r="AD364" s="91"/>
      <c r="AE364" s="91"/>
      <c r="AF364" s="91"/>
      <c r="AG364" s="91"/>
    </row>
    <row r="365" spans="1:33" ht="14.7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c r="AD365" s="91"/>
      <c r="AE365" s="91"/>
      <c r="AF365" s="91"/>
      <c r="AG365" s="91"/>
    </row>
    <row r="366" spans="1:33" ht="14.75">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c r="AD366" s="91"/>
      <c r="AE366" s="91"/>
      <c r="AF366" s="91"/>
      <c r="AG366" s="91"/>
    </row>
    <row r="367" spans="1:33" ht="14.75">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c r="AD367" s="91"/>
      <c r="AE367" s="91"/>
      <c r="AF367" s="91"/>
      <c r="AG367" s="91"/>
    </row>
    <row r="368" spans="1:33" ht="14.75">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c r="AD368" s="91"/>
      <c r="AE368" s="91"/>
      <c r="AF368" s="91"/>
      <c r="AG368" s="91"/>
    </row>
    <row r="369" spans="1:33" ht="14.75">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c r="AD369" s="91"/>
      <c r="AE369" s="91"/>
      <c r="AF369" s="91"/>
      <c r="AG369" s="91"/>
    </row>
    <row r="370" spans="1:33" ht="14.75">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c r="AD370" s="91"/>
      <c r="AE370" s="91"/>
      <c r="AF370" s="91"/>
      <c r="AG370" s="91"/>
    </row>
    <row r="371" spans="1:33" ht="14.75">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c r="AD371" s="91"/>
      <c r="AE371" s="91"/>
      <c r="AF371" s="91"/>
      <c r="AG371" s="91"/>
    </row>
    <row r="372" spans="1:33" ht="14.75">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c r="AD372" s="91"/>
      <c r="AE372" s="91"/>
      <c r="AF372" s="91"/>
      <c r="AG372" s="91"/>
    </row>
    <row r="373" spans="1:33" ht="14.75">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c r="AD373" s="91"/>
      <c r="AE373" s="91"/>
      <c r="AF373" s="91"/>
      <c r="AG373" s="91"/>
    </row>
    <row r="374" spans="1:33" ht="14.75">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c r="AD374" s="91"/>
      <c r="AE374" s="91"/>
      <c r="AF374" s="91"/>
      <c r="AG374" s="91"/>
    </row>
    <row r="375" spans="1:33" ht="14.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c r="AD375" s="91"/>
      <c r="AE375" s="91"/>
      <c r="AF375" s="91"/>
      <c r="AG375" s="91"/>
    </row>
    <row r="376" spans="1:33" ht="14.75">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c r="AD376" s="91"/>
      <c r="AE376" s="91"/>
      <c r="AF376" s="91"/>
      <c r="AG376" s="91"/>
    </row>
    <row r="377" spans="1:33" ht="14.75">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c r="AD377" s="91"/>
      <c r="AE377" s="91"/>
      <c r="AF377" s="91"/>
      <c r="AG377" s="91"/>
    </row>
    <row r="378" spans="1:33" ht="14.75">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c r="AD378" s="91"/>
      <c r="AE378" s="91"/>
      <c r="AF378" s="91"/>
      <c r="AG378" s="91"/>
    </row>
    <row r="379" spans="1:33" ht="14.75">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c r="AD379" s="91"/>
      <c r="AE379" s="91"/>
      <c r="AF379" s="91"/>
      <c r="AG379" s="91"/>
    </row>
    <row r="380" spans="1:33" ht="14.75">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c r="AD380" s="91"/>
      <c r="AE380" s="91"/>
      <c r="AF380" s="91"/>
      <c r="AG380" s="91"/>
    </row>
    <row r="381" spans="1:33" ht="14.75">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c r="AD381" s="91"/>
      <c r="AE381" s="91"/>
      <c r="AF381" s="91"/>
      <c r="AG381" s="91"/>
    </row>
    <row r="382" spans="1:33" ht="14.75">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c r="AD382" s="91"/>
      <c r="AE382" s="91"/>
      <c r="AF382" s="91"/>
      <c r="AG382" s="91"/>
    </row>
    <row r="383" spans="1:33" ht="14.75">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c r="AD383" s="91"/>
      <c r="AE383" s="91"/>
      <c r="AF383" s="91"/>
      <c r="AG383" s="91"/>
    </row>
    <row r="384" spans="1:33" ht="14.75">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c r="AD384" s="91"/>
      <c r="AE384" s="91"/>
      <c r="AF384" s="91"/>
      <c r="AG384" s="91"/>
    </row>
    <row r="385" spans="1:33" ht="14.7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c r="AD385" s="91"/>
      <c r="AE385" s="91"/>
      <c r="AF385" s="91"/>
      <c r="AG385" s="91"/>
    </row>
    <row r="386" spans="1:33" ht="14.75">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c r="AD386" s="91"/>
      <c r="AE386" s="91"/>
      <c r="AF386" s="91"/>
      <c r="AG386" s="91"/>
    </row>
    <row r="387" spans="1:33" ht="14.75">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c r="AD387" s="91"/>
      <c r="AE387" s="91"/>
      <c r="AF387" s="91"/>
      <c r="AG387" s="91"/>
    </row>
    <row r="388" spans="1:33" ht="14.75">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c r="AD388" s="91"/>
      <c r="AE388" s="91"/>
      <c r="AF388" s="91"/>
      <c r="AG388" s="91"/>
    </row>
    <row r="389" spans="1:33" ht="14.75">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c r="AD389" s="91"/>
      <c r="AE389" s="91"/>
      <c r="AF389" s="91"/>
      <c r="AG389" s="91"/>
    </row>
    <row r="390" spans="1:33" ht="14.75">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c r="AD390" s="91"/>
      <c r="AE390" s="91"/>
      <c r="AF390" s="91"/>
      <c r="AG390" s="91"/>
    </row>
    <row r="391" spans="1:33" ht="14.75">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c r="AD391" s="91"/>
      <c r="AE391" s="91"/>
      <c r="AF391" s="91"/>
      <c r="AG391" s="91"/>
    </row>
    <row r="392" spans="1:33" ht="14.75">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c r="AD392" s="91"/>
      <c r="AE392" s="91"/>
      <c r="AF392" s="91"/>
      <c r="AG392" s="91"/>
    </row>
    <row r="393" spans="1:33" ht="14.75">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c r="AD393" s="91"/>
      <c r="AE393" s="91"/>
      <c r="AF393" s="91"/>
      <c r="AG393" s="91"/>
    </row>
    <row r="394" spans="1:33" ht="14.75">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c r="AD394" s="91"/>
      <c r="AE394" s="91"/>
      <c r="AF394" s="91"/>
      <c r="AG394" s="91"/>
    </row>
    <row r="395" spans="1:33" ht="14.7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row>
    <row r="396" spans="1:33" ht="14.75">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c r="AD396" s="91"/>
      <c r="AE396" s="91"/>
      <c r="AF396" s="91"/>
      <c r="AG396" s="91"/>
    </row>
    <row r="397" spans="1:33" ht="14.75">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c r="AD397" s="91"/>
      <c r="AE397" s="91"/>
      <c r="AF397" s="91"/>
      <c r="AG397" s="91"/>
    </row>
    <row r="398" spans="1:33" ht="14.75">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c r="AD398" s="91"/>
      <c r="AE398" s="91"/>
      <c r="AF398" s="91"/>
      <c r="AG398" s="91"/>
    </row>
    <row r="399" spans="1:33" ht="14.75">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c r="AD399" s="91"/>
      <c r="AE399" s="91"/>
      <c r="AF399" s="91"/>
      <c r="AG399" s="91"/>
    </row>
    <row r="400" spans="1:33" ht="14.75">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c r="AD400" s="91"/>
      <c r="AE400" s="91"/>
      <c r="AF400" s="91"/>
      <c r="AG400" s="91"/>
    </row>
    <row r="401" spans="1:33" ht="14.75">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c r="AD401" s="91"/>
      <c r="AE401" s="91"/>
      <c r="AF401" s="91"/>
      <c r="AG401" s="91"/>
    </row>
    <row r="402" spans="1:33" ht="14.75">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c r="AD402" s="91"/>
      <c r="AE402" s="91"/>
      <c r="AF402" s="91"/>
      <c r="AG402" s="91"/>
    </row>
    <row r="403" spans="1:33" ht="14.75">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c r="AD403" s="91"/>
      <c r="AE403" s="91"/>
      <c r="AF403" s="91"/>
      <c r="AG403" s="91"/>
    </row>
    <row r="404" spans="1:33" ht="14.75">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c r="AD404" s="91"/>
      <c r="AE404" s="91"/>
      <c r="AF404" s="91"/>
      <c r="AG404" s="91"/>
    </row>
    <row r="405" spans="1:33" ht="14.7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c r="AD405" s="91"/>
      <c r="AE405" s="91"/>
      <c r="AF405" s="91"/>
      <c r="AG405" s="91"/>
    </row>
    <row r="406" spans="1:33" ht="14.75">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c r="AD406" s="91"/>
      <c r="AE406" s="91"/>
      <c r="AF406" s="91"/>
      <c r="AG406" s="91"/>
    </row>
    <row r="407" spans="1:33" ht="14.75">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c r="AD407" s="91"/>
      <c r="AE407" s="91"/>
      <c r="AF407" s="91"/>
      <c r="AG407" s="91"/>
    </row>
    <row r="408" spans="1:33" ht="14.75">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c r="AD408" s="91"/>
      <c r="AE408" s="91"/>
      <c r="AF408" s="91"/>
      <c r="AG408" s="91"/>
    </row>
    <row r="409" spans="1:33" ht="14.75">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c r="AD409" s="91"/>
      <c r="AE409" s="91"/>
      <c r="AF409" s="91"/>
      <c r="AG409" s="91"/>
    </row>
    <row r="410" spans="1:33" ht="14.75">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c r="AD410" s="91"/>
      <c r="AE410" s="91"/>
      <c r="AF410" s="91"/>
      <c r="AG410" s="91"/>
    </row>
    <row r="411" spans="1:33" ht="14.75">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c r="AD411" s="91"/>
      <c r="AE411" s="91"/>
      <c r="AF411" s="91"/>
      <c r="AG411" s="91"/>
    </row>
    <row r="412" spans="1:33" ht="14.75">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c r="AD412" s="91"/>
      <c r="AE412" s="91"/>
      <c r="AF412" s="91"/>
      <c r="AG412" s="91"/>
    </row>
    <row r="413" spans="1:33" ht="14.75">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c r="AD413" s="91"/>
      <c r="AE413" s="91"/>
      <c r="AF413" s="91"/>
      <c r="AG413" s="91"/>
    </row>
    <row r="414" spans="1:33" ht="14.75">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c r="AD414" s="91"/>
      <c r="AE414" s="91"/>
      <c r="AF414" s="91"/>
      <c r="AG414" s="91"/>
    </row>
    <row r="415" spans="1:33" ht="14.7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c r="AD415" s="91"/>
      <c r="AE415" s="91"/>
      <c r="AF415" s="91"/>
      <c r="AG415" s="91"/>
    </row>
    <row r="416" spans="1:33" ht="14.75">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c r="AD416" s="91"/>
      <c r="AE416" s="91"/>
      <c r="AF416" s="91"/>
      <c r="AG416" s="91"/>
    </row>
    <row r="417" spans="1:33" ht="14.75">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c r="AD417" s="91"/>
      <c r="AE417" s="91"/>
      <c r="AF417" s="91"/>
      <c r="AG417" s="91"/>
    </row>
    <row r="418" spans="1:33" ht="14.75">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c r="AD418" s="91"/>
      <c r="AE418" s="91"/>
      <c r="AF418" s="91"/>
      <c r="AG418" s="91"/>
    </row>
    <row r="419" spans="1:33" ht="14.75">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c r="AD419" s="91"/>
      <c r="AE419" s="91"/>
      <c r="AF419" s="91"/>
      <c r="AG419" s="91"/>
    </row>
    <row r="420" spans="1:33" ht="14.75">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c r="AD420" s="91"/>
      <c r="AE420" s="91"/>
      <c r="AF420" s="91"/>
      <c r="AG420" s="91"/>
    </row>
    <row r="421" spans="1:33" ht="14.75">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c r="AD421" s="91"/>
      <c r="AE421" s="91"/>
      <c r="AF421" s="91"/>
      <c r="AG421" s="91"/>
    </row>
    <row r="422" spans="1:33" ht="14.75">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c r="AD422" s="91"/>
      <c r="AE422" s="91"/>
      <c r="AF422" s="91"/>
      <c r="AG422" s="91"/>
    </row>
    <row r="423" spans="1:33" ht="14.75">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c r="AD423" s="91"/>
      <c r="AE423" s="91"/>
      <c r="AF423" s="91"/>
      <c r="AG423" s="91"/>
    </row>
    <row r="424" spans="1:33" ht="14.75">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c r="AD424" s="91"/>
      <c r="AE424" s="91"/>
      <c r="AF424" s="91"/>
      <c r="AG424" s="91"/>
    </row>
    <row r="425" spans="1:33" ht="14.7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c r="AD425" s="91"/>
      <c r="AE425" s="91"/>
      <c r="AF425" s="91"/>
      <c r="AG425" s="91"/>
    </row>
    <row r="426" spans="1:33" ht="14.75">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c r="AD426" s="91"/>
      <c r="AE426" s="91"/>
      <c r="AF426" s="91"/>
      <c r="AG426" s="91"/>
    </row>
    <row r="427" spans="1:33" ht="14.75">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c r="AD427" s="91"/>
      <c r="AE427" s="91"/>
      <c r="AF427" s="91"/>
      <c r="AG427" s="91"/>
    </row>
    <row r="428" spans="1:33" ht="14.75">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c r="AD428" s="91"/>
      <c r="AE428" s="91"/>
      <c r="AF428" s="91"/>
      <c r="AG428" s="91"/>
    </row>
    <row r="429" spans="1:33" ht="14.75">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c r="AD429" s="91"/>
      <c r="AE429" s="91"/>
      <c r="AF429" s="91"/>
      <c r="AG429" s="91"/>
    </row>
    <row r="430" spans="1:33" ht="14.75">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c r="AD430" s="91"/>
      <c r="AE430" s="91"/>
      <c r="AF430" s="91"/>
      <c r="AG430" s="91"/>
    </row>
    <row r="431" spans="1:33" ht="14.75">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c r="AD431" s="91"/>
      <c r="AE431" s="91"/>
      <c r="AF431" s="91"/>
      <c r="AG431" s="91"/>
    </row>
    <row r="432" spans="1:33" ht="14.75">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c r="AD432" s="91"/>
      <c r="AE432" s="91"/>
      <c r="AF432" s="91"/>
      <c r="AG432" s="91"/>
    </row>
    <row r="433" spans="1:33" ht="14.75">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c r="AD433" s="91"/>
      <c r="AE433" s="91"/>
      <c r="AF433" s="91"/>
      <c r="AG433" s="91"/>
    </row>
    <row r="434" spans="1:33" ht="14.75">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c r="AD434" s="91"/>
      <c r="AE434" s="91"/>
      <c r="AF434" s="91"/>
      <c r="AG434" s="91"/>
    </row>
    <row r="435" spans="1:33" ht="14.7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c r="AD435" s="91"/>
      <c r="AE435" s="91"/>
      <c r="AF435" s="91"/>
      <c r="AG435" s="91"/>
    </row>
    <row r="436" spans="1:33" ht="14.75">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c r="AD436" s="91"/>
      <c r="AE436" s="91"/>
      <c r="AF436" s="91"/>
      <c r="AG436" s="91"/>
    </row>
    <row r="437" spans="1:33" ht="14.75">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c r="AD437" s="91"/>
      <c r="AE437" s="91"/>
      <c r="AF437" s="91"/>
      <c r="AG437" s="91"/>
    </row>
    <row r="438" spans="1:33" ht="14.75">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c r="AD438" s="91"/>
      <c r="AE438" s="91"/>
      <c r="AF438" s="91"/>
      <c r="AG438" s="91"/>
    </row>
    <row r="439" spans="1:33" ht="14.75">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c r="AD439" s="91"/>
      <c r="AE439" s="91"/>
      <c r="AF439" s="91"/>
      <c r="AG439" s="91"/>
    </row>
    <row r="440" spans="1:33" ht="14.75">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c r="AD440" s="91"/>
      <c r="AE440" s="91"/>
      <c r="AF440" s="91"/>
      <c r="AG440" s="91"/>
    </row>
    <row r="441" spans="1:33" ht="14.75">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c r="AD441" s="91"/>
      <c r="AE441" s="91"/>
      <c r="AF441" s="91"/>
      <c r="AG441" s="91"/>
    </row>
    <row r="442" spans="1:33" ht="14.75">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c r="AD442" s="91"/>
      <c r="AE442" s="91"/>
      <c r="AF442" s="91"/>
      <c r="AG442" s="91"/>
    </row>
    <row r="443" spans="1:33" ht="14.75">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c r="AD443" s="91"/>
      <c r="AE443" s="91"/>
      <c r="AF443" s="91"/>
      <c r="AG443" s="91"/>
    </row>
    <row r="444" spans="1:33" ht="14.75">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c r="AD444" s="91"/>
      <c r="AE444" s="91"/>
      <c r="AF444" s="91"/>
      <c r="AG444" s="91"/>
    </row>
    <row r="445" spans="1:33" ht="14.7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c r="AD445" s="91"/>
      <c r="AE445" s="91"/>
      <c r="AF445" s="91"/>
      <c r="AG445" s="91"/>
    </row>
    <row r="446" spans="1:33" ht="14.75">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c r="AD446" s="91"/>
      <c r="AE446" s="91"/>
      <c r="AF446" s="91"/>
      <c r="AG446" s="91"/>
    </row>
    <row r="447" spans="1:33" ht="14.75">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c r="AD447" s="91"/>
      <c r="AE447" s="91"/>
      <c r="AF447" s="91"/>
      <c r="AG447" s="91"/>
    </row>
    <row r="448" spans="1:33" ht="14.75">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c r="AD448" s="91"/>
      <c r="AE448" s="91"/>
      <c r="AF448" s="91"/>
      <c r="AG448" s="91"/>
    </row>
    <row r="449" spans="1:33" ht="14.75">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c r="AD449" s="91"/>
      <c r="AE449" s="91"/>
      <c r="AF449" s="91"/>
      <c r="AG449" s="91"/>
    </row>
    <row r="450" spans="1:33" ht="14.75">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c r="AD450" s="91"/>
      <c r="AE450" s="91"/>
      <c r="AF450" s="91"/>
      <c r="AG450" s="91"/>
    </row>
    <row r="451" spans="1:33" ht="14.75">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c r="AD451" s="91"/>
      <c r="AE451" s="91"/>
      <c r="AF451" s="91"/>
      <c r="AG451" s="91"/>
    </row>
    <row r="452" spans="1:33" ht="14.75">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1:33" ht="14.75">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c r="AD453" s="91"/>
      <c r="AE453" s="91"/>
      <c r="AF453" s="91"/>
      <c r="AG453" s="91"/>
    </row>
    <row r="454" spans="1:33" ht="14.75">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c r="AD454" s="91"/>
      <c r="AE454" s="91"/>
      <c r="AF454" s="91"/>
      <c r="AG454" s="91"/>
    </row>
    <row r="455" spans="1:33" ht="14.7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c r="AD455" s="91"/>
      <c r="AE455" s="91"/>
      <c r="AF455" s="91"/>
      <c r="AG455" s="91"/>
    </row>
    <row r="456" spans="1:33" ht="14.75">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c r="AD456" s="91"/>
      <c r="AE456" s="91"/>
      <c r="AF456" s="91"/>
      <c r="AG456" s="91"/>
    </row>
    <row r="457" spans="1:33" ht="14.75">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c r="AD457" s="91"/>
      <c r="AE457" s="91"/>
      <c r="AF457" s="91"/>
      <c r="AG457" s="91"/>
    </row>
    <row r="458" spans="1:33" ht="14.75">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c r="AD458" s="91"/>
      <c r="AE458" s="91"/>
      <c r="AF458" s="91"/>
      <c r="AG458" s="91"/>
    </row>
    <row r="459" spans="1:33" ht="14.75">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c r="AD459" s="91"/>
      <c r="AE459" s="91"/>
      <c r="AF459" s="91"/>
      <c r="AG459" s="91"/>
    </row>
    <row r="460" spans="1:33" ht="14.75">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c r="AD460" s="91"/>
      <c r="AE460" s="91"/>
      <c r="AF460" s="91"/>
      <c r="AG460" s="91"/>
    </row>
    <row r="461" spans="1:33" ht="14.75">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c r="AD461" s="91"/>
      <c r="AE461" s="91"/>
      <c r="AF461" s="91"/>
      <c r="AG461" s="91"/>
    </row>
    <row r="462" spans="1:33" ht="14.75">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c r="AD462" s="91"/>
      <c r="AE462" s="91"/>
      <c r="AF462" s="91"/>
      <c r="AG462" s="91"/>
    </row>
    <row r="463" spans="1:33" ht="14.75">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c r="AD463" s="91"/>
      <c r="AE463" s="91"/>
      <c r="AF463" s="91"/>
      <c r="AG463" s="91"/>
    </row>
    <row r="464" spans="1:33" ht="14.75">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c r="AD464" s="91"/>
      <c r="AE464" s="91"/>
      <c r="AF464" s="91"/>
      <c r="AG464" s="91"/>
    </row>
    <row r="465" spans="1:33" ht="14.7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c r="AD465" s="91"/>
      <c r="AE465" s="91"/>
      <c r="AF465" s="91"/>
      <c r="AG465" s="91"/>
    </row>
    <row r="466" spans="1:33" ht="14.75">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c r="AD466" s="91"/>
      <c r="AE466" s="91"/>
      <c r="AF466" s="91"/>
      <c r="AG466" s="91"/>
    </row>
    <row r="467" spans="1:33" ht="14.75">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c r="AD467" s="91"/>
      <c r="AE467" s="91"/>
      <c r="AF467" s="91"/>
      <c r="AG467" s="91"/>
    </row>
    <row r="468" spans="1:33" ht="14.75">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c r="AD468" s="91"/>
      <c r="AE468" s="91"/>
      <c r="AF468" s="91"/>
      <c r="AG468" s="91"/>
    </row>
    <row r="469" spans="1:33" ht="14.75">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c r="AD469" s="91"/>
      <c r="AE469" s="91"/>
      <c r="AF469" s="91"/>
      <c r="AG469" s="91"/>
    </row>
    <row r="470" spans="1:33" ht="14.75">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c r="AD470" s="91"/>
      <c r="AE470" s="91"/>
      <c r="AF470" s="91"/>
      <c r="AG470" s="91"/>
    </row>
    <row r="471" spans="1:33" ht="14.75">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c r="AD471" s="91"/>
      <c r="AE471" s="91"/>
      <c r="AF471" s="91"/>
      <c r="AG471" s="91"/>
    </row>
    <row r="472" spans="1:33" ht="14.75">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c r="AD472" s="91"/>
      <c r="AE472" s="91"/>
      <c r="AF472" s="91"/>
      <c r="AG472" s="91"/>
    </row>
    <row r="473" spans="1:33" ht="14.75">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c r="AD473" s="91"/>
      <c r="AE473" s="91"/>
      <c r="AF473" s="91"/>
      <c r="AG473" s="91"/>
    </row>
    <row r="474" spans="1:33" ht="14.75">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c r="AD474" s="91"/>
      <c r="AE474" s="91"/>
      <c r="AF474" s="91"/>
      <c r="AG474" s="91"/>
    </row>
    <row r="475" spans="1:33" ht="1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c r="AD475" s="91"/>
      <c r="AE475" s="91"/>
      <c r="AF475" s="91"/>
      <c r="AG475" s="91"/>
    </row>
    <row r="476" spans="1:33" ht="14.75">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c r="AD476" s="91"/>
      <c r="AE476" s="91"/>
      <c r="AF476" s="91"/>
      <c r="AG476" s="91"/>
    </row>
    <row r="477" spans="1:33" ht="14.75">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c r="AD477" s="91"/>
      <c r="AE477" s="91"/>
      <c r="AF477" s="91"/>
      <c r="AG477" s="91"/>
    </row>
    <row r="478" spans="1:33" ht="14.75">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c r="AD478" s="91"/>
      <c r="AE478" s="91"/>
      <c r="AF478" s="91"/>
      <c r="AG478" s="91"/>
    </row>
    <row r="479" spans="1:33" ht="14.75">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c r="AD479" s="91"/>
      <c r="AE479" s="91"/>
      <c r="AF479" s="91"/>
      <c r="AG479" s="91"/>
    </row>
    <row r="480" spans="1:33" ht="14.75">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c r="AD480" s="91"/>
      <c r="AE480" s="91"/>
      <c r="AF480" s="91"/>
      <c r="AG480" s="91"/>
    </row>
    <row r="481" spans="1:33" ht="14.75">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c r="AD481" s="91"/>
      <c r="AE481" s="91"/>
      <c r="AF481" s="91"/>
      <c r="AG481" s="91"/>
    </row>
    <row r="482" spans="1:33" ht="14.75">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c r="AD482" s="91"/>
      <c r="AE482" s="91"/>
      <c r="AF482" s="91"/>
      <c r="AG482" s="91"/>
    </row>
    <row r="483" spans="1:33" ht="14.75">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c r="AD483" s="91"/>
      <c r="AE483" s="91"/>
      <c r="AF483" s="91"/>
      <c r="AG483" s="91"/>
    </row>
    <row r="484" spans="1:33" ht="14.75">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c r="AD484" s="91"/>
      <c r="AE484" s="91"/>
      <c r="AF484" s="91"/>
      <c r="AG484" s="91"/>
    </row>
    <row r="485" spans="1:33" ht="14.7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c r="AD485" s="91"/>
      <c r="AE485" s="91"/>
      <c r="AF485" s="91"/>
      <c r="AG485" s="91"/>
    </row>
    <row r="486" spans="1:33" ht="14.75">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c r="AD486" s="91"/>
      <c r="AE486" s="91"/>
      <c r="AF486" s="91"/>
      <c r="AG486" s="91"/>
    </row>
    <row r="487" spans="1:33" ht="14.75">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c r="AD487" s="91"/>
      <c r="AE487" s="91"/>
      <c r="AF487" s="91"/>
      <c r="AG487" s="91"/>
    </row>
    <row r="488" spans="1:33" ht="14.75">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c r="AD488" s="91"/>
      <c r="AE488" s="91"/>
      <c r="AF488" s="91"/>
      <c r="AG488" s="91"/>
    </row>
    <row r="489" spans="1:33" ht="14.75">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row>
    <row r="490" spans="1:33" ht="14.75">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c r="AD490" s="91"/>
      <c r="AE490" s="91"/>
      <c r="AF490" s="91"/>
      <c r="AG490" s="91"/>
    </row>
    <row r="491" spans="1:33" ht="14.75">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c r="AD491" s="91"/>
      <c r="AE491" s="91"/>
      <c r="AF491" s="91"/>
      <c r="AG491" s="91"/>
    </row>
    <row r="492" spans="1:33" ht="14.75">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c r="AD492" s="91"/>
      <c r="AE492" s="91"/>
      <c r="AF492" s="91"/>
      <c r="AG492" s="91"/>
    </row>
    <row r="493" spans="1:33" ht="14.75">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c r="AD493" s="91"/>
      <c r="AE493" s="91"/>
      <c r="AF493" s="91"/>
      <c r="AG493" s="91"/>
    </row>
    <row r="494" spans="1:33" ht="14.75">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c r="AD494" s="91"/>
      <c r="AE494" s="91"/>
      <c r="AF494" s="91"/>
      <c r="AG494" s="91"/>
    </row>
    <row r="495" spans="1:33" ht="14.7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c r="AD495" s="91"/>
      <c r="AE495" s="91"/>
      <c r="AF495" s="91"/>
      <c r="AG495" s="91"/>
    </row>
    <row r="496" spans="1:33" ht="14.75">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c r="AD496" s="91"/>
      <c r="AE496" s="91"/>
      <c r="AF496" s="91"/>
      <c r="AG496" s="91"/>
    </row>
    <row r="497" spans="1:33" ht="14.75">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c r="AD497" s="91"/>
      <c r="AE497" s="91"/>
      <c r="AF497" s="91"/>
      <c r="AG497" s="91"/>
    </row>
    <row r="498" spans="1:33" ht="14.75">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c r="AD498" s="91"/>
      <c r="AE498" s="91"/>
      <c r="AF498" s="91"/>
      <c r="AG498" s="91"/>
    </row>
    <row r="499" spans="1:33" ht="14.75">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c r="AD499" s="91"/>
      <c r="AE499" s="91"/>
      <c r="AF499" s="91"/>
      <c r="AG499" s="91"/>
    </row>
    <row r="500" spans="1:33" ht="14.75">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1" spans="1:33" ht="14.75">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c r="AD501" s="91"/>
      <c r="AE501" s="91"/>
      <c r="AF501" s="91"/>
      <c r="AG501" s="91"/>
    </row>
    <row r="502" spans="1:33" ht="14.75">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c r="AD502" s="91"/>
      <c r="AE502" s="91"/>
      <c r="AF502" s="91"/>
      <c r="AG502" s="91"/>
    </row>
    <row r="503" spans="1:33" ht="14.75">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c r="AD503" s="91"/>
      <c r="AE503" s="91"/>
      <c r="AF503" s="91"/>
      <c r="AG503" s="91"/>
    </row>
    <row r="504" spans="1:33" ht="14.75">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c r="AD504" s="91"/>
      <c r="AE504" s="91"/>
      <c r="AF504" s="91"/>
      <c r="AG504" s="91"/>
    </row>
    <row r="505" spans="1:33" ht="14.7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c r="AD505" s="91"/>
      <c r="AE505" s="91"/>
      <c r="AF505" s="91"/>
      <c r="AG505" s="91"/>
    </row>
    <row r="506" spans="1:33" ht="14.75">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c r="AD506" s="91"/>
      <c r="AE506" s="91"/>
      <c r="AF506" s="91"/>
      <c r="AG506" s="91"/>
    </row>
    <row r="507" spans="1:33" ht="14.75">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c r="AD507" s="91"/>
      <c r="AE507" s="91"/>
      <c r="AF507" s="91"/>
      <c r="AG507" s="91"/>
    </row>
    <row r="508" spans="1:33" ht="14.75">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c r="AD508" s="91"/>
      <c r="AE508" s="91"/>
      <c r="AF508" s="91"/>
      <c r="AG508" s="91"/>
    </row>
    <row r="509" spans="1:33" ht="14.75">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c r="AD509" s="91"/>
      <c r="AE509" s="91"/>
      <c r="AF509" s="91"/>
      <c r="AG509" s="91"/>
    </row>
    <row r="510" spans="1:33" ht="14.75">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c r="AD510" s="91"/>
      <c r="AE510" s="91"/>
      <c r="AF510" s="91"/>
      <c r="AG510" s="91"/>
    </row>
    <row r="511" spans="1:33" ht="14.75">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1:33" ht="14.75">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c r="AD512" s="91"/>
      <c r="AE512" s="91"/>
      <c r="AF512" s="91"/>
      <c r="AG512" s="91"/>
    </row>
    <row r="513" spans="1:33" ht="14.75">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c r="AD513" s="91"/>
      <c r="AE513" s="91"/>
      <c r="AF513" s="91"/>
      <c r="AG513" s="91"/>
    </row>
    <row r="514" spans="1:33" ht="14.75">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c r="AD514" s="91"/>
      <c r="AE514" s="91"/>
      <c r="AF514" s="91"/>
      <c r="AG514" s="91"/>
    </row>
    <row r="515" spans="1:33" ht="14.7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c r="AD515" s="91"/>
      <c r="AE515" s="91"/>
      <c r="AF515" s="91"/>
      <c r="AG515" s="91"/>
    </row>
    <row r="516" spans="1:33" ht="14.75">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c r="AD516" s="91"/>
      <c r="AE516" s="91"/>
      <c r="AF516" s="91"/>
      <c r="AG516" s="91"/>
    </row>
    <row r="517" spans="1:33" ht="14.75">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c r="AD517" s="91"/>
      <c r="AE517" s="91"/>
      <c r="AF517" s="91"/>
      <c r="AG517" s="91"/>
    </row>
    <row r="518" spans="1:33" ht="14.75">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c r="AD518" s="91"/>
      <c r="AE518" s="91"/>
      <c r="AF518" s="91"/>
      <c r="AG518" s="91"/>
    </row>
    <row r="519" spans="1:33" ht="14.75">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c r="AD519" s="91"/>
      <c r="AE519" s="91"/>
      <c r="AF519" s="91"/>
      <c r="AG519" s="91"/>
    </row>
    <row r="520" spans="1:33" ht="14.75">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c r="AD520" s="91"/>
      <c r="AE520" s="91"/>
      <c r="AF520" s="91"/>
      <c r="AG520" s="91"/>
    </row>
    <row r="521" spans="1:33" ht="14.75">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c r="AD521" s="91"/>
      <c r="AE521" s="91"/>
      <c r="AF521" s="91"/>
      <c r="AG521" s="91"/>
    </row>
    <row r="522" spans="1:33" ht="14.75">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c r="AD522" s="91"/>
      <c r="AE522" s="91"/>
      <c r="AF522" s="91"/>
      <c r="AG522" s="91"/>
    </row>
    <row r="523" spans="1:33" ht="14.75">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c r="AD523" s="91"/>
      <c r="AE523" s="91"/>
      <c r="AF523" s="91"/>
      <c r="AG523" s="91"/>
    </row>
    <row r="524" spans="1:33" ht="14.75">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c r="AD524" s="91"/>
      <c r="AE524" s="91"/>
      <c r="AF524" s="91"/>
      <c r="AG524" s="91"/>
    </row>
    <row r="525" spans="1:33" ht="14.7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c r="AD525" s="91"/>
      <c r="AE525" s="91"/>
      <c r="AF525" s="91"/>
      <c r="AG525" s="91"/>
    </row>
    <row r="526" spans="1:33" ht="14.75">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c r="AD526" s="91"/>
      <c r="AE526" s="91"/>
      <c r="AF526" s="91"/>
      <c r="AG526" s="91"/>
    </row>
    <row r="527" spans="1:33" ht="14.75">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c r="AD527" s="91"/>
      <c r="AE527" s="91"/>
      <c r="AF527" s="91"/>
      <c r="AG527" s="91"/>
    </row>
    <row r="528" spans="1:33" ht="14.75">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c r="AD528" s="91"/>
      <c r="AE528" s="91"/>
      <c r="AF528" s="91"/>
      <c r="AG528" s="91"/>
    </row>
    <row r="529" spans="1:33" ht="14.75">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c r="AD529" s="91"/>
      <c r="AE529" s="91"/>
      <c r="AF529" s="91"/>
      <c r="AG529" s="91"/>
    </row>
    <row r="530" spans="1:33" ht="14.75">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c r="AD530" s="91"/>
      <c r="AE530" s="91"/>
      <c r="AF530" s="91"/>
      <c r="AG530" s="91"/>
    </row>
    <row r="531" spans="1:33" ht="14.75">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c r="AD531" s="91"/>
      <c r="AE531" s="91"/>
      <c r="AF531" s="91"/>
      <c r="AG531" s="91"/>
    </row>
    <row r="532" spans="1:33" ht="14.75">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c r="AD532" s="91"/>
      <c r="AE532" s="91"/>
      <c r="AF532" s="91"/>
      <c r="AG532" s="91"/>
    </row>
    <row r="533" spans="1:33" ht="14.75">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c r="AD533" s="91"/>
      <c r="AE533" s="91"/>
      <c r="AF533" s="91"/>
      <c r="AG533" s="91"/>
    </row>
    <row r="534" spans="1:33" ht="14.75">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c r="AD534" s="91"/>
      <c r="AE534" s="91"/>
      <c r="AF534" s="91"/>
      <c r="AG534" s="91"/>
    </row>
    <row r="535" spans="1:33" ht="14.7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c r="AD535" s="91"/>
      <c r="AE535" s="91"/>
      <c r="AF535" s="91"/>
      <c r="AG535" s="91"/>
    </row>
    <row r="536" spans="1:33" ht="14.75">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c r="AD536" s="91"/>
      <c r="AE536" s="91"/>
      <c r="AF536" s="91"/>
      <c r="AG536" s="91"/>
    </row>
    <row r="537" spans="1:33" ht="14.75">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c r="AD537" s="91"/>
      <c r="AE537" s="91"/>
      <c r="AF537" s="91"/>
      <c r="AG537" s="91"/>
    </row>
    <row r="538" spans="1:33" ht="14.75">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c r="AD538" s="91"/>
      <c r="AE538" s="91"/>
      <c r="AF538" s="91"/>
      <c r="AG538" s="91"/>
    </row>
    <row r="539" spans="1:33" ht="14.75">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c r="AD539" s="91"/>
      <c r="AE539" s="91"/>
      <c r="AF539" s="91"/>
      <c r="AG539" s="91"/>
    </row>
    <row r="540" spans="1:33" ht="14.75">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c r="AD540" s="91"/>
      <c r="AE540" s="91"/>
      <c r="AF540" s="91"/>
      <c r="AG540" s="91"/>
    </row>
    <row r="541" spans="1:33" ht="14.75">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c r="AD541" s="91"/>
      <c r="AE541" s="91"/>
      <c r="AF541" s="91"/>
      <c r="AG541" s="91"/>
    </row>
    <row r="542" spans="1:33" ht="14.75">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c r="AD542" s="91"/>
      <c r="AE542" s="91"/>
      <c r="AF542" s="91"/>
      <c r="AG542" s="91"/>
    </row>
    <row r="543" spans="1:33" ht="14.75">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c r="AD543" s="91"/>
      <c r="AE543" s="91"/>
      <c r="AF543" s="91"/>
      <c r="AG543" s="91"/>
    </row>
    <row r="544" spans="1:33" ht="14.75">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c r="AD544" s="91"/>
      <c r="AE544" s="91"/>
      <c r="AF544" s="91"/>
      <c r="AG544" s="91"/>
    </row>
    <row r="545" spans="1:33" ht="14.7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c r="AD545" s="91"/>
      <c r="AE545" s="91"/>
      <c r="AF545" s="91"/>
      <c r="AG545" s="91"/>
    </row>
    <row r="546" spans="1:33" ht="14.75">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c r="AD546" s="91"/>
      <c r="AE546" s="91"/>
      <c r="AF546" s="91"/>
      <c r="AG546" s="91"/>
    </row>
    <row r="547" spans="1:33" ht="14.75">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c r="AD547" s="91"/>
      <c r="AE547" s="91"/>
      <c r="AF547" s="91"/>
      <c r="AG547" s="91"/>
    </row>
    <row r="548" spans="1:33" ht="14.75">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c r="AD548" s="91"/>
      <c r="AE548" s="91"/>
      <c r="AF548" s="91"/>
      <c r="AG548" s="91"/>
    </row>
    <row r="549" spans="1:33" ht="14.75">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c r="AD549" s="91"/>
      <c r="AE549" s="91"/>
      <c r="AF549" s="91"/>
      <c r="AG549" s="91"/>
    </row>
    <row r="550" spans="1:33" ht="14.75">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c r="AD550" s="91"/>
      <c r="AE550" s="91"/>
      <c r="AF550" s="91"/>
      <c r="AG550" s="91"/>
    </row>
    <row r="551" spans="1:33" ht="14.75">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c r="AD551" s="91"/>
      <c r="AE551" s="91"/>
      <c r="AF551" s="91"/>
      <c r="AG551" s="91"/>
    </row>
    <row r="552" spans="1:33" ht="14.75">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c r="AD552" s="91"/>
      <c r="AE552" s="91"/>
      <c r="AF552" s="91"/>
      <c r="AG552" s="91"/>
    </row>
    <row r="553" spans="1:33" ht="14.75">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c r="AD553" s="91"/>
      <c r="AE553" s="91"/>
      <c r="AF553" s="91"/>
      <c r="AG553" s="91"/>
    </row>
    <row r="554" spans="1:33" ht="14.75">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c r="AD554" s="91"/>
      <c r="AE554" s="91"/>
      <c r="AF554" s="91"/>
      <c r="AG554" s="91"/>
    </row>
    <row r="555" spans="1:33" ht="14.7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c r="AD555" s="91"/>
      <c r="AE555" s="91"/>
      <c r="AF555" s="91"/>
      <c r="AG555" s="91"/>
    </row>
    <row r="556" spans="1:33" ht="14.75">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c r="AD556" s="91"/>
      <c r="AE556" s="91"/>
      <c r="AF556" s="91"/>
      <c r="AG556" s="91"/>
    </row>
    <row r="557" spans="1:33" ht="14.75">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1:33" ht="14.75">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c r="AD558" s="91"/>
      <c r="AE558" s="91"/>
      <c r="AF558" s="91"/>
      <c r="AG558" s="91"/>
    </row>
    <row r="559" spans="1:33" ht="14.75">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c r="AD559" s="91"/>
      <c r="AE559" s="91"/>
      <c r="AF559" s="91"/>
      <c r="AG559" s="91"/>
    </row>
    <row r="560" spans="1:33" ht="14.75">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c r="AD560" s="91"/>
      <c r="AE560" s="91"/>
      <c r="AF560" s="91"/>
      <c r="AG560" s="91"/>
    </row>
    <row r="561" spans="1:33" ht="14.75">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c r="AD561" s="91"/>
      <c r="AE561" s="91"/>
      <c r="AF561" s="91"/>
      <c r="AG561" s="91"/>
    </row>
    <row r="562" spans="1:33" ht="14.75">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c r="AD562" s="91"/>
      <c r="AE562" s="91"/>
      <c r="AF562" s="91"/>
      <c r="AG562" s="91"/>
    </row>
    <row r="563" spans="1:33" ht="14.75">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c r="AD563" s="91"/>
      <c r="AE563" s="91"/>
      <c r="AF563" s="91"/>
      <c r="AG563" s="91"/>
    </row>
    <row r="564" spans="1:33" ht="14.75">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c r="AD564" s="91"/>
      <c r="AE564" s="91"/>
      <c r="AF564" s="91"/>
      <c r="AG564" s="91"/>
    </row>
    <row r="565" spans="1:33" ht="14.7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c r="AD565" s="91"/>
      <c r="AE565" s="91"/>
      <c r="AF565" s="91"/>
      <c r="AG565" s="91"/>
    </row>
    <row r="566" spans="1:33" ht="14.75">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c r="AD566" s="91"/>
      <c r="AE566" s="91"/>
      <c r="AF566" s="91"/>
      <c r="AG566" s="91"/>
    </row>
    <row r="567" spans="1:33" ht="14.75">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c r="AD567" s="91"/>
      <c r="AE567" s="91"/>
      <c r="AF567" s="91"/>
      <c r="AG567" s="91"/>
    </row>
    <row r="568" spans="1:33" ht="14.75">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c r="AD568" s="91"/>
      <c r="AE568" s="91"/>
      <c r="AF568" s="91"/>
      <c r="AG568" s="91"/>
    </row>
    <row r="569" spans="1:33" ht="14.75">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c r="AD569" s="91"/>
      <c r="AE569" s="91"/>
      <c r="AF569" s="91"/>
      <c r="AG569" s="91"/>
    </row>
    <row r="570" spans="1:33" ht="14.75">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c r="AD570" s="91"/>
      <c r="AE570" s="91"/>
      <c r="AF570" s="91"/>
      <c r="AG570" s="91"/>
    </row>
    <row r="571" spans="1:33" ht="14.75">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c r="AD571" s="91"/>
      <c r="AE571" s="91"/>
      <c r="AF571" s="91"/>
      <c r="AG571" s="91"/>
    </row>
    <row r="572" spans="1:33" ht="14.75">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c r="AD572" s="91"/>
      <c r="AE572" s="91"/>
      <c r="AF572" s="91"/>
      <c r="AG572" s="91"/>
    </row>
    <row r="573" spans="1:33" ht="14.75">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c r="AD573" s="91"/>
      <c r="AE573" s="91"/>
      <c r="AF573" s="91"/>
      <c r="AG573" s="91"/>
    </row>
    <row r="574" spans="1:33" ht="14.75">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c r="AD574" s="91"/>
      <c r="AE574" s="91"/>
      <c r="AF574" s="91"/>
      <c r="AG574" s="91"/>
    </row>
    <row r="575" spans="1:33" ht="14.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c r="AD575" s="91"/>
      <c r="AE575" s="91"/>
      <c r="AF575" s="91"/>
      <c r="AG575" s="91"/>
    </row>
    <row r="576" spans="1:33" ht="14.75">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c r="AD576" s="91"/>
      <c r="AE576" s="91"/>
      <c r="AF576" s="91"/>
      <c r="AG576" s="91"/>
    </row>
    <row r="577" spans="1:33" ht="14.75">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c r="AD577" s="91"/>
      <c r="AE577" s="91"/>
      <c r="AF577" s="91"/>
      <c r="AG577" s="91"/>
    </row>
    <row r="578" spans="1:33" ht="14.75">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c r="AD578" s="91"/>
      <c r="AE578" s="91"/>
      <c r="AF578" s="91"/>
      <c r="AG578" s="91"/>
    </row>
    <row r="579" spans="1:33" ht="14.75">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c r="AD579" s="91"/>
      <c r="AE579" s="91"/>
      <c r="AF579" s="91"/>
      <c r="AG579" s="91"/>
    </row>
    <row r="580" spans="1:33" ht="14.75">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c r="AD580" s="91"/>
      <c r="AE580" s="91"/>
      <c r="AF580" s="91"/>
      <c r="AG580" s="91"/>
    </row>
    <row r="581" spans="1:33" ht="14.75">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c r="AD581" s="91"/>
      <c r="AE581" s="91"/>
      <c r="AF581" s="91"/>
      <c r="AG581" s="91"/>
    </row>
    <row r="582" spans="1:33" ht="14.75">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c r="AD582" s="91"/>
      <c r="AE582" s="91"/>
      <c r="AF582" s="91"/>
      <c r="AG582" s="91"/>
    </row>
    <row r="583" spans="1:33" ht="14.75">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c r="AD583" s="91"/>
      <c r="AE583" s="91"/>
      <c r="AF583" s="91"/>
      <c r="AG583" s="91"/>
    </row>
    <row r="584" spans="1:33" ht="14.75">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c r="AD584" s="91"/>
      <c r="AE584" s="91"/>
      <c r="AF584" s="91"/>
      <c r="AG584" s="91"/>
    </row>
    <row r="585" spans="1:33" ht="14.7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c r="AD585" s="91"/>
      <c r="AE585" s="91"/>
      <c r="AF585" s="91"/>
      <c r="AG585" s="91"/>
    </row>
    <row r="586" spans="1:33" ht="14.75">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c r="AD586" s="91"/>
      <c r="AE586" s="91"/>
      <c r="AF586" s="91"/>
      <c r="AG586" s="91"/>
    </row>
    <row r="587" spans="1:33" ht="14.75">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c r="AD587" s="91"/>
      <c r="AE587" s="91"/>
      <c r="AF587" s="91"/>
      <c r="AG587" s="91"/>
    </row>
    <row r="588" spans="1:33" ht="14.75">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c r="AD588" s="91"/>
      <c r="AE588" s="91"/>
      <c r="AF588" s="91"/>
      <c r="AG588" s="91"/>
    </row>
    <row r="589" spans="1:33" ht="14.75">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c r="AD589" s="91"/>
      <c r="AE589" s="91"/>
      <c r="AF589" s="91"/>
      <c r="AG589" s="91"/>
    </row>
    <row r="590" spans="1:33" ht="14.75">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c r="AD590" s="91"/>
      <c r="AE590" s="91"/>
      <c r="AF590" s="91"/>
      <c r="AG590" s="91"/>
    </row>
    <row r="591" spans="1:33" ht="14.75">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c r="AD591" s="91"/>
      <c r="AE591" s="91"/>
      <c r="AF591" s="91"/>
      <c r="AG591" s="91"/>
    </row>
    <row r="592" spans="1:33" ht="14.75">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c r="AD592" s="91"/>
      <c r="AE592" s="91"/>
      <c r="AF592" s="91"/>
      <c r="AG592" s="91"/>
    </row>
    <row r="593" spans="1:33" ht="14.75">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c r="AD593" s="91"/>
      <c r="AE593" s="91"/>
      <c r="AF593" s="91"/>
      <c r="AG593" s="91"/>
    </row>
    <row r="594" spans="1:33" ht="14.75">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c r="AD594" s="91"/>
      <c r="AE594" s="91"/>
      <c r="AF594" s="91"/>
      <c r="AG594" s="91"/>
    </row>
    <row r="595" spans="1:33" ht="14.7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c r="AD595" s="91"/>
      <c r="AE595" s="91"/>
      <c r="AF595" s="91"/>
      <c r="AG595" s="91"/>
    </row>
    <row r="596" spans="1:33" ht="14.75">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c r="AD596" s="91"/>
      <c r="AE596" s="91"/>
      <c r="AF596" s="91"/>
      <c r="AG596" s="91"/>
    </row>
    <row r="597" spans="1:33" ht="14.75">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c r="AD597" s="91"/>
      <c r="AE597" s="91"/>
      <c r="AF597" s="91"/>
      <c r="AG597" s="91"/>
    </row>
    <row r="598" spans="1:33" ht="14.75">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c r="AD598" s="91"/>
      <c r="AE598" s="91"/>
      <c r="AF598" s="91"/>
      <c r="AG598" s="91"/>
    </row>
    <row r="599" spans="1:33" ht="14.75">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c r="AD599" s="91"/>
      <c r="AE599" s="91"/>
      <c r="AF599" s="91"/>
      <c r="AG599" s="91"/>
    </row>
    <row r="600" spans="1:33" ht="14.75">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c r="AD600" s="91"/>
      <c r="AE600" s="91"/>
      <c r="AF600" s="91"/>
      <c r="AG600" s="91"/>
    </row>
    <row r="601" spans="1:33" ht="14.75">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c r="AD601" s="91"/>
      <c r="AE601" s="91"/>
      <c r="AF601" s="91"/>
      <c r="AG601" s="91"/>
    </row>
    <row r="602" spans="1:33" ht="14.75">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c r="AD602" s="91"/>
      <c r="AE602" s="91"/>
      <c r="AF602" s="91"/>
      <c r="AG602" s="91"/>
    </row>
    <row r="603" spans="1:33" ht="14.75">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c r="AD603" s="91"/>
      <c r="AE603" s="91"/>
      <c r="AF603" s="91"/>
      <c r="AG603" s="91"/>
    </row>
    <row r="604" spans="1:33" ht="14.75">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c r="AD604" s="91"/>
      <c r="AE604" s="91"/>
      <c r="AF604" s="91"/>
      <c r="AG604" s="91"/>
    </row>
    <row r="605" spans="1:33" ht="14.7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c r="AD605" s="91"/>
      <c r="AE605" s="91"/>
      <c r="AF605" s="91"/>
      <c r="AG605" s="91"/>
    </row>
    <row r="606" spans="1:33" ht="14.75">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c r="AD606" s="91"/>
      <c r="AE606" s="91"/>
      <c r="AF606" s="91"/>
      <c r="AG606" s="91"/>
    </row>
    <row r="607" spans="1:33" ht="14.75">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c r="AD607" s="91"/>
      <c r="AE607" s="91"/>
      <c r="AF607" s="91"/>
      <c r="AG607" s="91"/>
    </row>
    <row r="608" spans="1:33" ht="14.75">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c r="AD608" s="91"/>
      <c r="AE608" s="91"/>
      <c r="AF608" s="91"/>
      <c r="AG608" s="91"/>
    </row>
    <row r="609" spans="1:33" ht="14.75">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c r="AD609" s="91"/>
      <c r="AE609" s="91"/>
      <c r="AF609" s="91"/>
      <c r="AG609" s="91"/>
    </row>
    <row r="610" spans="1:33" ht="14.75">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c r="AD610" s="91"/>
      <c r="AE610" s="91"/>
      <c r="AF610" s="91"/>
      <c r="AG610" s="91"/>
    </row>
    <row r="611" spans="1:33" ht="14.75">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c r="AD611" s="91"/>
      <c r="AE611" s="91"/>
      <c r="AF611" s="91"/>
      <c r="AG611" s="91"/>
    </row>
    <row r="612" spans="1:33" ht="14.75">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c r="AD612" s="91"/>
      <c r="AE612" s="91"/>
      <c r="AF612" s="91"/>
      <c r="AG612" s="91"/>
    </row>
    <row r="613" spans="1:33" ht="14.75">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c r="AD613" s="91"/>
      <c r="AE613" s="91"/>
      <c r="AF613" s="91"/>
      <c r="AG613" s="91"/>
    </row>
    <row r="614" spans="1:33" ht="14.75">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c r="AD614" s="91"/>
      <c r="AE614" s="91"/>
      <c r="AF614" s="91"/>
      <c r="AG614" s="91"/>
    </row>
    <row r="615" spans="1:33" ht="14.7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c r="AD615" s="91"/>
      <c r="AE615" s="91"/>
      <c r="AF615" s="91"/>
      <c r="AG615" s="91"/>
    </row>
    <row r="616" spans="1:33" ht="14.75">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c r="AD616" s="91"/>
      <c r="AE616" s="91"/>
      <c r="AF616" s="91"/>
      <c r="AG616" s="91"/>
    </row>
    <row r="617" spans="1:33" ht="14.75">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c r="AD617" s="91"/>
      <c r="AE617" s="91"/>
      <c r="AF617" s="91"/>
      <c r="AG617" s="91"/>
    </row>
    <row r="618" spans="1:33" ht="14.75">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c r="AD618" s="91"/>
      <c r="AE618" s="91"/>
      <c r="AF618" s="91"/>
      <c r="AG618" s="91"/>
    </row>
    <row r="619" spans="1:33" ht="14.75">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c r="AD619" s="91"/>
      <c r="AE619" s="91"/>
      <c r="AF619" s="91"/>
      <c r="AG619" s="91"/>
    </row>
    <row r="620" spans="1:33" ht="14.75">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c r="AD620" s="91"/>
      <c r="AE620" s="91"/>
      <c r="AF620" s="91"/>
      <c r="AG620" s="91"/>
    </row>
    <row r="621" spans="1:33" ht="14.75">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c r="AD621" s="91"/>
      <c r="AE621" s="91"/>
      <c r="AF621" s="91"/>
      <c r="AG621" s="91"/>
    </row>
    <row r="622" spans="1:33" ht="14.75">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c r="AD622" s="91"/>
      <c r="AE622" s="91"/>
      <c r="AF622" s="91"/>
      <c r="AG622" s="91"/>
    </row>
    <row r="623" spans="1:33" ht="14.75">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c r="AD623" s="91"/>
      <c r="AE623" s="91"/>
      <c r="AF623" s="91"/>
      <c r="AG623" s="91"/>
    </row>
    <row r="624" spans="1:33" ht="14.75">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c r="AD624" s="91"/>
      <c r="AE624" s="91"/>
      <c r="AF624" s="91"/>
      <c r="AG624" s="91"/>
    </row>
    <row r="625" spans="1:33" ht="14.7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c r="AD625" s="91"/>
      <c r="AE625" s="91"/>
      <c r="AF625" s="91"/>
      <c r="AG625" s="91"/>
    </row>
    <row r="626" spans="1:33" ht="14.75">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c r="AD626" s="91"/>
      <c r="AE626" s="91"/>
      <c r="AF626" s="91"/>
      <c r="AG626" s="91"/>
    </row>
    <row r="627" spans="1:33" ht="14.75">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c r="AD627" s="91"/>
      <c r="AE627" s="91"/>
      <c r="AF627" s="91"/>
      <c r="AG627" s="91"/>
    </row>
    <row r="628" spans="1:33" ht="14.75">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c r="AD628" s="91"/>
      <c r="AE628" s="91"/>
      <c r="AF628" s="91"/>
      <c r="AG628" s="91"/>
    </row>
    <row r="629" spans="1:33" ht="14.75">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c r="AD629" s="91"/>
      <c r="AE629" s="91"/>
      <c r="AF629" s="91"/>
      <c r="AG629" s="91"/>
    </row>
    <row r="630" spans="1:33" ht="14.75">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c r="AD630" s="91"/>
      <c r="AE630" s="91"/>
      <c r="AF630" s="91"/>
      <c r="AG630" s="91"/>
    </row>
    <row r="631" spans="1:33" ht="14.75">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c r="AD631" s="91"/>
      <c r="AE631" s="91"/>
      <c r="AF631" s="91"/>
      <c r="AG631" s="91"/>
    </row>
    <row r="632" spans="1:33" ht="14.75">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c r="AD632" s="91"/>
      <c r="AE632" s="91"/>
      <c r="AF632" s="91"/>
      <c r="AG632" s="91"/>
    </row>
    <row r="633" spans="1:33" ht="14.75">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c r="AD633" s="91"/>
      <c r="AE633" s="91"/>
      <c r="AF633" s="91"/>
      <c r="AG633" s="91"/>
    </row>
    <row r="634" spans="1:33" ht="14.75">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c r="AD634" s="91"/>
      <c r="AE634" s="91"/>
      <c r="AF634" s="91"/>
      <c r="AG634" s="91"/>
    </row>
    <row r="635" spans="1:33" ht="14.7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c r="AD635" s="91"/>
      <c r="AE635" s="91"/>
      <c r="AF635" s="91"/>
      <c r="AG635" s="91"/>
    </row>
    <row r="636" spans="1:33" ht="14.75">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c r="AD636" s="91"/>
      <c r="AE636" s="91"/>
      <c r="AF636" s="91"/>
      <c r="AG636" s="91"/>
    </row>
    <row r="637" spans="1:33" ht="14.75">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c r="AD637" s="91"/>
      <c r="AE637" s="91"/>
      <c r="AF637" s="91"/>
      <c r="AG637" s="91"/>
    </row>
    <row r="638" spans="1:33" ht="14.75">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1:33" ht="14.75">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c r="AD639" s="91"/>
      <c r="AE639" s="91"/>
      <c r="AF639" s="91"/>
      <c r="AG639" s="91"/>
    </row>
    <row r="640" spans="1:33" ht="14.75">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c r="AD640" s="91"/>
      <c r="AE640" s="91"/>
      <c r="AF640" s="91"/>
      <c r="AG640" s="91"/>
    </row>
    <row r="641" spans="1:33" ht="14.75">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c r="AD641" s="91"/>
      <c r="AE641" s="91"/>
      <c r="AF641" s="91"/>
      <c r="AG641" s="91"/>
    </row>
    <row r="642" spans="1:33" ht="14.75">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c r="AD642" s="91"/>
      <c r="AE642" s="91"/>
      <c r="AF642" s="91"/>
      <c r="AG642" s="91"/>
    </row>
    <row r="643" spans="1:33" ht="14.75">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c r="AD643" s="91"/>
      <c r="AE643" s="91"/>
      <c r="AF643" s="91"/>
      <c r="AG643" s="91"/>
    </row>
    <row r="644" spans="1:33" ht="14.75">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c r="AD644" s="91"/>
      <c r="AE644" s="91"/>
      <c r="AF644" s="91"/>
      <c r="AG644" s="91"/>
    </row>
    <row r="645" spans="1:33" ht="14.7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c r="AD645" s="91"/>
      <c r="AE645" s="91"/>
      <c r="AF645" s="91"/>
      <c r="AG645" s="91"/>
    </row>
    <row r="646" spans="1:33" ht="14.75">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c r="AD646" s="91"/>
      <c r="AE646" s="91"/>
      <c r="AF646" s="91"/>
      <c r="AG646" s="91"/>
    </row>
    <row r="647" spans="1:33" ht="14.75">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c r="AD647" s="91"/>
      <c r="AE647" s="91"/>
      <c r="AF647" s="91"/>
      <c r="AG647" s="91"/>
    </row>
    <row r="648" spans="1:33" ht="14.75">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c r="AD648" s="91"/>
      <c r="AE648" s="91"/>
      <c r="AF648" s="91"/>
      <c r="AG648" s="91"/>
    </row>
    <row r="649" spans="1:33" ht="14.75">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c r="AD649" s="91"/>
      <c r="AE649" s="91"/>
      <c r="AF649" s="91"/>
      <c r="AG649" s="91"/>
    </row>
    <row r="650" spans="1:33" ht="14.75">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c r="AD650" s="91"/>
      <c r="AE650" s="91"/>
      <c r="AF650" s="91"/>
      <c r="AG650" s="91"/>
    </row>
    <row r="651" spans="1:33" ht="14.75">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c r="AD651" s="91"/>
      <c r="AE651" s="91"/>
      <c r="AF651" s="91"/>
      <c r="AG651" s="91"/>
    </row>
    <row r="652" spans="1:33" ht="14.75">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c r="AD652" s="91"/>
      <c r="AE652" s="91"/>
      <c r="AF652" s="91"/>
      <c r="AG652" s="91"/>
    </row>
    <row r="653" spans="1:33" ht="14.75">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c r="AD653" s="91"/>
      <c r="AE653" s="91"/>
      <c r="AF653" s="91"/>
      <c r="AG653" s="91"/>
    </row>
    <row r="654" spans="1:33" ht="14.75">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row>
    <row r="655" spans="1:33" ht="14.7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c r="AD655" s="91"/>
      <c r="AE655" s="91"/>
      <c r="AF655" s="91"/>
      <c r="AG655" s="91"/>
    </row>
    <row r="656" spans="1:33" ht="14.75">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c r="AD656" s="91"/>
      <c r="AE656" s="91"/>
      <c r="AF656" s="91"/>
      <c r="AG656" s="91"/>
    </row>
    <row r="657" spans="1:33" ht="14.75">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c r="AD657" s="91"/>
      <c r="AE657" s="91"/>
      <c r="AF657" s="91"/>
      <c r="AG657" s="91"/>
    </row>
    <row r="658" spans="1:33" ht="14.75">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c r="AD658" s="91"/>
      <c r="AE658" s="91"/>
      <c r="AF658" s="91"/>
      <c r="AG658" s="91"/>
    </row>
    <row r="659" spans="1:33" ht="14.75">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row>
    <row r="660" spans="1:33" ht="14.75">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c r="AD660" s="91"/>
      <c r="AE660" s="91"/>
      <c r="AF660" s="91"/>
      <c r="AG660" s="91"/>
    </row>
    <row r="661" spans="1:33" ht="14.75">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c r="AD661" s="91"/>
      <c r="AE661" s="91"/>
      <c r="AF661" s="91"/>
      <c r="AG661" s="91"/>
    </row>
    <row r="662" spans="1:33" ht="14.75">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c r="AD662" s="91"/>
      <c r="AE662" s="91"/>
      <c r="AF662" s="91"/>
      <c r="AG662" s="91"/>
    </row>
    <row r="663" spans="1:33" ht="14.75">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c r="AD663" s="91"/>
      <c r="AE663" s="91"/>
      <c r="AF663" s="91"/>
      <c r="AG663" s="91"/>
    </row>
    <row r="664" spans="1:33" ht="14.75">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row>
    <row r="665" spans="1:33" ht="14.7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c r="AD665" s="91"/>
      <c r="AE665" s="91"/>
      <c r="AF665" s="91"/>
      <c r="AG665" s="91"/>
    </row>
    <row r="666" spans="1:33" ht="14.75">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c r="AD666" s="91"/>
      <c r="AE666" s="91"/>
      <c r="AF666" s="91"/>
      <c r="AG666" s="91"/>
    </row>
    <row r="667" spans="1:33" ht="14.75">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c r="AD667" s="91"/>
      <c r="AE667" s="91"/>
      <c r="AF667" s="91"/>
      <c r="AG667" s="91"/>
    </row>
    <row r="668" spans="1:33" ht="14.75">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c r="AD668" s="91"/>
      <c r="AE668" s="91"/>
      <c r="AF668" s="91"/>
      <c r="AG668" s="91"/>
    </row>
    <row r="669" spans="1:33" ht="14.75">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row>
    <row r="670" spans="1:33" ht="14.75">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c r="AD670" s="91"/>
      <c r="AE670" s="91"/>
      <c r="AF670" s="91"/>
      <c r="AG670" s="91"/>
    </row>
    <row r="671" spans="1:33" ht="14.75">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c r="AD671" s="91"/>
      <c r="AE671" s="91"/>
      <c r="AF671" s="91"/>
      <c r="AG671" s="91"/>
    </row>
    <row r="672" spans="1:33" ht="14.75">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c r="AD672" s="91"/>
      <c r="AE672" s="91"/>
      <c r="AF672" s="91"/>
      <c r="AG672" s="91"/>
    </row>
    <row r="673" spans="1:33" ht="14.75">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c r="AD673" s="91"/>
      <c r="AE673" s="91"/>
      <c r="AF673" s="91"/>
      <c r="AG673" s="91"/>
    </row>
    <row r="674" spans="1:33" ht="14.75">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row>
    <row r="675" spans="1:33" ht="14.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c r="AD675" s="91"/>
      <c r="AE675" s="91"/>
      <c r="AF675" s="91"/>
      <c r="AG675" s="91"/>
    </row>
    <row r="676" spans="1:33" ht="14.75">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c r="AD676" s="91"/>
      <c r="AE676" s="91"/>
      <c r="AF676" s="91"/>
      <c r="AG676" s="91"/>
    </row>
    <row r="677" spans="1:33" ht="14.75">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c r="AD677" s="91"/>
      <c r="AE677" s="91"/>
      <c r="AF677" s="91"/>
      <c r="AG677" s="91"/>
    </row>
    <row r="678" spans="1:33" ht="14.75">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c r="AD678" s="91"/>
      <c r="AE678" s="91"/>
      <c r="AF678" s="91"/>
      <c r="AG678" s="91"/>
    </row>
    <row r="679" spans="1:33" ht="14.75">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row>
    <row r="680" spans="1:33" ht="14.75">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c r="AD680" s="91"/>
      <c r="AE680" s="91"/>
      <c r="AF680" s="91"/>
      <c r="AG680" s="91"/>
    </row>
    <row r="681" spans="1:33" ht="14.75">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c r="AD681" s="91"/>
      <c r="AE681" s="91"/>
      <c r="AF681" s="91"/>
      <c r="AG681" s="91"/>
    </row>
    <row r="682" spans="1:33" ht="14.75">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c r="AD682" s="91"/>
      <c r="AE682" s="91"/>
      <c r="AF682" s="91"/>
      <c r="AG682" s="91"/>
    </row>
    <row r="683" spans="1:33" ht="14.75">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c r="AD683" s="91"/>
      <c r="AE683" s="91"/>
      <c r="AF683" s="91"/>
      <c r="AG683" s="91"/>
    </row>
    <row r="684" spans="1:33" ht="14.75">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c r="AD684" s="91"/>
      <c r="AE684" s="91"/>
      <c r="AF684" s="91"/>
      <c r="AG684" s="91"/>
    </row>
    <row r="685" spans="1:33" ht="14.7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c r="AD685" s="91"/>
      <c r="AE685" s="91"/>
      <c r="AF685" s="91"/>
      <c r="AG685" s="91"/>
    </row>
    <row r="686" spans="1:33" ht="14.75">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c r="AD686" s="91"/>
      <c r="AE686" s="91"/>
      <c r="AF686" s="91"/>
      <c r="AG686" s="91"/>
    </row>
    <row r="687" spans="1:33" ht="14.75">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c r="AD687" s="91"/>
      <c r="AE687" s="91"/>
      <c r="AF687" s="91"/>
      <c r="AG687" s="91"/>
    </row>
    <row r="688" spans="1:33" ht="14.75">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c r="AD688" s="91"/>
      <c r="AE688" s="91"/>
      <c r="AF688" s="91"/>
      <c r="AG688" s="91"/>
    </row>
    <row r="689" spans="1:33" ht="14.75">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c r="AD689" s="91"/>
      <c r="AE689" s="91"/>
      <c r="AF689" s="91"/>
      <c r="AG689" s="91"/>
    </row>
    <row r="690" spans="1:33" ht="14.75">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c r="AD690" s="91"/>
      <c r="AE690" s="91"/>
      <c r="AF690" s="91"/>
      <c r="AG690" s="91"/>
    </row>
    <row r="691" spans="1:33" ht="14.75">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c r="AD691" s="91"/>
      <c r="AE691" s="91"/>
      <c r="AF691" s="91"/>
      <c r="AG691" s="91"/>
    </row>
    <row r="692" spans="1:33" ht="14.75">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c r="AD692" s="91"/>
      <c r="AE692" s="91"/>
      <c r="AF692" s="91"/>
      <c r="AG692" s="91"/>
    </row>
    <row r="693" spans="1:33" ht="14.75">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c r="AD693" s="91"/>
      <c r="AE693" s="91"/>
      <c r="AF693" s="91"/>
      <c r="AG693" s="91"/>
    </row>
    <row r="694" spans="1:33" ht="14.75">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c r="AD694" s="91"/>
      <c r="AE694" s="91"/>
      <c r="AF694" s="91"/>
      <c r="AG694" s="91"/>
    </row>
    <row r="695" spans="1:33" ht="14.7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c r="AD695" s="91"/>
      <c r="AE695" s="91"/>
      <c r="AF695" s="91"/>
      <c r="AG695" s="91"/>
    </row>
    <row r="696" spans="1:33" ht="14.75">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c r="AD696" s="91"/>
      <c r="AE696" s="91"/>
      <c r="AF696" s="91"/>
      <c r="AG696" s="91"/>
    </row>
    <row r="697" spans="1:33" ht="14.75">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c r="AD697" s="91"/>
      <c r="AE697" s="91"/>
      <c r="AF697" s="91"/>
      <c r="AG697" s="91"/>
    </row>
    <row r="698" spans="1:33" ht="14.75">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c r="AD698" s="91"/>
      <c r="AE698" s="91"/>
      <c r="AF698" s="91"/>
      <c r="AG698" s="91"/>
    </row>
    <row r="699" spans="1:33" ht="14.75">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c r="AD699" s="91"/>
      <c r="AE699" s="91"/>
      <c r="AF699" s="91"/>
      <c r="AG699" s="91"/>
    </row>
    <row r="700" spans="1:33" ht="14.75">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c r="AD700" s="91"/>
      <c r="AE700" s="91"/>
      <c r="AF700" s="91"/>
      <c r="AG700" s="91"/>
    </row>
    <row r="701" spans="1:33" ht="14.75">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c r="AD701" s="91"/>
      <c r="AE701" s="91"/>
      <c r="AF701" s="91"/>
      <c r="AG701" s="91"/>
    </row>
    <row r="702" spans="1:33" ht="14.75">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c r="AD702" s="91"/>
      <c r="AE702" s="91"/>
      <c r="AF702" s="91"/>
      <c r="AG702" s="91"/>
    </row>
    <row r="703" spans="1:33" ht="14.75">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c r="AD703" s="91"/>
      <c r="AE703" s="91"/>
      <c r="AF703" s="91"/>
      <c r="AG703" s="91"/>
    </row>
    <row r="704" spans="1:33" ht="14.75">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c r="AD704" s="91"/>
      <c r="AE704" s="91"/>
      <c r="AF704" s="91"/>
      <c r="AG704" s="91"/>
    </row>
    <row r="705" spans="1:33" ht="14.7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c r="AD705" s="91"/>
      <c r="AE705" s="91"/>
      <c r="AF705" s="91"/>
      <c r="AG705" s="91"/>
    </row>
    <row r="706" spans="1:33" ht="14.75">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c r="AD706" s="91"/>
      <c r="AE706" s="91"/>
      <c r="AF706" s="91"/>
      <c r="AG706" s="91"/>
    </row>
    <row r="707" spans="1:33" ht="14.75">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c r="AD707" s="91"/>
      <c r="AE707" s="91"/>
      <c r="AF707" s="91"/>
      <c r="AG707" s="91"/>
    </row>
    <row r="708" spans="1:33" ht="14.75">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c r="AD708" s="91"/>
      <c r="AE708" s="91"/>
      <c r="AF708" s="91"/>
      <c r="AG708" s="91"/>
    </row>
    <row r="709" spans="1:33" ht="14.75">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c r="AD709" s="91"/>
      <c r="AE709" s="91"/>
      <c r="AF709" s="91"/>
      <c r="AG709" s="91"/>
    </row>
    <row r="710" spans="1:33" ht="14.75">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1:33" ht="14.75">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c r="AD711" s="91"/>
      <c r="AE711" s="91"/>
      <c r="AF711" s="91"/>
      <c r="AG711" s="91"/>
    </row>
    <row r="712" spans="1:33" ht="14.75">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1:33" ht="14.75">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c r="AD713" s="91"/>
      <c r="AE713" s="91"/>
      <c r="AF713" s="91"/>
      <c r="AG713" s="91"/>
    </row>
    <row r="714" spans="1:33" ht="14.75">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c r="AD714" s="91"/>
      <c r="AE714" s="91"/>
      <c r="AF714" s="91"/>
      <c r="AG714" s="91"/>
    </row>
    <row r="715" spans="1:33" ht="14.7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c r="AD715" s="91"/>
      <c r="AE715" s="91"/>
      <c r="AF715" s="91"/>
      <c r="AG715" s="91"/>
    </row>
    <row r="716" spans="1:33" ht="14.75">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c r="AD716" s="91"/>
      <c r="AE716" s="91"/>
      <c r="AF716" s="91"/>
      <c r="AG716" s="91"/>
    </row>
    <row r="717" spans="1:33" ht="14.75">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c r="AD717" s="91"/>
      <c r="AE717" s="91"/>
      <c r="AF717" s="91"/>
      <c r="AG717" s="91"/>
    </row>
    <row r="718" spans="1:33" ht="14.75">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c r="AD718" s="91"/>
      <c r="AE718" s="91"/>
      <c r="AF718" s="91"/>
      <c r="AG718" s="91"/>
    </row>
    <row r="719" spans="1:33" ht="14.75">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c r="AD719" s="91"/>
      <c r="AE719" s="91"/>
      <c r="AF719" s="91"/>
      <c r="AG719" s="91"/>
    </row>
    <row r="720" spans="1:33" ht="14.75">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c r="AD720" s="91"/>
      <c r="AE720" s="91"/>
      <c r="AF720" s="91"/>
      <c r="AG720" s="91"/>
    </row>
    <row r="721" spans="1:33" ht="14.75">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c r="AD721" s="91"/>
      <c r="AE721" s="91"/>
      <c r="AF721" s="91"/>
      <c r="AG721" s="91"/>
    </row>
    <row r="722" spans="1:33" ht="14.75">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c r="AD722" s="91"/>
      <c r="AE722" s="91"/>
      <c r="AF722" s="91"/>
      <c r="AG722" s="91"/>
    </row>
    <row r="723" spans="1:33" ht="14.75">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c r="AD723" s="91"/>
      <c r="AE723" s="91"/>
      <c r="AF723" s="91"/>
      <c r="AG723" s="91"/>
    </row>
    <row r="724" spans="1:33" ht="14.75">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c r="AD724" s="91"/>
      <c r="AE724" s="91"/>
      <c r="AF724" s="91"/>
      <c r="AG724" s="91"/>
    </row>
    <row r="725" spans="1:33" ht="14.7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c r="AD725" s="91"/>
      <c r="AE725" s="91"/>
      <c r="AF725" s="91"/>
      <c r="AG725" s="91"/>
    </row>
    <row r="726" spans="1:33" ht="14.75">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c r="AD726" s="91"/>
      <c r="AE726" s="91"/>
      <c r="AF726" s="91"/>
      <c r="AG726" s="91"/>
    </row>
    <row r="727" spans="1:33" ht="14.75">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c r="AD727" s="91"/>
      <c r="AE727" s="91"/>
      <c r="AF727" s="91"/>
      <c r="AG727" s="91"/>
    </row>
    <row r="728" spans="1:33" ht="14.75">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c r="AD728" s="91"/>
      <c r="AE728" s="91"/>
      <c r="AF728" s="91"/>
      <c r="AG728" s="91"/>
    </row>
    <row r="729" spans="1:33" ht="14.75">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c r="AD729" s="91"/>
      <c r="AE729" s="91"/>
      <c r="AF729" s="91"/>
      <c r="AG729" s="91"/>
    </row>
    <row r="730" spans="1:33" ht="14.75">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c r="AD730" s="91"/>
      <c r="AE730" s="91"/>
      <c r="AF730" s="91"/>
      <c r="AG730" s="91"/>
    </row>
    <row r="731" spans="1:33" ht="14.75">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c r="AD731" s="91"/>
      <c r="AE731" s="91"/>
      <c r="AF731" s="91"/>
      <c r="AG731" s="91"/>
    </row>
    <row r="732" spans="1:33" ht="14.75">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c r="AD732" s="91"/>
      <c r="AE732" s="91"/>
      <c r="AF732" s="91"/>
      <c r="AG732" s="91"/>
    </row>
    <row r="733" spans="1:33" ht="14.75">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c r="AD733" s="91"/>
      <c r="AE733" s="91"/>
      <c r="AF733" s="91"/>
      <c r="AG733" s="91"/>
    </row>
    <row r="734" spans="1:33" ht="14.75">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c r="AD734" s="91"/>
      <c r="AE734" s="91"/>
      <c r="AF734" s="91"/>
      <c r="AG734" s="91"/>
    </row>
    <row r="735" spans="1:33" ht="14.7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c r="AD735" s="91"/>
      <c r="AE735" s="91"/>
      <c r="AF735" s="91"/>
      <c r="AG735" s="91"/>
    </row>
    <row r="736" spans="1:33" ht="14.75">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c r="AD736" s="91"/>
      <c r="AE736" s="91"/>
      <c r="AF736" s="91"/>
      <c r="AG736" s="91"/>
    </row>
    <row r="737" spans="1:33" ht="14.75">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c r="AD737" s="91"/>
      <c r="AE737" s="91"/>
      <c r="AF737" s="91"/>
      <c r="AG737" s="91"/>
    </row>
    <row r="738" spans="1:33" ht="14.75">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c r="AD738" s="91"/>
      <c r="AE738" s="91"/>
      <c r="AF738" s="91"/>
      <c r="AG738" s="91"/>
    </row>
    <row r="739" spans="1:33" ht="14.75">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c r="AD739" s="91"/>
      <c r="AE739" s="91"/>
      <c r="AF739" s="91"/>
      <c r="AG739" s="91"/>
    </row>
    <row r="740" spans="1:33" ht="14.75">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c r="AD740" s="91"/>
      <c r="AE740" s="91"/>
      <c r="AF740" s="91"/>
      <c r="AG740" s="91"/>
    </row>
    <row r="741" spans="1:33" ht="14.75">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c r="AD741" s="91"/>
      <c r="AE741" s="91"/>
      <c r="AF741" s="91"/>
      <c r="AG741" s="91"/>
    </row>
    <row r="742" spans="1:33" ht="14.75">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c r="AD742" s="91"/>
      <c r="AE742" s="91"/>
      <c r="AF742" s="91"/>
      <c r="AG742" s="91"/>
    </row>
    <row r="743" spans="1:33" ht="14.75">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c r="AD743" s="91"/>
      <c r="AE743" s="91"/>
      <c r="AF743" s="91"/>
      <c r="AG743" s="91"/>
    </row>
    <row r="744" spans="1:33" ht="14.75">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c r="AD744" s="91"/>
      <c r="AE744" s="91"/>
      <c r="AF744" s="91"/>
      <c r="AG744" s="91"/>
    </row>
    <row r="745" spans="1:33" ht="14.7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c r="AD745" s="91"/>
      <c r="AE745" s="91"/>
      <c r="AF745" s="91"/>
      <c r="AG745" s="91"/>
    </row>
    <row r="746" spans="1:33" ht="14.75">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c r="AD746" s="91"/>
      <c r="AE746" s="91"/>
      <c r="AF746" s="91"/>
      <c r="AG746" s="91"/>
    </row>
    <row r="747" spans="1:33" ht="14.75">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c r="AD747" s="91"/>
      <c r="AE747" s="91"/>
      <c r="AF747" s="91"/>
      <c r="AG747" s="91"/>
    </row>
    <row r="748" spans="1:33" ht="14.75">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c r="AD748" s="91"/>
      <c r="AE748" s="91"/>
      <c r="AF748" s="91"/>
      <c r="AG748" s="91"/>
    </row>
    <row r="749" spans="1:33" ht="14.75">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c r="AD749" s="91"/>
      <c r="AE749" s="91"/>
      <c r="AF749" s="91"/>
      <c r="AG749" s="91"/>
    </row>
    <row r="750" spans="1:33" ht="14.75">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c r="AD750" s="91"/>
      <c r="AE750" s="91"/>
      <c r="AF750" s="91"/>
      <c r="AG750" s="91"/>
    </row>
    <row r="751" spans="1:33" ht="14.75">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c r="AD751" s="91"/>
      <c r="AE751" s="91"/>
      <c r="AF751" s="91"/>
      <c r="AG751" s="91"/>
    </row>
    <row r="752" spans="1:33" ht="14.75">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c r="AD752" s="91"/>
      <c r="AE752" s="91"/>
      <c r="AF752" s="91"/>
      <c r="AG752" s="91"/>
    </row>
    <row r="753" spans="1:33" ht="14.75">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c r="AD753" s="91"/>
      <c r="AE753" s="91"/>
      <c r="AF753" s="91"/>
      <c r="AG753" s="91"/>
    </row>
    <row r="754" spans="1:33" ht="14.75">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c r="AD754" s="91"/>
      <c r="AE754" s="91"/>
      <c r="AF754" s="91"/>
      <c r="AG754" s="91"/>
    </row>
    <row r="755" spans="1:33" ht="14.7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c r="AD755" s="91"/>
      <c r="AE755" s="91"/>
      <c r="AF755" s="91"/>
      <c r="AG755" s="91"/>
    </row>
    <row r="756" spans="1:33" ht="14.75">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c r="AD756" s="91"/>
      <c r="AE756" s="91"/>
      <c r="AF756" s="91"/>
      <c r="AG756" s="91"/>
    </row>
    <row r="757" spans="1:33" ht="14.75">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c r="AD757" s="91"/>
      <c r="AE757" s="91"/>
      <c r="AF757" s="91"/>
      <c r="AG757" s="91"/>
    </row>
    <row r="758" spans="1:33" ht="14.75">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c r="AD758" s="91"/>
      <c r="AE758" s="91"/>
      <c r="AF758" s="91"/>
      <c r="AG758" s="91"/>
    </row>
    <row r="759" spans="1:33" ht="14.75">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c r="AD759" s="91"/>
      <c r="AE759" s="91"/>
      <c r="AF759" s="91"/>
      <c r="AG759" s="91"/>
    </row>
    <row r="760" spans="1:33" ht="14.75">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c r="AD760" s="91"/>
      <c r="AE760" s="91"/>
      <c r="AF760" s="91"/>
      <c r="AG760" s="91"/>
    </row>
    <row r="761" spans="1:33" ht="14.75">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c r="AD761" s="91"/>
      <c r="AE761" s="91"/>
      <c r="AF761" s="91"/>
      <c r="AG761" s="91"/>
    </row>
    <row r="762" spans="1:33" ht="14.75">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c r="AD762" s="91"/>
      <c r="AE762" s="91"/>
      <c r="AF762" s="91"/>
      <c r="AG762" s="91"/>
    </row>
    <row r="763" spans="1:33" ht="14.75">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c r="AD763" s="91"/>
      <c r="AE763" s="91"/>
      <c r="AF763" s="91"/>
      <c r="AG763" s="91"/>
    </row>
    <row r="764" spans="1:33" ht="14.75">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c r="AD764" s="91"/>
      <c r="AE764" s="91"/>
      <c r="AF764" s="91"/>
      <c r="AG764" s="91"/>
    </row>
    <row r="765" spans="1:33" ht="14.7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c r="AD765" s="91"/>
      <c r="AE765" s="91"/>
      <c r="AF765" s="91"/>
      <c r="AG765" s="91"/>
    </row>
    <row r="766" spans="1:33" ht="14.75">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c r="AD766" s="91"/>
      <c r="AE766" s="91"/>
      <c r="AF766" s="91"/>
      <c r="AG766" s="91"/>
    </row>
    <row r="767" spans="1:33" ht="14.75">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c r="AD767" s="91"/>
      <c r="AE767" s="91"/>
      <c r="AF767" s="91"/>
      <c r="AG767" s="91"/>
    </row>
    <row r="768" spans="1:33" ht="14.75">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c r="AD768" s="91"/>
      <c r="AE768" s="91"/>
      <c r="AF768" s="91"/>
      <c r="AG768" s="91"/>
    </row>
    <row r="769" spans="1:33" ht="14.75">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c r="AD769" s="91"/>
      <c r="AE769" s="91"/>
      <c r="AF769" s="91"/>
      <c r="AG769" s="91"/>
    </row>
    <row r="770" spans="1:33" ht="14.75">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c r="AD770" s="91"/>
      <c r="AE770" s="91"/>
      <c r="AF770" s="91"/>
      <c r="AG770" s="91"/>
    </row>
    <row r="771" spans="1:33" ht="14.75">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c r="AD771" s="91"/>
      <c r="AE771" s="91"/>
      <c r="AF771" s="91"/>
      <c r="AG771" s="91"/>
    </row>
    <row r="772" spans="1:33" ht="14.75">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c r="AD772" s="91"/>
      <c r="AE772" s="91"/>
      <c r="AF772" s="91"/>
      <c r="AG772" s="91"/>
    </row>
    <row r="773" spans="1:33" ht="14.75">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c r="AD773" s="91"/>
      <c r="AE773" s="91"/>
      <c r="AF773" s="91"/>
      <c r="AG773" s="91"/>
    </row>
    <row r="774" spans="1:33" ht="14.75">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c r="AD774" s="91"/>
      <c r="AE774" s="91"/>
      <c r="AF774" s="91"/>
      <c r="AG774" s="91"/>
    </row>
    <row r="775" spans="1:33" ht="14.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c r="AD775" s="91"/>
      <c r="AE775" s="91"/>
      <c r="AF775" s="91"/>
      <c r="AG775" s="91"/>
    </row>
    <row r="776" spans="1:33" ht="14.75">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c r="AD776" s="91"/>
      <c r="AE776" s="91"/>
      <c r="AF776" s="91"/>
      <c r="AG776" s="91"/>
    </row>
    <row r="777" spans="1:33" ht="14.75">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c r="AD777" s="91"/>
      <c r="AE777" s="91"/>
      <c r="AF777" s="91"/>
      <c r="AG777" s="91"/>
    </row>
    <row r="778" spans="1:33" ht="14.75">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c r="AD778" s="91"/>
      <c r="AE778" s="91"/>
      <c r="AF778" s="91"/>
      <c r="AG778" s="91"/>
    </row>
    <row r="779" spans="1:33" ht="14.75">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c r="AD779" s="91"/>
      <c r="AE779" s="91"/>
      <c r="AF779" s="91"/>
      <c r="AG779" s="91"/>
    </row>
    <row r="780" spans="1:33" ht="14.75">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c r="AD780" s="91"/>
      <c r="AE780" s="91"/>
      <c r="AF780" s="91"/>
      <c r="AG780" s="91"/>
    </row>
    <row r="781" spans="1:33" ht="14.75">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c r="AD781" s="91"/>
      <c r="AE781" s="91"/>
      <c r="AF781" s="91"/>
      <c r="AG781" s="91"/>
    </row>
    <row r="782" spans="1:33" ht="14.75">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c r="AD782" s="91"/>
      <c r="AE782" s="91"/>
      <c r="AF782" s="91"/>
      <c r="AG782" s="91"/>
    </row>
    <row r="783" spans="1:33" ht="14.75">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c r="AD783" s="91"/>
      <c r="AE783" s="91"/>
      <c r="AF783" s="91"/>
      <c r="AG783" s="91"/>
    </row>
    <row r="784" spans="1:33" ht="14.75">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c r="AD784" s="91"/>
      <c r="AE784" s="91"/>
      <c r="AF784" s="91"/>
      <c r="AG784" s="91"/>
    </row>
    <row r="785" spans="1:33" ht="14.7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c r="AD785" s="91"/>
      <c r="AE785" s="91"/>
      <c r="AF785" s="91"/>
      <c r="AG785" s="91"/>
    </row>
    <row r="786" spans="1:33" ht="14.75">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c r="AD786" s="91"/>
      <c r="AE786" s="91"/>
      <c r="AF786" s="91"/>
      <c r="AG786" s="91"/>
    </row>
    <row r="787" spans="1:33" ht="14.75">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c r="AD787" s="91"/>
      <c r="AE787" s="91"/>
      <c r="AF787" s="91"/>
      <c r="AG787" s="91"/>
    </row>
    <row r="788" spans="1:33" ht="14.75">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c r="AD788" s="91"/>
      <c r="AE788" s="91"/>
      <c r="AF788" s="91"/>
      <c r="AG788" s="91"/>
    </row>
    <row r="789" spans="1:33" ht="14.75">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c r="AD789" s="91"/>
      <c r="AE789" s="91"/>
      <c r="AF789" s="91"/>
      <c r="AG789" s="91"/>
    </row>
    <row r="790" spans="1:33" ht="14.75">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c r="AD790" s="91"/>
      <c r="AE790" s="91"/>
      <c r="AF790" s="91"/>
      <c r="AG790" s="91"/>
    </row>
    <row r="791" spans="1:33" ht="14.75">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c r="AD791" s="91"/>
      <c r="AE791" s="91"/>
      <c r="AF791" s="91"/>
      <c r="AG791" s="91"/>
    </row>
    <row r="792" spans="1:33" ht="14.75">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c r="AD792" s="91"/>
      <c r="AE792" s="91"/>
      <c r="AF792" s="91"/>
      <c r="AG792" s="91"/>
    </row>
    <row r="793" spans="1:33" ht="14.75">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c r="AD793" s="91"/>
      <c r="AE793" s="91"/>
      <c r="AF793" s="91"/>
      <c r="AG793" s="91"/>
    </row>
    <row r="794" spans="1:33" ht="14.75">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c r="AD794" s="91"/>
      <c r="AE794" s="91"/>
      <c r="AF794" s="91"/>
      <c r="AG794" s="91"/>
    </row>
    <row r="795" spans="1:33" ht="14.7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c r="AD795" s="91"/>
      <c r="AE795" s="91"/>
      <c r="AF795" s="91"/>
      <c r="AG795" s="91"/>
    </row>
    <row r="796" spans="1:33" ht="14.75">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c r="AD796" s="91"/>
      <c r="AE796" s="91"/>
      <c r="AF796" s="91"/>
      <c r="AG796" s="91"/>
    </row>
    <row r="797" spans="1:33" ht="14.75">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c r="AD797" s="91"/>
      <c r="AE797" s="91"/>
      <c r="AF797" s="91"/>
      <c r="AG797" s="91"/>
    </row>
    <row r="798" spans="1:33" ht="14.75">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c r="AD798" s="91"/>
      <c r="AE798" s="91"/>
      <c r="AF798" s="91"/>
      <c r="AG798" s="91"/>
    </row>
    <row r="799" spans="1:33" ht="14.75">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c r="AD799" s="91"/>
      <c r="AE799" s="91"/>
      <c r="AF799" s="91"/>
      <c r="AG799" s="91"/>
    </row>
    <row r="800" spans="1:33" ht="14.75">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c r="AD800" s="91"/>
      <c r="AE800" s="91"/>
      <c r="AF800" s="91"/>
      <c r="AG800" s="91"/>
    </row>
    <row r="801" spans="1:33" ht="14.75">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c r="AD801" s="91"/>
      <c r="AE801" s="91"/>
      <c r="AF801" s="91"/>
      <c r="AG801" s="91"/>
    </row>
    <row r="802" spans="1:33" ht="14.75">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c r="AD802" s="91"/>
      <c r="AE802" s="91"/>
      <c r="AF802" s="91"/>
      <c r="AG802" s="91"/>
    </row>
    <row r="803" spans="1:33" ht="14.75">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c r="AD803" s="91"/>
      <c r="AE803" s="91"/>
      <c r="AF803" s="91"/>
      <c r="AG803" s="91"/>
    </row>
    <row r="804" spans="1:33" ht="14.75">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c r="AD804" s="91"/>
      <c r="AE804" s="91"/>
      <c r="AF804" s="91"/>
      <c r="AG804" s="91"/>
    </row>
    <row r="805" spans="1:33" ht="14.7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c r="AD805" s="91"/>
      <c r="AE805" s="91"/>
      <c r="AF805" s="91"/>
      <c r="AG805" s="91"/>
    </row>
    <row r="806" spans="1:33" ht="14.75">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c r="AD806" s="91"/>
      <c r="AE806" s="91"/>
      <c r="AF806" s="91"/>
      <c r="AG806" s="91"/>
    </row>
    <row r="807" spans="1:33" ht="14.75">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c r="AD807" s="91"/>
      <c r="AE807" s="91"/>
      <c r="AF807" s="91"/>
      <c r="AG807" s="91"/>
    </row>
    <row r="808" spans="1:33" ht="14.75">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c r="AD808" s="91"/>
      <c r="AE808" s="91"/>
      <c r="AF808" s="91"/>
      <c r="AG808" s="91"/>
    </row>
    <row r="809" spans="1:33" ht="14.75">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c r="AD809" s="91"/>
      <c r="AE809" s="91"/>
      <c r="AF809" s="91"/>
      <c r="AG809" s="91"/>
    </row>
    <row r="810" spans="1:33" ht="14.75">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c r="AD810" s="91"/>
      <c r="AE810" s="91"/>
      <c r="AF810" s="91"/>
      <c r="AG810" s="91"/>
    </row>
    <row r="811" spans="1:33" ht="14.75">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c r="AD811" s="91"/>
      <c r="AE811" s="91"/>
      <c r="AF811" s="91"/>
      <c r="AG811" s="91"/>
    </row>
    <row r="812" spans="1:33" ht="14.75">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c r="AD812" s="91"/>
      <c r="AE812" s="91"/>
      <c r="AF812" s="91"/>
      <c r="AG812" s="91"/>
    </row>
    <row r="813" spans="1:33" ht="14.75">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c r="AD813" s="91"/>
      <c r="AE813" s="91"/>
      <c r="AF813" s="91"/>
      <c r="AG813" s="91"/>
    </row>
    <row r="814" spans="1:33" ht="14.75">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c r="AD814" s="91"/>
      <c r="AE814" s="91"/>
      <c r="AF814" s="91"/>
      <c r="AG814" s="91"/>
    </row>
    <row r="815" spans="1:33" ht="14.7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c r="AD815" s="91"/>
      <c r="AE815" s="91"/>
      <c r="AF815" s="91"/>
      <c r="AG815" s="91"/>
    </row>
    <row r="816" spans="1:33" ht="14.75">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c r="AD816" s="91"/>
      <c r="AE816" s="91"/>
      <c r="AF816" s="91"/>
      <c r="AG816" s="91"/>
    </row>
    <row r="817" spans="1:33" ht="14.75">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c r="AD817" s="91"/>
      <c r="AE817" s="91"/>
      <c r="AF817" s="91"/>
      <c r="AG817" s="91"/>
    </row>
    <row r="818" spans="1:33" ht="14.75">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c r="AD818" s="91"/>
      <c r="AE818" s="91"/>
      <c r="AF818" s="91"/>
      <c r="AG818" s="91"/>
    </row>
    <row r="819" spans="1:33" ht="14.75">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c r="AD819" s="91"/>
      <c r="AE819" s="91"/>
      <c r="AF819" s="91"/>
      <c r="AG819" s="91"/>
    </row>
    <row r="820" spans="1:33" ht="14.75">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c r="AD820" s="91"/>
      <c r="AE820" s="91"/>
      <c r="AF820" s="91"/>
      <c r="AG820" s="91"/>
    </row>
    <row r="821" spans="1:33" ht="14.75">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c r="AD821" s="91"/>
      <c r="AE821" s="91"/>
      <c r="AF821" s="91"/>
      <c r="AG821" s="91"/>
    </row>
    <row r="822" spans="1:33" ht="14.75">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c r="AD822" s="91"/>
      <c r="AE822" s="91"/>
      <c r="AF822" s="91"/>
      <c r="AG822" s="91"/>
    </row>
    <row r="823" spans="1:33" ht="14.75">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c r="AD823" s="91"/>
      <c r="AE823" s="91"/>
      <c r="AF823" s="91"/>
      <c r="AG823" s="91"/>
    </row>
    <row r="824" spans="1:33" ht="14.75">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c r="AD824" s="91"/>
      <c r="AE824" s="91"/>
      <c r="AF824" s="91"/>
      <c r="AG824" s="91"/>
    </row>
    <row r="825" spans="1:33" ht="14.7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c r="AD825" s="91"/>
      <c r="AE825" s="91"/>
      <c r="AF825" s="91"/>
      <c r="AG825" s="91"/>
    </row>
    <row r="826" spans="1:33" ht="14.75">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c r="AD826" s="91"/>
      <c r="AE826" s="91"/>
      <c r="AF826" s="91"/>
      <c r="AG826" s="91"/>
    </row>
    <row r="827" spans="1:33" ht="14.75">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c r="AD827" s="91"/>
      <c r="AE827" s="91"/>
      <c r="AF827" s="91"/>
      <c r="AG827" s="91"/>
    </row>
    <row r="828" spans="1:33" ht="14.75">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c r="AD828" s="91"/>
      <c r="AE828" s="91"/>
      <c r="AF828" s="91"/>
      <c r="AG828" s="91"/>
    </row>
    <row r="829" spans="1:33" ht="14.75">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c r="AD829" s="91"/>
      <c r="AE829" s="91"/>
      <c r="AF829" s="91"/>
      <c r="AG829" s="91"/>
    </row>
    <row r="830" spans="1:33" ht="14.75">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c r="AD830" s="91"/>
      <c r="AE830" s="91"/>
      <c r="AF830" s="91"/>
      <c r="AG830" s="91"/>
    </row>
    <row r="831" spans="1:33" ht="14.75">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c r="AD831" s="91"/>
      <c r="AE831" s="91"/>
      <c r="AF831" s="91"/>
      <c r="AG831" s="91"/>
    </row>
    <row r="832" spans="1:33" ht="14.75">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c r="AD832" s="91"/>
      <c r="AE832" s="91"/>
      <c r="AF832" s="91"/>
      <c r="AG832" s="91"/>
    </row>
    <row r="833" spans="1:33" ht="14.75">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c r="AD833" s="91"/>
      <c r="AE833" s="91"/>
      <c r="AF833" s="91"/>
      <c r="AG833" s="91"/>
    </row>
    <row r="834" spans="1:33" ht="14.75">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c r="AD834" s="91"/>
      <c r="AE834" s="91"/>
      <c r="AF834" s="91"/>
      <c r="AG834" s="91"/>
    </row>
    <row r="835" spans="1:33" ht="14.7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c r="AD835" s="91"/>
      <c r="AE835" s="91"/>
      <c r="AF835" s="91"/>
      <c r="AG835" s="91"/>
    </row>
    <row r="836" spans="1:33" ht="14.75">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c r="AD836" s="91"/>
      <c r="AE836" s="91"/>
      <c r="AF836" s="91"/>
      <c r="AG836" s="91"/>
    </row>
    <row r="837" spans="1:33" ht="14.75">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c r="AD837" s="91"/>
      <c r="AE837" s="91"/>
      <c r="AF837" s="91"/>
      <c r="AG837" s="91"/>
    </row>
    <row r="838" spans="1:33" ht="14.75">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c r="AD838" s="91"/>
      <c r="AE838" s="91"/>
      <c r="AF838" s="91"/>
      <c r="AG838" s="91"/>
    </row>
    <row r="839" spans="1:33" ht="14.75">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c r="AD839" s="91"/>
      <c r="AE839" s="91"/>
      <c r="AF839" s="91"/>
      <c r="AG839" s="91"/>
    </row>
    <row r="840" spans="1:33" ht="14.75">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c r="AD840" s="91"/>
      <c r="AE840" s="91"/>
      <c r="AF840" s="91"/>
      <c r="AG840" s="91"/>
    </row>
    <row r="841" spans="1:33" ht="14.75">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c r="AD841" s="91"/>
      <c r="AE841" s="91"/>
      <c r="AF841" s="91"/>
      <c r="AG841" s="91"/>
    </row>
    <row r="842" spans="1:33" ht="14.75">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c r="AD842" s="91"/>
      <c r="AE842" s="91"/>
      <c r="AF842" s="91"/>
      <c r="AG842" s="91"/>
    </row>
    <row r="843" spans="1:33" ht="14.75">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c r="AD843" s="91"/>
      <c r="AE843" s="91"/>
      <c r="AF843" s="91"/>
      <c r="AG843" s="91"/>
    </row>
    <row r="844" spans="1:33" ht="14.75">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c r="AD844" s="91"/>
      <c r="AE844" s="91"/>
      <c r="AF844" s="91"/>
      <c r="AG844" s="91"/>
    </row>
    <row r="845" spans="1:33" ht="14.7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c r="AD845" s="91"/>
      <c r="AE845" s="91"/>
      <c r="AF845" s="91"/>
      <c r="AG845" s="91"/>
    </row>
    <row r="846" spans="1:33" ht="14.75">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c r="AD846" s="91"/>
      <c r="AE846" s="91"/>
      <c r="AF846" s="91"/>
      <c r="AG846" s="91"/>
    </row>
    <row r="847" spans="1:33" ht="14.75">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c r="AD847" s="91"/>
      <c r="AE847" s="91"/>
      <c r="AF847" s="91"/>
      <c r="AG847" s="91"/>
    </row>
    <row r="848" spans="1:33" ht="14.75">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c r="AD848" s="91"/>
      <c r="AE848" s="91"/>
      <c r="AF848" s="91"/>
      <c r="AG848" s="91"/>
    </row>
    <row r="849" spans="1:33" ht="14.75">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c r="AD849" s="91"/>
      <c r="AE849" s="91"/>
      <c r="AF849" s="91"/>
      <c r="AG849" s="91"/>
    </row>
    <row r="850" spans="1:33" ht="14.75">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c r="AD850" s="91"/>
      <c r="AE850" s="91"/>
      <c r="AF850" s="91"/>
      <c r="AG850" s="91"/>
    </row>
    <row r="851" spans="1:33" ht="14.75">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c r="AD851" s="91"/>
      <c r="AE851" s="91"/>
      <c r="AF851" s="91"/>
      <c r="AG851" s="91"/>
    </row>
    <row r="852" spans="1:33" ht="14.75">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c r="AD852" s="91"/>
      <c r="AE852" s="91"/>
      <c r="AF852" s="91"/>
      <c r="AG852" s="91"/>
    </row>
    <row r="853" spans="1:33" ht="14.75">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c r="AD853" s="91"/>
      <c r="AE853" s="91"/>
      <c r="AF853" s="91"/>
      <c r="AG853" s="91"/>
    </row>
    <row r="854" spans="1:33" ht="14.75">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c r="AD854" s="91"/>
      <c r="AE854" s="91"/>
      <c r="AF854" s="91"/>
      <c r="AG854" s="91"/>
    </row>
    <row r="855" spans="1:33" ht="14.7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c r="AD855" s="91"/>
      <c r="AE855" s="91"/>
      <c r="AF855" s="91"/>
      <c r="AG855" s="91"/>
    </row>
    <row r="856" spans="1:33" ht="14.75">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c r="AD856" s="91"/>
      <c r="AE856" s="91"/>
      <c r="AF856" s="91"/>
      <c r="AG856" s="91"/>
    </row>
    <row r="857" spans="1:33" ht="14.75">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c r="AD857" s="91"/>
      <c r="AE857" s="91"/>
      <c r="AF857" s="91"/>
      <c r="AG857" s="91"/>
    </row>
    <row r="858" spans="1:33" ht="14.75">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c r="AD858" s="91"/>
      <c r="AE858" s="91"/>
      <c r="AF858" s="91"/>
      <c r="AG858" s="91"/>
    </row>
    <row r="859" spans="1:33" ht="14.75">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c r="AD859" s="91"/>
      <c r="AE859" s="91"/>
      <c r="AF859" s="91"/>
      <c r="AG859" s="91"/>
    </row>
    <row r="860" spans="1:33" ht="14.75">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c r="AD860" s="91"/>
      <c r="AE860" s="91"/>
      <c r="AF860" s="91"/>
      <c r="AG860" s="91"/>
    </row>
    <row r="861" spans="1:33" ht="14.75">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c r="AD861" s="91"/>
      <c r="AE861" s="91"/>
      <c r="AF861" s="91"/>
      <c r="AG861" s="91"/>
    </row>
    <row r="862" spans="1:33" ht="14.75">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c r="AD862" s="91"/>
      <c r="AE862" s="91"/>
      <c r="AF862" s="91"/>
      <c r="AG862" s="91"/>
    </row>
    <row r="863" spans="1:33" ht="14.75">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c r="AD863" s="91"/>
      <c r="AE863" s="91"/>
      <c r="AF863" s="91"/>
      <c r="AG863" s="91"/>
    </row>
    <row r="864" spans="1:33" ht="14.75">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c r="AD864" s="91"/>
      <c r="AE864" s="91"/>
      <c r="AF864" s="91"/>
      <c r="AG864" s="91"/>
    </row>
    <row r="865" spans="1:33" ht="14.7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c r="AD865" s="91"/>
      <c r="AE865" s="91"/>
      <c r="AF865" s="91"/>
      <c r="AG865" s="91"/>
    </row>
    <row r="866" spans="1:33" ht="14.75">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c r="AD866" s="91"/>
      <c r="AE866" s="91"/>
      <c r="AF866" s="91"/>
      <c r="AG866" s="91"/>
    </row>
    <row r="867" spans="1:33" ht="14.75">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c r="AD867" s="91"/>
      <c r="AE867" s="91"/>
      <c r="AF867" s="91"/>
      <c r="AG867" s="91"/>
    </row>
    <row r="868" spans="1:33" ht="14.75">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c r="AD868" s="91"/>
      <c r="AE868" s="91"/>
      <c r="AF868" s="91"/>
      <c r="AG868" s="91"/>
    </row>
    <row r="869" spans="1:33" ht="14.75">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c r="AD869" s="91"/>
      <c r="AE869" s="91"/>
      <c r="AF869" s="91"/>
      <c r="AG869" s="91"/>
    </row>
    <row r="870" spans="1:33" ht="14.75">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c r="AD870" s="91"/>
      <c r="AE870" s="91"/>
      <c r="AF870" s="91"/>
      <c r="AG870" s="91"/>
    </row>
    <row r="871" spans="1:33" ht="14.75">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c r="AD871" s="91"/>
      <c r="AE871" s="91"/>
      <c r="AF871" s="91"/>
      <c r="AG871" s="91"/>
    </row>
    <row r="872" spans="1:33" ht="14.75">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c r="AD872" s="91"/>
      <c r="AE872" s="91"/>
      <c r="AF872" s="91"/>
      <c r="AG872" s="91"/>
    </row>
    <row r="873" spans="1:33" ht="14.75">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c r="AD873" s="91"/>
      <c r="AE873" s="91"/>
      <c r="AF873" s="91"/>
      <c r="AG873" s="91"/>
    </row>
    <row r="874" spans="1:33" ht="14.75">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c r="AD874" s="91"/>
      <c r="AE874" s="91"/>
      <c r="AF874" s="91"/>
      <c r="AG874" s="91"/>
    </row>
    <row r="875" spans="1:33" ht="14.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c r="AD875" s="91"/>
      <c r="AE875" s="91"/>
      <c r="AF875" s="91"/>
      <c r="AG875" s="91"/>
    </row>
    <row r="876" spans="1:33" ht="14.75">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c r="AD876" s="91"/>
      <c r="AE876" s="91"/>
      <c r="AF876" s="91"/>
      <c r="AG876" s="91"/>
    </row>
    <row r="877" spans="1:33" ht="14.75">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c r="AD877" s="91"/>
      <c r="AE877" s="91"/>
      <c r="AF877" s="91"/>
      <c r="AG877" s="91"/>
    </row>
    <row r="878" spans="1:33" ht="14.75">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c r="AD878" s="91"/>
      <c r="AE878" s="91"/>
      <c r="AF878" s="91"/>
      <c r="AG878" s="91"/>
    </row>
    <row r="879" spans="1:33" ht="14.75">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c r="AD879" s="91"/>
      <c r="AE879" s="91"/>
      <c r="AF879" s="91"/>
      <c r="AG879" s="91"/>
    </row>
    <row r="880" spans="1:33" ht="14.75">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c r="AD880" s="91"/>
      <c r="AE880" s="91"/>
      <c r="AF880" s="91"/>
      <c r="AG880" s="91"/>
    </row>
    <row r="881" spans="1:33" ht="14.75">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c r="AD881" s="91"/>
      <c r="AE881" s="91"/>
      <c r="AF881" s="91"/>
      <c r="AG881" s="91"/>
    </row>
    <row r="882" spans="1:33" ht="14.75">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c r="AD882" s="91"/>
      <c r="AE882" s="91"/>
      <c r="AF882" s="91"/>
      <c r="AG882" s="91"/>
    </row>
    <row r="883" spans="1:33" ht="14.75">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c r="AD883" s="91"/>
      <c r="AE883" s="91"/>
      <c r="AF883" s="91"/>
      <c r="AG883" s="91"/>
    </row>
    <row r="884" spans="1:33" ht="14.75">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c r="AD884" s="91"/>
      <c r="AE884" s="91"/>
      <c r="AF884" s="91"/>
      <c r="AG884" s="91"/>
    </row>
    <row r="885" spans="1:33" ht="14.7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c r="AD885" s="91"/>
      <c r="AE885" s="91"/>
      <c r="AF885" s="91"/>
      <c r="AG885" s="91"/>
    </row>
    <row r="886" spans="1:33" ht="14.75">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1:33" ht="14.75">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1:33" ht="14.75">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c r="AD888" s="91"/>
      <c r="AE888" s="91"/>
      <c r="AF888" s="91"/>
      <c r="AG888" s="91"/>
    </row>
    <row r="889" spans="1:33" ht="14.75">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c r="AD889" s="91"/>
      <c r="AE889" s="91"/>
      <c r="AF889" s="91"/>
      <c r="AG889" s="91"/>
    </row>
    <row r="890" spans="1:33" ht="14.75">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c r="AD890" s="91"/>
      <c r="AE890" s="91"/>
      <c r="AF890" s="91"/>
      <c r="AG890" s="91"/>
    </row>
    <row r="891" spans="1:33" ht="14.75">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c r="AD891" s="91"/>
      <c r="AE891" s="91"/>
      <c r="AF891" s="91"/>
      <c r="AG891" s="91"/>
    </row>
    <row r="892" spans="1:33" ht="14.75">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c r="AD892" s="91"/>
      <c r="AE892" s="91"/>
      <c r="AF892" s="91"/>
      <c r="AG892" s="91"/>
    </row>
    <row r="893" spans="1:33" ht="14.75">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c r="AD893" s="91"/>
      <c r="AE893" s="91"/>
      <c r="AF893" s="91"/>
      <c r="AG893" s="91"/>
    </row>
    <row r="894" spans="1:33" ht="14.75">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c r="AD894" s="91"/>
      <c r="AE894" s="91"/>
      <c r="AF894" s="91"/>
      <c r="AG894" s="91"/>
    </row>
    <row r="895" spans="1:33" ht="14.7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c r="AD895" s="91"/>
      <c r="AE895" s="91"/>
      <c r="AF895" s="91"/>
      <c r="AG895" s="91"/>
    </row>
    <row r="896" spans="1:33" ht="14.75">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c r="AD896" s="91"/>
      <c r="AE896" s="91"/>
      <c r="AF896" s="91"/>
      <c r="AG896" s="91"/>
    </row>
    <row r="897" spans="1:33" ht="14.75">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c r="AD897" s="91"/>
      <c r="AE897" s="91"/>
      <c r="AF897" s="91"/>
      <c r="AG897" s="91"/>
    </row>
    <row r="898" spans="1:33" ht="14.75">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c r="AD898" s="91"/>
      <c r="AE898" s="91"/>
      <c r="AF898" s="91"/>
      <c r="AG898" s="91"/>
    </row>
    <row r="899" spans="1:33" ht="14.75">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c r="AD899" s="91"/>
      <c r="AE899" s="91"/>
      <c r="AF899" s="91"/>
      <c r="AG899" s="91"/>
    </row>
    <row r="900" spans="1:33" ht="14.75">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c r="AD900" s="91"/>
      <c r="AE900" s="91"/>
      <c r="AF900" s="91"/>
      <c r="AG900" s="91"/>
    </row>
    <row r="901" spans="1:33" ht="14.75">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c r="AD901" s="91"/>
      <c r="AE901" s="91"/>
      <c r="AF901" s="91"/>
      <c r="AG901" s="91"/>
    </row>
    <row r="902" spans="1:33" ht="14.75">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c r="AD902" s="91"/>
      <c r="AE902" s="91"/>
      <c r="AF902" s="91"/>
      <c r="AG902" s="91"/>
    </row>
    <row r="903" spans="1:33" ht="14.75">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c r="AD903" s="91"/>
      <c r="AE903" s="91"/>
      <c r="AF903" s="91"/>
      <c r="AG903" s="91"/>
    </row>
    <row r="904" spans="1:33" ht="14.75">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c r="AD904" s="91"/>
      <c r="AE904" s="91"/>
      <c r="AF904" s="91"/>
      <c r="AG904" s="91"/>
    </row>
    <row r="905" spans="1:33" ht="14.7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c r="AD905" s="91"/>
      <c r="AE905" s="91"/>
      <c r="AF905" s="91"/>
      <c r="AG905" s="91"/>
    </row>
    <row r="906" spans="1:33" ht="14.75">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c r="AD906" s="91"/>
      <c r="AE906" s="91"/>
      <c r="AF906" s="91"/>
      <c r="AG906" s="91"/>
    </row>
    <row r="907" spans="1:33" ht="14.75">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c r="AD907" s="91"/>
      <c r="AE907" s="91"/>
      <c r="AF907" s="91"/>
      <c r="AG907" s="91"/>
    </row>
    <row r="908" spans="1:33" ht="14.75">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c r="AD908" s="91"/>
      <c r="AE908" s="91"/>
      <c r="AF908" s="91"/>
      <c r="AG908" s="91"/>
    </row>
    <row r="909" spans="1:33" ht="14.75">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c r="AD909" s="91"/>
      <c r="AE909" s="91"/>
      <c r="AF909" s="91"/>
      <c r="AG909" s="91"/>
    </row>
    <row r="910" spans="1:33" ht="14.75">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c r="AD910" s="91"/>
      <c r="AE910" s="91"/>
      <c r="AF910" s="91"/>
      <c r="AG910" s="91"/>
    </row>
    <row r="911" spans="1:33" ht="14.75">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c r="AD911" s="91"/>
      <c r="AE911" s="91"/>
      <c r="AF911" s="91"/>
      <c r="AG911" s="91"/>
    </row>
    <row r="912" spans="1:33" ht="14.75">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c r="AD912" s="91"/>
      <c r="AE912" s="91"/>
      <c r="AF912" s="91"/>
      <c r="AG912" s="91"/>
    </row>
    <row r="913" spans="1:33" ht="14.75">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c r="AD913" s="91"/>
      <c r="AE913" s="91"/>
      <c r="AF913" s="91"/>
      <c r="AG913" s="91"/>
    </row>
    <row r="914" spans="1:33" ht="14.75">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c r="AD914" s="91"/>
      <c r="AE914" s="91"/>
      <c r="AF914" s="91"/>
      <c r="AG914" s="91"/>
    </row>
    <row r="915" spans="1:33" ht="14.7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c r="AD915" s="91"/>
      <c r="AE915" s="91"/>
      <c r="AF915" s="91"/>
      <c r="AG915" s="91"/>
    </row>
    <row r="916" spans="1:33" ht="14.75">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c r="AD916" s="91"/>
      <c r="AE916" s="91"/>
      <c r="AF916" s="91"/>
      <c r="AG916" s="91"/>
    </row>
    <row r="917" spans="1:33" ht="14.75">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c r="AD917" s="91"/>
      <c r="AE917" s="91"/>
      <c r="AF917" s="91"/>
      <c r="AG917" s="91"/>
    </row>
    <row r="918" spans="1:33" ht="14.75">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c r="AD918" s="91"/>
      <c r="AE918" s="91"/>
      <c r="AF918" s="91"/>
      <c r="AG918" s="91"/>
    </row>
    <row r="919" spans="1:33" ht="14.75">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c r="AD919" s="91"/>
      <c r="AE919" s="91"/>
      <c r="AF919" s="91"/>
      <c r="AG919" s="91"/>
    </row>
    <row r="920" spans="1:33" ht="14.75">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c r="AD920" s="91"/>
      <c r="AE920" s="91"/>
      <c r="AF920" s="91"/>
      <c r="AG920" s="91"/>
    </row>
    <row r="921" spans="1:33" ht="14.75">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c r="AD921" s="91"/>
      <c r="AE921" s="91"/>
      <c r="AF921" s="91"/>
      <c r="AG921" s="91"/>
    </row>
    <row r="922" spans="1:33" ht="14.75">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c r="AD922" s="91"/>
      <c r="AE922" s="91"/>
      <c r="AF922" s="91"/>
      <c r="AG922" s="91"/>
    </row>
    <row r="923" spans="1:33" ht="14.75">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c r="AD923" s="91"/>
      <c r="AE923" s="91"/>
      <c r="AF923" s="91"/>
      <c r="AG923" s="91"/>
    </row>
    <row r="924" spans="1:33" ht="14.75">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c r="AD924" s="91"/>
      <c r="AE924" s="91"/>
      <c r="AF924" s="91"/>
      <c r="AG924" s="91"/>
    </row>
    <row r="925" spans="1:33" ht="14.7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c r="AD925" s="91"/>
      <c r="AE925" s="91"/>
      <c r="AF925" s="91"/>
      <c r="AG925" s="91"/>
    </row>
    <row r="926" spans="1:33" ht="14.75">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c r="AD926" s="91"/>
      <c r="AE926" s="91"/>
      <c r="AF926" s="91"/>
      <c r="AG926" s="91"/>
    </row>
    <row r="927" spans="1:33" ht="14.75">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c r="AD927" s="91"/>
      <c r="AE927" s="91"/>
      <c r="AF927" s="91"/>
      <c r="AG927" s="91"/>
    </row>
    <row r="928" spans="1:33" ht="14.75">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c r="AD928" s="91"/>
      <c r="AE928" s="91"/>
      <c r="AF928" s="91"/>
      <c r="AG928" s="91"/>
    </row>
    <row r="929" spans="1:33" ht="14.75">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c r="AD929" s="91"/>
      <c r="AE929" s="91"/>
      <c r="AF929" s="91"/>
      <c r="AG929" s="91"/>
    </row>
    <row r="930" spans="1:33" ht="14.75">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c r="AD930" s="91"/>
      <c r="AE930" s="91"/>
      <c r="AF930" s="91"/>
      <c r="AG930" s="91"/>
    </row>
    <row r="931" spans="1:33" ht="14.75">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c r="AD931" s="91"/>
      <c r="AE931" s="91"/>
      <c r="AF931" s="91"/>
      <c r="AG931" s="91"/>
    </row>
    <row r="932" spans="1:33" ht="14.75">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c r="AD932" s="91"/>
      <c r="AE932" s="91"/>
      <c r="AF932" s="91"/>
      <c r="AG932" s="91"/>
    </row>
    <row r="933" spans="1:33" ht="14.75">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c r="AD933" s="91"/>
      <c r="AE933" s="91"/>
      <c r="AF933" s="91"/>
      <c r="AG933" s="91"/>
    </row>
    <row r="934" spans="1:33" ht="14.75">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c r="AD934" s="91"/>
      <c r="AE934" s="91"/>
      <c r="AF934" s="91"/>
      <c r="AG934" s="91"/>
    </row>
    <row r="935" spans="1:33" ht="14.7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c r="AD935" s="91"/>
      <c r="AE935" s="91"/>
      <c r="AF935" s="91"/>
      <c r="AG935" s="91"/>
    </row>
    <row r="936" spans="1:33" ht="14.75">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c r="AD936" s="91"/>
      <c r="AE936" s="91"/>
      <c r="AF936" s="91"/>
      <c r="AG936" s="91"/>
    </row>
    <row r="937" spans="1:33" ht="14.75">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c r="AD937" s="91"/>
      <c r="AE937" s="91"/>
      <c r="AF937" s="91"/>
      <c r="AG937" s="91"/>
    </row>
    <row r="938" spans="1:33" ht="14.75">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c r="AD938" s="91"/>
      <c r="AE938" s="91"/>
      <c r="AF938" s="91"/>
      <c r="AG938" s="91"/>
    </row>
    <row r="939" spans="1:33" ht="14.75">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c r="AD939" s="91"/>
      <c r="AE939" s="91"/>
      <c r="AF939" s="91"/>
      <c r="AG939" s="91"/>
    </row>
    <row r="940" spans="1:33" ht="14.75">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c r="AD940" s="91"/>
      <c r="AE940" s="91"/>
      <c r="AF940" s="91"/>
      <c r="AG940" s="91"/>
    </row>
    <row r="941" spans="1:33" ht="14.75">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c r="AD941" s="91"/>
      <c r="AE941" s="91"/>
      <c r="AF941" s="91"/>
      <c r="AG941" s="91"/>
    </row>
    <row r="942" spans="1:33" ht="14.75">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c r="AD942" s="91"/>
      <c r="AE942" s="91"/>
      <c r="AF942" s="91"/>
      <c r="AG942" s="91"/>
    </row>
    <row r="943" spans="1:33" ht="14.75">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c r="AD943" s="91"/>
      <c r="AE943" s="91"/>
      <c r="AF943" s="91"/>
      <c r="AG943" s="91"/>
    </row>
    <row r="944" spans="1:33" ht="14.75">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c r="AD944" s="91"/>
      <c r="AE944" s="91"/>
      <c r="AF944" s="91"/>
      <c r="AG944" s="91"/>
    </row>
    <row r="945" spans="1:33" ht="14.7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c r="AD945" s="91"/>
      <c r="AE945" s="91"/>
      <c r="AF945" s="91"/>
      <c r="AG945" s="91"/>
    </row>
    <row r="946" spans="1:33" ht="14.75">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c r="AD946" s="91"/>
      <c r="AE946" s="91"/>
      <c r="AF946" s="91"/>
      <c r="AG946" s="91"/>
    </row>
    <row r="947" spans="1:33" ht="14.75">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c r="AD947" s="91"/>
      <c r="AE947" s="91"/>
      <c r="AF947" s="91"/>
      <c r="AG947" s="91"/>
    </row>
    <row r="948" spans="1:33" ht="14.75">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c r="AD948" s="91"/>
      <c r="AE948" s="91"/>
      <c r="AF948" s="91"/>
      <c r="AG948" s="91"/>
    </row>
    <row r="949" spans="1:33" ht="14.75">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c r="AD949" s="91"/>
      <c r="AE949" s="91"/>
      <c r="AF949" s="91"/>
      <c r="AG949" s="91"/>
    </row>
    <row r="950" spans="1:33" ht="14.75">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c r="AD950" s="91"/>
      <c r="AE950" s="91"/>
      <c r="AF950" s="91"/>
      <c r="AG950" s="91"/>
    </row>
    <row r="951" spans="1:33" ht="14.75">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c r="AD951" s="91"/>
      <c r="AE951" s="91"/>
      <c r="AF951" s="91"/>
      <c r="AG951" s="91"/>
    </row>
    <row r="952" spans="1:33" ht="14.75">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c r="AD952" s="91"/>
      <c r="AE952" s="91"/>
      <c r="AF952" s="91"/>
      <c r="AG952" s="91"/>
    </row>
    <row r="953" spans="1:33" ht="14.75">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c r="AD953" s="91"/>
      <c r="AE953" s="91"/>
      <c r="AF953" s="91"/>
      <c r="AG953" s="91"/>
    </row>
    <row r="954" spans="1:33" ht="14.75">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c r="AD954" s="91"/>
      <c r="AE954" s="91"/>
      <c r="AF954" s="91"/>
      <c r="AG954" s="91"/>
    </row>
    <row r="955" spans="1:33" ht="14.7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c r="AD955" s="91"/>
      <c r="AE955" s="91"/>
      <c r="AF955" s="91"/>
      <c r="AG955" s="91"/>
    </row>
    <row r="956" spans="1:33" ht="14.75">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c r="AD956" s="91"/>
      <c r="AE956" s="91"/>
      <c r="AF956" s="91"/>
      <c r="AG956" s="91"/>
    </row>
    <row r="957" spans="1:33" ht="14.75">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c r="AD957" s="91"/>
      <c r="AE957" s="91"/>
      <c r="AF957" s="91"/>
      <c r="AG957" s="91"/>
    </row>
    <row r="958" spans="1:33" ht="14.75">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c r="AD958" s="91"/>
      <c r="AE958" s="91"/>
      <c r="AF958" s="91"/>
      <c r="AG958" s="91"/>
    </row>
    <row r="959" spans="1:33" ht="14.75">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c r="AD959" s="91"/>
      <c r="AE959" s="91"/>
      <c r="AF959" s="91"/>
      <c r="AG959" s="91"/>
    </row>
    <row r="960" spans="1:33" ht="14.75">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c r="AD960" s="91"/>
      <c r="AE960" s="91"/>
      <c r="AF960" s="91"/>
      <c r="AG960" s="91"/>
    </row>
    <row r="961" spans="1:33" ht="14.75">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c r="AD961" s="91"/>
      <c r="AE961" s="91"/>
      <c r="AF961" s="91"/>
      <c r="AG961" s="91"/>
    </row>
    <row r="962" spans="1:33" ht="14.75">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c r="AD962" s="91"/>
      <c r="AE962" s="91"/>
      <c r="AF962" s="91"/>
      <c r="AG962" s="91"/>
    </row>
    <row r="963" spans="1:33" ht="14.75">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c r="AD963" s="91"/>
      <c r="AE963" s="91"/>
      <c r="AF963" s="91"/>
      <c r="AG963" s="91"/>
    </row>
    <row r="964" spans="1:33" ht="14.75">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c r="AD964" s="91"/>
      <c r="AE964" s="91"/>
      <c r="AF964" s="91"/>
      <c r="AG964" s="91"/>
    </row>
    <row r="965" spans="1:33" ht="14.7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c r="AD965" s="91"/>
      <c r="AE965" s="91"/>
      <c r="AF965" s="91"/>
      <c r="AG965" s="91"/>
    </row>
    <row r="966" spans="1:33" ht="14.75">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c r="AD966" s="91"/>
      <c r="AE966" s="91"/>
      <c r="AF966" s="91"/>
      <c r="AG966" s="91"/>
    </row>
    <row r="967" spans="1:33" ht="14.75">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c r="AD967" s="91"/>
      <c r="AE967" s="91"/>
      <c r="AF967" s="91"/>
      <c r="AG967" s="91"/>
    </row>
    <row r="968" spans="1:33" ht="14.75">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c r="AD968" s="91"/>
      <c r="AE968" s="91"/>
      <c r="AF968" s="91"/>
      <c r="AG968" s="91"/>
    </row>
    <row r="969" spans="1:33" ht="14.75">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1:33" ht="14.75">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c r="AD970" s="91"/>
      <c r="AE970" s="91"/>
      <c r="AF970" s="91"/>
      <c r="AG970" s="91"/>
    </row>
    <row r="971" spans="1:33" ht="14.75">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c r="AD971" s="91"/>
      <c r="AE971" s="91"/>
      <c r="AF971" s="91"/>
      <c r="AG971" s="91"/>
    </row>
    <row r="972" spans="1:33" ht="14.75">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c r="AD972" s="91"/>
      <c r="AE972" s="91"/>
      <c r="AF972" s="91"/>
      <c r="AG972" s="91"/>
    </row>
    <row r="973" spans="1:33" ht="14.75">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c r="AD973" s="91"/>
      <c r="AE973" s="91"/>
      <c r="AF973" s="91"/>
      <c r="AG973" s="91"/>
    </row>
    <row r="974" spans="1:33" ht="14.75">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c r="AD974" s="91"/>
      <c r="AE974" s="91"/>
      <c r="AF974" s="91"/>
      <c r="AG974" s="91"/>
    </row>
    <row r="975" spans="1:33" ht="14.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c r="AD975" s="91"/>
      <c r="AE975" s="91"/>
      <c r="AF975" s="91"/>
      <c r="AG975" s="91"/>
    </row>
    <row r="976" spans="1:33" ht="14.75">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c r="AD976" s="91"/>
      <c r="AE976" s="91"/>
      <c r="AF976" s="91"/>
      <c r="AG976" s="91"/>
    </row>
    <row r="977" spans="1:33" ht="14.75">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c r="AD977" s="91"/>
      <c r="AE977" s="91"/>
      <c r="AF977" s="91"/>
      <c r="AG977" s="91"/>
    </row>
    <row r="978" spans="1:33" ht="14.75">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c r="AD978" s="91"/>
      <c r="AE978" s="91"/>
      <c r="AF978" s="91"/>
      <c r="AG978" s="91"/>
    </row>
    <row r="979" spans="1:33" ht="14.75">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c r="AD979" s="91"/>
      <c r="AE979" s="91"/>
      <c r="AF979" s="91"/>
      <c r="AG979" s="91"/>
    </row>
    <row r="980" spans="1:33" ht="14.75">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c r="AD980" s="91"/>
      <c r="AE980" s="91"/>
      <c r="AF980" s="91"/>
      <c r="AG980" s="91"/>
    </row>
    <row r="981" spans="1:33" ht="14.75">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c r="AD981" s="91"/>
      <c r="AE981" s="91"/>
      <c r="AF981" s="91"/>
      <c r="AG981" s="91"/>
    </row>
    <row r="982" spans="1:33" ht="14.75">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c r="AD982" s="91"/>
      <c r="AE982" s="91"/>
      <c r="AF982" s="91"/>
      <c r="AG982" s="91"/>
    </row>
    <row r="983" spans="1:33" ht="14.75">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c r="AD983" s="91"/>
      <c r="AE983" s="91"/>
      <c r="AF983" s="91"/>
      <c r="AG983" s="91"/>
    </row>
    <row r="984" spans="1:33" ht="14.75">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c r="AD984" s="91"/>
      <c r="AE984" s="91"/>
      <c r="AF984" s="91"/>
      <c r="AG984" s="91"/>
    </row>
    <row r="985" spans="1:33" ht="14.7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c r="AD985" s="91"/>
      <c r="AE985" s="91"/>
      <c r="AF985" s="91"/>
      <c r="AG985" s="91"/>
    </row>
    <row r="986" spans="1:33" ht="14.75">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c r="AD986" s="91"/>
      <c r="AE986" s="91"/>
      <c r="AF986" s="91"/>
      <c r="AG986" s="91"/>
    </row>
    <row r="987" spans="1:33" ht="14.75">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c r="AD987" s="91"/>
      <c r="AE987" s="91"/>
      <c r="AF987" s="91"/>
      <c r="AG987" s="91"/>
    </row>
    <row r="988" spans="1:33" ht="14.75">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c r="AD988" s="91"/>
      <c r="AE988" s="91"/>
      <c r="AF988" s="91"/>
      <c r="AG988" s="91"/>
    </row>
    <row r="989" spans="1:33" ht="14.75">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c r="AD989" s="91"/>
      <c r="AE989" s="91"/>
      <c r="AF989" s="91"/>
      <c r="AG989" s="91"/>
    </row>
    <row r="990" spans="1:33" ht="14.75">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c r="AD990" s="91"/>
      <c r="AE990" s="91"/>
      <c r="AF990" s="91"/>
      <c r="AG990" s="91"/>
    </row>
    <row r="991" spans="1:33" ht="14.75">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c r="AD991" s="91"/>
      <c r="AE991" s="91"/>
      <c r="AF991" s="91"/>
      <c r="AG991" s="91"/>
    </row>
    <row r="992" spans="1:33" ht="14.75">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c r="AD992" s="91"/>
      <c r="AE992" s="91"/>
      <c r="AF992" s="91"/>
      <c r="AG992" s="91"/>
    </row>
    <row r="993" spans="1:33" ht="14.75">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c r="AD993" s="91"/>
      <c r="AE993" s="91"/>
      <c r="AF993" s="91"/>
      <c r="AG993" s="91"/>
    </row>
    <row r="994" spans="1:33" ht="14.75">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c r="AD994" s="91"/>
      <c r="AE994" s="91"/>
      <c r="AF994" s="91"/>
      <c r="AG994" s="91"/>
    </row>
    <row r="995" spans="1:33" ht="14.7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c r="AD995" s="91"/>
      <c r="AE995" s="91"/>
      <c r="AF995" s="91"/>
      <c r="AG995" s="91"/>
    </row>
    <row r="996" spans="1:33" ht="14.75">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c r="AD996" s="91"/>
      <c r="AE996" s="91"/>
      <c r="AF996" s="91"/>
      <c r="AG996" s="91"/>
    </row>
    <row r="997" spans="1:33" ht="14.75">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c r="AD997" s="91"/>
      <c r="AE997" s="91"/>
      <c r="AF997" s="91"/>
      <c r="AG997" s="91"/>
    </row>
    <row r="998" spans="1:33" ht="14.75">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c r="AD998" s="91"/>
      <c r="AE998" s="91"/>
      <c r="AF998" s="91"/>
      <c r="AG998" s="91"/>
    </row>
    <row r="999" spans="1:33" ht="14.75">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c r="AD999" s="91"/>
      <c r="AE999" s="91"/>
      <c r="AF999" s="91"/>
      <c r="AG999" s="91"/>
    </row>
    <row r="1000" spans="1:33" ht="14.75">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c r="AD1000" s="91"/>
      <c r="AE1000" s="91"/>
      <c r="AF1000" s="91"/>
      <c r="AG1000" s="91"/>
    </row>
  </sheetData>
  <mergeCells count="1">
    <mergeCell ref="A3:D3"/>
  </mergeCells>
  <hyperlinks>
    <hyperlink ref="A2" r:id="rId1" xr:uid="{AA34BBDB-240A-454D-8E75-41AD4574C0E3}"/>
    <hyperlink ref="A61" r:id="rId2" location="/?id=8-AEO2020&amp;region=0-0&amp;cases=ref2020&amp;start=2018&amp;end=2050&amp;f=A&amp;linechart=ref2020-d112119a.6-8-AEO2020~ref2020-d112119a.74-8-AEO2020~ref2020-d112119a.75-8-AEO2020~ref2020-d112119a.76-8-AEO2020&amp;ctype=linechart&amp;sourcekey=0" xr:uid="{5D4F97DC-5561-4C60-A8CA-654837E554BB}"/>
  </hyperlink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8C0F-12CE-466F-87EF-094AC394A72F}">
  <dimension ref="A1:BK1000"/>
  <sheetViews>
    <sheetView workbookViewId="0"/>
  </sheetViews>
  <sheetFormatPr defaultColWidth="14.40625" defaultRowHeight="15" customHeight="1"/>
  <cols>
    <col min="1" max="63" width="11.40625" style="92" customWidth="1"/>
    <col min="64" max="16384" width="14.40625" style="92"/>
  </cols>
  <sheetData>
    <row r="1" spans="1:63" ht="14.75">
      <c r="A1" s="95" t="s">
        <v>844</v>
      </c>
    </row>
    <row r="2" spans="1:63" ht="14.75">
      <c r="A2" s="91" t="s">
        <v>845</v>
      </c>
    </row>
    <row r="3" spans="1:63" ht="14.75">
      <c r="A3" s="119" t="s">
        <v>846</v>
      </c>
      <c r="B3" s="119"/>
      <c r="C3" s="119"/>
    </row>
    <row r="5" spans="1:63" ht="14.75">
      <c r="B5" s="91" t="s">
        <v>610</v>
      </c>
      <c r="C5" s="95">
        <v>1990</v>
      </c>
      <c r="D5" s="95">
        <v>1991</v>
      </c>
      <c r="E5" s="95">
        <v>1992</v>
      </c>
      <c r="F5" s="95">
        <v>1993</v>
      </c>
      <c r="G5" s="95">
        <v>1994</v>
      </c>
      <c r="H5" s="95">
        <v>1995</v>
      </c>
      <c r="I5" s="95">
        <v>1996</v>
      </c>
      <c r="J5" s="95">
        <v>1997</v>
      </c>
      <c r="K5" s="95">
        <v>1998</v>
      </c>
      <c r="L5" s="95">
        <v>1999</v>
      </c>
      <c r="M5" s="95">
        <v>2000</v>
      </c>
      <c r="N5" s="95">
        <v>2001</v>
      </c>
      <c r="O5" s="95">
        <v>2002</v>
      </c>
      <c r="P5" s="95">
        <v>2003</v>
      </c>
      <c r="Q5" s="95">
        <v>2004</v>
      </c>
      <c r="R5" s="95">
        <v>2005</v>
      </c>
      <c r="S5" s="95">
        <v>2006</v>
      </c>
      <c r="T5" s="95">
        <v>2007</v>
      </c>
      <c r="U5" s="95">
        <v>2008</v>
      </c>
      <c r="V5" s="95">
        <v>2009</v>
      </c>
      <c r="W5" s="95">
        <v>2010</v>
      </c>
      <c r="X5" s="95">
        <v>2011</v>
      </c>
      <c r="Y5" s="95">
        <v>2012</v>
      </c>
      <c r="Z5" s="95">
        <v>2013</v>
      </c>
      <c r="AA5" s="95">
        <v>2014</v>
      </c>
      <c r="AB5" s="95">
        <v>2015</v>
      </c>
      <c r="AC5" s="95">
        <v>2016</v>
      </c>
      <c r="AD5" s="95">
        <v>2017</v>
      </c>
      <c r="AE5" s="95">
        <v>2018</v>
      </c>
      <c r="AF5" s="95">
        <f t="shared" ref="AF5:BK5" si="0">AE5+1</f>
        <v>2019</v>
      </c>
      <c r="AG5" s="95">
        <f t="shared" si="0"/>
        <v>2020</v>
      </c>
      <c r="AH5" s="95">
        <f t="shared" si="0"/>
        <v>2021</v>
      </c>
      <c r="AI5" s="95">
        <f t="shared" si="0"/>
        <v>2022</v>
      </c>
      <c r="AJ5" s="95">
        <f t="shared" si="0"/>
        <v>2023</v>
      </c>
      <c r="AK5" s="95">
        <f t="shared" si="0"/>
        <v>2024</v>
      </c>
      <c r="AL5" s="95">
        <f t="shared" si="0"/>
        <v>2025</v>
      </c>
      <c r="AM5" s="95">
        <f t="shared" si="0"/>
        <v>2026</v>
      </c>
      <c r="AN5" s="95">
        <f t="shared" si="0"/>
        <v>2027</v>
      </c>
      <c r="AO5" s="95">
        <f t="shared" si="0"/>
        <v>2028</v>
      </c>
      <c r="AP5" s="95">
        <f t="shared" si="0"/>
        <v>2029</v>
      </c>
      <c r="AQ5" s="95">
        <f t="shared" si="0"/>
        <v>2030</v>
      </c>
      <c r="AR5" s="95">
        <f t="shared" si="0"/>
        <v>2031</v>
      </c>
      <c r="AS5" s="95">
        <f t="shared" si="0"/>
        <v>2032</v>
      </c>
      <c r="AT5" s="95">
        <f t="shared" si="0"/>
        <v>2033</v>
      </c>
      <c r="AU5" s="95">
        <f t="shared" si="0"/>
        <v>2034</v>
      </c>
      <c r="AV5" s="95">
        <f t="shared" si="0"/>
        <v>2035</v>
      </c>
      <c r="AW5" s="95">
        <f t="shared" si="0"/>
        <v>2036</v>
      </c>
      <c r="AX5" s="95">
        <f t="shared" si="0"/>
        <v>2037</v>
      </c>
      <c r="AY5" s="95">
        <f t="shared" si="0"/>
        <v>2038</v>
      </c>
      <c r="AZ5" s="95">
        <f t="shared" si="0"/>
        <v>2039</v>
      </c>
      <c r="BA5" s="95">
        <f t="shared" si="0"/>
        <v>2040</v>
      </c>
      <c r="BB5" s="95">
        <f t="shared" si="0"/>
        <v>2041</v>
      </c>
      <c r="BC5" s="95">
        <f t="shared" si="0"/>
        <v>2042</v>
      </c>
      <c r="BD5" s="95">
        <f t="shared" si="0"/>
        <v>2043</v>
      </c>
      <c r="BE5" s="95">
        <f t="shared" si="0"/>
        <v>2044</v>
      </c>
      <c r="BF5" s="95">
        <f t="shared" si="0"/>
        <v>2045</v>
      </c>
      <c r="BG5" s="95">
        <f t="shared" si="0"/>
        <v>2046</v>
      </c>
      <c r="BH5" s="95">
        <f t="shared" si="0"/>
        <v>2047</v>
      </c>
      <c r="BI5" s="95">
        <f t="shared" si="0"/>
        <v>2048</v>
      </c>
      <c r="BJ5" s="95">
        <f t="shared" si="0"/>
        <v>2049</v>
      </c>
      <c r="BK5" s="95">
        <f t="shared" si="0"/>
        <v>2050</v>
      </c>
    </row>
    <row r="6" spans="1:63" ht="14.75">
      <c r="A6" s="91" t="s">
        <v>847</v>
      </c>
      <c r="B6" s="91" t="str">
        <f>About!B2</f>
        <v>OK</v>
      </c>
      <c r="C6" s="91">
        <f t="shared" ref="C6:AE6" si="1">SUMIFS(C$20:C$119,$B$20:$B$119,$B$6,$A$20:$A$119,$A$6)</f>
        <v>537952</v>
      </c>
      <c r="D6" s="91">
        <f t="shared" si="1"/>
        <v>0</v>
      </c>
      <c r="E6" s="91">
        <f t="shared" si="1"/>
        <v>0</v>
      </c>
      <c r="F6" s="91">
        <f t="shared" si="1"/>
        <v>0</v>
      </c>
      <c r="G6" s="91">
        <f t="shared" si="1"/>
        <v>0</v>
      </c>
      <c r="H6" s="91">
        <f t="shared" si="1"/>
        <v>0</v>
      </c>
      <c r="I6" s="91">
        <f t="shared" si="1"/>
        <v>0</v>
      </c>
      <c r="J6" s="91">
        <f t="shared" si="1"/>
        <v>0</v>
      </c>
      <c r="K6" s="91">
        <f t="shared" si="1"/>
        <v>0</v>
      </c>
      <c r="L6" s="91">
        <f t="shared" si="1"/>
        <v>0</v>
      </c>
      <c r="M6" s="91">
        <f t="shared" si="1"/>
        <v>0</v>
      </c>
      <c r="N6" s="91">
        <f t="shared" si="1"/>
        <v>0</v>
      </c>
      <c r="O6" s="91">
        <f t="shared" si="1"/>
        <v>0</v>
      </c>
      <c r="P6" s="91">
        <f t="shared" si="1"/>
        <v>0</v>
      </c>
      <c r="Q6" s="91">
        <f t="shared" si="1"/>
        <v>0</v>
      </c>
      <c r="R6" s="91">
        <f t="shared" si="1"/>
        <v>0</v>
      </c>
      <c r="S6" s="91">
        <f t="shared" si="1"/>
        <v>0</v>
      </c>
      <c r="T6" s="91">
        <f t="shared" si="1"/>
        <v>0</v>
      </c>
      <c r="U6" s="91">
        <f t="shared" si="1"/>
        <v>0</v>
      </c>
      <c r="V6" s="91">
        <f t="shared" si="1"/>
        <v>0</v>
      </c>
      <c r="W6" s="91">
        <f t="shared" si="1"/>
        <v>0</v>
      </c>
      <c r="X6" s="91">
        <f t="shared" si="1"/>
        <v>0</v>
      </c>
      <c r="Y6" s="91">
        <f t="shared" si="1"/>
        <v>0</v>
      </c>
      <c r="Z6" s="91">
        <f t="shared" si="1"/>
        <v>0</v>
      </c>
      <c r="AA6" s="91">
        <f t="shared" si="1"/>
        <v>0</v>
      </c>
      <c r="AB6" s="91">
        <f t="shared" si="1"/>
        <v>0</v>
      </c>
      <c r="AC6" s="91">
        <f t="shared" si="1"/>
        <v>0</v>
      </c>
      <c r="AD6" s="91">
        <f t="shared" si="1"/>
        <v>0</v>
      </c>
      <c r="AE6" s="91">
        <f t="shared" si="1"/>
        <v>0</v>
      </c>
      <c r="AF6" s="119">
        <f t="shared" ref="AF6:BK7" si="2">AE6</f>
        <v>0</v>
      </c>
      <c r="AG6" s="119">
        <f t="shared" si="2"/>
        <v>0</v>
      </c>
      <c r="AH6" s="119">
        <f t="shared" si="2"/>
        <v>0</v>
      </c>
      <c r="AI6" s="119">
        <f t="shared" si="2"/>
        <v>0</v>
      </c>
      <c r="AJ6" s="119">
        <f t="shared" si="2"/>
        <v>0</v>
      </c>
      <c r="AK6" s="119">
        <f t="shared" si="2"/>
        <v>0</v>
      </c>
      <c r="AL6" s="119">
        <f t="shared" si="2"/>
        <v>0</v>
      </c>
      <c r="AM6" s="119">
        <f t="shared" si="2"/>
        <v>0</v>
      </c>
      <c r="AN6" s="119">
        <f t="shared" si="2"/>
        <v>0</v>
      </c>
      <c r="AO6" s="119">
        <f t="shared" si="2"/>
        <v>0</v>
      </c>
      <c r="AP6" s="119">
        <f t="shared" si="2"/>
        <v>0</v>
      </c>
      <c r="AQ6" s="119">
        <f t="shared" si="2"/>
        <v>0</v>
      </c>
      <c r="AR6" s="119">
        <f t="shared" si="2"/>
        <v>0</v>
      </c>
      <c r="AS6" s="119">
        <f t="shared" si="2"/>
        <v>0</v>
      </c>
      <c r="AT6" s="119">
        <f t="shared" si="2"/>
        <v>0</v>
      </c>
      <c r="AU6" s="119">
        <f t="shared" si="2"/>
        <v>0</v>
      </c>
      <c r="AV6" s="119">
        <f t="shared" si="2"/>
        <v>0</v>
      </c>
      <c r="AW6" s="119">
        <f t="shared" si="2"/>
        <v>0</v>
      </c>
      <c r="AX6" s="119">
        <f t="shared" si="2"/>
        <v>0</v>
      </c>
      <c r="AY6" s="119">
        <f t="shared" si="2"/>
        <v>0</v>
      </c>
      <c r="AZ6" s="119">
        <f t="shared" si="2"/>
        <v>0</v>
      </c>
      <c r="BA6" s="119">
        <f t="shared" si="2"/>
        <v>0</v>
      </c>
      <c r="BB6" s="119">
        <f t="shared" si="2"/>
        <v>0</v>
      </c>
      <c r="BC6" s="119">
        <f t="shared" si="2"/>
        <v>0</v>
      </c>
      <c r="BD6" s="119">
        <f t="shared" si="2"/>
        <v>0</v>
      </c>
      <c r="BE6" s="119">
        <f t="shared" si="2"/>
        <v>0</v>
      </c>
      <c r="BF6" s="119">
        <f t="shared" si="2"/>
        <v>0</v>
      </c>
      <c r="BG6" s="119">
        <f t="shared" si="2"/>
        <v>0</v>
      </c>
      <c r="BH6" s="119">
        <f t="shared" si="2"/>
        <v>0</v>
      </c>
      <c r="BI6" s="119">
        <f t="shared" si="2"/>
        <v>0</v>
      </c>
      <c r="BJ6" s="119">
        <f t="shared" si="2"/>
        <v>0</v>
      </c>
      <c r="BK6" s="119">
        <f t="shared" si="2"/>
        <v>0</v>
      </c>
    </row>
    <row r="7" spans="1:63" ht="14.75">
      <c r="A7" s="91" t="s">
        <v>848</v>
      </c>
      <c r="B7" s="91" t="str">
        <f>About!B2</f>
        <v>OK</v>
      </c>
      <c r="C7" s="91">
        <f t="shared" ref="C7:AE7" si="3">SUMIFS(C$20:C$119,$B$20:$B$119,$B$7,$A$20:$A$119,$A$7)</f>
        <v>0</v>
      </c>
      <c r="D7" s="91">
        <f t="shared" si="3"/>
        <v>4963868</v>
      </c>
      <c r="E7" s="91">
        <f t="shared" si="3"/>
        <v>6943157</v>
      </c>
      <c r="F7" s="91">
        <f t="shared" si="3"/>
        <v>7493656</v>
      </c>
      <c r="G7" s="91">
        <f t="shared" si="3"/>
        <v>3913335</v>
      </c>
      <c r="H7" s="91">
        <f t="shared" si="3"/>
        <v>6074237</v>
      </c>
      <c r="I7" s="91">
        <f t="shared" si="3"/>
        <v>3220956</v>
      </c>
      <c r="J7" s="91">
        <f t="shared" si="3"/>
        <v>3041059</v>
      </c>
      <c r="K7" s="91">
        <f t="shared" si="3"/>
        <v>2730208</v>
      </c>
      <c r="L7" s="91">
        <f t="shared" si="3"/>
        <v>2316335</v>
      </c>
      <c r="M7" s="91">
        <f t="shared" si="3"/>
        <v>4050</v>
      </c>
      <c r="N7" s="91">
        <f t="shared" si="3"/>
        <v>282207</v>
      </c>
      <c r="O7" s="91">
        <f t="shared" si="3"/>
        <v>4101134</v>
      </c>
      <c r="P7" s="91">
        <f t="shared" si="3"/>
        <v>4479535</v>
      </c>
      <c r="Q7" s="91">
        <f t="shared" si="3"/>
        <v>3537430</v>
      </c>
      <c r="R7" s="91">
        <f t="shared" si="3"/>
        <v>8747950</v>
      </c>
      <c r="S7" s="91">
        <f t="shared" si="3"/>
        <v>9522846</v>
      </c>
      <c r="T7" s="91">
        <f t="shared" si="3"/>
        <v>11852128</v>
      </c>
      <c r="U7" s="91">
        <f t="shared" si="3"/>
        <v>14384521</v>
      </c>
      <c r="V7" s="91">
        <f t="shared" si="3"/>
        <v>15623353</v>
      </c>
      <c r="W7" s="91">
        <f t="shared" si="3"/>
        <v>9245872</v>
      </c>
      <c r="X7" s="91">
        <f t="shared" si="3"/>
        <v>9813779</v>
      </c>
      <c r="Y7" s="91">
        <f t="shared" si="3"/>
        <v>13438509</v>
      </c>
      <c r="Z7" s="91">
        <f t="shared" si="3"/>
        <v>8388375</v>
      </c>
      <c r="AA7" s="91">
        <f t="shared" si="3"/>
        <v>3323221</v>
      </c>
      <c r="AB7" s="91">
        <f t="shared" si="3"/>
        <v>9517361</v>
      </c>
      <c r="AC7" s="91">
        <f t="shared" si="3"/>
        <v>11970421</v>
      </c>
      <c r="AD7" s="91">
        <f t="shared" si="3"/>
        <v>8294365</v>
      </c>
      <c r="AE7" s="91">
        <f t="shared" si="3"/>
        <v>16672891</v>
      </c>
      <c r="AF7" s="119">
        <f>AVERAGE(U7:AE7)</f>
        <v>10970242.545454545</v>
      </c>
      <c r="AG7" s="119">
        <f t="shared" si="2"/>
        <v>10970242.545454545</v>
      </c>
      <c r="AH7" s="119">
        <f t="shared" si="2"/>
        <v>10970242.545454545</v>
      </c>
      <c r="AI7" s="119">
        <f t="shared" si="2"/>
        <v>10970242.545454545</v>
      </c>
      <c r="AJ7" s="119">
        <f t="shared" si="2"/>
        <v>10970242.545454545</v>
      </c>
      <c r="AK7" s="119">
        <f t="shared" si="2"/>
        <v>10970242.545454545</v>
      </c>
      <c r="AL7" s="119">
        <f t="shared" si="2"/>
        <v>10970242.545454545</v>
      </c>
      <c r="AM7" s="119">
        <f t="shared" si="2"/>
        <v>10970242.545454545</v>
      </c>
      <c r="AN7" s="119">
        <f t="shared" si="2"/>
        <v>10970242.545454545</v>
      </c>
      <c r="AO7" s="119">
        <f t="shared" si="2"/>
        <v>10970242.545454545</v>
      </c>
      <c r="AP7" s="119">
        <f t="shared" si="2"/>
        <v>10970242.545454545</v>
      </c>
      <c r="AQ7" s="119">
        <f t="shared" si="2"/>
        <v>10970242.545454545</v>
      </c>
      <c r="AR7" s="119">
        <f t="shared" si="2"/>
        <v>10970242.545454545</v>
      </c>
      <c r="AS7" s="119">
        <f t="shared" si="2"/>
        <v>10970242.545454545</v>
      </c>
      <c r="AT7" s="119">
        <f t="shared" si="2"/>
        <v>10970242.545454545</v>
      </c>
      <c r="AU7" s="119">
        <f t="shared" si="2"/>
        <v>10970242.545454545</v>
      </c>
      <c r="AV7" s="119">
        <f t="shared" si="2"/>
        <v>10970242.545454545</v>
      </c>
      <c r="AW7" s="119">
        <f t="shared" si="2"/>
        <v>10970242.545454545</v>
      </c>
      <c r="AX7" s="119">
        <f t="shared" si="2"/>
        <v>10970242.545454545</v>
      </c>
      <c r="AY7" s="119">
        <f t="shared" si="2"/>
        <v>10970242.545454545</v>
      </c>
      <c r="AZ7" s="119">
        <f t="shared" si="2"/>
        <v>10970242.545454545</v>
      </c>
      <c r="BA7" s="119">
        <f t="shared" si="2"/>
        <v>10970242.545454545</v>
      </c>
      <c r="BB7" s="119">
        <f t="shared" si="2"/>
        <v>10970242.545454545</v>
      </c>
      <c r="BC7" s="119">
        <f t="shared" si="2"/>
        <v>10970242.545454545</v>
      </c>
      <c r="BD7" s="119">
        <f t="shared" si="2"/>
        <v>10970242.545454545</v>
      </c>
      <c r="BE7" s="119">
        <f t="shared" si="2"/>
        <v>10970242.545454545</v>
      </c>
      <c r="BF7" s="119">
        <f t="shared" si="2"/>
        <v>10970242.545454545</v>
      </c>
      <c r="BG7" s="119">
        <f t="shared" si="2"/>
        <v>10970242.545454545</v>
      </c>
      <c r="BH7" s="119">
        <f t="shared" si="2"/>
        <v>10970242.545454545</v>
      </c>
      <c r="BI7" s="119">
        <f t="shared" si="2"/>
        <v>10970242.545454545</v>
      </c>
      <c r="BJ7" s="119">
        <f t="shared" si="2"/>
        <v>10970242.545454545</v>
      </c>
      <c r="BK7" s="119">
        <f t="shared" si="2"/>
        <v>10970242.545454545</v>
      </c>
    </row>
    <row r="9" spans="1:63" ht="14.75">
      <c r="A9" s="95" t="s">
        <v>849</v>
      </c>
      <c r="C9" s="95">
        <v>1990</v>
      </c>
      <c r="D9" s="95">
        <v>1991</v>
      </c>
      <c r="E9" s="95">
        <v>1992</v>
      </c>
      <c r="F9" s="95">
        <v>1993</v>
      </c>
      <c r="G9" s="95">
        <v>1994</v>
      </c>
      <c r="H9" s="95">
        <v>1995</v>
      </c>
      <c r="I9" s="95">
        <v>1996</v>
      </c>
      <c r="J9" s="95">
        <v>1997</v>
      </c>
      <c r="K9" s="95">
        <v>1998</v>
      </c>
      <c r="L9" s="95">
        <v>1999</v>
      </c>
      <c r="M9" s="95">
        <v>2000</v>
      </c>
      <c r="N9" s="95">
        <v>2001</v>
      </c>
      <c r="O9" s="95">
        <v>2002</v>
      </c>
      <c r="P9" s="95">
        <v>2003</v>
      </c>
      <c r="Q9" s="95">
        <v>2004</v>
      </c>
      <c r="R9" s="95">
        <v>2005</v>
      </c>
      <c r="S9" s="95">
        <v>2006</v>
      </c>
      <c r="T9" s="95">
        <v>2007</v>
      </c>
      <c r="U9" s="95">
        <v>2008</v>
      </c>
      <c r="V9" s="95">
        <v>2009</v>
      </c>
      <c r="W9" s="95">
        <v>2010</v>
      </c>
      <c r="X9" s="95">
        <v>2011</v>
      </c>
      <c r="Y9" s="95">
        <v>2012</v>
      </c>
      <c r="Z9" s="95">
        <v>2013</v>
      </c>
      <c r="AA9" s="95">
        <v>2014</v>
      </c>
      <c r="AB9" s="95">
        <v>2015</v>
      </c>
      <c r="AC9" s="95">
        <v>2016</v>
      </c>
      <c r="AD9" s="95">
        <v>2017</v>
      </c>
      <c r="AE9" s="95">
        <v>2018</v>
      </c>
      <c r="AF9" s="95">
        <f t="shared" ref="AF9:BK9" si="4">AE9+1</f>
        <v>2019</v>
      </c>
      <c r="AG9" s="95">
        <f t="shared" si="4"/>
        <v>2020</v>
      </c>
      <c r="AH9" s="95">
        <f t="shared" si="4"/>
        <v>2021</v>
      </c>
      <c r="AI9" s="95">
        <f t="shared" si="4"/>
        <v>2022</v>
      </c>
      <c r="AJ9" s="95">
        <f t="shared" si="4"/>
        <v>2023</v>
      </c>
      <c r="AK9" s="95">
        <f t="shared" si="4"/>
        <v>2024</v>
      </c>
      <c r="AL9" s="95">
        <f t="shared" si="4"/>
        <v>2025</v>
      </c>
      <c r="AM9" s="95">
        <f t="shared" si="4"/>
        <v>2026</v>
      </c>
      <c r="AN9" s="95">
        <f t="shared" si="4"/>
        <v>2027</v>
      </c>
      <c r="AO9" s="95">
        <f t="shared" si="4"/>
        <v>2028</v>
      </c>
      <c r="AP9" s="95">
        <f t="shared" si="4"/>
        <v>2029</v>
      </c>
      <c r="AQ9" s="95">
        <f t="shared" si="4"/>
        <v>2030</v>
      </c>
      <c r="AR9" s="95">
        <f t="shared" si="4"/>
        <v>2031</v>
      </c>
      <c r="AS9" s="95">
        <f t="shared" si="4"/>
        <v>2032</v>
      </c>
      <c r="AT9" s="95">
        <f t="shared" si="4"/>
        <v>2033</v>
      </c>
      <c r="AU9" s="95">
        <f t="shared" si="4"/>
        <v>2034</v>
      </c>
      <c r="AV9" s="95">
        <f t="shared" si="4"/>
        <v>2035</v>
      </c>
      <c r="AW9" s="95">
        <f t="shared" si="4"/>
        <v>2036</v>
      </c>
      <c r="AX9" s="95">
        <f t="shared" si="4"/>
        <v>2037</v>
      </c>
      <c r="AY9" s="95">
        <f t="shared" si="4"/>
        <v>2038</v>
      </c>
      <c r="AZ9" s="95">
        <f t="shared" si="4"/>
        <v>2039</v>
      </c>
      <c r="BA9" s="95">
        <f t="shared" si="4"/>
        <v>2040</v>
      </c>
      <c r="BB9" s="95">
        <f t="shared" si="4"/>
        <v>2041</v>
      </c>
      <c r="BC9" s="95">
        <f t="shared" si="4"/>
        <v>2042</v>
      </c>
      <c r="BD9" s="95">
        <f t="shared" si="4"/>
        <v>2043</v>
      </c>
      <c r="BE9" s="95">
        <f t="shared" si="4"/>
        <v>2044</v>
      </c>
      <c r="BF9" s="95">
        <f t="shared" si="4"/>
        <v>2045</v>
      </c>
      <c r="BG9" s="95">
        <f t="shared" si="4"/>
        <v>2046</v>
      </c>
      <c r="BH9" s="95">
        <f t="shared" si="4"/>
        <v>2047</v>
      </c>
      <c r="BI9" s="95">
        <f t="shared" si="4"/>
        <v>2048</v>
      </c>
      <c r="BJ9" s="95">
        <f t="shared" si="4"/>
        <v>2049</v>
      </c>
      <c r="BK9" s="95">
        <f t="shared" si="4"/>
        <v>2050</v>
      </c>
    </row>
    <row r="10" spans="1:63" ht="16.75">
      <c r="A10" s="91" t="s">
        <v>847</v>
      </c>
      <c r="B10" s="144" t="str">
        <f>About!B2</f>
        <v>OK</v>
      </c>
      <c r="C10" s="91">
        <f t="shared" ref="C10:AE10" si="5">SUMIFS(C$122:C$219,$B$122:$B$219,$B$6,$A$122:$A$219,$A$6)</f>
        <v>0</v>
      </c>
      <c r="D10" s="91">
        <f t="shared" si="5"/>
        <v>0</v>
      </c>
      <c r="E10" s="91">
        <f t="shared" si="5"/>
        <v>0</v>
      </c>
      <c r="F10" s="91">
        <f t="shared" si="5"/>
        <v>0</v>
      </c>
      <c r="G10" s="91">
        <f t="shared" si="5"/>
        <v>0</v>
      </c>
      <c r="H10" s="91">
        <f t="shared" si="5"/>
        <v>0</v>
      </c>
      <c r="I10" s="91">
        <f t="shared" si="5"/>
        <v>0</v>
      </c>
      <c r="J10" s="91">
        <f t="shared" si="5"/>
        <v>0</v>
      </c>
      <c r="K10" s="91">
        <f t="shared" si="5"/>
        <v>0</v>
      </c>
      <c r="L10" s="91">
        <f t="shared" si="5"/>
        <v>0</v>
      </c>
      <c r="M10" s="91">
        <f t="shared" si="5"/>
        <v>0</v>
      </c>
      <c r="N10" s="91">
        <f t="shared" si="5"/>
        <v>0</v>
      </c>
      <c r="O10" s="91">
        <f t="shared" si="5"/>
        <v>0</v>
      </c>
      <c r="P10" s="91">
        <f t="shared" si="5"/>
        <v>0</v>
      </c>
      <c r="Q10" s="91">
        <f t="shared" si="5"/>
        <v>0</v>
      </c>
      <c r="R10" s="91">
        <f t="shared" si="5"/>
        <v>0</v>
      </c>
      <c r="S10" s="91">
        <f t="shared" si="5"/>
        <v>0</v>
      </c>
      <c r="T10" s="91">
        <f t="shared" si="5"/>
        <v>0</v>
      </c>
      <c r="U10" s="91">
        <f t="shared" si="5"/>
        <v>0</v>
      </c>
      <c r="V10" s="91">
        <f t="shared" si="5"/>
        <v>0</v>
      </c>
      <c r="W10" s="91">
        <f t="shared" si="5"/>
        <v>0</v>
      </c>
      <c r="X10" s="91">
        <f t="shared" si="5"/>
        <v>0</v>
      </c>
      <c r="Y10" s="91">
        <f t="shared" si="5"/>
        <v>0</v>
      </c>
      <c r="Z10" s="91">
        <f t="shared" si="5"/>
        <v>0</v>
      </c>
      <c r="AA10" s="91">
        <f t="shared" si="5"/>
        <v>0</v>
      </c>
      <c r="AB10" s="91">
        <f t="shared" si="5"/>
        <v>0</v>
      </c>
      <c r="AC10" s="91">
        <f t="shared" si="5"/>
        <v>0</v>
      </c>
      <c r="AD10" s="91">
        <f t="shared" si="5"/>
        <v>0</v>
      </c>
      <c r="AE10" s="91">
        <f t="shared" si="5"/>
        <v>0</v>
      </c>
      <c r="AF10" s="119">
        <f t="shared" ref="AF10:BK11" si="6">AE10</f>
        <v>0</v>
      </c>
      <c r="AG10" s="119">
        <f t="shared" si="6"/>
        <v>0</v>
      </c>
      <c r="AH10" s="119">
        <f t="shared" si="6"/>
        <v>0</v>
      </c>
      <c r="AI10" s="119">
        <f t="shared" si="6"/>
        <v>0</v>
      </c>
      <c r="AJ10" s="119">
        <f t="shared" si="6"/>
        <v>0</v>
      </c>
      <c r="AK10" s="119">
        <f t="shared" si="6"/>
        <v>0</v>
      </c>
      <c r="AL10" s="119">
        <f t="shared" si="6"/>
        <v>0</v>
      </c>
      <c r="AM10" s="119">
        <f t="shared" si="6"/>
        <v>0</v>
      </c>
      <c r="AN10" s="119">
        <f t="shared" si="6"/>
        <v>0</v>
      </c>
      <c r="AO10" s="119">
        <f t="shared" si="6"/>
        <v>0</v>
      </c>
      <c r="AP10" s="119">
        <f t="shared" si="6"/>
        <v>0</v>
      </c>
      <c r="AQ10" s="119">
        <f t="shared" si="6"/>
        <v>0</v>
      </c>
      <c r="AR10" s="119">
        <f t="shared" si="6"/>
        <v>0</v>
      </c>
      <c r="AS10" s="119">
        <f t="shared" si="6"/>
        <v>0</v>
      </c>
      <c r="AT10" s="119">
        <f t="shared" si="6"/>
        <v>0</v>
      </c>
      <c r="AU10" s="119">
        <f t="shared" si="6"/>
        <v>0</v>
      </c>
      <c r="AV10" s="119">
        <f t="shared" si="6"/>
        <v>0</v>
      </c>
      <c r="AW10" s="119">
        <f t="shared" si="6"/>
        <v>0</v>
      </c>
      <c r="AX10" s="119">
        <f t="shared" si="6"/>
        <v>0</v>
      </c>
      <c r="AY10" s="119">
        <f t="shared" si="6"/>
        <v>0</v>
      </c>
      <c r="AZ10" s="119">
        <f t="shared" si="6"/>
        <v>0</v>
      </c>
      <c r="BA10" s="119">
        <f t="shared" si="6"/>
        <v>0</v>
      </c>
      <c r="BB10" s="119">
        <f t="shared" si="6"/>
        <v>0</v>
      </c>
      <c r="BC10" s="119">
        <f t="shared" si="6"/>
        <v>0</v>
      </c>
      <c r="BD10" s="119">
        <f t="shared" si="6"/>
        <v>0</v>
      </c>
      <c r="BE10" s="119">
        <f t="shared" si="6"/>
        <v>0</v>
      </c>
      <c r="BF10" s="119">
        <f t="shared" si="6"/>
        <v>0</v>
      </c>
      <c r="BG10" s="119">
        <f t="shared" si="6"/>
        <v>0</v>
      </c>
      <c r="BH10" s="119">
        <f t="shared" si="6"/>
        <v>0</v>
      </c>
      <c r="BI10" s="119">
        <f t="shared" si="6"/>
        <v>0</v>
      </c>
      <c r="BJ10" s="119">
        <f t="shared" si="6"/>
        <v>0</v>
      </c>
      <c r="BK10" s="119">
        <f t="shared" si="6"/>
        <v>0</v>
      </c>
    </row>
    <row r="11" spans="1:63" ht="14.75">
      <c r="A11" s="91" t="s">
        <v>848</v>
      </c>
      <c r="B11" s="91" t="str">
        <f>About!B2</f>
        <v>OK</v>
      </c>
      <c r="C11" s="91">
        <f t="shared" ref="C11:AE11" si="7">SUMIFS(C$122:C$219,$B$122:$B$219,$B$7,$A$122:$A$219,$A$7)</f>
        <v>0</v>
      </c>
      <c r="D11" s="91">
        <f t="shared" si="7"/>
        <v>0</v>
      </c>
      <c r="E11" s="91">
        <f t="shared" si="7"/>
        <v>0</v>
      </c>
      <c r="F11" s="91">
        <f t="shared" si="7"/>
        <v>0</v>
      </c>
      <c r="G11" s="91">
        <f t="shared" si="7"/>
        <v>0</v>
      </c>
      <c r="H11" s="91">
        <f t="shared" si="7"/>
        <v>0</v>
      </c>
      <c r="I11" s="91">
        <f t="shared" si="7"/>
        <v>0</v>
      </c>
      <c r="J11" s="91">
        <f t="shared" si="7"/>
        <v>0</v>
      </c>
      <c r="K11" s="91">
        <f t="shared" si="7"/>
        <v>0</v>
      </c>
      <c r="L11" s="91">
        <f t="shared" si="7"/>
        <v>0</v>
      </c>
      <c r="M11" s="91">
        <f t="shared" si="7"/>
        <v>0</v>
      </c>
      <c r="N11" s="91">
        <f t="shared" si="7"/>
        <v>0</v>
      </c>
      <c r="O11" s="91">
        <f t="shared" si="7"/>
        <v>0</v>
      </c>
      <c r="P11" s="91">
        <f t="shared" si="7"/>
        <v>0</v>
      </c>
      <c r="Q11" s="91">
        <f t="shared" si="7"/>
        <v>450</v>
      </c>
      <c r="R11" s="91">
        <f t="shared" si="7"/>
        <v>342</v>
      </c>
      <c r="S11" s="91">
        <f t="shared" si="7"/>
        <v>0</v>
      </c>
      <c r="T11" s="91">
        <f t="shared" si="7"/>
        <v>0</v>
      </c>
      <c r="U11" s="91">
        <f t="shared" si="7"/>
        <v>0</v>
      </c>
      <c r="V11" s="91">
        <f t="shared" si="7"/>
        <v>0</v>
      </c>
      <c r="W11" s="91">
        <f t="shared" si="7"/>
        <v>0</v>
      </c>
      <c r="X11" s="91">
        <f t="shared" si="7"/>
        <v>0</v>
      </c>
      <c r="Y11" s="91">
        <f t="shared" si="7"/>
        <v>0</v>
      </c>
      <c r="Z11" s="91">
        <f t="shared" si="7"/>
        <v>0</v>
      </c>
      <c r="AA11" s="91">
        <f t="shared" si="7"/>
        <v>0</v>
      </c>
      <c r="AB11" s="91">
        <f t="shared" si="7"/>
        <v>0</v>
      </c>
      <c r="AC11" s="91">
        <f t="shared" si="7"/>
        <v>0</v>
      </c>
      <c r="AD11" s="91">
        <f t="shared" si="7"/>
        <v>0</v>
      </c>
      <c r="AE11" s="91">
        <f t="shared" si="7"/>
        <v>0</v>
      </c>
      <c r="AF11" s="119">
        <f>AVERAGE(W11:AE11)</f>
        <v>0</v>
      </c>
      <c r="AG11" s="119">
        <f t="shared" si="6"/>
        <v>0</v>
      </c>
      <c r="AH11" s="119">
        <f t="shared" si="6"/>
        <v>0</v>
      </c>
      <c r="AI11" s="119">
        <f t="shared" si="6"/>
        <v>0</v>
      </c>
      <c r="AJ11" s="119">
        <f t="shared" si="6"/>
        <v>0</v>
      </c>
      <c r="AK11" s="119">
        <f t="shared" si="6"/>
        <v>0</v>
      </c>
      <c r="AL11" s="119">
        <f t="shared" si="6"/>
        <v>0</v>
      </c>
      <c r="AM11" s="119">
        <f t="shared" si="6"/>
        <v>0</v>
      </c>
      <c r="AN11" s="119">
        <f t="shared" si="6"/>
        <v>0</v>
      </c>
      <c r="AO11" s="119">
        <f t="shared" si="6"/>
        <v>0</v>
      </c>
      <c r="AP11" s="119">
        <f t="shared" si="6"/>
        <v>0</v>
      </c>
      <c r="AQ11" s="119">
        <f t="shared" si="6"/>
        <v>0</v>
      </c>
      <c r="AR11" s="119">
        <f t="shared" si="6"/>
        <v>0</v>
      </c>
      <c r="AS11" s="119">
        <f t="shared" si="6"/>
        <v>0</v>
      </c>
      <c r="AT11" s="119">
        <f t="shared" si="6"/>
        <v>0</v>
      </c>
      <c r="AU11" s="119">
        <f t="shared" si="6"/>
        <v>0</v>
      </c>
      <c r="AV11" s="119">
        <f t="shared" si="6"/>
        <v>0</v>
      </c>
      <c r="AW11" s="119">
        <f t="shared" si="6"/>
        <v>0</v>
      </c>
      <c r="AX11" s="119">
        <f t="shared" si="6"/>
        <v>0</v>
      </c>
      <c r="AY11" s="119">
        <f t="shared" si="6"/>
        <v>0</v>
      </c>
      <c r="AZ11" s="119">
        <f t="shared" si="6"/>
        <v>0</v>
      </c>
      <c r="BA11" s="119">
        <f t="shared" si="6"/>
        <v>0</v>
      </c>
      <c r="BB11" s="119">
        <f t="shared" si="6"/>
        <v>0</v>
      </c>
      <c r="BC11" s="119">
        <f t="shared" si="6"/>
        <v>0</v>
      </c>
      <c r="BD11" s="119">
        <f t="shared" si="6"/>
        <v>0</v>
      </c>
      <c r="BE11" s="119">
        <f t="shared" si="6"/>
        <v>0</v>
      </c>
      <c r="BF11" s="119">
        <f t="shared" si="6"/>
        <v>0</v>
      </c>
      <c r="BG11" s="119">
        <f t="shared" si="6"/>
        <v>0</v>
      </c>
      <c r="BH11" s="119">
        <f t="shared" si="6"/>
        <v>0</v>
      </c>
      <c r="BI11" s="119">
        <f t="shared" si="6"/>
        <v>0</v>
      </c>
      <c r="BJ11" s="119">
        <f t="shared" si="6"/>
        <v>0</v>
      </c>
      <c r="BK11" s="119">
        <f t="shared" si="6"/>
        <v>0</v>
      </c>
    </row>
    <row r="13" spans="1:63" ht="14.75">
      <c r="A13" s="95" t="s">
        <v>850</v>
      </c>
      <c r="C13" s="95">
        <v>1990</v>
      </c>
      <c r="D13" s="95">
        <v>1991</v>
      </c>
      <c r="E13" s="95">
        <v>1992</v>
      </c>
      <c r="F13" s="95">
        <v>1993</v>
      </c>
      <c r="G13" s="95">
        <v>1994</v>
      </c>
      <c r="H13" s="95">
        <v>1995</v>
      </c>
      <c r="I13" s="95">
        <v>1996</v>
      </c>
      <c r="J13" s="95">
        <v>1997</v>
      </c>
      <c r="K13" s="95">
        <v>1998</v>
      </c>
      <c r="L13" s="95">
        <v>1999</v>
      </c>
      <c r="M13" s="95">
        <v>2000</v>
      </c>
      <c r="N13" s="95">
        <v>2001</v>
      </c>
      <c r="O13" s="95">
        <v>2002</v>
      </c>
      <c r="P13" s="95">
        <v>2003</v>
      </c>
      <c r="Q13" s="95">
        <v>2004</v>
      </c>
      <c r="R13" s="95">
        <v>2005</v>
      </c>
      <c r="S13" s="95">
        <v>2006</v>
      </c>
      <c r="T13" s="95">
        <v>2007</v>
      </c>
      <c r="U13" s="95">
        <v>2008</v>
      </c>
      <c r="V13" s="95">
        <v>2009</v>
      </c>
      <c r="W13" s="95">
        <v>2010</v>
      </c>
      <c r="X13" s="95">
        <v>2011</v>
      </c>
      <c r="Y13" s="95">
        <v>2012</v>
      </c>
      <c r="Z13" s="95">
        <v>2013</v>
      </c>
      <c r="AA13" s="95">
        <v>2014</v>
      </c>
      <c r="AB13" s="95">
        <v>2015</v>
      </c>
      <c r="AC13" s="95">
        <v>2016</v>
      </c>
      <c r="AD13" s="95">
        <v>2017</v>
      </c>
      <c r="AE13" s="95">
        <v>2018</v>
      </c>
      <c r="AF13" s="95">
        <f t="shared" ref="AF13:BK13" si="8">AE13+1</f>
        <v>2019</v>
      </c>
      <c r="AG13" s="95">
        <f t="shared" si="8"/>
        <v>2020</v>
      </c>
      <c r="AH13" s="95">
        <f t="shared" si="8"/>
        <v>2021</v>
      </c>
      <c r="AI13" s="95">
        <f t="shared" si="8"/>
        <v>2022</v>
      </c>
      <c r="AJ13" s="95">
        <f t="shared" si="8"/>
        <v>2023</v>
      </c>
      <c r="AK13" s="95">
        <f t="shared" si="8"/>
        <v>2024</v>
      </c>
      <c r="AL13" s="95">
        <f t="shared" si="8"/>
        <v>2025</v>
      </c>
      <c r="AM13" s="95">
        <f t="shared" si="8"/>
        <v>2026</v>
      </c>
      <c r="AN13" s="95">
        <f t="shared" si="8"/>
        <v>2027</v>
      </c>
      <c r="AO13" s="95">
        <f t="shared" si="8"/>
        <v>2028</v>
      </c>
      <c r="AP13" s="95">
        <f t="shared" si="8"/>
        <v>2029</v>
      </c>
      <c r="AQ13" s="95">
        <f t="shared" si="8"/>
        <v>2030</v>
      </c>
      <c r="AR13" s="95">
        <f t="shared" si="8"/>
        <v>2031</v>
      </c>
      <c r="AS13" s="95">
        <f t="shared" si="8"/>
        <v>2032</v>
      </c>
      <c r="AT13" s="95">
        <f t="shared" si="8"/>
        <v>2033</v>
      </c>
      <c r="AU13" s="95">
        <f t="shared" si="8"/>
        <v>2034</v>
      </c>
      <c r="AV13" s="95">
        <f t="shared" si="8"/>
        <v>2035</v>
      </c>
      <c r="AW13" s="95">
        <f t="shared" si="8"/>
        <v>2036</v>
      </c>
      <c r="AX13" s="95">
        <f t="shared" si="8"/>
        <v>2037</v>
      </c>
      <c r="AY13" s="95">
        <f t="shared" si="8"/>
        <v>2038</v>
      </c>
      <c r="AZ13" s="95">
        <f t="shared" si="8"/>
        <v>2039</v>
      </c>
      <c r="BA13" s="95">
        <f t="shared" si="8"/>
        <v>2040</v>
      </c>
      <c r="BB13" s="95">
        <f t="shared" si="8"/>
        <v>2041</v>
      </c>
      <c r="BC13" s="95">
        <f t="shared" si="8"/>
        <v>2042</v>
      </c>
      <c r="BD13" s="95">
        <f t="shared" si="8"/>
        <v>2043</v>
      </c>
      <c r="BE13" s="95">
        <f t="shared" si="8"/>
        <v>2044</v>
      </c>
      <c r="BF13" s="95">
        <f t="shared" si="8"/>
        <v>2045</v>
      </c>
      <c r="BG13" s="95">
        <f t="shared" si="8"/>
        <v>2046</v>
      </c>
      <c r="BH13" s="95">
        <f t="shared" si="8"/>
        <v>2047</v>
      </c>
      <c r="BI13" s="95">
        <f t="shared" si="8"/>
        <v>2048</v>
      </c>
      <c r="BJ13" s="95">
        <f t="shared" si="8"/>
        <v>2049</v>
      </c>
      <c r="BK13" s="95">
        <f t="shared" si="8"/>
        <v>2050</v>
      </c>
    </row>
    <row r="14" spans="1:63" ht="14.75">
      <c r="A14" s="91" t="s">
        <v>847</v>
      </c>
      <c r="B14" s="91" t="str">
        <f>About!B2</f>
        <v>OK</v>
      </c>
      <c r="C14" s="91">
        <f t="shared" ref="C14:BK14" si="9">IF(C10&gt;C11,C10-C11,0)</f>
        <v>0</v>
      </c>
      <c r="D14" s="91">
        <f t="shared" si="9"/>
        <v>0</v>
      </c>
      <c r="E14" s="91">
        <f t="shared" si="9"/>
        <v>0</v>
      </c>
      <c r="F14" s="91">
        <f t="shared" si="9"/>
        <v>0</v>
      </c>
      <c r="G14" s="91">
        <f t="shared" si="9"/>
        <v>0</v>
      </c>
      <c r="H14" s="91">
        <f t="shared" si="9"/>
        <v>0</v>
      </c>
      <c r="I14" s="91">
        <f t="shared" si="9"/>
        <v>0</v>
      </c>
      <c r="J14" s="91">
        <f t="shared" si="9"/>
        <v>0</v>
      </c>
      <c r="K14" s="91">
        <f t="shared" si="9"/>
        <v>0</v>
      </c>
      <c r="L14" s="91">
        <f t="shared" si="9"/>
        <v>0</v>
      </c>
      <c r="M14" s="91">
        <f t="shared" si="9"/>
        <v>0</v>
      </c>
      <c r="N14" s="91">
        <f t="shared" si="9"/>
        <v>0</v>
      </c>
      <c r="O14" s="91">
        <f t="shared" si="9"/>
        <v>0</v>
      </c>
      <c r="P14" s="91">
        <f t="shared" si="9"/>
        <v>0</v>
      </c>
      <c r="Q14" s="91">
        <f t="shared" si="9"/>
        <v>0</v>
      </c>
      <c r="R14" s="91">
        <f t="shared" si="9"/>
        <v>0</v>
      </c>
      <c r="S14" s="91">
        <f t="shared" si="9"/>
        <v>0</v>
      </c>
      <c r="T14" s="91">
        <f t="shared" si="9"/>
        <v>0</v>
      </c>
      <c r="U14" s="91">
        <f t="shared" si="9"/>
        <v>0</v>
      </c>
      <c r="V14" s="91">
        <f t="shared" si="9"/>
        <v>0</v>
      </c>
      <c r="W14" s="91">
        <f t="shared" si="9"/>
        <v>0</v>
      </c>
      <c r="X14" s="91">
        <f t="shared" si="9"/>
        <v>0</v>
      </c>
      <c r="Y14" s="91">
        <f t="shared" si="9"/>
        <v>0</v>
      </c>
      <c r="Z14" s="91">
        <f t="shared" si="9"/>
        <v>0</v>
      </c>
      <c r="AA14" s="91">
        <f t="shared" si="9"/>
        <v>0</v>
      </c>
      <c r="AB14" s="91">
        <f t="shared" si="9"/>
        <v>0</v>
      </c>
      <c r="AC14" s="91">
        <f t="shared" si="9"/>
        <v>0</v>
      </c>
      <c r="AD14" s="91">
        <f t="shared" si="9"/>
        <v>0</v>
      </c>
      <c r="AE14" s="91">
        <f t="shared" si="9"/>
        <v>0</v>
      </c>
      <c r="AF14" s="91">
        <f t="shared" si="9"/>
        <v>0</v>
      </c>
      <c r="AG14" s="91">
        <f t="shared" si="9"/>
        <v>0</v>
      </c>
      <c r="AH14" s="91">
        <f t="shared" si="9"/>
        <v>0</v>
      </c>
      <c r="AI14" s="91">
        <f t="shared" si="9"/>
        <v>0</v>
      </c>
      <c r="AJ14" s="91">
        <f t="shared" si="9"/>
        <v>0</v>
      </c>
      <c r="AK14" s="91">
        <f t="shared" si="9"/>
        <v>0</v>
      </c>
      <c r="AL14" s="91">
        <f t="shared" si="9"/>
        <v>0</v>
      </c>
      <c r="AM14" s="91">
        <f t="shared" si="9"/>
        <v>0</v>
      </c>
      <c r="AN14" s="91">
        <f t="shared" si="9"/>
        <v>0</v>
      </c>
      <c r="AO14" s="91">
        <f t="shared" si="9"/>
        <v>0</v>
      </c>
      <c r="AP14" s="91">
        <f t="shared" si="9"/>
        <v>0</v>
      </c>
      <c r="AQ14" s="91">
        <f t="shared" si="9"/>
        <v>0</v>
      </c>
      <c r="AR14" s="91">
        <f t="shared" si="9"/>
        <v>0</v>
      </c>
      <c r="AS14" s="91">
        <f t="shared" si="9"/>
        <v>0</v>
      </c>
      <c r="AT14" s="91">
        <f t="shared" si="9"/>
        <v>0</v>
      </c>
      <c r="AU14" s="91">
        <f t="shared" si="9"/>
        <v>0</v>
      </c>
      <c r="AV14" s="91">
        <f t="shared" si="9"/>
        <v>0</v>
      </c>
      <c r="AW14" s="91">
        <f t="shared" si="9"/>
        <v>0</v>
      </c>
      <c r="AX14" s="91">
        <f t="shared" si="9"/>
        <v>0</v>
      </c>
      <c r="AY14" s="91">
        <f t="shared" si="9"/>
        <v>0</v>
      </c>
      <c r="AZ14" s="91">
        <f t="shared" si="9"/>
        <v>0</v>
      </c>
      <c r="BA14" s="91">
        <f t="shared" si="9"/>
        <v>0</v>
      </c>
      <c r="BB14" s="91">
        <f t="shared" si="9"/>
        <v>0</v>
      </c>
      <c r="BC14" s="91">
        <f t="shared" si="9"/>
        <v>0</v>
      </c>
      <c r="BD14" s="91">
        <f t="shared" si="9"/>
        <v>0</v>
      </c>
      <c r="BE14" s="91">
        <f t="shared" si="9"/>
        <v>0</v>
      </c>
      <c r="BF14" s="91">
        <f t="shared" si="9"/>
        <v>0</v>
      </c>
      <c r="BG14" s="91">
        <f t="shared" si="9"/>
        <v>0</v>
      </c>
      <c r="BH14" s="91">
        <f t="shared" si="9"/>
        <v>0</v>
      </c>
      <c r="BI14" s="91">
        <f t="shared" si="9"/>
        <v>0</v>
      </c>
      <c r="BJ14" s="91">
        <f t="shared" si="9"/>
        <v>0</v>
      </c>
      <c r="BK14" s="91">
        <f t="shared" si="9"/>
        <v>0</v>
      </c>
    </row>
    <row r="15" spans="1:63" ht="14.75">
      <c r="A15" s="91" t="s">
        <v>848</v>
      </c>
      <c r="B15" s="91" t="str">
        <f>About!B2</f>
        <v>OK</v>
      </c>
      <c r="C15" s="91">
        <f t="shared" ref="C15:BK15" si="10">IF(C11&gt;C10,C11-C10,0)</f>
        <v>0</v>
      </c>
      <c r="D15" s="91">
        <f t="shared" si="10"/>
        <v>0</v>
      </c>
      <c r="E15" s="91">
        <f t="shared" si="10"/>
        <v>0</v>
      </c>
      <c r="F15" s="91">
        <f t="shared" si="10"/>
        <v>0</v>
      </c>
      <c r="G15" s="91">
        <f t="shared" si="10"/>
        <v>0</v>
      </c>
      <c r="H15" s="91">
        <f t="shared" si="10"/>
        <v>0</v>
      </c>
      <c r="I15" s="91">
        <f t="shared" si="10"/>
        <v>0</v>
      </c>
      <c r="J15" s="91">
        <f t="shared" si="10"/>
        <v>0</v>
      </c>
      <c r="K15" s="91">
        <f t="shared" si="10"/>
        <v>0</v>
      </c>
      <c r="L15" s="91">
        <f t="shared" si="10"/>
        <v>0</v>
      </c>
      <c r="M15" s="91">
        <f t="shared" si="10"/>
        <v>0</v>
      </c>
      <c r="N15" s="91">
        <f t="shared" si="10"/>
        <v>0</v>
      </c>
      <c r="O15" s="91">
        <f t="shared" si="10"/>
        <v>0</v>
      </c>
      <c r="P15" s="91">
        <f t="shared" si="10"/>
        <v>0</v>
      </c>
      <c r="Q15" s="91">
        <f t="shared" si="10"/>
        <v>450</v>
      </c>
      <c r="R15" s="91">
        <f t="shared" si="10"/>
        <v>342</v>
      </c>
      <c r="S15" s="91">
        <f t="shared" si="10"/>
        <v>0</v>
      </c>
      <c r="T15" s="91">
        <f t="shared" si="10"/>
        <v>0</v>
      </c>
      <c r="U15" s="91">
        <f t="shared" si="10"/>
        <v>0</v>
      </c>
      <c r="V15" s="91">
        <f t="shared" si="10"/>
        <v>0</v>
      </c>
      <c r="W15" s="91">
        <f t="shared" si="10"/>
        <v>0</v>
      </c>
      <c r="X15" s="91">
        <f t="shared" si="10"/>
        <v>0</v>
      </c>
      <c r="Y15" s="91">
        <f t="shared" si="10"/>
        <v>0</v>
      </c>
      <c r="Z15" s="91">
        <f t="shared" si="10"/>
        <v>0</v>
      </c>
      <c r="AA15" s="91">
        <f t="shared" si="10"/>
        <v>0</v>
      </c>
      <c r="AB15" s="91">
        <f t="shared" si="10"/>
        <v>0</v>
      </c>
      <c r="AC15" s="91">
        <f t="shared" si="10"/>
        <v>0</v>
      </c>
      <c r="AD15" s="91">
        <f t="shared" si="10"/>
        <v>0</v>
      </c>
      <c r="AE15" s="91">
        <f t="shared" si="10"/>
        <v>0</v>
      </c>
      <c r="AF15" s="91">
        <f t="shared" si="10"/>
        <v>0</v>
      </c>
      <c r="AG15" s="91">
        <f t="shared" si="10"/>
        <v>0</v>
      </c>
      <c r="AH15" s="91">
        <f t="shared" si="10"/>
        <v>0</v>
      </c>
      <c r="AI15" s="91">
        <f t="shared" si="10"/>
        <v>0</v>
      </c>
      <c r="AJ15" s="91">
        <f t="shared" si="10"/>
        <v>0</v>
      </c>
      <c r="AK15" s="91">
        <f t="shared" si="10"/>
        <v>0</v>
      </c>
      <c r="AL15" s="91">
        <f t="shared" si="10"/>
        <v>0</v>
      </c>
      <c r="AM15" s="91">
        <f t="shared" si="10"/>
        <v>0</v>
      </c>
      <c r="AN15" s="91">
        <f t="shared" si="10"/>
        <v>0</v>
      </c>
      <c r="AO15" s="91">
        <f t="shared" si="10"/>
        <v>0</v>
      </c>
      <c r="AP15" s="91">
        <f t="shared" si="10"/>
        <v>0</v>
      </c>
      <c r="AQ15" s="91">
        <f t="shared" si="10"/>
        <v>0</v>
      </c>
      <c r="AR15" s="91">
        <f t="shared" si="10"/>
        <v>0</v>
      </c>
      <c r="AS15" s="91">
        <f t="shared" si="10"/>
        <v>0</v>
      </c>
      <c r="AT15" s="91">
        <f t="shared" si="10"/>
        <v>0</v>
      </c>
      <c r="AU15" s="91">
        <f t="shared" si="10"/>
        <v>0</v>
      </c>
      <c r="AV15" s="91">
        <f t="shared" si="10"/>
        <v>0</v>
      </c>
      <c r="AW15" s="91">
        <f t="shared" si="10"/>
        <v>0</v>
      </c>
      <c r="AX15" s="91">
        <f t="shared" si="10"/>
        <v>0</v>
      </c>
      <c r="AY15" s="91">
        <f t="shared" si="10"/>
        <v>0</v>
      </c>
      <c r="AZ15" s="91">
        <f t="shared" si="10"/>
        <v>0</v>
      </c>
      <c r="BA15" s="91">
        <f t="shared" si="10"/>
        <v>0</v>
      </c>
      <c r="BB15" s="91">
        <f t="shared" si="10"/>
        <v>0</v>
      </c>
      <c r="BC15" s="91">
        <f t="shared" si="10"/>
        <v>0</v>
      </c>
      <c r="BD15" s="91">
        <f t="shared" si="10"/>
        <v>0</v>
      </c>
      <c r="BE15" s="91">
        <f t="shared" si="10"/>
        <v>0</v>
      </c>
      <c r="BF15" s="91">
        <f t="shared" si="10"/>
        <v>0</v>
      </c>
      <c r="BG15" s="91">
        <f t="shared" si="10"/>
        <v>0</v>
      </c>
      <c r="BH15" s="91">
        <f t="shared" si="10"/>
        <v>0</v>
      </c>
      <c r="BI15" s="91">
        <f t="shared" si="10"/>
        <v>0</v>
      </c>
      <c r="BJ15" s="91">
        <f t="shared" si="10"/>
        <v>0</v>
      </c>
      <c r="BK15" s="91">
        <f t="shared" si="10"/>
        <v>0</v>
      </c>
    </row>
    <row r="19" spans="1:31" ht="14.75">
      <c r="A19" s="95"/>
      <c r="B19" s="95" t="s">
        <v>610</v>
      </c>
      <c r="C19" s="95">
        <v>1990</v>
      </c>
      <c r="D19" s="95">
        <v>1991</v>
      </c>
      <c r="E19" s="95">
        <v>1992</v>
      </c>
      <c r="F19" s="95">
        <v>1993</v>
      </c>
      <c r="G19" s="95">
        <v>1994</v>
      </c>
      <c r="H19" s="95">
        <v>1995</v>
      </c>
      <c r="I19" s="95">
        <v>1996</v>
      </c>
      <c r="J19" s="95">
        <v>1997</v>
      </c>
      <c r="K19" s="95">
        <v>1998</v>
      </c>
      <c r="L19" s="95">
        <v>1999</v>
      </c>
      <c r="M19" s="95">
        <v>2000</v>
      </c>
      <c r="N19" s="95">
        <v>2001</v>
      </c>
      <c r="O19" s="95">
        <v>2002</v>
      </c>
      <c r="P19" s="95">
        <v>2003</v>
      </c>
      <c r="Q19" s="95">
        <v>2004</v>
      </c>
      <c r="R19" s="95">
        <v>2005</v>
      </c>
      <c r="S19" s="95">
        <v>2006</v>
      </c>
      <c r="T19" s="95">
        <v>2007</v>
      </c>
      <c r="U19" s="95">
        <v>2008</v>
      </c>
      <c r="V19" s="95">
        <v>2009</v>
      </c>
      <c r="W19" s="95">
        <v>2010</v>
      </c>
      <c r="X19" s="95">
        <v>2011</v>
      </c>
      <c r="Y19" s="95">
        <v>2012</v>
      </c>
      <c r="Z19" s="95">
        <v>2013</v>
      </c>
      <c r="AA19" s="95">
        <v>2014</v>
      </c>
      <c r="AB19" s="95">
        <v>2015</v>
      </c>
      <c r="AC19" s="95">
        <v>2016</v>
      </c>
      <c r="AD19" s="95">
        <v>2017</v>
      </c>
      <c r="AE19" s="95">
        <v>2018</v>
      </c>
    </row>
    <row r="20" spans="1:31" ht="14.75">
      <c r="A20" s="91" t="s">
        <v>847</v>
      </c>
      <c r="B20" s="91" t="s">
        <v>535</v>
      </c>
      <c r="C20" s="91">
        <v>0</v>
      </c>
      <c r="D20" s="91">
        <v>0</v>
      </c>
      <c r="E20" s="91">
        <v>0</v>
      </c>
      <c r="F20" s="91">
        <v>0</v>
      </c>
      <c r="G20" s="91">
        <v>0</v>
      </c>
      <c r="H20" s="91">
        <v>0</v>
      </c>
      <c r="I20" s="91">
        <v>0</v>
      </c>
      <c r="J20" s="91">
        <v>0</v>
      </c>
      <c r="K20" s="91">
        <v>0</v>
      </c>
      <c r="L20" s="91">
        <v>0</v>
      </c>
      <c r="M20" s="91">
        <v>0</v>
      </c>
      <c r="N20" s="91">
        <v>0</v>
      </c>
      <c r="O20" s="91">
        <v>0</v>
      </c>
      <c r="P20" s="91">
        <v>0</v>
      </c>
      <c r="Q20" s="91">
        <v>0</v>
      </c>
      <c r="R20" s="91">
        <v>0</v>
      </c>
      <c r="S20" s="91">
        <v>0</v>
      </c>
      <c r="T20" s="91">
        <v>0</v>
      </c>
      <c r="U20" s="91">
        <v>0</v>
      </c>
      <c r="V20" s="91">
        <v>0</v>
      </c>
      <c r="W20" s="91">
        <v>0</v>
      </c>
      <c r="X20" s="91">
        <v>0</v>
      </c>
      <c r="Y20" s="91">
        <v>0</v>
      </c>
      <c r="Z20" s="91">
        <v>0</v>
      </c>
      <c r="AA20" s="91">
        <v>0</v>
      </c>
      <c r="AB20" s="91">
        <v>0</v>
      </c>
      <c r="AC20" s="91">
        <v>0</v>
      </c>
      <c r="AD20" s="91">
        <v>0</v>
      </c>
      <c r="AE20" s="91">
        <v>0</v>
      </c>
    </row>
    <row r="21" spans="1:31" ht="15.75" customHeight="1">
      <c r="A21" s="91" t="s">
        <v>848</v>
      </c>
      <c r="B21" s="91" t="s">
        <v>535</v>
      </c>
      <c r="C21" s="91">
        <v>12515999</v>
      </c>
      <c r="D21" s="91">
        <v>20206571</v>
      </c>
      <c r="E21" s="91">
        <v>25273664</v>
      </c>
      <c r="F21" s="91">
        <v>26034116</v>
      </c>
      <c r="G21" s="91">
        <v>24963948</v>
      </c>
      <c r="H21" s="91">
        <v>26383323</v>
      </c>
      <c r="I21" s="91">
        <v>39351180</v>
      </c>
      <c r="J21" s="91">
        <v>35978305</v>
      </c>
      <c r="K21" s="91">
        <v>31423683</v>
      </c>
      <c r="L21" s="91">
        <v>30252413</v>
      </c>
      <c r="M21" s="91">
        <v>30759648</v>
      </c>
      <c r="N21" s="91">
        <v>37513134</v>
      </c>
      <c r="O21" s="91">
        <v>40454195</v>
      </c>
      <c r="P21" s="91">
        <v>44129506</v>
      </c>
      <c r="Q21" s="91">
        <v>39822338</v>
      </c>
      <c r="R21" s="91">
        <v>38526487</v>
      </c>
      <c r="S21" s="91">
        <v>39995621</v>
      </c>
      <c r="T21" s="91">
        <v>40102203</v>
      </c>
      <c r="U21" s="91">
        <v>44550279</v>
      </c>
      <c r="V21" s="91">
        <v>49562730</v>
      </c>
      <c r="W21" s="91">
        <v>49869705</v>
      </c>
      <c r="X21" s="91">
        <v>56123696</v>
      </c>
      <c r="Y21" s="91">
        <v>55268345</v>
      </c>
      <c r="Z21" s="91">
        <v>52068099</v>
      </c>
      <c r="AA21" s="91">
        <v>47963269</v>
      </c>
      <c r="AB21" s="91">
        <v>53289662</v>
      </c>
      <c r="AC21" s="91">
        <v>44041572</v>
      </c>
      <c r="AD21" s="91">
        <v>43529093</v>
      </c>
      <c r="AE21" s="91">
        <v>44588032</v>
      </c>
    </row>
    <row r="22" spans="1:31" ht="15.75" customHeight="1">
      <c r="A22" s="91" t="s">
        <v>847</v>
      </c>
      <c r="B22" s="91" t="s">
        <v>536</v>
      </c>
      <c r="C22" s="91">
        <v>0</v>
      </c>
      <c r="D22" s="91">
        <v>0</v>
      </c>
      <c r="E22" s="91">
        <v>0</v>
      </c>
      <c r="F22" s="91">
        <v>0</v>
      </c>
      <c r="G22" s="91">
        <v>0</v>
      </c>
      <c r="H22" s="91">
        <v>0</v>
      </c>
      <c r="I22" s="91">
        <v>0</v>
      </c>
      <c r="J22" s="91">
        <v>0</v>
      </c>
      <c r="K22" s="91">
        <v>0</v>
      </c>
      <c r="L22" s="91">
        <v>0</v>
      </c>
      <c r="M22" s="91">
        <v>0</v>
      </c>
      <c r="N22" s="91">
        <v>0</v>
      </c>
      <c r="O22" s="91">
        <v>0</v>
      </c>
      <c r="P22" s="91">
        <v>0</v>
      </c>
      <c r="Q22" s="91">
        <v>0</v>
      </c>
      <c r="R22" s="91">
        <v>0</v>
      </c>
      <c r="S22" s="91">
        <v>0</v>
      </c>
      <c r="T22" s="91">
        <v>0</v>
      </c>
      <c r="U22" s="91">
        <v>0</v>
      </c>
      <c r="V22" s="91">
        <v>0</v>
      </c>
      <c r="W22" s="91">
        <v>0</v>
      </c>
      <c r="X22" s="91">
        <v>0</v>
      </c>
      <c r="Y22" s="91">
        <v>0</v>
      </c>
      <c r="Z22" s="91">
        <v>0</v>
      </c>
      <c r="AA22" s="91">
        <v>0</v>
      </c>
      <c r="AB22" s="91">
        <v>0</v>
      </c>
      <c r="AC22" s="91">
        <v>0</v>
      </c>
      <c r="AD22" s="91">
        <v>0</v>
      </c>
      <c r="AE22" s="91">
        <v>0</v>
      </c>
    </row>
    <row r="23" spans="1:31" ht="15.75" customHeight="1">
      <c r="A23" s="91" t="s">
        <v>848</v>
      </c>
      <c r="B23" s="91" t="s">
        <v>536</v>
      </c>
      <c r="C23" s="91">
        <v>0</v>
      </c>
      <c r="D23" s="91">
        <v>0</v>
      </c>
      <c r="E23" s="91">
        <v>0</v>
      </c>
      <c r="F23" s="91">
        <v>0</v>
      </c>
      <c r="G23" s="91">
        <v>0</v>
      </c>
      <c r="H23" s="91">
        <v>0</v>
      </c>
      <c r="I23" s="91">
        <v>0</v>
      </c>
      <c r="J23" s="91">
        <v>0</v>
      </c>
      <c r="K23" s="91">
        <v>0</v>
      </c>
      <c r="L23" s="91">
        <v>0</v>
      </c>
      <c r="M23" s="91">
        <v>0</v>
      </c>
      <c r="N23" s="91">
        <v>0</v>
      </c>
      <c r="O23" s="91">
        <v>0</v>
      </c>
      <c r="P23" s="91">
        <v>0</v>
      </c>
      <c r="Q23" s="91">
        <v>0</v>
      </c>
      <c r="R23" s="91">
        <v>0</v>
      </c>
      <c r="S23" s="91">
        <v>0</v>
      </c>
      <c r="T23" s="91">
        <v>0</v>
      </c>
      <c r="U23" s="91">
        <v>0</v>
      </c>
      <c r="V23" s="91">
        <v>0</v>
      </c>
      <c r="W23" s="91">
        <v>0</v>
      </c>
      <c r="X23" s="91">
        <v>0</v>
      </c>
      <c r="Y23" s="91">
        <v>0</v>
      </c>
      <c r="Z23" s="91">
        <v>0</v>
      </c>
      <c r="AA23" s="91">
        <v>0</v>
      </c>
      <c r="AB23" s="91">
        <v>0</v>
      </c>
      <c r="AC23" s="91">
        <v>0</v>
      </c>
      <c r="AD23" s="91">
        <v>0</v>
      </c>
      <c r="AE23" s="91">
        <v>0</v>
      </c>
    </row>
    <row r="24" spans="1:31" ht="15.75" customHeight="1">
      <c r="A24" s="91" t="s">
        <v>847</v>
      </c>
      <c r="B24" s="91" t="s">
        <v>537</v>
      </c>
      <c r="C24" s="91">
        <v>0</v>
      </c>
      <c r="D24" s="91">
        <v>0</v>
      </c>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row>
    <row r="25" spans="1:31" ht="15.75" customHeight="1">
      <c r="A25" s="91" t="s">
        <v>848</v>
      </c>
      <c r="B25" s="91" t="s">
        <v>537</v>
      </c>
      <c r="C25" s="91">
        <v>16314712</v>
      </c>
      <c r="D25" s="91">
        <v>20437111</v>
      </c>
      <c r="E25" s="91">
        <v>21429218</v>
      </c>
      <c r="F25" s="91">
        <v>18433896</v>
      </c>
      <c r="G25" s="91">
        <v>18902659</v>
      </c>
      <c r="H25" s="91">
        <v>15424142</v>
      </c>
      <c r="I25" s="91">
        <v>13147230</v>
      </c>
      <c r="J25" s="91">
        <v>17906853</v>
      </c>
      <c r="K25" s="91">
        <v>19724756</v>
      </c>
      <c r="L25" s="91">
        <v>19060974</v>
      </c>
      <c r="M25" s="91">
        <v>20460223</v>
      </c>
      <c r="N25" s="91">
        <v>21038692</v>
      </c>
      <c r="O25" s="91">
        <v>24465961</v>
      </c>
      <c r="P25" s="91">
        <v>23034492</v>
      </c>
      <c r="Q25" s="91">
        <v>29498352</v>
      </c>
      <c r="R25" s="91">
        <v>24060096</v>
      </c>
      <c r="S25" s="91">
        <v>22704459</v>
      </c>
      <c r="T25" s="91">
        <v>29540165</v>
      </c>
      <c r="U25" s="91">
        <v>36618328</v>
      </c>
      <c r="V25" s="91">
        <v>32626672</v>
      </c>
      <c r="W25" s="91">
        <v>33439022</v>
      </c>
      <c r="X25" s="91">
        <v>28103262</v>
      </c>
      <c r="Y25" s="91">
        <v>30169213</v>
      </c>
      <c r="Z25" s="91">
        <v>32236561</v>
      </c>
      <c r="AA25" s="91">
        <v>30846715</v>
      </c>
      <c r="AB25" s="91">
        <v>30552432</v>
      </c>
      <c r="AC25" s="91">
        <v>25524705</v>
      </c>
      <c r="AD25" s="91">
        <v>23323738</v>
      </c>
      <c r="AE25" s="91">
        <v>28942963</v>
      </c>
    </row>
    <row r="26" spans="1:31" ht="15.75" customHeight="1">
      <c r="A26" s="91" t="s">
        <v>847</v>
      </c>
      <c r="B26" s="91" t="s">
        <v>538</v>
      </c>
      <c r="C26" s="91">
        <v>0</v>
      </c>
      <c r="D26" s="91">
        <v>0</v>
      </c>
      <c r="E26" s="91">
        <v>0</v>
      </c>
      <c r="F26" s="91">
        <v>0</v>
      </c>
      <c r="G26" s="91">
        <v>0</v>
      </c>
      <c r="H26" s="91">
        <v>0</v>
      </c>
      <c r="I26" s="91">
        <v>0</v>
      </c>
      <c r="J26" s="91">
        <v>0</v>
      </c>
      <c r="K26" s="91">
        <v>0</v>
      </c>
      <c r="L26" s="91">
        <v>0</v>
      </c>
      <c r="M26" s="91">
        <v>2777102</v>
      </c>
      <c r="N26" s="91">
        <v>0</v>
      </c>
      <c r="O26" s="91">
        <v>0</v>
      </c>
      <c r="P26" s="91">
        <v>0</v>
      </c>
      <c r="Q26" s="91">
        <v>0</v>
      </c>
      <c r="R26" s="91">
        <v>3660114</v>
      </c>
      <c r="S26" s="91">
        <v>0</v>
      </c>
      <c r="T26" s="91">
        <v>0</v>
      </c>
      <c r="U26" s="91">
        <v>0</v>
      </c>
      <c r="V26" s="91">
        <v>0</v>
      </c>
      <c r="W26" s="91">
        <v>0</v>
      </c>
      <c r="X26" s="91">
        <v>0</v>
      </c>
      <c r="Y26" s="91">
        <v>0</v>
      </c>
      <c r="Z26" s="91">
        <v>0</v>
      </c>
      <c r="AA26" s="91">
        <v>0</v>
      </c>
      <c r="AB26" s="91">
        <v>0</v>
      </c>
      <c r="AC26" s="91">
        <v>0</v>
      </c>
      <c r="AD26" s="91">
        <v>0</v>
      </c>
      <c r="AE26" s="91">
        <v>0</v>
      </c>
    </row>
    <row r="27" spans="1:31" ht="15.75" customHeight="1">
      <c r="A27" s="91" t="s">
        <v>848</v>
      </c>
      <c r="B27" s="91" t="s">
        <v>538</v>
      </c>
      <c r="C27" s="91">
        <v>8441119</v>
      </c>
      <c r="D27" s="91">
        <v>8795107</v>
      </c>
      <c r="E27" s="91">
        <v>7727644</v>
      </c>
      <c r="F27" s="91">
        <v>4822988</v>
      </c>
      <c r="G27" s="91">
        <v>5445927</v>
      </c>
      <c r="H27" s="91">
        <v>2943104</v>
      </c>
      <c r="I27" s="91">
        <v>5440411</v>
      </c>
      <c r="J27" s="91">
        <v>3882185</v>
      </c>
      <c r="K27" s="91">
        <v>1749928</v>
      </c>
      <c r="L27" s="91">
        <v>1815335</v>
      </c>
      <c r="M27" s="91">
        <v>0</v>
      </c>
      <c r="N27" s="91">
        <v>1004453</v>
      </c>
      <c r="O27" s="91">
        <v>154852</v>
      </c>
      <c r="P27" s="91">
        <v>2402445</v>
      </c>
      <c r="Q27" s="91">
        <v>2896081</v>
      </c>
      <c r="R27" s="91">
        <v>0</v>
      </c>
      <c r="S27" s="91">
        <v>276970</v>
      </c>
      <c r="T27" s="91">
        <v>1818168</v>
      </c>
      <c r="U27" s="91">
        <v>3387482</v>
      </c>
      <c r="V27" s="91">
        <v>9230836</v>
      </c>
      <c r="W27" s="91">
        <v>7467050</v>
      </c>
      <c r="X27" s="91">
        <v>8156201</v>
      </c>
      <c r="Y27" s="91">
        <v>12827308</v>
      </c>
      <c r="Z27" s="91">
        <v>8402516</v>
      </c>
      <c r="AA27" s="91">
        <v>9525175</v>
      </c>
      <c r="AB27" s="91">
        <v>4954516</v>
      </c>
      <c r="AC27" s="91">
        <v>10024512</v>
      </c>
      <c r="AD27" s="91">
        <v>10480612</v>
      </c>
      <c r="AE27" s="91">
        <v>14164725</v>
      </c>
    </row>
    <row r="28" spans="1:31" ht="15.75" customHeight="1">
      <c r="A28" s="91" t="s">
        <v>847</v>
      </c>
      <c r="B28" s="91" t="s">
        <v>539</v>
      </c>
      <c r="C28" s="91">
        <v>66087034</v>
      </c>
      <c r="D28" s="91">
        <v>71767013</v>
      </c>
      <c r="E28" s="91">
        <v>60974474</v>
      </c>
      <c r="F28" s="91">
        <v>48214715</v>
      </c>
      <c r="G28" s="91">
        <v>51419244</v>
      </c>
      <c r="H28" s="91">
        <v>56119146</v>
      </c>
      <c r="I28" s="91">
        <v>68517774</v>
      </c>
      <c r="J28" s="91">
        <v>81298045</v>
      </c>
      <c r="K28" s="91">
        <v>75113861</v>
      </c>
      <c r="L28" s="91">
        <v>75539862</v>
      </c>
      <c r="M28" s="91">
        <v>62164770</v>
      </c>
      <c r="N28" s="91">
        <v>72558322</v>
      </c>
      <c r="O28" s="91">
        <v>76698186</v>
      </c>
      <c r="P28" s="91">
        <v>73900695</v>
      </c>
      <c r="Q28" s="91">
        <v>86931066</v>
      </c>
      <c r="R28" s="91">
        <v>77562381</v>
      </c>
      <c r="S28" s="91">
        <v>73427499</v>
      </c>
      <c r="T28" s="91">
        <v>77964366</v>
      </c>
      <c r="U28" s="91">
        <v>89521954</v>
      </c>
      <c r="V28" s="91">
        <v>81178433</v>
      </c>
      <c r="W28" s="91">
        <v>79646642</v>
      </c>
      <c r="X28" s="91">
        <v>83293067</v>
      </c>
      <c r="Y28" s="91">
        <v>80660537</v>
      </c>
      <c r="Z28" s="91">
        <v>80363665</v>
      </c>
      <c r="AA28" s="91">
        <v>79719494</v>
      </c>
      <c r="AB28" s="91">
        <v>79365599</v>
      </c>
      <c r="AC28" s="91">
        <v>79120785</v>
      </c>
      <c r="AD28" s="91">
        <v>65379515</v>
      </c>
      <c r="AE28" s="91">
        <v>86659837</v>
      </c>
    </row>
    <row r="29" spans="1:31" ht="15.75" customHeight="1">
      <c r="A29" s="91" t="s">
        <v>848</v>
      </c>
      <c r="B29" s="91" t="s">
        <v>539</v>
      </c>
      <c r="C29" s="91">
        <v>0</v>
      </c>
      <c r="D29" s="91">
        <v>0</v>
      </c>
      <c r="E29" s="91">
        <v>0</v>
      </c>
      <c r="F29" s="91">
        <v>0</v>
      </c>
      <c r="G29" s="91">
        <v>0</v>
      </c>
      <c r="H29" s="91">
        <v>0</v>
      </c>
      <c r="I29" s="91">
        <v>0</v>
      </c>
      <c r="J29" s="91">
        <v>0</v>
      </c>
      <c r="K29" s="91">
        <v>0</v>
      </c>
      <c r="L29" s="91">
        <v>0</v>
      </c>
      <c r="M29" s="91">
        <v>0</v>
      </c>
      <c r="N29" s="91">
        <v>0</v>
      </c>
      <c r="O29" s="91">
        <v>0</v>
      </c>
      <c r="P29" s="91">
        <v>0</v>
      </c>
      <c r="Q29" s="91">
        <v>0</v>
      </c>
      <c r="R29" s="91">
        <v>0</v>
      </c>
      <c r="S29" s="91">
        <v>0</v>
      </c>
      <c r="T29" s="91">
        <v>0</v>
      </c>
      <c r="U29" s="91">
        <v>0</v>
      </c>
      <c r="V29" s="91">
        <v>0</v>
      </c>
      <c r="W29" s="91">
        <v>0</v>
      </c>
      <c r="X29" s="91">
        <v>0</v>
      </c>
      <c r="Y29" s="91">
        <v>0</v>
      </c>
      <c r="Z29" s="91">
        <v>0</v>
      </c>
      <c r="AA29" s="91">
        <v>0</v>
      </c>
      <c r="AB29" s="91">
        <v>0</v>
      </c>
      <c r="AC29" s="91">
        <v>0</v>
      </c>
      <c r="AD29" s="91">
        <v>0</v>
      </c>
      <c r="AE29" s="91">
        <v>0</v>
      </c>
    </row>
    <row r="30" spans="1:31" ht="15.75" customHeight="1">
      <c r="A30" s="91" t="s">
        <v>847</v>
      </c>
      <c r="B30" s="91" t="s">
        <v>540</v>
      </c>
      <c r="C30" s="91">
        <v>1950402</v>
      </c>
      <c r="D30" s="91">
        <v>2911151</v>
      </c>
      <c r="E30" s="91">
        <v>2514313</v>
      </c>
      <c r="F30" s="91">
        <v>2892441</v>
      </c>
      <c r="G30" s="91">
        <v>3044441</v>
      </c>
      <c r="H30" s="91">
        <v>4136272</v>
      </c>
      <c r="I30" s="91">
        <v>4505771</v>
      </c>
      <c r="J30" s="91">
        <v>4982139</v>
      </c>
      <c r="K30" s="91">
        <v>5320256</v>
      </c>
      <c r="L30" s="91">
        <v>6092539</v>
      </c>
      <c r="M30" s="91">
        <v>4053818</v>
      </c>
      <c r="N30" s="91">
        <v>2044335</v>
      </c>
      <c r="O30" s="91">
        <v>5681503</v>
      </c>
      <c r="P30" s="91">
        <v>5148171</v>
      </c>
      <c r="Q30" s="91">
        <v>4548577</v>
      </c>
      <c r="R30" s="91">
        <v>4268874</v>
      </c>
      <c r="S30" s="91">
        <v>4637397</v>
      </c>
      <c r="T30" s="91">
        <v>1726737</v>
      </c>
      <c r="U30" s="91">
        <v>2805490</v>
      </c>
      <c r="V30" s="91">
        <v>4222317</v>
      </c>
      <c r="W30" s="91">
        <v>5976958</v>
      </c>
      <c r="X30" s="91">
        <v>5716900</v>
      </c>
      <c r="Y30" s="91">
        <v>5006750</v>
      </c>
      <c r="Z30" s="91">
        <v>4271592</v>
      </c>
      <c r="AA30" s="91">
        <v>3110756</v>
      </c>
      <c r="AB30" s="91">
        <v>5322535</v>
      </c>
      <c r="AC30" s="91">
        <v>3896013</v>
      </c>
      <c r="AD30" s="91">
        <v>4410156</v>
      </c>
      <c r="AE30" s="91">
        <v>4360848</v>
      </c>
    </row>
    <row r="31" spans="1:31" ht="15.75" customHeight="1">
      <c r="A31" s="91" t="s">
        <v>848</v>
      </c>
      <c r="B31" s="91" t="s">
        <v>540</v>
      </c>
      <c r="C31" s="91">
        <v>0</v>
      </c>
      <c r="D31" s="91">
        <v>0</v>
      </c>
      <c r="E31" s="91">
        <v>0</v>
      </c>
      <c r="F31" s="91">
        <v>0</v>
      </c>
      <c r="G31" s="91">
        <v>0</v>
      </c>
      <c r="H31" s="91">
        <v>0</v>
      </c>
      <c r="I31" s="91">
        <v>0</v>
      </c>
      <c r="J31" s="91">
        <v>0</v>
      </c>
      <c r="K31" s="91">
        <v>0</v>
      </c>
      <c r="L31" s="91">
        <v>0</v>
      </c>
      <c r="M31" s="91">
        <v>0</v>
      </c>
      <c r="N31" s="91">
        <v>0</v>
      </c>
      <c r="O31" s="91">
        <v>0</v>
      </c>
      <c r="P31" s="91">
        <v>0</v>
      </c>
      <c r="Q31" s="91">
        <v>0</v>
      </c>
      <c r="R31" s="91">
        <v>0</v>
      </c>
      <c r="S31" s="91">
        <v>0</v>
      </c>
      <c r="T31" s="91">
        <v>0</v>
      </c>
      <c r="U31" s="91">
        <v>0</v>
      </c>
      <c r="V31" s="91">
        <v>0</v>
      </c>
      <c r="W31" s="91">
        <v>0</v>
      </c>
      <c r="X31" s="91">
        <v>0</v>
      </c>
      <c r="Y31" s="91">
        <v>0</v>
      </c>
      <c r="Z31" s="91">
        <v>0</v>
      </c>
      <c r="AA31" s="91">
        <v>0</v>
      </c>
      <c r="AB31" s="91">
        <v>0</v>
      </c>
      <c r="AC31" s="91">
        <v>0</v>
      </c>
      <c r="AD31" s="91">
        <v>0</v>
      </c>
      <c r="AE31" s="91">
        <v>0</v>
      </c>
    </row>
    <row r="32" spans="1:31" ht="15.75" customHeight="1">
      <c r="A32" s="91" t="s">
        <v>847</v>
      </c>
      <c r="B32" s="91" t="s">
        <v>541</v>
      </c>
      <c r="C32" s="91">
        <v>0</v>
      </c>
      <c r="D32" s="91">
        <v>2859466</v>
      </c>
      <c r="E32" s="91">
        <v>412839</v>
      </c>
      <c r="F32" s="91">
        <v>0</v>
      </c>
      <c r="G32" s="91">
        <v>0</v>
      </c>
      <c r="H32" s="91">
        <v>0</v>
      </c>
      <c r="I32" s="91">
        <v>10383589</v>
      </c>
      <c r="J32" s="91">
        <v>12493084</v>
      </c>
      <c r="K32" s="91">
        <v>10892219</v>
      </c>
      <c r="L32" s="91">
        <v>2978287</v>
      </c>
      <c r="M32" s="91">
        <v>0</v>
      </c>
      <c r="N32" s="91">
        <v>2544606</v>
      </c>
      <c r="O32" s="91">
        <v>2951239</v>
      </c>
      <c r="P32" s="91">
        <v>5549845</v>
      </c>
      <c r="Q32" s="91">
        <v>2539158</v>
      </c>
      <c r="R32" s="91">
        <v>2172761</v>
      </c>
      <c r="S32" s="91">
        <v>0</v>
      </c>
      <c r="T32" s="91">
        <v>2667825</v>
      </c>
      <c r="U32" s="91">
        <v>1426242</v>
      </c>
      <c r="V32" s="91">
        <v>0</v>
      </c>
      <c r="W32" s="91">
        <v>0</v>
      </c>
      <c r="X32" s="91">
        <v>0</v>
      </c>
      <c r="Y32" s="91">
        <v>0</v>
      </c>
      <c r="Z32" s="91">
        <v>0</v>
      </c>
      <c r="AA32" s="91">
        <v>0</v>
      </c>
      <c r="AB32" s="91">
        <v>0</v>
      </c>
      <c r="AC32" s="91">
        <v>0</v>
      </c>
      <c r="AD32" s="91">
        <v>0</v>
      </c>
      <c r="AE32" s="91">
        <v>0</v>
      </c>
    </row>
    <row r="33" spans="1:31" ht="15.75" customHeight="1">
      <c r="A33" s="91" t="s">
        <v>848</v>
      </c>
      <c r="B33" s="91" t="s">
        <v>541</v>
      </c>
      <c r="C33" s="91">
        <v>4726491</v>
      </c>
      <c r="D33" s="91">
        <v>0</v>
      </c>
      <c r="E33" s="91">
        <v>0</v>
      </c>
      <c r="F33" s="91">
        <v>3271262</v>
      </c>
      <c r="G33" s="91">
        <v>925634</v>
      </c>
      <c r="H33" s="91">
        <v>1264677</v>
      </c>
      <c r="I33" s="91">
        <v>0</v>
      </c>
      <c r="J33" s="91">
        <v>0</v>
      </c>
      <c r="K33" s="91">
        <v>0</v>
      </c>
      <c r="L33" s="91">
        <v>0</v>
      </c>
      <c r="M33" s="91">
        <v>969602</v>
      </c>
      <c r="N33" s="91">
        <v>0</v>
      </c>
      <c r="O33" s="91">
        <v>0</v>
      </c>
      <c r="P33" s="91">
        <v>0</v>
      </c>
      <c r="Q33" s="91">
        <v>0</v>
      </c>
      <c r="R33" s="91">
        <v>0</v>
      </c>
      <c r="S33" s="91">
        <v>600365</v>
      </c>
      <c r="T33" s="91">
        <v>0</v>
      </c>
      <c r="U33" s="91">
        <v>0</v>
      </c>
      <c r="V33" s="91">
        <v>1177837</v>
      </c>
      <c r="W33" s="91">
        <v>1983482</v>
      </c>
      <c r="X33" s="91">
        <v>3710154</v>
      </c>
      <c r="Y33" s="91">
        <v>3736766</v>
      </c>
      <c r="Z33" s="91">
        <v>3326129</v>
      </c>
      <c r="AA33" s="91">
        <v>2247267</v>
      </c>
      <c r="AB33" s="91">
        <v>5859904</v>
      </c>
      <c r="AC33" s="91">
        <v>5455839</v>
      </c>
      <c r="AD33" s="91">
        <v>4255026</v>
      </c>
      <c r="AE33" s="91">
        <v>8496457</v>
      </c>
    </row>
    <row r="34" spans="1:31" ht="15.75" customHeight="1">
      <c r="A34" s="91" t="s">
        <v>847</v>
      </c>
      <c r="B34" s="91" t="s">
        <v>542</v>
      </c>
      <c r="C34" s="91">
        <v>1439359</v>
      </c>
      <c r="D34" s="91">
        <v>1722465</v>
      </c>
      <c r="E34" s="91">
        <v>2617901</v>
      </c>
      <c r="F34" s="91">
        <v>1259359</v>
      </c>
      <c r="G34" s="91">
        <v>1199618</v>
      </c>
      <c r="H34" s="91">
        <v>1750671</v>
      </c>
      <c r="I34" s="91">
        <v>1975272</v>
      </c>
      <c r="J34" s="91">
        <v>4122987</v>
      </c>
      <c r="K34" s="91">
        <v>4715811</v>
      </c>
      <c r="L34" s="91">
        <v>5013373</v>
      </c>
      <c r="M34" s="91">
        <v>6652703</v>
      </c>
      <c r="N34" s="91">
        <v>5785576</v>
      </c>
      <c r="O34" s="91">
        <v>7375846</v>
      </c>
      <c r="P34" s="91">
        <v>6636522</v>
      </c>
      <c r="Q34" s="91">
        <v>5348772</v>
      </c>
      <c r="R34" s="91">
        <v>5391074</v>
      </c>
      <c r="S34" s="91">
        <v>5674757</v>
      </c>
      <c r="T34" s="91">
        <v>5184363</v>
      </c>
      <c r="U34" s="91">
        <v>5877137</v>
      </c>
      <c r="V34" s="91">
        <v>7723439</v>
      </c>
      <c r="W34" s="91">
        <v>6799157</v>
      </c>
      <c r="X34" s="91">
        <v>6084938</v>
      </c>
      <c r="Y34" s="91">
        <v>4441032</v>
      </c>
      <c r="Z34" s="91">
        <v>5141182</v>
      </c>
      <c r="AA34" s="91">
        <v>5092542</v>
      </c>
      <c r="AB34" s="91">
        <v>5206431</v>
      </c>
      <c r="AC34" s="91">
        <v>4067241</v>
      </c>
      <c r="AD34" s="91">
        <v>5096960</v>
      </c>
      <c r="AE34" s="91">
        <v>6922855</v>
      </c>
    </row>
    <row r="35" spans="1:31" ht="15.75" customHeight="1">
      <c r="A35" s="91" t="s">
        <v>848</v>
      </c>
      <c r="B35" s="91" t="s">
        <v>542</v>
      </c>
      <c r="C35" s="91">
        <v>0</v>
      </c>
      <c r="D35" s="91">
        <v>0</v>
      </c>
      <c r="E35" s="91">
        <v>0</v>
      </c>
      <c r="F35" s="91">
        <v>0</v>
      </c>
      <c r="G35" s="91">
        <v>0</v>
      </c>
      <c r="H35" s="91">
        <v>0</v>
      </c>
      <c r="I35" s="91">
        <v>0</v>
      </c>
      <c r="J35" s="91">
        <v>0</v>
      </c>
      <c r="K35" s="91">
        <v>0</v>
      </c>
      <c r="L35" s="91">
        <v>0</v>
      </c>
      <c r="M35" s="91">
        <v>0</v>
      </c>
      <c r="N35" s="91">
        <v>0</v>
      </c>
      <c r="O35" s="91">
        <v>0</v>
      </c>
      <c r="P35" s="91">
        <v>0</v>
      </c>
      <c r="Q35" s="91">
        <v>0</v>
      </c>
      <c r="R35" s="91">
        <v>0</v>
      </c>
      <c r="S35" s="91">
        <v>0</v>
      </c>
      <c r="T35" s="91">
        <v>0</v>
      </c>
      <c r="U35" s="91">
        <v>0</v>
      </c>
      <c r="V35" s="91">
        <v>0</v>
      </c>
      <c r="W35" s="91">
        <v>0</v>
      </c>
      <c r="X35" s="91">
        <v>0</v>
      </c>
      <c r="Y35" s="91">
        <v>0</v>
      </c>
      <c r="Z35" s="91">
        <v>0</v>
      </c>
      <c r="AA35" s="91">
        <v>0</v>
      </c>
      <c r="AB35" s="91">
        <v>0</v>
      </c>
      <c r="AC35" s="91">
        <v>0</v>
      </c>
      <c r="AD35" s="91">
        <v>0</v>
      </c>
      <c r="AE35" s="91">
        <v>0</v>
      </c>
    </row>
    <row r="36" spans="1:31" ht="15.75" customHeight="1">
      <c r="A36" s="91" t="s">
        <v>847</v>
      </c>
      <c r="B36" s="91" t="s">
        <v>543</v>
      </c>
      <c r="C36" s="91">
        <v>29300599</v>
      </c>
      <c r="D36" s="91">
        <v>24490120</v>
      </c>
      <c r="E36" s="91">
        <v>21659866</v>
      </c>
      <c r="F36" s="91">
        <v>20166689</v>
      </c>
      <c r="G36" s="91">
        <v>20796253</v>
      </c>
      <c r="H36" s="91">
        <v>21123877</v>
      </c>
      <c r="I36" s="91">
        <v>25934642</v>
      </c>
      <c r="J36" s="91">
        <v>27941977</v>
      </c>
      <c r="K36" s="91">
        <v>19643197</v>
      </c>
      <c r="L36" s="91">
        <v>23299324</v>
      </c>
      <c r="M36" s="91">
        <v>27751457</v>
      </c>
      <c r="N36" s="91">
        <v>31233565</v>
      </c>
      <c r="O36" s="91">
        <v>30936022</v>
      </c>
      <c r="P36" s="91">
        <v>29423864</v>
      </c>
      <c r="Q36" s="91">
        <v>27284768</v>
      </c>
      <c r="R36" s="91">
        <v>30494258</v>
      </c>
      <c r="S36" s="91">
        <v>30184830</v>
      </c>
      <c r="T36" s="91">
        <v>28855311</v>
      </c>
      <c r="U36" s="91">
        <v>28820791</v>
      </c>
      <c r="V36" s="91">
        <v>28117427</v>
      </c>
      <c r="W36" s="91">
        <v>23308564</v>
      </c>
      <c r="X36" s="91">
        <v>23985137</v>
      </c>
      <c r="Y36" s="91">
        <v>20558679</v>
      </c>
      <c r="Z36" s="91">
        <v>20153632</v>
      </c>
      <c r="AA36" s="91">
        <v>16134883</v>
      </c>
      <c r="AB36" s="91">
        <v>18931178</v>
      </c>
      <c r="AC36" s="91">
        <v>17608064</v>
      </c>
      <c r="AD36" s="91">
        <v>14212881</v>
      </c>
      <c r="AE36" s="91">
        <v>13061875</v>
      </c>
    </row>
    <row r="37" spans="1:31" ht="15.75" customHeight="1">
      <c r="A37" s="91" t="s">
        <v>848</v>
      </c>
      <c r="B37" s="91" t="s">
        <v>543</v>
      </c>
      <c r="C37" s="91">
        <v>0</v>
      </c>
      <c r="D37" s="91">
        <v>0</v>
      </c>
      <c r="E37" s="91">
        <v>0</v>
      </c>
      <c r="F37" s="91">
        <v>0</v>
      </c>
      <c r="G37" s="91">
        <v>0</v>
      </c>
      <c r="H37" s="91">
        <v>0</v>
      </c>
      <c r="I37" s="91">
        <v>0</v>
      </c>
      <c r="J37" s="91">
        <v>0</v>
      </c>
      <c r="K37" s="91">
        <v>0</v>
      </c>
      <c r="L37" s="91">
        <v>0</v>
      </c>
      <c r="M37" s="91">
        <v>0</v>
      </c>
      <c r="N37" s="91">
        <v>0</v>
      </c>
      <c r="O37" s="91">
        <v>0</v>
      </c>
      <c r="P37" s="91">
        <v>0</v>
      </c>
      <c r="Q37" s="91">
        <v>0</v>
      </c>
      <c r="R37" s="91">
        <v>0</v>
      </c>
      <c r="S37" s="91">
        <v>0</v>
      </c>
      <c r="T37" s="91">
        <v>0</v>
      </c>
      <c r="U37" s="91">
        <v>0</v>
      </c>
      <c r="V37" s="91">
        <v>0</v>
      </c>
      <c r="W37" s="91">
        <v>0</v>
      </c>
      <c r="X37" s="91">
        <v>0</v>
      </c>
      <c r="Y37" s="91">
        <v>0</v>
      </c>
      <c r="Z37" s="91">
        <v>0</v>
      </c>
      <c r="AA37" s="91">
        <v>0</v>
      </c>
      <c r="AB37" s="91">
        <v>0</v>
      </c>
      <c r="AC37" s="91">
        <v>0</v>
      </c>
      <c r="AD37" s="91">
        <v>0</v>
      </c>
      <c r="AE37" s="91">
        <v>0</v>
      </c>
    </row>
    <row r="38" spans="1:31" ht="15.75" customHeight="1">
      <c r="A38" s="91" t="s">
        <v>847</v>
      </c>
      <c r="B38" s="91" t="s">
        <v>544</v>
      </c>
      <c r="C38" s="91">
        <v>0</v>
      </c>
      <c r="D38" s="91">
        <v>0</v>
      </c>
      <c r="E38" s="91">
        <v>0</v>
      </c>
      <c r="F38" s="91">
        <v>0</v>
      </c>
      <c r="G38" s="91">
        <v>0</v>
      </c>
      <c r="H38" s="91">
        <v>402067</v>
      </c>
      <c r="I38" s="91">
        <v>9479853</v>
      </c>
      <c r="J38" s="91">
        <v>6978930</v>
      </c>
      <c r="K38" s="91">
        <v>8350336</v>
      </c>
      <c r="L38" s="91">
        <v>9330599</v>
      </c>
      <c r="M38" s="91">
        <v>9747182</v>
      </c>
      <c r="N38" s="91">
        <v>12047226</v>
      </c>
      <c r="O38" s="91">
        <v>11280078</v>
      </c>
      <c r="P38" s="91">
        <v>13628955</v>
      </c>
      <c r="Q38" s="91">
        <v>18538738</v>
      </c>
      <c r="R38" s="91">
        <v>10752011</v>
      </c>
      <c r="S38" s="91">
        <v>12020046</v>
      </c>
      <c r="T38" s="91">
        <v>8327167</v>
      </c>
      <c r="U38" s="91">
        <v>14025574</v>
      </c>
      <c r="V38" s="91">
        <v>16116262</v>
      </c>
      <c r="W38" s="91">
        <v>17886922</v>
      </c>
      <c r="X38" s="91">
        <v>25369501</v>
      </c>
      <c r="Y38" s="91">
        <v>22961660</v>
      </c>
      <c r="Z38" s="91">
        <v>23337561</v>
      </c>
      <c r="AA38" s="91">
        <v>23346370</v>
      </c>
      <c r="AB38" s="91">
        <v>21172896</v>
      </c>
      <c r="AC38" s="91">
        <v>18681619</v>
      </c>
      <c r="AD38" s="91">
        <v>19260631</v>
      </c>
      <c r="AE38" s="91">
        <v>23887860</v>
      </c>
    </row>
    <row r="39" spans="1:31" ht="15.75" customHeight="1">
      <c r="A39" s="91" t="s">
        <v>848</v>
      </c>
      <c r="B39" s="91" t="s">
        <v>544</v>
      </c>
      <c r="C39" s="91">
        <v>12566626</v>
      </c>
      <c r="D39" s="91">
        <v>4841663</v>
      </c>
      <c r="E39" s="91">
        <v>3511996</v>
      </c>
      <c r="F39" s="91">
        <v>954161</v>
      </c>
      <c r="G39" s="91">
        <v>3509292</v>
      </c>
      <c r="H39" s="91">
        <v>0</v>
      </c>
      <c r="I39" s="91">
        <v>0</v>
      </c>
      <c r="J39" s="91">
        <v>0</v>
      </c>
      <c r="K39" s="91">
        <v>0</v>
      </c>
      <c r="L39" s="91">
        <v>0</v>
      </c>
      <c r="M39" s="91">
        <v>0</v>
      </c>
      <c r="N39" s="91">
        <v>0</v>
      </c>
      <c r="O39" s="91">
        <v>0</v>
      </c>
      <c r="P39" s="91">
        <v>0</v>
      </c>
      <c r="Q39" s="91">
        <v>0</v>
      </c>
      <c r="R39" s="91">
        <v>0</v>
      </c>
      <c r="S39" s="91">
        <v>0</v>
      </c>
      <c r="T39" s="91">
        <v>0</v>
      </c>
      <c r="U39" s="91">
        <v>0</v>
      </c>
      <c r="V39" s="91">
        <v>0</v>
      </c>
      <c r="W39" s="91">
        <v>0</v>
      </c>
      <c r="X39" s="91">
        <v>0</v>
      </c>
      <c r="Y39" s="91">
        <v>0</v>
      </c>
      <c r="Z39" s="91">
        <v>0</v>
      </c>
      <c r="AA39" s="91">
        <v>0</v>
      </c>
      <c r="AB39" s="91">
        <v>0</v>
      </c>
      <c r="AC39" s="91">
        <v>0</v>
      </c>
      <c r="AD39" s="91">
        <v>0</v>
      </c>
      <c r="AE39" s="91">
        <v>0</v>
      </c>
    </row>
    <row r="40" spans="1:31" ht="15.75" customHeight="1">
      <c r="A40" s="91" t="s">
        <v>847</v>
      </c>
      <c r="B40" s="91" t="s">
        <v>545</v>
      </c>
      <c r="C40" s="91">
        <v>0</v>
      </c>
      <c r="D40" s="91">
        <v>0</v>
      </c>
      <c r="E40" s="91">
        <v>0</v>
      </c>
      <c r="F40" s="91">
        <v>0</v>
      </c>
      <c r="G40" s="91">
        <v>0</v>
      </c>
      <c r="H40" s="91">
        <v>0</v>
      </c>
      <c r="I40" s="91">
        <v>0</v>
      </c>
      <c r="J40" s="91">
        <v>0</v>
      </c>
      <c r="K40" s="91">
        <v>0</v>
      </c>
      <c r="L40" s="91">
        <v>0</v>
      </c>
      <c r="M40" s="91">
        <v>0</v>
      </c>
      <c r="N40" s="91">
        <v>0</v>
      </c>
      <c r="O40" s="91">
        <v>0</v>
      </c>
      <c r="P40" s="91">
        <v>0</v>
      </c>
      <c r="Q40" s="91">
        <v>0</v>
      </c>
      <c r="R40" s="91">
        <v>0</v>
      </c>
      <c r="S40" s="91">
        <v>0</v>
      </c>
      <c r="T40" s="91">
        <v>0</v>
      </c>
      <c r="U40" s="91">
        <v>0</v>
      </c>
      <c r="V40" s="91">
        <v>0</v>
      </c>
      <c r="W40" s="91">
        <v>0</v>
      </c>
      <c r="X40" s="91">
        <v>0</v>
      </c>
      <c r="Y40" s="91">
        <v>0</v>
      </c>
      <c r="Z40" s="91">
        <v>0</v>
      </c>
      <c r="AA40" s="91">
        <v>0</v>
      </c>
      <c r="AB40" s="91">
        <v>0</v>
      </c>
      <c r="AC40" s="91">
        <v>0</v>
      </c>
      <c r="AD40" s="91">
        <v>0</v>
      </c>
      <c r="AE40" s="91">
        <v>0</v>
      </c>
    </row>
    <row r="41" spans="1:31" ht="15.75" customHeight="1">
      <c r="A41" s="91" t="s">
        <v>848</v>
      </c>
      <c r="B41" s="91" t="s">
        <v>545</v>
      </c>
      <c r="C41" s="91">
        <v>0</v>
      </c>
      <c r="D41" s="91">
        <v>0</v>
      </c>
      <c r="E41" s="91">
        <v>0</v>
      </c>
      <c r="F41" s="91">
        <v>0</v>
      </c>
      <c r="G41" s="91">
        <v>0</v>
      </c>
      <c r="H41" s="91">
        <v>0</v>
      </c>
      <c r="I41" s="91">
        <v>0</v>
      </c>
      <c r="J41" s="91">
        <v>0</v>
      </c>
      <c r="K41" s="91">
        <v>0</v>
      </c>
      <c r="L41" s="91">
        <v>0</v>
      </c>
      <c r="M41" s="91">
        <v>0</v>
      </c>
      <c r="N41" s="91">
        <v>0</v>
      </c>
      <c r="O41" s="91">
        <v>0</v>
      </c>
      <c r="P41" s="91">
        <v>0</v>
      </c>
      <c r="Q41" s="91">
        <v>0</v>
      </c>
      <c r="R41" s="91">
        <v>0</v>
      </c>
      <c r="S41" s="91">
        <v>0</v>
      </c>
      <c r="T41" s="91">
        <v>0</v>
      </c>
      <c r="U41" s="91">
        <v>0</v>
      </c>
      <c r="V41" s="91">
        <v>0</v>
      </c>
      <c r="W41" s="91">
        <v>0</v>
      </c>
      <c r="X41" s="91">
        <v>0</v>
      </c>
      <c r="Y41" s="91">
        <v>0</v>
      </c>
      <c r="Z41" s="91">
        <v>0</v>
      </c>
      <c r="AA41" s="91">
        <v>0</v>
      </c>
      <c r="AB41" s="91">
        <v>0</v>
      </c>
      <c r="AC41" s="91">
        <v>0</v>
      </c>
      <c r="AD41" s="91">
        <v>0</v>
      </c>
      <c r="AE41" s="91">
        <v>0</v>
      </c>
    </row>
    <row r="42" spans="1:31" ht="15.75" customHeight="1">
      <c r="A42" s="91" t="s">
        <v>847</v>
      </c>
      <c r="B42" s="91" t="s">
        <v>546</v>
      </c>
      <c r="C42" s="91">
        <v>10371225</v>
      </c>
      <c r="D42" s="91">
        <v>10639243</v>
      </c>
      <c r="E42" s="91">
        <v>13664637</v>
      </c>
      <c r="F42" s="91">
        <v>10558104</v>
      </c>
      <c r="G42" s="91">
        <v>13501333</v>
      </c>
      <c r="H42" s="91">
        <v>10237665</v>
      </c>
      <c r="I42" s="91">
        <v>10206554</v>
      </c>
      <c r="J42" s="91">
        <v>9340466</v>
      </c>
      <c r="K42" s="91">
        <v>10602499</v>
      </c>
      <c r="L42" s="91">
        <v>11048092</v>
      </c>
      <c r="M42" s="91">
        <v>13563780</v>
      </c>
      <c r="N42" s="91">
        <v>14000508</v>
      </c>
      <c r="O42" s="91">
        <v>13253995</v>
      </c>
      <c r="P42" s="91">
        <v>13200483</v>
      </c>
      <c r="Q42" s="91">
        <v>13542316</v>
      </c>
      <c r="R42" s="91">
        <v>13442088</v>
      </c>
      <c r="S42" s="91">
        <v>11900761</v>
      </c>
      <c r="T42" s="91">
        <v>14772204</v>
      </c>
      <c r="U42" s="91">
        <v>14412979</v>
      </c>
      <c r="V42" s="91">
        <v>11974571</v>
      </c>
      <c r="W42" s="91">
        <v>12957418</v>
      </c>
      <c r="X42" s="91">
        <v>8919739</v>
      </c>
      <c r="Y42" s="91">
        <v>10479692</v>
      </c>
      <c r="Z42" s="91">
        <v>11304730</v>
      </c>
      <c r="AA42" s="91">
        <v>10155326</v>
      </c>
      <c r="AB42" s="91">
        <v>9514335</v>
      </c>
      <c r="AC42" s="91">
        <v>9472828</v>
      </c>
      <c r="AD42" s="91">
        <v>8453579</v>
      </c>
      <c r="AE42" s="91">
        <v>7496834</v>
      </c>
    </row>
    <row r="43" spans="1:31" ht="15.75" customHeight="1">
      <c r="A43" s="91" t="s">
        <v>848</v>
      </c>
      <c r="B43" s="91" t="s">
        <v>546</v>
      </c>
      <c r="C43" s="91">
        <v>0</v>
      </c>
      <c r="D43" s="91">
        <v>0</v>
      </c>
      <c r="E43" s="91">
        <v>0</v>
      </c>
      <c r="F43" s="91">
        <v>0</v>
      </c>
      <c r="G43" s="91">
        <v>0</v>
      </c>
      <c r="H43" s="91">
        <v>0</v>
      </c>
      <c r="I43" s="91">
        <v>0</v>
      </c>
      <c r="J43" s="91">
        <v>0</v>
      </c>
      <c r="K43" s="91">
        <v>0</v>
      </c>
      <c r="L43" s="91">
        <v>0</v>
      </c>
      <c r="M43" s="91">
        <v>0</v>
      </c>
      <c r="N43" s="91">
        <v>0</v>
      </c>
      <c r="O43" s="91">
        <v>0</v>
      </c>
      <c r="P43" s="91">
        <v>0</v>
      </c>
      <c r="Q43" s="91">
        <v>0</v>
      </c>
      <c r="R43" s="91">
        <v>0</v>
      </c>
      <c r="S43" s="91">
        <v>0</v>
      </c>
      <c r="T43" s="91">
        <v>0</v>
      </c>
      <c r="U43" s="91">
        <v>0</v>
      </c>
      <c r="V43" s="91">
        <v>0</v>
      </c>
      <c r="W43" s="91">
        <v>0</v>
      </c>
      <c r="X43" s="91">
        <v>0</v>
      </c>
      <c r="Y43" s="91">
        <v>0</v>
      </c>
      <c r="Z43" s="91">
        <v>0</v>
      </c>
      <c r="AA43" s="91">
        <v>0</v>
      </c>
      <c r="AB43" s="91">
        <v>0</v>
      </c>
      <c r="AC43" s="91">
        <v>0</v>
      </c>
      <c r="AD43" s="91">
        <v>0</v>
      </c>
      <c r="AE43" s="91">
        <v>0</v>
      </c>
    </row>
    <row r="44" spans="1:31" ht="15.75" customHeight="1">
      <c r="A44" s="91" t="s">
        <v>847</v>
      </c>
      <c r="B44" s="91" t="s">
        <v>547</v>
      </c>
      <c r="C44" s="91">
        <v>0</v>
      </c>
      <c r="D44" s="91">
        <v>623992</v>
      </c>
      <c r="E44" s="91">
        <v>0</v>
      </c>
      <c r="F44" s="91">
        <v>0</v>
      </c>
      <c r="G44" s="91">
        <v>0</v>
      </c>
      <c r="H44" s="91">
        <v>0</v>
      </c>
      <c r="I44" s="91">
        <v>0</v>
      </c>
      <c r="J44" s="91">
        <v>7148924</v>
      </c>
      <c r="K44" s="91">
        <v>8637603</v>
      </c>
      <c r="L44" s="91">
        <v>0</v>
      </c>
      <c r="M44" s="91">
        <v>0</v>
      </c>
      <c r="N44" s="91">
        <v>0</v>
      </c>
      <c r="O44" s="91">
        <v>0</v>
      </c>
      <c r="P44" s="91">
        <v>0</v>
      </c>
      <c r="Q44" s="91">
        <v>0</v>
      </c>
      <c r="R44" s="91">
        <v>0</v>
      </c>
      <c r="S44" s="91">
        <v>0</v>
      </c>
      <c r="T44" s="91">
        <v>0</v>
      </c>
      <c r="U44" s="91">
        <v>0</v>
      </c>
      <c r="V44" s="91">
        <v>0</v>
      </c>
      <c r="W44" s="91">
        <v>0</v>
      </c>
      <c r="X44" s="91">
        <v>0</v>
      </c>
      <c r="Y44" s="91">
        <v>0</v>
      </c>
      <c r="Z44" s="91">
        <v>0</v>
      </c>
      <c r="AA44" s="91">
        <v>0</v>
      </c>
      <c r="AB44" s="91">
        <v>0</v>
      </c>
      <c r="AC44" s="91">
        <v>0</v>
      </c>
      <c r="AD44" s="91">
        <v>0</v>
      </c>
      <c r="AE44" s="91">
        <v>0</v>
      </c>
    </row>
    <row r="45" spans="1:31" ht="15.75" customHeight="1">
      <c r="A45" s="91" t="s">
        <v>848</v>
      </c>
      <c r="B45" s="91" t="s">
        <v>547</v>
      </c>
      <c r="C45" s="91">
        <v>4394380</v>
      </c>
      <c r="D45" s="91">
        <v>0</v>
      </c>
      <c r="E45" s="91">
        <v>1423491</v>
      </c>
      <c r="F45" s="91">
        <v>10745137</v>
      </c>
      <c r="G45" s="91">
        <v>5039464</v>
      </c>
      <c r="H45" s="91">
        <v>6567447</v>
      </c>
      <c r="I45" s="91">
        <v>6209605</v>
      </c>
      <c r="J45" s="91">
        <v>0</v>
      </c>
      <c r="K45" s="91">
        <v>0</v>
      </c>
      <c r="L45" s="91">
        <v>14226808</v>
      </c>
      <c r="M45" s="91">
        <v>27481567</v>
      </c>
      <c r="N45" s="91">
        <v>28696913</v>
      </c>
      <c r="O45" s="91">
        <v>33267839</v>
      </c>
      <c r="P45" s="91">
        <v>37193892</v>
      </c>
      <c r="Q45" s="91">
        <v>35602813</v>
      </c>
      <c r="R45" s="91">
        <v>32506001</v>
      </c>
      <c r="S45" s="91">
        <v>33926959</v>
      </c>
      <c r="T45" s="91">
        <v>39106909</v>
      </c>
      <c r="U45" s="91">
        <v>40446801</v>
      </c>
      <c r="V45" s="91">
        <v>43960894</v>
      </c>
      <c r="W45" s="91">
        <v>42663502</v>
      </c>
      <c r="X45" s="91">
        <v>43066276</v>
      </c>
      <c r="Y45" s="91">
        <v>40160459</v>
      </c>
      <c r="Z45" s="91">
        <v>47680899</v>
      </c>
      <c r="AA45" s="91">
        <v>47962514</v>
      </c>
      <c r="AB45" s="91">
        <v>42250735</v>
      </c>
      <c r="AC45" s="91">
        <v>33892382</v>
      </c>
      <c r="AD45" s="91">
        <v>33888969</v>
      </c>
      <c r="AE45" s="91">
        <v>33121099</v>
      </c>
    </row>
    <row r="46" spans="1:31" ht="15.75" customHeight="1">
      <c r="A46" s="91" t="s">
        <v>847</v>
      </c>
      <c r="B46" s="91" t="s">
        <v>548</v>
      </c>
      <c r="C46" s="91">
        <v>0</v>
      </c>
      <c r="D46" s="91">
        <v>0</v>
      </c>
      <c r="E46" s="91">
        <v>0</v>
      </c>
      <c r="F46" s="91">
        <v>0</v>
      </c>
      <c r="G46" s="91">
        <v>0</v>
      </c>
      <c r="H46" s="91">
        <v>0</v>
      </c>
      <c r="I46" s="91">
        <v>0</v>
      </c>
      <c r="J46" s="91">
        <v>0</v>
      </c>
      <c r="K46" s="91">
        <v>0</v>
      </c>
      <c r="L46" s="91">
        <v>0</v>
      </c>
      <c r="M46" s="91">
        <v>0</v>
      </c>
      <c r="N46" s="91">
        <v>0</v>
      </c>
      <c r="O46" s="91">
        <v>0</v>
      </c>
      <c r="P46" s="91">
        <v>0</v>
      </c>
      <c r="Q46" s="91">
        <v>0</v>
      </c>
      <c r="R46" s="91">
        <v>0</v>
      </c>
      <c r="S46" s="91">
        <v>0</v>
      </c>
      <c r="T46" s="91">
        <v>0</v>
      </c>
      <c r="U46" s="91">
        <v>0</v>
      </c>
      <c r="V46" s="91">
        <v>0</v>
      </c>
      <c r="W46" s="91">
        <v>0</v>
      </c>
      <c r="X46" s="91">
        <v>0</v>
      </c>
      <c r="Y46" s="91">
        <v>6300133</v>
      </c>
      <c r="Z46" s="91">
        <v>10858603</v>
      </c>
      <c r="AA46" s="91">
        <v>6413732</v>
      </c>
      <c r="AB46" s="91">
        <v>15541868</v>
      </c>
      <c r="AC46" s="91">
        <v>13362537</v>
      </c>
      <c r="AD46" s="91">
        <v>11023344</v>
      </c>
      <c r="AE46" s="91">
        <v>3428037</v>
      </c>
    </row>
    <row r="47" spans="1:31" ht="15.75" customHeight="1">
      <c r="A47" s="91" t="s">
        <v>848</v>
      </c>
      <c r="B47" s="91" t="s">
        <v>548</v>
      </c>
      <c r="C47" s="91">
        <v>18533509</v>
      </c>
      <c r="D47" s="91">
        <v>15697508</v>
      </c>
      <c r="E47" s="91">
        <v>14392538</v>
      </c>
      <c r="F47" s="91">
        <v>11322749</v>
      </c>
      <c r="G47" s="91">
        <v>13184417</v>
      </c>
      <c r="H47" s="91">
        <v>11217917</v>
      </c>
      <c r="I47" s="91">
        <v>10038328</v>
      </c>
      <c r="J47" s="91">
        <v>14811335</v>
      </c>
      <c r="K47" s="91">
        <v>14642484</v>
      </c>
      <c r="L47" s="91">
        <v>12995449</v>
      </c>
      <c r="M47" s="91">
        <v>18198799</v>
      </c>
      <c r="N47" s="91">
        <v>14402974</v>
      </c>
      <c r="O47" s="91">
        <v>12704821</v>
      </c>
      <c r="P47" s="91">
        <v>13023739</v>
      </c>
      <c r="Q47" s="91">
        <v>12025963</v>
      </c>
      <c r="R47" s="91">
        <v>11622344</v>
      </c>
      <c r="S47" s="91">
        <v>12943922</v>
      </c>
      <c r="T47" s="91">
        <v>5177545</v>
      </c>
      <c r="U47" s="91">
        <v>6338892</v>
      </c>
      <c r="V47" s="91">
        <v>2608109</v>
      </c>
      <c r="W47" s="91">
        <v>3712284</v>
      </c>
      <c r="X47" s="91">
        <v>989622</v>
      </c>
      <c r="Y47" s="91">
        <v>0</v>
      </c>
      <c r="Z47" s="91">
        <v>0</v>
      </c>
      <c r="AA47" s="91">
        <v>0</v>
      </c>
      <c r="AB47" s="91">
        <v>0</v>
      </c>
      <c r="AC47" s="91">
        <v>0</v>
      </c>
      <c r="AD47" s="91">
        <v>0</v>
      </c>
      <c r="AE47" s="91">
        <v>0</v>
      </c>
    </row>
    <row r="48" spans="1:31" ht="15.75" customHeight="1">
      <c r="A48" s="91" t="s">
        <v>847</v>
      </c>
      <c r="B48" s="91" t="s">
        <v>549</v>
      </c>
      <c r="C48" s="91">
        <v>2934233</v>
      </c>
      <c r="D48" s="91">
        <v>2209287</v>
      </c>
      <c r="E48" s="91">
        <v>3497382</v>
      </c>
      <c r="F48" s="91">
        <v>4122132</v>
      </c>
      <c r="G48" s="91">
        <v>3889159</v>
      </c>
      <c r="H48" s="91">
        <v>3857822</v>
      </c>
      <c r="I48" s="91">
        <v>4626135</v>
      </c>
      <c r="J48" s="91">
        <v>4931097</v>
      </c>
      <c r="K48" s="91">
        <v>3168399</v>
      </c>
      <c r="L48" s="91">
        <v>3935361</v>
      </c>
      <c r="M48" s="91">
        <v>2280974</v>
      </c>
      <c r="N48" s="91">
        <v>2990022</v>
      </c>
      <c r="O48" s="91">
        <v>2995074</v>
      </c>
      <c r="P48" s="91">
        <v>3766215</v>
      </c>
      <c r="Q48" s="91">
        <v>2673632</v>
      </c>
      <c r="R48" s="91">
        <v>3500038</v>
      </c>
      <c r="S48" s="91">
        <v>2737448</v>
      </c>
      <c r="T48" s="91">
        <v>385371</v>
      </c>
      <c r="U48" s="91">
        <v>0</v>
      </c>
      <c r="V48" s="91">
        <v>0</v>
      </c>
      <c r="W48" s="91">
        <v>0</v>
      </c>
      <c r="X48" s="91">
        <v>0</v>
      </c>
      <c r="Y48" s="91">
        <v>0</v>
      </c>
      <c r="Z48" s="91">
        <v>0</v>
      </c>
      <c r="AA48" s="91">
        <v>0</v>
      </c>
      <c r="AB48" s="91">
        <v>0</v>
      </c>
      <c r="AC48" s="91">
        <v>0</v>
      </c>
      <c r="AD48" s="91">
        <v>0</v>
      </c>
      <c r="AE48" s="91">
        <v>0</v>
      </c>
    </row>
    <row r="49" spans="1:31" ht="15.75" customHeight="1">
      <c r="A49" s="91" t="s">
        <v>848</v>
      </c>
      <c r="B49" s="91" t="s">
        <v>549</v>
      </c>
      <c r="C49" s="91">
        <v>0</v>
      </c>
      <c r="D49" s="91">
        <v>0</v>
      </c>
      <c r="E49" s="91">
        <v>0</v>
      </c>
      <c r="F49" s="91">
        <v>0</v>
      </c>
      <c r="G49" s="91">
        <v>0</v>
      </c>
      <c r="H49" s="91">
        <v>0</v>
      </c>
      <c r="I49" s="91">
        <v>0</v>
      </c>
      <c r="J49" s="91">
        <v>0</v>
      </c>
      <c r="K49" s="91">
        <v>0</v>
      </c>
      <c r="L49" s="91">
        <v>0</v>
      </c>
      <c r="M49" s="91">
        <v>0</v>
      </c>
      <c r="N49" s="91">
        <v>0</v>
      </c>
      <c r="O49" s="91">
        <v>0</v>
      </c>
      <c r="P49" s="91">
        <v>0</v>
      </c>
      <c r="Q49" s="91">
        <v>0</v>
      </c>
      <c r="R49" s="91">
        <v>0</v>
      </c>
      <c r="S49" s="91">
        <v>0</v>
      </c>
      <c r="T49" s="91">
        <v>0</v>
      </c>
      <c r="U49" s="91">
        <v>2933106</v>
      </c>
      <c r="V49" s="91">
        <v>3115412</v>
      </c>
      <c r="W49" s="91">
        <v>6574140</v>
      </c>
      <c r="X49" s="91">
        <v>5125466</v>
      </c>
      <c r="Y49" s="91">
        <v>5177715</v>
      </c>
      <c r="Z49" s="91">
        <v>4291861</v>
      </c>
      <c r="AA49" s="91">
        <v>4218052</v>
      </c>
      <c r="AB49" s="91">
        <v>4005994</v>
      </c>
      <c r="AC49" s="91">
        <v>666211</v>
      </c>
      <c r="AD49" s="91">
        <v>3708691</v>
      </c>
      <c r="AE49" s="91">
        <v>6876784</v>
      </c>
    </row>
    <row r="50" spans="1:31" ht="15.75" customHeight="1">
      <c r="A50" s="91" t="s">
        <v>847</v>
      </c>
      <c r="B50" s="91" t="s">
        <v>550</v>
      </c>
      <c r="C50" s="91">
        <v>0</v>
      </c>
      <c r="D50" s="91">
        <v>0</v>
      </c>
      <c r="E50" s="91">
        <v>0</v>
      </c>
      <c r="F50" s="91">
        <v>0</v>
      </c>
      <c r="G50" s="91">
        <v>0</v>
      </c>
      <c r="H50" s="91">
        <v>0</v>
      </c>
      <c r="I50" s="91">
        <v>0</v>
      </c>
      <c r="J50" s="91">
        <v>0</v>
      </c>
      <c r="K50" s="91">
        <v>0</v>
      </c>
      <c r="L50" s="91">
        <v>0</v>
      </c>
      <c r="M50" s="91">
        <v>0</v>
      </c>
      <c r="N50" s="91">
        <v>0</v>
      </c>
      <c r="O50" s="91">
        <v>0</v>
      </c>
      <c r="P50" s="91">
        <v>0</v>
      </c>
      <c r="Q50" s="91">
        <v>0</v>
      </c>
      <c r="R50" s="91">
        <v>0</v>
      </c>
      <c r="S50" s="91">
        <v>0</v>
      </c>
      <c r="T50" s="91">
        <v>0</v>
      </c>
      <c r="U50" s="91">
        <v>0</v>
      </c>
      <c r="V50" s="91">
        <v>0</v>
      </c>
      <c r="W50" s="91">
        <v>0</v>
      </c>
      <c r="X50" s="91">
        <v>0</v>
      </c>
      <c r="Y50" s="91">
        <v>0</v>
      </c>
      <c r="Z50" s="91">
        <v>0</v>
      </c>
      <c r="AA50" s="91">
        <v>0</v>
      </c>
      <c r="AB50" s="91">
        <v>0</v>
      </c>
      <c r="AC50" s="91">
        <v>0</v>
      </c>
      <c r="AD50" s="91">
        <v>0</v>
      </c>
      <c r="AE50" s="91">
        <v>0</v>
      </c>
    </row>
    <row r="51" spans="1:31" ht="15.75" customHeight="1">
      <c r="A51" s="91" t="s">
        <v>848</v>
      </c>
      <c r="B51" s="91" t="s">
        <v>550</v>
      </c>
      <c r="C51" s="91">
        <v>3770640</v>
      </c>
      <c r="D51" s="91">
        <v>1099132</v>
      </c>
      <c r="E51" s="91">
        <v>1617217</v>
      </c>
      <c r="F51" s="91">
        <v>4285080</v>
      </c>
      <c r="G51" s="91">
        <v>4406304</v>
      </c>
      <c r="H51" s="91">
        <v>4250439</v>
      </c>
      <c r="I51" s="91">
        <v>4794535</v>
      </c>
      <c r="J51" s="91">
        <v>1750317</v>
      </c>
      <c r="K51" s="91">
        <v>3456095</v>
      </c>
      <c r="L51" s="91">
        <v>4037880</v>
      </c>
      <c r="M51" s="91">
        <v>4544141</v>
      </c>
      <c r="N51" s="91">
        <v>5076668</v>
      </c>
      <c r="O51" s="91">
        <v>6323378</v>
      </c>
      <c r="P51" s="91">
        <v>5666718</v>
      </c>
      <c r="Q51" s="91">
        <v>5101957</v>
      </c>
      <c r="R51" s="91">
        <v>2368409</v>
      </c>
      <c r="S51" s="91">
        <v>1293972</v>
      </c>
      <c r="T51" s="91">
        <v>6765480</v>
      </c>
      <c r="U51" s="91">
        <v>3597275</v>
      </c>
      <c r="V51" s="91">
        <v>5654634</v>
      </c>
      <c r="W51" s="91">
        <v>4651306</v>
      </c>
      <c r="X51" s="91">
        <v>1821080</v>
      </c>
      <c r="Y51" s="91">
        <v>1192559</v>
      </c>
      <c r="Z51" s="91">
        <v>5806465</v>
      </c>
      <c r="AA51" s="91">
        <v>6468949</v>
      </c>
      <c r="AB51" s="91">
        <v>3035257</v>
      </c>
      <c r="AC51" s="91">
        <v>4178608</v>
      </c>
      <c r="AD51" s="91">
        <v>8131983</v>
      </c>
      <c r="AE51" s="91">
        <v>7168725</v>
      </c>
    </row>
    <row r="52" spans="1:31" ht="15.75" customHeight="1">
      <c r="A52" s="91" t="s">
        <v>847</v>
      </c>
      <c r="B52" s="91" t="s">
        <v>551</v>
      </c>
      <c r="C52" s="91">
        <v>0</v>
      </c>
      <c r="D52" s="91">
        <v>0</v>
      </c>
      <c r="E52" s="91">
        <v>0</v>
      </c>
      <c r="F52" s="91">
        <v>0</v>
      </c>
      <c r="G52" s="91">
        <v>0</v>
      </c>
      <c r="H52" s="91">
        <v>0</v>
      </c>
      <c r="I52" s="91">
        <v>0</v>
      </c>
      <c r="J52" s="91">
        <v>0</v>
      </c>
      <c r="K52" s="91">
        <v>0</v>
      </c>
      <c r="L52" s="91">
        <v>0</v>
      </c>
      <c r="M52" s="91">
        <v>0</v>
      </c>
      <c r="N52" s="91">
        <v>0</v>
      </c>
      <c r="O52" s="91">
        <v>5076462</v>
      </c>
      <c r="P52" s="91">
        <v>3163970</v>
      </c>
      <c r="Q52" s="91">
        <v>2603970</v>
      </c>
      <c r="R52" s="91">
        <v>1763783</v>
      </c>
      <c r="S52" s="91">
        <v>0</v>
      </c>
      <c r="T52" s="91">
        <v>2977043</v>
      </c>
      <c r="U52" s="91">
        <v>3102595</v>
      </c>
      <c r="V52" s="91">
        <v>5108499</v>
      </c>
      <c r="W52" s="91">
        <v>2412197</v>
      </c>
      <c r="X52" s="91">
        <v>0</v>
      </c>
      <c r="Y52" s="91">
        <v>5715325</v>
      </c>
      <c r="Z52" s="91">
        <v>1110059</v>
      </c>
      <c r="AA52" s="91">
        <v>0</v>
      </c>
      <c r="AB52" s="91">
        <v>0</v>
      </c>
      <c r="AC52" s="91">
        <v>0</v>
      </c>
      <c r="AD52" s="91">
        <v>4302075</v>
      </c>
      <c r="AE52" s="91">
        <v>2541223</v>
      </c>
    </row>
    <row r="53" spans="1:31" ht="15.75" customHeight="1">
      <c r="A53" s="91" t="s">
        <v>848</v>
      </c>
      <c r="B53" s="91" t="s">
        <v>551</v>
      </c>
      <c r="C53" s="91">
        <v>5362406</v>
      </c>
      <c r="D53" s="91">
        <v>3606176</v>
      </c>
      <c r="E53" s="91">
        <v>1879588</v>
      </c>
      <c r="F53" s="91">
        <v>8216951</v>
      </c>
      <c r="G53" s="91">
        <v>2801416</v>
      </c>
      <c r="H53" s="91">
        <v>2253439</v>
      </c>
      <c r="I53" s="91">
        <v>1935306</v>
      </c>
      <c r="J53" s="91">
        <v>5456680</v>
      </c>
      <c r="K53" s="91">
        <v>6212315</v>
      </c>
      <c r="L53" s="91">
        <v>3748375</v>
      </c>
      <c r="M53" s="91">
        <v>5205089</v>
      </c>
      <c r="N53" s="91">
        <v>6908617</v>
      </c>
      <c r="O53" s="91">
        <v>0</v>
      </c>
      <c r="P53" s="91">
        <v>0</v>
      </c>
      <c r="Q53" s="91">
        <v>0</v>
      </c>
      <c r="R53" s="91">
        <v>0</v>
      </c>
      <c r="S53" s="91">
        <v>50181</v>
      </c>
      <c r="T53" s="91">
        <v>0</v>
      </c>
      <c r="U53" s="91">
        <v>0</v>
      </c>
      <c r="V53" s="91">
        <v>0</v>
      </c>
      <c r="W53" s="91">
        <v>0</v>
      </c>
      <c r="X53" s="91">
        <v>2343187</v>
      </c>
      <c r="Y53" s="91">
        <v>0</v>
      </c>
      <c r="Z53" s="91">
        <v>0</v>
      </c>
      <c r="AA53" s="91">
        <v>6540408</v>
      </c>
      <c r="AB53" s="91">
        <v>2160856</v>
      </c>
      <c r="AC53" s="91">
        <v>639245</v>
      </c>
      <c r="AD53" s="91">
        <v>0</v>
      </c>
      <c r="AE53" s="91">
        <v>0</v>
      </c>
    </row>
    <row r="54" spans="1:31" ht="15.75" customHeight="1">
      <c r="A54" s="91" t="s">
        <v>847</v>
      </c>
      <c r="B54" s="91" t="s">
        <v>552</v>
      </c>
      <c r="C54" s="91">
        <v>0</v>
      </c>
      <c r="D54" s="91">
        <v>0</v>
      </c>
      <c r="E54" s="91">
        <v>0</v>
      </c>
      <c r="F54" s="91">
        <v>0</v>
      </c>
      <c r="G54" s="91">
        <v>0</v>
      </c>
      <c r="H54" s="91">
        <v>0</v>
      </c>
      <c r="I54" s="91">
        <v>6823657</v>
      </c>
      <c r="J54" s="91">
        <v>2248147</v>
      </c>
      <c r="K54" s="91">
        <v>0</v>
      </c>
      <c r="L54" s="91">
        <v>0</v>
      </c>
      <c r="M54" s="91">
        <v>0</v>
      </c>
      <c r="N54" s="91">
        <v>0</v>
      </c>
      <c r="O54" s="91">
        <v>0</v>
      </c>
      <c r="P54" s="91">
        <v>0</v>
      </c>
      <c r="Q54" s="91">
        <v>0</v>
      </c>
      <c r="R54" s="91">
        <v>0</v>
      </c>
      <c r="S54" s="91">
        <v>0</v>
      </c>
      <c r="T54" s="91">
        <v>13568543</v>
      </c>
      <c r="U54" s="91">
        <v>11978785</v>
      </c>
      <c r="V54" s="91">
        <v>12307227</v>
      </c>
      <c r="W54" s="91">
        <v>8686991</v>
      </c>
      <c r="X54" s="91">
        <v>7051921</v>
      </c>
      <c r="Y54" s="91">
        <v>8034504</v>
      </c>
      <c r="Z54" s="91">
        <v>9280536</v>
      </c>
      <c r="AA54" s="91">
        <v>12607417</v>
      </c>
      <c r="AB54" s="91">
        <v>10649112</v>
      </c>
      <c r="AC54" s="91">
        <v>11305317</v>
      </c>
      <c r="AD54" s="91">
        <v>21029856</v>
      </c>
      <c r="AE54" s="91">
        <v>17346437</v>
      </c>
    </row>
    <row r="55" spans="1:31" ht="15.75" customHeight="1">
      <c r="A55" s="91" t="s">
        <v>848</v>
      </c>
      <c r="B55" s="91" t="s">
        <v>552</v>
      </c>
      <c r="C55" s="91">
        <v>4946237</v>
      </c>
      <c r="D55" s="91">
        <v>2486563</v>
      </c>
      <c r="E55" s="91">
        <v>102404</v>
      </c>
      <c r="F55" s="91">
        <v>2621153</v>
      </c>
      <c r="G55" s="91">
        <v>713301</v>
      </c>
      <c r="H55" s="91">
        <v>2568034</v>
      </c>
      <c r="I55" s="91">
        <v>0</v>
      </c>
      <c r="J55" s="91">
        <v>0</v>
      </c>
      <c r="K55" s="91">
        <v>2823583</v>
      </c>
      <c r="L55" s="91">
        <v>1920935</v>
      </c>
      <c r="M55" s="91">
        <v>2379870</v>
      </c>
      <c r="N55" s="91">
        <v>5210662</v>
      </c>
      <c r="O55" s="91">
        <v>6691528</v>
      </c>
      <c r="P55" s="91">
        <v>8275482</v>
      </c>
      <c r="Q55" s="91">
        <v>8632675</v>
      </c>
      <c r="R55" s="91">
        <v>6343323</v>
      </c>
      <c r="S55" s="91">
        <v>4702917</v>
      </c>
      <c r="T55" s="91">
        <v>0</v>
      </c>
      <c r="U55" s="91">
        <v>0</v>
      </c>
      <c r="V55" s="91">
        <v>0</v>
      </c>
      <c r="W55" s="91">
        <v>0</v>
      </c>
      <c r="X55" s="91">
        <v>0</v>
      </c>
      <c r="Y55" s="91">
        <v>0</v>
      </c>
      <c r="Z55" s="91">
        <v>0</v>
      </c>
      <c r="AA55" s="91">
        <v>0</v>
      </c>
      <c r="AB55" s="91">
        <v>0</v>
      </c>
      <c r="AC55" s="91">
        <v>0</v>
      </c>
      <c r="AD55" s="91">
        <v>0</v>
      </c>
      <c r="AE55" s="91">
        <v>0</v>
      </c>
    </row>
    <row r="56" spans="1:31" ht="15.75" customHeight="1">
      <c r="A56" s="91" t="s">
        <v>847</v>
      </c>
      <c r="B56" s="91" t="s">
        <v>553</v>
      </c>
      <c r="C56" s="91">
        <v>0</v>
      </c>
      <c r="D56" s="91">
        <v>0</v>
      </c>
      <c r="E56" s="91">
        <v>0</v>
      </c>
      <c r="F56" s="91">
        <v>0</v>
      </c>
      <c r="G56" s="91">
        <v>0</v>
      </c>
      <c r="H56" s="91">
        <v>0</v>
      </c>
      <c r="I56" s="91">
        <v>0</v>
      </c>
      <c r="J56" s="91">
        <v>0</v>
      </c>
      <c r="K56" s="91">
        <v>0</v>
      </c>
      <c r="L56" s="91">
        <v>0</v>
      </c>
      <c r="M56" s="91">
        <v>0</v>
      </c>
      <c r="N56" s="91">
        <v>0</v>
      </c>
      <c r="O56" s="91">
        <v>0</v>
      </c>
      <c r="P56" s="91">
        <v>0</v>
      </c>
      <c r="Q56" s="91">
        <v>0</v>
      </c>
      <c r="R56" s="91">
        <v>0</v>
      </c>
      <c r="S56" s="91">
        <v>0</v>
      </c>
      <c r="T56" s="91">
        <v>0</v>
      </c>
      <c r="U56" s="91">
        <v>0</v>
      </c>
      <c r="V56" s="91">
        <v>0</v>
      </c>
      <c r="W56" s="91">
        <v>0</v>
      </c>
      <c r="X56" s="91">
        <v>0</v>
      </c>
      <c r="Y56" s="91">
        <v>0</v>
      </c>
      <c r="Z56" s="91">
        <v>0</v>
      </c>
      <c r="AA56" s="91">
        <v>0</v>
      </c>
      <c r="AB56" s="91">
        <v>0</v>
      </c>
      <c r="AC56" s="91">
        <v>0</v>
      </c>
      <c r="AD56" s="91">
        <v>0</v>
      </c>
      <c r="AE56" s="91">
        <v>0</v>
      </c>
    </row>
    <row r="57" spans="1:31" ht="15.75" customHeight="1">
      <c r="A57" s="91" t="s">
        <v>848</v>
      </c>
      <c r="B57" s="91" t="s">
        <v>553</v>
      </c>
      <c r="C57" s="91">
        <v>5249781</v>
      </c>
      <c r="D57" s="91">
        <v>6229911</v>
      </c>
      <c r="E57" s="91">
        <v>4314660</v>
      </c>
      <c r="F57" s="91">
        <v>4089918</v>
      </c>
      <c r="G57" s="91">
        <v>6570146</v>
      </c>
      <c r="H57" s="91">
        <v>1340767</v>
      </c>
      <c r="I57" s="91">
        <v>6054250</v>
      </c>
      <c r="J57" s="91">
        <v>358974</v>
      </c>
      <c r="K57" s="91">
        <v>1984713</v>
      </c>
      <c r="L57" s="91">
        <v>3094417</v>
      </c>
      <c r="M57" s="91">
        <v>4262320</v>
      </c>
      <c r="N57" s="91">
        <v>8934774</v>
      </c>
      <c r="O57" s="91">
        <v>11673818</v>
      </c>
      <c r="P57" s="91">
        <v>8077292</v>
      </c>
      <c r="Q57" s="91">
        <v>9007802</v>
      </c>
      <c r="R57" s="91">
        <v>7448426</v>
      </c>
      <c r="S57" s="91">
        <v>6326058</v>
      </c>
      <c r="T57" s="91">
        <v>2882689</v>
      </c>
      <c r="U57" s="91">
        <v>2008468</v>
      </c>
      <c r="V57" s="91">
        <v>3141979</v>
      </c>
      <c r="W57" s="91">
        <v>3092046</v>
      </c>
      <c r="X57" s="91">
        <v>2910653</v>
      </c>
      <c r="Y57" s="91">
        <v>1229438</v>
      </c>
      <c r="Z57" s="91">
        <v>2790596</v>
      </c>
      <c r="AA57" s="91">
        <v>1826718</v>
      </c>
      <c r="AB57" s="91">
        <v>1377151</v>
      </c>
      <c r="AC57" s="91">
        <v>2141841</v>
      </c>
      <c r="AD57" s="91">
        <v>1651736</v>
      </c>
      <c r="AE57" s="91">
        <v>432481</v>
      </c>
    </row>
    <row r="58" spans="1:31" ht="15.75" customHeight="1">
      <c r="A58" s="91" t="s">
        <v>847</v>
      </c>
      <c r="B58" s="91" t="s">
        <v>554</v>
      </c>
      <c r="C58" s="91">
        <v>22330094</v>
      </c>
      <c r="D58" s="91">
        <v>17392660</v>
      </c>
      <c r="E58" s="91">
        <v>16201806</v>
      </c>
      <c r="F58" s="91">
        <v>15719053</v>
      </c>
      <c r="G58" s="91">
        <v>16068045</v>
      </c>
      <c r="H58" s="91">
        <v>16847818</v>
      </c>
      <c r="I58" s="91">
        <v>17749735</v>
      </c>
      <c r="J58" s="91">
        <v>16353088</v>
      </c>
      <c r="K58" s="91">
        <v>13945102</v>
      </c>
      <c r="L58" s="91">
        <v>14748689</v>
      </c>
      <c r="M58" s="91">
        <v>16882238</v>
      </c>
      <c r="N58" s="91">
        <v>19118581</v>
      </c>
      <c r="O58" s="91">
        <v>27834212</v>
      </c>
      <c r="P58" s="91">
        <v>27095484</v>
      </c>
      <c r="Q58" s="91">
        <v>23044978</v>
      </c>
      <c r="R58" s="91">
        <v>23535283</v>
      </c>
      <c r="S58" s="91">
        <v>21334789</v>
      </c>
      <c r="T58" s="91">
        <v>21556056</v>
      </c>
      <c r="U58" s="91">
        <v>22029904</v>
      </c>
      <c r="V58" s="91">
        <v>24447713</v>
      </c>
      <c r="W58" s="91">
        <v>27224218</v>
      </c>
      <c r="X58" s="91">
        <v>26806150</v>
      </c>
      <c r="Y58" s="91">
        <v>29116759</v>
      </c>
      <c r="Z58" s="91">
        <v>30881323</v>
      </c>
      <c r="AA58" s="91">
        <v>28524880</v>
      </c>
      <c r="AB58" s="91">
        <v>30040509</v>
      </c>
      <c r="AC58" s="91">
        <v>28696881</v>
      </c>
      <c r="AD58" s="91">
        <v>29405042</v>
      </c>
      <c r="AE58" s="91">
        <v>22859151</v>
      </c>
    </row>
    <row r="59" spans="1:31" ht="15.75" customHeight="1">
      <c r="A59" s="91" t="s">
        <v>848</v>
      </c>
      <c r="B59" s="91" t="s">
        <v>554</v>
      </c>
      <c r="C59" s="91">
        <v>0</v>
      </c>
      <c r="D59" s="91">
        <v>0</v>
      </c>
      <c r="E59" s="91">
        <v>0</v>
      </c>
      <c r="F59" s="91">
        <v>0</v>
      </c>
      <c r="G59" s="91">
        <v>0</v>
      </c>
      <c r="H59" s="91">
        <v>0</v>
      </c>
      <c r="I59" s="91">
        <v>0</v>
      </c>
      <c r="J59" s="91">
        <v>0</v>
      </c>
      <c r="K59" s="91">
        <v>0</v>
      </c>
      <c r="L59" s="91">
        <v>0</v>
      </c>
      <c r="M59" s="91">
        <v>0</v>
      </c>
      <c r="N59" s="91">
        <v>0</v>
      </c>
      <c r="O59" s="91">
        <v>0</v>
      </c>
      <c r="P59" s="91">
        <v>0</v>
      </c>
      <c r="Q59" s="91">
        <v>0</v>
      </c>
      <c r="R59" s="91">
        <v>0</v>
      </c>
      <c r="S59" s="91">
        <v>0</v>
      </c>
      <c r="T59" s="91">
        <v>0</v>
      </c>
      <c r="U59" s="91">
        <v>0</v>
      </c>
      <c r="V59" s="91">
        <v>0</v>
      </c>
      <c r="W59" s="91">
        <v>0</v>
      </c>
      <c r="X59" s="91">
        <v>0</v>
      </c>
      <c r="Y59" s="91">
        <v>0</v>
      </c>
      <c r="Z59" s="91">
        <v>0</v>
      </c>
      <c r="AA59" s="91">
        <v>0</v>
      </c>
      <c r="AB59" s="91">
        <v>0</v>
      </c>
      <c r="AC59" s="91">
        <v>0</v>
      </c>
      <c r="AD59" s="91">
        <v>0</v>
      </c>
      <c r="AE59" s="91">
        <v>0</v>
      </c>
    </row>
    <row r="60" spans="1:31" ht="15.75" customHeight="1">
      <c r="A60" s="91" t="s">
        <v>847</v>
      </c>
      <c r="B60" s="91" t="s">
        <v>555</v>
      </c>
      <c r="C60" s="91">
        <v>9175323</v>
      </c>
      <c r="D60" s="91">
        <v>6874189</v>
      </c>
      <c r="E60" s="91">
        <v>8890379</v>
      </c>
      <c r="F60" s="91">
        <v>12098282</v>
      </c>
      <c r="G60" s="91">
        <v>12222262</v>
      </c>
      <c r="H60" s="91">
        <v>12908785</v>
      </c>
      <c r="I60" s="91">
        <v>13579111</v>
      </c>
      <c r="J60" s="91">
        <v>6837557</v>
      </c>
      <c r="K60" s="91">
        <v>6850456</v>
      </c>
      <c r="L60" s="91">
        <v>13045490</v>
      </c>
      <c r="M60" s="91">
        <v>17566900</v>
      </c>
      <c r="N60" s="91">
        <v>18484438</v>
      </c>
      <c r="O60" s="91">
        <v>17818231</v>
      </c>
      <c r="P60" s="91">
        <v>13213701</v>
      </c>
      <c r="Q60" s="91">
        <v>14798145</v>
      </c>
      <c r="R60" s="91">
        <v>14023770</v>
      </c>
      <c r="S60" s="91">
        <v>15965226</v>
      </c>
      <c r="T60" s="91">
        <v>14607639</v>
      </c>
      <c r="U60" s="91">
        <v>14772984</v>
      </c>
      <c r="V60" s="91">
        <v>15428615</v>
      </c>
      <c r="W60" s="91">
        <v>15563226</v>
      </c>
      <c r="X60" s="91">
        <v>17462834</v>
      </c>
      <c r="Y60" s="91">
        <v>23801184</v>
      </c>
      <c r="Z60" s="91">
        <v>26060514</v>
      </c>
      <c r="AA60" s="91">
        <v>26575746</v>
      </c>
      <c r="AB60" s="91">
        <v>25950917</v>
      </c>
      <c r="AC60" s="91">
        <v>25023532</v>
      </c>
      <c r="AD60" s="91">
        <v>24420247</v>
      </c>
      <c r="AE60" s="91">
        <v>28978016</v>
      </c>
    </row>
    <row r="61" spans="1:31" ht="15.75" customHeight="1">
      <c r="A61" s="91" t="s">
        <v>848</v>
      </c>
      <c r="B61" s="91" t="s">
        <v>555</v>
      </c>
      <c r="C61" s="91">
        <v>0</v>
      </c>
      <c r="D61" s="91">
        <v>0</v>
      </c>
      <c r="E61" s="91">
        <v>0</v>
      </c>
      <c r="F61" s="91">
        <v>0</v>
      </c>
      <c r="G61" s="91">
        <v>0</v>
      </c>
      <c r="H61" s="91">
        <v>0</v>
      </c>
      <c r="I61" s="91">
        <v>0</v>
      </c>
      <c r="J61" s="91">
        <v>0</v>
      </c>
      <c r="K61" s="91">
        <v>0</v>
      </c>
      <c r="L61" s="91">
        <v>0</v>
      </c>
      <c r="M61" s="91">
        <v>0</v>
      </c>
      <c r="N61" s="91">
        <v>0</v>
      </c>
      <c r="O61" s="91">
        <v>0</v>
      </c>
      <c r="P61" s="91">
        <v>0</v>
      </c>
      <c r="Q61" s="91">
        <v>0</v>
      </c>
      <c r="R61" s="91">
        <v>0</v>
      </c>
      <c r="S61" s="91">
        <v>0</v>
      </c>
      <c r="T61" s="91">
        <v>0</v>
      </c>
      <c r="U61" s="91">
        <v>0</v>
      </c>
      <c r="V61" s="91">
        <v>0</v>
      </c>
      <c r="W61" s="91">
        <v>0</v>
      </c>
      <c r="X61" s="91">
        <v>0</v>
      </c>
      <c r="Y61" s="91">
        <v>0</v>
      </c>
      <c r="Z61" s="91">
        <v>0</v>
      </c>
      <c r="AA61" s="91">
        <v>0</v>
      </c>
      <c r="AB61" s="91">
        <v>0</v>
      </c>
      <c r="AC61" s="91">
        <v>0</v>
      </c>
      <c r="AD61" s="91">
        <v>0</v>
      </c>
      <c r="AE61" s="91">
        <v>0</v>
      </c>
    </row>
    <row r="62" spans="1:31" ht="15.75" customHeight="1">
      <c r="A62" s="91" t="s">
        <v>847</v>
      </c>
      <c r="B62" s="91" t="s">
        <v>556</v>
      </c>
      <c r="C62" s="91">
        <v>3135880</v>
      </c>
      <c r="D62" s="91">
        <v>0</v>
      </c>
      <c r="E62" s="91">
        <v>0</v>
      </c>
      <c r="F62" s="91">
        <v>0</v>
      </c>
      <c r="G62" s="91">
        <v>0</v>
      </c>
      <c r="H62" s="91">
        <v>0</v>
      </c>
      <c r="I62" s="91">
        <v>0</v>
      </c>
      <c r="J62" s="91">
        <v>806667</v>
      </c>
      <c r="K62" s="91">
        <v>13319056</v>
      </c>
      <c r="L62" s="91">
        <v>13892710</v>
      </c>
      <c r="M62" s="91">
        <v>13581288</v>
      </c>
      <c r="N62" s="91">
        <v>3595157</v>
      </c>
      <c r="O62" s="91">
        <v>2644718</v>
      </c>
      <c r="P62" s="91">
        <v>13442948</v>
      </c>
      <c r="Q62" s="91">
        <v>4401794</v>
      </c>
      <c r="R62" s="91">
        <v>4207616</v>
      </c>
      <c r="S62" s="91">
        <v>9749351</v>
      </c>
      <c r="T62" s="91">
        <v>1857500</v>
      </c>
      <c r="U62" s="91">
        <v>0</v>
      </c>
      <c r="V62" s="91">
        <v>204074</v>
      </c>
      <c r="W62" s="91">
        <v>0</v>
      </c>
      <c r="X62" s="91">
        <v>899647</v>
      </c>
      <c r="Y62" s="91">
        <v>2227684</v>
      </c>
      <c r="Z62" s="91">
        <v>1251369</v>
      </c>
      <c r="AA62" s="91">
        <v>0</v>
      </c>
      <c r="AB62" s="91">
        <v>0</v>
      </c>
      <c r="AC62" s="91">
        <v>0</v>
      </c>
      <c r="AD62" s="91">
        <v>0</v>
      </c>
      <c r="AE62" s="91">
        <v>0</v>
      </c>
    </row>
    <row r="63" spans="1:31" ht="15.75" customHeight="1">
      <c r="A63" s="91" t="s">
        <v>848</v>
      </c>
      <c r="B63" s="91" t="s">
        <v>556</v>
      </c>
      <c r="C63" s="91">
        <v>0</v>
      </c>
      <c r="D63" s="91">
        <v>10864462</v>
      </c>
      <c r="E63" s="91">
        <v>740387</v>
      </c>
      <c r="F63" s="91">
        <v>10072794</v>
      </c>
      <c r="G63" s="91">
        <v>2971852</v>
      </c>
      <c r="H63" s="91">
        <v>6602996</v>
      </c>
      <c r="I63" s="91">
        <v>6249131</v>
      </c>
      <c r="J63" s="91">
        <v>0</v>
      </c>
      <c r="K63" s="91">
        <v>0</v>
      </c>
      <c r="L63" s="91">
        <v>0</v>
      </c>
      <c r="M63" s="91">
        <v>0</v>
      </c>
      <c r="N63" s="91">
        <v>0</v>
      </c>
      <c r="O63" s="91">
        <v>0</v>
      </c>
      <c r="P63" s="91">
        <v>0</v>
      </c>
      <c r="Q63" s="91">
        <v>0</v>
      </c>
      <c r="R63" s="91">
        <v>0</v>
      </c>
      <c r="S63" s="91">
        <v>0</v>
      </c>
      <c r="T63" s="91">
        <v>0</v>
      </c>
      <c r="U63" s="91">
        <v>1249307</v>
      </c>
      <c r="V63" s="91">
        <v>0</v>
      </c>
      <c r="W63" s="91">
        <v>2254058</v>
      </c>
      <c r="X63" s="91">
        <v>0</v>
      </c>
      <c r="Y63" s="91">
        <v>0</v>
      </c>
      <c r="Z63" s="91">
        <v>0</v>
      </c>
      <c r="AA63" s="91">
        <v>297513</v>
      </c>
      <c r="AB63" s="91">
        <v>10050154</v>
      </c>
      <c r="AC63" s="91">
        <v>6498717</v>
      </c>
      <c r="AD63" s="91">
        <v>7499733</v>
      </c>
      <c r="AE63" s="91">
        <v>8941213</v>
      </c>
    </row>
    <row r="64" spans="1:31" ht="15.75" customHeight="1">
      <c r="A64" s="91" t="s">
        <v>847</v>
      </c>
      <c r="B64" s="91" t="s">
        <v>557</v>
      </c>
      <c r="C64" s="91">
        <v>9042789</v>
      </c>
      <c r="D64" s="91">
        <v>9623560</v>
      </c>
      <c r="E64" s="91">
        <v>7671345</v>
      </c>
      <c r="F64" s="91">
        <v>5174183</v>
      </c>
      <c r="G64" s="91">
        <v>5735100</v>
      </c>
      <c r="H64" s="91">
        <v>7127095</v>
      </c>
      <c r="I64" s="91">
        <v>8550150</v>
      </c>
      <c r="J64" s="91">
        <v>9271152</v>
      </c>
      <c r="K64" s="91">
        <v>7428906</v>
      </c>
      <c r="L64" s="91">
        <v>10022208</v>
      </c>
      <c r="M64" s="91">
        <v>7709793</v>
      </c>
      <c r="N64" s="91">
        <v>10371899</v>
      </c>
      <c r="O64" s="91">
        <v>12980751</v>
      </c>
      <c r="P64" s="91">
        <v>17703983</v>
      </c>
      <c r="Q64" s="91">
        <v>16138192</v>
      </c>
      <c r="R64" s="91">
        <v>12751842</v>
      </c>
      <c r="S64" s="91">
        <v>13130798</v>
      </c>
      <c r="T64" s="91">
        <v>13333968</v>
      </c>
      <c r="U64" s="91">
        <v>12568565</v>
      </c>
      <c r="V64" s="91">
        <v>9457250</v>
      </c>
      <c r="W64" s="91">
        <v>12878512</v>
      </c>
      <c r="X64" s="91">
        <v>13483638</v>
      </c>
      <c r="Y64" s="91">
        <v>14588588</v>
      </c>
      <c r="Z64" s="91">
        <v>15273728</v>
      </c>
      <c r="AA64" s="91">
        <v>10564064</v>
      </c>
      <c r="AB64" s="91">
        <v>7165318</v>
      </c>
      <c r="AC64" s="91">
        <v>4003431</v>
      </c>
      <c r="AD64" s="91">
        <v>6738574</v>
      </c>
      <c r="AE64" s="91">
        <v>8746307</v>
      </c>
    </row>
    <row r="65" spans="1:31" ht="15.75" customHeight="1">
      <c r="A65" s="91" t="s">
        <v>848</v>
      </c>
      <c r="B65" s="91" t="s">
        <v>557</v>
      </c>
      <c r="C65" s="91">
        <v>0</v>
      </c>
      <c r="D65" s="91">
        <v>0</v>
      </c>
      <c r="E65" s="91">
        <v>0</v>
      </c>
      <c r="F65" s="91">
        <v>0</v>
      </c>
      <c r="G65" s="91">
        <v>0</v>
      </c>
      <c r="H65" s="91">
        <v>0</v>
      </c>
      <c r="I65" s="91">
        <v>0</v>
      </c>
      <c r="J65" s="91">
        <v>0</v>
      </c>
      <c r="K65" s="91">
        <v>0</v>
      </c>
      <c r="L65" s="91">
        <v>0</v>
      </c>
      <c r="M65" s="91">
        <v>0</v>
      </c>
      <c r="N65" s="91">
        <v>0</v>
      </c>
      <c r="O65" s="91">
        <v>0</v>
      </c>
      <c r="P65" s="91">
        <v>0</v>
      </c>
      <c r="Q65" s="91">
        <v>0</v>
      </c>
      <c r="R65" s="91">
        <v>0</v>
      </c>
      <c r="S65" s="91">
        <v>0</v>
      </c>
      <c r="T65" s="91">
        <v>0</v>
      </c>
      <c r="U65" s="91">
        <v>0</v>
      </c>
      <c r="V65" s="91">
        <v>0</v>
      </c>
      <c r="W65" s="91">
        <v>0</v>
      </c>
      <c r="X65" s="91">
        <v>0</v>
      </c>
      <c r="Y65" s="91">
        <v>0</v>
      </c>
      <c r="Z65" s="91">
        <v>0</v>
      </c>
      <c r="AA65" s="91">
        <v>0</v>
      </c>
      <c r="AB65" s="91">
        <v>0</v>
      </c>
      <c r="AC65" s="91">
        <v>0</v>
      </c>
      <c r="AD65" s="91">
        <v>0</v>
      </c>
      <c r="AE65" s="91">
        <v>0</v>
      </c>
    </row>
    <row r="66" spans="1:31" ht="15.75" customHeight="1">
      <c r="A66" s="91" t="s">
        <v>847</v>
      </c>
      <c r="B66" s="91" t="s">
        <v>558</v>
      </c>
      <c r="C66" s="91">
        <v>10791733</v>
      </c>
      <c r="D66" s="91">
        <v>11108581</v>
      </c>
      <c r="E66" s="91">
        <v>14274106</v>
      </c>
      <c r="F66" s="91">
        <v>13211682</v>
      </c>
      <c r="G66" s="91">
        <v>12410270</v>
      </c>
      <c r="H66" s="91">
        <v>13646931</v>
      </c>
      <c r="I66" s="91">
        <v>13231391</v>
      </c>
      <c r="J66" s="91">
        <v>11253984</v>
      </c>
      <c r="K66" s="91">
        <v>13075003</v>
      </c>
      <c r="L66" s="91">
        <v>14605799</v>
      </c>
      <c r="M66" s="91">
        <v>13214383</v>
      </c>
      <c r="N66" s="91">
        <v>0</v>
      </c>
      <c r="O66" s="91">
        <v>7704961</v>
      </c>
      <c r="P66" s="91">
        <v>10562162</v>
      </c>
      <c r="Q66" s="91">
        <v>8018602</v>
      </c>
      <c r="R66" s="91">
        <v>6092172</v>
      </c>
      <c r="S66" s="91">
        <v>5997499</v>
      </c>
      <c r="T66" s="91">
        <v>3894890</v>
      </c>
      <c r="U66" s="91">
        <v>5054916</v>
      </c>
      <c r="V66" s="91">
        <v>2575483</v>
      </c>
      <c r="W66" s="91">
        <v>503319</v>
      </c>
      <c r="X66" s="91">
        <v>2882995</v>
      </c>
      <c r="Y66" s="91">
        <v>0</v>
      </c>
      <c r="Z66" s="91">
        <v>1097948</v>
      </c>
      <c r="AA66" s="91">
        <v>0</v>
      </c>
      <c r="AB66" s="91">
        <v>0</v>
      </c>
      <c r="AC66" s="91">
        <v>0</v>
      </c>
      <c r="AD66" s="91">
        <v>0</v>
      </c>
      <c r="AE66" s="91">
        <v>0</v>
      </c>
    </row>
    <row r="67" spans="1:31" ht="15.75" customHeight="1">
      <c r="A67" s="91" t="s">
        <v>848</v>
      </c>
      <c r="B67" s="91" t="s">
        <v>558</v>
      </c>
      <c r="C67" s="91">
        <v>0</v>
      </c>
      <c r="D67" s="91">
        <v>0</v>
      </c>
      <c r="E67" s="91">
        <v>0</v>
      </c>
      <c r="F67" s="91">
        <v>0</v>
      </c>
      <c r="G67" s="91">
        <v>0</v>
      </c>
      <c r="H67" s="91">
        <v>0</v>
      </c>
      <c r="I67" s="91">
        <v>0</v>
      </c>
      <c r="J67" s="91">
        <v>0</v>
      </c>
      <c r="K67" s="91">
        <v>0</v>
      </c>
      <c r="L67" s="91">
        <v>0</v>
      </c>
      <c r="M67" s="91">
        <v>0</v>
      </c>
      <c r="N67" s="91">
        <v>4431908</v>
      </c>
      <c r="O67" s="91">
        <v>0</v>
      </c>
      <c r="P67" s="91">
        <v>0</v>
      </c>
      <c r="Q67" s="91">
        <v>0</v>
      </c>
      <c r="R67" s="91">
        <v>0</v>
      </c>
      <c r="S67" s="91">
        <v>0</v>
      </c>
      <c r="T67" s="91">
        <v>0</v>
      </c>
      <c r="U67" s="91">
        <v>0</v>
      </c>
      <c r="V67" s="91">
        <v>0</v>
      </c>
      <c r="W67" s="91">
        <v>0</v>
      </c>
      <c r="X67" s="91">
        <v>0</v>
      </c>
      <c r="Y67" s="91">
        <v>867906</v>
      </c>
      <c r="Z67" s="91">
        <v>0</v>
      </c>
      <c r="AA67" s="91">
        <v>742713</v>
      </c>
      <c r="AB67" s="91">
        <v>11044956</v>
      </c>
      <c r="AC67" s="91">
        <v>8897736</v>
      </c>
      <c r="AD67" s="91">
        <v>7130436</v>
      </c>
      <c r="AE67" s="91">
        <v>8365348</v>
      </c>
    </row>
    <row r="68" spans="1:31" ht="15.75" customHeight="1">
      <c r="A68" s="91" t="s">
        <v>847</v>
      </c>
      <c r="B68" s="91" t="s">
        <v>559</v>
      </c>
      <c r="C68" s="91">
        <v>1057567</v>
      </c>
      <c r="D68" s="91">
        <v>2823115</v>
      </c>
      <c r="E68" s="91">
        <v>4277395</v>
      </c>
      <c r="F68" s="91">
        <v>12494360</v>
      </c>
      <c r="G68" s="91">
        <v>5070808</v>
      </c>
      <c r="H68" s="91">
        <v>4358395</v>
      </c>
      <c r="I68" s="91">
        <v>4713691</v>
      </c>
      <c r="J68" s="91">
        <v>2272656</v>
      </c>
      <c r="K68" s="91">
        <v>1893028</v>
      </c>
      <c r="L68" s="91">
        <v>3811422</v>
      </c>
      <c r="M68" s="91">
        <v>4846461</v>
      </c>
      <c r="N68" s="91">
        <v>1480366</v>
      </c>
      <c r="O68" s="91">
        <v>2341873</v>
      </c>
      <c r="P68" s="91">
        <v>0</v>
      </c>
      <c r="Q68" s="91">
        <v>0</v>
      </c>
      <c r="R68" s="91">
        <v>0</v>
      </c>
      <c r="S68" s="91">
        <v>0</v>
      </c>
      <c r="T68" s="91">
        <v>1294914</v>
      </c>
      <c r="U68" s="91">
        <v>0</v>
      </c>
      <c r="V68" s="91">
        <v>0</v>
      </c>
      <c r="W68" s="91">
        <v>100799</v>
      </c>
      <c r="X68" s="91">
        <v>0</v>
      </c>
      <c r="Y68" s="91">
        <v>0</v>
      </c>
      <c r="Z68" s="91">
        <v>0</v>
      </c>
      <c r="AA68" s="91">
        <v>1773731</v>
      </c>
      <c r="AB68" s="91">
        <v>3443976</v>
      </c>
      <c r="AC68" s="91">
        <v>5249308</v>
      </c>
      <c r="AD68" s="91">
        <v>0</v>
      </c>
      <c r="AE68" s="91">
        <v>1920378</v>
      </c>
    </row>
    <row r="69" spans="1:31" ht="15.75" customHeight="1">
      <c r="A69" s="91" t="s">
        <v>848</v>
      </c>
      <c r="B69" s="91" t="s">
        <v>559</v>
      </c>
      <c r="C69" s="91">
        <v>0</v>
      </c>
      <c r="D69" s="91">
        <v>0</v>
      </c>
      <c r="E69" s="91">
        <v>0</v>
      </c>
      <c r="F69" s="91">
        <v>0</v>
      </c>
      <c r="G69" s="91">
        <v>0</v>
      </c>
      <c r="H69" s="91">
        <v>0</v>
      </c>
      <c r="I69" s="91">
        <v>0</v>
      </c>
      <c r="J69" s="91">
        <v>0</v>
      </c>
      <c r="K69" s="91">
        <v>0</v>
      </c>
      <c r="L69" s="91">
        <v>0</v>
      </c>
      <c r="M69" s="91">
        <v>0</v>
      </c>
      <c r="N69" s="91">
        <v>0</v>
      </c>
      <c r="O69" s="91">
        <v>0</v>
      </c>
      <c r="P69" s="91">
        <v>4566697</v>
      </c>
      <c r="Q69" s="91">
        <v>4488629</v>
      </c>
      <c r="R69" s="91">
        <v>626940</v>
      </c>
      <c r="S69" s="91">
        <v>433931</v>
      </c>
      <c r="T69" s="91">
        <v>0</v>
      </c>
      <c r="U69" s="91">
        <v>52812</v>
      </c>
      <c r="V69" s="91">
        <v>3063425</v>
      </c>
      <c r="W69" s="91">
        <v>0</v>
      </c>
      <c r="X69" s="91">
        <v>4659966</v>
      </c>
      <c r="Y69" s="91">
        <v>3275857</v>
      </c>
      <c r="Z69" s="91">
        <v>2199618</v>
      </c>
      <c r="AA69" s="91">
        <v>0</v>
      </c>
      <c r="AB69" s="91">
        <v>0</v>
      </c>
      <c r="AC69" s="91">
        <v>0</v>
      </c>
      <c r="AD69" s="91">
        <v>3189671</v>
      </c>
      <c r="AE69" s="91">
        <v>0</v>
      </c>
    </row>
    <row r="70" spans="1:31" ht="15.75" customHeight="1">
      <c r="A70" s="91" t="s">
        <v>847</v>
      </c>
      <c r="B70" s="91" t="s">
        <v>560</v>
      </c>
      <c r="C70" s="91">
        <v>0</v>
      </c>
      <c r="D70" s="91">
        <v>0</v>
      </c>
      <c r="E70" s="91">
        <v>0</v>
      </c>
      <c r="F70" s="91">
        <v>0</v>
      </c>
      <c r="G70" s="91">
        <v>0</v>
      </c>
      <c r="H70" s="91">
        <v>0</v>
      </c>
      <c r="I70" s="91">
        <v>0</v>
      </c>
      <c r="J70" s="91">
        <v>0</v>
      </c>
      <c r="K70" s="91">
        <v>0</v>
      </c>
      <c r="L70" s="91">
        <v>0</v>
      </c>
      <c r="M70" s="91">
        <v>0</v>
      </c>
      <c r="N70" s="91">
        <v>0</v>
      </c>
      <c r="O70" s="91">
        <v>0</v>
      </c>
      <c r="P70" s="91">
        <v>0</v>
      </c>
      <c r="Q70" s="91">
        <v>0</v>
      </c>
      <c r="R70" s="91">
        <v>0</v>
      </c>
      <c r="S70" s="91">
        <v>0</v>
      </c>
      <c r="T70" s="91">
        <v>0</v>
      </c>
      <c r="U70" s="91">
        <v>0</v>
      </c>
      <c r="V70" s="91">
        <v>0</v>
      </c>
      <c r="W70" s="91">
        <v>0</v>
      </c>
      <c r="X70" s="91">
        <v>0</v>
      </c>
      <c r="Y70" s="91">
        <v>0</v>
      </c>
      <c r="Z70" s="91">
        <v>0</v>
      </c>
      <c r="AA70" s="91">
        <v>0</v>
      </c>
      <c r="AB70" s="91">
        <v>0</v>
      </c>
      <c r="AC70" s="91">
        <v>0</v>
      </c>
      <c r="AD70" s="91">
        <v>0</v>
      </c>
      <c r="AE70" s="91">
        <v>0</v>
      </c>
    </row>
    <row r="71" spans="1:31" ht="15.75" customHeight="1">
      <c r="A71" s="91" t="s">
        <v>848</v>
      </c>
      <c r="B71" s="91" t="s">
        <v>560</v>
      </c>
      <c r="C71" s="91">
        <v>11373538</v>
      </c>
      <c r="D71" s="91">
        <v>13562541</v>
      </c>
      <c r="E71" s="91">
        <v>11179025</v>
      </c>
      <c r="F71" s="91">
        <v>9308690</v>
      </c>
      <c r="G71" s="91">
        <v>10365981</v>
      </c>
      <c r="H71" s="91">
        <v>10856760</v>
      </c>
      <c r="I71" s="91">
        <v>11352244</v>
      </c>
      <c r="J71" s="91">
        <v>15240973</v>
      </c>
      <c r="K71" s="91">
        <v>12684082</v>
      </c>
      <c r="L71" s="91">
        <v>16469590</v>
      </c>
      <c r="M71" s="91">
        <v>10102981</v>
      </c>
      <c r="N71" s="91">
        <v>11564270</v>
      </c>
      <c r="O71" s="91">
        <v>11243329</v>
      </c>
      <c r="P71" s="91">
        <v>11999804</v>
      </c>
      <c r="Q71" s="91">
        <v>12206457</v>
      </c>
      <c r="R71" s="91">
        <v>12925428</v>
      </c>
      <c r="S71" s="91">
        <v>12658405</v>
      </c>
      <c r="T71" s="91">
        <v>11993603</v>
      </c>
      <c r="U71" s="91">
        <v>12648765</v>
      </c>
      <c r="V71" s="91">
        <v>10835220</v>
      </c>
      <c r="W71" s="91">
        <v>14602114</v>
      </c>
      <c r="X71" s="91">
        <v>15022823</v>
      </c>
      <c r="Y71" s="91">
        <v>12769007</v>
      </c>
      <c r="Z71" s="91">
        <v>12312424</v>
      </c>
      <c r="AA71" s="91">
        <v>14165750</v>
      </c>
      <c r="AB71" s="91">
        <v>13893533</v>
      </c>
      <c r="AC71" s="91">
        <v>12825852</v>
      </c>
      <c r="AD71" s="91">
        <v>12703358</v>
      </c>
      <c r="AE71" s="91">
        <v>11935501</v>
      </c>
    </row>
    <row r="72" spans="1:31" ht="15.75" customHeight="1">
      <c r="A72" s="91" t="s">
        <v>847</v>
      </c>
      <c r="B72" s="91" t="s">
        <v>561</v>
      </c>
      <c r="C72" s="91">
        <v>0</v>
      </c>
      <c r="D72" s="91">
        <v>0</v>
      </c>
      <c r="E72" s="91">
        <v>0</v>
      </c>
      <c r="F72" s="91">
        <v>0</v>
      </c>
      <c r="G72" s="91">
        <v>305543</v>
      </c>
      <c r="H72" s="91">
        <v>0</v>
      </c>
      <c r="I72" s="91">
        <v>0</v>
      </c>
      <c r="J72" s="91">
        <v>0</v>
      </c>
      <c r="K72" s="91">
        <v>0</v>
      </c>
      <c r="L72" s="91">
        <v>0</v>
      </c>
      <c r="M72" s="91">
        <v>0</v>
      </c>
      <c r="N72" s="91">
        <v>0</v>
      </c>
      <c r="O72" s="91">
        <v>0</v>
      </c>
      <c r="P72" s="91">
        <v>0</v>
      </c>
      <c r="Q72" s="91">
        <v>0</v>
      </c>
      <c r="R72" s="91">
        <v>0</v>
      </c>
      <c r="S72" s="91">
        <v>0</v>
      </c>
      <c r="T72" s="91">
        <v>0</v>
      </c>
      <c r="U72" s="91">
        <v>0</v>
      </c>
      <c r="V72" s="91">
        <v>0</v>
      </c>
      <c r="W72" s="91">
        <v>0</v>
      </c>
      <c r="X72" s="91">
        <v>0</v>
      </c>
      <c r="Y72" s="91">
        <v>0</v>
      </c>
      <c r="Z72" s="91">
        <v>0</v>
      </c>
      <c r="AA72" s="91">
        <v>0</v>
      </c>
      <c r="AB72" s="91">
        <v>0</v>
      </c>
      <c r="AC72" s="91">
        <v>0</v>
      </c>
      <c r="AD72" s="91">
        <v>0</v>
      </c>
      <c r="AE72" s="91">
        <v>0</v>
      </c>
    </row>
    <row r="73" spans="1:31" ht="15.75" customHeight="1">
      <c r="A73" s="91" t="s">
        <v>848</v>
      </c>
      <c r="B73" s="91" t="s">
        <v>561</v>
      </c>
      <c r="C73" s="91">
        <v>1616352</v>
      </c>
      <c r="D73" s="91">
        <v>2161970</v>
      </c>
      <c r="E73" s="91">
        <v>2412686</v>
      </c>
      <c r="F73" s="91">
        <v>1637078</v>
      </c>
      <c r="G73" s="91">
        <v>0</v>
      </c>
      <c r="H73" s="91">
        <v>1787436</v>
      </c>
      <c r="I73" s="91">
        <v>3203809</v>
      </c>
      <c r="J73" s="91">
        <v>3140065</v>
      </c>
      <c r="K73" s="91">
        <v>2896873</v>
      </c>
      <c r="L73" s="91">
        <v>4367738</v>
      </c>
      <c r="M73" s="91">
        <v>1811802</v>
      </c>
      <c r="N73" s="91">
        <v>3124617</v>
      </c>
      <c r="O73" s="91">
        <v>3055679</v>
      </c>
      <c r="P73" s="91">
        <v>1669897</v>
      </c>
      <c r="Q73" s="91">
        <v>2956224</v>
      </c>
      <c r="R73" s="91">
        <v>1394819</v>
      </c>
      <c r="S73" s="91">
        <v>1319329</v>
      </c>
      <c r="T73" s="91">
        <v>1919826</v>
      </c>
      <c r="U73" s="91">
        <v>1322466</v>
      </c>
      <c r="V73" s="91">
        <v>3420843</v>
      </c>
      <c r="W73" s="91">
        <v>4447510</v>
      </c>
      <c r="X73" s="91">
        <v>4023507</v>
      </c>
      <c r="Y73" s="91">
        <v>750811</v>
      </c>
      <c r="Z73" s="91">
        <v>3859928</v>
      </c>
      <c r="AA73" s="91">
        <v>6798663</v>
      </c>
      <c r="AB73" s="91">
        <v>7984795</v>
      </c>
      <c r="AC73" s="91">
        <v>3981852</v>
      </c>
      <c r="AD73" s="91">
        <v>2750192</v>
      </c>
      <c r="AE73" s="91">
        <v>3733172</v>
      </c>
    </row>
    <row r="74" spans="1:31" ht="15.75" customHeight="1">
      <c r="A74" s="91" t="s">
        <v>847</v>
      </c>
      <c r="B74" s="91" t="s">
        <v>562</v>
      </c>
      <c r="C74" s="91">
        <v>0</v>
      </c>
      <c r="D74" s="91">
        <v>0</v>
      </c>
      <c r="E74" s="91">
        <v>0</v>
      </c>
      <c r="F74" s="91">
        <v>0</v>
      </c>
      <c r="G74" s="91">
        <v>0</v>
      </c>
      <c r="H74" s="91">
        <v>0</v>
      </c>
      <c r="I74" s="91">
        <v>0</v>
      </c>
      <c r="J74" s="91">
        <v>112896</v>
      </c>
      <c r="K74" s="91">
        <v>0</v>
      </c>
      <c r="L74" s="91">
        <v>0</v>
      </c>
      <c r="M74" s="91">
        <v>0</v>
      </c>
      <c r="N74" s="91">
        <v>0</v>
      </c>
      <c r="O74" s="91">
        <v>333153</v>
      </c>
      <c r="P74" s="91">
        <v>132708</v>
      </c>
      <c r="Q74" s="91">
        <v>0</v>
      </c>
      <c r="R74" s="91">
        <v>0</v>
      </c>
      <c r="S74" s="91">
        <v>6533132</v>
      </c>
      <c r="T74" s="91">
        <v>5512662</v>
      </c>
      <c r="U74" s="91">
        <v>2815650</v>
      </c>
      <c r="V74" s="91">
        <v>0</v>
      </c>
      <c r="W74" s="91">
        <v>1092557</v>
      </c>
      <c r="X74" s="91">
        <v>4194868</v>
      </c>
      <c r="Y74" s="91">
        <v>2452907</v>
      </c>
      <c r="Z74" s="91">
        <v>1408028</v>
      </c>
      <c r="AA74" s="91">
        <v>1420798</v>
      </c>
      <c r="AB74" s="91">
        <v>0</v>
      </c>
      <c r="AC74" s="91">
        <v>0</v>
      </c>
      <c r="AD74" s="91">
        <v>797400</v>
      </c>
      <c r="AE74" s="91">
        <v>420591</v>
      </c>
    </row>
    <row r="75" spans="1:31" ht="15.75" customHeight="1">
      <c r="A75" s="91" t="s">
        <v>848</v>
      </c>
      <c r="B75" s="91" t="s">
        <v>562</v>
      </c>
      <c r="C75" s="91">
        <v>1734196</v>
      </c>
      <c r="D75" s="91">
        <v>3452082</v>
      </c>
      <c r="E75" s="91">
        <v>3436069</v>
      </c>
      <c r="F75" s="91">
        <v>2661460</v>
      </c>
      <c r="G75" s="91">
        <v>2052793</v>
      </c>
      <c r="H75" s="91">
        <v>709299</v>
      </c>
      <c r="I75" s="91">
        <v>223640</v>
      </c>
      <c r="J75" s="91">
        <v>0</v>
      </c>
      <c r="K75" s="91">
        <v>2648205</v>
      </c>
      <c r="L75" s="91">
        <v>1014149</v>
      </c>
      <c r="M75" s="91">
        <v>4327311</v>
      </c>
      <c r="N75" s="91">
        <v>2703023</v>
      </c>
      <c r="O75" s="91">
        <v>0</v>
      </c>
      <c r="P75" s="91">
        <v>0</v>
      </c>
      <c r="Q75" s="91">
        <v>2704100</v>
      </c>
      <c r="R75" s="91">
        <v>4235393</v>
      </c>
      <c r="S75" s="91">
        <v>0</v>
      </c>
      <c r="T75" s="91">
        <v>0</v>
      </c>
      <c r="U75" s="91">
        <v>0</v>
      </c>
      <c r="V75" s="91">
        <v>882511</v>
      </c>
      <c r="W75" s="91">
        <v>0</v>
      </c>
      <c r="X75" s="91">
        <v>0</v>
      </c>
      <c r="Y75" s="91">
        <v>0</v>
      </c>
      <c r="Z75" s="91">
        <v>0</v>
      </c>
      <c r="AA75" s="91">
        <v>0</v>
      </c>
      <c r="AB75" s="91">
        <v>577975</v>
      </c>
      <c r="AC75" s="91">
        <v>1267987</v>
      </c>
      <c r="AD75" s="91">
        <v>0</v>
      </c>
      <c r="AE75" s="91">
        <v>0</v>
      </c>
    </row>
    <row r="76" spans="1:31" ht="15.75" customHeight="1">
      <c r="A76" s="91" t="s">
        <v>847</v>
      </c>
      <c r="B76" s="91" t="s">
        <v>563</v>
      </c>
      <c r="C76" s="91">
        <v>0</v>
      </c>
      <c r="D76" s="91">
        <v>0</v>
      </c>
      <c r="E76" s="91">
        <v>0</v>
      </c>
      <c r="F76" s="91">
        <v>0</v>
      </c>
      <c r="G76" s="91">
        <v>0</v>
      </c>
      <c r="H76" s="91">
        <v>0</v>
      </c>
      <c r="I76" s="91">
        <v>0</v>
      </c>
      <c r="J76" s="91">
        <v>0</v>
      </c>
      <c r="K76" s="91">
        <v>0</v>
      </c>
      <c r="L76" s="91">
        <v>0</v>
      </c>
      <c r="M76" s="91">
        <v>0</v>
      </c>
      <c r="N76" s="91">
        <v>0</v>
      </c>
      <c r="O76" s="91">
        <v>0</v>
      </c>
      <c r="P76" s="91">
        <v>0</v>
      </c>
      <c r="Q76" s="91">
        <v>0</v>
      </c>
      <c r="R76" s="91">
        <v>0</v>
      </c>
      <c r="S76" s="91">
        <v>0</v>
      </c>
      <c r="T76" s="91">
        <v>0</v>
      </c>
      <c r="U76" s="91">
        <v>0</v>
      </c>
      <c r="V76" s="91">
        <v>0</v>
      </c>
      <c r="W76" s="91">
        <v>0</v>
      </c>
      <c r="X76" s="91">
        <v>0</v>
      </c>
      <c r="Y76" s="91">
        <v>0</v>
      </c>
      <c r="Z76" s="91">
        <v>0</v>
      </c>
      <c r="AA76" s="91">
        <v>0</v>
      </c>
      <c r="AB76" s="91">
        <v>0</v>
      </c>
      <c r="AC76" s="91">
        <v>0</v>
      </c>
      <c r="AD76" s="91">
        <v>0</v>
      </c>
      <c r="AE76" s="91">
        <v>0</v>
      </c>
    </row>
    <row r="77" spans="1:31" ht="15.75" customHeight="1">
      <c r="A77" s="91" t="s">
        <v>848</v>
      </c>
      <c r="B77" s="91" t="s">
        <v>563</v>
      </c>
      <c r="C77" s="91">
        <v>2381904</v>
      </c>
      <c r="D77" s="91">
        <v>4944918</v>
      </c>
      <c r="E77" s="91">
        <v>5942837</v>
      </c>
      <c r="F77" s="91">
        <v>7447499</v>
      </c>
      <c r="G77" s="91">
        <v>4596569</v>
      </c>
      <c r="H77" s="91">
        <v>6571343</v>
      </c>
      <c r="I77" s="91">
        <v>8115378</v>
      </c>
      <c r="J77" s="91">
        <v>7304780</v>
      </c>
      <c r="K77" s="91">
        <v>7456564</v>
      </c>
      <c r="L77" s="91">
        <v>7005536</v>
      </c>
      <c r="M77" s="91">
        <v>5226959</v>
      </c>
      <c r="N77" s="91">
        <v>4423651</v>
      </c>
      <c r="O77" s="91">
        <v>4720765</v>
      </c>
      <c r="P77" s="91">
        <v>9526816</v>
      </c>
      <c r="Q77" s="91">
        <v>11979973</v>
      </c>
      <c r="R77" s="91">
        <v>12438381</v>
      </c>
      <c r="S77" s="91">
        <v>10196532</v>
      </c>
      <c r="T77" s="91">
        <v>11653443</v>
      </c>
      <c r="U77" s="91">
        <v>11870290</v>
      </c>
      <c r="V77" s="91">
        <v>9636055</v>
      </c>
      <c r="W77" s="91">
        <v>11108822</v>
      </c>
      <c r="X77" s="91">
        <v>9263802</v>
      </c>
      <c r="Y77" s="91">
        <v>7482010</v>
      </c>
      <c r="Z77" s="91">
        <v>8070459</v>
      </c>
      <c r="AA77" s="91">
        <v>8015193</v>
      </c>
      <c r="AB77" s="91">
        <v>8411829</v>
      </c>
      <c r="AC77" s="91">
        <v>7789588</v>
      </c>
      <c r="AD77" s="91">
        <v>6034274</v>
      </c>
      <c r="AE77" s="91">
        <v>5499783</v>
      </c>
    </row>
    <row r="78" spans="1:31" ht="15.75" customHeight="1">
      <c r="A78" s="91" t="s">
        <v>847</v>
      </c>
      <c r="B78" s="91" t="s">
        <v>564</v>
      </c>
      <c r="C78" s="91">
        <v>30448612</v>
      </c>
      <c r="D78" s="91">
        <v>28921046</v>
      </c>
      <c r="E78" s="91">
        <v>27369337</v>
      </c>
      <c r="F78" s="91">
        <v>25588733</v>
      </c>
      <c r="G78" s="91">
        <v>25877650</v>
      </c>
      <c r="H78" s="91">
        <v>30042484</v>
      </c>
      <c r="I78" s="91">
        <v>37420112</v>
      </c>
      <c r="J78" s="91">
        <v>32122885</v>
      </c>
      <c r="K78" s="91">
        <v>22277464</v>
      </c>
      <c r="L78" s="91">
        <v>22693636</v>
      </c>
      <c r="M78" s="91">
        <v>20368881</v>
      </c>
      <c r="N78" s="91">
        <v>21566433</v>
      </c>
      <c r="O78" s="91">
        <v>22363302</v>
      </c>
      <c r="P78" s="91">
        <v>27646504</v>
      </c>
      <c r="Q78" s="91">
        <v>31231110</v>
      </c>
      <c r="R78" s="91">
        <v>30730133</v>
      </c>
      <c r="S78" s="91">
        <v>27960020</v>
      </c>
      <c r="T78" s="91">
        <v>26695717</v>
      </c>
      <c r="U78" s="91">
        <v>24337437</v>
      </c>
      <c r="V78" s="91">
        <v>20741307</v>
      </c>
      <c r="W78" s="91">
        <v>19912379</v>
      </c>
      <c r="X78" s="91">
        <v>18295403</v>
      </c>
      <c r="Y78" s="91">
        <v>16319588</v>
      </c>
      <c r="Z78" s="91">
        <v>16051643</v>
      </c>
      <c r="AA78" s="91">
        <v>11325166</v>
      </c>
      <c r="AB78" s="91">
        <v>7090608</v>
      </c>
      <c r="AC78" s="91">
        <v>3853742</v>
      </c>
      <c r="AD78" s="91">
        <v>3820942</v>
      </c>
      <c r="AE78" s="91">
        <v>6803236</v>
      </c>
    </row>
    <row r="79" spans="1:31" ht="15.75" customHeight="1">
      <c r="A79" s="91" t="s">
        <v>848</v>
      </c>
      <c r="B79" s="91" t="s">
        <v>564</v>
      </c>
      <c r="C79" s="91">
        <v>0</v>
      </c>
      <c r="D79" s="91">
        <v>0</v>
      </c>
      <c r="E79" s="91">
        <v>0</v>
      </c>
      <c r="F79" s="91">
        <v>0</v>
      </c>
      <c r="G79" s="91">
        <v>0</v>
      </c>
      <c r="H79" s="91">
        <v>0</v>
      </c>
      <c r="I79" s="91">
        <v>0</v>
      </c>
      <c r="J79" s="91">
        <v>0</v>
      </c>
      <c r="K79" s="91">
        <v>0</v>
      </c>
      <c r="L79" s="91">
        <v>0</v>
      </c>
      <c r="M79" s="91">
        <v>0</v>
      </c>
      <c r="N79" s="91">
        <v>0</v>
      </c>
      <c r="O79" s="91">
        <v>0</v>
      </c>
      <c r="P79" s="91">
        <v>0</v>
      </c>
      <c r="Q79" s="91">
        <v>0</v>
      </c>
      <c r="R79" s="91">
        <v>0</v>
      </c>
      <c r="S79" s="91">
        <v>0</v>
      </c>
      <c r="T79" s="91">
        <v>0</v>
      </c>
      <c r="U79" s="91">
        <v>0</v>
      </c>
      <c r="V79" s="91">
        <v>0</v>
      </c>
      <c r="W79" s="91">
        <v>0</v>
      </c>
      <c r="X79" s="91">
        <v>0</v>
      </c>
      <c r="Y79" s="91">
        <v>0</v>
      </c>
      <c r="Z79" s="91">
        <v>0</v>
      </c>
      <c r="AA79" s="91">
        <v>0</v>
      </c>
      <c r="AB79" s="91">
        <v>0</v>
      </c>
      <c r="AC79" s="91">
        <v>0</v>
      </c>
      <c r="AD79" s="91">
        <v>0</v>
      </c>
      <c r="AE79" s="91">
        <v>0</v>
      </c>
    </row>
    <row r="80" spans="1:31" ht="15.75" customHeight="1">
      <c r="A80" s="91" t="s">
        <v>847</v>
      </c>
      <c r="B80" s="91" t="s">
        <v>565</v>
      </c>
      <c r="C80" s="91">
        <v>0</v>
      </c>
      <c r="D80" s="91">
        <v>0</v>
      </c>
      <c r="E80" s="91">
        <v>0</v>
      </c>
      <c r="F80" s="91">
        <v>0</v>
      </c>
      <c r="G80" s="91">
        <v>0</v>
      </c>
      <c r="H80" s="91">
        <v>0</v>
      </c>
      <c r="I80" s="91">
        <v>0</v>
      </c>
      <c r="J80" s="91">
        <v>0</v>
      </c>
      <c r="K80" s="91">
        <v>0</v>
      </c>
      <c r="L80" s="91">
        <v>0</v>
      </c>
      <c r="M80" s="91">
        <v>0</v>
      </c>
      <c r="N80" s="91">
        <v>0</v>
      </c>
      <c r="O80" s="91">
        <v>0</v>
      </c>
      <c r="P80" s="91">
        <v>0</v>
      </c>
      <c r="Q80" s="91">
        <v>0</v>
      </c>
      <c r="R80" s="91">
        <v>0</v>
      </c>
      <c r="S80" s="91">
        <v>0</v>
      </c>
      <c r="T80" s="91">
        <v>0</v>
      </c>
      <c r="U80" s="91">
        <v>0</v>
      </c>
      <c r="V80" s="91">
        <v>0</v>
      </c>
      <c r="W80" s="91">
        <v>0</v>
      </c>
      <c r="X80" s="91">
        <v>0</v>
      </c>
      <c r="Y80" s="91">
        <v>0</v>
      </c>
      <c r="Z80" s="91">
        <v>0</v>
      </c>
      <c r="AA80" s="91">
        <v>0</v>
      </c>
      <c r="AB80" s="91">
        <v>0</v>
      </c>
      <c r="AC80" s="91">
        <v>0</v>
      </c>
      <c r="AD80" s="91">
        <v>0</v>
      </c>
      <c r="AE80" s="91">
        <v>0</v>
      </c>
    </row>
    <row r="81" spans="1:31" ht="15.75" customHeight="1">
      <c r="A81" s="91" t="s">
        <v>848</v>
      </c>
      <c r="B81" s="91" t="s">
        <v>565</v>
      </c>
      <c r="C81" s="91">
        <v>13336918</v>
      </c>
      <c r="D81" s="91">
        <v>9502591</v>
      </c>
      <c r="E81" s="91">
        <v>11829278</v>
      </c>
      <c r="F81" s="91">
        <v>11926670</v>
      </c>
      <c r="G81" s="91">
        <v>12603952</v>
      </c>
      <c r="H81" s="91">
        <v>11353211</v>
      </c>
      <c r="I81" s="91">
        <v>10870648</v>
      </c>
      <c r="J81" s="91">
        <v>11817020</v>
      </c>
      <c r="K81" s="91">
        <v>12025263</v>
      </c>
      <c r="L81" s="91">
        <v>12236852</v>
      </c>
      <c r="M81" s="91">
        <v>12943982</v>
      </c>
      <c r="N81" s="91">
        <v>12886504</v>
      </c>
      <c r="O81" s="91">
        <v>9297795</v>
      </c>
      <c r="P81" s="91">
        <v>11235850</v>
      </c>
      <c r="Q81" s="91">
        <v>10716494</v>
      </c>
      <c r="R81" s="91">
        <v>12117239</v>
      </c>
      <c r="S81" s="91">
        <v>13381273</v>
      </c>
      <c r="T81" s="91">
        <v>11846427</v>
      </c>
      <c r="U81" s="91">
        <v>12928933</v>
      </c>
      <c r="V81" s="91">
        <v>16242146</v>
      </c>
      <c r="W81" s="91">
        <v>12109242</v>
      </c>
      <c r="X81" s="91">
        <v>13441025</v>
      </c>
      <c r="Y81" s="91">
        <v>11696588</v>
      </c>
      <c r="Z81" s="91">
        <v>11092099</v>
      </c>
      <c r="AA81" s="91">
        <v>7522617</v>
      </c>
      <c r="AB81" s="91">
        <v>7934971</v>
      </c>
      <c r="AC81" s="91">
        <v>8259605</v>
      </c>
      <c r="AD81" s="91">
        <v>9018889</v>
      </c>
      <c r="AE81" s="91">
        <v>7070578</v>
      </c>
    </row>
    <row r="82" spans="1:31" ht="15.75" customHeight="1">
      <c r="A82" s="91" t="s">
        <v>847</v>
      </c>
      <c r="B82" s="91" t="s">
        <v>566</v>
      </c>
      <c r="C82" s="91">
        <v>8822843</v>
      </c>
      <c r="D82" s="91">
        <v>7289273</v>
      </c>
      <c r="E82" s="91">
        <v>15568500</v>
      </c>
      <c r="F82" s="91">
        <v>16892909</v>
      </c>
      <c r="G82" s="91">
        <v>8312118</v>
      </c>
      <c r="H82" s="91">
        <v>4551196</v>
      </c>
      <c r="I82" s="91">
        <v>4962556</v>
      </c>
      <c r="J82" s="91">
        <v>5502267</v>
      </c>
      <c r="K82" s="91">
        <v>4203580</v>
      </c>
      <c r="L82" s="91">
        <v>9454649</v>
      </c>
      <c r="M82" s="91">
        <v>12488371</v>
      </c>
      <c r="N82" s="91">
        <v>7891852</v>
      </c>
      <c r="O82" s="91">
        <v>13822539</v>
      </c>
      <c r="P82" s="91">
        <v>17249636</v>
      </c>
      <c r="Q82" s="91">
        <v>19723083</v>
      </c>
      <c r="R82" s="91">
        <v>13180888</v>
      </c>
      <c r="S82" s="91">
        <v>6013583</v>
      </c>
      <c r="T82" s="91">
        <v>4346118</v>
      </c>
      <c r="U82" s="91">
        <v>3259341</v>
      </c>
      <c r="V82" s="91">
        <v>8832194</v>
      </c>
      <c r="W82" s="91">
        <v>12490415</v>
      </c>
      <c r="X82" s="91">
        <v>7579872</v>
      </c>
      <c r="Y82" s="91">
        <v>2763261</v>
      </c>
      <c r="Z82" s="91">
        <v>6065287</v>
      </c>
      <c r="AA82" s="91">
        <v>5827936</v>
      </c>
      <c r="AB82" s="91">
        <v>4361322</v>
      </c>
      <c r="AC82" s="91">
        <v>6641435</v>
      </c>
      <c r="AD82" s="91">
        <v>11187093</v>
      </c>
      <c r="AE82" s="91">
        <v>12293650</v>
      </c>
    </row>
    <row r="83" spans="1:31" ht="15.75" customHeight="1">
      <c r="A83" s="91" t="s">
        <v>848</v>
      </c>
      <c r="B83" s="91" t="s">
        <v>566</v>
      </c>
      <c r="C83" s="91">
        <v>0</v>
      </c>
      <c r="D83" s="91">
        <v>0</v>
      </c>
      <c r="E83" s="91">
        <v>0</v>
      </c>
      <c r="F83" s="91">
        <v>0</v>
      </c>
      <c r="G83" s="91">
        <v>0</v>
      </c>
      <c r="H83" s="91">
        <v>0</v>
      </c>
      <c r="I83" s="91">
        <v>0</v>
      </c>
      <c r="J83" s="91">
        <v>0</v>
      </c>
      <c r="K83" s="91">
        <v>0</v>
      </c>
      <c r="L83" s="91">
        <v>0</v>
      </c>
      <c r="M83" s="91">
        <v>0</v>
      </c>
      <c r="N83" s="91">
        <v>0</v>
      </c>
      <c r="O83" s="91">
        <v>0</v>
      </c>
      <c r="P83" s="91">
        <v>0</v>
      </c>
      <c r="Q83" s="91">
        <v>0</v>
      </c>
      <c r="R83" s="91">
        <v>0</v>
      </c>
      <c r="S83" s="91">
        <v>0</v>
      </c>
      <c r="T83" s="91">
        <v>0</v>
      </c>
      <c r="U83" s="91">
        <v>0</v>
      </c>
      <c r="V83" s="91">
        <v>0</v>
      </c>
      <c r="W83" s="91">
        <v>0</v>
      </c>
      <c r="X83" s="91">
        <v>0</v>
      </c>
      <c r="Y83" s="91">
        <v>0</v>
      </c>
      <c r="Z83" s="91">
        <v>0</v>
      </c>
      <c r="AA83" s="91">
        <v>0</v>
      </c>
      <c r="AB83" s="91">
        <v>0</v>
      </c>
      <c r="AC83" s="91">
        <v>0</v>
      </c>
      <c r="AD83" s="91">
        <v>0</v>
      </c>
      <c r="AE83" s="91">
        <v>0</v>
      </c>
    </row>
    <row r="84" spans="1:31" ht="15.75" customHeight="1">
      <c r="A84" s="91" t="s">
        <v>847</v>
      </c>
      <c r="B84" s="91" t="s">
        <v>567</v>
      </c>
      <c r="C84" s="91">
        <v>15816964</v>
      </c>
      <c r="D84" s="91">
        <v>14024193</v>
      </c>
      <c r="E84" s="91">
        <v>16466046</v>
      </c>
      <c r="F84" s="91">
        <v>17103687</v>
      </c>
      <c r="G84" s="91">
        <v>11094368</v>
      </c>
      <c r="H84" s="91">
        <v>11531017</v>
      </c>
      <c r="I84" s="91">
        <v>9452105</v>
      </c>
      <c r="J84" s="91">
        <v>6730623</v>
      </c>
      <c r="K84" s="91">
        <v>5506688</v>
      </c>
      <c r="L84" s="91">
        <v>11962882</v>
      </c>
      <c r="M84" s="91">
        <v>12099876</v>
      </c>
      <c r="N84" s="91">
        <v>14235130</v>
      </c>
      <c r="O84" s="91">
        <v>13131388</v>
      </c>
      <c r="P84" s="91">
        <v>7514965</v>
      </c>
      <c r="Q84" s="91">
        <v>14743847</v>
      </c>
      <c r="R84" s="91">
        <v>13288950</v>
      </c>
      <c r="S84" s="91">
        <v>15760685</v>
      </c>
      <c r="T84" s="91">
        <v>14629639</v>
      </c>
      <c r="U84" s="91">
        <v>17693787</v>
      </c>
      <c r="V84" s="91">
        <v>20741069</v>
      </c>
      <c r="W84" s="91">
        <v>19729808</v>
      </c>
      <c r="X84" s="91">
        <v>23878900</v>
      </c>
      <c r="Y84" s="91">
        <v>22692127</v>
      </c>
      <c r="Z84" s="91">
        <v>15080537</v>
      </c>
      <c r="AA84" s="91">
        <v>15948056</v>
      </c>
      <c r="AB84" s="91">
        <v>16479278</v>
      </c>
      <c r="AC84" s="91">
        <v>14215709</v>
      </c>
      <c r="AD84" s="91">
        <v>13173259</v>
      </c>
      <c r="AE84" s="91">
        <v>14040847</v>
      </c>
    </row>
    <row r="85" spans="1:31" ht="15.75" customHeight="1">
      <c r="A85" s="91" t="s">
        <v>848</v>
      </c>
      <c r="B85" s="91" t="s">
        <v>567</v>
      </c>
      <c r="C85" s="91">
        <v>0</v>
      </c>
      <c r="D85" s="91">
        <v>0</v>
      </c>
      <c r="E85" s="91">
        <v>0</v>
      </c>
      <c r="F85" s="91">
        <v>0</v>
      </c>
      <c r="G85" s="91">
        <v>0</v>
      </c>
      <c r="H85" s="91">
        <v>0</v>
      </c>
      <c r="I85" s="91">
        <v>0</v>
      </c>
      <c r="J85" s="91">
        <v>0</v>
      </c>
      <c r="K85" s="91">
        <v>0</v>
      </c>
      <c r="L85" s="91">
        <v>0</v>
      </c>
      <c r="M85" s="91">
        <v>0</v>
      </c>
      <c r="N85" s="91">
        <v>0</v>
      </c>
      <c r="O85" s="91">
        <v>0</v>
      </c>
      <c r="P85" s="91">
        <v>0</v>
      </c>
      <c r="Q85" s="91">
        <v>0</v>
      </c>
      <c r="R85" s="91">
        <v>0</v>
      </c>
      <c r="S85" s="91">
        <v>0</v>
      </c>
      <c r="T85" s="91">
        <v>0</v>
      </c>
      <c r="U85" s="91">
        <v>0</v>
      </c>
      <c r="V85" s="91">
        <v>0</v>
      </c>
      <c r="W85" s="91">
        <v>0</v>
      </c>
      <c r="X85" s="91">
        <v>0</v>
      </c>
      <c r="Y85" s="91">
        <v>0</v>
      </c>
      <c r="Z85" s="91">
        <v>0</v>
      </c>
      <c r="AA85" s="91">
        <v>0</v>
      </c>
      <c r="AB85" s="91">
        <v>0</v>
      </c>
      <c r="AC85" s="91">
        <v>0</v>
      </c>
      <c r="AD85" s="91">
        <v>0</v>
      </c>
      <c r="AE85" s="91">
        <v>0</v>
      </c>
    </row>
    <row r="86" spans="1:31" ht="15.75" customHeight="1">
      <c r="A86" s="91" t="s">
        <v>847</v>
      </c>
      <c r="B86" s="91" t="s">
        <v>568</v>
      </c>
      <c r="C86" s="91">
        <v>0</v>
      </c>
      <c r="D86" s="91">
        <v>0</v>
      </c>
      <c r="E86" s="91">
        <v>0</v>
      </c>
      <c r="F86" s="91">
        <v>0</v>
      </c>
      <c r="G86" s="91">
        <v>0</v>
      </c>
      <c r="H86" s="91">
        <v>0</v>
      </c>
      <c r="I86" s="91">
        <v>0</v>
      </c>
      <c r="J86" s="91">
        <v>0</v>
      </c>
      <c r="K86" s="91">
        <v>0</v>
      </c>
      <c r="L86" s="91">
        <v>0</v>
      </c>
      <c r="M86" s="91">
        <v>0</v>
      </c>
      <c r="N86" s="91">
        <v>0</v>
      </c>
      <c r="O86" s="91">
        <v>0</v>
      </c>
      <c r="P86" s="91">
        <v>0</v>
      </c>
      <c r="Q86" s="91">
        <v>0</v>
      </c>
      <c r="R86" s="91">
        <v>0</v>
      </c>
      <c r="S86" s="91">
        <v>0</v>
      </c>
      <c r="T86" s="91">
        <v>0</v>
      </c>
      <c r="U86" s="91">
        <v>0</v>
      </c>
      <c r="V86" s="91">
        <v>0</v>
      </c>
      <c r="W86" s="91">
        <v>0</v>
      </c>
      <c r="X86" s="91">
        <v>0</v>
      </c>
      <c r="Y86" s="91">
        <v>0</v>
      </c>
      <c r="Z86" s="91">
        <v>0</v>
      </c>
      <c r="AA86" s="91">
        <v>0</v>
      </c>
      <c r="AB86" s="91">
        <v>0</v>
      </c>
      <c r="AC86" s="91">
        <v>0</v>
      </c>
      <c r="AD86" s="91">
        <v>0</v>
      </c>
      <c r="AE86" s="91">
        <v>0</v>
      </c>
    </row>
    <row r="87" spans="1:31" ht="15.75" customHeight="1">
      <c r="A87" s="91" t="s">
        <v>848</v>
      </c>
      <c r="B87" s="91" t="s">
        <v>568</v>
      </c>
      <c r="C87" s="91">
        <v>19156014</v>
      </c>
      <c r="D87" s="91">
        <v>19716068</v>
      </c>
      <c r="E87" s="91">
        <v>21420031</v>
      </c>
      <c r="F87" s="91">
        <v>21357376</v>
      </c>
      <c r="G87" s="91">
        <v>21512860</v>
      </c>
      <c r="H87" s="91">
        <v>20862305</v>
      </c>
      <c r="I87" s="91">
        <v>22436977</v>
      </c>
      <c r="J87" s="91">
        <v>20688015</v>
      </c>
      <c r="K87" s="91">
        <v>21289803</v>
      </c>
      <c r="L87" s="91">
        <v>21011911</v>
      </c>
      <c r="M87" s="91">
        <v>21404253</v>
      </c>
      <c r="N87" s="91">
        <v>20045339</v>
      </c>
      <c r="O87" s="91">
        <v>20106566</v>
      </c>
      <c r="P87" s="91">
        <v>19261086</v>
      </c>
      <c r="Q87" s="91">
        <v>18233916</v>
      </c>
      <c r="R87" s="91">
        <v>21553211</v>
      </c>
      <c r="S87" s="91">
        <v>19125175</v>
      </c>
      <c r="T87" s="91">
        <v>19490976</v>
      </c>
      <c r="U87" s="91">
        <v>19965252</v>
      </c>
      <c r="V87" s="91">
        <v>21159930</v>
      </c>
      <c r="W87" s="91">
        <v>21796539</v>
      </c>
      <c r="X87" s="91">
        <v>21517279</v>
      </c>
      <c r="Y87" s="91">
        <v>21534011</v>
      </c>
      <c r="Z87" s="91">
        <v>19537633</v>
      </c>
      <c r="AA87" s="91">
        <v>18577332</v>
      </c>
      <c r="AB87" s="91">
        <v>19644207</v>
      </c>
      <c r="AC87" s="91">
        <v>20049326</v>
      </c>
      <c r="AD87" s="91">
        <v>22095457</v>
      </c>
      <c r="AE87" s="91">
        <v>21598061</v>
      </c>
    </row>
    <row r="88" spans="1:31" ht="15.75" customHeight="1">
      <c r="A88" s="91" t="s">
        <v>847</v>
      </c>
      <c r="B88" s="91" t="s">
        <v>569</v>
      </c>
      <c r="C88" s="91">
        <v>31620437</v>
      </c>
      <c r="D88" s="91">
        <v>29106323</v>
      </c>
      <c r="E88" s="91">
        <v>25527168</v>
      </c>
      <c r="F88" s="91">
        <v>32152396</v>
      </c>
      <c r="G88" s="91">
        <v>41379087</v>
      </c>
      <c r="H88" s="91">
        <v>39208480</v>
      </c>
      <c r="I88" s="91">
        <v>33699352</v>
      </c>
      <c r="J88" s="91">
        <v>34842360</v>
      </c>
      <c r="K88" s="91">
        <v>30541752</v>
      </c>
      <c r="L88" s="91">
        <v>42367776</v>
      </c>
      <c r="M88" s="91">
        <v>36142111</v>
      </c>
      <c r="N88" s="91">
        <v>30160840</v>
      </c>
      <c r="O88" s="91">
        <v>23901099</v>
      </c>
      <c r="P88" s="91">
        <v>22820869</v>
      </c>
      <c r="Q88" s="91">
        <v>24858371</v>
      </c>
      <c r="R88" s="91">
        <v>21895152</v>
      </c>
      <c r="S88" s="91">
        <v>14662304</v>
      </c>
      <c r="T88" s="91">
        <v>20217486</v>
      </c>
      <c r="U88" s="91">
        <v>19424322</v>
      </c>
      <c r="V88" s="91">
        <v>21808230</v>
      </c>
      <c r="W88" s="91">
        <v>22551010</v>
      </c>
      <c r="X88" s="91">
        <v>30972564</v>
      </c>
      <c r="Y88" s="91">
        <v>35028733</v>
      </c>
      <c r="Z88" s="91">
        <v>24544335</v>
      </c>
      <c r="AA88" s="91">
        <v>27180567</v>
      </c>
      <c r="AB88" s="91">
        <v>38244127</v>
      </c>
      <c r="AC88" s="91">
        <v>42198409</v>
      </c>
      <c r="AD88" s="91">
        <v>37031973</v>
      </c>
      <c r="AE88" s="91">
        <v>36569945</v>
      </c>
    </row>
    <row r="89" spans="1:31" ht="15.75" customHeight="1">
      <c r="A89" s="91" t="s">
        <v>848</v>
      </c>
      <c r="B89" s="91" t="s">
        <v>569</v>
      </c>
      <c r="C89" s="91">
        <v>0</v>
      </c>
      <c r="D89" s="91">
        <v>0</v>
      </c>
      <c r="E89" s="91">
        <v>0</v>
      </c>
      <c r="F89" s="91">
        <v>0</v>
      </c>
      <c r="G89" s="91">
        <v>0</v>
      </c>
      <c r="H89" s="91">
        <v>0</v>
      </c>
      <c r="I89" s="91">
        <v>0</v>
      </c>
      <c r="J89" s="91">
        <v>0</v>
      </c>
      <c r="K89" s="91">
        <v>0</v>
      </c>
      <c r="L89" s="91">
        <v>0</v>
      </c>
      <c r="M89" s="91">
        <v>0</v>
      </c>
      <c r="N89" s="91">
        <v>0</v>
      </c>
      <c r="O89" s="91">
        <v>0</v>
      </c>
      <c r="P89" s="91">
        <v>0</v>
      </c>
      <c r="Q89" s="91">
        <v>0</v>
      </c>
      <c r="R89" s="91">
        <v>0</v>
      </c>
      <c r="S89" s="91">
        <v>0</v>
      </c>
      <c r="T89" s="91">
        <v>0</v>
      </c>
      <c r="U89" s="91">
        <v>0</v>
      </c>
      <c r="V89" s="91">
        <v>0</v>
      </c>
      <c r="W89" s="91">
        <v>0</v>
      </c>
      <c r="X89" s="91">
        <v>0</v>
      </c>
      <c r="Y89" s="91">
        <v>0</v>
      </c>
      <c r="Z89" s="91">
        <v>0</v>
      </c>
      <c r="AA89" s="91">
        <v>0</v>
      </c>
      <c r="AB89" s="91">
        <v>0</v>
      </c>
      <c r="AC89" s="91">
        <v>0</v>
      </c>
      <c r="AD89" s="91">
        <v>0</v>
      </c>
      <c r="AE89" s="91">
        <v>0</v>
      </c>
    </row>
    <row r="90" spans="1:31" ht="15.75" customHeight="1">
      <c r="A90" s="91" t="s">
        <v>847</v>
      </c>
      <c r="B90" s="91" t="s">
        <v>570</v>
      </c>
      <c r="C90" s="91">
        <v>537952</v>
      </c>
      <c r="D90" s="91">
        <v>0</v>
      </c>
      <c r="E90" s="91">
        <v>0</v>
      </c>
      <c r="F90" s="91">
        <v>0</v>
      </c>
      <c r="G90" s="91">
        <v>0</v>
      </c>
      <c r="H90" s="91">
        <v>0</v>
      </c>
      <c r="I90" s="91">
        <v>0</v>
      </c>
      <c r="J90" s="91">
        <v>0</v>
      </c>
      <c r="K90" s="91">
        <v>0</v>
      </c>
      <c r="L90" s="91">
        <v>0</v>
      </c>
      <c r="M90" s="91">
        <v>0</v>
      </c>
      <c r="N90" s="91">
        <v>0</v>
      </c>
      <c r="O90" s="91">
        <v>0</v>
      </c>
      <c r="P90" s="91">
        <v>0</v>
      </c>
      <c r="Q90" s="91">
        <v>0</v>
      </c>
      <c r="R90" s="91">
        <v>0</v>
      </c>
      <c r="S90" s="91">
        <v>0</v>
      </c>
      <c r="T90" s="91">
        <v>0</v>
      </c>
      <c r="U90" s="91">
        <v>0</v>
      </c>
      <c r="V90" s="91">
        <v>0</v>
      </c>
      <c r="W90" s="91">
        <v>0</v>
      </c>
      <c r="X90" s="91">
        <v>0</v>
      </c>
      <c r="Y90" s="91">
        <v>0</v>
      </c>
      <c r="Z90" s="91">
        <v>0</v>
      </c>
      <c r="AA90" s="91">
        <v>0</v>
      </c>
      <c r="AB90" s="91">
        <v>0</v>
      </c>
      <c r="AC90" s="91">
        <v>0</v>
      </c>
      <c r="AD90" s="91">
        <v>0</v>
      </c>
      <c r="AE90" s="91">
        <v>0</v>
      </c>
    </row>
    <row r="91" spans="1:31" ht="15.75" customHeight="1">
      <c r="A91" s="91" t="s">
        <v>848</v>
      </c>
      <c r="B91" s="91" t="s">
        <v>570</v>
      </c>
      <c r="C91" s="91">
        <v>0</v>
      </c>
      <c r="D91" s="91">
        <v>4963868</v>
      </c>
      <c r="E91" s="91">
        <v>6943157</v>
      </c>
      <c r="F91" s="91">
        <v>7493656</v>
      </c>
      <c r="G91" s="91">
        <v>3913335</v>
      </c>
      <c r="H91" s="91">
        <v>6074237</v>
      </c>
      <c r="I91" s="91">
        <v>3220956</v>
      </c>
      <c r="J91" s="91">
        <v>3041059</v>
      </c>
      <c r="K91" s="91">
        <v>2730208</v>
      </c>
      <c r="L91" s="91">
        <v>2316335</v>
      </c>
      <c r="M91" s="91">
        <v>4050</v>
      </c>
      <c r="N91" s="91">
        <v>282207</v>
      </c>
      <c r="O91" s="91">
        <v>4101134</v>
      </c>
      <c r="P91" s="91">
        <v>4479535</v>
      </c>
      <c r="Q91" s="91">
        <v>3537430</v>
      </c>
      <c r="R91" s="91">
        <v>8747950</v>
      </c>
      <c r="S91" s="91">
        <v>9522846</v>
      </c>
      <c r="T91" s="91">
        <v>11852128</v>
      </c>
      <c r="U91" s="91">
        <v>14384521</v>
      </c>
      <c r="V91" s="91">
        <v>15623353</v>
      </c>
      <c r="W91" s="91">
        <v>9245872</v>
      </c>
      <c r="X91" s="91">
        <v>9813779</v>
      </c>
      <c r="Y91" s="91">
        <v>13438509</v>
      </c>
      <c r="Z91" s="91">
        <v>8388375</v>
      </c>
      <c r="AA91" s="91">
        <v>3323221</v>
      </c>
      <c r="AB91" s="91">
        <v>9517361</v>
      </c>
      <c r="AC91" s="91">
        <v>11970421</v>
      </c>
      <c r="AD91" s="91">
        <v>8294365</v>
      </c>
      <c r="AE91" s="91">
        <v>16672891</v>
      </c>
    </row>
    <row r="92" spans="1:31" ht="15.75" customHeight="1">
      <c r="A92" s="91" t="s">
        <v>847</v>
      </c>
      <c r="B92" s="91" t="s">
        <v>571</v>
      </c>
      <c r="C92" s="91">
        <v>0</v>
      </c>
      <c r="D92" s="91">
        <v>122678</v>
      </c>
      <c r="E92" s="91">
        <v>5071569</v>
      </c>
      <c r="F92" s="91">
        <v>7233331</v>
      </c>
      <c r="G92" s="91">
        <v>10929832</v>
      </c>
      <c r="H92" s="91">
        <v>5376212</v>
      </c>
      <c r="I92" s="91">
        <v>591722</v>
      </c>
      <c r="J92" s="91">
        <v>1231575</v>
      </c>
      <c r="K92" s="91">
        <v>653056</v>
      </c>
      <c r="L92" s="91">
        <v>0</v>
      </c>
      <c r="M92" s="91">
        <v>4483116</v>
      </c>
      <c r="N92" s="91">
        <v>5589859</v>
      </c>
      <c r="O92" s="91">
        <v>1805454</v>
      </c>
      <c r="P92" s="91">
        <v>1075634</v>
      </c>
      <c r="Q92" s="91">
        <v>0</v>
      </c>
      <c r="R92" s="91">
        <v>2336153</v>
      </c>
      <c r="S92" s="91">
        <v>159486</v>
      </c>
      <c r="T92" s="91">
        <v>0</v>
      </c>
      <c r="U92" s="91">
        <v>0</v>
      </c>
      <c r="V92" s="91">
        <v>0</v>
      </c>
      <c r="W92" s="91">
        <v>0</v>
      </c>
      <c r="X92" s="91">
        <v>0</v>
      </c>
      <c r="Y92" s="91">
        <v>0</v>
      </c>
      <c r="Z92" s="91">
        <v>0</v>
      </c>
      <c r="AA92" s="91">
        <v>0</v>
      </c>
      <c r="AB92" s="91">
        <v>0</v>
      </c>
      <c r="AC92" s="91">
        <v>0</v>
      </c>
      <c r="AD92" s="91">
        <v>0</v>
      </c>
      <c r="AE92" s="91">
        <v>0</v>
      </c>
    </row>
    <row r="93" spans="1:31" ht="15.75" customHeight="1">
      <c r="A93" s="91" t="s">
        <v>848</v>
      </c>
      <c r="B93" s="91" t="s">
        <v>571</v>
      </c>
      <c r="C93" s="91">
        <v>3077931</v>
      </c>
      <c r="D93" s="91">
        <v>0</v>
      </c>
      <c r="E93" s="91">
        <v>0</v>
      </c>
      <c r="F93" s="91">
        <v>0</v>
      </c>
      <c r="G93" s="91">
        <v>0</v>
      </c>
      <c r="H93" s="91">
        <v>0</v>
      </c>
      <c r="I93" s="91">
        <v>0</v>
      </c>
      <c r="J93" s="91">
        <v>0</v>
      </c>
      <c r="K93" s="91">
        <v>0</v>
      </c>
      <c r="L93" s="91">
        <v>3702055</v>
      </c>
      <c r="M93" s="91">
        <v>0</v>
      </c>
      <c r="N93" s="91">
        <v>0</v>
      </c>
      <c r="O93" s="91">
        <v>0</v>
      </c>
      <c r="P93" s="91">
        <v>0</v>
      </c>
      <c r="Q93" s="91">
        <v>2591680</v>
      </c>
      <c r="R93" s="91">
        <v>0</v>
      </c>
      <c r="S93" s="91">
        <v>0</v>
      </c>
      <c r="T93" s="91">
        <v>2427616</v>
      </c>
      <c r="U93" s="91">
        <v>4620019</v>
      </c>
      <c r="V93" s="91">
        <v>5007823</v>
      </c>
      <c r="W93" s="91">
        <v>5542405</v>
      </c>
      <c r="X93" s="91">
        <v>9070780</v>
      </c>
      <c r="Y93" s="91">
        <v>10750238</v>
      </c>
      <c r="Z93" s="91">
        <v>8446112</v>
      </c>
      <c r="AA93" s="91">
        <v>9178311</v>
      </c>
      <c r="AB93" s="91">
        <v>8982333</v>
      </c>
      <c r="AC93" s="91">
        <v>10168298</v>
      </c>
      <c r="AD93" s="91">
        <v>10146197</v>
      </c>
      <c r="AE93" s="91">
        <v>11903191</v>
      </c>
    </row>
    <row r="94" spans="1:31" ht="15.75" customHeight="1">
      <c r="A94" s="91" t="s">
        <v>847</v>
      </c>
      <c r="B94" s="91" t="s">
        <v>572</v>
      </c>
      <c r="C94" s="91">
        <v>0</v>
      </c>
      <c r="D94" s="91">
        <v>0</v>
      </c>
      <c r="E94" s="91">
        <v>0</v>
      </c>
      <c r="F94" s="91">
        <v>0</v>
      </c>
      <c r="G94" s="91">
        <v>0</v>
      </c>
      <c r="H94" s="91">
        <v>0</v>
      </c>
      <c r="I94" s="91">
        <v>0</v>
      </c>
      <c r="J94" s="91">
        <v>0</v>
      </c>
      <c r="K94" s="91">
        <v>0</v>
      </c>
      <c r="L94" s="91">
        <v>0</v>
      </c>
      <c r="M94" s="91">
        <v>0</v>
      </c>
      <c r="N94" s="91">
        <v>0</v>
      </c>
      <c r="O94" s="91">
        <v>0</v>
      </c>
      <c r="P94" s="91">
        <v>0</v>
      </c>
      <c r="Q94" s="91">
        <v>0</v>
      </c>
      <c r="R94" s="91">
        <v>0</v>
      </c>
      <c r="S94" s="91">
        <v>0</v>
      </c>
      <c r="T94" s="91">
        <v>0</v>
      </c>
      <c r="U94" s="91">
        <v>0</v>
      </c>
      <c r="V94" s="91">
        <v>0</v>
      </c>
      <c r="W94" s="91">
        <v>0</v>
      </c>
      <c r="X94" s="91">
        <v>0</v>
      </c>
      <c r="Y94" s="91">
        <v>0</v>
      </c>
      <c r="Z94" s="91">
        <v>0</v>
      </c>
      <c r="AA94" s="91">
        <v>0</v>
      </c>
      <c r="AB94" s="91">
        <v>0</v>
      </c>
      <c r="AC94" s="91">
        <v>0</v>
      </c>
      <c r="AD94" s="91">
        <v>0</v>
      </c>
      <c r="AE94" s="91">
        <v>0</v>
      </c>
    </row>
    <row r="95" spans="1:31" ht="15.75" customHeight="1">
      <c r="A95" s="91" t="s">
        <v>848</v>
      </c>
      <c r="B95" s="91" t="s">
        <v>572</v>
      </c>
      <c r="C95" s="91">
        <v>47068059</v>
      </c>
      <c r="D95" s="91">
        <v>42458225</v>
      </c>
      <c r="E95" s="91">
        <v>48542382</v>
      </c>
      <c r="F95" s="91">
        <v>46031503</v>
      </c>
      <c r="G95" s="91">
        <v>46214573</v>
      </c>
      <c r="H95" s="91">
        <v>43352789</v>
      </c>
      <c r="I95" s="91">
        <v>48713174</v>
      </c>
      <c r="J95" s="91">
        <v>50027029</v>
      </c>
      <c r="K95" s="91">
        <v>45589687</v>
      </c>
      <c r="L95" s="91">
        <v>49598244</v>
      </c>
      <c r="M95" s="91">
        <v>51628652</v>
      </c>
      <c r="N95" s="91">
        <v>46888935</v>
      </c>
      <c r="O95" s="91">
        <v>48592359</v>
      </c>
      <c r="P95" s="91">
        <v>49974683</v>
      </c>
      <c r="Q95" s="91">
        <v>53374292</v>
      </c>
      <c r="R95" s="91">
        <v>52545952</v>
      </c>
      <c r="S95" s="91">
        <v>56097982</v>
      </c>
      <c r="T95" s="91">
        <v>60243848</v>
      </c>
      <c r="U95" s="91">
        <v>56477855</v>
      </c>
      <c r="V95" s="91">
        <v>62615453</v>
      </c>
      <c r="W95" s="91">
        <v>67915553</v>
      </c>
      <c r="X95" s="91">
        <v>65984204</v>
      </c>
      <c r="Y95" s="91">
        <v>66039758</v>
      </c>
      <c r="Z95" s="91">
        <v>66729936</v>
      </c>
      <c r="AA95" s="91">
        <v>60534177</v>
      </c>
      <c r="AB95" s="91">
        <v>54898407</v>
      </c>
      <c r="AC95" s="91">
        <v>55732372</v>
      </c>
      <c r="AD95" s="91">
        <v>56609468</v>
      </c>
      <c r="AE95" s="91">
        <v>52562189</v>
      </c>
    </row>
    <row r="96" spans="1:31" ht="15.75" customHeight="1">
      <c r="A96" s="91" t="s">
        <v>847</v>
      </c>
      <c r="B96" s="91" t="s">
        <v>573</v>
      </c>
      <c r="C96" s="91">
        <v>6047030</v>
      </c>
      <c r="D96" s="91">
        <v>3708699</v>
      </c>
      <c r="E96" s="91">
        <v>1506170</v>
      </c>
      <c r="F96" s="91">
        <v>1637013</v>
      </c>
      <c r="G96" s="91">
        <v>1458500</v>
      </c>
      <c r="H96" s="91">
        <v>1704929</v>
      </c>
      <c r="I96" s="91">
        <v>0</v>
      </c>
      <c r="J96" s="91">
        <v>0</v>
      </c>
      <c r="K96" s="91">
        <v>0</v>
      </c>
      <c r="L96" s="91">
        <v>0</v>
      </c>
      <c r="M96" s="91">
        <v>628975</v>
      </c>
      <c r="N96" s="91">
        <v>0</v>
      </c>
      <c r="O96" s="91">
        <v>1033293</v>
      </c>
      <c r="P96" s="91">
        <v>2953885</v>
      </c>
      <c r="Q96" s="91">
        <v>3613858</v>
      </c>
      <c r="R96" s="91">
        <v>2563578</v>
      </c>
      <c r="S96" s="91">
        <v>2390504</v>
      </c>
      <c r="T96" s="91">
        <v>1237631</v>
      </c>
      <c r="U96" s="91">
        <v>488422</v>
      </c>
      <c r="V96" s="91">
        <v>0</v>
      </c>
      <c r="W96" s="91">
        <v>207115</v>
      </c>
      <c r="X96" s="91">
        <v>0</v>
      </c>
      <c r="Y96" s="91">
        <v>5744</v>
      </c>
      <c r="Z96" s="91">
        <v>1935555</v>
      </c>
      <c r="AA96" s="91">
        <v>1711876</v>
      </c>
      <c r="AB96" s="91">
        <v>1097908</v>
      </c>
      <c r="AC96" s="91">
        <v>1353417</v>
      </c>
      <c r="AD96" s="91">
        <v>235601</v>
      </c>
      <c r="AE96" s="91">
        <v>0</v>
      </c>
    </row>
    <row r="97" spans="1:31" ht="15.75" customHeight="1">
      <c r="A97" s="91" t="s">
        <v>848</v>
      </c>
      <c r="B97" s="91" t="s">
        <v>573</v>
      </c>
      <c r="C97" s="91">
        <v>0</v>
      </c>
      <c r="D97" s="91">
        <v>0</v>
      </c>
      <c r="E97" s="91">
        <v>0</v>
      </c>
      <c r="F97" s="91">
        <v>0</v>
      </c>
      <c r="G97" s="91">
        <v>0</v>
      </c>
      <c r="H97" s="91">
        <v>0</v>
      </c>
      <c r="I97" s="91">
        <v>1626994</v>
      </c>
      <c r="J97" s="91">
        <v>1849752</v>
      </c>
      <c r="K97" s="91">
        <v>1740659</v>
      </c>
      <c r="L97" s="91">
        <v>272035</v>
      </c>
      <c r="M97" s="91">
        <v>0</v>
      </c>
      <c r="N97" s="91">
        <v>85770</v>
      </c>
      <c r="O97" s="91">
        <v>0</v>
      </c>
      <c r="P97" s="91">
        <v>0</v>
      </c>
      <c r="Q97" s="91">
        <v>0</v>
      </c>
      <c r="R97" s="91">
        <v>0</v>
      </c>
      <c r="S97" s="91">
        <v>0</v>
      </c>
      <c r="T97" s="91">
        <v>0</v>
      </c>
      <c r="U97" s="91">
        <v>0</v>
      </c>
      <c r="V97" s="91">
        <v>204758</v>
      </c>
      <c r="W97" s="91">
        <v>0</v>
      </c>
      <c r="X97" s="91">
        <v>1052712</v>
      </c>
      <c r="Y97" s="91">
        <v>0</v>
      </c>
      <c r="Z97" s="91">
        <v>0</v>
      </c>
      <c r="AA97" s="91">
        <v>0</v>
      </c>
      <c r="AB97" s="91">
        <v>0</v>
      </c>
      <c r="AC97" s="91">
        <v>0</v>
      </c>
      <c r="AD97" s="91">
        <v>0</v>
      </c>
      <c r="AE97" s="91">
        <v>285085</v>
      </c>
    </row>
    <row r="98" spans="1:31" ht="15.75" customHeight="1">
      <c r="A98" s="91" t="s">
        <v>847</v>
      </c>
      <c r="B98" s="91" t="s">
        <v>574</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row>
    <row r="99" spans="1:31" ht="15.75" customHeight="1">
      <c r="A99" s="91" t="s">
        <v>848</v>
      </c>
      <c r="B99" s="91" t="s">
        <v>574</v>
      </c>
      <c r="C99" s="91">
        <v>9016456</v>
      </c>
      <c r="D99" s="91">
        <v>8258649</v>
      </c>
      <c r="E99" s="91">
        <v>8449438</v>
      </c>
      <c r="F99" s="91">
        <v>8846330</v>
      </c>
      <c r="G99" s="91">
        <v>7563656</v>
      </c>
      <c r="H99" s="91">
        <v>7662981</v>
      </c>
      <c r="I99" s="91">
        <v>3411082</v>
      </c>
      <c r="J99" s="91">
        <v>4014178</v>
      </c>
      <c r="K99" s="91">
        <v>6317267</v>
      </c>
      <c r="L99" s="91">
        <v>7813160</v>
      </c>
      <c r="M99" s="91">
        <v>7005809</v>
      </c>
      <c r="N99" s="91">
        <v>6340091</v>
      </c>
      <c r="O99" s="91">
        <v>9942487</v>
      </c>
      <c r="P99" s="91">
        <v>7979448</v>
      </c>
      <c r="Q99" s="91">
        <v>8228091</v>
      </c>
      <c r="R99" s="91">
        <v>11952335</v>
      </c>
      <c r="S99" s="91">
        <v>9276877</v>
      </c>
      <c r="T99" s="91">
        <v>13191588</v>
      </c>
      <c r="U99" s="91">
        <v>12158923</v>
      </c>
      <c r="V99" s="91">
        <v>16252663</v>
      </c>
      <c r="W99" s="91">
        <v>13748043</v>
      </c>
      <c r="X99" s="91">
        <v>14577271</v>
      </c>
      <c r="Y99" s="91">
        <v>11125069</v>
      </c>
      <c r="Z99" s="91">
        <v>8969082</v>
      </c>
      <c r="AA99" s="91">
        <v>7862831</v>
      </c>
      <c r="AB99" s="91">
        <v>7591766</v>
      </c>
      <c r="AC99" s="91">
        <v>9966383</v>
      </c>
      <c r="AD99" s="91">
        <v>7331627</v>
      </c>
      <c r="AE99" s="91">
        <v>10787771</v>
      </c>
    </row>
    <row r="100" spans="1:31" ht="15.75" customHeight="1">
      <c r="A100" s="91" t="s">
        <v>847</v>
      </c>
      <c r="B100" s="91" t="s">
        <v>575</v>
      </c>
      <c r="C100" s="91">
        <v>668183</v>
      </c>
      <c r="D100" s="91">
        <v>914883</v>
      </c>
      <c r="E100" s="91">
        <v>1061140</v>
      </c>
      <c r="F100" s="91">
        <v>2523730</v>
      </c>
      <c r="G100" s="91">
        <v>54761</v>
      </c>
      <c r="H100" s="91">
        <v>0</v>
      </c>
      <c r="I100" s="91">
        <v>0</v>
      </c>
      <c r="J100" s="91">
        <v>0</v>
      </c>
      <c r="K100" s="91">
        <v>0</v>
      </c>
      <c r="L100" s="91">
        <v>0</v>
      </c>
      <c r="M100" s="91">
        <v>0</v>
      </c>
      <c r="N100" s="91">
        <v>2146716</v>
      </c>
      <c r="O100" s="91">
        <v>2225029</v>
      </c>
      <c r="P100" s="91">
        <v>2165724</v>
      </c>
      <c r="Q100" s="91">
        <v>2834629</v>
      </c>
      <c r="R100" s="91">
        <v>4414128</v>
      </c>
      <c r="S100" s="91">
        <v>4057115</v>
      </c>
      <c r="T100" s="91">
        <v>5306832</v>
      </c>
      <c r="U100" s="91">
        <v>4734456</v>
      </c>
      <c r="V100" s="91">
        <v>3613878</v>
      </c>
      <c r="W100" s="91">
        <v>2108185</v>
      </c>
      <c r="X100" s="91">
        <v>477005</v>
      </c>
      <c r="Y100" s="91">
        <v>1097501</v>
      </c>
      <c r="Z100" s="91">
        <v>2941389</v>
      </c>
      <c r="AA100" s="91">
        <v>2162766</v>
      </c>
      <c r="AB100" s="91">
        <v>3257744</v>
      </c>
      <c r="AC100" s="91">
        <v>1365888</v>
      </c>
      <c r="AD100" s="91">
        <v>2129763</v>
      </c>
      <c r="AE100" s="91">
        <v>974354</v>
      </c>
    </row>
    <row r="101" spans="1:31" ht="15.75" customHeight="1">
      <c r="A101" s="91" t="s">
        <v>848</v>
      </c>
      <c r="B101" s="91" t="s">
        <v>575</v>
      </c>
      <c r="C101" s="91">
        <v>0</v>
      </c>
      <c r="D101" s="91">
        <v>0</v>
      </c>
      <c r="E101" s="91">
        <v>0</v>
      </c>
      <c r="F101" s="91">
        <v>0</v>
      </c>
      <c r="G101" s="91">
        <v>0</v>
      </c>
      <c r="H101" s="91">
        <v>467019</v>
      </c>
      <c r="I101" s="91">
        <v>1376542</v>
      </c>
      <c r="J101" s="91">
        <v>3816349</v>
      </c>
      <c r="K101" s="91">
        <v>320034</v>
      </c>
      <c r="L101" s="91">
        <v>1876577</v>
      </c>
      <c r="M101" s="91">
        <v>424388</v>
      </c>
      <c r="N101" s="91">
        <v>0</v>
      </c>
      <c r="O101" s="91">
        <v>0</v>
      </c>
      <c r="P101" s="91">
        <v>0</v>
      </c>
      <c r="Q101" s="91">
        <v>0</v>
      </c>
      <c r="R101" s="91">
        <v>0</v>
      </c>
      <c r="S101" s="91">
        <v>0</v>
      </c>
      <c r="T101" s="91">
        <v>0</v>
      </c>
      <c r="U101" s="91">
        <v>0</v>
      </c>
      <c r="V101" s="91">
        <v>0</v>
      </c>
      <c r="W101" s="91">
        <v>0</v>
      </c>
      <c r="X101" s="91">
        <v>0</v>
      </c>
      <c r="Y101" s="91">
        <v>0</v>
      </c>
      <c r="Z101" s="91">
        <v>0</v>
      </c>
      <c r="AA101" s="91">
        <v>0</v>
      </c>
      <c r="AB101" s="91">
        <v>0</v>
      </c>
      <c r="AC101" s="91">
        <v>0</v>
      </c>
      <c r="AD101" s="91">
        <v>0</v>
      </c>
      <c r="AE101" s="91">
        <v>0</v>
      </c>
    </row>
    <row r="102" spans="1:31" ht="15.75" customHeight="1">
      <c r="A102" s="91" t="s">
        <v>847</v>
      </c>
      <c r="B102" s="91" t="s">
        <v>576</v>
      </c>
      <c r="C102" s="91">
        <v>10237478</v>
      </c>
      <c r="D102" s="91">
        <v>11608639</v>
      </c>
      <c r="E102" s="91">
        <v>10685184</v>
      </c>
      <c r="F102" s="91">
        <v>16061533</v>
      </c>
      <c r="G102" s="91">
        <v>14233260</v>
      </c>
      <c r="H102" s="91">
        <v>6606931</v>
      </c>
      <c r="I102" s="91">
        <v>6345047</v>
      </c>
      <c r="J102" s="91">
        <v>603976</v>
      </c>
      <c r="K102" s="91">
        <v>4754751</v>
      </c>
      <c r="L102" s="91">
        <v>11449997</v>
      </c>
      <c r="M102" s="91">
        <v>11485449</v>
      </c>
      <c r="N102" s="91">
        <v>10169084</v>
      </c>
      <c r="O102" s="91">
        <v>13230033</v>
      </c>
      <c r="P102" s="91">
        <v>16287824</v>
      </c>
      <c r="Q102" s="91">
        <v>14293762</v>
      </c>
      <c r="R102" s="91">
        <v>18691136</v>
      </c>
      <c r="S102" s="91">
        <v>21732160</v>
      </c>
      <c r="T102" s="91">
        <v>22679210</v>
      </c>
      <c r="U102" s="91">
        <v>23974629</v>
      </c>
      <c r="V102" s="91">
        <v>24357317</v>
      </c>
      <c r="W102" s="91">
        <v>30907671</v>
      </c>
      <c r="X102" s="91">
        <v>28944831</v>
      </c>
      <c r="Y102" s="91">
        <v>27990123</v>
      </c>
      <c r="Z102" s="91">
        <v>26474134</v>
      </c>
      <c r="AA102" s="91">
        <v>29691017</v>
      </c>
      <c r="AB102" s="91">
        <v>33433980</v>
      </c>
      <c r="AC102" s="91">
        <v>30193132</v>
      </c>
      <c r="AD102" s="91">
        <v>26494018</v>
      </c>
      <c r="AE102" s="91">
        <v>29716962</v>
      </c>
    </row>
    <row r="103" spans="1:31" ht="15.75" customHeight="1">
      <c r="A103" s="91" t="s">
        <v>848</v>
      </c>
      <c r="B103" s="91" t="s">
        <v>576</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row>
    <row r="104" spans="1:31" ht="15.75" customHeight="1">
      <c r="A104" s="91" t="s">
        <v>847</v>
      </c>
      <c r="B104" s="91" t="s">
        <v>577</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5402774</v>
      </c>
      <c r="W104" s="91">
        <v>5937938</v>
      </c>
      <c r="X104" s="91">
        <v>12861</v>
      </c>
      <c r="Y104" s="91">
        <v>0</v>
      </c>
      <c r="Z104" s="91">
        <v>9173135</v>
      </c>
      <c r="AA104" s="91">
        <v>12680699</v>
      </c>
      <c r="AB104" s="91">
        <v>4450549</v>
      </c>
      <c r="AC104" s="91">
        <v>7708654</v>
      </c>
      <c r="AD104" s="91">
        <v>14432819</v>
      </c>
      <c r="AE104" s="91">
        <v>5110747</v>
      </c>
    </row>
    <row r="105" spans="1:31" ht="15.75" customHeight="1">
      <c r="A105" s="91" t="s">
        <v>848</v>
      </c>
      <c r="B105" s="91" t="s">
        <v>577</v>
      </c>
      <c r="C105" s="91">
        <v>15499511</v>
      </c>
      <c r="D105" s="91">
        <v>16652634</v>
      </c>
      <c r="E105" s="91">
        <v>20829366</v>
      </c>
      <c r="F105" s="91">
        <v>17096725</v>
      </c>
      <c r="G105" s="91">
        <v>16621182</v>
      </c>
      <c r="H105" s="91">
        <v>20323321</v>
      </c>
      <c r="I105" s="91">
        <v>15115523</v>
      </c>
      <c r="J105" s="91">
        <v>14373549</v>
      </c>
      <c r="K105" s="91">
        <v>15675830</v>
      </c>
      <c r="L105" s="91">
        <v>19709773</v>
      </c>
      <c r="M105" s="91">
        <v>20877993</v>
      </c>
      <c r="N105" s="91">
        <v>20525270</v>
      </c>
      <c r="O105" s="91">
        <v>16793321</v>
      </c>
      <c r="P105" s="91">
        <v>19665941</v>
      </c>
      <c r="Q105" s="91">
        <v>30100655</v>
      </c>
      <c r="R105" s="91">
        <v>23863479</v>
      </c>
      <c r="S105" s="91">
        <v>19001244</v>
      </c>
      <c r="T105" s="91">
        <v>5069147</v>
      </c>
      <c r="U105" s="91">
        <v>1665211</v>
      </c>
      <c r="V105" s="91">
        <v>0</v>
      </c>
      <c r="W105" s="91">
        <v>0</v>
      </c>
      <c r="X105" s="91">
        <v>0</v>
      </c>
      <c r="Y105" s="91">
        <v>4126271</v>
      </c>
      <c r="Z105" s="91">
        <v>0</v>
      </c>
      <c r="AA105" s="91">
        <v>0</v>
      </c>
      <c r="AB105" s="91">
        <v>0</v>
      </c>
      <c r="AC105" s="91">
        <v>0</v>
      </c>
      <c r="AD105" s="91">
        <v>0</v>
      </c>
      <c r="AE105" s="91">
        <v>0</v>
      </c>
    </row>
    <row r="106" spans="1:31" ht="15.75" customHeight="1">
      <c r="A106" s="91" t="s">
        <v>847</v>
      </c>
      <c r="B106" s="91" t="s">
        <v>578</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row>
    <row r="107" spans="1:31" ht="15.75" customHeight="1">
      <c r="A107" s="91" t="s">
        <v>848</v>
      </c>
      <c r="B107" s="91" t="s">
        <v>578</v>
      </c>
      <c r="C107" s="91">
        <v>15309286</v>
      </c>
      <c r="D107" s="91">
        <v>12688879</v>
      </c>
      <c r="E107" s="91">
        <v>14593859</v>
      </c>
      <c r="F107" s="91">
        <v>15054208</v>
      </c>
      <c r="G107" s="91">
        <v>15180146</v>
      </c>
      <c r="H107" s="91">
        <v>12027926</v>
      </c>
      <c r="I107" s="91">
        <v>10645709</v>
      </c>
      <c r="J107" s="91">
        <v>11903920</v>
      </c>
      <c r="K107" s="91">
        <v>12790436</v>
      </c>
      <c r="L107" s="91">
        <v>12184757</v>
      </c>
      <c r="M107" s="91">
        <v>10615576</v>
      </c>
      <c r="N107" s="91">
        <v>10158825</v>
      </c>
      <c r="O107" s="91">
        <v>10718270</v>
      </c>
      <c r="P107" s="91">
        <v>11463216</v>
      </c>
      <c r="Q107" s="91">
        <v>10708190</v>
      </c>
      <c r="R107" s="91">
        <v>10340590</v>
      </c>
      <c r="S107" s="91">
        <v>11940655</v>
      </c>
      <c r="T107" s="91">
        <v>15296914</v>
      </c>
      <c r="U107" s="91">
        <v>16164557</v>
      </c>
      <c r="V107" s="91">
        <v>12824087</v>
      </c>
      <c r="W107" s="91">
        <v>10987444</v>
      </c>
      <c r="X107" s="91">
        <v>9162061</v>
      </c>
      <c r="Y107" s="91">
        <v>6453198</v>
      </c>
      <c r="Z107" s="91">
        <v>8700585</v>
      </c>
      <c r="AA107" s="91">
        <v>10562273</v>
      </c>
      <c r="AB107" s="91">
        <v>8594703</v>
      </c>
      <c r="AC107" s="91">
        <v>4748752</v>
      </c>
      <c r="AD107" s="91">
        <v>3885559</v>
      </c>
      <c r="AE107" s="91">
        <v>5632875</v>
      </c>
    </row>
    <row r="108" spans="1:31" ht="15.75" customHeight="1">
      <c r="A108" s="91" t="s">
        <v>847</v>
      </c>
      <c r="B108" s="91" t="s">
        <v>579</v>
      </c>
      <c r="C108" s="91">
        <v>0</v>
      </c>
      <c r="D108" s="91">
        <v>0</v>
      </c>
      <c r="E108" s="91">
        <v>0</v>
      </c>
      <c r="F108" s="91">
        <v>0</v>
      </c>
      <c r="G108" s="91">
        <v>0</v>
      </c>
      <c r="H108" s="91">
        <v>0</v>
      </c>
      <c r="I108" s="91">
        <v>0</v>
      </c>
      <c r="J108" s="91">
        <v>0</v>
      </c>
      <c r="K108" s="91">
        <v>0</v>
      </c>
      <c r="L108" s="91">
        <v>0</v>
      </c>
      <c r="M108" s="91">
        <v>0</v>
      </c>
      <c r="N108" s="91">
        <v>0</v>
      </c>
      <c r="O108" s="91">
        <v>0</v>
      </c>
      <c r="P108" s="91">
        <v>0</v>
      </c>
      <c r="Q108" s="91">
        <v>0</v>
      </c>
      <c r="R108" s="91">
        <v>0</v>
      </c>
      <c r="S108" s="91">
        <v>0</v>
      </c>
      <c r="T108" s="91">
        <v>0</v>
      </c>
      <c r="U108" s="91">
        <v>0</v>
      </c>
      <c r="V108" s="91">
        <v>0</v>
      </c>
      <c r="W108" s="91">
        <v>0</v>
      </c>
      <c r="X108" s="91">
        <v>0</v>
      </c>
      <c r="Y108" s="91">
        <v>0</v>
      </c>
      <c r="Z108" s="91">
        <v>0</v>
      </c>
      <c r="AA108" s="91">
        <v>0</v>
      </c>
      <c r="AB108" s="91">
        <v>0</v>
      </c>
      <c r="AC108" s="91">
        <v>0</v>
      </c>
      <c r="AD108" s="91">
        <v>0</v>
      </c>
      <c r="AE108" s="91">
        <v>0</v>
      </c>
    </row>
    <row r="109" spans="1:31" ht="15.75" customHeight="1">
      <c r="A109" s="91" t="s">
        <v>848</v>
      </c>
      <c r="B109" s="91" t="s">
        <v>579</v>
      </c>
      <c r="C109" s="91">
        <v>1590664</v>
      </c>
      <c r="D109" s="91">
        <v>1822880</v>
      </c>
      <c r="E109" s="91">
        <v>1381366</v>
      </c>
      <c r="F109" s="91">
        <v>1592672</v>
      </c>
      <c r="G109" s="91">
        <v>2977978</v>
      </c>
      <c r="H109" s="91">
        <v>3368897</v>
      </c>
      <c r="I109" s="91">
        <v>2981584</v>
      </c>
      <c r="J109" s="91">
        <v>3700300</v>
      </c>
      <c r="K109" s="91">
        <v>2816507</v>
      </c>
      <c r="L109" s="91">
        <v>7161177</v>
      </c>
      <c r="M109" s="91">
        <v>3898951</v>
      </c>
      <c r="N109" s="91">
        <v>2262811</v>
      </c>
      <c r="O109" s="91">
        <v>1623748</v>
      </c>
      <c r="P109" s="91">
        <v>1984442</v>
      </c>
      <c r="Q109" s="91">
        <v>1049527</v>
      </c>
      <c r="R109" s="91">
        <v>1281175</v>
      </c>
      <c r="S109" s="91">
        <v>3065279</v>
      </c>
      <c r="T109" s="91">
        <v>1968963</v>
      </c>
      <c r="U109" s="91">
        <v>3131676</v>
      </c>
      <c r="V109" s="91">
        <v>3948595</v>
      </c>
      <c r="W109" s="91">
        <v>3036806</v>
      </c>
      <c r="X109" s="91">
        <v>3364713</v>
      </c>
      <c r="Y109" s="91">
        <v>12203453</v>
      </c>
      <c r="Z109" s="91">
        <v>12647597</v>
      </c>
      <c r="AA109" s="91">
        <v>12250520</v>
      </c>
      <c r="AB109" s="91">
        <v>6887947</v>
      </c>
      <c r="AC109" s="91">
        <v>4998698</v>
      </c>
      <c r="AD109" s="91">
        <v>6718186</v>
      </c>
      <c r="AE109" s="91">
        <v>6042545</v>
      </c>
    </row>
    <row r="110" spans="1:31" ht="15.75" customHeight="1">
      <c r="A110" s="91" t="s">
        <v>847</v>
      </c>
      <c r="B110" s="91" t="s">
        <v>580</v>
      </c>
      <c r="C110" s="91">
        <v>28877488</v>
      </c>
      <c r="D110" s="91">
        <v>29400320</v>
      </c>
      <c r="E110" s="91">
        <v>29678463</v>
      </c>
      <c r="F110" s="91">
        <v>30437308</v>
      </c>
      <c r="G110" s="91">
        <v>30156199</v>
      </c>
      <c r="H110" s="91">
        <v>32866650</v>
      </c>
      <c r="I110" s="91">
        <v>31500656</v>
      </c>
      <c r="J110" s="91">
        <v>29466309</v>
      </c>
      <c r="K110" s="91">
        <v>29008475</v>
      </c>
      <c r="L110" s="91">
        <v>30705823</v>
      </c>
      <c r="M110" s="91">
        <v>31241626</v>
      </c>
      <c r="N110" s="91">
        <v>32642807</v>
      </c>
      <c r="O110" s="91">
        <v>37211367</v>
      </c>
      <c r="P110" s="91">
        <v>37713380</v>
      </c>
      <c r="Q110" s="91">
        <v>39458324</v>
      </c>
      <c r="R110" s="91">
        <v>42376444</v>
      </c>
      <c r="S110" s="91">
        <v>45677733</v>
      </c>
      <c r="T110" s="91">
        <v>44487255</v>
      </c>
      <c r="U110" s="91">
        <v>48576229</v>
      </c>
      <c r="V110" s="91">
        <v>48698862</v>
      </c>
      <c r="W110" s="91">
        <v>50858500</v>
      </c>
      <c r="X110" s="91">
        <v>52912485</v>
      </c>
      <c r="Y110" s="91">
        <v>46817968</v>
      </c>
      <c r="Z110" s="91">
        <v>43672009</v>
      </c>
      <c r="AA110" s="91">
        <v>43825494</v>
      </c>
      <c r="AB110" s="91">
        <v>37638570</v>
      </c>
      <c r="AC110" s="91">
        <v>29458600</v>
      </c>
      <c r="AD110" s="91">
        <v>30579779</v>
      </c>
      <c r="AE110" s="91">
        <v>32161239</v>
      </c>
    </row>
    <row r="111" spans="1:31" ht="15.75" customHeight="1">
      <c r="A111" s="91" t="s">
        <v>848</v>
      </c>
      <c r="B111" s="91" t="s">
        <v>580</v>
      </c>
      <c r="C111" s="91">
        <v>0</v>
      </c>
      <c r="D111" s="91">
        <v>0</v>
      </c>
      <c r="E111" s="91">
        <v>0</v>
      </c>
      <c r="F111" s="91">
        <v>0</v>
      </c>
      <c r="G111" s="91">
        <v>0</v>
      </c>
      <c r="H111" s="91">
        <v>0</v>
      </c>
      <c r="I111" s="91">
        <v>0</v>
      </c>
      <c r="J111" s="91">
        <v>0</v>
      </c>
      <c r="K111" s="91">
        <v>0</v>
      </c>
      <c r="L111" s="91">
        <v>0</v>
      </c>
      <c r="M111" s="91">
        <v>0</v>
      </c>
      <c r="N111" s="91">
        <v>0</v>
      </c>
      <c r="O111" s="91">
        <v>0</v>
      </c>
      <c r="P111" s="91">
        <v>0</v>
      </c>
      <c r="Q111" s="91">
        <v>0</v>
      </c>
      <c r="R111" s="91">
        <v>0</v>
      </c>
      <c r="S111" s="91">
        <v>0</v>
      </c>
      <c r="T111" s="91">
        <v>0</v>
      </c>
      <c r="U111" s="91">
        <v>0</v>
      </c>
      <c r="V111" s="91">
        <v>0</v>
      </c>
      <c r="W111" s="91">
        <v>0</v>
      </c>
      <c r="X111" s="91">
        <v>0</v>
      </c>
      <c r="Y111" s="91">
        <v>0</v>
      </c>
      <c r="Z111" s="91">
        <v>0</v>
      </c>
      <c r="AA111" s="91">
        <v>0</v>
      </c>
      <c r="AB111" s="91">
        <v>0</v>
      </c>
      <c r="AC111" s="91">
        <v>0</v>
      </c>
      <c r="AD111" s="91">
        <v>0</v>
      </c>
      <c r="AE111" s="91">
        <v>0</v>
      </c>
    </row>
    <row r="112" spans="1:31" ht="15.75" customHeight="1">
      <c r="A112" s="91" t="s">
        <v>847</v>
      </c>
      <c r="B112" s="91" t="s">
        <v>581</v>
      </c>
      <c r="C112" s="91">
        <v>0</v>
      </c>
      <c r="D112" s="91">
        <v>0</v>
      </c>
      <c r="E112" s="91">
        <v>7787678</v>
      </c>
      <c r="F112" s="91">
        <v>13219397</v>
      </c>
      <c r="G112" s="91">
        <v>6341351</v>
      </c>
      <c r="H112" s="91">
        <v>0</v>
      </c>
      <c r="I112" s="91">
        <v>0</v>
      </c>
      <c r="J112" s="91">
        <v>0</v>
      </c>
      <c r="K112" s="91">
        <v>1343594</v>
      </c>
      <c r="L112" s="91">
        <v>0</v>
      </c>
      <c r="M112" s="91">
        <v>1096439</v>
      </c>
      <c r="N112" s="91">
        <v>10176675</v>
      </c>
      <c r="O112" s="91">
        <v>0</v>
      </c>
      <c r="P112" s="91">
        <v>0</v>
      </c>
      <c r="Q112" s="91">
        <v>0</v>
      </c>
      <c r="R112" s="91">
        <v>0</v>
      </c>
      <c r="S112" s="91">
        <v>0</v>
      </c>
      <c r="T112" s="91">
        <v>0</v>
      </c>
      <c r="U112" s="91">
        <v>0</v>
      </c>
      <c r="V112" s="91">
        <v>0</v>
      </c>
      <c r="W112" s="91">
        <v>1279785</v>
      </c>
      <c r="X112" s="91">
        <v>0</v>
      </c>
      <c r="Y112" s="91">
        <v>0</v>
      </c>
      <c r="Z112" s="91">
        <v>0</v>
      </c>
      <c r="AA112" s="91">
        <v>0</v>
      </c>
      <c r="AB112" s="91">
        <v>0</v>
      </c>
      <c r="AC112" s="91">
        <v>0</v>
      </c>
      <c r="AD112" s="91">
        <v>0</v>
      </c>
      <c r="AE112" s="91">
        <v>0</v>
      </c>
    </row>
    <row r="113" spans="1:31" ht="15.75" customHeight="1">
      <c r="A113" s="91" t="s">
        <v>848</v>
      </c>
      <c r="B113" s="91" t="s">
        <v>581</v>
      </c>
      <c r="C113" s="91">
        <v>317343</v>
      </c>
      <c r="D113" s="91">
        <v>1642326</v>
      </c>
      <c r="E113" s="91">
        <v>0</v>
      </c>
      <c r="F113" s="91">
        <v>0</v>
      </c>
      <c r="G113" s="91">
        <v>0</v>
      </c>
      <c r="H113" s="91">
        <v>1979467</v>
      </c>
      <c r="I113" s="91">
        <v>23939720</v>
      </c>
      <c r="J113" s="91">
        <v>23842204</v>
      </c>
      <c r="K113" s="91">
        <v>0</v>
      </c>
      <c r="L113" s="91">
        <v>7546923</v>
      </c>
      <c r="M113" s="91">
        <v>0</v>
      </c>
      <c r="N113" s="91">
        <v>0</v>
      </c>
      <c r="O113" s="91">
        <v>16434917</v>
      </c>
      <c r="P113" s="91">
        <v>11143844</v>
      </c>
      <c r="Q113" s="91">
        <v>7523404</v>
      </c>
      <c r="R113" s="91">
        <v>5979960</v>
      </c>
      <c r="S113" s="91">
        <v>4932257</v>
      </c>
      <c r="T113" s="91">
        <v>10572266</v>
      </c>
      <c r="U113" s="91">
        <v>8868168</v>
      </c>
      <c r="V113" s="91">
        <v>638330</v>
      </c>
      <c r="W113" s="91">
        <v>0</v>
      </c>
      <c r="X113" s="91">
        <v>7387481</v>
      </c>
      <c r="Y113" s="91">
        <v>10927423</v>
      </c>
      <c r="Z113" s="91">
        <v>7323509</v>
      </c>
      <c r="AA113" s="91">
        <v>9719464</v>
      </c>
      <c r="AB113" s="91">
        <v>9038692</v>
      </c>
      <c r="AC113" s="91">
        <v>17821779</v>
      </c>
      <c r="AD113" s="91">
        <v>16289601</v>
      </c>
      <c r="AE113" s="91">
        <v>16614416</v>
      </c>
    </row>
    <row r="114" spans="1:31" ht="15.75" customHeight="1">
      <c r="A114" s="91" t="s">
        <v>847</v>
      </c>
      <c r="B114" s="91" t="s">
        <v>582</v>
      </c>
      <c r="C114" s="91">
        <v>0</v>
      </c>
      <c r="D114" s="91">
        <v>0</v>
      </c>
      <c r="E114" s="91">
        <v>0</v>
      </c>
      <c r="F114" s="91">
        <v>0</v>
      </c>
      <c r="G114" s="91">
        <v>0</v>
      </c>
      <c r="H114" s="91">
        <v>0</v>
      </c>
      <c r="I114" s="91">
        <v>0</v>
      </c>
      <c r="J114" s="91">
        <v>0</v>
      </c>
      <c r="K114" s="91">
        <v>0</v>
      </c>
      <c r="L114" s="91">
        <v>0</v>
      </c>
      <c r="M114" s="91">
        <v>0</v>
      </c>
      <c r="N114" s="91">
        <v>0</v>
      </c>
      <c r="O114" s="91">
        <v>0</v>
      </c>
      <c r="P114" s="91">
        <v>0</v>
      </c>
      <c r="Q114" s="91">
        <v>0</v>
      </c>
      <c r="R114" s="91">
        <v>0</v>
      </c>
      <c r="S114" s="91">
        <v>0</v>
      </c>
      <c r="T114" s="91">
        <v>0</v>
      </c>
      <c r="U114" s="91">
        <v>0</v>
      </c>
      <c r="V114" s="91">
        <v>0</v>
      </c>
      <c r="W114" s="91">
        <v>0</v>
      </c>
      <c r="X114" s="91">
        <v>0</v>
      </c>
      <c r="Y114" s="91">
        <v>0</v>
      </c>
      <c r="Z114" s="91">
        <v>0</v>
      </c>
      <c r="AA114" s="91">
        <v>0</v>
      </c>
      <c r="AB114" s="91">
        <v>0</v>
      </c>
      <c r="AC114" s="91">
        <v>0</v>
      </c>
      <c r="AD114" s="91">
        <v>0</v>
      </c>
      <c r="AE114" s="91">
        <v>0</v>
      </c>
    </row>
    <row r="115" spans="1:31" ht="15.75" customHeight="1">
      <c r="A115" s="91" t="s">
        <v>848</v>
      </c>
      <c r="B115" s="91" t="s">
        <v>582</v>
      </c>
      <c r="C115" s="91">
        <v>53623093</v>
      </c>
      <c r="D115" s="91">
        <v>46961239</v>
      </c>
      <c r="E115" s="91">
        <v>48340675</v>
      </c>
      <c r="F115" s="91">
        <v>47209794</v>
      </c>
      <c r="G115" s="91">
        <v>53640349</v>
      </c>
      <c r="H115" s="91">
        <v>51295732</v>
      </c>
      <c r="I115" s="91">
        <v>57895225</v>
      </c>
      <c r="J115" s="91">
        <v>62109699</v>
      </c>
      <c r="K115" s="91">
        <v>63208614</v>
      </c>
      <c r="L115" s="91">
        <v>64171644</v>
      </c>
      <c r="M115" s="91">
        <v>61816671</v>
      </c>
      <c r="N115" s="91">
        <v>51213230</v>
      </c>
      <c r="O115" s="91">
        <v>63078305</v>
      </c>
      <c r="P115" s="91">
        <v>63204176</v>
      </c>
      <c r="Q115" s="91">
        <v>57282012</v>
      </c>
      <c r="R115" s="91">
        <v>60019313</v>
      </c>
      <c r="S115" s="91">
        <v>57861944</v>
      </c>
      <c r="T115" s="91">
        <v>56496420</v>
      </c>
      <c r="U115" s="91">
        <v>53754335</v>
      </c>
      <c r="V115" s="91">
        <v>37939920</v>
      </c>
      <c r="W115" s="91">
        <v>46051539</v>
      </c>
      <c r="X115" s="91">
        <v>45120516</v>
      </c>
      <c r="Y115" s="91">
        <v>39904841</v>
      </c>
      <c r="Z115" s="91">
        <v>41745993</v>
      </c>
      <c r="AA115" s="91">
        <v>45541237</v>
      </c>
      <c r="AB115" s="91">
        <v>37228456</v>
      </c>
      <c r="AC115" s="91">
        <v>41385191</v>
      </c>
      <c r="AD115" s="91">
        <v>39070517</v>
      </c>
      <c r="AE115" s="91">
        <v>31217329</v>
      </c>
    </row>
    <row r="116" spans="1:31" ht="15.75" customHeight="1">
      <c r="A116" s="91" t="s">
        <v>847</v>
      </c>
      <c r="B116" s="91" t="s">
        <v>583</v>
      </c>
      <c r="C116" s="91">
        <v>7348237</v>
      </c>
      <c r="D116" s="91">
        <v>7802914</v>
      </c>
      <c r="E116" s="91">
        <v>8415097</v>
      </c>
      <c r="F116" s="91">
        <v>9652845</v>
      </c>
      <c r="G116" s="91">
        <v>9790455</v>
      </c>
      <c r="H116" s="91">
        <v>11327915</v>
      </c>
      <c r="I116" s="91">
        <v>11405855</v>
      </c>
      <c r="J116" s="91">
        <v>15062186</v>
      </c>
      <c r="K116" s="91">
        <v>12067833</v>
      </c>
      <c r="L116" s="91">
        <v>12513742</v>
      </c>
      <c r="M116" s="91">
        <v>13394358</v>
      </c>
      <c r="N116" s="91">
        <v>13416267</v>
      </c>
      <c r="O116" s="91">
        <v>16164635</v>
      </c>
      <c r="P116" s="91">
        <v>14745353</v>
      </c>
      <c r="Q116" s="91">
        <v>15871347</v>
      </c>
      <c r="R116" s="91">
        <v>16571114</v>
      </c>
      <c r="S116" s="91">
        <v>16050592</v>
      </c>
      <c r="T116" s="91">
        <v>16114283</v>
      </c>
      <c r="U116" s="91">
        <v>14492190</v>
      </c>
      <c r="V116" s="91">
        <v>13344578</v>
      </c>
      <c r="W116" s="91">
        <v>11535663</v>
      </c>
      <c r="X116" s="91">
        <v>12212738</v>
      </c>
      <c r="Y116" s="91">
        <v>12179194</v>
      </c>
      <c r="Z116" s="91">
        <v>10047247</v>
      </c>
      <c r="AA116" s="91">
        <v>15065290</v>
      </c>
      <c r="AB116" s="91">
        <v>8784224</v>
      </c>
      <c r="AC116" s="91">
        <v>10919138</v>
      </c>
      <c r="AD116" s="91">
        <v>9986667</v>
      </c>
      <c r="AE116" s="91">
        <v>11010488</v>
      </c>
    </row>
    <row r="117" spans="1:31" ht="15.75" customHeight="1">
      <c r="A117" s="91" t="s">
        <v>848</v>
      </c>
      <c r="B117" s="91" t="s">
        <v>583</v>
      </c>
      <c r="C117" s="91">
        <v>0</v>
      </c>
      <c r="D117" s="91">
        <v>0</v>
      </c>
      <c r="E117" s="91">
        <v>0</v>
      </c>
      <c r="F117" s="91">
        <v>0</v>
      </c>
      <c r="G117" s="91">
        <v>0</v>
      </c>
      <c r="H117" s="91">
        <v>0</v>
      </c>
      <c r="I117" s="91">
        <v>0</v>
      </c>
      <c r="J117" s="91">
        <v>0</v>
      </c>
      <c r="K117" s="91">
        <v>0</v>
      </c>
      <c r="L117" s="91">
        <v>0</v>
      </c>
      <c r="M117" s="91">
        <v>0</v>
      </c>
      <c r="N117" s="91">
        <v>0</v>
      </c>
      <c r="O117" s="91">
        <v>0</v>
      </c>
      <c r="P117" s="91">
        <v>0</v>
      </c>
      <c r="Q117" s="91">
        <v>0</v>
      </c>
      <c r="R117" s="91">
        <v>0</v>
      </c>
      <c r="S117" s="91">
        <v>0</v>
      </c>
      <c r="T117" s="91">
        <v>0</v>
      </c>
      <c r="U117" s="91">
        <v>0</v>
      </c>
      <c r="V117" s="91">
        <v>0</v>
      </c>
      <c r="W117" s="91">
        <v>0</v>
      </c>
      <c r="X117" s="91">
        <v>0</v>
      </c>
      <c r="Y117" s="91">
        <v>0</v>
      </c>
      <c r="Z117" s="91">
        <v>0</v>
      </c>
      <c r="AA117" s="91">
        <v>0</v>
      </c>
      <c r="AB117" s="91">
        <v>0</v>
      </c>
      <c r="AC117" s="91">
        <v>0</v>
      </c>
      <c r="AD117" s="91">
        <v>0</v>
      </c>
      <c r="AE117" s="91">
        <v>0</v>
      </c>
    </row>
    <row r="118" spans="1:31" ht="15.75" customHeight="1">
      <c r="A118" s="91" t="s">
        <v>847</v>
      </c>
      <c r="B118" s="91" t="s">
        <v>584</v>
      </c>
      <c r="C118" s="91">
        <v>0</v>
      </c>
      <c r="D118" s="91">
        <v>0</v>
      </c>
      <c r="E118" s="91">
        <v>0</v>
      </c>
      <c r="F118" s="91">
        <v>0</v>
      </c>
      <c r="G118" s="91">
        <v>0</v>
      </c>
      <c r="H118" s="91">
        <v>0</v>
      </c>
      <c r="I118" s="91">
        <v>0</v>
      </c>
      <c r="J118" s="91">
        <v>0</v>
      </c>
      <c r="K118" s="91">
        <v>0</v>
      </c>
      <c r="L118" s="91">
        <v>0</v>
      </c>
      <c r="M118" s="91">
        <v>0</v>
      </c>
      <c r="N118" s="91">
        <v>0</v>
      </c>
      <c r="O118" s="91">
        <v>0</v>
      </c>
      <c r="P118" s="91">
        <v>0</v>
      </c>
      <c r="Q118" s="91">
        <v>0</v>
      </c>
      <c r="R118" s="91">
        <v>0</v>
      </c>
      <c r="S118" s="91">
        <v>0</v>
      </c>
      <c r="T118" s="91">
        <v>0</v>
      </c>
      <c r="U118" s="91">
        <v>0</v>
      </c>
      <c r="V118" s="91">
        <v>0</v>
      </c>
      <c r="W118" s="91">
        <v>0</v>
      </c>
      <c r="X118" s="91">
        <v>0</v>
      </c>
      <c r="Y118" s="91">
        <v>0</v>
      </c>
      <c r="Z118" s="91">
        <v>0</v>
      </c>
      <c r="AA118" s="91">
        <v>0</v>
      </c>
      <c r="AB118" s="91">
        <v>0</v>
      </c>
      <c r="AC118" s="91">
        <v>0</v>
      </c>
      <c r="AD118" s="91">
        <v>0</v>
      </c>
      <c r="AE118" s="91">
        <v>0</v>
      </c>
    </row>
    <row r="119" spans="1:31" ht="15.75" customHeight="1">
      <c r="A119" s="91" t="s">
        <v>848</v>
      </c>
      <c r="B119" s="91" t="s">
        <v>584</v>
      </c>
      <c r="C119" s="91">
        <v>26790161</v>
      </c>
      <c r="D119" s="91">
        <v>26129796</v>
      </c>
      <c r="E119" s="91">
        <v>29307278</v>
      </c>
      <c r="F119" s="91">
        <v>27380203</v>
      </c>
      <c r="G119" s="91">
        <v>29883620</v>
      </c>
      <c r="H119" s="91">
        <v>27645823</v>
      </c>
      <c r="I119" s="91">
        <v>28581870</v>
      </c>
      <c r="J119" s="91">
        <v>28199216</v>
      </c>
      <c r="K119" s="91">
        <v>32344762</v>
      </c>
      <c r="L119" s="91">
        <v>30384413</v>
      </c>
      <c r="M119" s="91">
        <v>31628151</v>
      </c>
      <c r="N119" s="91">
        <v>30445094</v>
      </c>
      <c r="O119" s="91">
        <v>29474549</v>
      </c>
      <c r="P119" s="91">
        <v>28897916</v>
      </c>
      <c r="Q119" s="91">
        <v>29550475</v>
      </c>
      <c r="R119" s="91">
        <v>29712054</v>
      </c>
      <c r="S119" s="91">
        <v>28721461</v>
      </c>
      <c r="T119" s="91">
        <v>27778830</v>
      </c>
      <c r="U119" s="91">
        <v>27486234</v>
      </c>
      <c r="V119" s="91">
        <v>27257135</v>
      </c>
      <c r="W119" s="91">
        <v>28772554</v>
      </c>
      <c r="X119" s="91">
        <v>27775369</v>
      </c>
      <c r="Y119" s="91">
        <v>30122220</v>
      </c>
      <c r="Z119" s="91">
        <v>32935668</v>
      </c>
      <c r="AA119" s="91">
        <v>30055281</v>
      </c>
      <c r="AB119" s="91">
        <v>29419607</v>
      </c>
      <c r="AC119" s="91">
        <v>27599822</v>
      </c>
      <c r="AD119" s="91">
        <v>27469202</v>
      </c>
      <c r="AE119" s="91">
        <v>26689057</v>
      </c>
    </row>
    <row r="120" spans="1:31" ht="15.75" customHeight="1"/>
    <row r="121" spans="1:31" ht="15.75" customHeight="1">
      <c r="A121" s="145" t="s">
        <v>849</v>
      </c>
      <c r="B121" s="146"/>
      <c r="C121" s="147">
        <v>1990</v>
      </c>
      <c r="D121" s="147">
        <v>1991</v>
      </c>
      <c r="E121" s="147">
        <v>1992</v>
      </c>
      <c r="F121" s="147">
        <v>1993</v>
      </c>
      <c r="G121" s="147">
        <v>1994</v>
      </c>
      <c r="H121" s="147">
        <v>1995</v>
      </c>
      <c r="I121" s="147">
        <v>1996</v>
      </c>
      <c r="J121" s="147">
        <v>1997</v>
      </c>
      <c r="K121" s="147">
        <v>1998</v>
      </c>
      <c r="L121" s="147">
        <v>1999</v>
      </c>
      <c r="M121" s="147">
        <v>2000</v>
      </c>
      <c r="N121" s="147">
        <v>2001</v>
      </c>
      <c r="O121" s="147">
        <v>2002</v>
      </c>
      <c r="P121" s="147">
        <v>2003</v>
      </c>
      <c r="Q121" s="147">
        <v>2004</v>
      </c>
      <c r="R121" s="147">
        <v>2005</v>
      </c>
      <c r="S121" s="147">
        <v>2006</v>
      </c>
      <c r="T121" s="147">
        <v>2007</v>
      </c>
      <c r="U121" s="147">
        <v>2008</v>
      </c>
      <c r="V121" s="147">
        <v>2009</v>
      </c>
      <c r="W121" s="147">
        <v>2010</v>
      </c>
      <c r="X121" s="147">
        <v>2011</v>
      </c>
      <c r="Y121" s="147">
        <v>2012</v>
      </c>
      <c r="Z121" s="147">
        <v>2013</v>
      </c>
      <c r="AA121" s="147">
        <v>2014</v>
      </c>
      <c r="AB121" s="147">
        <v>2015</v>
      </c>
      <c r="AC121" s="147">
        <v>2016</v>
      </c>
      <c r="AD121" s="147">
        <v>2017</v>
      </c>
      <c r="AE121" s="147">
        <v>2018</v>
      </c>
    </row>
    <row r="122" spans="1:31" ht="15.75" customHeight="1">
      <c r="A122" s="91" t="s">
        <v>847</v>
      </c>
      <c r="B122" s="146" t="s">
        <v>535</v>
      </c>
      <c r="C122" s="148">
        <v>0</v>
      </c>
      <c r="D122" s="148">
        <v>0</v>
      </c>
      <c r="E122" s="148">
        <v>0</v>
      </c>
      <c r="F122" s="148">
        <v>0</v>
      </c>
      <c r="G122" s="148">
        <v>0</v>
      </c>
      <c r="H122" s="148">
        <v>0</v>
      </c>
      <c r="I122" s="148">
        <v>0</v>
      </c>
      <c r="J122" s="148">
        <v>0</v>
      </c>
      <c r="K122" s="148">
        <v>0</v>
      </c>
      <c r="L122" s="148">
        <v>0</v>
      </c>
      <c r="M122" s="148">
        <v>0</v>
      </c>
      <c r="N122" s="148">
        <v>0</v>
      </c>
      <c r="O122" s="148">
        <v>0</v>
      </c>
      <c r="P122" s="148">
        <v>0</v>
      </c>
      <c r="Q122" s="148">
        <v>0</v>
      </c>
      <c r="R122" s="148">
        <v>0</v>
      </c>
      <c r="S122" s="148">
        <v>0</v>
      </c>
      <c r="T122" s="148">
        <v>0</v>
      </c>
      <c r="U122" s="148">
        <v>0</v>
      </c>
      <c r="V122" s="148">
        <v>0</v>
      </c>
      <c r="W122" s="148">
        <v>0</v>
      </c>
      <c r="X122" s="148">
        <v>0</v>
      </c>
      <c r="Y122" s="148">
        <v>0</v>
      </c>
      <c r="Z122" s="148">
        <v>0</v>
      </c>
      <c r="AA122" s="148">
        <v>0</v>
      </c>
      <c r="AB122" s="148">
        <v>0</v>
      </c>
      <c r="AC122" s="146"/>
      <c r="AD122" s="148">
        <v>0</v>
      </c>
      <c r="AE122" s="148">
        <v>0</v>
      </c>
    </row>
    <row r="123" spans="1:31" ht="15.75" customHeight="1">
      <c r="A123" s="91" t="s">
        <v>848</v>
      </c>
      <c r="B123" s="146" t="s">
        <v>535</v>
      </c>
      <c r="C123" s="148">
        <v>0</v>
      </c>
      <c r="D123" s="148">
        <v>0</v>
      </c>
      <c r="E123" s="148">
        <v>0</v>
      </c>
      <c r="F123" s="148">
        <v>0</v>
      </c>
      <c r="G123" s="148">
        <v>0</v>
      </c>
      <c r="H123" s="148">
        <v>0</v>
      </c>
      <c r="I123" s="148">
        <v>0</v>
      </c>
      <c r="J123" s="148">
        <v>0</v>
      </c>
      <c r="K123" s="148">
        <v>0</v>
      </c>
      <c r="L123" s="148">
        <v>0</v>
      </c>
      <c r="M123" s="148">
        <v>0</v>
      </c>
      <c r="N123" s="148">
        <v>0</v>
      </c>
      <c r="O123" s="148">
        <v>0</v>
      </c>
      <c r="P123" s="148">
        <v>0</v>
      </c>
      <c r="Q123" s="148">
        <v>0</v>
      </c>
      <c r="R123" s="148">
        <v>0</v>
      </c>
      <c r="S123" s="148">
        <v>0</v>
      </c>
      <c r="T123" s="148">
        <v>0</v>
      </c>
      <c r="U123" s="148">
        <v>0</v>
      </c>
      <c r="V123" s="148">
        <v>0</v>
      </c>
      <c r="W123" s="148">
        <v>0</v>
      </c>
      <c r="X123" s="148">
        <v>0</v>
      </c>
      <c r="Y123" s="146"/>
      <c r="Z123" s="148">
        <v>0</v>
      </c>
      <c r="AA123" s="148">
        <v>0</v>
      </c>
      <c r="AB123" s="148">
        <v>0</v>
      </c>
      <c r="AC123" s="146"/>
      <c r="AD123" s="148">
        <v>0</v>
      </c>
      <c r="AE123" s="148">
        <v>0</v>
      </c>
    </row>
    <row r="124" spans="1:31" ht="15.75" customHeight="1">
      <c r="A124" s="91" t="s">
        <v>847</v>
      </c>
      <c r="B124" s="146" t="s">
        <v>537</v>
      </c>
      <c r="C124" s="148">
        <v>0</v>
      </c>
      <c r="D124" s="148">
        <v>108577</v>
      </c>
      <c r="E124" s="148">
        <v>0</v>
      </c>
      <c r="F124" s="148">
        <v>0</v>
      </c>
      <c r="G124" s="148">
        <v>21</v>
      </c>
      <c r="H124" s="148">
        <v>336516</v>
      </c>
      <c r="I124" s="148">
        <v>0</v>
      </c>
      <c r="J124" s="148">
        <v>163200</v>
      </c>
      <c r="K124" s="148">
        <v>4000</v>
      </c>
      <c r="L124" s="148">
        <v>0</v>
      </c>
      <c r="M124" s="148">
        <v>47217</v>
      </c>
      <c r="N124" s="148">
        <v>54954</v>
      </c>
      <c r="O124" s="148">
        <v>82646</v>
      </c>
      <c r="P124" s="148">
        <v>55185</v>
      </c>
      <c r="Q124" s="148">
        <v>171330</v>
      </c>
      <c r="R124" s="148">
        <v>103114</v>
      </c>
      <c r="S124" s="148">
        <v>127546</v>
      </c>
      <c r="T124" s="148">
        <v>223213</v>
      </c>
      <c r="U124" s="148">
        <v>87916</v>
      </c>
      <c r="V124" s="148">
        <v>122984</v>
      </c>
      <c r="W124" s="148">
        <v>248887</v>
      </c>
      <c r="X124" s="148">
        <v>497461</v>
      </c>
      <c r="Y124" s="148">
        <v>83320</v>
      </c>
      <c r="Z124" s="148">
        <v>33363</v>
      </c>
      <c r="AA124" s="148">
        <v>58348</v>
      </c>
      <c r="AB124" s="148">
        <v>18339</v>
      </c>
      <c r="AC124" s="148">
        <v>134053</v>
      </c>
      <c r="AD124" s="148">
        <v>60613</v>
      </c>
      <c r="AE124" s="148">
        <v>69643</v>
      </c>
    </row>
    <row r="125" spans="1:31" ht="15.75" customHeight="1">
      <c r="A125" s="91" t="s">
        <v>848</v>
      </c>
      <c r="B125" s="146" t="s">
        <v>537</v>
      </c>
      <c r="C125" s="148">
        <v>2074</v>
      </c>
      <c r="D125" s="148">
        <v>2177</v>
      </c>
      <c r="E125" s="148">
        <v>2166</v>
      </c>
      <c r="F125" s="148">
        <v>2255</v>
      </c>
      <c r="G125" s="148">
        <v>2488</v>
      </c>
      <c r="H125" s="148">
        <v>567</v>
      </c>
      <c r="I125" s="148">
        <v>2641</v>
      </c>
      <c r="J125" s="148">
        <v>48360</v>
      </c>
      <c r="K125" s="148">
        <v>0</v>
      </c>
      <c r="L125" s="148">
        <v>0</v>
      </c>
      <c r="M125" s="148">
        <v>0</v>
      </c>
      <c r="N125" s="148">
        <v>0</v>
      </c>
      <c r="O125" s="148">
        <v>68525</v>
      </c>
      <c r="P125" s="148">
        <v>71059</v>
      </c>
      <c r="Q125" s="148">
        <v>93550</v>
      </c>
      <c r="R125" s="148">
        <v>182646</v>
      </c>
      <c r="S125" s="148">
        <v>309778</v>
      </c>
      <c r="T125" s="148">
        <v>221286</v>
      </c>
      <c r="U125" s="148">
        <v>350592</v>
      </c>
      <c r="V125" s="148">
        <v>354017</v>
      </c>
      <c r="W125" s="148">
        <v>180279</v>
      </c>
      <c r="X125" s="148">
        <v>70782</v>
      </c>
      <c r="Y125" s="148">
        <v>66437</v>
      </c>
      <c r="Z125" s="148">
        <v>26517</v>
      </c>
      <c r="AA125" s="148">
        <v>9889</v>
      </c>
      <c r="AB125" s="148">
        <v>1450</v>
      </c>
      <c r="AC125" s="148">
        <v>3584</v>
      </c>
      <c r="AD125" s="148">
        <v>1158</v>
      </c>
      <c r="AE125" s="148">
        <v>35544</v>
      </c>
    </row>
    <row r="126" spans="1:31" ht="15.75" customHeight="1">
      <c r="A126" s="91" t="s">
        <v>847</v>
      </c>
      <c r="B126" s="146" t="s">
        <v>538</v>
      </c>
      <c r="C126" s="148">
        <v>0</v>
      </c>
      <c r="D126" s="148">
        <v>0</v>
      </c>
      <c r="E126" s="148">
        <v>0</v>
      </c>
      <c r="F126" s="148">
        <v>0</v>
      </c>
      <c r="G126" s="148">
        <v>0</v>
      </c>
      <c r="H126" s="148">
        <v>0</v>
      </c>
      <c r="I126" s="148">
        <v>0</v>
      </c>
      <c r="J126" s="148">
        <v>0</v>
      </c>
      <c r="K126" s="148">
        <v>0</v>
      </c>
      <c r="L126" s="148">
        <v>0</v>
      </c>
      <c r="M126" s="148">
        <v>0</v>
      </c>
      <c r="N126" s="148">
        <v>0</v>
      </c>
      <c r="O126" s="148">
        <v>0</v>
      </c>
      <c r="P126" s="148">
        <v>0</v>
      </c>
      <c r="Q126" s="148">
        <v>0</v>
      </c>
      <c r="R126" s="148">
        <v>0</v>
      </c>
      <c r="S126" s="148">
        <v>0</v>
      </c>
      <c r="T126" s="148">
        <v>0</v>
      </c>
      <c r="U126" s="148">
        <v>0</v>
      </c>
      <c r="V126" s="148">
        <v>0</v>
      </c>
      <c r="W126" s="148">
        <v>0</v>
      </c>
      <c r="X126" s="148">
        <v>0</v>
      </c>
      <c r="Y126" s="148">
        <v>0</v>
      </c>
      <c r="Z126" s="148">
        <v>0</v>
      </c>
      <c r="AA126" s="148">
        <v>0</v>
      </c>
      <c r="AB126" s="148">
        <v>0</v>
      </c>
      <c r="AC126" s="146"/>
      <c r="AD126" s="148">
        <v>0</v>
      </c>
      <c r="AE126" s="148">
        <v>0</v>
      </c>
    </row>
    <row r="127" spans="1:31" ht="15.75" customHeight="1">
      <c r="A127" s="91" t="s">
        <v>848</v>
      </c>
      <c r="B127" s="146" t="s">
        <v>538</v>
      </c>
      <c r="C127" s="148">
        <v>0</v>
      </c>
      <c r="D127" s="148">
        <v>0</v>
      </c>
      <c r="E127" s="148">
        <v>0</v>
      </c>
      <c r="F127" s="148">
        <v>0</v>
      </c>
      <c r="G127" s="148">
        <v>0</v>
      </c>
      <c r="H127" s="148">
        <v>0</v>
      </c>
      <c r="I127" s="148">
        <v>0</v>
      </c>
      <c r="J127" s="148">
        <v>0</v>
      </c>
      <c r="K127" s="148">
        <v>0</v>
      </c>
      <c r="L127" s="148">
        <v>0</v>
      </c>
      <c r="M127" s="148">
        <v>0</v>
      </c>
      <c r="N127" s="148">
        <v>0</v>
      </c>
      <c r="O127" s="148">
        <v>0</v>
      </c>
      <c r="P127" s="148">
        <v>0</v>
      </c>
      <c r="Q127" s="148">
        <v>0</v>
      </c>
      <c r="R127" s="148">
        <v>0</v>
      </c>
      <c r="S127" s="148">
        <v>0</v>
      </c>
      <c r="T127" s="148">
        <v>0</v>
      </c>
      <c r="U127" s="148">
        <v>0</v>
      </c>
      <c r="V127" s="148">
        <v>0</v>
      </c>
      <c r="W127" s="148">
        <v>0</v>
      </c>
      <c r="X127" s="148">
        <v>0</v>
      </c>
      <c r="Y127" s="146"/>
      <c r="Z127" s="148">
        <v>0</v>
      </c>
      <c r="AA127" s="148">
        <v>0</v>
      </c>
      <c r="AB127" s="148">
        <v>0</v>
      </c>
      <c r="AC127" s="146"/>
      <c r="AD127" s="148">
        <v>0</v>
      </c>
      <c r="AE127" s="148">
        <v>0</v>
      </c>
    </row>
    <row r="128" spans="1:31" ht="15.75" customHeight="1">
      <c r="A128" s="91" t="s">
        <v>847</v>
      </c>
      <c r="B128" s="146" t="s">
        <v>539</v>
      </c>
      <c r="C128" s="148">
        <v>5142187</v>
      </c>
      <c r="D128" s="148">
        <v>3157871</v>
      </c>
      <c r="E128" s="148">
        <v>2098414</v>
      </c>
      <c r="F128" s="148">
        <v>2012553</v>
      </c>
      <c r="G128" s="148">
        <v>2157144</v>
      </c>
      <c r="H128" s="148">
        <v>1967163</v>
      </c>
      <c r="I128" s="148">
        <v>1511802</v>
      </c>
      <c r="J128" s="148">
        <v>1671365</v>
      </c>
      <c r="K128" s="148">
        <v>1351861</v>
      </c>
      <c r="L128" s="148">
        <v>1452368</v>
      </c>
      <c r="M128" s="148">
        <v>5507197</v>
      </c>
      <c r="N128" s="148">
        <v>3419761</v>
      </c>
      <c r="O128" s="148">
        <v>2066517</v>
      </c>
      <c r="P128" s="148">
        <v>4148401</v>
      </c>
      <c r="Q128" s="148">
        <v>1291005</v>
      </c>
      <c r="R128" s="148">
        <v>5630145</v>
      </c>
      <c r="S128" s="148">
        <v>2936453</v>
      </c>
      <c r="T128" s="148">
        <v>5797464</v>
      </c>
      <c r="U128" s="148">
        <v>5369534</v>
      </c>
      <c r="V128" s="148">
        <v>3047148</v>
      </c>
      <c r="W128" s="148">
        <v>3473583</v>
      </c>
      <c r="X128" s="148">
        <v>6269511</v>
      </c>
      <c r="Y128" s="148">
        <v>8874748</v>
      </c>
      <c r="Z128" s="148">
        <v>11010789</v>
      </c>
      <c r="AA128" s="148">
        <v>12369304</v>
      </c>
      <c r="AB128" s="148">
        <v>13782398</v>
      </c>
      <c r="AC128" s="148">
        <v>13852509</v>
      </c>
      <c r="AD128" s="148">
        <v>14702518</v>
      </c>
      <c r="AE128" s="148">
        <v>6331389</v>
      </c>
    </row>
    <row r="129" spans="1:31" ht="15.75" customHeight="1">
      <c r="A129" s="91" t="s">
        <v>848</v>
      </c>
      <c r="B129" s="146" t="s">
        <v>539</v>
      </c>
      <c r="C129" s="148">
        <v>523792</v>
      </c>
      <c r="D129" s="148">
        <v>167628</v>
      </c>
      <c r="E129" s="148">
        <v>25311</v>
      </c>
      <c r="F129" s="148">
        <v>45872</v>
      </c>
      <c r="G129" s="148">
        <v>101410</v>
      </c>
      <c r="H129" s="148">
        <v>228484</v>
      </c>
      <c r="I129" s="148">
        <v>283356</v>
      </c>
      <c r="J129" s="148">
        <v>351817</v>
      </c>
      <c r="K129" s="148">
        <v>1968578</v>
      </c>
      <c r="L129" s="148">
        <v>1263940</v>
      </c>
      <c r="M129" s="148">
        <v>2126103</v>
      </c>
      <c r="N129" s="148">
        <v>365041</v>
      </c>
      <c r="O129" s="148">
        <v>196923</v>
      </c>
      <c r="P129" s="148">
        <v>22510</v>
      </c>
      <c r="Q129" s="148">
        <v>48074</v>
      </c>
      <c r="R129" s="148">
        <v>103051</v>
      </c>
      <c r="S129" s="148">
        <v>564692</v>
      </c>
      <c r="T129" s="148">
        <v>292736</v>
      </c>
      <c r="U129" s="148">
        <v>674638</v>
      </c>
      <c r="V129" s="148">
        <v>518488</v>
      </c>
      <c r="W129" s="148">
        <v>401156</v>
      </c>
      <c r="X129" s="148">
        <v>384207</v>
      </c>
      <c r="Y129" s="148">
        <v>272295</v>
      </c>
      <c r="Z129" s="148">
        <v>60525</v>
      </c>
      <c r="AA129" s="148">
        <v>60333</v>
      </c>
      <c r="AB129" s="148">
        <v>149197</v>
      </c>
      <c r="AC129" s="148">
        <v>4697080</v>
      </c>
      <c r="AD129" s="148">
        <v>459224</v>
      </c>
      <c r="AE129" s="148">
        <v>5606943</v>
      </c>
    </row>
    <row r="130" spans="1:31" ht="15.75" customHeight="1">
      <c r="A130" s="91" t="s">
        <v>847</v>
      </c>
      <c r="B130" s="146" t="s">
        <v>540</v>
      </c>
      <c r="C130" s="148">
        <v>0</v>
      </c>
      <c r="D130" s="148">
        <v>0</v>
      </c>
      <c r="E130" s="148">
        <v>0</v>
      </c>
      <c r="F130" s="148">
        <v>0</v>
      </c>
      <c r="G130" s="148">
        <v>0</v>
      </c>
      <c r="H130" s="148">
        <v>0</v>
      </c>
      <c r="I130" s="148">
        <v>0</v>
      </c>
      <c r="J130" s="148">
        <v>43021</v>
      </c>
      <c r="K130" s="148">
        <v>1200</v>
      </c>
      <c r="L130" s="148">
        <v>2330</v>
      </c>
      <c r="M130" s="148">
        <v>11350</v>
      </c>
      <c r="N130" s="148">
        <v>36121</v>
      </c>
      <c r="O130" s="148">
        <v>6707</v>
      </c>
      <c r="P130" s="148">
        <v>2165</v>
      </c>
      <c r="Q130" s="148">
        <v>37353</v>
      </c>
      <c r="R130" s="148">
        <v>6206</v>
      </c>
      <c r="S130" s="148">
        <v>1188</v>
      </c>
      <c r="T130" s="148">
        <v>1268</v>
      </c>
      <c r="U130" s="148">
        <v>1836</v>
      </c>
      <c r="V130" s="148">
        <v>0</v>
      </c>
      <c r="W130" s="148">
        <v>15</v>
      </c>
      <c r="X130" s="148">
        <v>135</v>
      </c>
      <c r="Y130" s="148">
        <v>0</v>
      </c>
      <c r="Z130" s="148">
        <v>89</v>
      </c>
      <c r="AA130" s="148">
        <v>279</v>
      </c>
      <c r="AB130" s="148">
        <v>638</v>
      </c>
      <c r="AC130" s="146"/>
      <c r="AD130" s="148">
        <v>0</v>
      </c>
      <c r="AE130" s="148">
        <v>826</v>
      </c>
    </row>
    <row r="131" spans="1:31" ht="15.75" customHeight="1">
      <c r="A131" s="91" t="s">
        <v>848</v>
      </c>
      <c r="B131" s="146" t="s">
        <v>540</v>
      </c>
      <c r="C131" s="148">
        <v>0</v>
      </c>
      <c r="D131" s="148">
        <v>0</v>
      </c>
      <c r="E131" s="148">
        <v>0</v>
      </c>
      <c r="F131" s="148">
        <v>0</v>
      </c>
      <c r="G131" s="148">
        <v>0</v>
      </c>
      <c r="H131" s="148">
        <v>0</v>
      </c>
      <c r="I131" s="148">
        <v>0</v>
      </c>
      <c r="J131" s="148">
        <v>0</v>
      </c>
      <c r="K131" s="148">
        <v>0</v>
      </c>
      <c r="L131" s="148">
        <v>0</v>
      </c>
      <c r="M131" s="148">
        <v>0</v>
      </c>
      <c r="N131" s="148">
        <v>0</v>
      </c>
      <c r="O131" s="148">
        <v>0</v>
      </c>
      <c r="P131" s="148">
        <v>0</v>
      </c>
      <c r="Q131" s="148">
        <v>0</v>
      </c>
      <c r="R131" s="148">
        <v>194</v>
      </c>
      <c r="S131" s="148">
        <v>0</v>
      </c>
      <c r="T131" s="148">
        <v>1679</v>
      </c>
      <c r="U131" s="148">
        <v>3200</v>
      </c>
      <c r="V131" s="148">
        <v>15</v>
      </c>
      <c r="W131" s="148">
        <v>3136</v>
      </c>
      <c r="X131" s="148">
        <v>7877</v>
      </c>
      <c r="Y131" s="148">
        <v>1365</v>
      </c>
      <c r="Z131" s="148">
        <v>1366</v>
      </c>
      <c r="AA131" s="148">
        <v>6912</v>
      </c>
      <c r="AB131" s="148">
        <v>109</v>
      </c>
      <c r="AC131" s="148">
        <v>12</v>
      </c>
      <c r="AD131" s="148">
        <v>0</v>
      </c>
      <c r="AE131" s="148">
        <v>135</v>
      </c>
    </row>
    <row r="132" spans="1:31" ht="15.75" customHeight="1">
      <c r="A132" s="91" t="s">
        <v>847</v>
      </c>
      <c r="B132" s="146" t="s">
        <v>541</v>
      </c>
      <c r="C132" s="148">
        <v>36686</v>
      </c>
      <c r="D132" s="148">
        <v>537158</v>
      </c>
      <c r="E132" s="148">
        <v>902319</v>
      </c>
      <c r="F132" s="148">
        <v>1075758</v>
      </c>
      <c r="G132" s="148">
        <v>1179296</v>
      </c>
      <c r="H132" s="148">
        <v>1276159</v>
      </c>
      <c r="I132" s="148">
        <v>1325287</v>
      </c>
      <c r="J132" s="148">
        <v>1699344</v>
      </c>
      <c r="K132" s="148">
        <v>1765571</v>
      </c>
      <c r="L132" s="148">
        <v>1934370</v>
      </c>
      <c r="M132" s="148">
        <v>1947179</v>
      </c>
      <c r="N132" s="148">
        <v>765675</v>
      </c>
      <c r="O132" s="148">
        <v>325649</v>
      </c>
      <c r="P132" s="148">
        <v>472004</v>
      </c>
      <c r="Q132" s="148">
        <v>1061203</v>
      </c>
      <c r="R132" s="148">
        <v>1337800</v>
      </c>
      <c r="S132" s="148">
        <v>1346065</v>
      </c>
      <c r="T132" s="148">
        <v>1831553</v>
      </c>
      <c r="U132" s="148">
        <v>2161054</v>
      </c>
      <c r="V132" s="148">
        <v>2566745</v>
      </c>
      <c r="W132" s="148">
        <v>1948867</v>
      </c>
      <c r="X132" s="148">
        <v>2347986</v>
      </c>
      <c r="Y132" s="148">
        <v>0</v>
      </c>
      <c r="Z132" s="148">
        <v>584738</v>
      </c>
      <c r="AA132" s="148">
        <v>671110</v>
      </c>
      <c r="AB132" s="148">
        <v>625504</v>
      </c>
      <c r="AC132" s="148">
        <v>546252</v>
      </c>
      <c r="AD132" s="148">
        <v>527229</v>
      </c>
      <c r="AE132" s="148">
        <v>530358</v>
      </c>
    </row>
    <row r="133" spans="1:31" ht="15.75" customHeight="1">
      <c r="A133" s="91" t="s">
        <v>848</v>
      </c>
      <c r="B133" s="146" t="s">
        <v>541</v>
      </c>
      <c r="C133" s="148">
        <v>0</v>
      </c>
      <c r="D133" s="148">
        <v>0</v>
      </c>
      <c r="E133" s="148">
        <v>0</v>
      </c>
      <c r="F133" s="148">
        <v>0</v>
      </c>
      <c r="G133" s="148">
        <v>0</v>
      </c>
      <c r="H133" s="148">
        <v>0</v>
      </c>
      <c r="I133" s="148">
        <v>0</v>
      </c>
      <c r="J133" s="148">
        <v>0</v>
      </c>
      <c r="K133" s="148">
        <v>6239</v>
      </c>
      <c r="L133" s="148">
        <v>21</v>
      </c>
      <c r="M133" s="148">
        <v>362070</v>
      </c>
      <c r="N133" s="148">
        <v>0</v>
      </c>
      <c r="O133" s="148">
        <v>0</v>
      </c>
      <c r="P133" s="148">
        <v>125944</v>
      </c>
      <c r="Q133" s="148">
        <v>66216</v>
      </c>
      <c r="R133" s="148">
        <v>174431</v>
      </c>
      <c r="S133" s="148">
        <v>180841</v>
      </c>
      <c r="T133" s="148">
        <v>331849</v>
      </c>
      <c r="U133" s="148">
        <v>171332</v>
      </c>
      <c r="V133" s="148">
        <v>165708</v>
      </c>
      <c r="W133" s="148">
        <v>167676</v>
      </c>
      <c r="X133" s="148">
        <v>2398</v>
      </c>
      <c r="Y133" s="146"/>
      <c r="Z133" s="148">
        <v>492</v>
      </c>
      <c r="AA133" s="148">
        <v>252</v>
      </c>
      <c r="AB133" s="148">
        <v>0</v>
      </c>
      <c r="AC133" s="148">
        <v>5</v>
      </c>
      <c r="AD133" s="148">
        <v>0</v>
      </c>
      <c r="AE133" s="148">
        <v>6</v>
      </c>
    </row>
    <row r="134" spans="1:31" ht="15.75" customHeight="1">
      <c r="A134" s="91" t="s">
        <v>847</v>
      </c>
      <c r="B134" s="146" t="s">
        <v>542</v>
      </c>
      <c r="C134" s="148">
        <v>0</v>
      </c>
      <c r="D134" s="148">
        <v>0</v>
      </c>
      <c r="E134" s="148">
        <v>0</v>
      </c>
      <c r="F134" s="148">
        <v>0</v>
      </c>
      <c r="G134" s="148">
        <v>0</v>
      </c>
      <c r="H134" s="148">
        <v>0</v>
      </c>
      <c r="I134" s="148">
        <v>0</v>
      </c>
      <c r="J134" s="148">
        <v>0</v>
      </c>
      <c r="K134" s="148">
        <v>0</v>
      </c>
      <c r="L134" s="148">
        <v>0</v>
      </c>
      <c r="M134" s="148">
        <v>0</v>
      </c>
      <c r="N134" s="148">
        <v>0</v>
      </c>
      <c r="O134" s="148">
        <v>0</v>
      </c>
      <c r="P134" s="148">
        <v>0</v>
      </c>
      <c r="Q134" s="148">
        <v>0</v>
      </c>
      <c r="R134" s="148">
        <v>0</v>
      </c>
      <c r="S134" s="148">
        <v>0</v>
      </c>
      <c r="T134" s="148">
        <v>0</v>
      </c>
      <c r="U134" s="148">
        <v>0</v>
      </c>
      <c r="V134" s="148">
        <v>0</v>
      </c>
      <c r="W134" s="148">
        <v>0</v>
      </c>
      <c r="X134" s="148">
        <v>0</v>
      </c>
      <c r="Y134" s="148">
        <v>0</v>
      </c>
      <c r="Z134" s="148">
        <v>0</v>
      </c>
      <c r="AA134" s="148">
        <v>0</v>
      </c>
      <c r="AB134" s="148">
        <v>0</v>
      </c>
      <c r="AC134" s="146"/>
      <c r="AD134" s="148">
        <v>17762</v>
      </c>
      <c r="AE134" s="148">
        <v>3073</v>
      </c>
    </row>
    <row r="135" spans="1:31" ht="15.75" customHeight="1">
      <c r="A135" s="91" t="s">
        <v>848</v>
      </c>
      <c r="B135" s="146" t="s">
        <v>542</v>
      </c>
      <c r="C135" s="148">
        <v>0</v>
      </c>
      <c r="D135" s="148">
        <v>0</v>
      </c>
      <c r="E135" s="148">
        <v>0</v>
      </c>
      <c r="F135" s="148">
        <v>0</v>
      </c>
      <c r="G135" s="148">
        <v>0</v>
      </c>
      <c r="H135" s="148">
        <v>0</v>
      </c>
      <c r="I135" s="148">
        <v>0</v>
      </c>
      <c r="J135" s="148">
        <v>0</v>
      </c>
      <c r="K135" s="148">
        <v>0</v>
      </c>
      <c r="L135" s="148">
        <v>0</v>
      </c>
      <c r="M135" s="148">
        <v>0</v>
      </c>
      <c r="N135" s="148">
        <v>0</v>
      </c>
      <c r="O135" s="148">
        <v>0</v>
      </c>
      <c r="P135" s="148">
        <v>0</v>
      </c>
      <c r="Q135" s="148">
        <v>0</v>
      </c>
      <c r="R135" s="148">
        <v>0</v>
      </c>
      <c r="S135" s="148">
        <v>0</v>
      </c>
      <c r="T135" s="148">
        <v>0</v>
      </c>
      <c r="U135" s="148">
        <v>0</v>
      </c>
      <c r="V135" s="148">
        <v>0</v>
      </c>
      <c r="W135" s="148">
        <v>0</v>
      </c>
      <c r="X135" s="148">
        <v>0</v>
      </c>
      <c r="Y135" s="148">
        <v>0</v>
      </c>
      <c r="Z135" s="148">
        <v>0</v>
      </c>
      <c r="AA135" s="148">
        <v>0</v>
      </c>
      <c r="AB135" s="148">
        <v>0</v>
      </c>
      <c r="AC135" s="146"/>
      <c r="AD135" s="148">
        <v>3</v>
      </c>
      <c r="AE135" s="148">
        <v>86</v>
      </c>
    </row>
    <row r="136" spans="1:31" ht="15.75" customHeight="1">
      <c r="A136" s="91" t="s">
        <v>847</v>
      </c>
      <c r="B136" s="146" t="s">
        <v>543</v>
      </c>
      <c r="C136" s="148">
        <v>0</v>
      </c>
      <c r="D136" s="148">
        <v>0</v>
      </c>
      <c r="E136" s="148">
        <v>0</v>
      </c>
      <c r="F136" s="148">
        <v>0</v>
      </c>
      <c r="G136" s="148">
        <v>0</v>
      </c>
      <c r="H136" s="148">
        <v>0</v>
      </c>
      <c r="I136" s="148">
        <v>0</v>
      </c>
      <c r="J136" s="148">
        <v>0</v>
      </c>
      <c r="K136" s="148">
        <v>0</v>
      </c>
      <c r="L136" s="148">
        <v>0</v>
      </c>
      <c r="M136" s="148">
        <v>0</v>
      </c>
      <c r="N136" s="148">
        <v>0</v>
      </c>
      <c r="O136" s="148">
        <v>0</v>
      </c>
      <c r="P136" s="148">
        <v>0</v>
      </c>
      <c r="Q136" s="148">
        <v>0</v>
      </c>
      <c r="R136" s="148">
        <v>0</v>
      </c>
      <c r="S136" s="148">
        <v>0</v>
      </c>
      <c r="T136" s="148">
        <v>0</v>
      </c>
      <c r="U136" s="148">
        <v>0</v>
      </c>
      <c r="V136" s="148">
        <v>0</v>
      </c>
      <c r="W136" s="148">
        <v>0</v>
      </c>
      <c r="X136" s="148">
        <v>0</v>
      </c>
      <c r="Y136" s="148">
        <v>0</v>
      </c>
      <c r="Z136" s="148">
        <v>0</v>
      </c>
      <c r="AA136" s="148">
        <v>0</v>
      </c>
      <c r="AB136" s="148">
        <v>0</v>
      </c>
      <c r="AC136" s="146"/>
      <c r="AD136" s="148">
        <v>0</v>
      </c>
      <c r="AE136" s="148">
        <v>0</v>
      </c>
    </row>
    <row r="137" spans="1:31" ht="15.75" customHeight="1">
      <c r="A137" s="91" t="s">
        <v>848</v>
      </c>
      <c r="B137" s="146" t="s">
        <v>543</v>
      </c>
      <c r="C137" s="148">
        <v>0</v>
      </c>
      <c r="D137" s="148">
        <v>0</v>
      </c>
      <c r="E137" s="148">
        <v>0</v>
      </c>
      <c r="F137" s="148">
        <v>0</v>
      </c>
      <c r="G137" s="148">
        <v>0</v>
      </c>
      <c r="H137" s="148">
        <v>0</v>
      </c>
      <c r="I137" s="148">
        <v>0</v>
      </c>
      <c r="J137" s="148">
        <v>0</v>
      </c>
      <c r="K137" s="148">
        <v>0</v>
      </c>
      <c r="L137" s="148">
        <v>0</v>
      </c>
      <c r="M137" s="148">
        <v>0</v>
      </c>
      <c r="N137" s="148">
        <v>0</v>
      </c>
      <c r="O137" s="148">
        <v>0</v>
      </c>
      <c r="P137" s="148">
        <v>0</v>
      </c>
      <c r="Q137" s="148">
        <v>0</v>
      </c>
      <c r="R137" s="148">
        <v>0</v>
      </c>
      <c r="S137" s="148">
        <v>0</v>
      </c>
      <c r="T137" s="148">
        <v>0</v>
      </c>
      <c r="U137" s="148">
        <v>0</v>
      </c>
      <c r="V137" s="148">
        <v>0</v>
      </c>
      <c r="W137" s="148">
        <v>0</v>
      </c>
      <c r="X137" s="148">
        <v>0</v>
      </c>
      <c r="Y137" s="148">
        <v>0</v>
      </c>
      <c r="Z137" s="148">
        <v>0</v>
      </c>
      <c r="AA137" s="148">
        <v>0</v>
      </c>
      <c r="AB137" s="148">
        <v>0</v>
      </c>
      <c r="AC137" s="146"/>
      <c r="AD137" s="148">
        <v>0</v>
      </c>
      <c r="AE137" s="148">
        <v>0</v>
      </c>
    </row>
    <row r="138" spans="1:31" ht="15.75" customHeight="1">
      <c r="A138" s="91" t="s">
        <v>847</v>
      </c>
      <c r="B138" s="146" t="s">
        <v>544</v>
      </c>
      <c r="C138" s="148">
        <v>0</v>
      </c>
      <c r="D138" s="148">
        <v>0</v>
      </c>
      <c r="E138" s="148">
        <v>0</v>
      </c>
      <c r="F138" s="148">
        <v>0</v>
      </c>
      <c r="G138" s="148">
        <v>0</v>
      </c>
      <c r="H138" s="148">
        <v>0</v>
      </c>
      <c r="I138" s="148">
        <v>0</v>
      </c>
      <c r="J138" s="148">
        <v>0</v>
      </c>
      <c r="K138" s="148">
        <v>0</v>
      </c>
      <c r="L138" s="148">
        <v>0</v>
      </c>
      <c r="M138" s="148">
        <v>0</v>
      </c>
      <c r="N138" s="148">
        <v>0</v>
      </c>
      <c r="O138" s="148">
        <v>0</v>
      </c>
      <c r="P138" s="148">
        <v>0</v>
      </c>
      <c r="Q138" s="148">
        <v>0</v>
      </c>
      <c r="R138" s="148">
        <v>0</v>
      </c>
      <c r="S138" s="148">
        <v>0</v>
      </c>
      <c r="T138" s="148">
        <v>0</v>
      </c>
      <c r="U138" s="148">
        <v>0</v>
      </c>
      <c r="V138" s="148">
        <v>0</v>
      </c>
      <c r="W138" s="148">
        <v>0</v>
      </c>
      <c r="X138" s="148">
        <v>0</v>
      </c>
      <c r="Y138" s="148">
        <v>0</v>
      </c>
      <c r="Z138" s="148">
        <v>0</v>
      </c>
      <c r="AA138" s="148">
        <v>0</v>
      </c>
      <c r="AB138" s="148">
        <v>0</v>
      </c>
      <c r="AC138" s="146"/>
      <c r="AD138" s="148">
        <v>0</v>
      </c>
      <c r="AE138" s="148">
        <v>0</v>
      </c>
    </row>
    <row r="139" spans="1:31" ht="15.75" customHeight="1">
      <c r="A139" s="91" t="s">
        <v>848</v>
      </c>
      <c r="B139" s="146" t="s">
        <v>544</v>
      </c>
      <c r="C139" s="148">
        <v>0</v>
      </c>
      <c r="D139" s="148">
        <v>0</v>
      </c>
      <c r="E139" s="148">
        <v>0</v>
      </c>
      <c r="F139" s="148">
        <v>0</v>
      </c>
      <c r="G139" s="148">
        <v>0</v>
      </c>
      <c r="H139" s="148">
        <v>0</v>
      </c>
      <c r="I139" s="148">
        <v>0</v>
      </c>
      <c r="J139" s="148">
        <v>0</v>
      </c>
      <c r="K139" s="148">
        <v>0</v>
      </c>
      <c r="L139" s="148">
        <v>0</v>
      </c>
      <c r="M139" s="148">
        <v>0</v>
      </c>
      <c r="N139" s="148">
        <v>0</v>
      </c>
      <c r="O139" s="148">
        <v>0</v>
      </c>
      <c r="P139" s="148">
        <v>0</v>
      </c>
      <c r="Q139" s="148">
        <v>0</v>
      </c>
      <c r="R139" s="148">
        <v>0</v>
      </c>
      <c r="S139" s="148">
        <v>0</v>
      </c>
      <c r="T139" s="148">
        <v>0</v>
      </c>
      <c r="U139" s="148">
        <v>0</v>
      </c>
      <c r="V139" s="148">
        <v>0</v>
      </c>
      <c r="W139" s="148">
        <v>0</v>
      </c>
      <c r="X139" s="148">
        <v>0</v>
      </c>
      <c r="Y139" s="148">
        <v>0</v>
      </c>
      <c r="Z139" s="148">
        <v>0</v>
      </c>
      <c r="AA139" s="148">
        <v>0</v>
      </c>
      <c r="AB139" s="148">
        <v>0</v>
      </c>
      <c r="AC139" s="146"/>
      <c r="AD139" s="148">
        <v>0</v>
      </c>
      <c r="AE139" s="148">
        <v>0</v>
      </c>
    </row>
    <row r="140" spans="1:31" ht="15.75" customHeight="1">
      <c r="A140" s="91" t="s">
        <v>847</v>
      </c>
      <c r="B140" s="146" t="s">
        <v>545</v>
      </c>
      <c r="C140" s="148">
        <v>0</v>
      </c>
      <c r="D140" s="148">
        <v>0</v>
      </c>
      <c r="E140" s="148">
        <v>0</v>
      </c>
      <c r="F140" s="148">
        <v>0</v>
      </c>
      <c r="G140" s="148">
        <v>0</v>
      </c>
      <c r="H140" s="148">
        <v>0</v>
      </c>
      <c r="I140" s="148">
        <v>0</v>
      </c>
      <c r="J140" s="148">
        <v>0</v>
      </c>
      <c r="K140" s="148">
        <v>0</v>
      </c>
      <c r="L140" s="148">
        <v>0</v>
      </c>
      <c r="M140" s="148">
        <v>0</v>
      </c>
      <c r="N140" s="148">
        <v>0</v>
      </c>
      <c r="O140" s="148">
        <v>0</v>
      </c>
      <c r="P140" s="148">
        <v>0</v>
      </c>
      <c r="Q140" s="148">
        <v>0</v>
      </c>
      <c r="R140" s="148">
        <v>0</v>
      </c>
      <c r="S140" s="148">
        <v>0</v>
      </c>
      <c r="T140" s="148">
        <v>0</v>
      </c>
      <c r="U140" s="148">
        <v>0</v>
      </c>
      <c r="V140" s="148">
        <v>0</v>
      </c>
      <c r="W140" s="148">
        <v>0</v>
      </c>
      <c r="X140" s="148">
        <v>0</v>
      </c>
      <c r="Y140" s="148">
        <v>0</v>
      </c>
      <c r="Z140" s="148">
        <v>0</v>
      </c>
      <c r="AA140" s="148">
        <v>0</v>
      </c>
      <c r="AB140" s="148">
        <v>0</v>
      </c>
      <c r="AC140" s="146"/>
      <c r="AD140" s="148">
        <v>0</v>
      </c>
      <c r="AE140" s="148">
        <v>0</v>
      </c>
    </row>
    <row r="141" spans="1:31" ht="15.75" customHeight="1">
      <c r="A141" s="91" t="s">
        <v>848</v>
      </c>
      <c r="B141" s="146" t="s">
        <v>545</v>
      </c>
      <c r="C141" s="148">
        <v>0</v>
      </c>
      <c r="D141" s="148">
        <v>0</v>
      </c>
      <c r="E141" s="148">
        <v>0</v>
      </c>
      <c r="F141" s="148">
        <v>0</v>
      </c>
      <c r="G141" s="148">
        <v>0</v>
      </c>
      <c r="H141" s="148">
        <v>0</v>
      </c>
      <c r="I141" s="148">
        <v>0</v>
      </c>
      <c r="J141" s="148">
        <v>0</v>
      </c>
      <c r="K141" s="148">
        <v>0</v>
      </c>
      <c r="L141" s="148">
        <v>0</v>
      </c>
      <c r="M141" s="148">
        <v>0</v>
      </c>
      <c r="N141" s="148">
        <v>0</v>
      </c>
      <c r="O141" s="148">
        <v>0</v>
      </c>
      <c r="P141" s="148">
        <v>0</v>
      </c>
      <c r="Q141" s="148">
        <v>0</v>
      </c>
      <c r="R141" s="148">
        <v>0</v>
      </c>
      <c r="S141" s="148">
        <v>0</v>
      </c>
      <c r="T141" s="148">
        <v>0</v>
      </c>
      <c r="U141" s="148">
        <v>0</v>
      </c>
      <c r="V141" s="148">
        <v>0</v>
      </c>
      <c r="W141" s="148">
        <v>0</v>
      </c>
      <c r="X141" s="148">
        <v>0</v>
      </c>
      <c r="Y141" s="148">
        <v>0</v>
      </c>
      <c r="Z141" s="148">
        <v>0</v>
      </c>
      <c r="AA141" s="148">
        <v>0</v>
      </c>
      <c r="AB141" s="148">
        <v>0</v>
      </c>
      <c r="AC141" s="146"/>
      <c r="AD141" s="148">
        <v>0</v>
      </c>
      <c r="AE141" s="148">
        <v>0</v>
      </c>
    </row>
    <row r="142" spans="1:31" ht="15.75" customHeight="1">
      <c r="A142" s="91" t="s">
        <v>847</v>
      </c>
      <c r="B142" s="146" t="s">
        <v>546</v>
      </c>
      <c r="C142" s="148">
        <v>106388</v>
      </c>
      <c r="D142" s="148">
        <v>144321</v>
      </c>
      <c r="E142" s="148">
        <v>263031</v>
      </c>
      <c r="F142" s="148">
        <v>0</v>
      </c>
      <c r="G142" s="148">
        <v>67315</v>
      </c>
      <c r="H142" s="148">
        <v>2798</v>
      </c>
      <c r="I142" s="148">
        <v>170361</v>
      </c>
      <c r="J142" s="148">
        <v>169813</v>
      </c>
      <c r="K142" s="148">
        <v>148443</v>
      </c>
      <c r="L142" s="148">
        <v>86032</v>
      </c>
      <c r="M142" s="148">
        <v>126751</v>
      </c>
      <c r="N142" s="148">
        <v>4669</v>
      </c>
      <c r="O142" s="148">
        <v>626</v>
      </c>
      <c r="P142" s="148">
        <v>1943</v>
      </c>
      <c r="Q142" s="148">
        <v>32781</v>
      </c>
      <c r="R142" s="148">
        <v>89112</v>
      </c>
      <c r="S142" s="148">
        <v>39888</v>
      </c>
      <c r="T142" s="148">
        <v>100404</v>
      </c>
      <c r="U142" s="148">
        <v>54262</v>
      </c>
      <c r="V142" s="148">
        <v>14317</v>
      </c>
      <c r="W142" s="148">
        <v>4781</v>
      </c>
      <c r="X142" s="148">
        <v>29406</v>
      </c>
      <c r="Y142" s="148">
        <v>34579</v>
      </c>
      <c r="Z142" s="148">
        <v>16237</v>
      </c>
      <c r="AA142" s="148">
        <v>17008</v>
      </c>
      <c r="AB142" s="148">
        <v>19104</v>
      </c>
      <c r="AC142" s="148">
        <v>12656</v>
      </c>
      <c r="AD142" s="148">
        <v>19250</v>
      </c>
      <c r="AE142" s="148">
        <v>33966</v>
      </c>
    </row>
    <row r="143" spans="1:31" ht="15.75" customHeight="1">
      <c r="A143" s="91" t="s">
        <v>848</v>
      </c>
      <c r="B143" s="146" t="s">
        <v>546</v>
      </c>
      <c r="C143" s="148">
        <v>0</v>
      </c>
      <c r="D143" s="148">
        <v>0</v>
      </c>
      <c r="E143" s="148">
        <v>0</v>
      </c>
      <c r="F143" s="148">
        <v>0</v>
      </c>
      <c r="G143" s="148">
        <v>0</v>
      </c>
      <c r="H143" s="148">
        <v>0</v>
      </c>
      <c r="I143" s="148">
        <v>0</v>
      </c>
      <c r="J143" s="148">
        <v>100</v>
      </c>
      <c r="K143" s="148">
        <v>70</v>
      </c>
      <c r="L143" s="148">
        <v>22339</v>
      </c>
      <c r="M143" s="148">
        <v>862</v>
      </c>
      <c r="N143" s="148">
        <v>4484</v>
      </c>
      <c r="O143" s="148">
        <v>525</v>
      </c>
      <c r="P143" s="148">
        <v>0</v>
      </c>
      <c r="Q143" s="148">
        <v>0</v>
      </c>
      <c r="R143" s="148">
        <v>0</v>
      </c>
      <c r="S143" s="148">
        <v>0</v>
      </c>
      <c r="T143" s="148">
        <v>56263</v>
      </c>
      <c r="U143" s="148">
        <v>88678</v>
      </c>
      <c r="V143" s="148">
        <v>58520</v>
      </c>
      <c r="W143" s="148">
        <v>28389</v>
      </c>
      <c r="X143" s="148">
        <v>46546</v>
      </c>
      <c r="Y143" s="148">
        <v>20711</v>
      </c>
      <c r="Z143" s="148">
        <v>24378</v>
      </c>
      <c r="AA143" s="148">
        <v>29187</v>
      </c>
      <c r="AB143" s="148">
        <v>5420</v>
      </c>
      <c r="AC143" s="148">
        <v>1826</v>
      </c>
      <c r="AD143" s="148">
        <v>4141</v>
      </c>
      <c r="AE143" s="148">
        <v>10869</v>
      </c>
    </row>
    <row r="144" spans="1:31" ht="15.75" customHeight="1">
      <c r="A144" s="91" t="s">
        <v>847</v>
      </c>
      <c r="B144" s="146" t="s">
        <v>547</v>
      </c>
      <c r="C144" s="148">
        <v>0</v>
      </c>
      <c r="D144" s="148">
        <v>0</v>
      </c>
      <c r="E144" s="148">
        <v>0</v>
      </c>
      <c r="F144" s="148">
        <v>0</v>
      </c>
      <c r="G144" s="148">
        <v>0</v>
      </c>
      <c r="H144" s="148">
        <v>0</v>
      </c>
      <c r="I144" s="148">
        <v>0</v>
      </c>
      <c r="J144" s="148">
        <v>0</v>
      </c>
      <c r="K144" s="148">
        <v>0</v>
      </c>
      <c r="L144" s="148">
        <v>0</v>
      </c>
      <c r="M144" s="148">
        <v>0</v>
      </c>
      <c r="N144" s="148">
        <v>0</v>
      </c>
      <c r="O144" s="148">
        <v>0</v>
      </c>
      <c r="P144" s="148">
        <v>0</v>
      </c>
      <c r="Q144" s="148">
        <v>2104</v>
      </c>
      <c r="R144" s="148">
        <v>1138</v>
      </c>
      <c r="S144" s="148">
        <v>0</v>
      </c>
      <c r="T144" s="148">
        <v>66366</v>
      </c>
      <c r="U144" s="148">
        <v>52802</v>
      </c>
      <c r="V144" s="148">
        <v>9468</v>
      </c>
      <c r="W144" s="148">
        <v>633</v>
      </c>
      <c r="X144" s="148">
        <v>150</v>
      </c>
      <c r="Y144" s="148">
        <v>5610</v>
      </c>
      <c r="Z144" s="148">
        <v>0</v>
      </c>
      <c r="AA144" s="148">
        <v>0</v>
      </c>
      <c r="AB144" s="148">
        <v>0</v>
      </c>
      <c r="AC144" s="146"/>
      <c r="AD144" s="148">
        <v>2198</v>
      </c>
      <c r="AE144" s="148">
        <v>24285</v>
      </c>
    </row>
    <row r="145" spans="1:31" ht="15.75" customHeight="1">
      <c r="A145" s="91" t="s">
        <v>848</v>
      </c>
      <c r="B145" s="146" t="s">
        <v>547</v>
      </c>
      <c r="C145" s="148">
        <v>0</v>
      </c>
      <c r="D145" s="148">
        <v>0</v>
      </c>
      <c r="E145" s="148">
        <v>0</v>
      </c>
      <c r="F145" s="148">
        <v>0</v>
      </c>
      <c r="G145" s="148">
        <v>0</v>
      </c>
      <c r="H145" s="148">
        <v>0</v>
      </c>
      <c r="I145" s="148">
        <v>0</v>
      </c>
      <c r="J145" s="148">
        <v>0</v>
      </c>
      <c r="K145" s="148">
        <v>0</v>
      </c>
      <c r="L145" s="148">
        <v>0</v>
      </c>
      <c r="M145" s="148">
        <v>0</v>
      </c>
      <c r="N145" s="148">
        <v>0</v>
      </c>
      <c r="O145" s="148">
        <v>125015</v>
      </c>
      <c r="P145" s="148">
        <v>160185</v>
      </c>
      <c r="Q145" s="148">
        <v>18123</v>
      </c>
      <c r="R145" s="148">
        <v>19136</v>
      </c>
      <c r="S145" s="148">
        <v>150</v>
      </c>
      <c r="T145" s="148">
        <v>6192</v>
      </c>
      <c r="U145" s="148">
        <v>10435</v>
      </c>
      <c r="V145" s="148">
        <v>1620</v>
      </c>
      <c r="W145" s="148">
        <v>0</v>
      </c>
      <c r="X145" s="148">
        <v>0</v>
      </c>
      <c r="Y145" s="148">
        <v>0</v>
      </c>
      <c r="Z145" s="148">
        <v>0</v>
      </c>
      <c r="AA145" s="148">
        <v>0</v>
      </c>
      <c r="AB145" s="148">
        <v>0</v>
      </c>
      <c r="AC145" s="146"/>
      <c r="AD145" s="148">
        <v>27</v>
      </c>
      <c r="AE145" s="148">
        <v>681</v>
      </c>
    </row>
    <row r="146" spans="1:31" ht="15.75" customHeight="1">
      <c r="A146" s="91" t="s">
        <v>847</v>
      </c>
      <c r="B146" s="146" t="s">
        <v>548</v>
      </c>
      <c r="C146" s="148">
        <v>0</v>
      </c>
      <c r="D146" s="148">
        <v>0</v>
      </c>
      <c r="E146" s="148">
        <v>0</v>
      </c>
      <c r="F146" s="148">
        <v>0</v>
      </c>
      <c r="G146" s="148">
        <v>0</v>
      </c>
      <c r="H146" s="148">
        <v>0</v>
      </c>
      <c r="I146" s="148">
        <v>0</v>
      </c>
      <c r="J146" s="148">
        <v>0</v>
      </c>
      <c r="K146" s="148">
        <v>0</v>
      </c>
      <c r="L146" s="148">
        <v>0</v>
      </c>
      <c r="M146" s="148">
        <v>0</v>
      </c>
      <c r="N146" s="148">
        <v>0</v>
      </c>
      <c r="O146" s="148">
        <v>0</v>
      </c>
      <c r="P146" s="148">
        <v>0</v>
      </c>
      <c r="Q146" s="148">
        <v>0</v>
      </c>
      <c r="R146" s="148">
        <v>11768</v>
      </c>
      <c r="S146" s="148">
        <v>30498</v>
      </c>
      <c r="T146" s="148">
        <v>79239</v>
      </c>
      <c r="U146" s="148">
        <v>22719</v>
      </c>
      <c r="V146" s="148">
        <v>6728</v>
      </c>
      <c r="W146" s="148">
        <v>6480</v>
      </c>
      <c r="X146" s="148">
        <v>752</v>
      </c>
      <c r="Y146" s="148">
        <v>32844</v>
      </c>
      <c r="Z146" s="148">
        <v>83632</v>
      </c>
      <c r="AA146" s="148">
        <v>45782</v>
      </c>
      <c r="AB146" s="148">
        <v>122740</v>
      </c>
      <c r="AC146" s="148">
        <v>14299</v>
      </c>
      <c r="AD146" s="148">
        <v>13009</v>
      </c>
      <c r="AE146" s="148">
        <v>73068</v>
      </c>
    </row>
    <row r="147" spans="1:31" ht="15.75" customHeight="1">
      <c r="A147" s="91" t="s">
        <v>848</v>
      </c>
      <c r="B147" s="146" t="s">
        <v>548</v>
      </c>
      <c r="C147" s="148">
        <v>0</v>
      </c>
      <c r="D147" s="148">
        <v>0</v>
      </c>
      <c r="E147" s="148">
        <v>0</v>
      </c>
      <c r="F147" s="148">
        <v>0</v>
      </c>
      <c r="G147" s="148">
        <v>0</v>
      </c>
      <c r="H147" s="148">
        <v>0</v>
      </c>
      <c r="I147" s="148">
        <v>0</v>
      </c>
      <c r="J147" s="148">
        <v>0</v>
      </c>
      <c r="K147" s="148">
        <v>0</v>
      </c>
      <c r="L147" s="148">
        <v>0</v>
      </c>
      <c r="M147" s="148">
        <v>0</v>
      </c>
      <c r="N147" s="148">
        <v>0</v>
      </c>
      <c r="O147" s="148">
        <v>810</v>
      </c>
      <c r="P147" s="148">
        <v>0</v>
      </c>
      <c r="Q147" s="148">
        <v>0</v>
      </c>
      <c r="R147" s="148">
        <v>887</v>
      </c>
      <c r="S147" s="148">
        <v>0</v>
      </c>
      <c r="T147" s="148">
        <v>101759</v>
      </c>
      <c r="U147" s="148">
        <v>105268</v>
      </c>
      <c r="V147" s="148">
        <v>37835</v>
      </c>
      <c r="W147" s="148">
        <v>5114</v>
      </c>
      <c r="X147" s="148">
        <v>4574</v>
      </c>
      <c r="Y147" s="148">
        <v>16294</v>
      </c>
      <c r="Z147" s="148">
        <v>23092</v>
      </c>
      <c r="AA147" s="148">
        <v>1361</v>
      </c>
      <c r="AB147" s="148">
        <v>5185</v>
      </c>
      <c r="AC147" s="148">
        <v>526</v>
      </c>
      <c r="AD147" s="148">
        <v>7</v>
      </c>
      <c r="AE147" s="148">
        <v>162</v>
      </c>
    </row>
    <row r="148" spans="1:31" ht="15.75" customHeight="1">
      <c r="A148" s="91" t="s">
        <v>847</v>
      </c>
      <c r="B148" s="146" t="s">
        <v>549</v>
      </c>
      <c r="C148" s="148">
        <v>0</v>
      </c>
      <c r="D148" s="148">
        <v>0</v>
      </c>
      <c r="E148" s="148">
        <v>0</v>
      </c>
      <c r="F148" s="148">
        <v>0</v>
      </c>
      <c r="G148" s="148">
        <v>0</v>
      </c>
      <c r="H148" s="148">
        <v>0</v>
      </c>
      <c r="I148" s="148">
        <v>0</v>
      </c>
      <c r="J148" s="148">
        <v>165062</v>
      </c>
      <c r="K148" s="148">
        <v>107888</v>
      </c>
      <c r="L148" s="148">
        <v>68006</v>
      </c>
      <c r="M148" s="148">
        <v>0</v>
      </c>
      <c r="N148" s="148">
        <v>5145</v>
      </c>
      <c r="O148" s="148">
        <v>0</v>
      </c>
      <c r="P148" s="148">
        <v>0</v>
      </c>
      <c r="Q148" s="148">
        <v>6</v>
      </c>
      <c r="R148" s="148">
        <v>2</v>
      </c>
      <c r="S148" s="148">
        <v>0</v>
      </c>
      <c r="T148" s="148">
        <v>0</v>
      </c>
      <c r="U148" s="148">
        <v>0</v>
      </c>
      <c r="V148" s="148">
        <v>0</v>
      </c>
      <c r="W148" s="148">
        <v>0</v>
      </c>
      <c r="X148" s="148">
        <v>0</v>
      </c>
      <c r="Y148" s="148">
        <v>0</v>
      </c>
      <c r="Z148" s="148">
        <v>0</v>
      </c>
      <c r="AA148" s="148">
        <v>0</v>
      </c>
      <c r="AB148" s="148">
        <v>0</v>
      </c>
      <c r="AC148" s="146"/>
      <c r="AD148" s="148">
        <v>0</v>
      </c>
      <c r="AE148" s="148">
        <v>0</v>
      </c>
    </row>
    <row r="149" spans="1:31" ht="15.75" customHeight="1">
      <c r="A149" s="91" t="s">
        <v>848</v>
      </c>
      <c r="B149" s="146" t="s">
        <v>549</v>
      </c>
      <c r="C149" s="148">
        <v>0</v>
      </c>
      <c r="D149" s="148">
        <v>0</v>
      </c>
      <c r="E149" s="148">
        <v>0</v>
      </c>
      <c r="F149" s="148">
        <v>0</v>
      </c>
      <c r="G149" s="148">
        <v>0</v>
      </c>
      <c r="H149" s="148">
        <v>0</v>
      </c>
      <c r="I149" s="148">
        <v>0</v>
      </c>
      <c r="J149" s="148">
        <v>0</v>
      </c>
      <c r="K149" s="148">
        <v>41264</v>
      </c>
      <c r="L149" s="148">
        <v>40393</v>
      </c>
      <c r="M149" s="148">
        <v>25</v>
      </c>
      <c r="N149" s="148">
        <v>0</v>
      </c>
      <c r="O149" s="148">
        <v>0</v>
      </c>
      <c r="P149" s="148">
        <v>1319</v>
      </c>
      <c r="Q149" s="148">
        <v>621</v>
      </c>
      <c r="R149" s="148">
        <v>820</v>
      </c>
      <c r="S149" s="148">
        <v>73</v>
      </c>
      <c r="T149" s="148">
        <v>9</v>
      </c>
      <c r="U149" s="148">
        <v>0</v>
      </c>
      <c r="V149" s="148">
        <v>0</v>
      </c>
      <c r="W149" s="148">
        <v>0</v>
      </c>
      <c r="X149" s="148">
        <v>90</v>
      </c>
      <c r="Y149" s="148">
        <v>82</v>
      </c>
      <c r="Z149" s="148">
        <v>0</v>
      </c>
      <c r="AA149" s="148">
        <v>0</v>
      </c>
      <c r="AB149" s="148">
        <v>0</v>
      </c>
      <c r="AC149" s="146"/>
      <c r="AD149" s="148">
        <v>0</v>
      </c>
      <c r="AE149" s="148">
        <v>0</v>
      </c>
    </row>
    <row r="150" spans="1:31" ht="15.75" customHeight="1">
      <c r="A150" s="91" t="s">
        <v>847</v>
      </c>
      <c r="B150" s="146" t="s">
        <v>550</v>
      </c>
      <c r="C150" s="148">
        <v>0</v>
      </c>
      <c r="D150" s="148">
        <v>0</v>
      </c>
      <c r="E150" s="148">
        <v>0</v>
      </c>
      <c r="F150" s="148">
        <v>0</v>
      </c>
      <c r="G150" s="148">
        <v>0</v>
      </c>
      <c r="H150" s="148">
        <v>0</v>
      </c>
      <c r="I150" s="148">
        <v>0</v>
      </c>
      <c r="J150" s="148">
        <v>350</v>
      </c>
      <c r="K150" s="148">
        <v>3700</v>
      </c>
      <c r="L150" s="148">
        <v>875</v>
      </c>
      <c r="M150" s="148">
        <v>0</v>
      </c>
      <c r="N150" s="148">
        <v>0</v>
      </c>
      <c r="O150" s="148">
        <v>0</v>
      </c>
      <c r="P150" s="148">
        <v>0</v>
      </c>
      <c r="Q150" s="148">
        <v>0</v>
      </c>
      <c r="R150" s="148">
        <v>0</v>
      </c>
      <c r="S150" s="148">
        <v>0</v>
      </c>
      <c r="T150" s="148">
        <v>300</v>
      </c>
      <c r="U150" s="148">
        <v>0</v>
      </c>
      <c r="V150" s="148">
        <v>0</v>
      </c>
      <c r="W150" s="148">
        <v>0</v>
      </c>
      <c r="X150" s="148">
        <v>0</v>
      </c>
      <c r="Y150" s="148">
        <v>0</v>
      </c>
      <c r="Z150" s="148">
        <v>0</v>
      </c>
      <c r="AA150" s="148">
        <v>0</v>
      </c>
      <c r="AB150" s="148">
        <v>0</v>
      </c>
      <c r="AC150" s="146"/>
      <c r="AD150" s="148">
        <v>84</v>
      </c>
      <c r="AE150" s="148">
        <v>0</v>
      </c>
    </row>
    <row r="151" spans="1:31" ht="15.75" customHeight="1">
      <c r="A151" s="91" t="s">
        <v>848</v>
      </c>
      <c r="B151" s="146" t="s">
        <v>550</v>
      </c>
      <c r="C151" s="148">
        <v>0</v>
      </c>
      <c r="D151" s="148">
        <v>0</v>
      </c>
      <c r="E151" s="148">
        <v>0</v>
      </c>
      <c r="F151" s="148">
        <v>0</v>
      </c>
      <c r="G151" s="148">
        <v>0</v>
      </c>
      <c r="H151" s="148">
        <v>0</v>
      </c>
      <c r="I151" s="148">
        <v>0</v>
      </c>
      <c r="J151" s="148">
        <v>0</v>
      </c>
      <c r="K151" s="148">
        <v>0</v>
      </c>
      <c r="L151" s="148">
        <v>7750</v>
      </c>
      <c r="M151" s="148">
        <v>0</v>
      </c>
      <c r="N151" s="148">
        <v>0</v>
      </c>
      <c r="O151" s="148">
        <v>0</v>
      </c>
      <c r="P151" s="148">
        <v>0</v>
      </c>
      <c r="Q151" s="148">
        <v>206</v>
      </c>
      <c r="R151" s="148">
        <v>253</v>
      </c>
      <c r="S151" s="148">
        <v>0</v>
      </c>
      <c r="T151" s="148">
        <v>0</v>
      </c>
      <c r="U151" s="148">
        <v>0</v>
      </c>
      <c r="V151" s="148">
        <v>114</v>
      </c>
      <c r="W151" s="148">
        <v>0</v>
      </c>
      <c r="X151" s="148">
        <v>0</v>
      </c>
      <c r="Y151" s="148">
        <v>0</v>
      </c>
      <c r="Z151" s="148">
        <v>0</v>
      </c>
      <c r="AA151" s="148">
        <v>0</v>
      </c>
      <c r="AB151" s="148">
        <v>0</v>
      </c>
      <c r="AC151" s="146"/>
      <c r="AD151" s="148">
        <v>0</v>
      </c>
      <c r="AE151" s="148">
        <v>0</v>
      </c>
    </row>
    <row r="152" spans="1:31" ht="15.75" customHeight="1">
      <c r="A152" s="91" t="s">
        <v>847</v>
      </c>
      <c r="B152" s="146" t="s">
        <v>551</v>
      </c>
      <c r="C152" s="148">
        <v>0</v>
      </c>
      <c r="D152" s="148">
        <v>0</v>
      </c>
      <c r="E152" s="148">
        <v>0</v>
      </c>
      <c r="F152" s="148">
        <v>0</v>
      </c>
      <c r="G152" s="148">
        <v>0</v>
      </c>
      <c r="H152" s="148">
        <v>0</v>
      </c>
      <c r="I152" s="148">
        <v>0</v>
      </c>
      <c r="J152" s="148">
        <v>0</v>
      </c>
      <c r="K152" s="148">
        <v>0</v>
      </c>
      <c r="L152" s="148">
        <v>0</v>
      </c>
      <c r="M152" s="148">
        <v>0</v>
      </c>
      <c r="N152" s="148">
        <v>0</v>
      </c>
      <c r="O152" s="148">
        <v>0</v>
      </c>
      <c r="P152" s="148">
        <v>0</v>
      </c>
      <c r="Q152" s="148">
        <v>0</v>
      </c>
      <c r="R152" s="148">
        <v>0</v>
      </c>
      <c r="S152" s="148">
        <v>0</v>
      </c>
      <c r="T152" s="148">
        <v>0</v>
      </c>
      <c r="U152" s="148">
        <v>0</v>
      </c>
      <c r="V152" s="148">
        <v>0</v>
      </c>
      <c r="W152" s="148">
        <v>0</v>
      </c>
      <c r="X152" s="148">
        <v>0</v>
      </c>
      <c r="Y152" s="148">
        <v>0</v>
      </c>
      <c r="Z152" s="148">
        <v>0</v>
      </c>
      <c r="AA152" s="148">
        <v>0</v>
      </c>
      <c r="AB152" s="148">
        <v>0</v>
      </c>
      <c r="AC152" s="146"/>
      <c r="AD152" s="148">
        <v>2156</v>
      </c>
      <c r="AE152" s="148">
        <v>5968</v>
      </c>
    </row>
    <row r="153" spans="1:31" ht="15.75" customHeight="1">
      <c r="A153" s="91" t="s">
        <v>848</v>
      </c>
      <c r="B153" s="146" t="s">
        <v>551</v>
      </c>
      <c r="C153" s="148">
        <v>0</v>
      </c>
      <c r="D153" s="148">
        <v>0</v>
      </c>
      <c r="E153" s="148">
        <v>0</v>
      </c>
      <c r="F153" s="148">
        <v>0</v>
      </c>
      <c r="G153" s="148">
        <v>0</v>
      </c>
      <c r="H153" s="148">
        <v>0</v>
      </c>
      <c r="I153" s="148">
        <v>0</v>
      </c>
      <c r="J153" s="148">
        <v>0</v>
      </c>
      <c r="K153" s="148">
        <v>0</v>
      </c>
      <c r="L153" s="148">
        <v>0</v>
      </c>
      <c r="M153" s="148">
        <v>0</v>
      </c>
      <c r="N153" s="148">
        <v>0</v>
      </c>
      <c r="O153" s="148">
        <v>0</v>
      </c>
      <c r="P153" s="148">
        <v>0</v>
      </c>
      <c r="Q153" s="148">
        <v>0</v>
      </c>
      <c r="R153" s="148">
        <v>250</v>
      </c>
      <c r="S153" s="148">
        <v>0</v>
      </c>
      <c r="T153" s="148">
        <v>0</v>
      </c>
      <c r="U153" s="148">
        <v>0</v>
      </c>
      <c r="V153" s="148">
        <v>0</v>
      </c>
      <c r="W153" s="148">
        <v>0</v>
      </c>
      <c r="X153" s="148">
        <v>0</v>
      </c>
      <c r="Y153" s="148">
        <v>0</v>
      </c>
      <c r="Z153" s="148">
        <v>0</v>
      </c>
      <c r="AA153" s="148">
        <v>0</v>
      </c>
      <c r="AB153" s="148">
        <v>0</v>
      </c>
      <c r="AC153" s="146"/>
      <c r="AD153" s="148">
        <v>7</v>
      </c>
      <c r="AE153" s="148">
        <v>167</v>
      </c>
    </row>
    <row r="154" spans="1:31" ht="15.75" customHeight="1">
      <c r="A154" s="91" t="s">
        <v>847</v>
      </c>
      <c r="B154" s="146" t="s">
        <v>552</v>
      </c>
      <c r="C154" s="148">
        <v>0</v>
      </c>
      <c r="D154" s="148">
        <v>0</v>
      </c>
      <c r="E154" s="148">
        <v>0</v>
      </c>
      <c r="F154" s="148">
        <v>0</v>
      </c>
      <c r="G154" s="148">
        <v>0</v>
      </c>
      <c r="H154" s="148">
        <v>0</v>
      </c>
      <c r="I154" s="148">
        <v>0</v>
      </c>
      <c r="J154" s="148">
        <v>0</v>
      </c>
      <c r="K154" s="148">
        <v>0</v>
      </c>
      <c r="L154" s="148">
        <v>0</v>
      </c>
      <c r="M154" s="148">
        <v>0</v>
      </c>
      <c r="N154" s="148">
        <v>0</v>
      </c>
      <c r="O154" s="148">
        <v>0</v>
      </c>
      <c r="P154" s="148">
        <v>0</v>
      </c>
      <c r="Q154" s="148">
        <v>0</v>
      </c>
      <c r="R154" s="148">
        <v>0</v>
      </c>
      <c r="S154" s="148">
        <v>0</v>
      </c>
      <c r="T154" s="148">
        <v>0</v>
      </c>
      <c r="U154" s="148">
        <v>0</v>
      </c>
      <c r="V154" s="148">
        <v>0</v>
      </c>
      <c r="W154" s="148">
        <v>0</v>
      </c>
      <c r="X154" s="148">
        <v>0</v>
      </c>
      <c r="Y154" s="148">
        <v>0</v>
      </c>
      <c r="Z154" s="148">
        <v>0</v>
      </c>
      <c r="AA154" s="148">
        <v>0</v>
      </c>
      <c r="AB154" s="148">
        <v>0</v>
      </c>
      <c r="AC154" s="146"/>
      <c r="AD154" s="148">
        <v>0</v>
      </c>
      <c r="AE154" s="148">
        <v>0</v>
      </c>
    </row>
    <row r="155" spans="1:31" ht="15.75" customHeight="1">
      <c r="A155" s="91" t="s">
        <v>848</v>
      </c>
      <c r="B155" s="146" t="s">
        <v>552</v>
      </c>
      <c r="C155" s="148">
        <v>0</v>
      </c>
      <c r="D155" s="148">
        <v>0</v>
      </c>
      <c r="E155" s="148">
        <v>0</v>
      </c>
      <c r="F155" s="148">
        <v>0</v>
      </c>
      <c r="G155" s="148">
        <v>0</v>
      </c>
      <c r="H155" s="148">
        <v>0</v>
      </c>
      <c r="I155" s="148">
        <v>0</v>
      </c>
      <c r="J155" s="148">
        <v>0</v>
      </c>
      <c r="K155" s="148">
        <v>0</v>
      </c>
      <c r="L155" s="148">
        <v>0</v>
      </c>
      <c r="M155" s="148">
        <v>0</v>
      </c>
      <c r="N155" s="148">
        <v>0</v>
      </c>
      <c r="O155" s="148">
        <v>0</v>
      </c>
      <c r="P155" s="148">
        <v>0</v>
      </c>
      <c r="Q155" s="148">
        <v>0</v>
      </c>
      <c r="R155" s="148">
        <v>0</v>
      </c>
      <c r="S155" s="148">
        <v>0</v>
      </c>
      <c r="T155" s="148">
        <v>0</v>
      </c>
      <c r="U155" s="148">
        <v>0</v>
      </c>
      <c r="V155" s="148">
        <v>0</v>
      </c>
      <c r="W155" s="148">
        <v>0</v>
      </c>
      <c r="X155" s="148">
        <v>0</v>
      </c>
      <c r="Y155" s="148">
        <v>0</v>
      </c>
      <c r="Z155" s="148">
        <v>0</v>
      </c>
      <c r="AA155" s="148">
        <v>0</v>
      </c>
      <c r="AB155" s="148">
        <v>0</v>
      </c>
      <c r="AC155" s="146"/>
      <c r="AD155" s="148">
        <v>0</v>
      </c>
      <c r="AE155" s="148">
        <v>0</v>
      </c>
    </row>
    <row r="156" spans="1:31" ht="15.75" customHeight="1">
      <c r="A156" s="91" t="s">
        <v>847</v>
      </c>
      <c r="B156" s="146" t="s">
        <v>553</v>
      </c>
      <c r="C156" s="148">
        <v>2338550</v>
      </c>
      <c r="D156" s="148">
        <v>1880853</v>
      </c>
      <c r="E156" s="148">
        <v>1875873</v>
      </c>
      <c r="F156" s="148">
        <v>2091572</v>
      </c>
      <c r="G156" s="148">
        <v>3179349</v>
      </c>
      <c r="H156" s="148">
        <v>4622107</v>
      </c>
      <c r="I156" s="148">
        <v>4326659</v>
      </c>
      <c r="J156" s="148">
        <v>3441059</v>
      </c>
      <c r="K156" s="148">
        <v>3956949</v>
      </c>
      <c r="L156" s="148">
        <v>4436281</v>
      </c>
      <c r="M156" s="148">
        <v>4236111</v>
      </c>
      <c r="N156" s="148">
        <v>2901585</v>
      </c>
      <c r="O156" s="148">
        <v>2277141</v>
      </c>
      <c r="P156" s="148">
        <v>2675781</v>
      </c>
      <c r="Q156" s="148">
        <v>3921993</v>
      </c>
      <c r="R156" s="148">
        <v>2536904</v>
      </c>
      <c r="S156" s="148">
        <v>3774215</v>
      </c>
      <c r="T156" s="148">
        <v>4262829</v>
      </c>
      <c r="U156" s="148">
        <v>1743201</v>
      </c>
      <c r="V156" s="148">
        <v>2604323</v>
      </c>
      <c r="W156" s="148">
        <v>2840325</v>
      </c>
      <c r="X156" s="148">
        <v>3238791</v>
      </c>
      <c r="Y156" s="148">
        <v>2665099</v>
      </c>
      <c r="Z156" s="148">
        <v>5099580</v>
      </c>
      <c r="AA156" s="148">
        <v>4703435</v>
      </c>
      <c r="AB156" s="148">
        <v>4999517</v>
      </c>
      <c r="AC156" s="148">
        <v>4983411</v>
      </c>
      <c r="AD156" s="148">
        <v>4464117</v>
      </c>
      <c r="AE156" s="148">
        <v>4348760</v>
      </c>
    </row>
    <row r="157" spans="1:31" ht="15.75" customHeight="1">
      <c r="A157" s="91" t="s">
        <v>848</v>
      </c>
      <c r="B157" s="146" t="s">
        <v>553</v>
      </c>
      <c r="C157" s="148">
        <v>114982</v>
      </c>
      <c r="D157" s="148">
        <v>242418</v>
      </c>
      <c r="E157" s="148">
        <v>318469</v>
      </c>
      <c r="F157" s="148">
        <v>145241</v>
      </c>
      <c r="G157" s="148">
        <v>44516</v>
      </c>
      <c r="H157" s="148">
        <v>26445</v>
      </c>
      <c r="I157" s="148">
        <v>30576</v>
      </c>
      <c r="J157" s="148">
        <v>7744</v>
      </c>
      <c r="K157" s="148">
        <v>15775</v>
      </c>
      <c r="L157" s="148">
        <v>583136</v>
      </c>
      <c r="M157" s="148">
        <v>381268</v>
      </c>
      <c r="N157" s="148">
        <v>80562</v>
      </c>
      <c r="O157" s="148">
        <v>192089</v>
      </c>
      <c r="P157" s="148">
        <v>236444</v>
      </c>
      <c r="Q157" s="148">
        <v>124034</v>
      </c>
      <c r="R157" s="148">
        <v>150974</v>
      </c>
      <c r="S157" s="148">
        <v>591193</v>
      </c>
      <c r="T157" s="148">
        <v>898282</v>
      </c>
      <c r="U157" s="148">
        <v>624146</v>
      </c>
      <c r="V157" s="148">
        <v>623965</v>
      </c>
      <c r="W157" s="148">
        <v>993123</v>
      </c>
      <c r="X157" s="148">
        <v>585508</v>
      </c>
      <c r="Y157" s="148">
        <v>620069</v>
      </c>
      <c r="Z157" s="148">
        <v>226742</v>
      </c>
      <c r="AA157" s="148">
        <v>190871</v>
      </c>
      <c r="AB157" s="148">
        <v>283445</v>
      </c>
      <c r="AC157" s="148">
        <v>38347</v>
      </c>
      <c r="AD157" s="148">
        <v>67532</v>
      </c>
      <c r="AE157" s="148">
        <v>104527</v>
      </c>
    </row>
    <row r="158" spans="1:31" ht="15.75" customHeight="1">
      <c r="A158" s="91" t="s">
        <v>847</v>
      </c>
      <c r="B158" s="146" t="s">
        <v>554</v>
      </c>
      <c r="C158" s="148">
        <v>0</v>
      </c>
      <c r="D158" s="148">
        <v>0</v>
      </c>
      <c r="E158" s="148">
        <v>0</v>
      </c>
      <c r="F158" s="148">
        <v>0</v>
      </c>
      <c r="G158" s="148">
        <v>0</v>
      </c>
      <c r="H158" s="148">
        <v>0</v>
      </c>
      <c r="I158" s="148">
        <v>0</v>
      </c>
      <c r="J158" s="148">
        <v>0</v>
      </c>
      <c r="K158" s="148">
        <v>0</v>
      </c>
      <c r="L158" s="148">
        <v>0</v>
      </c>
      <c r="M158" s="148">
        <v>0</v>
      </c>
      <c r="N158" s="148">
        <v>37200</v>
      </c>
      <c r="O158" s="148">
        <v>0</v>
      </c>
      <c r="P158" s="148">
        <v>0</v>
      </c>
      <c r="Q158" s="148">
        <v>0</v>
      </c>
      <c r="R158" s="148">
        <v>0</v>
      </c>
      <c r="S158" s="148">
        <v>0</v>
      </c>
      <c r="T158" s="148">
        <v>0</v>
      </c>
      <c r="U158" s="148">
        <v>0</v>
      </c>
      <c r="V158" s="148">
        <v>0</v>
      </c>
      <c r="W158" s="148">
        <v>110803</v>
      </c>
      <c r="X158" s="148">
        <v>204031</v>
      </c>
      <c r="Y158" s="148">
        <v>0</v>
      </c>
      <c r="Z158" s="148">
        <v>299623</v>
      </c>
      <c r="AA158" s="148">
        <v>181263</v>
      </c>
      <c r="AB158" s="148">
        <v>191659</v>
      </c>
      <c r="AC158" s="148">
        <v>116281</v>
      </c>
      <c r="AD158" s="148">
        <v>4224</v>
      </c>
      <c r="AE158" s="148">
        <v>16210</v>
      </c>
    </row>
    <row r="159" spans="1:31" ht="15.75" customHeight="1">
      <c r="A159" s="91" t="s">
        <v>848</v>
      </c>
      <c r="B159" s="146" t="s">
        <v>554</v>
      </c>
      <c r="C159" s="148">
        <v>0</v>
      </c>
      <c r="D159" s="148">
        <v>0</v>
      </c>
      <c r="E159" s="148">
        <v>0</v>
      </c>
      <c r="F159" s="148">
        <v>0</v>
      </c>
      <c r="G159" s="148">
        <v>0</v>
      </c>
      <c r="H159" s="148">
        <v>0</v>
      </c>
      <c r="I159" s="148">
        <v>0</v>
      </c>
      <c r="J159" s="148">
        <v>0</v>
      </c>
      <c r="K159" s="148">
        <v>0</v>
      </c>
      <c r="L159" s="148">
        <v>0</v>
      </c>
      <c r="M159" s="148">
        <v>0</v>
      </c>
      <c r="N159" s="148">
        <v>0</v>
      </c>
      <c r="O159" s="148">
        <v>0</v>
      </c>
      <c r="P159" s="148">
        <v>0</v>
      </c>
      <c r="Q159" s="148">
        <v>0</v>
      </c>
      <c r="R159" s="148">
        <v>0</v>
      </c>
      <c r="S159" s="148">
        <v>0</v>
      </c>
      <c r="T159" s="148">
        <v>0</v>
      </c>
      <c r="U159" s="148">
        <v>0</v>
      </c>
      <c r="V159" s="148">
        <v>0</v>
      </c>
      <c r="W159" s="148">
        <v>0</v>
      </c>
      <c r="X159" s="148">
        <v>0</v>
      </c>
      <c r="Y159" s="148">
        <v>0</v>
      </c>
      <c r="Z159" s="148">
        <v>722</v>
      </c>
      <c r="AA159" s="148">
        <v>1047</v>
      </c>
      <c r="AB159" s="148">
        <v>2075</v>
      </c>
      <c r="AC159" s="148">
        <v>377</v>
      </c>
      <c r="AD159" s="148">
        <v>18</v>
      </c>
      <c r="AE159" s="148">
        <v>455</v>
      </c>
    </row>
    <row r="160" spans="1:31" ht="15.75" customHeight="1">
      <c r="A160" s="91" t="s">
        <v>847</v>
      </c>
      <c r="B160" s="146" t="s">
        <v>555</v>
      </c>
      <c r="C160" s="148">
        <v>1921479</v>
      </c>
      <c r="D160" s="148">
        <v>2280689</v>
      </c>
      <c r="E160" s="148">
        <v>1659529</v>
      </c>
      <c r="F160" s="148">
        <v>1839654</v>
      </c>
      <c r="G160" s="148">
        <v>1533335</v>
      </c>
      <c r="H160" s="148">
        <v>1790365</v>
      </c>
      <c r="I160" s="148">
        <v>1591142</v>
      </c>
      <c r="J160" s="148">
        <v>1863013</v>
      </c>
      <c r="K160" s="148">
        <v>1765571</v>
      </c>
      <c r="L160" s="148">
        <v>1934370</v>
      </c>
      <c r="M160" s="148">
        <v>2143094</v>
      </c>
      <c r="N160" s="148">
        <v>1136866</v>
      </c>
      <c r="O160" s="148">
        <v>497377</v>
      </c>
      <c r="P160" s="148">
        <v>274260</v>
      </c>
      <c r="Q160" s="148">
        <v>512147</v>
      </c>
      <c r="R160" s="148">
        <v>2576734</v>
      </c>
      <c r="S160" s="148">
        <v>696515</v>
      </c>
      <c r="T160" s="148">
        <v>934812</v>
      </c>
      <c r="U160" s="148">
        <v>4177025</v>
      </c>
      <c r="V160" s="148">
        <v>4911406</v>
      </c>
      <c r="W160" s="148">
        <v>3714165</v>
      </c>
      <c r="X160" s="148">
        <v>4436435</v>
      </c>
      <c r="Y160" s="148">
        <v>1073224</v>
      </c>
      <c r="Z160" s="148">
        <v>1247468</v>
      </c>
      <c r="AA160" s="148">
        <v>1422472</v>
      </c>
      <c r="AB160" s="148">
        <v>1338101</v>
      </c>
      <c r="AC160" s="148">
        <v>1011666</v>
      </c>
      <c r="AD160" s="148">
        <v>144332</v>
      </c>
      <c r="AE160" s="148">
        <v>980269</v>
      </c>
    </row>
    <row r="161" spans="1:31" ht="15.75" customHeight="1">
      <c r="A161" s="91" t="s">
        <v>848</v>
      </c>
      <c r="B161" s="146" t="s">
        <v>555</v>
      </c>
      <c r="C161" s="148">
        <v>0</v>
      </c>
      <c r="D161" s="148">
        <v>0</v>
      </c>
      <c r="E161" s="148">
        <v>0</v>
      </c>
      <c r="F161" s="148">
        <v>0</v>
      </c>
      <c r="G161" s="148">
        <v>0</v>
      </c>
      <c r="H161" s="148">
        <v>0</v>
      </c>
      <c r="I161" s="148">
        <v>0</v>
      </c>
      <c r="J161" s="148">
        <v>0</v>
      </c>
      <c r="K161" s="148">
        <v>6239</v>
      </c>
      <c r="L161" s="148">
        <v>21</v>
      </c>
      <c r="M161" s="148">
        <v>363600</v>
      </c>
      <c r="N161" s="148">
        <v>0</v>
      </c>
      <c r="O161" s="148">
        <v>0</v>
      </c>
      <c r="P161" s="148">
        <v>61456</v>
      </c>
      <c r="Q161" s="148">
        <v>31952</v>
      </c>
      <c r="R161" s="148">
        <v>332489</v>
      </c>
      <c r="S161" s="148">
        <v>116341</v>
      </c>
      <c r="T161" s="148">
        <v>201203</v>
      </c>
      <c r="U161" s="148">
        <v>328490</v>
      </c>
      <c r="V161" s="148">
        <v>338502</v>
      </c>
      <c r="W161" s="148">
        <v>326413</v>
      </c>
      <c r="X161" s="148">
        <v>10669</v>
      </c>
      <c r="Y161" s="148">
        <v>80446</v>
      </c>
      <c r="Z161" s="148">
        <v>2332</v>
      </c>
      <c r="AA161" s="148">
        <v>3041</v>
      </c>
      <c r="AB161" s="148">
        <v>7650</v>
      </c>
      <c r="AC161" s="148">
        <v>590</v>
      </c>
      <c r="AD161" s="148">
        <v>0</v>
      </c>
      <c r="AE161" s="148">
        <v>122</v>
      </c>
    </row>
    <row r="162" spans="1:31" ht="15.75" customHeight="1">
      <c r="A162" s="91" t="s">
        <v>847</v>
      </c>
      <c r="B162" s="146" t="s">
        <v>556</v>
      </c>
      <c r="C162" s="148">
        <v>39599</v>
      </c>
      <c r="D162" s="148">
        <v>107629</v>
      </c>
      <c r="E162" s="148">
        <v>83476</v>
      </c>
      <c r="F162" s="148">
        <v>2419866</v>
      </c>
      <c r="G162" s="148">
        <v>6910227</v>
      </c>
      <c r="H162" s="148">
        <v>5800588</v>
      </c>
      <c r="I162" s="148">
        <v>2125829</v>
      </c>
      <c r="J162" s="148">
        <v>3384292</v>
      </c>
      <c r="K162" s="148">
        <v>2027472</v>
      </c>
      <c r="L162" s="148">
        <v>889216</v>
      </c>
      <c r="M162" s="148">
        <v>1328760</v>
      </c>
      <c r="N162" s="148">
        <v>74012</v>
      </c>
      <c r="O162" s="148">
        <v>240232</v>
      </c>
      <c r="P162" s="148">
        <v>1253352</v>
      </c>
      <c r="Q162" s="148">
        <v>2054387</v>
      </c>
      <c r="R162" s="148">
        <v>1681055</v>
      </c>
      <c r="S162" s="148">
        <v>357046</v>
      </c>
      <c r="T162" s="148">
        <v>1681860</v>
      </c>
      <c r="U162" s="148">
        <v>6305172</v>
      </c>
      <c r="V162" s="148">
        <v>7576434</v>
      </c>
      <c r="W162" s="148">
        <v>6117627</v>
      </c>
      <c r="X162" s="148">
        <v>4525243</v>
      </c>
      <c r="Y162" s="148">
        <v>4572066</v>
      </c>
      <c r="Z162" s="148">
        <v>6032954</v>
      </c>
      <c r="AA162" s="148">
        <v>6175525</v>
      </c>
      <c r="AB162" s="148">
        <v>8481253</v>
      </c>
      <c r="AC162" s="148">
        <v>7837006</v>
      </c>
      <c r="AD162" s="148">
        <v>5734967</v>
      </c>
      <c r="AE162" s="148">
        <v>6540049</v>
      </c>
    </row>
    <row r="163" spans="1:31" ht="15.75" customHeight="1">
      <c r="A163" s="91" t="s">
        <v>848</v>
      </c>
      <c r="B163" s="146" t="s">
        <v>556</v>
      </c>
      <c r="C163" s="148">
        <v>10957882</v>
      </c>
      <c r="D163" s="148">
        <v>553719</v>
      </c>
      <c r="E163" s="148">
        <v>314833</v>
      </c>
      <c r="F163" s="148">
        <v>28736</v>
      </c>
      <c r="G163" s="148">
        <v>1172</v>
      </c>
      <c r="H163" s="148">
        <v>40982</v>
      </c>
      <c r="I163" s="148">
        <v>219123</v>
      </c>
      <c r="J163" s="148">
        <v>2004494</v>
      </c>
      <c r="K163" s="148">
        <v>3561049</v>
      </c>
      <c r="L163" s="148">
        <v>1108301</v>
      </c>
      <c r="M163" s="148">
        <v>1656102</v>
      </c>
      <c r="N163" s="148">
        <v>2175612</v>
      </c>
      <c r="O163" s="148">
        <v>2474343</v>
      </c>
      <c r="P163" s="148">
        <v>4817768</v>
      </c>
      <c r="Q163" s="148">
        <v>5258329</v>
      </c>
      <c r="R163" s="148">
        <v>4411246</v>
      </c>
      <c r="S163" s="148">
        <v>2473613</v>
      </c>
      <c r="T163" s="148">
        <v>2887818</v>
      </c>
      <c r="U163" s="148">
        <v>4000591</v>
      </c>
      <c r="V163" s="148">
        <v>1939287</v>
      </c>
      <c r="W163" s="148">
        <v>2553774</v>
      </c>
      <c r="X163" s="148">
        <v>456671</v>
      </c>
      <c r="Y163" s="148">
        <v>302005</v>
      </c>
      <c r="Z163" s="148">
        <v>214848</v>
      </c>
      <c r="AA163" s="148">
        <v>331263</v>
      </c>
      <c r="AB163" s="148">
        <v>190098</v>
      </c>
      <c r="AC163" s="148">
        <v>30268</v>
      </c>
      <c r="AD163" s="148">
        <v>29468</v>
      </c>
      <c r="AE163" s="148">
        <v>53295</v>
      </c>
    </row>
    <row r="164" spans="1:31" ht="15.75" customHeight="1">
      <c r="A164" s="91" t="s">
        <v>847</v>
      </c>
      <c r="B164" s="146" t="s">
        <v>557</v>
      </c>
      <c r="C164" s="148">
        <v>1741988</v>
      </c>
      <c r="D164" s="148">
        <v>3120975</v>
      </c>
      <c r="E164" s="148">
        <v>5470476</v>
      </c>
      <c r="F164" s="148">
        <v>6710873</v>
      </c>
      <c r="G164" s="148">
        <v>7855537</v>
      </c>
      <c r="H164" s="148">
        <v>8588933</v>
      </c>
      <c r="I164" s="148">
        <v>9092663</v>
      </c>
      <c r="J164" s="148">
        <v>10009187</v>
      </c>
      <c r="K164" s="148">
        <v>8953887</v>
      </c>
      <c r="L164" s="148">
        <v>7100775</v>
      </c>
      <c r="M164" s="148">
        <v>8516659</v>
      </c>
      <c r="N164" s="148">
        <v>8870551</v>
      </c>
      <c r="O164" s="148">
        <v>6605476</v>
      </c>
      <c r="P164" s="148">
        <v>3851747</v>
      </c>
      <c r="Q164" s="148">
        <v>6152064</v>
      </c>
      <c r="R164" s="148">
        <v>10139716</v>
      </c>
      <c r="S164" s="148">
        <v>11216008</v>
      </c>
      <c r="T164" s="148">
        <v>10150078</v>
      </c>
      <c r="U164" s="148">
        <v>8777719</v>
      </c>
      <c r="V164" s="148">
        <v>8286936</v>
      </c>
      <c r="W164" s="148">
        <v>7782739</v>
      </c>
      <c r="X164" s="148">
        <v>7954186</v>
      </c>
      <c r="Y164" s="148">
        <v>6973759</v>
      </c>
      <c r="Z164" s="148">
        <v>8179786</v>
      </c>
      <c r="AA164" s="148">
        <v>7189258</v>
      </c>
      <c r="AB164" s="148">
        <v>8037772</v>
      </c>
      <c r="AC164" s="148">
        <v>8510632</v>
      </c>
      <c r="AD164" s="148">
        <v>7263647</v>
      </c>
      <c r="AE164" s="148">
        <v>4200623</v>
      </c>
    </row>
    <row r="165" spans="1:31" ht="15.75" customHeight="1">
      <c r="A165" s="91" t="s">
        <v>848</v>
      </c>
      <c r="B165" s="146" t="s">
        <v>557</v>
      </c>
      <c r="C165" s="148">
        <v>1014279</v>
      </c>
      <c r="D165" s="148">
        <v>268655</v>
      </c>
      <c r="E165" s="148">
        <v>45502</v>
      </c>
      <c r="F165" s="148">
        <v>479646</v>
      </c>
      <c r="G165" s="148">
        <v>112872</v>
      </c>
      <c r="H165" s="148">
        <v>147962</v>
      </c>
      <c r="I165" s="148">
        <v>255240</v>
      </c>
      <c r="J165" s="148">
        <v>119906</v>
      </c>
      <c r="K165" s="148">
        <v>1017758</v>
      </c>
      <c r="L165" s="148">
        <v>1103213</v>
      </c>
      <c r="M165" s="148">
        <v>624792</v>
      </c>
      <c r="N165" s="148">
        <v>600755</v>
      </c>
      <c r="O165" s="148">
        <v>2431052</v>
      </c>
      <c r="P165" s="148">
        <v>6363046</v>
      </c>
      <c r="Q165" s="148">
        <v>3541895</v>
      </c>
      <c r="R165" s="148">
        <v>2328373</v>
      </c>
      <c r="S165" s="148">
        <v>3290575</v>
      </c>
      <c r="T165" s="148">
        <v>3288985</v>
      </c>
      <c r="U165" s="148">
        <v>1010032</v>
      </c>
      <c r="V165" s="148">
        <v>494647</v>
      </c>
      <c r="W165" s="148">
        <v>676451</v>
      </c>
      <c r="X165" s="148">
        <v>244287</v>
      </c>
      <c r="Y165" s="148">
        <v>459296</v>
      </c>
      <c r="Z165" s="148">
        <v>262439</v>
      </c>
      <c r="AA165" s="148">
        <v>441090</v>
      </c>
      <c r="AB165" s="148">
        <v>117170</v>
      </c>
      <c r="AC165" s="148">
        <v>33839</v>
      </c>
      <c r="AD165" s="148">
        <v>65379</v>
      </c>
      <c r="AE165" s="148">
        <v>348942</v>
      </c>
    </row>
    <row r="166" spans="1:31" ht="15.75" customHeight="1">
      <c r="A166" s="91" t="s">
        <v>847</v>
      </c>
      <c r="B166" s="146" t="s">
        <v>558</v>
      </c>
      <c r="C166" s="148">
        <v>0</v>
      </c>
      <c r="D166" s="148">
        <v>0</v>
      </c>
      <c r="E166" s="148">
        <v>0</v>
      </c>
      <c r="F166" s="148">
        <v>0</v>
      </c>
      <c r="G166" s="148">
        <v>0</v>
      </c>
      <c r="H166" s="148">
        <v>0</v>
      </c>
      <c r="I166" s="148">
        <v>0</v>
      </c>
      <c r="J166" s="148">
        <v>0</v>
      </c>
      <c r="K166" s="148">
        <v>0</v>
      </c>
      <c r="L166" s="148">
        <v>0</v>
      </c>
      <c r="M166" s="148">
        <v>0</v>
      </c>
      <c r="N166" s="148">
        <v>0</v>
      </c>
      <c r="O166" s="148">
        <v>0</v>
      </c>
      <c r="P166" s="148">
        <v>0</v>
      </c>
      <c r="Q166" s="148">
        <v>0</v>
      </c>
      <c r="R166" s="148">
        <v>0</v>
      </c>
      <c r="S166" s="148">
        <v>0</v>
      </c>
      <c r="T166" s="148">
        <v>0</v>
      </c>
      <c r="U166" s="148">
        <v>0</v>
      </c>
      <c r="V166" s="148">
        <v>0</v>
      </c>
      <c r="W166" s="148">
        <v>0</v>
      </c>
      <c r="X166" s="148">
        <v>0</v>
      </c>
      <c r="Y166" s="148">
        <v>0</v>
      </c>
      <c r="Z166" s="148">
        <v>0</v>
      </c>
      <c r="AA166" s="148">
        <v>0</v>
      </c>
      <c r="AB166" s="148">
        <v>0</v>
      </c>
      <c r="AC166" s="146"/>
      <c r="AD166" s="148">
        <v>0</v>
      </c>
      <c r="AE166" s="148">
        <v>0</v>
      </c>
    </row>
    <row r="167" spans="1:31" ht="15.75" customHeight="1">
      <c r="A167" s="91" t="s">
        <v>848</v>
      </c>
      <c r="B167" s="146" t="s">
        <v>558</v>
      </c>
      <c r="C167" s="148">
        <v>0</v>
      </c>
      <c r="D167" s="148">
        <v>0</v>
      </c>
      <c r="E167" s="148">
        <v>0</v>
      </c>
      <c r="F167" s="148">
        <v>0</v>
      </c>
      <c r="G167" s="148">
        <v>0</v>
      </c>
      <c r="H167" s="148">
        <v>0</v>
      </c>
      <c r="I167" s="148">
        <v>0</v>
      </c>
      <c r="J167" s="148">
        <v>0</v>
      </c>
      <c r="K167" s="148">
        <v>0</v>
      </c>
      <c r="L167" s="148">
        <v>0</v>
      </c>
      <c r="M167" s="148">
        <v>0</v>
      </c>
      <c r="N167" s="148">
        <v>0</v>
      </c>
      <c r="O167" s="148">
        <v>0</v>
      </c>
      <c r="P167" s="148">
        <v>0</v>
      </c>
      <c r="Q167" s="148">
        <v>0</v>
      </c>
      <c r="R167" s="148">
        <v>0</v>
      </c>
      <c r="S167" s="148">
        <v>0</v>
      </c>
      <c r="T167" s="148">
        <v>0</v>
      </c>
      <c r="U167" s="148">
        <v>0</v>
      </c>
      <c r="V167" s="148">
        <v>0</v>
      </c>
      <c r="W167" s="148">
        <v>0</v>
      </c>
      <c r="X167" s="148">
        <v>0</v>
      </c>
      <c r="Y167" s="148">
        <v>0</v>
      </c>
      <c r="Z167" s="148">
        <v>0</v>
      </c>
      <c r="AA167" s="148">
        <v>0</v>
      </c>
      <c r="AB167" s="148">
        <v>0</v>
      </c>
      <c r="AC167" s="146"/>
      <c r="AD167" s="148">
        <v>0</v>
      </c>
      <c r="AE167" s="148">
        <v>0</v>
      </c>
    </row>
    <row r="168" spans="1:31" ht="15.75" customHeight="1">
      <c r="A168" s="91" t="s">
        <v>847</v>
      </c>
      <c r="B168" s="146" t="s">
        <v>559</v>
      </c>
      <c r="C168" s="148">
        <v>0</v>
      </c>
      <c r="D168" s="148">
        <v>0</v>
      </c>
      <c r="E168" s="148">
        <v>0</v>
      </c>
      <c r="F168" s="148">
        <v>0</v>
      </c>
      <c r="G168" s="148">
        <v>0</v>
      </c>
      <c r="H168" s="148">
        <v>450</v>
      </c>
      <c r="I168" s="148">
        <v>0</v>
      </c>
      <c r="J168" s="148">
        <v>1160</v>
      </c>
      <c r="K168" s="148">
        <v>599</v>
      </c>
      <c r="L168" s="148">
        <v>3559</v>
      </c>
      <c r="M168" s="148">
        <v>0</v>
      </c>
      <c r="N168" s="148">
        <v>0</v>
      </c>
      <c r="O168" s="148">
        <v>136</v>
      </c>
      <c r="P168" s="148">
        <v>0</v>
      </c>
      <c r="Q168" s="148">
        <v>0</v>
      </c>
      <c r="R168" s="148">
        <v>12308</v>
      </c>
      <c r="S168" s="148">
        <v>2975</v>
      </c>
      <c r="T168" s="148">
        <v>834</v>
      </c>
      <c r="U168" s="148">
        <v>208971</v>
      </c>
      <c r="V168" s="148">
        <v>669248</v>
      </c>
      <c r="W168" s="148">
        <v>3622</v>
      </c>
      <c r="X168" s="148">
        <v>11641</v>
      </c>
      <c r="Y168" s="148">
        <v>11573</v>
      </c>
      <c r="Z168" s="148">
        <v>1787</v>
      </c>
      <c r="AA168" s="148">
        <v>0</v>
      </c>
      <c r="AB168" s="148">
        <v>0</v>
      </c>
      <c r="AC168" s="146"/>
      <c r="AD168" s="148">
        <v>0</v>
      </c>
      <c r="AE168" s="148">
        <v>0</v>
      </c>
    </row>
    <row r="169" spans="1:31" ht="15.75" customHeight="1">
      <c r="A169" s="91" t="s">
        <v>848</v>
      </c>
      <c r="B169" s="146" t="s">
        <v>559</v>
      </c>
      <c r="C169" s="148">
        <v>0</v>
      </c>
      <c r="D169" s="148">
        <v>0</v>
      </c>
      <c r="E169" s="148">
        <v>0</v>
      </c>
      <c r="F169" s="148">
        <v>0</v>
      </c>
      <c r="G169" s="148">
        <v>0</v>
      </c>
      <c r="H169" s="148">
        <v>0</v>
      </c>
      <c r="I169" s="148">
        <v>0</v>
      </c>
      <c r="J169" s="148">
        <v>0</v>
      </c>
      <c r="K169" s="148">
        <v>314</v>
      </c>
      <c r="L169" s="148">
        <v>122</v>
      </c>
      <c r="M169" s="148">
        <v>0</v>
      </c>
      <c r="N169" s="148">
        <v>0</v>
      </c>
      <c r="O169" s="148">
        <v>136</v>
      </c>
      <c r="P169" s="148">
        <v>208</v>
      </c>
      <c r="Q169" s="148">
        <v>6276</v>
      </c>
      <c r="R169" s="148">
        <v>2087</v>
      </c>
      <c r="S169" s="148">
        <v>10</v>
      </c>
      <c r="T169" s="148">
        <v>300</v>
      </c>
      <c r="U169" s="148">
        <v>15400</v>
      </c>
      <c r="V169" s="148">
        <v>10786</v>
      </c>
      <c r="W169" s="148">
        <v>2360</v>
      </c>
      <c r="X169" s="148">
        <v>201</v>
      </c>
      <c r="Y169" s="148">
        <v>1197</v>
      </c>
      <c r="Z169" s="148">
        <v>0</v>
      </c>
      <c r="AA169" s="148">
        <v>0</v>
      </c>
      <c r="AB169" s="148">
        <v>0</v>
      </c>
      <c r="AC169" s="146"/>
      <c r="AD169" s="148">
        <v>0</v>
      </c>
      <c r="AE169" s="148">
        <v>0</v>
      </c>
    </row>
    <row r="170" spans="1:31" ht="15.75" customHeight="1">
      <c r="A170" s="91" t="s">
        <v>847</v>
      </c>
      <c r="B170" s="146" t="s">
        <v>560</v>
      </c>
      <c r="C170" s="148">
        <v>47054</v>
      </c>
      <c r="D170" s="148">
        <v>25432</v>
      </c>
      <c r="E170" s="148">
        <v>17091</v>
      </c>
      <c r="F170" s="148">
        <v>3040</v>
      </c>
      <c r="G170" s="148">
        <v>0</v>
      </c>
      <c r="H170" s="148">
        <v>0</v>
      </c>
      <c r="I170" s="148">
        <v>38140</v>
      </c>
      <c r="J170" s="148">
        <v>14176</v>
      </c>
      <c r="K170" s="148">
        <v>26840</v>
      </c>
      <c r="L170" s="148">
        <v>18826</v>
      </c>
      <c r="M170" s="148">
        <v>257</v>
      </c>
      <c r="N170" s="148">
        <v>0</v>
      </c>
      <c r="O170" s="148">
        <v>52103</v>
      </c>
      <c r="P170" s="148">
        <v>11070</v>
      </c>
      <c r="Q170" s="148">
        <v>40136</v>
      </c>
      <c r="R170" s="148">
        <v>109021</v>
      </c>
      <c r="S170" s="148">
        <v>85520</v>
      </c>
      <c r="T170" s="148">
        <v>94523</v>
      </c>
      <c r="U170" s="148">
        <v>241397</v>
      </c>
      <c r="V170" s="148">
        <v>215729</v>
      </c>
      <c r="W170" s="148">
        <v>250017</v>
      </c>
      <c r="X170" s="148">
        <v>41278</v>
      </c>
      <c r="Y170" s="148">
        <v>168522</v>
      </c>
      <c r="Z170" s="148">
        <v>58392</v>
      </c>
      <c r="AA170" s="148">
        <v>82559</v>
      </c>
      <c r="AB170" s="148">
        <v>136441</v>
      </c>
      <c r="AC170" s="148">
        <v>167205</v>
      </c>
      <c r="AD170" s="148">
        <v>262928</v>
      </c>
      <c r="AE170" s="148">
        <v>55597</v>
      </c>
    </row>
    <row r="171" spans="1:31" ht="15.75" customHeight="1">
      <c r="A171" s="91" t="s">
        <v>848</v>
      </c>
      <c r="B171" s="146" t="s">
        <v>560</v>
      </c>
      <c r="C171" s="148">
        <v>168</v>
      </c>
      <c r="D171" s="148">
        <v>196</v>
      </c>
      <c r="E171" s="148">
        <v>229</v>
      </c>
      <c r="F171" s="148">
        <v>329</v>
      </c>
      <c r="G171" s="148">
        <v>181</v>
      </c>
      <c r="H171" s="148">
        <v>397</v>
      </c>
      <c r="I171" s="148">
        <v>205</v>
      </c>
      <c r="J171" s="148">
        <v>3186</v>
      </c>
      <c r="K171" s="148">
        <v>4153</v>
      </c>
      <c r="L171" s="148">
        <v>35360</v>
      </c>
      <c r="M171" s="148">
        <v>3191</v>
      </c>
      <c r="N171" s="148">
        <v>55</v>
      </c>
      <c r="O171" s="148">
        <v>0</v>
      </c>
      <c r="P171" s="148">
        <v>1001</v>
      </c>
      <c r="Q171" s="148">
        <v>76247</v>
      </c>
      <c r="R171" s="148">
        <v>99607</v>
      </c>
      <c r="S171" s="148">
        <v>299130</v>
      </c>
      <c r="T171" s="148">
        <v>148774</v>
      </c>
      <c r="U171" s="148">
        <v>489023</v>
      </c>
      <c r="V171" s="148">
        <v>503871</v>
      </c>
      <c r="W171" s="148">
        <v>625508</v>
      </c>
      <c r="X171" s="148">
        <v>410037</v>
      </c>
      <c r="Y171" s="148">
        <v>343536</v>
      </c>
      <c r="Z171" s="148">
        <v>405966</v>
      </c>
      <c r="AA171" s="148">
        <v>1061102</v>
      </c>
      <c r="AB171" s="148">
        <v>310843</v>
      </c>
      <c r="AC171" s="148">
        <v>42794</v>
      </c>
      <c r="AD171" s="148">
        <v>71574</v>
      </c>
      <c r="AE171" s="148">
        <v>548897</v>
      </c>
    </row>
    <row r="172" spans="1:31" ht="15.75" customHeight="1">
      <c r="A172" s="91" t="s">
        <v>847</v>
      </c>
      <c r="B172" s="146" t="s">
        <v>561</v>
      </c>
      <c r="C172" s="148">
        <v>0</v>
      </c>
      <c r="D172" s="148">
        <v>0</v>
      </c>
      <c r="E172" s="148">
        <v>0</v>
      </c>
      <c r="F172" s="148">
        <v>0</v>
      </c>
      <c r="G172" s="148">
        <v>0</v>
      </c>
      <c r="H172" s="148">
        <v>0</v>
      </c>
      <c r="I172" s="148">
        <v>0</v>
      </c>
      <c r="J172" s="148">
        <v>608</v>
      </c>
      <c r="K172" s="148">
        <v>29602</v>
      </c>
      <c r="L172" s="148">
        <v>26729</v>
      </c>
      <c r="M172" s="148">
        <v>0</v>
      </c>
      <c r="N172" s="148">
        <v>0</v>
      </c>
      <c r="O172" s="148">
        <v>0</v>
      </c>
      <c r="P172" s="148">
        <v>2402</v>
      </c>
      <c r="Q172" s="148">
        <v>0</v>
      </c>
      <c r="R172" s="148">
        <v>306</v>
      </c>
      <c r="S172" s="148">
        <v>10</v>
      </c>
      <c r="T172" s="148">
        <v>9762</v>
      </c>
      <c r="U172" s="148">
        <v>257</v>
      </c>
      <c r="V172" s="148">
        <v>0</v>
      </c>
      <c r="W172" s="148">
        <v>0</v>
      </c>
      <c r="X172" s="148">
        <v>0</v>
      </c>
      <c r="Y172" s="148">
        <v>0</v>
      </c>
      <c r="Z172" s="148">
        <v>0</v>
      </c>
      <c r="AA172" s="148">
        <v>860</v>
      </c>
      <c r="AB172" s="148">
        <v>0</v>
      </c>
      <c r="AC172" s="148">
        <v>12</v>
      </c>
      <c r="AD172" s="148">
        <v>5351</v>
      </c>
      <c r="AE172" s="148">
        <v>12226</v>
      </c>
    </row>
    <row r="173" spans="1:31" ht="15.75" customHeight="1">
      <c r="A173" s="91" t="s">
        <v>848</v>
      </c>
      <c r="B173" s="146" t="s">
        <v>561</v>
      </c>
      <c r="C173" s="148">
        <v>0</v>
      </c>
      <c r="D173" s="148">
        <v>0</v>
      </c>
      <c r="E173" s="148">
        <v>0</v>
      </c>
      <c r="F173" s="148">
        <v>0</v>
      </c>
      <c r="G173" s="148">
        <v>0</v>
      </c>
      <c r="H173" s="148">
        <v>0</v>
      </c>
      <c r="I173" s="148">
        <v>0</v>
      </c>
      <c r="J173" s="148">
        <v>0</v>
      </c>
      <c r="K173" s="148">
        <v>77840</v>
      </c>
      <c r="L173" s="148">
        <v>68382</v>
      </c>
      <c r="M173" s="148">
        <v>0</v>
      </c>
      <c r="N173" s="148">
        <v>0</v>
      </c>
      <c r="O173" s="148">
        <v>0</v>
      </c>
      <c r="P173" s="148">
        <v>0</v>
      </c>
      <c r="Q173" s="148">
        <v>2575</v>
      </c>
      <c r="R173" s="148">
        <v>4443</v>
      </c>
      <c r="S173" s="148">
        <v>1288</v>
      </c>
      <c r="T173" s="148">
        <v>611</v>
      </c>
      <c r="U173" s="148">
        <v>149</v>
      </c>
      <c r="V173" s="148">
        <v>13</v>
      </c>
      <c r="W173" s="148">
        <v>0</v>
      </c>
      <c r="X173" s="148">
        <v>0</v>
      </c>
      <c r="Y173" s="148">
        <v>0</v>
      </c>
      <c r="Z173" s="148">
        <v>0</v>
      </c>
      <c r="AA173" s="148">
        <v>1074</v>
      </c>
      <c r="AB173" s="148">
        <v>0</v>
      </c>
      <c r="AC173" s="148">
        <v>14</v>
      </c>
      <c r="AD173" s="148">
        <v>813</v>
      </c>
      <c r="AE173" s="148">
        <v>47791</v>
      </c>
    </row>
    <row r="174" spans="1:31" ht="15.75" customHeight="1">
      <c r="A174" s="91" t="s">
        <v>847</v>
      </c>
      <c r="B174" s="146" t="s">
        <v>562</v>
      </c>
      <c r="C174" s="148">
        <v>2047</v>
      </c>
      <c r="D174" s="148">
        <v>7950</v>
      </c>
      <c r="E174" s="148">
        <v>2327</v>
      </c>
      <c r="F174" s="148">
        <v>1049</v>
      </c>
      <c r="G174" s="148">
        <v>6850</v>
      </c>
      <c r="H174" s="148">
        <v>0</v>
      </c>
      <c r="I174" s="148">
        <v>0</v>
      </c>
      <c r="J174" s="148">
        <v>0</v>
      </c>
      <c r="K174" s="148">
        <v>0</v>
      </c>
      <c r="L174" s="148">
        <v>0</v>
      </c>
      <c r="M174" s="148">
        <v>0</v>
      </c>
      <c r="N174" s="148">
        <v>0</v>
      </c>
      <c r="O174" s="148">
        <v>84752</v>
      </c>
      <c r="P174" s="148">
        <v>220896</v>
      </c>
      <c r="Q174" s="148">
        <v>202963</v>
      </c>
      <c r="R174" s="148">
        <v>288121</v>
      </c>
      <c r="S174" s="148">
        <v>157397</v>
      </c>
      <c r="T174" s="148">
        <v>343517</v>
      </c>
      <c r="U174" s="148">
        <v>102322</v>
      </c>
      <c r="V174" s="148">
        <v>37203</v>
      </c>
      <c r="W174" s="148">
        <v>38246</v>
      </c>
      <c r="X174" s="148">
        <v>179888</v>
      </c>
      <c r="Y174" s="148">
        <v>145291</v>
      </c>
      <c r="Z174" s="148">
        <v>16694</v>
      </c>
      <c r="AA174" s="148">
        <v>40345</v>
      </c>
      <c r="AB174" s="148">
        <v>10571</v>
      </c>
      <c r="AC174" s="148">
        <v>45402</v>
      </c>
      <c r="AD174" s="148">
        <v>45348</v>
      </c>
      <c r="AE174" s="148">
        <v>46320</v>
      </c>
    </row>
    <row r="175" spans="1:31" ht="15.75" customHeight="1">
      <c r="A175" s="91" t="s">
        <v>848</v>
      </c>
      <c r="B175" s="146" t="s">
        <v>562</v>
      </c>
      <c r="C175" s="148">
        <v>0</v>
      </c>
      <c r="D175" s="148">
        <v>0</v>
      </c>
      <c r="E175" s="148">
        <v>0</v>
      </c>
      <c r="F175" s="148">
        <v>0</v>
      </c>
      <c r="G175" s="148">
        <v>0</v>
      </c>
      <c r="H175" s="148">
        <v>0</v>
      </c>
      <c r="I175" s="148">
        <v>0</v>
      </c>
      <c r="J175" s="148">
        <v>0</v>
      </c>
      <c r="K175" s="148">
        <v>0</v>
      </c>
      <c r="L175" s="148">
        <v>0</v>
      </c>
      <c r="M175" s="148">
        <v>0</v>
      </c>
      <c r="N175" s="148">
        <v>0</v>
      </c>
      <c r="O175" s="148">
        <v>0</v>
      </c>
      <c r="P175" s="148">
        <v>0</v>
      </c>
      <c r="Q175" s="148">
        <v>14948</v>
      </c>
      <c r="R175" s="148">
        <v>42720</v>
      </c>
      <c r="S175" s="148">
        <v>66846</v>
      </c>
      <c r="T175" s="148">
        <v>43112</v>
      </c>
      <c r="U175" s="148">
        <v>66761</v>
      </c>
      <c r="V175" s="148">
        <v>71843</v>
      </c>
      <c r="W175" s="148">
        <v>37613</v>
      </c>
      <c r="X175" s="148">
        <v>8983</v>
      </c>
      <c r="Y175" s="148">
        <v>2254</v>
      </c>
      <c r="Z175" s="148">
        <v>3347</v>
      </c>
      <c r="AA175" s="148">
        <v>766</v>
      </c>
      <c r="AB175" s="148">
        <v>0</v>
      </c>
      <c r="AC175" s="148">
        <v>107</v>
      </c>
      <c r="AD175" s="148">
        <v>303</v>
      </c>
      <c r="AE175" s="148">
        <v>8694</v>
      </c>
    </row>
    <row r="176" spans="1:31" ht="15.75" customHeight="1">
      <c r="A176" s="91" t="s">
        <v>847</v>
      </c>
      <c r="B176" s="146" t="s">
        <v>563</v>
      </c>
      <c r="C176" s="148">
        <v>36705</v>
      </c>
      <c r="D176" s="148">
        <v>537160</v>
      </c>
      <c r="E176" s="148">
        <v>902319</v>
      </c>
      <c r="F176" s="148">
        <v>1075758</v>
      </c>
      <c r="G176" s="148">
        <v>1179296</v>
      </c>
      <c r="H176" s="148">
        <v>1276159</v>
      </c>
      <c r="I176" s="148">
        <v>1325287</v>
      </c>
      <c r="J176" s="148">
        <v>1699344</v>
      </c>
      <c r="K176" s="148">
        <v>1765571</v>
      </c>
      <c r="L176" s="148">
        <v>1934370</v>
      </c>
      <c r="M176" s="148">
        <v>1947179</v>
      </c>
      <c r="N176" s="148">
        <v>765675</v>
      </c>
      <c r="O176" s="148">
        <v>325649</v>
      </c>
      <c r="P176" s="148">
        <v>200326</v>
      </c>
      <c r="Q176" s="148">
        <v>452135</v>
      </c>
      <c r="R176" s="148">
        <v>576284</v>
      </c>
      <c r="S176" s="148">
        <v>583207</v>
      </c>
      <c r="T176" s="148">
        <v>793806</v>
      </c>
      <c r="U176" s="148">
        <v>938788</v>
      </c>
      <c r="V176" s="148">
        <v>1101863</v>
      </c>
      <c r="W176" s="148">
        <v>698324</v>
      </c>
      <c r="X176" s="148">
        <v>854662</v>
      </c>
      <c r="Y176" s="148">
        <v>0</v>
      </c>
      <c r="Z176" s="148">
        <v>216505</v>
      </c>
      <c r="AA176" s="148">
        <v>250209</v>
      </c>
      <c r="AB176" s="148">
        <v>233409</v>
      </c>
      <c r="AC176" s="148">
        <v>205898</v>
      </c>
      <c r="AD176" s="148">
        <v>138381</v>
      </c>
      <c r="AE176" s="148">
        <v>203180</v>
      </c>
    </row>
    <row r="177" spans="1:31" ht="15.75" customHeight="1">
      <c r="A177" s="91" t="s">
        <v>848</v>
      </c>
      <c r="B177" s="146" t="s">
        <v>563</v>
      </c>
      <c r="C177" s="148">
        <v>0</v>
      </c>
      <c r="D177" s="148">
        <v>0</v>
      </c>
      <c r="E177" s="148">
        <v>0</v>
      </c>
      <c r="F177" s="148">
        <v>0</v>
      </c>
      <c r="G177" s="148">
        <v>0</v>
      </c>
      <c r="H177" s="148">
        <v>0</v>
      </c>
      <c r="I177" s="148">
        <v>0</v>
      </c>
      <c r="J177" s="148">
        <v>0</v>
      </c>
      <c r="K177" s="148">
        <v>6239</v>
      </c>
      <c r="L177" s="148">
        <v>21</v>
      </c>
      <c r="M177" s="148">
        <v>362070</v>
      </c>
      <c r="N177" s="148">
        <v>0</v>
      </c>
      <c r="O177" s="148">
        <v>0</v>
      </c>
      <c r="P177" s="148">
        <v>53453</v>
      </c>
      <c r="Q177" s="148">
        <v>28212</v>
      </c>
      <c r="R177" s="148">
        <v>75140</v>
      </c>
      <c r="S177" s="148">
        <v>105993</v>
      </c>
      <c r="T177" s="148">
        <v>174225</v>
      </c>
      <c r="U177" s="148">
        <v>74429</v>
      </c>
      <c r="V177" s="148">
        <v>71136</v>
      </c>
      <c r="W177" s="148">
        <v>60082</v>
      </c>
      <c r="X177" s="148">
        <v>873</v>
      </c>
      <c r="Y177" s="148">
        <v>0</v>
      </c>
      <c r="Z177" s="148">
        <v>182</v>
      </c>
      <c r="AA177" s="148">
        <v>94</v>
      </c>
      <c r="AB177" s="148">
        <v>0</v>
      </c>
      <c r="AC177" s="148">
        <v>2</v>
      </c>
      <c r="AD177" s="148">
        <v>0</v>
      </c>
      <c r="AE177" s="148">
        <v>2</v>
      </c>
    </row>
    <row r="178" spans="1:31" ht="15.75" customHeight="1">
      <c r="A178" s="91" t="s">
        <v>847</v>
      </c>
      <c r="B178" s="146" t="s">
        <v>564</v>
      </c>
      <c r="C178" s="148">
        <v>0</v>
      </c>
      <c r="D178" s="148">
        <v>0</v>
      </c>
      <c r="E178" s="148">
        <v>0</v>
      </c>
      <c r="F178" s="148">
        <v>0</v>
      </c>
      <c r="G178" s="148">
        <v>0</v>
      </c>
      <c r="H178" s="148">
        <v>0</v>
      </c>
      <c r="I178" s="148">
        <v>0</v>
      </c>
      <c r="J178" s="148">
        <v>0</v>
      </c>
      <c r="K178" s="148">
        <v>0</v>
      </c>
      <c r="L178" s="148">
        <v>0</v>
      </c>
      <c r="M178" s="148">
        <v>0</v>
      </c>
      <c r="N178" s="148">
        <v>0</v>
      </c>
      <c r="O178" s="148">
        <v>0</v>
      </c>
      <c r="P178" s="148">
        <v>0</v>
      </c>
      <c r="Q178" s="148">
        <v>0</v>
      </c>
      <c r="R178" s="148">
        <v>0</v>
      </c>
      <c r="S178" s="148">
        <v>0</v>
      </c>
      <c r="T178" s="148">
        <v>0</v>
      </c>
      <c r="U178" s="148">
        <v>0</v>
      </c>
      <c r="V178" s="148">
        <v>0</v>
      </c>
      <c r="W178" s="148">
        <v>134281</v>
      </c>
      <c r="X178" s="148">
        <v>246570</v>
      </c>
      <c r="Y178" s="148">
        <v>0</v>
      </c>
      <c r="Z178" s="148">
        <v>361305</v>
      </c>
      <c r="AA178" s="148">
        <v>234419</v>
      </c>
      <c r="AB178" s="148">
        <v>234185</v>
      </c>
      <c r="AC178" s="148">
        <v>142825</v>
      </c>
      <c r="AD178" s="148">
        <v>782</v>
      </c>
      <c r="AE178" s="148">
        <v>22881</v>
      </c>
    </row>
    <row r="179" spans="1:31" ht="15.75" customHeight="1">
      <c r="A179" s="91" t="s">
        <v>848</v>
      </c>
      <c r="B179" s="146" t="s">
        <v>564</v>
      </c>
      <c r="C179" s="148">
        <v>0</v>
      </c>
      <c r="D179" s="148">
        <v>0</v>
      </c>
      <c r="E179" s="148">
        <v>0</v>
      </c>
      <c r="F179" s="148">
        <v>0</v>
      </c>
      <c r="G179" s="148">
        <v>0</v>
      </c>
      <c r="H179" s="148">
        <v>0</v>
      </c>
      <c r="I179" s="148">
        <v>0</v>
      </c>
      <c r="J179" s="148">
        <v>0</v>
      </c>
      <c r="K179" s="148">
        <v>0</v>
      </c>
      <c r="L179" s="148">
        <v>0</v>
      </c>
      <c r="M179" s="148">
        <v>0</v>
      </c>
      <c r="N179" s="148">
        <v>0</v>
      </c>
      <c r="O179" s="148">
        <v>0</v>
      </c>
      <c r="P179" s="148">
        <v>0</v>
      </c>
      <c r="Q179" s="148">
        <v>400</v>
      </c>
      <c r="R179" s="148">
        <v>0</v>
      </c>
      <c r="S179" s="148">
        <v>0</v>
      </c>
      <c r="T179" s="148">
        <v>0</v>
      </c>
      <c r="U179" s="148">
        <v>0</v>
      </c>
      <c r="V179" s="148">
        <v>0</v>
      </c>
      <c r="W179" s="148">
        <v>0</v>
      </c>
      <c r="X179" s="148">
        <v>0</v>
      </c>
      <c r="Y179" s="148">
        <v>0</v>
      </c>
      <c r="Z179" s="148">
        <v>871</v>
      </c>
      <c r="AA179" s="148">
        <v>1253</v>
      </c>
      <c r="AB179" s="148">
        <v>2536</v>
      </c>
      <c r="AC179" s="148">
        <v>463</v>
      </c>
      <c r="AD179" s="148">
        <v>22</v>
      </c>
      <c r="AE179" s="148">
        <v>555</v>
      </c>
    </row>
    <row r="180" spans="1:31" ht="15.75" customHeight="1">
      <c r="A180" s="91" t="s">
        <v>847</v>
      </c>
      <c r="B180" s="146" t="s">
        <v>565</v>
      </c>
      <c r="C180" s="148">
        <v>0</v>
      </c>
      <c r="D180" s="148">
        <v>0</v>
      </c>
      <c r="E180" s="148">
        <v>0</v>
      </c>
      <c r="F180" s="148">
        <v>0</v>
      </c>
      <c r="G180" s="148">
        <v>0</v>
      </c>
      <c r="H180" s="148">
        <v>0</v>
      </c>
      <c r="I180" s="148">
        <v>0</v>
      </c>
      <c r="J180" s="148">
        <v>0</v>
      </c>
      <c r="K180" s="148">
        <v>0</v>
      </c>
      <c r="L180" s="148">
        <v>0</v>
      </c>
      <c r="M180" s="148">
        <v>30</v>
      </c>
      <c r="N180" s="148">
        <v>0</v>
      </c>
      <c r="O180" s="148">
        <v>15310</v>
      </c>
      <c r="P180" s="148">
        <v>22999</v>
      </c>
      <c r="Q180" s="148">
        <v>78790</v>
      </c>
      <c r="R180" s="148">
        <v>82323</v>
      </c>
      <c r="S180" s="148">
        <v>30451</v>
      </c>
      <c r="T180" s="148">
        <v>36836</v>
      </c>
      <c r="U180" s="148">
        <v>39073</v>
      </c>
      <c r="V180" s="148">
        <v>27173</v>
      </c>
      <c r="W180" s="148">
        <v>41257</v>
      </c>
      <c r="X180" s="148">
        <v>44754</v>
      </c>
      <c r="Y180" s="148">
        <v>30238</v>
      </c>
      <c r="Z180" s="148">
        <v>22510</v>
      </c>
      <c r="AA180" s="148">
        <v>29221</v>
      </c>
      <c r="AB180" s="148">
        <v>12242</v>
      </c>
      <c r="AC180" s="148">
        <v>10772</v>
      </c>
      <c r="AD180" s="148">
        <v>7495</v>
      </c>
      <c r="AE180" s="148">
        <v>4043</v>
      </c>
    </row>
    <row r="181" spans="1:31" ht="15.75" customHeight="1">
      <c r="A181" s="91" t="s">
        <v>848</v>
      </c>
      <c r="B181" s="146" t="s">
        <v>565</v>
      </c>
      <c r="C181" s="148">
        <v>0</v>
      </c>
      <c r="D181" s="148">
        <v>0</v>
      </c>
      <c r="E181" s="148">
        <v>0</v>
      </c>
      <c r="F181" s="148">
        <v>0</v>
      </c>
      <c r="G181" s="148">
        <v>0</v>
      </c>
      <c r="H181" s="148">
        <v>0</v>
      </c>
      <c r="I181" s="148">
        <v>0</v>
      </c>
      <c r="J181" s="148">
        <v>0</v>
      </c>
      <c r="K181" s="148">
        <v>0</v>
      </c>
      <c r="L181" s="148">
        <v>0</v>
      </c>
      <c r="M181" s="148">
        <v>0</v>
      </c>
      <c r="N181" s="148">
        <v>0</v>
      </c>
      <c r="O181" s="148">
        <v>0</v>
      </c>
      <c r="P181" s="148">
        <v>0</v>
      </c>
      <c r="Q181" s="148">
        <v>22224</v>
      </c>
      <c r="R181" s="148">
        <v>97762</v>
      </c>
      <c r="S181" s="148">
        <v>64851</v>
      </c>
      <c r="T181" s="148">
        <v>61505</v>
      </c>
      <c r="U181" s="148">
        <v>118004</v>
      </c>
      <c r="V181" s="148">
        <v>115399</v>
      </c>
      <c r="W181" s="148">
        <v>64173</v>
      </c>
      <c r="X181" s="148">
        <v>17363</v>
      </c>
      <c r="Y181" s="148">
        <v>9508</v>
      </c>
      <c r="Z181" s="148">
        <v>3274</v>
      </c>
      <c r="AA181" s="148">
        <v>7732</v>
      </c>
      <c r="AB181" s="148">
        <v>1356</v>
      </c>
      <c r="AC181" s="148">
        <v>553</v>
      </c>
      <c r="AD181" s="148">
        <v>96</v>
      </c>
      <c r="AE181" s="148">
        <v>1060</v>
      </c>
    </row>
    <row r="182" spans="1:31" ht="15.75" customHeight="1">
      <c r="A182" s="91" t="s">
        <v>847</v>
      </c>
      <c r="B182" s="146" t="s">
        <v>566</v>
      </c>
      <c r="C182" s="148">
        <v>3802493</v>
      </c>
      <c r="D182" s="148">
        <v>3258823</v>
      </c>
      <c r="E182" s="148">
        <v>3530110</v>
      </c>
      <c r="F182" s="148">
        <v>5768216</v>
      </c>
      <c r="G182" s="148">
        <v>12971432</v>
      </c>
      <c r="H182" s="148">
        <v>9001949</v>
      </c>
      <c r="I182" s="148">
        <v>7510801</v>
      </c>
      <c r="J182" s="148">
        <v>3044692</v>
      </c>
      <c r="K182" s="148">
        <v>2499796</v>
      </c>
      <c r="L182" s="148">
        <v>3169897</v>
      </c>
      <c r="M182" s="148">
        <v>10663363</v>
      </c>
      <c r="N182" s="148">
        <v>11845026</v>
      </c>
      <c r="O182" s="148">
        <v>14075278</v>
      </c>
      <c r="P182" s="148">
        <v>9999750</v>
      </c>
      <c r="Q182" s="148">
        <v>9458010</v>
      </c>
      <c r="R182" s="148">
        <v>10717104</v>
      </c>
      <c r="S182" s="148">
        <v>12495426</v>
      </c>
      <c r="T182" s="148">
        <v>14365902</v>
      </c>
      <c r="U182" s="148">
        <v>16677608</v>
      </c>
      <c r="V182" s="148">
        <v>11254402</v>
      </c>
      <c r="W182" s="148">
        <v>9373320</v>
      </c>
      <c r="X182" s="148">
        <v>12089331</v>
      </c>
      <c r="Y182" s="148">
        <v>16890009</v>
      </c>
      <c r="Z182" s="148">
        <v>18707621</v>
      </c>
      <c r="AA182" s="148">
        <v>17133060</v>
      </c>
      <c r="AB182" s="148">
        <v>17790977</v>
      </c>
      <c r="AC182" s="148">
        <v>18032802</v>
      </c>
      <c r="AD182" s="148">
        <v>16495392</v>
      </c>
      <c r="AE182" s="148">
        <v>15692642</v>
      </c>
    </row>
    <row r="183" spans="1:31" ht="15.75" customHeight="1">
      <c r="A183" s="91" t="s">
        <v>848</v>
      </c>
      <c r="B183" s="146" t="s">
        <v>566</v>
      </c>
      <c r="C183" s="148">
        <v>3090232</v>
      </c>
      <c r="D183" s="148">
        <v>201721</v>
      </c>
      <c r="E183" s="148">
        <v>477073</v>
      </c>
      <c r="F183" s="148">
        <v>221849</v>
      </c>
      <c r="G183" s="148">
        <v>189651</v>
      </c>
      <c r="H183" s="148">
        <v>103028</v>
      </c>
      <c r="I183" s="148">
        <v>462109</v>
      </c>
      <c r="J183" s="148">
        <v>1495074</v>
      </c>
      <c r="K183" s="148">
        <v>1673523</v>
      </c>
      <c r="L183" s="148">
        <v>2192729</v>
      </c>
      <c r="M183" s="148">
        <v>1999799</v>
      </c>
      <c r="N183" s="148">
        <v>4082600</v>
      </c>
      <c r="O183" s="148">
        <v>3111262</v>
      </c>
      <c r="P183" s="148">
        <v>4510693</v>
      </c>
      <c r="Q183" s="148">
        <v>4264422</v>
      </c>
      <c r="R183" s="148">
        <v>3436504</v>
      </c>
      <c r="S183" s="148">
        <v>2509908</v>
      </c>
      <c r="T183" s="148">
        <v>3078192</v>
      </c>
      <c r="U183" s="148">
        <v>3361222</v>
      </c>
      <c r="V183" s="148">
        <v>1458858</v>
      </c>
      <c r="W183" s="148">
        <v>2343356</v>
      </c>
      <c r="X183" s="148">
        <v>1637113</v>
      </c>
      <c r="Y183" s="148">
        <v>360868</v>
      </c>
      <c r="Z183" s="148">
        <v>712633</v>
      </c>
      <c r="AA183" s="148">
        <v>1029534</v>
      </c>
      <c r="AB183" s="148">
        <v>495020</v>
      </c>
      <c r="AC183" s="148">
        <v>86999</v>
      </c>
      <c r="AD183" s="148">
        <v>46579</v>
      </c>
      <c r="AE183" s="148">
        <v>138183</v>
      </c>
    </row>
    <row r="184" spans="1:31" ht="15.75" customHeight="1">
      <c r="A184" s="91" t="s">
        <v>847</v>
      </c>
      <c r="B184" s="146" t="s">
        <v>567</v>
      </c>
      <c r="C184" s="148">
        <v>0</v>
      </c>
      <c r="D184" s="148">
        <v>0</v>
      </c>
      <c r="E184" s="148">
        <v>0</v>
      </c>
      <c r="F184" s="148">
        <v>0</v>
      </c>
      <c r="G184" s="148">
        <v>0</v>
      </c>
      <c r="H184" s="148">
        <v>0</v>
      </c>
      <c r="I184" s="148">
        <v>0</v>
      </c>
      <c r="J184" s="148">
        <v>0</v>
      </c>
      <c r="K184" s="148">
        <v>0</v>
      </c>
      <c r="L184" s="148">
        <v>0</v>
      </c>
      <c r="M184" s="148">
        <v>0</v>
      </c>
      <c r="N184" s="148">
        <v>0</v>
      </c>
      <c r="O184" s="148">
        <v>0</v>
      </c>
      <c r="P184" s="148">
        <v>0</v>
      </c>
      <c r="Q184" s="148">
        <v>0</v>
      </c>
      <c r="R184" s="148">
        <v>0</v>
      </c>
      <c r="S184" s="148">
        <v>0</v>
      </c>
      <c r="T184" s="148">
        <v>0</v>
      </c>
      <c r="U184" s="148">
        <v>0</v>
      </c>
      <c r="V184" s="148">
        <v>0</v>
      </c>
      <c r="W184" s="148">
        <v>0</v>
      </c>
      <c r="X184" s="148">
        <v>0</v>
      </c>
      <c r="Y184" s="148">
        <v>0</v>
      </c>
      <c r="Z184" s="148">
        <v>0</v>
      </c>
      <c r="AA184" s="148">
        <v>0</v>
      </c>
      <c r="AB184" s="148">
        <v>0</v>
      </c>
      <c r="AC184" s="146"/>
      <c r="AD184" s="148">
        <v>1074</v>
      </c>
      <c r="AE184" s="148">
        <v>1503</v>
      </c>
    </row>
    <row r="185" spans="1:31" ht="15.75" customHeight="1">
      <c r="A185" s="91" t="s">
        <v>848</v>
      </c>
      <c r="B185" s="146" t="s">
        <v>567</v>
      </c>
      <c r="C185" s="148">
        <v>0</v>
      </c>
      <c r="D185" s="148">
        <v>0</v>
      </c>
      <c r="E185" s="148">
        <v>0</v>
      </c>
      <c r="F185" s="148">
        <v>0</v>
      </c>
      <c r="G185" s="148">
        <v>0</v>
      </c>
      <c r="H185" s="148">
        <v>0</v>
      </c>
      <c r="I185" s="148">
        <v>0</v>
      </c>
      <c r="J185" s="148">
        <v>0</v>
      </c>
      <c r="K185" s="148">
        <v>0</v>
      </c>
      <c r="L185" s="148">
        <v>0</v>
      </c>
      <c r="M185" s="148">
        <v>0</v>
      </c>
      <c r="N185" s="148">
        <v>0</v>
      </c>
      <c r="O185" s="148">
        <v>0</v>
      </c>
      <c r="P185" s="148">
        <v>0</v>
      </c>
      <c r="Q185" s="148">
        <v>0</v>
      </c>
      <c r="R185" s="148">
        <v>0</v>
      </c>
      <c r="S185" s="148">
        <v>0</v>
      </c>
      <c r="T185" s="148">
        <v>0</v>
      </c>
      <c r="U185" s="148">
        <v>0</v>
      </c>
      <c r="V185" s="148">
        <v>0</v>
      </c>
      <c r="W185" s="148">
        <v>0</v>
      </c>
      <c r="X185" s="148">
        <v>0</v>
      </c>
      <c r="Y185" s="148">
        <v>0</v>
      </c>
      <c r="Z185" s="148">
        <v>0</v>
      </c>
      <c r="AA185" s="148">
        <v>0</v>
      </c>
      <c r="AB185" s="148">
        <v>0</v>
      </c>
      <c r="AC185" s="146"/>
      <c r="AD185" s="148">
        <v>2</v>
      </c>
      <c r="AE185" s="148">
        <v>42</v>
      </c>
    </row>
    <row r="186" spans="1:31" ht="15.75" customHeight="1">
      <c r="A186" s="91" t="s">
        <v>847</v>
      </c>
      <c r="B186" s="146" t="s">
        <v>568</v>
      </c>
      <c r="C186" s="148">
        <v>250169</v>
      </c>
      <c r="D186" s="148">
        <v>253543</v>
      </c>
      <c r="E186" s="148">
        <v>682162</v>
      </c>
      <c r="F186" s="148">
        <v>1299788</v>
      </c>
      <c r="G186" s="148">
        <v>1095448</v>
      </c>
      <c r="H186" s="148">
        <v>785391</v>
      </c>
      <c r="I186" s="148">
        <v>927231</v>
      </c>
      <c r="J186" s="148">
        <v>270465</v>
      </c>
      <c r="K186" s="148">
        <v>223791</v>
      </c>
      <c r="L186" s="148">
        <v>181152</v>
      </c>
      <c r="M186" s="148">
        <v>1436356</v>
      </c>
      <c r="N186" s="148">
        <v>1510173</v>
      </c>
      <c r="O186" s="148">
        <v>1413538</v>
      </c>
      <c r="P186" s="148">
        <v>1250828</v>
      </c>
      <c r="Q186" s="148">
        <v>1512986</v>
      </c>
      <c r="R186" s="148">
        <v>2161882</v>
      </c>
      <c r="S186" s="148">
        <v>2007731</v>
      </c>
      <c r="T186" s="148">
        <v>1657277</v>
      </c>
      <c r="U186" s="148">
        <v>1413663</v>
      </c>
      <c r="V186" s="148">
        <v>1349491</v>
      </c>
      <c r="W186" s="148">
        <v>1597498</v>
      </c>
      <c r="X186" s="148">
        <v>1672455</v>
      </c>
      <c r="Y186" s="148">
        <v>1557467</v>
      </c>
      <c r="Z186" s="148">
        <v>1960950</v>
      </c>
      <c r="AA186" s="148">
        <v>1868678</v>
      </c>
      <c r="AB186" s="148">
        <v>2017638</v>
      </c>
      <c r="AC186" s="148">
        <v>2075864</v>
      </c>
      <c r="AD186" s="148">
        <v>2159656</v>
      </c>
      <c r="AE186" s="148">
        <v>1163652</v>
      </c>
    </row>
    <row r="187" spans="1:31" ht="15.75" customHeight="1">
      <c r="A187" s="91" t="s">
        <v>848</v>
      </c>
      <c r="B187" s="146" t="s">
        <v>568</v>
      </c>
      <c r="C187" s="148">
        <v>229869</v>
      </c>
      <c r="D187" s="148">
        <v>90457</v>
      </c>
      <c r="E187" s="148">
        <v>7275</v>
      </c>
      <c r="F187" s="148">
        <v>232400</v>
      </c>
      <c r="G187" s="148">
        <v>123948</v>
      </c>
      <c r="H187" s="148">
        <v>54371</v>
      </c>
      <c r="I187" s="148">
        <v>59628</v>
      </c>
      <c r="J187" s="148">
        <v>152158</v>
      </c>
      <c r="K187" s="148">
        <v>424064</v>
      </c>
      <c r="L187" s="148">
        <v>341256</v>
      </c>
      <c r="M187" s="148">
        <v>789690</v>
      </c>
      <c r="N187" s="148">
        <v>940294</v>
      </c>
      <c r="O187" s="148">
        <v>1238190</v>
      </c>
      <c r="P187" s="148">
        <v>1664421</v>
      </c>
      <c r="Q187" s="148">
        <v>1408681</v>
      </c>
      <c r="R187" s="148">
        <v>459499</v>
      </c>
      <c r="S187" s="148">
        <v>1251350</v>
      </c>
      <c r="T187" s="148">
        <v>327772</v>
      </c>
      <c r="U187" s="148">
        <v>605996</v>
      </c>
      <c r="V187" s="148">
        <v>609514</v>
      </c>
      <c r="W187" s="148">
        <v>477869</v>
      </c>
      <c r="X187" s="148">
        <v>380781</v>
      </c>
      <c r="Y187" s="148">
        <v>216715</v>
      </c>
      <c r="Z187" s="148">
        <v>127490</v>
      </c>
      <c r="AA187" s="148">
        <v>157814</v>
      </c>
      <c r="AB187" s="148">
        <v>35718</v>
      </c>
      <c r="AC187" s="148">
        <v>9864</v>
      </c>
      <c r="AD187" s="148">
        <v>24563</v>
      </c>
      <c r="AE187" s="148">
        <v>149736</v>
      </c>
    </row>
    <row r="188" spans="1:31" ht="15.75" customHeight="1">
      <c r="A188" s="91" t="s">
        <v>847</v>
      </c>
      <c r="B188" s="146" t="s">
        <v>569</v>
      </c>
      <c r="C188" s="148">
        <v>0</v>
      </c>
      <c r="D188" s="148">
        <v>0</v>
      </c>
      <c r="E188" s="148">
        <v>0</v>
      </c>
      <c r="F188" s="148">
        <v>0</v>
      </c>
      <c r="G188" s="148">
        <v>0</v>
      </c>
      <c r="H188" s="148">
        <v>0</v>
      </c>
      <c r="I188" s="148">
        <v>0</v>
      </c>
      <c r="J188" s="148">
        <v>0</v>
      </c>
      <c r="K188" s="148">
        <v>0</v>
      </c>
      <c r="L188" s="148">
        <v>0</v>
      </c>
      <c r="M188" s="148">
        <v>0</v>
      </c>
      <c r="N188" s="148">
        <v>0</v>
      </c>
      <c r="O188" s="148">
        <v>110</v>
      </c>
      <c r="P188" s="148">
        <v>2057</v>
      </c>
      <c r="Q188" s="148">
        <v>2828</v>
      </c>
      <c r="R188" s="148">
        <v>48807</v>
      </c>
      <c r="S188" s="148">
        <v>844370</v>
      </c>
      <c r="T188" s="148">
        <v>361048</v>
      </c>
      <c r="U188" s="148">
        <v>0</v>
      </c>
      <c r="V188" s="148">
        <v>3972</v>
      </c>
      <c r="W188" s="148">
        <v>0</v>
      </c>
      <c r="X188" s="148">
        <v>0</v>
      </c>
      <c r="Y188" s="148">
        <v>0</v>
      </c>
      <c r="Z188" s="148">
        <v>0</v>
      </c>
      <c r="AA188" s="148">
        <v>0</v>
      </c>
      <c r="AB188" s="148">
        <v>0</v>
      </c>
      <c r="AC188" s="148">
        <v>1846</v>
      </c>
      <c r="AD188" s="148">
        <v>17466</v>
      </c>
      <c r="AE188" s="148">
        <v>82261</v>
      </c>
    </row>
    <row r="189" spans="1:31" ht="15.75" customHeight="1">
      <c r="A189" s="91" t="s">
        <v>848</v>
      </c>
      <c r="B189" s="146" t="s">
        <v>569</v>
      </c>
      <c r="C189" s="148">
        <v>0</v>
      </c>
      <c r="D189" s="148">
        <v>0</v>
      </c>
      <c r="E189" s="148">
        <v>0</v>
      </c>
      <c r="F189" s="148">
        <v>0</v>
      </c>
      <c r="G189" s="148">
        <v>0</v>
      </c>
      <c r="H189" s="148">
        <v>0</v>
      </c>
      <c r="I189" s="148">
        <v>0</v>
      </c>
      <c r="J189" s="148">
        <v>0</v>
      </c>
      <c r="K189" s="148">
        <v>0</v>
      </c>
      <c r="L189" s="148">
        <v>0</v>
      </c>
      <c r="M189" s="148">
        <v>0</v>
      </c>
      <c r="N189" s="148">
        <v>0</v>
      </c>
      <c r="O189" s="148">
        <v>3902</v>
      </c>
      <c r="P189" s="148">
        <v>13740</v>
      </c>
      <c r="Q189" s="148">
        <v>67940</v>
      </c>
      <c r="R189" s="148">
        <v>396514</v>
      </c>
      <c r="S189" s="148">
        <v>225034</v>
      </c>
      <c r="T189" s="148">
        <v>55197</v>
      </c>
      <c r="U189" s="148">
        <v>0</v>
      </c>
      <c r="V189" s="148">
        <v>0</v>
      </c>
      <c r="W189" s="148">
        <v>0</v>
      </c>
      <c r="X189" s="148">
        <v>0</v>
      </c>
      <c r="Y189" s="148">
        <v>0</v>
      </c>
      <c r="Z189" s="148">
        <v>0</v>
      </c>
      <c r="AA189" s="148">
        <v>0</v>
      </c>
      <c r="AB189" s="148">
        <v>0</v>
      </c>
      <c r="AC189" s="146"/>
      <c r="AD189" s="148">
        <v>45</v>
      </c>
      <c r="AE189" s="148">
        <v>1119</v>
      </c>
    </row>
    <row r="190" spans="1:31" ht="15.75" customHeight="1">
      <c r="A190" s="91" t="s">
        <v>847</v>
      </c>
      <c r="B190" s="146" t="s">
        <v>570</v>
      </c>
      <c r="C190" s="148">
        <v>0</v>
      </c>
      <c r="D190" s="148">
        <v>0</v>
      </c>
      <c r="E190" s="148">
        <v>0</v>
      </c>
      <c r="F190" s="148">
        <v>0</v>
      </c>
      <c r="G190" s="148">
        <v>0</v>
      </c>
      <c r="H190" s="148">
        <v>0</v>
      </c>
      <c r="I190" s="148">
        <v>0</v>
      </c>
      <c r="J190" s="148">
        <v>0</v>
      </c>
      <c r="K190" s="148">
        <v>0</v>
      </c>
      <c r="L190" s="148">
        <v>0</v>
      </c>
      <c r="M190" s="148">
        <v>0</v>
      </c>
      <c r="N190" s="148">
        <v>0</v>
      </c>
      <c r="O190" s="148">
        <v>0</v>
      </c>
      <c r="P190" s="148">
        <v>0</v>
      </c>
      <c r="Q190" s="148">
        <v>0</v>
      </c>
      <c r="R190" s="148">
        <v>0</v>
      </c>
      <c r="S190" s="148">
        <v>0</v>
      </c>
      <c r="T190" s="148">
        <v>0</v>
      </c>
      <c r="U190" s="148">
        <v>0</v>
      </c>
      <c r="V190" s="148">
        <v>0</v>
      </c>
      <c r="W190" s="148">
        <v>0</v>
      </c>
      <c r="X190" s="148">
        <v>0</v>
      </c>
      <c r="Y190" s="148">
        <v>0</v>
      </c>
      <c r="Z190" s="148">
        <v>0</v>
      </c>
      <c r="AA190" s="148">
        <v>0</v>
      </c>
      <c r="AB190" s="148">
        <v>0</v>
      </c>
      <c r="AC190" s="146"/>
      <c r="AD190" s="148">
        <v>0</v>
      </c>
      <c r="AE190" s="148">
        <v>0</v>
      </c>
    </row>
    <row r="191" spans="1:31" ht="15.75" customHeight="1">
      <c r="A191" s="91" t="s">
        <v>848</v>
      </c>
      <c r="B191" s="146" t="s">
        <v>570</v>
      </c>
      <c r="C191" s="148">
        <v>0</v>
      </c>
      <c r="D191" s="148">
        <v>0</v>
      </c>
      <c r="E191" s="148">
        <v>0</v>
      </c>
      <c r="F191" s="148">
        <v>0</v>
      </c>
      <c r="G191" s="148">
        <v>0</v>
      </c>
      <c r="H191" s="148">
        <v>0</v>
      </c>
      <c r="I191" s="148">
        <v>0</v>
      </c>
      <c r="J191" s="148">
        <v>0</v>
      </c>
      <c r="K191" s="148">
        <v>0</v>
      </c>
      <c r="L191" s="148">
        <v>0</v>
      </c>
      <c r="M191" s="148">
        <v>0</v>
      </c>
      <c r="N191" s="148">
        <v>0</v>
      </c>
      <c r="O191" s="148">
        <v>0</v>
      </c>
      <c r="P191" s="148">
        <v>0</v>
      </c>
      <c r="Q191" s="148">
        <v>450</v>
      </c>
      <c r="R191" s="148">
        <v>342</v>
      </c>
      <c r="S191" s="148">
        <v>0</v>
      </c>
      <c r="T191" s="148">
        <v>0</v>
      </c>
      <c r="U191" s="148">
        <v>0</v>
      </c>
      <c r="V191" s="148">
        <v>0</v>
      </c>
      <c r="W191" s="148">
        <v>0</v>
      </c>
      <c r="X191" s="148">
        <v>0</v>
      </c>
      <c r="Y191" s="148">
        <v>0</v>
      </c>
      <c r="Z191" s="148">
        <v>0</v>
      </c>
      <c r="AA191" s="148">
        <v>0</v>
      </c>
      <c r="AB191" s="148">
        <v>0</v>
      </c>
      <c r="AC191" s="146"/>
      <c r="AD191" s="148">
        <v>0</v>
      </c>
      <c r="AE191" s="148">
        <v>0</v>
      </c>
    </row>
    <row r="192" spans="1:31" ht="15.75" customHeight="1">
      <c r="A192" s="91" t="s">
        <v>847</v>
      </c>
      <c r="B192" s="146" t="s">
        <v>571</v>
      </c>
      <c r="C192" s="148">
        <v>852459</v>
      </c>
      <c r="D192" s="148">
        <v>1322963</v>
      </c>
      <c r="E192" s="148">
        <v>870479</v>
      </c>
      <c r="F192" s="148">
        <v>1081483</v>
      </c>
      <c r="G192" s="148">
        <v>1066362</v>
      </c>
      <c r="H192" s="148">
        <v>827764</v>
      </c>
      <c r="I192" s="148">
        <v>2773722</v>
      </c>
      <c r="J192" s="148">
        <v>772502</v>
      </c>
      <c r="K192" s="148">
        <v>704403</v>
      </c>
      <c r="L192" s="148">
        <v>477320</v>
      </c>
      <c r="M192" s="148">
        <v>180363</v>
      </c>
      <c r="N192" s="148">
        <v>150777</v>
      </c>
      <c r="O192" s="148">
        <v>1477034</v>
      </c>
      <c r="P192" s="148">
        <v>284379</v>
      </c>
      <c r="Q192" s="148">
        <v>2522683</v>
      </c>
      <c r="R192" s="148">
        <v>521488</v>
      </c>
      <c r="S192" s="148">
        <v>456148</v>
      </c>
      <c r="T192" s="148">
        <v>1441177</v>
      </c>
      <c r="U192" s="148">
        <v>596545</v>
      </c>
      <c r="V192" s="148">
        <v>761137</v>
      </c>
      <c r="W192" s="148">
        <v>434687</v>
      </c>
      <c r="X192" s="148">
        <v>705598</v>
      </c>
      <c r="Y192" s="148">
        <v>921763</v>
      </c>
      <c r="Z192" s="148">
        <v>375509</v>
      </c>
      <c r="AA192" s="148">
        <v>361403</v>
      </c>
      <c r="AB192" s="148">
        <v>2369684</v>
      </c>
      <c r="AC192" s="148">
        <v>956379</v>
      </c>
      <c r="AD192" s="148">
        <v>1129572</v>
      </c>
      <c r="AE192" s="148">
        <v>544195</v>
      </c>
    </row>
    <row r="193" spans="1:31" ht="15.75" customHeight="1">
      <c r="A193" s="91" t="s">
        <v>848</v>
      </c>
      <c r="B193" s="146" t="s">
        <v>571</v>
      </c>
      <c r="C193" s="148">
        <v>0</v>
      </c>
      <c r="D193" s="148">
        <v>0</v>
      </c>
      <c r="E193" s="148">
        <v>0</v>
      </c>
      <c r="F193" s="148">
        <v>0</v>
      </c>
      <c r="G193" s="148">
        <v>0</v>
      </c>
      <c r="H193" s="148">
        <v>0</v>
      </c>
      <c r="I193" s="148">
        <v>0</v>
      </c>
      <c r="J193" s="148">
        <v>0</v>
      </c>
      <c r="K193" s="148">
        <v>113109</v>
      </c>
      <c r="L193" s="148">
        <v>167483</v>
      </c>
      <c r="M193" s="148">
        <v>27013</v>
      </c>
      <c r="N193" s="148">
        <v>11171</v>
      </c>
      <c r="O193" s="148">
        <v>8671</v>
      </c>
      <c r="P193" s="148">
        <v>6145</v>
      </c>
      <c r="Q193" s="148">
        <v>77434</v>
      </c>
      <c r="R193" s="148">
        <v>445386</v>
      </c>
      <c r="S193" s="148">
        <v>470073</v>
      </c>
      <c r="T193" s="148">
        <v>207157</v>
      </c>
      <c r="U193" s="148">
        <v>272439</v>
      </c>
      <c r="V193" s="148">
        <v>472199</v>
      </c>
      <c r="W193" s="148">
        <v>215906</v>
      </c>
      <c r="X193" s="148">
        <v>422084</v>
      </c>
      <c r="Y193" s="148">
        <v>455353</v>
      </c>
      <c r="Z193" s="148">
        <v>316652</v>
      </c>
      <c r="AA193" s="148">
        <v>206281</v>
      </c>
      <c r="AB193" s="148">
        <v>282239</v>
      </c>
      <c r="AC193" s="148">
        <v>128991</v>
      </c>
      <c r="AD193" s="148">
        <v>104848</v>
      </c>
      <c r="AE193" s="148">
        <v>109987</v>
      </c>
    </row>
    <row r="194" spans="1:31" ht="15.75" customHeight="1">
      <c r="A194" s="91" t="s">
        <v>847</v>
      </c>
      <c r="B194" s="146" t="s">
        <v>572</v>
      </c>
      <c r="C194" s="148">
        <v>0</v>
      </c>
      <c r="D194" s="148">
        <v>0</v>
      </c>
      <c r="E194" s="148">
        <v>0</v>
      </c>
      <c r="F194" s="148">
        <v>0</v>
      </c>
      <c r="G194" s="148">
        <v>141341</v>
      </c>
      <c r="H194" s="148">
        <v>22625</v>
      </c>
      <c r="I194" s="148">
        <v>207183</v>
      </c>
      <c r="J194" s="148">
        <v>113818</v>
      </c>
      <c r="K194" s="148">
        <v>10965</v>
      </c>
      <c r="L194" s="148">
        <v>13350</v>
      </c>
      <c r="M194" s="148">
        <v>0</v>
      </c>
      <c r="N194" s="148">
        <v>0</v>
      </c>
      <c r="O194" s="148">
        <v>380</v>
      </c>
      <c r="P194" s="148">
        <v>17906</v>
      </c>
      <c r="Q194" s="148">
        <v>86274</v>
      </c>
      <c r="R194" s="148">
        <v>30410</v>
      </c>
      <c r="S194" s="148">
        <v>31796</v>
      </c>
      <c r="T194" s="148">
        <v>157589</v>
      </c>
      <c r="U194" s="148">
        <v>888943</v>
      </c>
      <c r="V194" s="148">
        <v>616423</v>
      </c>
      <c r="W194" s="148">
        <v>768676</v>
      </c>
      <c r="X194" s="148">
        <v>666640</v>
      </c>
      <c r="Y194" s="148">
        <v>1360342</v>
      </c>
      <c r="Z194" s="148">
        <v>1141975</v>
      </c>
      <c r="AA194" s="148">
        <v>577901</v>
      </c>
      <c r="AB194" s="148">
        <v>566656</v>
      </c>
      <c r="AC194" s="148">
        <v>314066</v>
      </c>
      <c r="AD194" s="148">
        <v>33402</v>
      </c>
      <c r="AE194" s="148">
        <v>56343</v>
      </c>
    </row>
    <row r="195" spans="1:31" ht="15.75" customHeight="1">
      <c r="A195" s="91" t="s">
        <v>848</v>
      </c>
      <c r="B195" s="146" t="s">
        <v>572</v>
      </c>
      <c r="C195" s="148">
        <v>0</v>
      </c>
      <c r="D195" s="148">
        <v>0</v>
      </c>
      <c r="E195" s="148">
        <v>0</v>
      </c>
      <c r="F195" s="148">
        <v>0</v>
      </c>
      <c r="G195" s="148">
        <v>0</v>
      </c>
      <c r="H195" s="148">
        <v>6900</v>
      </c>
      <c r="I195" s="148">
        <v>7850</v>
      </c>
      <c r="J195" s="148">
        <v>500</v>
      </c>
      <c r="K195" s="148">
        <v>174823</v>
      </c>
      <c r="L195" s="148">
        <v>29760</v>
      </c>
      <c r="M195" s="148">
        <v>0</v>
      </c>
      <c r="N195" s="148">
        <v>0</v>
      </c>
      <c r="O195" s="148">
        <v>96160</v>
      </c>
      <c r="P195" s="148">
        <v>102811</v>
      </c>
      <c r="Q195" s="148">
        <v>262799</v>
      </c>
      <c r="R195" s="148">
        <v>316538</v>
      </c>
      <c r="S195" s="148">
        <v>126611</v>
      </c>
      <c r="T195" s="148">
        <v>95607</v>
      </c>
      <c r="U195" s="148">
        <v>356263</v>
      </c>
      <c r="V195" s="148">
        <v>445954</v>
      </c>
      <c r="W195" s="148">
        <v>347966</v>
      </c>
      <c r="X195" s="148">
        <v>231396</v>
      </c>
      <c r="Y195" s="148">
        <v>20874</v>
      </c>
      <c r="Z195" s="148">
        <v>33312</v>
      </c>
      <c r="AA195" s="148">
        <v>23640</v>
      </c>
      <c r="AB195" s="148">
        <v>30907</v>
      </c>
      <c r="AC195" s="148">
        <v>4943</v>
      </c>
      <c r="AD195" s="148">
        <v>1047</v>
      </c>
      <c r="AE195" s="148">
        <v>12341</v>
      </c>
    </row>
    <row r="196" spans="1:31" ht="15.75" customHeight="1">
      <c r="A196" s="91" t="s">
        <v>847</v>
      </c>
      <c r="B196" s="146" t="s">
        <v>573</v>
      </c>
      <c r="C196" s="148">
        <v>36686</v>
      </c>
      <c r="D196" s="148">
        <v>537158</v>
      </c>
      <c r="E196" s="148">
        <v>902319</v>
      </c>
      <c r="F196" s="148">
        <v>1075758</v>
      </c>
      <c r="G196" s="148">
        <v>1179296</v>
      </c>
      <c r="H196" s="148">
        <v>1276159</v>
      </c>
      <c r="I196" s="148">
        <v>1325287</v>
      </c>
      <c r="J196" s="148">
        <v>1699344</v>
      </c>
      <c r="K196" s="148">
        <v>1765571</v>
      </c>
      <c r="L196" s="148">
        <v>1934370</v>
      </c>
      <c r="M196" s="148">
        <v>1947179</v>
      </c>
      <c r="N196" s="148">
        <v>765675</v>
      </c>
      <c r="O196" s="148">
        <v>325649</v>
      </c>
      <c r="P196" s="148">
        <v>144186</v>
      </c>
      <c r="Q196" s="148">
        <v>321929</v>
      </c>
      <c r="R196" s="148">
        <v>407347</v>
      </c>
      <c r="S196" s="148">
        <v>408691</v>
      </c>
      <c r="T196" s="148">
        <v>556271</v>
      </c>
      <c r="U196" s="148">
        <v>654095</v>
      </c>
      <c r="V196" s="148">
        <v>786718</v>
      </c>
      <c r="W196" s="148">
        <v>500124</v>
      </c>
      <c r="X196" s="148">
        <v>608045</v>
      </c>
      <c r="Y196" s="148">
        <v>0</v>
      </c>
      <c r="Z196" s="148">
        <v>152551</v>
      </c>
      <c r="AA196" s="148">
        <v>174739</v>
      </c>
      <c r="AB196" s="148">
        <v>162651</v>
      </c>
      <c r="AC196" s="148">
        <v>142067</v>
      </c>
      <c r="AD196" s="148">
        <v>196271</v>
      </c>
      <c r="AE196" s="148">
        <v>139484</v>
      </c>
    </row>
    <row r="197" spans="1:31" ht="15.75" customHeight="1">
      <c r="A197" s="91" t="s">
        <v>848</v>
      </c>
      <c r="B197" s="146" t="s">
        <v>573</v>
      </c>
      <c r="C197" s="148">
        <v>0</v>
      </c>
      <c r="D197" s="148">
        <v>0</v>
      </c>
      <c r="E197" s="148">
        <v>0</v>
      </c>
      <c r="F197" s="148">
        <v>0</v>
      </c>
      <c r="G197" s="148">
        <v>0</v>
      </c>
      <c r="H197" s="148">
        <v>0</v>
      </c>
      <c r="I197" s="148">
        <v>0</v>
      </c>
      <c r="J197" s="148">
        <v>0</v>
      </c>
      <c r="K197" s="148">
        <v>6239</v>
      </c>
      <c r="L197" s="148">
        <v>21</v>
      </c>
      <c r="M197" s="148">
        <v>362070</v>
      </c>
      <c r="N197" s="148">
        <v>0</v>
      </c>
      <c r="O197" s="148">
        <v>0</v>
      </c>
      <c r="P197" s="148">
        <v>38473</v>
      </c>
      <c r="Q197" s="148">
        <v>20087</v>
      </c>
      <c r="R197" s="148">
        <v>53112</v>
      </c>
      <c r="S197" s="148">
        <v>89064</v>
      </c>
      <c r="T197" s="148">
        <v>138146</v>
      </c>
      <c r="U197" s="148">
        <v>51858</v>
      </c>
      <c r="V197" s="148">
        <v>50790</v>
      </c>
      <c r="W197" s="148">
        <v>43030</v>
      </c>
      <c r="X197" s="148">
        <v>621</v>
      </c>
      <c r="Y197" s="148">
        <v>0</v>
      </c>
      <c r="Z197" s="148">
        <v>128</v>
      </c>
      <c r="AA197" s="148">
        <v>65</v>
      </c>
      <c r="AB197" s="148">
        <v>0</v>
      </c>
      <c r="AC197" s="148">
        <v>1</v>
      </c>
      <c r="AD197" s="148">
        <v>0</v>
      </c>
      <c r="AE197" s="148">
        <v>1</v>
      </c>
    </row>
    <row r="198" spans="1:31" ht="15.75" customHeight="1">
      <c r="A198" s="91" t="s">
        <v>847</v>
      </c>
      <c r="B198" s="146" t="s">
        <v>574</v>
      </c>
      <c r="C198" s="148">
        <v>0</v>
      </c>
      <c r="D198" s="148">
        <v>0</v>
      </c>
      <c r="E198" s="148">
        <v>0</v>
      </c>
      <c r="F198" s="148">
        <v>0</v>
      </c>
      <c r="G198" s="148">
        <v>0</v>
      </c>
      <c r="H198" s="148">
        <v>0</v>
      </c>
      <c r="I198" s="148">
        <v>0</v>
      </c>
      <c r="J198" s="148">
        <v>0</v>
      </c>
      <c r="K198" s="148">
        <v>0</v>
      </c>
      <c r="L198" s="148">
        <v>0</v>
      </c>
      <c r="M198" s="148">
        <v>0</v>
      </c>
      <c r="N198" s="148">
        <v>0</v>
      </c>
      <c r="O198" s="148">
        <v>0</v>
      </c>
      <c r="P198" s="148">
        <v>0</v>
      </c>
      <c r="Q198" s="148">
        <v>0</v>
      </c>
      <c r="R198" s="148">
        <v>0</v>
      </c>
      <c r="S198" s="148">
        <v>0</v>
      </c>
      <c r="T198" s="148">
        <v>0</v>
      </c>
      <c r="U198" s="148">
        <v>0</v>
      </c>
      <c r="V198" s="148">
        <v>0</v>
      </c>
      <c r="W198" s="148">
        <v>0</v>
      </c>
      <c r="X198" s="148">
        <v>0</v>
      </c>
      <c r="Y198" s="148">
        <v>0</v>
      </c>
      <c r="Z198" s="148">
        <v>0</v>
      </c>
      <c r="AA198" s="148">
        <v>0</v>
      </c>
      <c r="AB198" s="148">
        <v>0</v>
      </c>
      <c r="AC198" s="146"/>
      <c r="AD198" s="148">
        <v>0</v>
      </c>
      <c r="AE198" s="148">
        <v>0</v>
      </c>
    </row>
    <row r="199" spans="1:31" ht="15.75" customHeight="1">
      <c r="A199" s="91" t="s">
        <v>848</v>
      </c>
      <c r="B199" s="146" t="s">
        <v>574</v>
      </c>
      <c r="C199" s="148">
        <v>0</v>
      </c>
      <c r="D199" s="148">
        <v>0</v>
      </c>
      <c r="E199" s="148">
        <v>0</v>
      </c>
      <c r="F199" s="148">
        <v>0</v>
      </c>
      <c r="G199" s="148">
        <v>0</v>
      </c>
      <c r="H199" s="148">
        <v>0</v>
      </c>
      <c r="I199" s="148">
        <v>0</v>
      </c>
      <c r="J199" s="148">
        <v>0</v>
      </c>
      <c r="K199" s="148">
        <v>0</v>
      </c>
      <c r="L199" s="148">
        <v>0</v>
      </c>
      <c r="M199" s="148">
        <v>0</v>
      </c>
      <c r="N199" s="148">
        <v>0</v>
      </c>
      <c r="O199" s="148">
        <v>0</v>
      </c>
      <c r="P199" s="148">
        <v>0</v>
      </c>
      <c r="Q199" s="148">
        <v>0</v>
      </c>
      <c r="R199" s="148">
        <v>0</v>
      </c>
      <c r="S199" s="148">
        <v>0</v>
      </c>
      <c r="T199" s="148">
        <v>0</v>
      </c>
      <c r="U199" s="148">
        <v>0</v>
      </c>
      <c r="V199" s="148">
        <v>0</v>
      </c>
      <c r="W199" s="148">
        <v>0</v>
      </c>
      <c r="X199" s="148">
        <v>0</v>
      </c>
      <c r="Y199" s="148">
        <v>0</v>
      </c>
      <c r="Z199" s="148">
        <v>0</v>
      </c>
      <c r="AA199" s="148">
        <v>0</v>
      </c>
      <c r="AB199" s="148">
        <v>0</v>
      </c>
      <c r="AC199" s="146"/>
      <c r="AD199" s="148">
        <v>0</v>
      </c>
      <c r="AE199" s="148">
        <v>0</v>
      </c>
    </row>
    <row r="200" spans="1:31" ht="15.75" customHeight="1">
      <c r="A200" s="91" t="s">
        <v>847</v>
      </c>
      <c r="B200" s="146" t="s">
        <v>575</v>
      </c>
      <c r="C200" s="148">
        <v>0</v>
      </c>
      <c r="D200" s="148">
        <v>0</v>
      </c>
      <c r="E200" s="148">
        <v>0</v>
      </c>
      <c r="F200" s="148">
        <v>0</v>
      </c>
      <c r="G200" s="148">
        <v>0</v>
      </c>
      <c r="H200" s="148">
        <v>0</v>
      </c>
      <c r="I200" s="148">
        <v>0</v>
      </c>
      <c r="J200" s="148">
        <v>78462</v>
      </c>
      <c r="K200" s="148">
        <v>22372</v>
      </c>
      <c r="L200" s="148">
        <v>271124</v>
      </c>
      <c r="M200" s="148">
        <v>12872</v>
      </c>
      <c r="N200" s="148">
        <v>34</v>
      </c>
      <c r="O200" s="148">
        <v>363</v>
      </c>
      <c r="P200" s="148">
        <v>0</v>
      </c>
      <c r="Q200" s="148">
        <v>0</v>
      </c>
      <c r="R200" s="148">
        <v>0</v>
      </c>
      <c r="S200" s="148">
        <v>0</v>
      </c>
      <c r="T200" s="148">
        <v>0</v>
      </c>
      <c r="U200" s="148">
        <v>0</v>
      </c>
      <c r="V200" s="148">
        <v>264</v>
      </c>
      <c r="W200" s="148">
        <v>0</v>
      </c>
      <c r="X200" s="148">
        <v>6</v>
      </c>
      <c r="Y200" s="148">
        <v>0</v>
      </c>
      <c r="Z200" s="148">
        <v>0</v>
      </c>
      <c r="AA200" s="148">
        <v>0</v>
      </c>
      <c r="AB200" s="148">
        <v>0</v>
      </c>
      <c r="AC200" s="146"/>
      <c r="AD200" s="148">
        <v>0</v>
      </c>
      <c r="AE200" s="148">
        <v>0</v>
      </c>
    </row>
    <row r="201" spans="1:31" ht="15.75" customHeight="1">
      <c r="A201" s="91" t="s">
        <v>848</v>
      </c>
      <c r="B201" s="146" t="s">
        <v>575</v>
      </c>
      <c r="C201" s="148">
        <v>0</v>
      </c>
      <c r="D201" s="148">
        <v>0</v>
      </c>
      <c r="E201" s="148">
        <v>0</v>
      </c>
      <c r="F201" s="148">
        <v>0</v>
      </c>
      <c r="G201" s="148">
        <v>0</v>
      </c>
      <c r="H201" s="148">
        <v>0</v>
      </c>
      <c r="I201" s="148">
        <v>0</v>
      </c>
      <c r="J201" s="148">
        <v>325</v>
      </c>
      <c r="K201" s="148">
        <v>52309</v>
      </c>
      <c r="L201" s="148">
        <v>44132</v>
      </c>
      <c r="M201" s="148">
        <v>0</v>
      </c>
      <c r="N201" s="148">
        <v>0</v>
      </c>
      <c r="O201" s="148">
        <v>0</v>
      </c>
      <c r="P201" s="148">
        <v>0</v>
      </c>
      <c r="Q201" s="148">
        <v>841</v>
      </c>
      <c r="R201" s="148">
        <v>150</v>
      </c>
      <c r="S201" s="148">
        <v>0</v>
      </c>
      <c r="T201" s="148">
        <v>35</v>
      </c>
      <c r="U201" s="148">
        <v>0</v>
      </c>
      <c r="V201" s="148">
        <v>0</v>
      </c>
      <c r="W201" s="148">
        <v>0</v>
      </c>
      <c r="X201" s="148">
        <v>0</v>
      </c>
      <c r="Y201" s="148">
        <v>0</v>
      </c>
      <c r="Z201" s="148">
        <v>0</v>
      </c>
      <c r="AA201" s="148">
        <v>0</v>
      </c>
      <c r="AB201" s="148">
        <v>0</v>
      </c>
      <c r="AC201" s="146"/>
      <c r="AD201" s="148">
        <v>0</v>
      </c>
      <c r="AE201" s="148">
        <v>0</v>
      </c>
    </row>
    <row r="202" spans="1:31" ht="15.75" customHeight="1">
      <c r="A202" s="91" t="s">
        <v>847</v>
      </c>
      <c r="B202" s="146" t="s">
        <v>576</v>
      </c>
      <c r="C202" s="148">
        <v>0</v>
      </c>
      <c r="D202" s="148">
        <v>0</v>
      </c>
      <c r="E202" s="148">
        <v>0</v>
      </c>
      <c r="F202" s="148">
        <v>0</v>
      </c>
      <c r="G202" s="148">
        <v>0</v>
      </c>
      <c r="H202" s="148">
        <v>0</v>
      </c>
      <c r="I202" s="148">
        <v>0</v>
      </c>
      <c r="J202" s="148">
        <v>0</v>
      </c>
      <c r="K202" s="148">
        <v>0</v>
      </c>
      <c r="L202" s="148">
        <v>0</v>
      </c>
      <c r="M202" s="148">
        <v>0</v>
      </c>
      <c r="N202" s="148">
        <v>0</v>
      </c>
      <c r="O202" s="148">
        <v>0</v>
      </c>
      <c r="P202" s="148">
        <v>1</v>
      </c>
      <c r="Q202" s="148">
        <v>2</v>
      </c>
      <c r="R202" s="148">
        <v>0</v>
      </c>
      <c r="S202" s="148">
        <v>0</v>
      </c>
      <c r="T202" s="148">
        <v>0</v>
      </c>
      <c r="U202" s="148">
        <v>0</v>
      </c>
      <c r="V202" s="148">
        <v>0</v>
      </c>
      <c r="W202" s="148">
        <v>0</v>
      </c>
      <c r="X202" s="148">
        <v>0</v>
      </c>
      <c r="Y202" s="148">
        <v>0</v>
      </c>
      <c r="Z202" s="148">
        <v>0</v>
      </c>
      <c r="AA202" s="148">
        <v>0</v>
      </c>
      <c r="AB202" s="148">
        <v>0</v>
      </c>
      <c r="AC202" s="146"/>
      <c r="AD202" s="148">
        <v>21771</v>
      </c>
      <c r="AE202" s="148">
        <v>0</v>
      </c>
    </row>
    <row r="203" spans="1:31" ht="15.75" customHeight="1">
      <c r="A203" s="91" t="s">
        <v>848</v>
      </c>
      <c r="B203" s="146" t="s">
        <v>576</v>
      </c>
      <c r="C203" s="148">
        <v>0</v>
      </c>
      <c r="D203" s="148">
        <v>0</v>
      </c>
      <c r="E203" s="148">
        <v>0</v>
      </c>
      <c r="F203" s="148">
        <v>0</v>
      </c>
      <c r="G203" s="148">
        <v>0</v>
      </c>
      <c r="H203" s="148">
        <v>0</v>
      </c>
      <c r="I203" s="148">
        <v>0</v>
      </c>
      <c r="J203" s="148">
        <v>0</v>
      </c>
      <c r="K203" s="148">
        <v>0</v>
      </c>
      <c r="L203" s="148">
        <v>0</v>
      </c>
      <c r="M203" s="148">
        <v>0</v>
      </c>
      <c r="N203" s="148">
        <v>0</v>
      </c>
      <c r="O203" s="148">
        <v>0</v>
      </c>
      <c r="P203" s="148">
        <v>0</v>
      </c>
      <c r="Q203" s="148">
        <v>0</v>
      </c>
      <c r="R203" s="148">
        <v>0</v>
      </c>
      <c r="S203" s="148">
        <v>0</v>
      </c>
      <c r="T203" s="148">
        <v>0</v>
      </c>
      <c r="U203" s="148">
        <v>0</v>
      </c>
      <c r="V203" s="148">
        <v>0</v>
      </c>
      <c r="W203" s="148">
        <v>0</v>
      </c>
      <c r="X203" s="148">
        <v>0</v>
      </c>
      <c r="Y203" s="148">
        <v>0</v>
      </c>
      <c r="Z203" s="148">
        <v>0</v>
      </c>
      <c r="AA203" s="148">
        <v>0</v>
      </c>
      <c r="AB203" s="148">
        <v>0</v>
      </c>
      <c r="AC203" s="146"/>
      <c r="AD203" s="148">
        <v>1</v>
      </c>
      <c r="AE203" s="148">
        <v>0</v>
      </c>
    </row>
    <row r="204" spans="1:31" ht="15.75" customHeight="1">
      <c r="A204" s="91" t="s">
        <v>847</v>
      </c>
      <c r="B204" s="146" t="s">
        <v>577</v>
      </c>
      <c r="C204" s="148">
        <v>1121</v>
      </c>
      <c r="D204" s="148">
        <v>14</v>
      </c>
      <c r="E204" s="148">
        <v>0</v>
      </c>
      <c r="F204" s="148">
        <v>14</v>
      </c>
      <c r="G204" s="148">
        <v>70</v>
      </c>
      <c r="H204" s="148">
        <v>0</v>
      </c>
      <c r="I204" s="148">
        <v>5566</v>
      </c>
      <c r="J204" s="148">
        <v>526185</v>
      </c>
      <c r="K204" s="148">
        <v>738369</v>
      </c>
      <c r="L204" s="148">
        <v>204117</v>
      </c>
      <c r="M204" s="148">
        <v>2388</v>
      </c>
      <c r="N204" s="148">
        <v>3604</v>
      </c>
      <c r="O204" s="148">
        <v>80264</v>
      </c>
      <c r="P204" s="148">
        <v>79584</v>
      </c>
      <c r="Q204" s="148">
        <v>78997</v>
      </c>
      <c r="R204" s="148">
        <v>78097</v>
      </c>
      <c r="S204" s="148">
        <v>79523</v>
      </c>
      <c r="T204" s="148">
        <v>160306</v>
      </c>
      <c r="U204" s="148">
        <v>960994</v>
      </c>
      <c r="V204" s="148">
        <v>447308</v>
      </c>
      <c r="W204" s="148">
        <v>298492</v>
      </c>
      <c r="X204" s="148">
        <v>82256</v>
      </c>
      <c r="Y204" s="148">
        <v>81839</v>
      </c>
      <c r="Z204" s="148">
        <v>9046</v>
      </c>
      <c r="AA204" s="148">
        <v>12888</v>
      </c>
      <c r="AB204" s="148">
        <v>0</v>
      </c>
      <c r="AC204" s="146"/>
      <c r="AD204" s="148">
        <v>9553</v>
      </c>
      <c r="AE204" s="148">
        <v>5832178</v>
      </c>
    </row>
    <row r="205" spans="1:31" ht="15.75" customHeight="1">
      <c r="A205" s="91" t="s">
        <v>848</v>
      </c>
      <c r="B205" s="146" t="s">
        <v>577</v>
      </c>
      <c r="C205" s="148">
        <v>64596</v>
      </c>
      <c r="D205" s="148">
        <v>446823</v>
      </c>
      <c r="E205" s="148">
        <v>0</v>
      </c>
      <c r="F205" s="148">
        <v>801040</v>
      </c>
      <c r="G205" s="148">
        <v>964770</v>
      </c>
      <c r="H205" s="148">
        <v>925370</v>
      </c>
      <c r="I205" s="148">
        <v>1029628</v>
      </c>
      <c r="J205" s="148">
        <v>1103530</v>
      </c>
      <c r="K205" s="148">
        <v>4625</v>
      </c>
      <c r="L205" s="148">
        <v>19575</v>
      </c>
      <c r="M205" s="148">
        <v>18598</v>
      </c>
      <c r="N205" s="148">
        <v>2839</v>
      </c>
      <c r="O205" s="148">
        <v>299155</v>
      </c>
      <c r="P205" s="148">
        <v>296621</v>
      </c>
      <c r="Q205" s="148">
        <v>294683</v>
      </c>
      <c r="R205" s="148">
        <v>294462</v>
      </c>
      <c r="S205" s="148">
        <v>291883</v>
      </c>
      <c r="T205" s="148">
        <v>402393</v>
      </c>
      <c r="U205" s="148">
        <v>1012880</v>
      </c>
      <c r="V205" s="148">
        <v>337146</v>
      </c>
      <c r="W205" s="148">
        <v>310478</v>
      </c>
      <c r="X205" s="148">
        <v>306668</v>
      </c>
      <c r="Y205" s="148">
        <v>305030</v>
      </c>
      <c r="Z205" s="148">
        <v>678304</v>
      </c>
      <c r="AA205" s="148">
        <v>437364</v>
      </c>
      <c r="AB205" s="148">
        <v>252888</v>
      </c>
      <c r="AC205" s="148">
        <v>1948376</v>
      </c>
      <c r="AD205" s="148">
        <v>5600678</v>
      </c>
      <c r="AE205" s="148">
        <v>1163819</v>
      </c>
    </row>
    <row r="206" spans="1:31" ht="15.75" customHeight="1">
      <c r="A206" s="91" t="s">
        <v>847</v>
      </c>
      <c r="B206" s="146" t="s">
        <v>578</v>
      </c>
      <c r="C206" s="148">
        <v>0</v>
      </c>
      <c r="D206" s="148">
        <v>0</v>
      </c>
      <c r="E206" s="148">
        <v>0</v>
      </c>
      <c r="F206" s="148">
        <v>0</v>
      </c>
      <c r="G206" s="148">
        <v>0</v>
      </c>
      <c r="H206" s="148">
        <v>0</v>
      </c>
      <c r="I206" s="148">
        <v>0</v>
      </c>
      <c r="J206" s="148">
        <v>28480</v>
      </c>
      <c r="K206" s="148">
        <v>1544</v>
      </c>
      <c r="L206" s="148">
        <v>0</v>
      </c>
      <c r="M206" s="148">
        <v>0</v>
      </c>
      <c r="N206" s="148">
        <v>0</v>
      </c>
      <c r="O206" s="148">
        <v>8800</v>
      </c>
      <c r="P206" s="148">
        <v>5762</v>
      </c>
      <c r="Q206" s="148">
        <v>14851</v>
      </c>
      <c r="R206" s="148">
        <v>41018</v>
      </c>
      <c r="S206" s="148">
        <v>15238</v>
      </c>
      <c r="T206" s="148">
        <v>21527</v>
      </c>
      <c r="U206" s="148">
        <v>12346</v>
      </c>
      <c r="V206" s="148">
        <v>8238</v>
      </c>
      <c r="W206" s="148">
        <v>17434</v>
      </c>
      <c r="X206" s="148">
        <v>11280</v>
      </c>
      <c r="Y206" s="148">
        <v>11575</v>
      </c>
      <c r="Z206" s="148">
        <v>0</v>
      </c>
      <c r="AA206" s="148">
        <v>29087</v>
      </c>
      <c r="AB206" s="148">
        <v>16351</v>
      </c>
      <c r="AC206" s="148">
        <v>10466</v>
      </c>
      <c r="AD206" s="148">
        <v>8465</v>
      </c>
      <c r="AE206" s="148">
        <v>39595</v>
      </c>
    </row>
    <row r="207" spans="1:31" ht="15.75" customHeight="1">
      <c r="A207" s="91" t="s">
        <v>848</v>
      </c>
      <c r="B207" s="146" t="s">
        <v>578</v>
      </c>
      <c r="C207" s="148">
        <v>0</v>
      </c>
      <c r="D207" s="148">
        <v>0</v>
      </c>
      <c r="E207" s="148">
        <v>0</v>
      </c>
      <c r="F207" s="148">
        <v>0</v>
      </c>
      <c r="G207" s="148">
        <v>0</v>
      </c>
      <c r="H207" s="148">
        <v>0</v>
      </c>
      <c r="I207" s="148">
        <v>0</v>
      </c>
      <c r="J207" s="148">
        <v>0</v>
      </c>
      <c r="K207" s="148">
        <v>0</v>
      </c>
      <c r="L207" s="148">
        <v>0</v>
      </c>
      <c r="M207" s="148">
        <v>0</v>
      </c>
      <c r="N207" s="148">
        <v>0</v>
      </c>
      <c r="O207" s="148">
        <v>0</v>
      </c>
      <c r="P207" s="148">
        <v>0</v>
      </c>
      <c r="Q207" s="148">
        <v>0</v>
      </c>
      <c r="R207" s="148">
        <v>824</v>
      </c>
      <c r="S207" s="148">
        <v>814</v>
      </c>
      <c r="T207" s="148">
        <v>37666</v>
      </c>
      <c r="U207" s="148">
        <v>54552</v>
      </c>
      <c r="V207" s="148">
        <v>43030</v>
      </c>
      <c r="W207" s="148">
        <v>12988</v>
      </c>
      <c r="X207" s="148">
        <v>1265</v>
      </c>
      <c r="Y207" s="148">
        <v>1858</v>
      </c>
      <c r="Z207" s="148">
        <v>17689</v>
      </c>
      <c r="AA207" s="148">
        <v>27779</v>
      </c>
      <c r="AB207" s="148">
        <v>934</v>
      </c>
      <c r="AC207" s="148">
        <v>36</v>
      </c>
      <c r="AD207" s="148">
        <v>13</v>
      </c>
      <c r="AE207" s="148">
        <v>955</v>
      </c>
    </row>
    <row r="208" spans="1:31" ht="15.75" customHeight="1">
      <c r="A208" s="91" t="s">
        <v>847</v>
      </c>
      <c r="B208" s="146" t="s">
        <v>579</v>
      </c>
      <c r="C208" s="148">
        <v>1808826</v>
      </c>
      <c r="D208" s="148">
        <v>2031891</v>
      </c>
      <c r="E208" s="148">
        <v>2741116</v>
      </c>
      <c r="F208" s="148">
        <v>3099617</v>
      </c>
      <c r="G208" s="148">
        <v>3486657</v>
      </c>
      <c r="H208" s="148">
        <v>4393837</v>
      </c>
      <c r="I208" s="148">
        <v>3804746</v>
      </c>
      <c r="J208" s="148">
        <v>4093278</v>
      </c>
      <c r="K208" s="148">
        <v>3927660</v>
      </c>
      <c r="L208" s="148">
        <v>7837392</v>
      </c>
      <c r="M208" s="148">
        <v>4279526</v>
      </c>
      <c r="N208" s="148">
        <v>2999082</v>
      </c>
      <c r="O208" s="148">
        <v>2433433</v>
      </c>
      <c r="P208" s="148">
        <v>1941502</v>
      </c>
      <c r="Q208" s="148">
        <v>1952104</v>
      </c>
      <c r="R208" s="148">
        <v>2159606</v>
      </c>
      <c r="S208" s="148">
        <v>2508934</v>
      </c>
      <c r="T208" s="148">
        <v>2610161</v>
      </c>
      <c r="U208" s="148">
        <v>2534008</v>
      </c>
      <c r="V208" s="148">
        <v>2604760</v>
      </c>
      <c r="W208" s="148">
        <v>2458432</v>
      </c>
      <c r="X208" s="148">
        <v>2524030</v>
      </c>
      <c r="Y208" s="148">
        <v>11514688</v>
      </c>
      <c r="Z208" s="148">
        <v>11742473</v>
      </c>
      <c r="AA208" s="148">
        <v>11181948</v>
      </c>
      <c r="AB208" s="148">
        <v>10804451</v>
      </c>
      <c r="AC208" s="148">
        <v>8961559</v>
      </c>
      <c r="AD208" s="148">
        <v>10345461</v>
      </c>
      <c r="AE208" s="148">
        <v>9726362</v>
      </c>
    </row>
    <row r="209" spans="1:31" ht="15.75" customHeight="1">
      <c r="A209" s="91" t="s">
        <v>848</v>
      </c>
      <c r="B209" s="146" t="s">
        <v>579</v>
      </c>
      <c r="C209" s="148">
        <v>98793</v>
      </c>
      <c r="D209" s="148">
        <v>327830</v>
      </c>
      <c r="E209" s="148">
        <v>669689</v>
      </c>
      <c r="F209" s="148">
        <v>499835</v>
      </c>
      <c r="G209" s="148">
        <v>443336</v>
      </c>
      <c r="H209" s="148">
        <v>439703</v>
      </c>
      <c r="I209" s="148">
        <v>287925</v>
      </c>
      <c r="J209" s="148">
        <v>119741</v>
      </c>
      <c r="K209" s="148">
        <v>66924</v>
      </c>
      <c r="L209" s="148">
        <v>165078</v>
      </c>
      <c r="M209" s="148">
        <v>362070</v>
      </c>
      <c r="N209" s="148">
        <v>0</v>
      </c>
      <c r="O209" s="148">
        <v>0</v>
      </c>
      <c r="P209" s="148">
        <v>25615</v>
      </c>
      <c r="Q209" s="148">
        <v>14402</v>
      </c>
      <c r="R209" s="148">
        <v>38272</v>
      </c>
      <c r="S209" s="148">
        <v>80066</v>
      </c>
      <c r="T209" s="148">
        <v>117140</v>
      </c>
      <c r="U209" s="148">
        <v>40650</v>
      </c>
      <c r="V209" s="148">
        <v>41271</v>
      </c>
      <c r="W209" s="148">
        <v>32247</v>
      </c>
      <c r="X209" s="148">
        <v>2161</v>
      </c>
      <c r="Y209" s="148">
        <v>15700</v>
      </c>
      <c r="Z209" s="148">
        <v>3704</v>
      </c>
      <c r="AA209" s="148">
        <v>25398</v>
      </c>
      <c r="AB209" s="148">
        <v>13235</v>
      </c>
      <c r="AC209" s="148">
        <v>6937</v>
      </c>
      <c r="AD209" s="148">
        <v>9496</v>
      </c>
      <c r="AE209" s="148">
        <v>6440</v>
      </c>
    </row>
    <row r="210" spans="1:31" ht="15.75" customHeight="1">
      <c r="A210" s="91" t="s">
        <v>847</v>
      </c>
      <c r="B210" s="146" t="s">
        <v>580</v>
      </c>
      <c r="C210" s="148">
        <v>0</v>
      </c>
      <c r="D210" s="148">
        <v>0</v>
      </c>
      <c r="E210" s="148">
        <v>0</v>
      </c>
      <c r="F210" s="148">
        <v>0</v>
      </c>
      <c r="G210" s="148">
        <v>0</v>
      </c>
      <c r="H210" s="148">
        <v>0</v>
      </c>
      <c r="I210" s="148">
        <v>0</v>
      </c>
      <c r="J210" s="148">
        <v>0</v>
      </c>
      <c r="K210" s="148">
        <v>0</v>
      </c>
      <c r="L210" s="148">
        <v>0</v>
      </c>
      <c r="M210" s="148">
        <v>0</v>
      </c>
      <c r="N210" s="148">
        <v>0</v>
      </c>
      <c r="O210" s="148">
        <v>375</v>
      </c>
      <c r="P210" s="148">
        <v>16</v>
      </c>
      <c r="Q210" s="148">
        <v>0</v>
      </c>
      <c r="R210" s="148">
        <v>0</v>
      </c>
      <c r="S210" s="148">
        <v>0</v>
      </c>
      <c r="T210" s="148">
        <v>0</v>
      </c>
      <c r="U210" s="148">
        <v>0</v>
      </c>
      <c r="V210" s="148">
        <v>0</v>
      </c>
      <c r="W210" s="148">
        <v>0</v>
      </c>
      <c r="X210" s="148">
        <v>0</v>
      </c>
      <c r="Y210" s="148">
        <v>0</v>
      </c>
      <c r="Z210" s="148">
        <v>0</v>
      </c>
      <c r="AA210" s="148">
        <v>0</v>
      </c>
      <c r="AB210" s="148">
        <v>0</v>
      </c>
      <c r="AC210" s="146"/>
      <c r="AD210" s="148">
        <v>28220</v>
      </c>
      <c r="AE210" s="148">
        <v>30492</v>
      </c>
    </row>
    <row r="211" spans="1:31" ht="15.75" customHeight="1">
      <c r="A211" s="91" t="s">
        <v>848</v>
      </c>
      <c r="B211" s="146" t="s">
        <v>580</v>
      </c>
      <c r="C211" s="148">
        <v>0</v>
      </c>
      <c r="D211" s="148">
        <v>0</v>
      </c>
      <c r="E211" s="148">
        <v>0</v>
      </c>
      <c r="F211" s="148">
        <v>0</v>
      </c>
      <c r="G211" s="148">
        <v>0</v>
      </c>
      <c r="H211" s="148">
        <v>0</v>
      </c>
      <c r="I211" s="148">
        <v>0</v>
      </c>
      <c r="J211" s="148">
        <v>0</v>
      </c>
      <c r="K211" s="148">
        <v>0</v>
      </c>
      <c r="L211" s="148">
        <v>0</v>
      </c>
      <c r="M211" s="148">
        <v>0</v>
      </c>
      <c r="N211" s="148">
        <v>0</v>
      </c>
      <c r="O211" s="148">
        <v>0</v>
      </c>
      <c r="P211" s="148">
        <v>0</v>
      </c>
      <c r="Q211" s="148">
        <v>0</v>
      </c>
      <c r="R211" s="148">
        <v>0</v>
      </c>
      <c r="S211" s="148">
        <v>0</v>
      </c>
      <c r="T211" s="148">
        <v>0</v>
      </c>
      <c r="U211" s="148">
        <v>0</v>
      </c>
      <c r="V211" s="148">
        <v>0</v>
      </c>
      <c r="W211" s="148">
        <v>0</v>
      </c>
      <c r="X211" s="148">
        <v>0</v>
      </c>
      <c r="Y211" s="148">
        <v>0</v>
      </c>
      <c r="Z211" s="148">
        <v>0</v>
      </c>
      <c r="AA211" s="148">
        <v>0</v>
      </c>
      <c r="AB211" s="148">
        <v>0</v>
      </c>
      <c r="AC211" s="146"/>
      <c r="AD211" s="148">
        <v>34</v>
      </c>
      <c r="AE211" s="148">
        <v>856</v>
      </c>
    </row>
    <row r="212" spans="1:31" ht="15.75" customHeight="1">
      <c r="A212" s="91" t="s">
        <v>847</v>
      </c>
      <c r="B212" s="146" t="s">
        <v>581</v>
      </c>
      <c r="C212" s="148">
        <v>280050</v>
      </c>
      <c r="D212" s="148">
        <v>2617362</v>
      </c>
      <c r="E212" s="148">
        <v>6245029</v>
      </c>
      <c r="F212" s="148">
        <v>1801202</v>
      </c>
      <c r="G212" s="148">
        <v>2822891</v>
      </c>
      <c r="H212" s="148">
        <v>883468</v>
      </c>
      <c r="I212" s="148">
        <v>5270168</v>
      </c>
      <c r="J212" s="148">
        <v>7198952</v>
      </c>
      <c r="K212" s="148">
        <v>6868703</v>
      </c>
      <c r="L212" s="148">
        <v>8833922</v>
      </c>
      <c r="M212" s="148">
        <v>4257197</v>
      </c>
      <c r="N212" s="148">
        <v>3152421</v>
      </c>
      <c r="O212" s="148">
        <v>4361543</v>
      </c>
      <c r="P212" s="148">
        <v>3445319</v>
      </c>
      <c r="Q212" s="148">
        <v>2228741</v>
      </c>
      <c r="R212" s="148">
        <v>2532518</v>
      </c>
      <c r="S212" s="148">
        <v>2429604</v>
      </c>
      <c r="T212" s="148">
        <v>3622104</v>
      </c>
      <c r="U212" s="148">
        <v>2973166</v>
      </c>
      <c r="V212" s="148">
        <v>3150023</v>
      </c>
      <c r="W212" s="148">
        <v>2211420</v>
      </c>
      <c r="X212" s="148">
        <v>3045037</v>
      </c>
      <c r="Y212" s="148">
        <v>2246709</v>
      </c>
      <c r="Z212" s="148">
        <v>1889261</v>
      </c>
      <c r="AA212" s="148">
        <v>1687101</v>
      </c>
      <c r="AB212" s="148">
        <v>3618887</v>
      </c>
      <c r="AC212" s="148">
        <v>1514335</v>
      </c>
      <c r="AD212" s="148">
        <v>1814257</v>
      </c>
      <c r="AE212" s="148">
        <v>1435330</v>
      </c>
    </row>
    <row r="213" spans="1:31" ht="15.75" customHeight="1">
      <c r="A213" s="91" t="s">
        <v>848</v>
      </c>
      <c r="B213" s="146" t="s">
        <v>581</v>
      </c>
      <c r="C213" s="148">
        <v>36917</v>
      </c>
      <c r="D213" s="148">
        <v>2955</v>
      </c>
      <c r="E213" s="148">
        <v>2623</v>
      </c>
      <c r="F213" s="148">
        <v>1083688</v>
      </c>
      <c r="G213" s="148">
        <v>25538</v>
      </c>
      <c r="H213" s="148">
        <v>1648456</v>
      </c>
      <c r="I213" s="148">
        <v>663705</v>
      </c>
      <c r="J213" s="148">
        <v>3567105</v>
      </c>
      <c r="K213" s="148">
        <v>4401860</v>
      </c>
      <c r="L213" s="148">
        <v>7025492</v>
      </c>
      <c r="M213" s="148">
        <v>5390058</v>
      </c>
      <c r="N213" s="148">
        <v>8209880</v>
      </c>
      <c r="O213" s="148">
        <v>5548924</v>
      </c>
      <c r="P213" s="148">
        <v>5401791</v>
      </c>
      <c r="Q213" s="148">
        <v>7076947</v>
      </c>
      <c r="R213" s="148">
        <v>5537369</v>
      </c>
      <c r="S213" s="148">
        <v>11086396</v>
      </c>
      <c r="T213" s="148">
        <v>6880724</v>
      </c>
      <c r="U213" s="148">
        <v>10246628</v>
      </c>
      <c r="V213" s="148">
        <v>9328182</v>
      </c>
      <c r="W213" s="148">
        <v>9164045</v>
      </c>
      <c r="X213" s="148">
        <v>9805972</v>
      </c>
      <c r="Y213" s="148">
        <v>8420115</v>
      </c>
      <c r="Z213" s="148">
        <v>8220860</v>
      </c>
      <c r="AA213" s="148">
        <v>9226485</v>
      </c>
      <c r="AB213" s="148">
        <v>6929097</v>
      </c>
      <c r="AC213" s="148">
        <v>2292801</v>
      </c>
      <c r="AD213" s="148">
        <v>2883609</v>
      </c>
      <c r="AE213" s="148">
        <v>5447095</v>
      </c>
    </row>
    <row r="214" spans="1:31" ht="15.75" customHeight="1">
      <c r="A214" s="91" t="s">
        <v>847</v>
      </c>
      <c r="B214" s="146" t="s">
        <v>582</v>
      </c>
      <c r="C214" s="148">
        <v>0</v>
      </c>
      <c r="D214" s="148">
        <v>0</v>
      </c>
      <c r="E214" s="148">
        <v>0</v>
      </c>
      <c r="F214" s="148">
        <v>0</v>
      </c>
      <c r="G214" s="148">
        <v>0</v>
      </c>
      <c r="H214" s="148">
        <v>0</v>
      </c>
      <c r="I214" s="148">
        <v>0</v>
      </c>
      <c r="J214" s="148">
        <v>0</v>
      </c>
      <c r="K214" s="148">
        <v>0</v>
      </c>
      <c r="L214" s="148">
        <v>0</v>
      </c>
      <c r="M214" s="148">
        <v>0</v>
      </c>
      <c r="N214" s="148">
        <v>0</v>
      </c>
      <c r="O214" s="148">
        <v>0</v>
      </c>
      <c r="P214" s="148">
        <v>0</v>
      </c>
      <c r="Q214" s="148">
        <v>0</v>
      </c>
      <c r="R214" s="148">
        <v>0</v>
      </c>
      <c r="S214" s="148">
        <v>0</v>
      </c>
      <c r="T214" s="148">
        <v>0</v>
      </c>
      <c r="U214" s="148">
        <v>0</v>
      </c>
      <c r="V214" s="148">
        <v>0</v>
      </c>
      <c r="W214" s="148">
        <v>0</v>
      </c>
      <c r="X214" s="148">
        <v>0</v>
      </c>
      <c r="Y214" s="148">
        <v>0</v>
      </c>
      <c r="Z214" s="148">
        <v>0</v>
      </c>
      <c r="AA214" s="148">
        <v>0</v>
      </c>
      <c r="AB214" s="148">
        <v>0</v>
      </c>
      <c r="AC214" s="146"/>
      <c r="AD214" s="148">
        <v>397</v>
      </c>
      <c r="AE214" s="148">
        <v>8784</v>
      </c>
    </row>
    <row r="215" spans="1:31" ht="15.75" customHeight="1">
      <c r="A215" s="91" t="s">
        <v>848</v>
      </c>
      <c r="B215" s="146" t="s">
        <v>582</v>
      </c>
      <c r="C215" s="148">
        <v>0</v>
      </c>
      <c r="D215" s="148">
        <v>0</v>
      </c>
      <c r="E215" s="148">
        <v>0</v>
      </c>
      <c r="F215" s="148">
        <v>0</v>
      </c>
      <c r="G215" s="148">
        <v>0</v>
      </c>
      <c r="H215" s="148">
        <v>0</v>
      </c>
      <c r="I215" s="148">
        <v>0</v>
      </c>
      <c r="J215" s="148">
        <v>0</v>
      </c>
      <c r="K215" s="148">
        <v>0</v>
      </c>
      <c r="L215" s="148">
        <v>0</v>
      </c>
      <c r="M215" s="148">
        <v>0</v>
      </c>
      <c r="N215" s="148">
        <v>0</v>
      </c>
      <c r="O215" s="148">
        <v>0</v>
      </c>
      <c r="P215" s="148">
        <v>0</v>
      </c>
      <c r="Q215" s="148">
        <v>0</v>
      </c>
      <c r="R215" s="148">
        <v>0</v>
      </c>
      <c r="S215" s="148">
        <v>0</v>
      </c>
      <c r="T215" s="148">
        <v>0</v>
      </c>
      <c r="U215" s="148">
        <v>0</v>
      </c>
      <c r="V215" s="148">
        <v>0</v>
      </c>
      <c r="W215" s="148">
        <v>0</v>
      </c>
      <c r="X215" s="148">
        <v>0</v>
      </c>
      <c r="Y215" s="148">
        <v>0</v>
      </c>
      <c r="Z215" s="148">
        <v>0</v>
      </c>
      <c r="AA215" s="148">
        <v>0</v>
      </c>
      <c r="AB215" s="148">
        <v>0</v>
      </c>
      <c r="AC215" s="146"/>
      <c r="AD215" s="148">
        <v>10</v>
      </c>
      <c r="AE215" s="148">
        <v>246</v>
      </c>
    </row>
    <row r="216" spans="1:31" ht="15.75" customHeight="1">
      <c r="A216" s="91" t="s">
        <v>847</v>
      </c>
      <c r="B216" s="146" t="s">
        <v>583</v>
      </c>
      <c r="C216" s="148">
        <v>0</v>
      </c>
      <c r="D216" s="148">
        <v>0</v>
      </c>
      <c r="E216" s="148">
        <v>0</v>
      </c>
      <c r="F216" s="148">
        <v>0</v>
      </c>
      <c r="G216" s="148">
        <v>0</v>
      </c>
      <c r="H216" s="148">
        <v>0</v>
      </c>
      <c r="I216" s="148">
        <v>163471</v>
      </c>
      <c r="J216" s="148">
        <v>878428</v>
      </c>
      <c r="K216" s="148">
        <v>840008</v>
      </c>
      <c r="L216" s="148">
        <v>402581</v>
      </c>
      <c r="M216" s="148">
        <v>0</v>
      </c>
      <c r="N216" s="148">
        <v>0</v>
      </c>
      <c r="O216" s="148">
        <v>0</v>
      </c>
      <c r="P216" s="148">
        <v>920</v>
      </c>
      <c r="Q216" s="148">
        <v>0</v>
      </c>
      <c r="R216" s="148">
        <v>68</v>
      </c>
      <c r="S216" s="148">
        <v>34</v>
      </c>
      <c r="T216" s="148">
        <v>80</v>
      </c>
      <c r="U216" s="148">
        <v>0</v>
      </c>
      <c r="V216" s="148">
        <v>0</v>
      </c>
      <c r="W216" s="148">
        <v>0</v>
      </c>
      <c r="X216" s="148">
        <v>0</v>
      </c>
      <c r="Y216" s="148">
        <v>0</v>
      </c>
      <c r="Z216" s="148">
        <v>0</v>
      </c>
      <c r="AA216" s="148">
        <v>0</v>
      </c>
      <c r="AB216" s="148">
        <v>0</v>
      </c>
      <c r="AC216" s="146"/>
      <c r="AD216" s="148">
        <v>0</v>
      </c>
      <c r="AE216" s="148">
        <v>0</v>
      </c>
    </row>
    <row r="217" spans="1:31" ht="15.75" customHeight="1">
      <c r="A217" s="91" t="s">
        <v>848</v>
      </c>
      <c r="B217" s="146" t="s">
        <v>583</v>
      </c>
      <c r="C217" s="148">
        <v>0</v>
      </c>
      <c r="D217" s="148">
        <v>0</v>
      </c>
      <c r="E217" s="148">
        <v>0</v>
      </c>
      <c r="F217" s="148">
        <v>0</v>
      </c>
      <c r="G217" s="148">
        <v>0</v>
      </c>
      <c r="H217" s="148">
        <v>0</v>
      </c>
      <c r="I217" s="148">
        <v>0</v>
      </c>
      <c r="J217" s="148">
        <v>0</v>
      </c>
      <c r="K217" s="148">
        <v>33488</v>
      </c>
      <c r="L217" s="148">
        <v>3248</v>
      </c>
      <c r="M217" s="148">
        <v>0</v>
      </c>
      <c r="N217" s="148">
        <v>0</v>
      </c>
      <c r="O217" s="148">
        <v>0</v>
      </c>
      <c r="P217" s="148">
        <v>0</v>
      </c>
      <c r="Q217" s="148">
        <v>0</v>
      </c>
      <c r="R217" s="148">
        <v>0</v>
      </c>
      <c r="S217" s="148">
        <v>0</v>
      </c>
      <c r="T217" s="148">
        <v>0</v>
      </c>
      <c r="U217" s="148">
        <v>30</v>
      </c>
      <c r="V217" s="148">
        <v>0</v>
      </c>
      <c r="W217" s="148">
        <v>0</v>
      </c>
      <c r="X217" s="148">
        <v>0</v>
      </c>
      <c r="Y217" s="148">
        <v>0</v>
      </c>
      <c r="Z217" s="148">
        <v>0</v>
      </c>
      <c r="AA217" s="148">
        <v>0</v>
      </c>
      <c r="AB217" s="148">
        <v>0</v>
      </c>
      <c r="AC217" s="146"/>
      <c r="AD217" s="148">
        <v>0</v>
      </c>
      <c r="AE217" s="148">
        <v>0</v>
      </c>
    </row>
    <row r="218" spans="1:31" ht="15.75" customHeight="1">
      <c r="A218" s="91" t="s">
        <v>847</v>
      </c>
      <c r="B218" s="146" t="s">
        <v>584</v>
      </c>
      <c r="C218" s="148">
        <v>0</v>
      </c>
      <c r="D218" s="148">
        <v>0</v>
      </c>
      <c r="E218" s="148">
        <v>0</v>
      </c>
      <c r="F218" s="148">
        <v>0</v>
      </c>
      <c r="G218" s="148">
        <v>0</v>
      </c>
      <c r="H218" s="148">
        <v>0</v>
      </c>
      <c r="I218" s="148">
        <v>0</v>
      </c>
      <c r="J218" s="148">
        <v>0</v>
      </c>
      <c r="K218" s="148">
        <v>0</v>
      </c>
      <c r="L218" s="148">
        <v>0</v>
      </c>
      <c r="M218" s="148">
        <v>0</v>
      </c>
      <c r="N218" s="148">
        <v>0</v>
      </c>
      <c r="O218" s="148">
        <v>21187</v>
      </c>
      <c r="P218" s="148">
        <v>28651</v>
      </c>
      <c r="Q218" s="148">
        <v>19081</v>
      </c>
      <c r="R218" s="148">
        <v>47611</v>
      </c>
      <c r="S218" s="148">
        <v>27593</v>
      </c>
      <c r="T218" s="148">
        <v>32295</v>
      </c>
      <c r="U218" s="148">
        <v>22734</v>
      </c>
      <c r="V218" s="148">
        <v>8946</v>
      </c>
      <c r="W218" s="148">
        <v>7394</v>
      </c>
      <c r="X218" s="148">
        <v>11016</v>
      </c>
      <c r="Y218" s="148">
        <v>532</v>
      </c>
      <c r="Z218" s="148">
        <v>3528</v>
      </c>
      <c r="AA218" s="148">
        <v>12083</v>
      </c>
      <c r="AB218" s="148">
        <v>3154</v>
      </c>
      <c r="AC218" s="148">
        <v>338</v>
      </c>
      <c r="AD218" s="148">
        <v>521</v>
      </c>
      <c r="AE218" s="148">
        <v>1437</v>
      </c>
    </row>
    <row r="219" spans="1:31" ht="15.75" customHeight="1">
      <c r="A219" s="91" t="s">
        <v>848</v>
      </c>
      <c r="B219" s="146" t="s">
        <v>584</v>
      </c>
      <c r="C219" s="148">
        <v>0</v>
      </c>
      <c r="D219" s="148">
        <v>0</v>
      </c>
      <c r="E219" s="148">
        <v>0</v>
      </c>
      <c r="F219" s="148">
        <v>0</v>
      </c>
      <c r="G219" s="148">
        <v>0</v>
      </c>
      <c r="H219" s="148">
        <v>0</v>
      </c>
      <c r="I219" s="148">
        <v>0</v>
      </c>
      <c r="J219" s="148">
        <v>0</v>
      </c>
      <c r="K219" s="148">
        <v>0</v>
      </c>
      <c r="L219" s="148">
        <v>0</v>
      </c>
      <c r="M219" s="148">
        <v>0</v>
      </c>
      <c r="N219" s="148">
        <v>0</v>
      </c>
      <c r="O219" s="148">
        <v>0</v>
      </c>
      <c r="P219" s="148">
        <v>0</v>
      </c>
      <c r="Q219" s="148">
        <v>75296</v>
      </c>
      <c r="R219" s="148">
        <v>145487</v>
      </c>
      <c r="S219" s="148">
        <v>74760</v>
      </c>
      <c r="T219" s="148">
        <v>86976</v>
      </c>
      <c r="U219" s="148">
        <v>64473</v>
      </c>
      <c r="V219" s="148">
        <v>45275</v>
      </c>
      <c r="W219" s="148">
        <v>33049</v>
      </c>
      <c r="X219" s="148">
        <v>9425</v>
      </c>
      <c r="Y219" s="148">
        <v>3639</v>
      </c>
      <c r="Z219" s="148">
        <v>5343</v>
      </c>
      <c r="AA219" s="148">
        <v>16624</v>
      </c>
      <c r="AB219" s="148">
        <v>963</v>
      </c>
      <c r="AC219" s="148">
        <v>128</v>
      </c>
      <c r="AD219" s="148">
        <v>103</v>
      </c>
      <c r="AE219" s="148">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EC88-CBA8-4148-9F3B-A7BDDC22342E}">
  <dimension ref="A1:AP1452"/>
  <sheetViews>
    <sheetView workbookViewId="0"/>
  </sheetViews>
  <sheetFormatPr defaultColWidth="14.40625" defaultRowHeight="15" customHeight="1"/>
  <cols>
    <col min="1" max="3" width="8.7265625" style="92" customWidth="1"/>
    <col min="4" max="4" width="27" style="92" customWidth="1"/>
    <col min="5" max="5" width="37.54296875" style="92" customWidth="1"/>
    <col min="6" max="20" width="8.7265625" style="92" customWidth="1"/>
    <col min="21" max="21" width="15.54296875" style="92" customWidth="1"/>
    <col min="22" max="42" width="8.7265625" style="92" customWidth="1"/>
    <col min="43" max="16384" width="14.40625" style="92"/>
  </cols>
  <sheetData>
    <row r="1" spans="1:42" ht="14.75">
      <c r="A1" s="105" t="s">
        <v>634</v>
      </c>
      <c r="B1" s="106"/>
      <c r="C1" s="106"/>
      <c r="D1" s="106"/>
      <c r="E1" s="107"/>
      <c r="F1" s="107"/>
      <c r="G1" s="107"/>
      <c r="H1" s="107"/>
      <c r="I1" s="107"/>
      <c r="J1" s="107"/>
      <c r="K1" s="107"/>
      <c r="L1" s="107"/>
      <c r="M1" s="107"/>
      <c r="N1" s="107"/>
      <c r="O1" s="107"/>
      <c r="P1" s="107"/>
      <c r="Q1" s="107"/>
      <c r="R1" s="107"/>
      <c r="S1" s="107"/>
      <c r="T1" s="107"/>
      <c r="U1" s="108" t="s">
        <v>635</v>
      </c>
      <c r="V1" s="107"/>
      <c r="W1" s="107"/>
      <c r="X1" s="107"/>
      <c r="Y1" s="107"/>
      <c r="Z1" s="107"/>
      <c r="AA1" s="107"/>
      <c r="AB1" s="107"/>
      <c r="AC1" s="107"/>
      <c r="AD1" s="107"/>
      <c r="AE1" s="107"/>
      <c r="AF1" s="107"/>
      <c r="AG1" s="107"/>
      <c r="AH1" s="107"/>
      <c r="AI1" s="107"/>
      <c r="AJ1" s="107"/>
      <c r="AK1" s="107"/>
      <c r="AL1" s="107"/>
      <c r="AM1" s="107"/>
      <c r="AN1" s="107"/>
      <c r="AO1" s="107"/>
      <c r="AP1" s="107"/>
    </row>
    <row r="2" spans="1:42" ht="14.75">
      <c r="A2" s="107"/>
      <c r="B2" s="109" t="s">
        <v>610</v>
      </c>
      <c r="C2" s="109" t="s">
        <v>448</v>
      </c>
      <c r="D2" s="109" t="s">
        <v>636</v>
      </c>
      <c r="E2" s="109" t="s">
        <v>637</v>
      </c>
      <c r="F2" s="110">
        <v>2018</v>
      </c>
      <c r="G2" s="110">
        <v>2019</v>
      </c>
      <c r="H2" s="110">
        <v>2020</v>
      </c>
      <c r="I2" s="110">
        <v>2021</v>
      </c>
      <c r="J2" s="110">
        <v>2022</v>
      </c>
      <c r="K2" s="110">
        <v>2023</v>
      </c>
      <c r="L2" s="110">
        <v>2024</v>
      </c>
      <c r="M2" s="110">
        <v>2025</v>
      </c>
      <c r="N2" s="110">
        <v>2026</v>
      </c>
      <c r="O2" s="110">
        <v>2027</v>
      </c>
      <c r="P2" s="110">
        <v>2028</v>
      </c>
      <c r="Q2" s="110">
        <v>2029</v>
      </c>
      <c r="R2" s="110">
        <v>2030</v>
      </c>
      <c r="S2" s="108"/>
      <c r="T2" s="108"/>
      <c r="U2" s="107" t="s">
        <v>638</v>
      </c>
      <c r="V2" s="111" t="s">
        <v>104</v>
      </c>
      <c r="W2" s="108"/>
      <c r="X2" s="108"/>
      <c r="Y2" s="108"/>
      <c r="Z2" s="108"/>
      <c r="AA2" s="108"/>
      <c r="AB2" s="108"/>
      <c r="AC2" s="108"/>
      <c r="AD2" s="108"/>
      <c r="AE2" s="108"/>
      <c r="AF2" s="108"/>
      <c r="AG2" s="108"/>
    </row>
    <row r="3" spans="1:42" ht="14.75">
      <c r="A3" s="107"/>
      <c r="B3" s="107" t="s">
        <v>535</v>
      </c>
      <c r="C3" s="107" t="s">
        <v>448</v>
      </c>
      <c r="D3" s="107" t="s">
        <v>638</v>
      </c>
      <c r="E3" s="107" t="str">
        <f t="shared" ref="E3:E66" si="0">LOOKUP(D3,$U$2:$V$15,$V$2:$V$15)</f>
        <v>biomass</v>
      </c>
      <c r="F3" s="107">
        <v>0</v>
      </c>
      <c r="G3" s="107">
        <f t="shared" ref="G3:G15" si="1">AVERAGE(F3,H3)</f>
        <v>0</v>
      </c>
      <c r="H3" s="107">
        <v>0</v>
      </c>
      <c r="I3" s="107">
        <f t="shared" ref="I3:I15" si="2">AVERAGE(H3,J3)</f>
        <v>0</v>
      </c>
      <c r="J3" s="107">
        <v>0</v>
      </c>
      <c r="K3" s="107">
        <f t="shared" ref="K3:K15" si="3">AVERAGE(J3,L3)</f>
        <v>0</v>
      </c>
      <c r="L3" s="107">
        <v>0</v>
      </c>
      <c r="M3" s="107">
        <f t="shared" ref="M3:M15" si="4">AVERAGE(L3,N3)</f>
        <v>0</v>
      </c>
      <c r="N3" s="107">
        <v>0</v>
      </c>
      <c r="O3" s="107">
        <f t="shared" ref="O3:O15" si="5">AVERAGE(N3,P3)</f>
        <v>0</v>
      </c>
      <c r="P3" s="107">
        <v>0</v>
      </c>
      <c r="Q3" s="107">
        <f t="shared" ref="Q3:Q15" si="6">AVERAGE(P3,R3)</f>
        <v>0</v>
      </c>
      <c r="R3" s="107">
        <v>0</v>
      </c>
      <c r="S3" s="107"/>
      <c r="T3" s="107"/>
      <c r="U3" s="107" t="s">
        <v>639</v>
      </c>
      <c r="V3" s="111" t="s">
        <v>98</v>
      </c>
      <c r="W3" s="107"/>
      <c r="X3" s="107"/>
      <c r="Y3" s="107"/>
      <c r="Z3" s="107"/>
      <c r="AA3" s="107"/>
      <c r="AB3" s="107"/>
      <c r="AC3" s="107"/>
      <c r="AD3" s="107"/>
      <c r="AE3" s="107"/>
      <c r="AF3" s="107"/>
      <c r="AG3" s="107"/>
    </row>
    <row r="4" spans="1:42" ht="14.75">
      <c r="A4" s="107"/>
      <c r="B4" s="107" t="s">
        <v>535</v>
      </c>
      <c r="C4" s="107" t="s">
        <v>448</v>
      </c>
      <c r="D4" s="107" t="s">
        <v>639</v>
      </c>
      <c r="E4" s="107" t="str">
        <f t="shared" si="0"/>
        <v>hard coal</v>
      </c>
      <c r="F4" s="107">
        <v>27571631.640000001</v>
      </c>
      <c r="G4" s="107">
        <f t="shared" si="1"/>
        <v>23906449.329999998</v>
      </c>
      <c r="H4" s="107">
        <v>20241267.02</v>
      </c>
      <c r="I4" s="107">
        <f t="shared" si="2"/>
        <v>23171449.515000001</v>
      </c>
      <c r="J4" s="107">
        <v>26101632.010000002</v>
      </c>
      <c r="K4" s="107">
        <f t="shared" si="3"/>
        <v>28733311.649999999</v>
      </c>
      <c r="L4" s="107">
        <v>31364991.289999999</v>
      </c>
      <c r="M4" s="107">
        <f t="shared" si="4"/>
        <v>31251500.02</v>
      </c>
      <c r="N4" s="107">
        <v>31138008.75</v>
      </c>
      <c r="O4" s="107">
        <f t="shared" si="5"/>
        <v>31226673.805</v>
      </c>
      <c r="P4" s="107">
        <v>31315338.859999999</v>
      </c>
      <c r="Q4" s="107">
        <f t="shared" si="6"/>
        <v>31610498.329999998</v>
      </c>
      <c r="R4" s="107">
        <v>31905657.800000001</v>
      </c>
      <c r="S4" s="107"/>
      <c r="T4" s="107"/>
      <c r="U4" s="107" t="s">
        <v>640</v>
      </c>
      <c r="V4" s="111" t="s">
        <v>103</v>
      </c>
      <c r="W4" s="107"/>
      <c r="X4" s="107"/>
      <c r="Y4" s="107"/>
      <c r="Z4" s="107"/>
      <c r="AA4" s="107"/>
      <c r="AB4" s="107"/>
      <c r="AC4" s="107"/>
      <c r="AD4" s="107"/>
      <c r="AE4" s="107"/>
      <c r="AF4" s="107"/>
      <c r="AG4" s="107"/>
    </row>
    <row r="5" spans="1:42" ht="14.75">
      <c r="A5" s="107"/>
      <c r="B5" s="107" t="s">
        <v>535</v>
      </c>
      <c r="C5" s="107" t="s">
        <v>448</v>
      </c>
      <c r="D5" s="107" t="s">
        <v>640</v>
      </c>
      <c r="E5" s="107" t="str">
        <f t="shared" si="0"/>
        <v>solar thermal</v>
      </c>
      <c r="F5" s="107">
        <v>0</v>
      </c>
      <c r="G5" s="107">
        <f t="shared" si="1"/>
        <v>0</v>
      </c>
      <c r="H5" s="107">
        <v>0</v>
      </c>
      <c r="I5" s="107">
        <f t="shared" si="2"/>
        <v>0</v>
      </c>
      <c r="J5" s="107">
        <v>0</v>
      </c>
      <c r="K5" s="107">
        <f t="shared" si="3"/>
        <v>0</v>
      </c>
      <c r="L5" s="107">
        <v>0</v>
      </c>
      <c r="M5" s="107">
        <f t="shared" si="4"/>
        <v>0</v>
      </c>
      <c r="N5" s="107">
        <v>0</v>
      </c>
      <c r="O5" s="107">
        <f t="shared" si="5"/>
        <v>0</v>
      </c>
      <c r="P5" s="107">
        <v>0</v>
      </c>
      <c r="Q5" s="107">
        <f t="shared" si="6"/>
        <v>0</v>
      </c>
      <c r="R5" s="107">
        <v>0</v>
      </c>
      <c r="S5" s="107"/>
      <c r="T5" s="107"/>
      <c r="U5" s="107" t="s">
        <v>641</v>
      </c>
      <c r="V5" s="111" t="s">
        <v>105</v>
      </c>
      <c r="W5" s="107"/>
      <c r="X5" s="107"/>
      <c r="Y5" s="107"/>
      <c r="Z5" s="107"/>
      <c r="AA5" s="107"/>
      <c r="AB5" s="107"/>
      <c r="AC5" s="107"/>
      <c r="AD5" s="107"/>
      <c r="AE5" s="107"/>
      <c r="AF5" s="107"/>
      <c r="AG5" s="107"/>
    </row>
    <row r="6" spans="1:42" ht="14.75">
      <c r="A6" s="107"/>
      <c r="B6" s="107" t="s">
        <v>535</v>
      </c>
      <c r="C6" s="107" t="s">
        <v>448</v>
      </c>
      <c r="D6" s="107" t="s">
        <v>641</v>
      </c>
      <c r="E6" s="107" t="str">
        <f t="shared" si="0"/>
        <v>geothermal</v>
      </c>
      <c r="F6" s="107">
        <v>0</v>
      </c>
      <c r="G6" s="107">
        <f t="shared" si="1"/>
        <v>0</v>
      </c>
      <c r="H6" s="107">
        <v>0</v>
      </c>
      <c r="I6" s="107">
        <f t="shared" si="2"/>
        <v>0</v>
      </c>
      <c r="J6" s="107">
        <v>0</v>
      </c>
      <c r="K6" s="107">
        <f t="shared" si="3"/>
        <v>0</v>
      </c>
      <c r="L6" s="107">
        <v>0</v>
      </c>
      <c r="M6" s="107">
        <f t="shared" si="4"/>
        <v>0</v>
      </c>
      <c r="N6" s="107">
        <v>0</v>
      </c>
      <c r="O6" s="107">
        <f t="shared" si="5"/>
        <v>0</v>
      </c>
      <c r="P6" s="107">
        <v>0</v>
      </c>
      <c r="Q6" s="107">
        <f t="shared" si="6"/>
        <v>0</v>
      </c>
      <c r="R6" s="107">
        <v>0</v>
      </c>
      <c r="S6" s="107"/>
      <c r="T6" s="107"/>
      <c r="U6" s="107" t="s">
        <v>642</v>
      </c>
      <c r="V6" s="111" t="s">
        <v>101</v>
      </c>
      <c r="W6" s="107"/>
      <c r="X6" s="107"/>
      <c r="Y6" s="107"/>
      <c r="Z6" s="107"/>
      <c r="AA6" s="107"/>
      <c r="AB6" s="107"/>
      <c r="AC6" s="107"/>
      <c r="AD6" s="107"/>
      <c r="AE6" s="107"/>
      <c r="AF6" s="107"/>
      <c r="AG6" s="107"/>
    </row>
    <row r="7" spans="1:42" ht="14.75">
      <c r="A7" s="107"/>
      <c r="B7" s="107" t="s">
        <v>535</v>
      </c>
      <c r="C7" s="107" t="s">
        <v>448</v>
      </c>
      <c r="D7" s="107" t="s">
        <v>642</v>
      </c>
      <c r="E7" s="107" t="str">
        <f t="shared" si="0"/>
        <v>hydro</v>
      </c>
      <c r="F7" s="107">
        <v>7603515.3389999997</v>
      </c>
      <c r="G7" s="107">
        <f t="shared" si="1"/>
        <v>7761858.6549999993</v>
      </c>
      <c r="H7" s="107">
        <v>7920201.9709999999</v>
      </c>
      <c r="I7" s="107">
        <f t="shared" si="2"/>
        <v>7921408.1365</v>
      </c>
      <c r="J7" s="107">
        <v>7922614.3020000001</v>
      </c>
      <c r="K7" s="107">
        <f t="shared" si="3"/>
        <v>7921666.6365</v>
      </c>
      <c r="L7" s="107">
        <v>7920718.9709999999</v>
      </c>
      <c r="M7" s="107">
        <f t="shared" si="4"/>
        <v>7925390.2429999998</v>
      </c>
      <c r="N7" s="107">
        <v>7930061.5149999997</v>
      </c>
      <c r="O7" s="107">
        <f t="shared" si="5"/>
        <v>7937804.0659999996</v>
      </c>
      <c r="P7" s="107">
        <v>7945546.6169999996</v>
      </c>
      <c r="Q7" s="107">
        <f t="shared" si="6"/>
        <v>7945546.6169999996</v>
      </c>
      <c r="R7" s="107">
        <v>7945546.6169999996</v>
      </c>
      <c r="S7" s="107"/>
      <c r="T7" s="107"/>
      <c r="U7" s="107" t="s">
        <v>643</v>
      </c>
      <c r="V7" s="111" t="s">
        <v>100</v>
      </c>
      <c r="W7" s="107"/>
      <c r="X7" s="107"/>
      <c r="Y7" s="107"/>
      <c r="Z7" s="107"/>
      <c r="AA7" s="107"/>
      <c r="AB7" s="107"/>
      <c r="AC7" s="107"/>
      <c r="AD7" s="107"/>
      <c r="AE7" s="107"/>
      <c r="AF7" s="107"/>
      <c r="AG7" s="107"/>
    </row>
    <row r="8" spans="1:42" ht="14.75">
      <c r="A8" s="107"/>
      <c r="B8" s="107" t="s">
        <v>535</v>
      </c>
      <c r="C8" s="107" t="s">
        <v>448</v>
      </c>
      <c r="D8" s="107" t="s">
        <v>632</v>
      </c>
      <c r="E8" s="107" t="str">
        <f t="shared" si="0"/>
        <v>hydro</v>
      </c>
      <c r="F8" s="107">
        <v>0</v>
      </c>
      <c r="G8" s="107">
        <f t="shared" si="1"/>
        <v>0</v>
      </c>
      <c r="H8" s="107">
        <v>0</v>
      </c>
      <c r="I8" s="107">
        <f t="shared" si="2"/>
        <v>0</v>
      </c>
      <c r="J8" s="107">
        <v>0</v>
      </c>
      <c r="K8" s="107">
        <f t="shared" si="3"/>
        <v>0</v>
      </c>
      <c r="L8" s="107">
        <v>0</v>
      </c>
      <c r="M8" s="107">
        <f t="shared" si="4"/>
        <v>0</v>
      </c>
      <c r="N8" s="107">
        <v>0</v>
      </c>
      <c r="O8" s="107">
        <f t="shared" si="5"/>
        <v>0</v>
      </c>
      <c r="P8" s="107">
        <v>0</v>
      </c>
      <c r="Q8" s="107">
        <f t="shared" si="6"/>
        <v>0</v>
      </c>
      <c r="R8" s="107">
        <v>0</v>
      </c>
      <c r="S8" s="107"/>
      <c r="T8" s="107"/>
      <c r="U8" s="107" t="s">
        <v>644</v>
      </c>
      <c r="V8" s="111" t="s">
        <v>633</v>
      </c>
      <c r="W8" s="107"/>
      <c r="X8" s="107"/>
      <c r="Y8" s="107"/>
      <c r="Z8" s="107"/>
      <c r="AA8" s="107"/>
      <c r="AB8" s="107"/>
      <c r="AC8" s="107"/>
      <c r="AD8" s="107"/>
      <c r="AE8" s="107"/>
      <c r="AF8" s="107"/>
      <c r="AG8" s="107"/>
    </row>
    <row r="9" spans="1:42" ht="14.75">
      <c r="A9" s="107"/>
      <c r="B9" s="107" t="s">
        <v>535</v>
      </c>
      <c r="C9" s="107" t="s">
        <v>448</v>
      </c>
      <c r="D9" s="107" t="s">
        <v>643</v>
      </c>
      <c r="E9" s="107" t="str">
        <f t="shared" si="0"/>
        <v>onshore wind</v>
      </c>
      <c r="F9" s="107">
        <v>0</v>
      </c>
      <c r="G9" s="107">
        <f t="shared" si="1"/>
        <v>0</v>
      </c>
      <c r="H9" s="107">
        <v>0</v>
      </c>
      <c r="I9" s="107">
        <f t="shared" si="2"/>
        <v>0</v>
      </c>
      <c r="J9" s="107">
        <v>0</v>
      </c>
      <c r="K9" s="107">
        <f t="shared" si="3"/>
        <v>0</v>
      </c>
      <c r="L9" s="107">
        <v>0</v>
      </c>
      <c r="M9" s="107">
        <f t="shared" si="4"/>
        <v>0</v>
      </c>
      <c r="N9" s="107">
        <v>0</v>
      </c>
      <c r="O9" s="107">
        <f t="shared" si="5"/>
        <v>0</v>
      </c>
      <c r="P9" s="107">
        <v>0</v>
      </c>
      <c r="Q9" s="107">
        <f t="shared" si="6"/>
        <v>0</v>
      </c>
      <c r="R9" s="107">
        <v>0</v>
      </c>
      <c r="S9" s="107"/>
      <c r="T9" s="107"/>
      <c r="U9" s="107" t="s">
        <v>645</v>
      </c>
      <c r="V9" s="111" t="s">
        <v>107</v>
      </c>
      <c r="W9" s="107"/>
      <c r="X9" s="107"/>
      <c r="Y9" s="107"/>
      <c r="Z9" s="107"/>
      <c r="AA9" s="107"/>
      <c r="AB9" s="107"/>
      <c r="AC9" s="107"/>
      <c r="AD9" s="107"/>
      <c r="AE9" s="107"/>
      <c r="AF9" s="107"/>
      <c r="AG9" s="107"/>
    </row>
    <row r="10" spans="1:42" ht="14.75">
      <c r="A10" s="107"/>
      <c r="B10" s="107" t="s">
        <v>535</v>
      </c>
      <c r="C10" s="107" t="s">
        <v>448</v>
      </c>
      <c r="D10" s="107" t="s">
        <v>644</v>
      </c>
      <c r="E10" s="107" t="str">
        <f t="shared" si="0"/>
        <v>natural gas nonpeaker</v>
      </c>
      <c r="F10" s="107">
        <v>66481137.859999999</v>
      </c>
      <c r="G10" s="107">
        <f t="shared" si="1"/>
        <v>66267974.765000001</v>
      </c>
      <c r="H10" s="107">
        <v>66054811.670000002</v>
      </c>
      <c r="I10" s="107">
        <f t="shared" si="2"/>
        <v>63295463.475000001</v>
      </c>
      <c r="J10" s="107">
        <v>60536115.280000001</v>
      </c>
      <c r="K10" s="107">
        <f t="shared" si="3"/>
        <v>52958069.829999998</v>
      </c>
      <c r="L10" s="107">
        <v>45380024.380000003</v>
      </c>
      <c r="M10" s="107">
        <f t="shared" si="4"/>
        <v>42761968.730000004</v>
      </c>
      <c r="N10" s="107">
        <v>40143913.079999998</v>
      </c>
      <c r="O10" s="107">
        <f t="shared" si="5"/>
        <v>40327782.18</v>
      </c>
      <c r="P10" s="107">
        <v>40511651.280000001</v>
      </c>
      <c r="Q10" s="107">
        <f t="shared" si="6"/>
        <v>39913149.490000002</v>
      </c>
      <c r="R10" s="107">
        <v>39314647.700000003</v>
      </c>
      <c r="S10" s="107"/>
      <c r="T10" s="107"/>
      <c r="U10" s="107" t="s">
        <v>646</v>
      </c>
      <c r="V10" s="111" t="s">
        <v>99</v>
      </c>
      <c r="W10" s="107"/>
      <c r="X10" s="107"/>
      <c r="Y10" s="107"/>
      <c r="Z10" s="107"/>
      <c r="AA10" s="107"/>
      <c r="AB10" s="107"/>
      <c r="AC10" s="107"/>
      <c r="AD10" s="107"/>
      <c r="AE10" s="107"/>
      <c r="AF10" s="107"/>
      <c r="AG10" s="107"/>
    </row>
    <row r="11" spans="1:42" ht="14.75">
      <c r="A11" s="107"/>
      <c r="B11" s="107" t="s">
        <v>535</v>
      </c>
      <c r="C11" s="107" t="s">
        <v>448</v>
      </c>
      <c r="D11" s="107" t="s">
        <v>645</v>
      </c>
      <c r="E11" s="107" t="str">
        <f t="shared" si="0"/>
        <v>natural gas peaker</v>
      </c>
      <c r="F11" s="107">
        <v>117437.56419999999</v>
      </c>
      <c r="G11" s="107">
        <f t="shared" si="1"/>
        <v>100331.7821</v>
      </c>
      <c r="H11" s="107">
        <v>83226</v>
      </c>
      <c r="I11" s="107">
        <f t="shared" si="2"/>
        <v>83226</v>
      </c>
      <c r="J11" s="107">
        <v>83226</v>
      </c>
      <c r="K11" s="107">
        <f t="shared" si="3"/>
        <v>83226</v>
      </c>
      <c r="L11" s="107">
        <v>83226</v>
      </c>
      <c r="M11" s="107">
        <f t="shared" si="4"/>
        <v>83226</v>
      </c>
      <c r="N11" s="107">
        <v>83226</v>
      </c>
      <c r="O11" s="107">
        <f t="shared" si="5"/>
        <v>83226</v>
      </c>
      <c r="P11" s="107">
        <v>83226</v>
      </c>
      <c r="Q11" s="107">
        <f t="shared" si="6"/>
        <v>83226</v>
      </c>
      <c r="R11" s="107">
        <v>83226</v>
      </c>
      <c r="S11" s="107"/>
      <c r="T11" s="107"/>
      <c r="U11" s="107" t="s">
        <v>647</v>
      </c>
      <c r="V11" s="111" t="s">
        <v>109</v>
      </c>
      <c r="W11" s="107"/>
      <c r="X11" s="107"/>
      <c r="Y11" s="107"/>
      <c r="Z11" s="107"/>
      <c r="AA11" s="107"/>
      <c r="AB11" s="107"/>
      <c r="AC11" s="107"/>
      <c r="AD11" s="107"/>
      <c r="AE11" s="107"/>
      <c r="AF11" s="107"/>
      <c r="AG11" s="107"/>
    </row>
    <row r="12" spans="1:42" ht="14.75">
      <c r="A12" s="107"/>
      <c r="B12" s="107" t="s">
        <v>535</v>
      </c>
      <c r="C12" s="107" t="s">
        <v>448</v>
      </c>
      <c r="D12" s="107" t="s">
        <v>646</v>
      </c>
      <c r="E12" s="107" t="str">
        <f t="shared" si="0"/>
        <v>nuclear</v>
      </c>
      <c r="F12" s="107">
        <v>40002947.799999997</v>
      </c>
      <c r="G12" s="107">
        <f t="shared" si="1"/>
        <v>41840882.619999997</v>
      </c>
      <c r="H12" s="107">
        <v>43678817.439999998</v>
      </c>
      <c r="I12" s="107">
        <f t="shared" si="2"/>
        <v>43678817.439999998</v>
      </c>
      <c r="J12" s="107">
        <v>43678817.439999998</v>
      </c>
      <c r="K12" s="107">
        <f t="shared" si="3"/>
        <v>43678817.439999998</v>
      </c>
      <c r="L12" s="107">
        <v>43678817.439999998</v>
      </c>
      <c r="M12" s="107">
        <f t="shared" si="4"/>
        <v>43678817.439999998</v>
      </c>
      <c r="N12" s="107">
        <v>43678817.439999998</v>
      </c>
      <c r="O12" s="107">
        <f t="shared" si="5"/>
        <v>43678817.439999998</v>
      </c>
      <c r="P12" s="107">
        <v>43678817.439999998</v>
      </c>
      <c r="Q12" s="107">
        <f t="shared" si="6"/>
        <v>43678817.439999998</v>
      </c>
      <c r="R12" s="107">
        <v>43678817.439999998</v>
      </c>
      <c r="S12" s="107"/>
      <c r="T12" s="107"/>
      <c r="U12" s="107" t="s">
        <v>648</v>
      </c>
      <c r="V12" s="111" t="s">
        <v>129</v>
      </c>
      <c r="W12" s="107"/>
      <c r="X12" s="107"/>
      <c r="Y12" s="107"/>
      <c r="Z12" s="107"/>
      <c r="AA12" s="107"/>
      <c r="AB12" s="107"/>
      <c r="AC12" s="107"/>
      <c r="AD12" s="107"/>
      <c r="AE12" s="107"/>
      <c r="AF12" s="107"/>
      <c r="AG12" s="107"/>
    </row>
    <row r="13" spans="1:42" ht="14.75">
      <c r="A13" s="107"/>
      <c r="B13" s="107" t="s">
        <v>535</v>
      </c>
      <c r="C13" s="107" t="s">
        <v>448</v>
      </c>
      <c r="D13" s="107" t="s">
        <v>647</v>
      </c>
      <c r="E13" s="107" t="str">
        <f t="shared" si="0"/>
        <v>offshore wind</v>
      </c>
      <c r="F13" s="107">
        <v>0</v>
      </c>
      <c r="G13" s="107">
        <f t="shared" si="1"/>
        <v>0</v>
      </c>
      <c r="H13" s="107">
        <v>0</v>
      </c>
      <c r="I13" s="107">
        <f t="shared" si="2"/>
        <v>0</v>
      </c>
      <c r="J13" s="107">
        <v>0</v>
      </c>
      <c r="K13" s="107">
        <f t="shared" si="3"/>
        <v>0</v>
      </c>
      <c r="L13" s="107">
        <v>0</v>
      </c>
      <c r="M13" s="107">
        <f t="shared" si="4"/>
        <v>0</v>
      </c>
      <c r="N13" s="107">
        <v>0</v>
      </c>
      <c r="O13" s="107">
        <f t="shared" si="5"/>
        <v>0</v>
      </c>
      <c r="P13" s="107">
        <v>0</v>
      </c>
      <c r="Q13" s="107">
        <f t="shared" si="6"/>
        <v>0</v>
      </c>
      <c r="R13" s="107">
        <v>0</v>
      </c>
      <c r="S13" s="107"/>
      <c r="T13" s="107"/>
      <c r="U13" s="107" t="s">
        <v>649</v>
      </c>
      <c r="V13" s="111" t="s">
        <v>102</v>
      </c>
      <c r="W13" s="107"/>
      <c r="X13" s="107"/>
      <c r="Y13" s="107"/>
      <c r="Z13" s="107"/>
      <c r="AA13" s="107"/>
      <c r="AB13" s="107"/>
      <c r="AC13" s="107"/>
      <c r="AD13" s="107"/>
      <c r="AE13" s="107"/>
      <c r="AF13" s="107"/>
      <c r="AG13" s="107"/>
    </row>
    <row r="14" spans="1:42" ht="14.75">
      <c r="A14" s="107"/>
      <c r="B14" s="107" t="s">
        <v>535</v>
      </c>
      <c r="C14" s="107" t="s">
        <v>448</v>
      </c>
      <c r="D14" s="107" t="s">
        <v>648</v>
      </c>
      <c r="E14" s="107" t="str">
        <f t="shared" si="0"/>
        <v>crude oil</v>
      </c>
      <c r="F14" s="107">
        <v>29292.072960000001</v>
      </c>
      <c r="G14" s="107">
        <f t="shared" si="1"/>
        <v>29292.072960000001</v>
      </c>
      <c r="H14" s="107">
        <v>29292.072960000001</v>
      </c>
      <c r="I14" s="107">
        <f t="shared" si="2"/>
        <v>29292.072960000001</v>
      </c>
      <c r="J14" s="107">
        <v>29292.072960000001</v>
      </c>
      <c r="K14" s="107">
        <f t="shared" si="3"/>
        <v>29292.072960000001</v>
      </c>
      <c r="L14" s="107">
        <v>29292.072960000001</v>
      </c>
      <c r="M14" s="107">
        <f t="shared" si="4"/>
        <v>29292.072960000001</v>
      </c>
      <c r="N14" s="107">
        <v>29292.072960000001</v>
      </c>
      <c r="O14" s="107">
        <f t="shared" si="5"/>
        <v>29292.072960000001</v>
      </c>
      <c r="P14" s="107">
        <v>29292.072960000001</v>
      </c>
      <c r="Q14" s="107">
        <f t="shared" si="6"/>
        <v>29292.072960000001</v>
      </c>
      <c r="R14" s="107">
        <v>29292.072960000001</v>
      </c>
      <c r="S14" s="107"/>
      <c r="T14" s="107"/>
      <c r="U14" s="107" t="s">
        <v>650</v>
      </c>
      <c r="V14" s="107" t="s">
        <v>651</v>
      </c>
      <c r="W14" s="107"/>
      <c r="X14" s="107"/>
      <c r="Y14" s="107"/>
      <c r="Z14" s="107"/>
      <c r="AA14" s="107"/>
      <c r="AB14" s="107"/>
      <c r="AC14" s="107"/>
      <c r="AD14" s="107"/>
      <c r="AE14" s="107"/>
      <c r="AF14" s="107"/>
      <c r="AG14" s="107"/>
    </row>
    <row r="15" spans="1:42" ht="14.75">
      <c r="A15" s="107"/>
      <c r="B15" s="107" t="s">
        <v>535</v>
      </c>
      <c r="C15" s="107" t="s">
        <v>448</v>
      </c>
      <c r="D15" s="107" t="s">
        <v>649</v>
      </c>
      <c r="E15" s="107" t="str">
        <f t="shared" si="0"/>
        <v>solar PV</v>
      </c>
      <c r="F15" s="107">
        <v>28292.69341</v>
      </c>
      <c r="G15" s="107">
        <f t="shared" si="1"/>
        <v>37801.943384999999</v>
      </c>
      <c r="H15" s="107">
        <v>47311.193359999997</v>
      </c>
      <c r="I15" s="107">
        <f t="shared" si="2"/>
        <v>56599.013340000005</v>
      </c>
      <c r="J15" s="107">
        <v>65886.833320000005</v>
      </c>
      <c r="K15" s="107">
        <f t="shared" si="3"/>
        <v>84018.904410000003</v>
      </c>
      <c r="L15" s="107">
        <v>102150.9755</v>
      </c>
      <c r="M15" s="107">
        <f t="shared" si="4"/>
        <v>148517.337</v>
      </c>
      <c r="N15" s="107">
        <v>194883.6985</v>
      </c>
      <c r="O15" s="107">
        <f t="shared" si="5"/>
        <v>289879.85305000003</v>
      </c>
      <c r="P15" s="107">
        <v>384876.00760000001</v>
      </c>
      <c r="Q15" s="107">
        <f t="shared" si="6"/>
        <v>581738.87274999998</v>
      </c>
      <c r="R15" s="107">
        <v>778601.73789999995</v>
      </c>
      <c r="S15" s="107"/>
      <c r="T15" s="107"/>
      <c r="U15" s="107" t="s">
        <v>652</v>
      </c>
      <c r="V15" s="111" t="s">
        <v>102</v>
      </c>
      <c r="W15" s="107"/>
      <c r="X15" s="107"/>
      <c r="Y15" s="107"/>
      <c r="Z15" s="107"/>
      <c r="AA15" s="107"/>
      <c r="AB15" s="107"/>
      <c r="AC15" s="107"/>
      <c r="AD15" s="107"/>
      <c r="AE15" s="107"/>
      <c r="AF15" s="107"/>
      <c r="AG15" s="107"/>
    </row>
    <row r="16" spans="1:42" ht="14.75">
      <c r="A16" s="107"/>
      <c r="B16" s="107" t="s">
        <v>535</v>
      </c>
      <c r="C16" s="107" t="s">
        <v>448</v>
      </c>
      <c r="D16" s="107" t="s">
        <v>650</v>
      </c>
      <c r="E16" s="107" t="str">
        <f t="shared" si="0"/>
        <v>storage</v>
      </c>
      <c r="F16" s="107">
        <v>0</v>
      </c>
      <c r="G16" s="107">
        <v>0</v>
      </c>
      <c r="H16" s="107">
        <v>0</v>
      </c>
      <c r="I16" s="107">
        <v>0</v>
      </c>
      <c r="J16" s="107">
        <v>0</v>
      </c>
      <c r="K16" s="107">
        <v>0</v>
      </c>
      <c r="L16" s="107">
        <v>0</v>
      </c>
      <c r="M16" s="107">
        <v>0</v>
      </c>
      <c r="N16" s="107">
        <v>0</v>
      </c>
      <c r="O16" s="107">
        <v>0</v>
      </c>
      <c r="P16" s="107">
        <v>0</v>
      </c>
      <c r="Q16" s="107">
        <v>0</v>
      </c>
      <c r="R16" s="107">
        <v>0</v>
      </c>
      <c r="S16" s="107"/>
      <c r="T16" s="107"/>
      <c r="V16" s="107"/>
      <c r="W16" s="107"/>
      <c r="X16" s="107"/>
      <c r="Y16" s="107"/>
      <c r="Z16" s="107"/>
      <c r="AA16" s="107"/>
      <c r="AB16" s="107"/>
      <c r="AC16" s="107"/>
      <c r="AD16" s="107"/>
      <c r="AE16" s="107"/>
      <c r="AF16" s="107"/>
      <c r="AG16" s="107"/>
    </row>
    <row r="17" spans="1:33" ht="14.75">
      <c r="A17" s="107"/>
      <c r="B17" s="107" t="s">
        <v>535</v>
      </c>
      <c r="C17" s="107" t="s">
        <v>448</v>
      </c>
      <c r="D17" s="107" t="s">
        <v>652</v>
      </c>
      <c r="E17" s="107" t="str">
        <f t="shared" si="0"/>
        <v>solar PV</v>
      </c>
      <c r="F17" s="107">
        <v>413448.64559999999</v>
      </c>
      <c r="G17" s="107">
        <f t="shared" ref="G17:G30" si="7">AVERAGE(F17,H17)</f>
        <v>413448.64559999999</v>
      </c>
      <c r="H17" s="107">
        <v>413448.64559999999</v>
      </c>
      <c r="I17" s="107">
        <f t="shared" ref="I17:I30" si="8">AVERAGE(H17,J17)</f>
        <v>413448.64559999999</v>
      </c>
      <c r="J17" s="107">
        <v>413448.64559999999</v>
      </c>
      <c r="K17" s="107">
        <f t="shared" ref="K17:K30" si="9">AVERAGE(J17,L17)</f>
        <v>411394.96155000001</v>
      </c>
      <c r="L17" s="107">
        <v>409341.27750000003</v>
      </c>
      <c r="M17" s="107">
        <f t="shared" ref="M17:M30" si="10">AVERAGE(L17,N17)</f>
        <v>407295.83860000002</v>
      </c>
      <c r="N17" s="107">
        <v>405250.39970000001</v>
      </c>
      <c r="O17" s="107">
        <f t="shared" ref="O17:O30" si="11">AVERAGE(N17,P17)</f>
        <v>403226.12144999998</v>
      </c>
      <c r="P17" s="107">
        <v>401201.8432</v>
      </c>
      <c r="Q17" s="107">
        <f t="shared" ref="Q17:Q30" si="12">AVERAGE(P17,R17)</f>
        <v>399198.52029999997</v>
      </c>
      <c r="R17" s="107">
        <v>397195.1974</v>
      </c>
      <c r="S17" s="107"/>
      <c r="T17" s="107"/>
      <c r="U17" s="107"/>
      <c r="V17" s="107"/>
      <c r="W17" s="107"/>
      <c r="X17" s="107"/>
      <c r="Y17" s="107"/>
      <c r="Z17" s="107"/>
      <c r="AA17" s="107"/>
      <c r="AB17" s="107"/>
      <c r="AC17" s="107"/>
      <c r="AD17" s="107"/>
      <c r="AE17" s="107"/>
      <c r="AF17" s="107"/>
      <c r="AG17" s="107"/>
    </row>
    <row r="18" spans="1:33" ht="14.75">
      <c r="A18" s="107"/>
      <c r="B18" s="107" t="s">
        <v>538</v>
      </c>
      <c r="C18" s="107" t="s">
        <v>448</v>
      </c>
      <c r="D18" s="107" t="s">
        <v>638</v>
      </c>
      <c r="E18" s="107" t="str">
        <f t="shared" si="0"/>
        <v>biomass</v>
      </c>
      <c r="F18" s="107">
        <v>0</v>
      </c>
      <c r="G18" s="107">
        <f t="shared" si="7"/>
        <v>0</v>
      </c>
      <c r="H18" s="107">
        <v>0</v>
      </c>
      <c r="I18" s="107">
        <f t="shared" si="8"/>
        <v>0</v>
      </c>
      <c r="J18" s="107">
        <v>0</v>
      </c>
      <c r="K18" s="107">
        <f t="shared" si="9"/>
        <v>0</v>
      </c>
      <c r="L18" s="107">
        <v>0</v>
      </c>
      <c r="M18" s="107">
        <f t="shared" si="10"/>
        <v>0</v>
      </c>
      <c r="N18" s="107">
        <v>0</v>
      </c>
      <c r="O18" s="107">
        <f t="shared" si="11"/>
        <v>0</v>
      </c>
      <c r="P18" s="107">
        <v>0</v>
      </c>
      <c r="Q18" s="107">
        <f t="shared" si="12"/>
        <v>0</v>
      </c>
      <c r="R18" s="107">
        <v>0</v>
      </c>
      <c r="S18" s="107"/>
      <c r="T18" s="107"/>
      <c r="U18" s="111"/>
      <c r="V18" s="107"/>
      <c r="W18" s="107"/>
      <c r="X18" s="107"/>
      <c r="Y18" s="107"/>
      <c r="Z18" s="107"/>
      <c r="AA18" s="107"/>
      <c r="AB18" s="107"/>
      <c r="AC18" s="107"/>
      <c r="AD18" s="107"/>
      <c r="AE18" s="107"/>
      <c r="AF18" s="107"/>
      <c r="AG18" s="107"/>
    </row>
    <row r="19" spans="1:33" ht="14.75">
      <c r="A19" s="107"/>
      <c r="B19" s="107" t="s">
        <v>538</v>
      </c>
      <c r="C19" s="107" t="s">
        <v>448</v>
      </c>
      <c r="D19" s="107" t="s">
        <v>639</v>
      </c>
      <c r="E19" s="107" t="str">
        <f t="shared" si="0"/>
        <v>hard coal</v>
      </c>
      <c r="F19" s="107">
        <v>18240872.449999999</v>
      </c>
      <c r="G19" s="107">
        <f t="shared" si="7"/>
        <v>17603596.125</v>
      </c>
      <c r="H19" s="107">
        <v>16966319.800000001</v>
      </c>
      <c r="I19" s="107">
        <f t="shared" si="8"/>
        <v>16631844.345000001</v>
      </c>
      <c r="J19" s="107">
        <v>16297368.890000001</v>
      </c>
      <c r="K19" s="107">
        <f t="shared" si="9"/>
        <v>16804351.890000001</v>
      </c>
      <c r="L19" s="107">
        <v>17311334.890000001</v>
      </c>
      <c r="M19" s="107">
        <f t="shared" si="10"/>
        <v>16620285.390000001</v>
      </c>
      <c r="N19" s="107">
        <v>15929235.890000001</v>
      </c>
      <c r="O19" s="107">
        <f t="shared" si="11"/>
        <v>15508876.310000001</v>
      </c>
      <c r="P19" s="107">
        <v>15088516.73</v>
      </c>
      <c r="Q19" s="107">
        <f t="shared" si="12"/>
        <v>15091562.18</v>
      </c>
      <c r="R19" s="107">
        <v>15094607.630000001</v>
      </c>
      <c r="S19" s="107"/>
      <c r="T19" s="107"/>
      <c r="U19" s="111"/>
      <c r="V19" s="107"/>
      <c r="W19" s="107"/>
      <c r="X19" s="107"/>
      <c r="Y19" s="107"/>
      <c r="Z19" s="107"/>
      <c r="AA19" s="107"/>
      <c r="AB19" s="107"/>
      <c r="AC19" s="107"/>
      <c r="AD19" s="107"/>
      <c r="AE19" s="107"/>
      <c r="AF19" s="107"/>
      <c r="AG19" s="107"/>
    </row>
    <row r="20" spans="1:33" ht="14.75">
      <c r="A20" s="107"/>
      <c r="B20" s="107" t="s">
        <v>538</v>
      </c>
      <c r="C20" s="107" t="s">
        <v>448</v>
      </c>
      <c r="D20" s="107" t="s">
        <v>640</v>
      </c>
      <c r="E20" s="107" t="str">
        <f t="shared" si="0"/>
        <v>solar thermal</v>
      </c>
      <c r="F20" s="107">
        <v>0</v>
      </c>
      <c r="G20" s="107">
        <f t="shared" si="7"/>
        <v>0</v>
      </c>
      <c r="H20" s="107">
        <v>0</v>
      </c>
      <c r="I20" s="107">
        <f t="shared" si="8"/>
        <v>0</v>
      </c>
      <c r="J20" s="107">
        <v>0</v>
      </c>
      <c r="K20" s="107">
        <f t="shared" si="9"/>
        <v>0</v>
      </c>
      <c r="L20" s="107">
        <v>0</v>
      </c>
      <c r="M20" s="107">
        <f t="shared" si="10"/>
        <v>0</v>
      </c>
      <c r="N20" s="107">
        <v>0</v>
      </c>
      <c r="O20" s="107">
        <f t="shared" si="11"/>
        <v>0</v>
      </c>
      <c r="P20" s="107">
        <v>0</v>
      </c>
      <c r="Q20" s="107">
        <f t="shared" si="12"/>
        <v>0</v>
      </c>
      <c r="R20" s="107">
        <v>0</v>
      </c>
      <c r="S20" s="107"/>
      <c r="T20" s="107"/>
      <c r="U20" s="111"/>
      <c r="V20" s="107"/>
      <c r="W20" s="107"/>
      <c r="X20" s="107"/>
      <c r="Y20" s="107"/>
      <c r="Z20" s="107"/>
      <c r="AA20" s="107"/>
      <c r="AB20" s="107"/>
      <c r="AC20" s="107"/>
      <c r="AD20" s="107"/>
      <c r="AE20" s="107"/>
      <c r="AF20" s="107"/>
      <c r="AG20" s="107"/>
    </row>
    <row r="21" spans="1:33" ht="15.75" customHeight="1">
      <c r="A21" s="107"/>
      <c r="B21" s="107" t="s">
        <v>538</v>
      </c>
      <c r="C21" s="107" t="s">
        <v>448</v>
      </c>
      <c r="D21" s="107" t="s">
        <v>641</v>
      </c>
      <c r="E21" s="107" t="str">
        <f t="shared" si="0"/>
        <v>geothermal</v>
      </c>
      <c r="F21" s="107">
        <v>0</v>
      </c>
      <c r="G21" s="107">
        <f t="shared" si="7"/>
        <v>0</v>
      </c>
      <c r="H21" s="107">
        <v>0</v>
      </c>
      <c r="I21" s="107">
        <f t="shared" si="8"/>
        <v>0</v>
      </c>
      <c r="J21" s="107">
        <v>0</v>
      </c>
      <c r="K21" s="107">
        <f t="shared" si="9"/>
        <v>0</v>
      </c>
      <c r="L21" s="107">
        <v>0</v>
      </c>
      <c r="M21" s="107">
        <f t="shared" si="10"/>
        <v>0</v>
      </c>
      <c r="N21" s="107">
        <v>0</v>
      </c>
      <c r="O21" s="107">
        <f t="shared" si="11"/>
        <v>0</v>
      </c>
      <c r="P21" s="107">
        <v>0</v>
      </c>
      <c r="Q21" s="107">
        <f t="shared" si="12"/>
        <v>0</v>
      </c>
      <c r="R21" s="107">
        <v>0</v>
      </c>
      <c r="S21" s="107"/>
      <c r="T21" s="107"/>
      <c r="U21" s="111"/>
      <c r="V21" s="107"/>
      <c r="W21" s="107"/>
      <c r="X21" s="107"/>
      <c r="Y21" s="107"/>
      <c r="Z21" s="107"/>
      <c r="AA21" s="107"/>
      <c r="AB21" s="107"/>
      <c r="AC21" s="107"/>
      <c r="AD21" s="107"/>
      <c r="AE21" s="107"/>
      <c r="AF21" s="107"/>
      <c r="AG21" s="107"/>
    </row>
    <row r="22" spans="1:33" ht="15.75" customHeight="1">
      <c r="A22" s="107"/>
      <c r="B22" s="107" t="s">
        <v>538</v>
      </c>
      <c r="C22" s="107" t="s">
        <v>448</v>
      </c>
      <c r="D22" s="107" t="s">
        <v>642</v>
      </c>
      <c r="E22" s="107" t="str">
        <f t="shared" si="0"/>
        <v>hydro</v>
      </c>
      <c r="F22" s="107">
        <v>2836437.051</v>
      </c>
      <c r="G22" s="107">
        <f t="shared" si="7"/>
        <v>2838657.2630000003</v>
      </c>
      <c r="H22" s="107">
        <v>2840877.4750000001</v>
      </c>
      <c r="I22" s="107">
        <f t="shared" si="8"/>
        <v>2839965.2930000001</v>
      </c>
      <c r="J22" s="107">
        <v>2839053.111</v>
      </c>
      <c r="K22" s="107">
        <f t="shared" si="9"/>
        <v>2839410.6680000001</v>
      </c>
      <c r="L22" s="107">
        <v>2839768.2250000001</v>
      </c>
      <c r="M22" s="107">
        <f t="shared" si="10"/>
        <v>2841065.3425000003</v>
      </c>
      <c r="N22" s="107">
        <v>2842362.46</v>
      </c>
      <c r="O22" s="107">
        <f t="shared" si="11"/>
        <v>2842362.46</v>
      </c>
      <c r="P22" s="107">
        <v>2842362.46</v>
      </c>
      <c r="Q22" s="107">
        <f t="shared" si="12"/>
        <v>2843469.4184999997</v>
      </c>
      <c r="R22" s="107">
        <v>2844576.3769999999</v>
      </c>
      <c r="S22" s="107"/>
      <c r="T22" s="107"/>
      <c r="U22" s="111"/>
      <c r="V22" s="107"/>
      <c r="W22" s="107"/>
      <c r="X22" s="107"/>
      <c r="Y22" s="107"/>
      <c r="Z22" s="107"/>
      <c r="AA22" s="107"/>
      <c r="AB22" s="107"/>
      <c r="AC22" s="107"/>
      <c r="AD22" s="107"/>
      <c r="AE22" s="107"/>
      <c r="AF22" s="107"/>
      <c r="AG22" s="107"/>
    </row>
    <row r="23" spans="1:33" ht="15.75" customHeight="1">
      <c r="A23" s="107"/>
      <c r="B23" s="107" t="s">
        <v>538</v>
      </c>
      <c r="C23" s="107" t="s">
        <v>448</v>
      </c>
      <c r="D23" s="107" t="s">
        <v>632</v>
      </c>
      <c r="E23" s="107" t="str">
        <f t="shared" si="0"/>
        <v>hydro</v>
      </c>
      <c r="F23" s="107">
        <v>0</v>
      </c>
      <c r="G23" s="107">
        <f t="shared" si="7"/>
        <v>0</v>
      </c>
      <c r="H23" s="107">
        <v>0</v>
      </c>
      <c r="I23" s="107">
        <f t="shared" si="8"/>
        <v>0</v>
      </c>
      <c r="J23" s="107">
        <v>0</v>
      </c>
      <c r="K23" s="107">
        <f t="shared" si="9"/>
        <v>0</v>
      </c>
      <c r="L23" s="107">
        <v>0</v>
      </c>
      <c r="M23" s="107">
        <f t="shared" si="10"/>
        <v>0</v>
      </c>
      <c r="N23" s="107">
        <v>0</v>
      </c>
      <c r="O23" s="107">
        <f t="shared" si="11"/>
        <v>0</v>
      </c>
      <c r="P23" s="107">
        <v>0</v>
      </c>
      <c r="Q23" s="107">
        <f t="shared" si="12"/>
        <v>0</v>
      </c>
      <c r="R23" s="107">
        <v>0</v>
      </c>
      <c r="S23" s="107"/>
      <c r="T23" s="107"/>
      <c r="U23" s="111"/>
      <c r="V23" s="107"/>
      <c r="W23" s="107"/>
      <c r="X23" s="107"/>
      <c r="Y23" s="107"/>
      <c r="Z23" s="107"/>
      <c r="AA23" s="107"/>
      <c r="AB23" s="107"/>
      <c r="AC23" s="107"/>
      <c r="AD23" s="107"/>
      <c r="AE23" s="107"/>
      <c r="AF23" s="107"/>
      <c r="AG23" s="107"/>
    </row>
    <row r="24" spans="1:33" ht="15.75" customHeight="1">
      <c r="A24" s="107"/>
      <c r="B24" s="107" t="s">
        <v>538</v>
      </c>
      <c r="C24" s="107" t="s">
        <v>448</v>
      </c>
      <c r="D24" s="107" t="s">
        <v>643</v>
      </c>
      <c r="E24" s="107" t="str">
        <f t="shared" si="0"/>
        <v>onshore wind</v>
      </c>
      <c r="F24" s="107">
        <v>0</v>
      </c>
      <c r="G24" s="107">
        <f t="shared" si="7"/>
        <v>0</v>
      </c>
      <c r="H24" s="107">
        <v>0</v>
      </c>
      <c r="I24" s="107">
        <f t="shared" si="8"/>
        <v>0</v>
      </c>
      <c r="J24" s="107">
        <v>0</v>
      </c>
      <c r="K24" s="107">
        <f t="shared" si="9"/>
        <v>0</v>
      </c>
      <c r="L24" s="107">
        <v>0</v>
      </c>
      <c r="M24" s="107">
        <f t="shared" si="10"/>
        <v>0</v>
      </c>
      <c r="N24" s="107">
        <v>0</v>
      </c>
      <c r="O24" s="107">
        <f t="shared" si="11"/>
        <v>0</v>
      </c>
      <c r="P24" s="107">
        <v>0</v>
      </c>
      <c r="Q24" s="107">
        <f t="shared" si="12"/>
        <v>0</v>
      </c>
      <c r="R24" s="107">
        <v>0</v>
      </c>
      <c r="S24" s="107"/>
      <c r="T24" s="107"/>
      <c r="U24" s="111"/>
      <c r="V24" s="107"/>
      <c r="W24" s="107"/>
      <c r="X24" s="107"/>
      <c r="Y24" s="107"/>
      <c r="Z24" s="107"/>
      <c r="AA24" s="107"/>
      <c r="AB24" s="107"/>
      <c r="AC24" s="107"/>
      <c r="AD24" s="107"/>
      <c r="AE24" s="107"/>
      <c r="AF24" s="107"/>
      <c r="AG24" s="107"/>
    </row>
    <row r="25" spans="1:33" ht="15.75" customHeight="1">
      <c r="A25" s="107"/>
      <c r="B25" s="107" t="s">
        <v>538</v>
      </c>
      <c r="C25" s="107" t="s">
        <v>448</v>
      </c>
      <c r="D25" s="107" t="s">
        <v>644</v>
      </c>
      <c r="E25" s="107" t="str">
        <f t="shared" si="0"/>
        <v>natural gas nonpeaker</v>
      </c>
      <c r="F25" s="107">
        <v>24926682.129999999</v>
      </c>
      <c r="G25" s="107">
        <f t="shared" si="7"/>
        <v>22813937.449999999</v>
      </c>
      <c r="H25" s="107">
        <v>20701192.77</v>
      </c>
      <c r="I25" s="107">
        <f t="shared" si="8"/>
        <v>19595205.465</v>
      </c>
      <c r="J25" s="107">
        <v>18489218.16</v>
      </c>
      <c r="K25" s="107">
        <f t="shared" si="9"/>
        <v>14691630.52</v>
      </c>
      <c r="L25" s="107">
        <v>10894042.880000001</v>
      </c>
      <c r="M25" s="107">
        <f t="shared" si="10"/>
        <v>15822378.490000002</v>
      </c>
      <c r="N25" s="107">
        <v>20750714.100000001</v>
      </c>
      <c r="O25" s="107">
        <f t="shared" si="11"/>
        <v>20945736.760000002</v>
      </c>
      <c r="P25" s="107">
        <v>21140759.420000002</v>
      </c>
      <c r="Q25" s="107">
        <f t="shared" si="12"/>
        <v>20726581.41</v>
      </c>
      <c r="R25" s="107">
        <v>20312403.399999999</v>
      </c>
      <c r="S25" s="107"/>
      <c r="T25" s="107"/>
      <c r="U25" s="111"/>
      <c r="V25" s="107"/>
      <c r="W25" s="107"/>
      <c r="X25" s="107"/>
      <c r="Y25" s="107"/>
      <c r="Z25" s="107"/>
      <c r="AA25" s="107"/>
      <c r="AB25" s="107"/>
      <c r="AC25" s="107"/>
      <c r="AD25" s="107"/>
      <c r="AE25" s="107"/>
      <c r="AF25" s="107"/>
      <c r="AG25" s="107"/>
    </row>
    <row r="26" spans="1:33" ht="15.75" customHeight="1">
      <c r="A26" s="107"/>
      <c r="B26" s="107" t="s">
        <v>538</v>
      </c>
      <c r="C26" s="107" t="s">
        <v>448</v>
      </c>
      <c r="D26" s="107" t="s">
        <v>645</v>
      </c>
      <c r="E26" s="107" t="str">
        <f t="shared" si="0"/>
        <v>natural gas peaker</v>
      </c>
      <c r="F26" s="107">
        <v>84789.256479999996</v>
      </c>
      <c r="G26" s="107">
        <f t="shared" si="7"/>
        <v>72388.791874999995</v>
      </c>
      <c r="H26" s="107">
        <v>59988.327270000002</v>
      </c>
      <c r="I26" s="107">
        <f t="shared" si="8"/>
        <v>59565.054544999999</v>
      </c>
      <c r="J26" s="107">
        <v>59141.781819999997</v>
      </c>
      <c r="K26" s="107">
        <f t="shared" si="9"/>
        <v>43189.690909999998</v>
      </c>
      <c r="L26" s="107">
        <v>27237.599999999999</v>
      </c>
      <c r="M26" s="107">
        <f t="shared" si="10"/>
        <v>27237.599999999999</v>
      </c>
      <c r="N26" s="107">
        <v>27237.599999999999</v>
      </c>
      <c r="O26" s="107">
        <f t="shared" si="11"/>
        <v>27237.599999999999</v>
      </c>
      <c r="P26" s="107">
        <v>27237.599999999999</v>
      </c>
      <c r="Q26" s="107">
        <f t="shared" si="12"/>
        <v>27237.599999999999</v>
      </c>
      <c r="R26" s="107">
        <v>27237.599999999999</v>
      </c>
      <c r="S26" s="107"/>
      <c r="T26" s="107"/>
      <c r="U26" s="111"/>
      <c r="V26" s="107"/>
      <c r="W26" s="107"/>
      <c r="X26" s="107"/>
      <c r="Y26" s="107"/>
      <c r="Z26" s="107"/>
      <c r="AA26" s="107"/>
      <c r="AB26" s="107"/>
      <c r="AC26" s="107"/>
      <c r="AD26" s="107"/>
      <c r="AE26" s="107"/>
      <c r="AF26" s="107"/>
      <c r="AG26" s="107"/>
    </row>
    <row r="27" spans="1:33" ht="15.75" customHeight="1">
      <c r="A27" s="107"/>
      <c r="B27" s="107" t="s">
        <v>538</v>
      </c>
      <c r="C27" s="107" t="s">
        <v>448</v>
      </c>
      <c r="D27" s="107" t="s">
        <v>646</v>
      </c>
      <c r="E27" s="107" t="str">
        <f t="shared" si="0"/>
        <v>nuclear</v>
      </c>
      <c r="F27" s="107">
        <v>14369883.51</v>
      </c>
      <c r="G27" s="107">
        <f t="shared" si="7"/>
        <v>14369883.51</v>
      </c>
      <c r="H27" s="107">
        <v>14369883.51</v>
      </c>
      <c r="I27" s="107">
        <f t="shared" si="8"/>
        <v>14369883.51</v>
      </c>
      <c r="J27" s="107">
        <v>14369883.51</v>
      </c>
      <c r="K27" s="107">
        <f t="shared" si="9"/>
        <v>14369883.51</v>
      </c>
      <c r="L27" s="107">
        <v>14369883.51</v>
      </c>
      <c r="M27" s="107">
        <f t="shared" si="10"/>
        <v>14369883.51</v>
      </c>
      <c r="N27" s="107">
        <v>14369883.51</v>
      </c>
      <c r="O27" s="107">
        <f t="shared" si="11"/>
        <v>14369883.51</v>
      </c>
      <c r="P27" s="107">
        <v>14369883.51</v>
      </c>
      <c r="Q27" s="107">
        <f t="shared" si="12"/>
        <v>14369883.51</v>
      </c>
      <c r="R27" s="107">
        <v>14369883.51</v>
      </c>
      <c r="S27" s="107"/>
      <c r="T27" s="107"/>
      <c r="U27" s="111"/>
      <c r="V27" s="107"/>
      <c r="W27" s="107"/>
      <c r="X27" s="107"/>
      <c r="Y27" s="107"/>
      <c r="Z27" s="107"/>
      <c r="AA27" s="107"/>
      <c r="AB27" s="107"/>
      <c r="AC27" s="107"/>
      <c r="AD27" s="107"/>
      <c r="AE27" s="107"/>
      <c r="AF27" s="107"/>
      <c r="AG27" s="107"/>
    </row>
    <row r="28" spans="1:33" ht="15.75" customHeight="1">
      <c r="A28" s="107"/>
      <c r="B28" s="107" t="s">
        <v>538</v>
      </c>
      <c r="C28" s="107" t="s">
        <v>448</v>
      </c>
      <c r="D28" s="107" t="s">
        <v>647</v>
      </c>
      <c r="E28" s="107" t="str">
        <f t="shared" si="0"/>
        <v>offshore wind</v>
      </c>
      <c r="F28" s="107">
        <v>0</v>
      </c>
      <c r="G28" s="107">
        <f t="shared" si="7"/>
        <v>0</v>
      </c>
      <c r="H28" s="107">
        <v>0</v>
      </c>
      <c r="I28" s="107">
        <f t="shared" si="8"/>
        <v>0</v>
      </c>
      <c r="J28" s="107">
        <v>0</v>
      </c>
      <c r="K28" s="107">
        <f t="shared" si="9"/>
        <v>0</v>
      </c>
      <c r="L28" s="107">
        <v>0</v>
      </c>
      <c r="M28" s="107">
        <f t="shared" si="10"/>
        <v>0</v>
      </c>
      <c r="N28" s="107">
        <v>0</v>
      </c>
      <c r="O28" s="107">
        <f t="shared" si="11"/>
        <v>0</v>
      </c>
      <c r="P28" s="107">
        <v>0</v>
      </c>
      <c r="Q28" s="107">
        <f t="shared" si="12"/>
        <v>0</v>
      </c>
      <c r="R28" s="107">
        <v>0</v>
      </c>
      <c r="S28" s="107"/>
      <c r="T28" s="107"/>
      <c r="U28" s="111"/>
      <c r="V28" s="107"/>
      <c r="W28" s="107"/>
      <c r="X28" s="107"/>
      <c r="Y28" s="107"/>
      <c r="Z28" s="107"/>
      <c r="AA28" s="107"/>
      <c r="AB28" s="107"/>
      <c r="AC28" s="107"/>
      <c r="AD28" s="107"/>
      <c r="AE28" s="107"/>
      <c r="AF28" s="107"/>
      <c r="AG28" s="107"/>
    </row>
    <row r="29" spans="1:33" ht="15.75" customHeight="1">
      <c r="A29" s="107"/>
      <c r="B29" s="107" t="s">
        <v>538</v>
      </c>
      <c r="C29" s="107" t="s">
        <v>448</v>
      </c>
      <c r="D29" s="107" t="s">
        <v>648</v>
      </c>
      <c r="E29" s="107" t="str">
        <f t="shared" si="0"/>
        <v>crude oil</v>
      </c>
      <c r="F29" s="107">
        <v>40276.600319999998</v>
      </c>
      <c r="G29" s="107">
        <f t="shared" si="7"/>
        <v>40276.600319999998</v>
      </c>
      <c r="H29" s="107">
        <v>40276.600319999998</v>
      </c>
      <c r="I29" s="107">
        <f t="shared" si="8"/>
        <v>40276.600319999998</v>
      </c>
      <c r="J29" s="107">
        <v>40276.600319999998</v>
      </c>
      <c r="K29" s="107">
        <f t="shared" si="9"/>
        <v>40276.600319999998</v>
      </c>
      <c r="L29" s="107">
        <v>40276.600319999998</v>
      </c>
      <c r="M29" s="107">
        <f t="shared" si="10"/>
        <v>40276.600319999998</v>
      </c>
      <c r="N29" s="107">
        <v>40276.600319999998</v>
      </c>
      <c r="O29" s="107">
        <f t="shared" si="11"/>
        <v>40276.600319999998</v>
      </c>
      <c r="P29" s="107">
        <v>40276.600319999998</v>
      </c>
      <c r="Q29" s="107">
        <f t="shared" si="12"/>
        <v>40276.600319999998</v>
      </c>
      <c r="R29" s="107">
        <v>40276.600319999998</v>
      </c>
      <c r="S29" s="107"/>
      <c r="T29" s="107"/>
      <c r="U29" s="111"/>
      <c r="V29" s="107"/>
      <c r="W29" s="107"/>
      <c r="X29" s="107"/>
      <c r="Y29" s="107"/>
      <c r="Z29" s="107"/>
      <c r="AA29" s="107"/>
      <c r="AB29" s="107"/>
      <c r="AC29" s="107"/>
      <c r="AD29" s="107"/>
      <c r="AE29" s="107"/>
      <c r="AF29" s="107"/>
      <c r="AG29" s="107"/>
    </row>
    <row r="30" spans="1:33" ht="15.75" customHeight="1">
      <c r="A30" s="107"/>
      <c r="B30" s="107" t="s">
        <v>538</v>
      </c>
      <c r="C30" s="107" t="s">
        <v>448</v>
      </c>
      <c r="D30" s="107" t="s">
        <v>649</v>
      </c>
      <c r="E30" s="107" t="str">
        <f t="shared" si="0"/>
        <v>solar PV</v>
      </c>
      <c r="F30" s="107">
        <v>15986.751770000001</v>
      </c>
      <c r="G30" s="107">
        <f t="shared" si="7"/>
        <v>41676.161240000001</v>
      </c>
      <c r="H30" s="107">
        <v>67365.57071</v>
      </c>
      <c r="I30" s="107">
        <f t="shared" si="8"/>
        <v>132982.28335500002</v>
      </c>
      <c r="J30" s="107">
        <v>198598.99600000001</v>
      </c>
      <c r="K30" s="107">
        <f t="shared" si="9"/>
        <v>327460.75199999998</v>
      </c>
      <c r="L30" s="107">
        <v>456322.50799999997</v>
      </c>
      <c r="M30" s="107">
        <f t="shared" si="10"/>
        <v>526168.37064999994</v>
      </c>
      <c r="N30" s="107">
        <v>596014.23329999996</v>
      </c>
      <c r="O30" s="107">
        <f t="shared" si="11"/>
        <v>677795.83039999998</v>
      </c>
      <c r="P30" s="107">
        <v>759577.42749999999</v>
      </c>
      <c r="Q30" s="107">
        <f t="shared" si="12"/>
        <v>840703.94325000001</v>
      </c>
      <c r="R30" s="107">
        <v>921830.45900000003</v>
      </c>
      <c r="S30" s="107"/>
      <c r="T30" s="107"/>
      <c r="U30" s="111"/>
      <c r="V30" s="107"/>
      <c r="W30" s="107"/>
      <c r="X30" s="107"/>
      <c r="Y30" s="107"/>
      <c r="Z30" s="107"/>
      <c r="AA30" s="107"/>
      <c r="AB30" s="107"/>
      <c r="AC30" s="107"/>
      <c r="AD30" s="107"/>
      <c r="AE30" s="107"/>
      <c r="AF30" s="107"/>
      <c r="AG30" s="107"/>
    </row>
    <row r="31" spans="1:33" ht="15.75" customHeight="1">
      <c r="A31" s="107"/>
      <c r="B31" s="107" t="s">
        <v>538</v>
      </c>
      <c r="C31" s="107" t="s">
        <v>448</v>
      </c>
      <c r="D31" s="107" t="s">
        <v>650</v>
      </c>
      <c r="E31" s="107" t="str">
        <f t="shared" si="0"/>
        <v>storage</v>
      </c>
      <c r="F31" s="107">
        <v>0</v>
      </c>
      <c r="G31" s="107">
        <v>0</v>
      </c>
      <c r="H31" s="107">
        <v>0</v>
      </c>
      <c r="I31" s="107">
        <v>0</v>
      </c>
      <c r="J31" s="107">
        <v>0</v>
      </c>
      <c r="K31" s="107">
        <v>0</v>
      </c>
      <c r="L31" s="107">
        <v>0</v>
      </c>
      <c r="M31" s="107">
        <v>0</v>
      </c>
      <c r="N31" s="107">
        <v>0</v>
      </c>
      <c r="O31" s="107">
        <v>0</v>
      </c>
      <c r="P31" s="107">
        <v>0</v>
      </c>
      <c r="Q31" s="107">
        <v>0</v>
      </c>
      <c r="R31" s="107">
        <v>0</v>
      </c>
      <c r="S31" s="107"/>
      <c r="T31" s="107"/>
      <c r="U31" s="111"/>
      <c r="V31" s="107"/>
      <c r="W31" s="107"/>
      <c r="X31" s="107"/>
      <c r="Y31" s="107"/>
      <c r="Z31" s="107"/>
      <c r="AA31" s="107"/>
      <c r="AB31" s="107"/>
      <c r="AC31" s="107"/>
      <c r="AD31" s="107"/>
      <c r="AE31" s="107"/>
      <c r="AF31" s="107"/>
      <c r="AG31" s="107"/>
    </row>
    <row r="32" spans="1:33" ht="15.75" customHeight="1">
      <c r="A32" s="107"/>
      <c r="B32" s="107" t="s">
        <v>538</v>
      </c>
      <c r="C32" s="107" t="s">
        <v>448</v>
      </c>
      <c r="D32" s="107" t="s">
        <v>652</v>
      </c>
      <c r="E32" s="107" t="str">
        <f t="shared" si="0"/>
        <v>solar PV</v>
      </c>
      <c r="F32" s="107">
        <v>41272.197529999998</v>
      </c>
      <c r="G32" s="107">
        <f t="shared" ref="G32:G45" si="13">AVERAGE(F32,H32)</f>
        <v>41297.572570000004</v>
      </c>
      <c r="H32" s="107">
        <v>41322.947610000003</v>
      </c>
      <c r="I32" s="107">
        <f t="shared" ref="I32:I45" si="14">AVERAGE(H32,J32)</f>
        <v>41316.530675000002</v>
      </c>
      <c r="J32" s="107">
        <v>41310.113740000001</v>
      </c>
      <c r="K32" s="107">
        <f t="shared" ref="K32:K45" si="15">AVERAGE(J32,L32)</f>
        <v>40928.31323</v>
      </c>
      <c r="L32" s="107">
        <v>40546.512719999999</v>
      </c>
      <c r="M32" s="107">
        <f t="shared" ref="M32:M45" si="16">AVERAGE(L32,N32)</f>
        <v>40063.474264999997</v>
      </c>
      <c r="N32" s="107">
        <v>39580.435810000003</v>
      </c>
      <c r="O32" s="107">
        <f t="shared" ref="O32:O45" si="17">AVERAGE(N32,P32)</f>
        <v>208918.561005</v>
      </c>
      <c r="P32" s="107">
        <v>378256.6862</v>
      </c>
      <c r="Q32" s="107">
        <f t="shared" ref="Q32:Q45" si="18">AVERAGE(P32,R32)</f>
        <v>375745.94654999999</v>
      </c>
      <c r="R32" s="107">
        <v>373235.20689999999</v>
      </c>
      <c r="S32" s="107"/>
      <c r="T32" s="107"/>
      <c r="U32" s="111"/>
      <c r="V32" s="107"/>
      <c r="W32" s="107"/>
      <c r="X32" s="107"/>
      <c r="Y32" s="107"/>
      <c r="Z32" s="107"/>
      <c r="AA32" s="107"/>
      <c r="AB32" s="107"/>
      <c r="AC32" s="107"/>
      <c r="AD32" s="107"/>
      <c r="AE32" s="107"/>
      <c r="AF32" s="107"/>
      <c r="AG32" s="107"/>
    </row>
    <row r="33" spans="1:33" ht="15.75" customHeight="1">
      <c r="A33" s="107"/>
      <c r="B33" s="107" t="s">
        <v>537</v>
      </c>
      <c r="C33" s="107" t="s">
        <v>448</v>
      </c>
      <c r="D33" s="107" t="s">
        <v>638</v>
      </c>
      <c r="E33" s="107" t="str">
        <f t="shared" si="0"/>
        <v>biomass</v>
      </c>
      <c r="F33" s="107">
        <v>0</v>
      </c>
      <c r="G33" s="107">
        <f t="shared" si="13"/>
        <v>0</v>
      </c>
      <c r="H33" s="107">
        <v>0</v>
      </c>
      <c r="I33" s="107">
        <f t="shared" si="14"/>
        <v>0</v>
      </c>
      <c r="J33" s="107">
        <v>0</v>
      </c>
      <c r="K33" s="107">
        <f t="shared" si="15"/>
        <v>0</v>
      </c>
      <c r="L33" s="107">
        <v>0</v>
      </c>
      <c r="M33" s="107">
        <f t="shared" si="16"/>
        <v>0</v>
      </c>
      <c r="N33" s="107">
        <v>0</v>
      </c>
      <c r="O33" s="107">
        <f t="shared" si="17"/>
        <v>0</v>
      </c>
      <c r="P33" s="107">
        <v>0</v>
      </c>
      <c r="Q33" s="107">
        <f t="shared" si="18"/>
        <v>0</v>
      </c>
      <c r="R33" s="107">
        <v>0</v>
      </c>
      <c r="S33" s="107"/>
      <c r="T33" s="107"/>
      <c r="U33" s="111"/>
      <c r="V33" s="107"/>
      <c r="W33" s="107"/>
      <c r="X33" s="107"/>
      <c r="Y33" s="107"/>
      <c r="Z33" s="107"/>
      <c r="AA33" s="107"/>
      <c r="AB33" s="107"/>
      <c r="AC33" s="107"/>
      <c r="AD33" s="107"/>
      <c r="AE33" s="107"/>
      <c r="AF33" s="107"/>
      <c r="AG33" s="107"/>
    </row>
    <row r="34" spans="1:33" ht="15.75" customHeight="1">
      <c r="A34" s="107"/>
      <c r="B34" s="107" t="s">
        <v>537</v>
      </c>
      <c r="C34" s="107" t="s">
        <v>448</v>
      </c>
      <c r="D34" s="107" t="s">
        <v>639</v>
      </c>
      <c r="E34" s="107" t="str">
        <f t="shared" si="0"/>
        <v>hard coal</v>
      </c>
      <c r="F34" s="107">
        <v>31525601.050000001</v>
      </c>
      <c r="G34" s="107">
        <f t="shared" si="13"/>
        <v>28746545.950000003</v>
      </c>
      <c r="H34" s="107">
        <v>25967490.850000001</v>
      </c>
      <c r="I34" s="107">
        <f t="shared" si="14"/>
        <v>25967490.850000001</v>
      </c>
      <c r="J34" s="107">
        <v>25967490.850000001</v>
      </c>
      <c r="K34" s="107">
        <f t="shared" si="15"/>
        <v>25967490.850000001</v>
      </c>
      <c r="L34" s="107">
        <v>25967490.850000001</v>
      </c>
      <c r="M34" s="107">
        <f t="shared" si="16"/>
        <v>25967490.850000001</v>
      </c>
      <c r="N34" s="107">
        <v>25967490.850000001</v>
      </c>
      <c r="O34" s="107">
        <f t="shared" si="17"/>
        <v>25967490.850000001</v>
      </c>
      <c r="P34" s="107">
        <v>25967490.850000001</v>
      </c>
      <c r="Q34" s="107">
        <f t="shared" si="18"/>
        <v>25967490.850000001</v>
      </c>
      <c r="R34" s="107">
        <v>25967490.850000001</v>
      </c>
      <c r="S34" s="107"/>
      <c r="T34" s="107"/>
      <c r="U34" s="107"/>
      <c r="V34" s="107"/>
      <c r="W34" s="107"/>
      <c r="X34" s="107"/>
      <c r="Y34" s="107"/>
      <c r="Z34" s="107"/>
      <c r="AA34" s="107"/>
      <c r="AB34" s="107"/>
      <c r="AC34" s="107"/>
      <c r="AD34" s="107"/>
      <c r="AE34" s="107"/>
      <c r="AF34" s="107"/>
      <c r="AG34" s="107"/>
    </row>
    <row r="35" spans="1:33" ht="15.75" customHeight="1">
      <c r="A35" s="107"/>
      <c r="B35" s="107" t="s">
        <v>537</v>
      </c>
      <c r="C35" s="107" t="s">
        <v>448</v>
      </c>
      <c r="D35" s="107" t="s">
        <v>640</v>
      </c>
      <c r="E35" s="107" t="str">
        <f t="shared" si="0"/>
        <v>solar thermal</v>
      </c>
      <c r="F35" s="107">
        <v>1726239.389</v>
      </c>
      <c r="G35" s="107">
        <f t="shared" si="13"/>
        <v>1726239.389</v>
      </c>
      <c r="H35" s="107">
        <v>1726239.389</v>
      </c>
      <c r="I35" s="107">
        <f t="shared" si="14"/>
        <v>1726239.389</v>
      </c>
      <c r="J35" s="107">
        <v>1726239.389</v>
      </c>
      <c r="K35" s="107">
        <f t="shared" si="15"/>
        <v>1726239.389</v>
      </c>
      <c r="L35" s="107">
        <v>1726239.389</v>
      </c>
      <c r="M35" s="107">
        <f t="shared" si="16"/>
        <v>1726239.389</v>
      </c>
      <c r="N35" s="107">
        <v>1726239.389</v>
      </c>
      <c r="O35" s="107">
        <f t="shared" si="17"/>
        <v>1726239.389</v>
      </c>
      <c r="P35" s="107">
        <v>1726239.389</v>
      </c>
      <c r="Q35" s="107">
        <f t="shared" si="18"/>
        <v>1726239.389</v>
      </c>
      <c r="R35" s="107">
        <v>1726239.389</v>
      </c>
      <c r="S35" s="107"/>
      <c r="T35" s="107"/>
      <c r="U35" s="107"/>
      <c r="V35" s="107"/>
      <c r="W35" s="107"/>
      <c r="X35" s="107"/>
      <c r="Y35" s="107"/>
      <c r="Z35" s="107"/>
      <c r="AA35" s="107"/>
      <c r="AB35" s="107"/>
      <c r="AC35" s="107"/>
      <c r="AD35" s="107"/>
      <c r="AE35" s="107"/>
      <c r="AF35" s="107"/>
      <c r="AG35" s="107"/>
    </row>
    <row r="36" spans="1:33" ht="15.75" customHeight="1">
      <c r="A36" s="107"/>
      <c r="B36" s="107" t="s">
        <v>537</v>
      </c>
      <c r="C36" s="107" t="s">
        <v>448</v>
      </c>
      <c r="D36" s="107" t="s">
        <v>641</v>
      </c>
      <c r="E36" s="107" t="str">
        <f t="shared" si="0"/>
        <v>geothermal</v>
      </c>
      <c r="F36" s="107">
        <v>0</v>
      </c>
      <c r="G36" s="107">
        <f t="shared" si="13"/>
        <v>0</v>
      </c>
      <c r="H36" s="107">
        <v>0</v>
      </c>
      <c r="I36" s="107">
        <f t="shared" si="14"/>
        <v>0</v>
      </c>
      <c r="J36" s="107">
        <v>0</v>
      </c>
      <c r="K36" s="107">
        <f t="shared" si="15"/>
        <v>0</v>
      </c>
      <c r="L36" s="107">
        <v>0</v>
      </c>
      <c r="M36" s="107">
        <f t="shared" si="16"/>
        <v>0</v>
      </c>
      <c r="N36" s="107">
        <v>0</v>
      </c>
      <c r="O36" s="107">
        <f t="shared" si="17"/>
        <v>0</v>
      </c>
      <c r="P36" s="107">
        <v>0</v>
      </c>
      <c r="Q36" s="107">
        <f t="shared" si="18"/>
        <v>0</v>
      </c>
      <c r="R36" s="107">
        <v>0</v>
      </c>
      <c r="S36" s="107"/>
      <c r="T36" s="107"/>
      <c r="U36" s="107"/>
      <c r="V36" s="107"/>
      <c r="W36" s="107"/>
      <c r="X36" s="107"/>
      <c r="Y36" s="107"/>
      <c r="Z36" s="107"/>
      <c r="AA36" s="107"/>
      <c r="AB36" s="107"/>
      <c r="AC36" s="107"/>
      <c r="AD36" s="107"/>
      <c r="AE36" s="107"/>
      <c r="AF36" s="107"/>
      <c r="AG36" s="107"/>
    </row>
    <row r="37" spans="1:33" ht="15.75" customHeight="1">
      <c r="A37" s="107"/>
      <c r="B37" s="107" t="s">
        <v>537</v>
      </c>
      <c r="C37" s="107" t="s">
        <v>448</v>
      </c>
      <c r="D37" s="107" t="s">
        <v>642</v>
      </c>
      <c r="E37" s="107" t="str">
        <f t="shared" si="0"/>
        <v>hydro</v>
      </c>
      <c r="F37" s="107">
        <v>6297927.9859999996</v>
      </c>
      <c r="G37" s="107">
        <f t="shared" si="13"/>
        <v>7044364.5959999999</v>
      </c>
      <c r="H37" s="107">
        <v>7790801.2060000002</v>
      </c>
      <c r="I37" s="107">
        <f t="shared" si="14"/>
        <v>7790801.2060000002</v>
      </c>
      <c r="J37" s="107">
        <v>7790801.2060000002</v>
      </c>
      <c r="K37" s="107">
        <f t="shared" si="15"/>
        <v>7790801.2060000002</v>
      </c>
      <c r="L37" s="107">
        <v>7790801.2060000002</v>
      </c>
      <c r="M37" s="107">
        <f t="shared" si="16"/>
        <v>7790801.2060000002</v>
      </c>
      <c r="N37" s="107">
        <v>7790801.2060000002</v>
      </c>
      <c r="O37" s="107">
        <f t="shared" si="17"/>
        <v>7790801.2060000002</v>
      </c>
      <c r="P37" s="107">
        <v>7790801.2060000002</v>
      </c>
      <c r="Q37" s="107">
        <f t="shared" si="18"/>
        <v>7790801.2060000002</v>
      </c>
      <c r="R37" s="107">
        <v>7790801.2060000002</v>
      </c>
      <c r="S37" s="107"/>
      <c r="T37" s="107"/>
      <c r="U37" s="107"/>
      <c r="V37" s="107"/>
      <c r="W37" s="107"/>
      <c r="X37" s="107"/>
      <c r="Y37" s="107"/>
      <c r="Z37" s="107"/>
      <c r="AA37" s="107"/>
      <c r="AB37" s="107"/>
      <c r="AC37" s="107"/>
      <c r="AD37" s="107"/>
      <c r="AE37" s="107"/>
      <c r="AF37" s="107"/>
      <c r="AG37" s="107"/>
    </row>
    <row r="38" spans="1:33" ht="15.75" customHeight="1">
      <c r="A38" s="107"/>
      <c r="B38" s="107" t="s">
        <v>537</v>
      </c>
      <c r="C38" s="107" t="s">
        <v>448</v>
      </c>
      <c r="D38" s="107" t="s">
        <v>632</v>
      </c>
      <c r="E38" s="107" t="str">
        <f t="shared" si="0"/>
        <v>hydro</v>
      </c>
      <c r="F38" s="107">
        <v>0</v>
      </c>
      <c r="G38" s="107">
        <f t="shared" si="13"/>
        <v>0</v>
      </c>
      <c r="H38" s="107">
        <v>0</v>
      </c>
      <c r="I38" s="107">
        <f t="shared" si="14"/>
        <v>0</v>
      </c>
      <c r="J38" s="107">
        <v>0</v>
      </c>
      <c r="K38" s="107">
        <f t="shared" si="15"/>
        <v>0</v>
      </c>
      <c r="L38" s="107">
        <v>0</v>
      </c>
      <c r="M38" s="107">
        <f t="shared" si="16"/>
        <v>0</v>
      </c>
      <c r="N38" s="107">
        <v>0</v>
      </c>
      <c r="O38" s="107">
        <f t="shared" si="17"/>
        <v>0</v>
      </c>
      <c r="P38" s="107">
        <v>0</v>
      </c>
      <c r="Q38" s="107">
        <f t="shared" si="18"/>
        <v>0</v>
      </c>
      <c r="R38" s="107">
        <v>0</v>
      </c>
      <c r="S38" s="107"/>
      <c r="T38" s="107"/>
      <c r="U38" s="107"/>
      <c r="V38" s="107"/>
      <c r="W38" s="107"/>
      <c r="X38" s="107"/>
      <c r="Y38" s="107"/>
      <c r="Z38" s="107"/>
      <c r="AA38" s="107"/>
      <c r="AB38" s="107"/>
      <c r="AC38" s="107"/>
      <c r="AD38" s="107"/>
      <c r="AE38" s="107"/>
      <c r="AF38" s="107"/>
      <c r="AG38" s="107"/>
    </row>
    <row r="39" spans="1:33" ht="15.75" customHeight="1">
      <c r="A39" s="107"/>
      <c r="B39" s="107" t="s">
        <v>537</v>
      </c>
      <c r="C39" s="107" t="s">
        <v>448</v>
      </c>
      <c r="D39" s="107" t="s">
        <v>643</v>
      </c>
      <c r="E39" s="107" t="str">
        <f t="shared" si="0"/>
        <v>onshore wind</v>
      </c>
      <c r="F39" s="107">
        <v>720909.4952</v>
      </c>
      <c r="G39" s="107">
        <f t="shared" si="13"/>
        <v>721210.22499999998</v>
      </c>
      <c r="H39" s="107">
        <v>721510.95479999995</v>
      </c>
      <c r="I39" s="107">
        <f t="shared" si="14"/>
        <v>721216.52224999992</v>
      </c>
      <c r="J39" s="107">
        <v>720922.08970000001</v>
      </c>
      <c r="K39" s="107">
        <f t="shared" si="15"/>
        <v>720491.17925000004</v>
      </c>
      <c r="L39" s="107">
        <v>720060.26879999996</v>
      </c>
      <c r="M39" s="107">
        <f t="shared" si="16"/>
        <v>719106.7622</v>
      </c>
      <c r="N39" s="107">
        <v>718153.25560000003</v>
      </c>
      <c r="O39" s="107">
        <f t="shared" si="17"/>
        <v>717087.53330000001</v>
      </c>
      <c r="P39" s="107">
        <v>716021.81099999999</v>
      </c>
      <c r="Q39" s="107">
        <f t="shared" si="18"/>
        <v>714645.46594999998</v>
      </c>
      <c r="R39" s="107">
        <v>713269.12089999998</v>
      </c>
      <c r="S39" s="107"/>
      <c r="T39" s="107"/>
      <c r="U39" s="107"/>
      <c r="V39" s="107"/>
      <c r="W39" s="107"/>
      <c r="X39" s="107"/>
      <c r="Y39" s="107"/>
      <c r="Z39" s="107"/>
      <c r="AA39" s="107"/>
      <c r="AB39" s="107"/>
      <c r="AC39" s="107"/>
      <c r="AD39" s="107"/>
      <c r="AE39" s="107"/>
      <c r="AF39" s="107"/>
      <c r="AG39" s="107"/>
    </row>
    <row r="40" spans="1:33" ht="15.75" customHeight="1">
      <c r="A40" s="107"/>
      <c r="B40" s="107" t="s">
        <v>537</v>
      </c>
      <c r="C40" s="107" t="s">
        <v>448</v>
      </c>
      <c r="D40" s="107" t="s">
        <v>644</v>
      </c>
      <c r="E40" s="107" t="str">
        <f t="shared" si="0"/>
        <v>natural gas nonpeaker</v>
      </c>
      <c r="F40" s="107">
        <v>13193228.26</v>
      </c>
      <c r="G40" s="107">
        <f t="shared" si="13"/>
        <v>14763933.09</v>
      </c>
      <c r="H40" s="107">
        <v>16334637.92</v>
      </c>
      <c r="I40" s="107">
        <f t="shared" si="14"/>
        <v>20893543.239999998</v>
      </c>
      <c r="J40" s="107">
        <v>25452448.559999999</v>
      </c>
      <c r="K40" s="107">
        <f t="shared" si="15"/>
        <v>29077341.359999999</v>
      </c>
      <c r="L40" s="107">
        <v>32702234.16</v>
      </c>
      <c r="M40" s="107">
        <f t="shared" si="16"/>
        <v>33493116.420000002</v>
      </c>
      <c r="N40" s="107">
        <v>34283998.68</v>
      </c>
      <c r="O40" s="107">
        <f t="shared" si="17"/>
        <v>34503449.734999999</v>
      </c>
      <c r="P40" s="107">
        <v>34722900.789999999</v>
      </c>
      <c r="Q40" s="107">
        <f t="shared" si="18"/>
        <v>34587325.745000005</v>
      </c>
      <c r="R40" s="107">
        <v>34451750.700000003</v>
      </c>
      <c r="S40" s="107"/>
      <c r="T40" s="107"/>
      <c r="U40" s="107"/>
      <c r="V40" s="107"/>
      <c r="W40" s="107"/>
      <c r="X40" s="107"/>
      <c r="Y40" s="107"/>
      <c r="Z40" s="107"/>
      <c r="AA40" s="107"/>
      <c r="AB40" s="107"/>
      <c r="AC40" s="107"/>
      <c r="AD40" s="107"/>
      <c r="AE40" s="107"/>
      <c r="AF40" s="107"/>
      <c r="AG40" s="107"/>
    </row>
    <row r="41" spans="1:33" ht="15.75" customHeight="1">
      <c r="A41" s="107"/>
      <c r="B41" s="107" t="s">
        <v>537</v>
      </c>
      <c r="C41" s="107" t="s">
        <v>448</v>
      </c>
      <c r="D41" s="107" t="s">
        <v>645</v>
      </c>
      <c r="E41" s="107" t="str">
        <f t="shared" si="0"/>
        <v>natural gas peaker</v>
      </c>
      <c r="F41" s="107">
        <v>0</v>
      </c>
      <c r="G41" s="107">
        <f t="shared" si="13"/>
        <v>0</v>
      </c>
      <c r="H41" s="107">
        <v>0</v>
      </c>
      <c r="I41" s="107">
        <f t="shared" si="14"/>
        <v>0</v>
      </c>
      <c r="J41" s="107">
        <v>0</v>
      </c>
      <c r="K41" s="107">
        <f t="shared" si="15"/>
        <v>0</v>
      </c>
      <c r="L41" s="107">
        <v>0</v>
      </c>
      <c r="M41" s="107">
        <f t="shared" si="16"/>
        <v>0</v>
      </c>
      <c r="N41" s="107">
        <v>0</v>
      </c>
      <c r="O41" s="107">
        <f t="shared" si="17"/>
        <v>0</v>
      </c>
      <c r="P41" s="107">
        <v>0</v>
      </c>
      <c r="Q41" s="107">
        <f t="shared" si="18"/>
        <v>0</v>
      </c>
      <c r="R41" s="107">
        <v>0</v>
      </c>
      <c r="S41" s="107"/>
      <c r="T41" s="107"/>
      <c r="U41" s="107"/>
      <c r="V41" s="107"/>
      <c r="W41" s="107"/>
      <c r="X41" s="107"/>
      <c r="Y41" s="107"/>
      <c r="Z41" s="107"/>
      <c r="AA41" s="107"/>
      <c r="AB41" s="107"/>
      <c r="AC41" s="107"/>
      <c r="AD41" s="107"/>
      <c r="AE41" s="107"/>
      <c r="AF41" s="107"/>
      <c r="AG41" s="107"/>
    </row>
    <row r="42" spans="1:33" ht="15.75" customHeight="1">
      <c r="A42" s="107"/>
      <c r="B42" s="107" t="s">
        <v>537</v>
      </c>
      <c r="C42" s="107" t="s">
        <v>448</v>
      </c>
      <c r="D42" s="107" t="s">
        <v>646</v>
      </c>
      <c r="E42" s="107" t="str">
        <f t="shared" si="0"/>
        <v>nuclear</v>
      </c>
      <c r="F42" s="107">
        <v>31122362.949999999</v>
      </c>
      <c r="G42" s="107">
        <f t="shared" si="13"/>
        <v>31122362.949999999</v>
      </c>
      <c r="H42" s="107">
        <v>31122362.949999999</v>
      </c>
      <c r="I42" s="107">
        <f t="shared" si="14"/>
        <v>31122362.949999999</v>
      </c>
      <c r="J42" s="107">
        <v>31122362.949999999</v>
      </c>
      <c r="K42" s="107">
        <f t="shared" si="15"/>
        <v>31122362.949999999</v>
      </c>
      <c r="L42" s="107">
        <v>31122362.949999999</v>
      </c>
      <c r="M42" s="107">
        <f t="shared" si="16"/>
        <v>31122362.949999999</v>
      </c>
      <c r="N42" s="107">
        <v>31122362.949999999</v>
      </c>
      <c r="O42" s="107">
        <f t="shared" si="17"/>
        <v>31122362.949999999</v>
      </c>
      <c r="P42" s="107">
        <v>31122362.949999999</v>
      </c>
      <c r="Q42" s="107">
        <f t="shared" si="18"/>
        <v>31122362.949999999</v>
      </c>
      <c r="R42" s="107">
        <v>31122362.949999999</v>
      </c>
      <c r="S42" s="107"/>
      <c r="T42" s="107"/>
      <c r="U42" s="107"/>
      <c r="V42" s="107"/>
      <c r="W42" s="107"/>
      <c r="X42" s="107"/>
      <c r="Y42" s="107"/>
      <c r="Z42" s="107"/>
      <c r="AA42" s="107"/>
      <c r="AB42" s="107"/>
      <c r="AC42" s="107"/>
      <c r="AD42" s="107"/>
      <c r="AE42" s="107"/>
      <c r="AF42" s="107"/>
      <c r="AG42" s="107"/>
    </row>
    <row r="43" spans="1:33" ht="15.75" customHeight="1">
      <c r="A43" s="107"/>
      <c r="B43" s="107" t="s">
        <v>537</v>
      </c>
      <c r="C43" s="107" t="s">
        <v>448</v>
      </c>
      <c r="D43" s="107" t="s">
        <v>647</v>
      </c>
      <c r="E43" s="107" t="str">
        <f t="shared" si="0"/>
        <v>offshore wind</v>
      </c>
      <c r="F43" s="107">
        <v>0</v>
      </c>
      <c r="G43" s="107">
        <f t="shared" si="13"/>
        <v>0</v>
      </c>
      <c r="H43" s="107">
        <v>0</v>
      </c>
      <c r="I43" s="107">
        <f t="shared" si="14"/>
        <v>0</v>
      </c>
      <c r="J43" s="107">
        <v>0</v>
      </c>
      <c r="K43" s="107">
        <f t="shared" si="15"/>
        <v>0</v>
      </c>
      <c r="L43" s="107">
        <v>0</v>
      </c>
      <c r="M43" s="107">
        <f t="shared" si="16"/>
        <v>0</v>
      </c>
      <c r="N43" s="107">
        <v>0</v>
      </c>
      <c r="O43" s="107">
        <f t="shared" si="17"/>
        <v>0</v>
      </c>
      <c r="P43" s="107">
        <v>0</v>
      </c>
      <c r="Q43" s="107">
        <f t="shared" si="18"/>
        <v>0</v>
      </c>
      <c r="R43" s="107">
        <v>0</v>
      </c>
      <c r="S43" s="107"/>
      <c r="T43" s="107"/>
      <c r="U43" s="107"/>
      <c r="V43" s="107"/>
      <c r="W43" s="107"/>
      <c r="X43" s="107"/>
      <c r="Y43" s="107"/>
      <c r="Z43" s="107"/>
      <c r="AA43" s="107"/>
      <c r="AB43" s="107"/>
      <c r="AC43" s="107"/>
      <c r="AD43" s="107"/>
      <c r="AE43" s="107"/>
      <c r="AF43" s="107"/>
      <c r="AG43" s="107"/>
    </row>
    <row r="44" spans="1:33" ht="15.75" customHeight="1">
      <c r="A44" s="107"/>
      <c r="B44" s="107" t="s">
        <v>537</v>
      </c>
      <c r="C44" s="107" t="s">
        <v>448</v>
      </c>
      <c r="D44" s="107" t="s">
        <v>648</v>
      </c>
      <c r="E44" s="107" t="str">
        <f t="shared" si="0"/>
        <v>crude oil</v>
      </c>
      <c r="F44" s="107">
        <v>27461.3184</v>
      </c>
      <c r="G44" s="107">
        <f t="shared" si="13"/>
        <v>27461.3184</v>
      </c>
      <c r="H44" s="107">
        <v>27461.3184</v>
      </c>
      <c r="I44" s="107">
        <f t="shared" si="14"/>
        <v>27461.3184</v>
      </c>
      <c r="J44" s="107">
        <v>27461.3184</v>
      </c>
      <c r="K44" s="107">
        <f t="shared" si="15"/>
        <v>27461.3184</v>
      </c>
      <c r="L44" s="107">
        <v>27461.3184</v>
      </c>
      <c r="M44" s="107">
        <f t="shared" si="16"/>
        <v>27461.3184</v>
      </c>
      <c r="N44" s="107">
        <v>27461.3184</v>
      </c>
      <c r="O44" s="107">
        <f t="shared" si="17"/>
        <v>27461.3184</v>
      </c>
      <c r="P44" s="107">
        <v>27461.3184</v>
      </c>
      <c r="Q44" s="107">
        <f t="shared" si="18"/>
        <v>27461.3184</v>
      </c>
      <c r="R44" s="107">
        <v>27461.3184</v>
      </c>
      <c r="S44" s="107"/>
      <c r="T44" s="107"/>
      <c r="U44" s="107"/>
      <c r="V44" s="107"/>
      <c r="W44" s="107"/>
      <c r="X44" s="107"/>
      <c r="Y44" s="107"/>
      <c r="Z44" s="107"/>
      <c r="AA44" s="107"/>
      <c r="AB44" s="107"/>
      <c r="AC44" s="107"/>
      <c r="AD44" s="107"/>
      <c r="AE44" s="107"/>
      <c r="AF44" s="107"/>
      <c r="AG44" s="107"/>
    </row>
    <row r="45" spans="1:33" ht="15.75" customHeight="1">
      <c r="A45" s="107"/>
      <c r="B45" s="107" t="s">
        <v>537</v>
      </c>
      <c r="C45" s="107" t="s">
        <v>448</v>
      </c>
      <c r="D45" s="107" t="s">
        <v>649</v>
      </c>
      <c r="E45" s="107" t="str">
        <f t="shared" si="0"/>
        <v>solar PV</v>
      </c>
      <c r="F45" s="107">
        <v>2496573.531</v>
      </c>
      <c r="G45" s="107">
        <f t="shared" si="13"/>
        <v>2639864.8985000001</v>
      </c>
      <c r="H45" s="107">
        <v>2783156.2659999998</v>
      </c>
      <c r="I45" s="107">
        <f t="shared" si="14"/>
        <v>2877634.997</v>
      </c>
      <c r="J45" s="107">
        <v>2972113.7280000001</v>
      </c>
      <c r="K45" s="107">
        <f t="shared" si="15"/>
        <v>3057069.9720000001</v>
      </c>
      <c r="L45" s="107">
        <v>3142026.216</v>
      </c>
      <c r="M45" s="107">
        <f t="shared" si="16"/>
        <v>3252862.6440000003</v>
      </c>
      <c r="N45" s="107">
        <v>3363699.0720000002</v>
      </c>
      <c r="O45" s="107">
        <f t="shared" si="17"/>
        <v>3507370.9470000002</v>
      </c>
      <c r="P45" s="107">
        <v>3651042.8220000002</v>
      </c>
      <c r="Q45" s="107">
        <f t="shared" si="18"/>
        <v>3793342.9254999999</v>
      </c>
      <c r="R45" s="107">
        <v>3935643.0290000001</v>
      </c>
      <c r="S45" s="107"/>
      <c r="T45" s="107"/>
      <c r="U45" s="107"/>
      <c r="V45" s="107"/>
      <c r="W45" s="107"/>
      <c r="X45" s="107"/>
      <c r="Y45" s="107"/>
      <c r="Z45" s="107"/>
      <c r="AA45" s="107"/>
      <c r="AB45" s="107"/>
      <c r="AC45" s="107"/>
      <c r="AD45" s="107"/>
      <c r="AE45" s="107"/>
      <c r="AF45" s="107"/>
      <c r="AG45" s="107"/>
    </row>
    <row r="46" spans="1:33" ht="15.75" customHeight="1">
      <c r="A46" s="107"/>
      <c r="B46" s="107" t="s">
        <v>537</v>
      </c>
      <c r="C46" s="107" t="s">
        <v>448</v>
      </c>
      <c r="D46" s="107" t="s">
        <v>650</v>
      </c>
      <c r="E46" s="107" t="str">
        <f t="shared" si="0"/>
        <v>storage</v>
      </c>
      <c r="F46" s="107">
        <v>0</v>
      </c>
      <c r="G46" s="107">
        <v>0</v>
      </c>
      <c r="H46" s="107">
        <v>0</v>
      </c>
      <c r="I46" s="107">
        <v>0</v>
      </c>
      <c r="J46" s="107">
        <v>0</v>
      </c>
      <c r="K46" s="107">
        <v>0</v>
      </c>
      <c r="L46" s="107">
        <v>0</v>
      </c>
      <c r="M46" s="107">
        <v>0</v>
      </c>
      <c r="N46" s="107">
        <v>0</v>
      </c>
      <c r="O46" s="107">
        <v>0</v>
      </c>
      <c r="P46" s="107">
        <v>0</v>
      </c>
      <c r="Q46" s="107">
        <v>0</v>
      </c>
      <c r="R46" s="107">
        <v>0</v>
      </c>
      <c r="S46" s="107"/>
      <c r="T46" s="107"/>
      <c r="U46" s="107"/>
      <c r="V46" s="107"/>
      <c r="W46" s="107"/>
      <c r="X46" s="107"/>
      <c r="Y46" s="107"/>
      <c r="Z46" s="107"/>
      <c r="AA46" s="107"/>
      <c r="AB46" s="107"/>
      <c r="AC46" s="107"/>
      <c r="AD46" s="107"/>
      <c r="AE46" s="107"/>
      <c r="AF46" s="107"/>
      <c r="AG46" s="107"/>
    </row>
    <row r="47" spans="1:33" ht="15.75" customHeight="1">
      <c r="A47" s="107"/>
      <c r="B47" s="107" t="s">
        <v>537</v>
      </c>
      <c r="C47" s="107" t="s">
        <v>448</v>
      </c>
      <c r="D47" s="107" t="s">
        <v>652</v>
      </c>
      <c r="E47" s="107" t="str">
        <f t="shared" si="0"/>
        <v>solar PV</v>
      </c>
      <c r="F47" s="107">
        <v>5007038.1979999999</v>
      </c>
      <c r="G47" s="107">
        <f t="shared" ref="G47:G60" si="19">AVERAGE(F47,H47)</f>
        <v>5274025.6030000001</v>
      </c>
      <c r="H47" s="107">
        <v>5541013.0080000004</v>
      </c>
      <c r="I47" s="107">
        <f t="shared" ref="I47:I60" si="20">AVERAGE(H47,J47)</f>
        <v>5541277.926</v>
      </c>
      <c r="J47" s="107">
        <v>5541542.8439999996</v>
      </c>
      <c r="K47" s="107">
        <f t="shared" ref="K47:K60" si="21">AVERAGE(J47,L47)</f>
        <v>5513887.0629999992</v>
      </c>
      <c r="L47" s="107">
        <v>5486231.2819999997</v>
      </c>
      <c r="M47" s="107">
        <f t="shared" ref="M47:M60" si="22">AVERAGE(L47,N47)</f>
        <v>5458873.7089999998</v>
      </c>
      <c r="N47" s="107">
        <v>5431516.1359999999</v>
      </c>
      <c r="O47" s="107">
        <f t="shared" ref="O47:O60" si="23">AVERAGE(N47,P47)</f>
        <v>5404013.4855000004</v>
      </c>
      <c r="P47" s="107">
        <v>5376510.835</v>
      </c>
      <c r="Q47" s="107">
        <f t="shared" ref="Q47:Q60" si="24">AVERAGE(P47,R47)</f>
        <v>5348474.1359999999</v>
      </c>
      <c r="R47" s="107">
        <v>5320437.4369999999</v>
      </c>
      <c r="S47" s="107"/>
      <c r="T47" s="107"/>
      <c r="U47" s="107"/>
      <c r="V47" s="107"/>
      <c r="W47" s="107"/>
      <c r="X47" s="107"/>
      <c r="Y47" s="107"/>
      <c r="Z47" s="107"/>
      <c r="AA47" s="107"/>
      <c r="AB47" s="107"/>
      <c r="AC47" s="107"/>
      <c r="AD47" s="107"/>
      <c r="AE47" s="107"/>
      <c r="AF47" s="107"/>
      <c r="AG47" s="107"/>
    </row>
    <row r="48" spans="1:33" ht="15.75" customHeight="1">
      <c r="A48" s="107"/>
      <c r="B48" s="107" t="s">
        <v>539</v>
      </c>
      <c r="C48" s="107" t="s">
        <v>448</v>
      </c>
      <c r="D48" s="107" t="s">
        <v>638</v>
      </c>
      <c r="E48" s="107" t="str">
        <f t="shared" si="0"/>
        <v>biomass</v>
      </c>
      <c r="F48" s="107">
        <v>82384.540739999997</v>
      </c>
      <c r="G48" s="107">
        <f t="shared" si="19"/>
        <v>58471.359119999994</v>
      </c>
      <c r="H48" s="107">
        <v>34558.177499999998</v>
      </c>
      <c r="I48" s="107">
        <f t="shared" si="20"/>
        <v>90931.619049999994</v>
      </c>
      <c r="J48" s="107">
        <v>147305.0606</v>
      </c>
      <c r="K48" s="107">
        <f t="shared" si="21"/>
        <v>407143.71954999998</v>
      </c>
      <c r="L48" s="107">
        <v>666982.37849999999</v>
      </c>
      <c r="M48" s="107">
        <f t="shared" si="22"/>
        <v>1171250.7992499999</v>
      </c>
      <c r="N48" s="107">
        <v>1675519.22</v>
      </c>
      <c r="O48" s="107">
        <f t="shared" si="23"/>
        <v>1926943.835</v>
      </c>
      <c r="P48" s="107">
        <v>2178368.4500000002</v>
      </c>
      <c r="Q48" s="107">
        <f t="shared" si="24"/>
        <v>2478610.4495000001</v>
      </c>
      <c r="R48" s="107">
        <v>2778852.449</v>
      </c>
      <c r="S48" s="107"/>
      <c r="T48" s="107"/>
      <c r="U48" s="107"/>
      <c r="V48" s="107"/>
      <c r="W48" s="107"/>
      <c r="X48" s="107"/>
      <c r="Y48" s="107"/>
      <c r="Z48" s="107"/>
      <c r="AA48" s="107"/>
      <c r="AB48" s="107"/>
      <c r="AC48" s="107"/>
      <c r="AD48" s="107"/>
      <c r="AE48" s="107"/>
      <c r="AF48" s="107"/>
      <c r="AG48" s="107"/>
    </row>
    <row r="49" spans="1:33" ht="15.75" customHeight="1">
      <c r="A49" s="107"/>
      <c r="B49" s="107" t="s">
        <v>539</v>
      </c>
      <c r="C49" s="107" t="s">
        <v>448</v>
      </c>
      <c r="D49" s="107" t="s">
        <v>639</v>
      </c>
      <c r="E49" s="107" t="str">
        <f t="shared" si="0"/>
        <v>hard coal</v>
      </c>
      <c r="F49" s="107">
        <v>0</v>
      </c>
      <c r="G49" s="107">
        <f t="shared" si="19"/>
        <v>0</v>
      </c>
      <c r="H49" s="107">
        <v>0</v>
      </c>
      <c r="I49" s="107">
        <f t="shared" si="20"/>
        <v>0</v>
      </c>
      <c r="J49" s="107">
        <v>0</v>
      </c>
      <c r="K49" s="107">
        <f t="shared" si="21"/>
        <v>0</v>
      </c>
      <c r="L49" s="107">
        <v>0</v>
      </c>
      <c r="M49" s="107">
        <f t="shared" si="22"/>
        <v>0</v>
      </c>
      <c r="N49" s="107">
        <v>0</v>
      </c>
      <c r="O49" s="107">
        <f t="shared" si="23"/>
        <v>0</v>
      </c>
      <c r="P49" s="107">
        <v>0</v>
      </c>
      <c r="Q49" s="107">
        <f t="shared" si="24"/>
        <v>0</v>
      </c>
      <c r="R49" s="107">
        <v>0</v>
      </c>
      <c r="S49" s="107"/>
      <c r="T49" s="107"/>
      <c r="U49" s="107"/>
      <c r="V49" s="107"/>
      <c r="W49" s="107"/>
      <c r="X49" s="107"/>
      <c r="Y49" s="107"/>
      <c r="Z49" s="107"/>
      <c r="AA49" s="107"/>
      <c r="AB49" s="107"/>
      <c r="AC49" s="107"/>
      <c r="AD49" s="107"/>
      <c r="AE49" s="107"/>
      <c r="AF49" s="107"/>
      <c r="AG49" s="107"/>
    </row>
    <row r="50" spans="1:33" ht="15.75" customHeight="1">
      <c r="A50" s="107"/>
      <c r="B50" s="107" t="s">
        <v>539</v>
      </c>
      <c r="C50" s="107" t="s">
        <v>448</v>
      </c>
      <c r="D50" s="107" t="s">
        <v>640</v>
      </c>
      <c r="E50" s="107" t="str">
        <f t="shared" si="0"/>
        <v>solar thermal</v>
      </c>
      <c r="F50" s="107">
        <v>0</v>
      </c>
      <c r="G50" s="107">
        <f t="shared" si="19"/>
        <v>0</v>
      </c>
      <c r="H50" s="107">
        <v>0</v>
      </c>
      <c r="I50" s="107">
        <f t="shared" si="20"/>
        <v>0</v>
      </c>
      <c r="J50" s="107">
        <v>0</v>
      </c>
      <c r="K50" s="107">
        <f t="shared" si="21"/>
        <v>0</v>
      </c>
      <c r="L50" s="107">
        <v>0</v>
      </c>
      <c r="M50" s="107">
        <f t="shared" si="22"/>
        <v>0</v>
      </c>
      <c r="N50" s="107">
        <v>0</v>
      </c>
      <c r="O50" s="107">
        <f t="shared" si="23"/>
        <v>0</v>
      </c>
      <c r="P50" s="107">
        <v>0</v>
      </c>
      <c r="Q50" s="107">
        <f t="shared" si="24"/>
        <v>3383654.3684999999</v>
      </c>
      <c r="R50" s="107">
        <v>6767308.7369999997</v>
      </c>
      <c r="S50" s="107"/>
      <c r="T50" s="107"/>
      <c r="U50" s="107"/>
      <c r="V50" s="107"/>
      <c r="W50" s="107"/>
      <c r="X50" s="107"/>
      <c r="Y50" s="107"/>
      <c r="Z50" s="107"/>
      <c r="AA50" s="107"/>
      <c r="AB50" s="107"/>
      <c r="AC50" s="107"/>
      <c r="AD50" s="107"/>
      <c r="AE50" s="107"/>
      <c r="AF50" s="107"/>
      <c r="AG50" s="107"/>
    </row>
    <row r="51" spans="1:33" ht="15.75" customHeight="1">
      <c r="A51" s="107"/>
      <c r="B51" s="107" t="s">
        <v>539</v>
      </c>
      <c r="C51" s="107" t="s">
        <v>448</v>
      </c>
      <c r="D51" s="107" t="s">
        <v>641</v>
      </c>
      <c r="E51" s="107" t="str">
        <f t="shared" si="0"/>
        <v>geothermal</v>
      </c>
      <c r="F51" s="107">
        <v>13409370</v>
      </c>
      <c r="G51" s="107">
        <f t="shared" si="19"/>
        <v>13409370</v>
      </c>
      <c r="H51" s="107">
        <v>13409370</v>
      </c>
      <c r="I51" s="107">
        <f t="shared" si="20"/>
        <v>13409370</v>
      </c>
      <c r="J51" s="107">
        <v>13409370</v>
      </c>
      <c r="K51" s="107">
        <f t="shared" si="21"/>
        <v>13409370</v>
      </c>
      <c r="L51" s="107">
        <v>13409370</v>
      </c>
      <c r="M51" s="107">
        <f t="shared" si="22"/>
        <v>13409370</v>
      </c>
      <c r="N51" s="107">
        <v>13409370</v>
      </c>
      <c r="O51" s="107">
        <f t="shared" si="23"/>
        <v>13409370</v>
      </c>
      <c r="P51" s="107">
        <v>13409370</v>
      </c>
      <c r="Q51" s="107">
        <f t="shared" si="24"/>
        <v>13409370</v>
      </c>
      <c r="R51" s="107">
        <v>13409370</v>
      </c>
      <c r="S51" s="107"/>
      <c r="T51" s="107"/>
      <c r="U51" s="107"/>
      <c r="V51" s="107"/>
      <c r="W51" s="107"/>
      <c r="X51" s="107"/>
      <c r="Y51" s="107"/>
      <c r="Z51" s="107"/>
      <c r="AA51" s="107"/>
      <c r="AB51" s="107"/>
      <c r="AC51" s="107"/>
      <c r="AD51" s="107"/>
      <c r="AE51" s="107"/>
      <c r="AF51" s="107"/>
      <c r="AG51" s="107"/>
    </row>
    <row r="52" spans="1:33" ht="15.75" customHeight="1">
      <c r="A52" s="107"/>
      <c r="B52" s="107" t="s">
        <v>539</v>
      </c>
      <c r="C52" s="107" t="s">
        <v>448</v>
      </c>
      <c r="D52" s="107" t="s">
        <v>642</v>
      </c>
      <c r="E52" s="107" t="str">
        <f t="shared" si="0"/>
        <v>hydro</v>
      </c>
      <c r="F52" s="107">
        <v>29542223.739999998</v>
      </c>
      <c r="G52" s="107">
        <f t="shared" si="19"/>
        <v>30389293.159999996</v>
      </c>
      <c r="H52" s="107">
        <v>31236362.579999998</v>
      </c>
      <c r="I52" s="107">
        <f t="shared" si="20"/>
        <v>31313029.390000001</v>
      </c>
      <c r="J52" s="107">
        <v>31389696.199999999</v>
      </c>
      <c r="K52" s="107">
        <f t="shared" si="21"/>
        <v>31746430.204999998</v>
      </c>
      <c r="L52" s="107">
        <v>32103164.210000001</v>
      </c>
      <c r="M52" s="107">
        <f t="shared" si="22"/>
        <v>32103164.210000001</v>
      </c>
      <c r="N52" s="107">
        <v>32103164.210000001</v>
      </c>
      <c r="O52" s="107">
        <f t="shared" si="23"/>
        <v>32270354.450000003</v>
      </c>
      <c r="P52" s="107">
        <v>32437544.690000001</v>
      </c>
      <c r="Q52" s="107">
        <f t="shared" si="24"/>
        <v>32483475.045000002</v>
      </c>
      <c r="R52" s="107">
        <v>32529405.399999999</v>
      </c>
      <c r="S52" s="107"/>
      <c r="T52" s="107"/>
      <c r="U52" s="107"/>
      <c r="V52" s="107"/>
      <c r="W52" s="107"/>
      <c r="X52" s="107"/>
      <c r="Y52" s="107"/>
      <c r="Z52" s="107"/>
      <c r="AA52" s="107"/>
      <c r="AB52" s="107"/>
      <c r="AC52" s="107"/>
      <c r="AD52" s="107"/>
      <c r="AE52" s="107"/>
      <c r="AF52" s="107"/>
      <c r="AG52" s="107"/>
    </row>
    <row r="53" spans="1:33" ht="15.75" customHeight="1">
      <c r="A53" s="107"/>
      <c r="B53" s="107" t="s">
        <v>539</v>
      </c>
      <c r="C53" s="107" t="s">
        <v>448</v>
      </c>
      <c r="D53" s="107" t="s">
        <v>632</v>
      </c>
      <c r="E53" s="107" t="str">
        <f t="shared" si="0"/>
        <v>hydro</v>
      </c>
      <c r="F53" s="107">
        <v>0</v>
      </c>
      <c r="G53" s="107">
        <f t="shared" si="19"/>
        <v>0</v>
      </c>
      <c r="H53" s="107">
        <v>0</v>
      </c>
      <c r="I53" s="107">
        <f t="shared" si="20"/>
        <v>0</v>
      </c>
      <c r="J53" s="107">
        <v>0</v>
      </c>
      <c r="K53" s="107">
        <f t="shared" si="21"/>
        <v>0</v>
      </c>
      <c r="L53" s="107">
        <v>0</v>
      </c>
      <c r="M53" s="107">
        <f t="shared" si="22"/>
        <v>0</v>
      </c>
      <c r="N53" s="107">
        <v>0</v>
      </c>
      <c r="O53" s="107">
        <f t="shared" si="23"/>
        <v>0</v>
      </c>
      <c r="P53" s="107">
        <v>0</v>
      </c>
      <c r="Q53" s="107">
        <f t="shared" si="24"/>
        <v>0</v>
      </c>
      <c r="R53" s="107">
        <v>0</v>
      </c>
      <c r="S53" s="107"/>
      <c r="T53" s="107"/>
      <c r="U53" s="107"/>
      <c r="V53" s="107"/>
      <c r="W53" s="107"/>
      <c r="X53" s="107"/>
      <c r="Y53" s="107"/>
      <c r="Z53" s="107"/>
      <c r="AA53" s="107"/>
      <c r="AB53" s="107"/>
      <c r="AC53" s="107"/>
      <c r="AD53" s="107"/>
      <c r="AE53" s="107"/>
      <c r="AF53" s="107"/>
      <c r="AG53" s="107"/>
    </row>
    <row r="54" spans="1:33" ht="15.75" customHeight="1">
      <c r="A54" s="107"/>
      <c r="B54" s="107" t="s">
        <v>539</v>
      </c>
      <c r="C54" s="107" t="s">
        <v>448</v>
      </c>
      <c r="D54" s="107" t="s">
        <v>643</v>
      </c>
      <c r="E54" s="107" t="str">
        <f t="shared" si="0"/>
        <v>onshore wind</v>
      </c>
      <c r="F54" s="107">
        <v>12814836.25</v>
      </c>
      <c r="G54" s="107">
        <f t="shared" si="19"/>
        <v>12695852.434999999</v>
      </c>
      <c r="H54" s="107">
        <v>12576868.619999999</v>
      </c>
      <c r="I54" s="107">
        <f t="shared" si="20"/>
        <v>12632259.814999999</v>
      </c>
      <c r="J54" s="107">
        <v>12687651.01</v>
      </c>
      <c r="K54" s="107">
        <f t="shared" si="21"/>
        <v>13137888.140000001</v>
      </c>
      <c r="L54" s="107">
        <v>13588125.27</v>
      </c>
      <c r="M54" s="107">
        <f t="shared" si="22"/>
        <v>14345220.914999999</v>
      </c>
      <c r="N54" s="107">
        <v>15102316.560000001</v>
      </c>
      <c r="O54" s="107">
        <f t="shared" si="23"/>
        <v>17468839.024999999</v>
      </c>
      <c r="P54" s="107">
        <v>19835361.489999998</v>
      </c>
      <c r="Q54" s="107">
        <f t="shared" si="24"/>
        <v>21583299.434999999</v>
      </c>
      <c r="R54" s="107">
        <v>23331237.379999999</v>
      </c>
      <c r="S54" s="107"/>
      <c r="T54" s="107"/>
      <c r="U54" s="107"/>
      <c r="V54" s="107"/>
      <c r="W54" s="107"/>
      <c r="X54" s="107"/>
      <c r="Y54" s="107"/>
      <c r="Z54" s="107"/>
      <c r="AA54" s="107"/>
      <c r="AB54" s="107"/>
      <c r="AC54" s="107"/>
      <c r="AD54" s="107"/>
      <c r="AE54" s="107"/>
      <c r="AF54" s="107"/>
      <c r="AG54" s="107"/>
    </row>
    <row r="55" spans="1:33" ht="15.75" customHeight="1">
      <c r="A55" s="107"/>
      <c r="B55" s="107" t="s">
        <v>539</v>
      </c>
      <c r="C55" s="107" t="s">
        <v>448</v>
      </c>
      <c r="D55" s="107" t="s">
        <v>644</v>
      </c>
      <c r="E55" s="107" t="str">
        <f t="shared" si="0"/>
        <v>natural gas nonpeaker</v>
      </c>
      <c r="F55" s="107">
        <v>116698409.90000001</v>
      </c>
      <c r="G55" s="107">
        <f t="shared" si="19"/>
        <v>114699878.80000001</v>
      </c>
      <c r="H55" s="107">
        <v>112701347.7</v>
      </c>
      <c r="I55" s="107">
        <f t="shared" si="20"/>
        <v>102202762.43000001</v>
      </c>
      <c r="J55" s="107">
        <v>91704177.159999996</v>
      </c>
      <c r="K55" s="107">
        <f t="shared" si="21"/>
        <v>85446691.174999997</v>
      </c>
      <c r="L55" s="107">
        <v>79189205.189999998</v>
      </c>
      <c r="M55" s="107">
        <f t="shared" si="22"/>
        <v>76555116.870000005</v>
      </c>
      <c r="N55" s="107">
        <v>73921028.549999997</v>
      </c>
      <c r="O55" s="107">
        <f t="shared" si="23"/>
        <v>66636575.159999996</v>
      </c>
      <c r="P55" s="107">
        <v>59352121.770000003</v>
      </c>
      <c r="Q55" s="107">
        <f t="shared" si="24"/>
        <v>53699547.290000007</v>
      </c>
      <c r="R55" s="107">
        <v>48046972.810000002</v>
      </c>
      <c r="S55" s="107"/>
      <c r="T55" s="107"/>
      <c r="U55" s="107"/>
      <c r="V55" s="107"/>
      <c r="W55" s="107"/>
      <c r="X55" s="107"/>
      <c r="Y55" s="107"/>
      <c r="Z55" s="107"/>
      <c r="AA55" s="107"/>
      <c r="AB55" s="107"/>
      <c r="AC55" s="107"/>
      <c r="AD55" s="107"/>
      <c r="AE55" s="107"/>
      <c r="AF55" s="107"/>
      <c r="AG55" s="107"/>
    </row>
    <row r="56" spans="1:33" ht="15.75" customHeight="1">
      <c r="A56" s="107"/>
      <c r="B56" s="107" t="s">
        <v>539</v>
      </c>
      <c r="C56" s="107" t="s">
        <v>448</v>
      </c>
      <c r="D56" s="107" t="s">
        <v>645</v>
      </c>
      <c r="E56" s="107" t="str">
        <f t="shared" si="0"/>
        <v>natural gas peaker</v>
      </c>
      <c r="F56" s="107">
        <v>0</v>
      </c>
      <c r="G56" s="107">
        <f t="shared" si="19"/>
        <v>0</v>
      </c>
      <c r="H56" s="107">
        <v>0</v>
      </c>
      <c r="I56" s="107">
        <f t="shared" si="20"/>
        <v>0</v>
      </c>
      <c r="J56" s="107">
        <v>0</v>
      </c>
      <c r="K56" s="107">
        <f t="shared" si="21"/>
        <v>0</v>
      </c>
      <c r="L56" s="107">
        <v>0</v>
      </c>
      <c r="M56" s="107">
        <f t="shared" si="22"/>
        <v>0</v>
      </c>
      <c r="N56" s="107">
        <v>0</v>
      </c>
      <c r="O56" s="107">
        <f t="shared" si="23"/>
        <v>0</v>
      </c>
      <c r="P56" s="107">
        <v>0</v>
      </c>
      <c r="Q56" s="107">
        <f t="shared" si="24"/>
        <v>0</v>
      </c>
      <c r="R56" s="107">
        <v>0</v>
      </c>
      <c r="S56" s="107"/>
      <c r="T56" s="107"/>
      <c r="U56" s="107"/>
      <c r="V56" s="107"/>
      <c r="W56" s="107"/>
      <c r="X56" s="107"/>
      <c r="Y56" s="107"/>
      <c r="Z56" s="107"/>
      <c r="AA56" s="107"/>
      <c r="AB56" s="107"/>
      <c r="AC56" s="107"/>
      <c r="AD56" s="107"/>
      <c r="AE56" s="107"/>
      <c r="AF56" s="107"/>
      <c r="AG56" s="107"/>
    </row>
    <row r="57" spans="1:33" ht="15.75" customHeight="1">
      <c r="A57" s="107"/>
      <c r="B57" s="107" t="s">
        <v>539</v>
      </c>
      <c r="C57" s="107" t="s">
        <v>448</v>
      </c>
      <c r="D57" s="107" t="s">
        <v>646</v>
      </c>
      <c r="E57" s="107" t="str">
        <f t="shared" si="0"/>
        <v>nuclear</v>
      </c>
      <c r="F57" s="107">
        <v>17707415.039999999</v>
      </c>
      <c r="G57" s="107">
        <f t="shared" si="19"/>
        <v>17707415.039999999</v>
      </c>
      <c r="H57" s="107">
        <v>17707415.039999999</v>
      </c>
      <c r="I57" s="107">
        <f t="shared" si="20"/>
        <v>17707415.039999999</v>
      </c>
      <c r="J57" s="107">
        <v>17707415.039999999</v>
      </c>
      <c r="K57" s="107">
        <f t="shared" si="21"/>
        <v>13272656.184</v>
      </c>
      <c r="L57" s="107">
        <v>8837897.3279999997</v>
      </c>
      <c r="M57" s="107">
        <f t="shared" si="22"/>
        <v>4418948.6639999999</v>
      </c>
      <c r="N57" s="107">
        <v>0</v>
      </c>
      <c r="O57" s="107">
        <f t="shared" si="23"/>
        <v>0</v>
      </c>
      <c r="P57" s="107">
        <v>0</v>
      </c>
      <c r="Q57" s="107">
        <f t="shared" si="24"/>
        <v>0</v>
      </c>
      <c r="R57" s="107">
        <v>0</v>
      </c>
      <c r="S57" s="107"/>
      <c r="T57" s="107"/>
      <c r="U57" s="107"/>
      <c r="V57" s="107"/>
      <c r="W57" s="107"/>
      <c r="X57" s="107"/>
      <c r="Y57" s="107"/>
      <c r="Z57" s="107"/>
      <c r="AA57" s="107"/>
      <c r="AB57" s="107"/>
      <c r="AC57" s="107"/>
      <c r="AD57" s="107"/>
      <c r="AE57" s="107"/>
      <c r="AF57" s="107"/>
      <c r="AG57" s="107"/>
    </row>
    <row r="58" spans="1:33" ht="15.75" customHeight="1">
      <c r="A58" s="107"/>
      <c r="B58" s="107" t="s">
        <v>539</v>
      </c>
      <c r="C58" s="107" t="s">
        <v>448</v>
      </c>
      <c r="D58" s="107" t="s">
        <v>647</v>
      </c>
      <c r="E58" s="107" t="str">
        <f t="shared" si="0"/>
        <v>offshore wind</v>
      </c>
      <c r="F58" s="107">
        <v>0</v>
      </c>
      <c r="G58" s="107">
        <f t="shared" si="19"/>
        <v>0</v>
      </c>
      <c r="H58" s="107">
        <v>0</v>
      </c>
      <c r="I58" s="107">
        <f t="shared" si="20"/>
        <v>0</v>
      </c>
      <c r="J58" s="107">
        <v>0</v>
      </c>
      <c r="K58" s="107">
        <f t="shared" si="21"/>
        <v>0</v>
      </c>
      <c r="L58" s="107">
        <v>0</v>
      </c>
      <c r="M58" s="107">
        <f t="shared" si="22"/>
        <v>0</v>
      </c>
      <c r="N58" s="107">
        <v>0</v>
      </c>
      <c r="O58" s="107">
        <f t="shared" si="23"/>
        <v>0</v>
      </c>
      <c r="P58" s="107">
        <v>0</v>
      </c>
      <c r="Q58" s="107">
        <f t="shared" si="24"/>
        <v>0</v>
      </c>
      <c r="R58" s="107">
        <v>0</v>
      </c>
      <c r="S58" s="107"/>
      <c r="T58" s="107"/>
      <c r="U58" s="107"/>
      <c r="V58" s="107"/>
      <c r="W58" s="107"/>
      <c r="X58" s="107"/>
      <c r="Y58" s="107"/>
      <c r="Z58" s="107"/>
      <c r="AA58" s="107"/>
      <c r="AB58" s="107"/>
      <c r="AC58" s="107"/>
      <c r="AD58" s="107"/>
      <c r="AE58" s="107"/>
      <c r="AF58" s="107"/>
      <c r="AG58" s="107"/>
    </row>
    <row r="59" spans="1:33" ht="15.75" customHeight="1">
      <c r="A59" s="107"/>
      <c r="B59" s="107" t="s">
        <v>539</v>
      </c>
      <c r="C59" s="107" t="s">
        <v>448</v>
      </c>
      <c r="D59" s="107" t="s">
        <v>648</v>
      </c>
      <c r="E59" s="107" t="str">
        <f t="shared" si="0"/>
        <v>crude oil</v>
      </c>
      <c r="F59" s="107">
        <v>1212417.2069999999</v>
      </c>
      <c r="G59" s="107">
        <f t="shared" si="19"/>
        <v>1205780.7220000001</v>
      </c>
      <c r="H59" s="107">
        <v>1199144.237</v>
      </c>
      <c r="I59" s="107">
        <f t="shared" si="20"/>
        <v>1199144.237</v>
      </c>
      <c r="J59" s="107">
        <v>1199144.237</v>
      </c>
      <c r="K59" s="107">
        <f t="shared" si="21"/>
        <v>1199144.237</v>
      </c>
      <c r="L59" s="107">
        <v>1199144.237</v>
      </c>
      <c r="M59" s="107">
        <f t="shared" si="22"/>
        <v>1199144.237</v>
      </c>
      <c r="N59" s="107">
        <v>1199144.237</v>
      </c>
      <c r="O59" s="107">
        <f t="shared" si="23"/>
        <v>1199144.237</v>
      </c>
      <c r="P59" s="107">
        <v>1199144.237</v>
      </c>
      <c r="Q59" s="107">
        <f t="shared" si="24"/>
        <v>1199144.237</v>
      </c>
      <c r="R59" s="107">
        <v>1199144.237</v>
      </c>
      <c r="S59" s="107"/>
      <c r="T59" s="107"/>
      <c r="U59" s="107"/>
      <c r="V59" s="107"/>
      <c r="W59" s="107"/>
      <c r="X59" s="107"/>
      <c r="Y59" s="107"/>
      <c r="Z59" s="107"/>
      <c r="AA59" s="107"/>
      <c r="AB59" s="107"/>
      <c r="AC59" s="107"/>
      <c r="AD59" s="107"/>
      <c r="AE59" s="107"/>
      <c r="AF59" s="107"/>
      <c r="AG59" s="107"/>
    </row>
    <row r="60" spans="1:33" ht="15.75" customHeight="1">
      <c r="A60" s="107"/>
      <c r="B60" s="107" t="s">
        <v>539</v>
      </c>
      <c r="C60" s="107" t="s">
        <v>448</v>
      </c>
      <c r="D60" s="107" t="s">
        <v>649</v>
      </c>
      <c r="E60" s="107" t="str">
        <f t="shared" si="0"/>
        <v>solar PV</v>
      </c>
      <c r="F60" s="107">
        <v>15677979.57</v>
      </c>
      <c r="G60" s="107">
        <f t="shared" si="19"/>
        <v>17077831.949999999</v>
      </c>
      <c r="H60" s="107">
        <v>18477684.329999998</v>
      </c>
      <c r="I60" s="107">
        <f t="shared" si="20"/>
        <v>18671771.32</v>
      </c>
      <c r="J60" s="107">
        <v>18865858.309999999</v>
      </c>
      <c r="K60" s="107">
        <f t="shared" si="21"/>
        <v>19028595.780000001</v>
      </c>
      <c r="L60" s="107">
        <v>19191333.25</v>
      </c>
      <c r="M60" s="107">
        <f t="shared" si="22"/>
        <v>19418627.064999998</v>
      </c>
      <c r="N60" s="107">
        <v>19645920.879999999</v>
      </c>
      <c r="O60" s="107">
        <f t="shared" si="23"/>
        <v>19922441.439999998</v>
      </c>
      <c r="P60" s="107">
        <v>20198962</v>
      </c>
      <c r="Q60" s="107">
        <f t="shared" si="24"/>
        <v>20558271.125</v>
      </c>
      <c r="R60" s="107">
        <v>20917580.25</v>
      </c>
      <c r="S60" s="107"/>
      <c r="T60" s="107"/>
      <c r="U60" s="107"/>
      <c r="V60" s="107"/>
      <c r="W60" s="107"/>
      <c r="X60" s="107"/>
      <c r="Y60" s="107"/>
      <c r="Z60" s="107"/>
      <c r="AA60" s="107"/>
      <c r="AB60" s="107"/>
      <c r="AC60" s="107"/>
      <c r="AD60" s="107"/>
      <c r="AE60" s="107"/>
      <c r="AF60" s="107"/>
      <c r="AG60" s="107"/>
    </row>
    <row r="61" spans="1:33" ht="15.75" customHeight="1">
      <c r="A61" s="107"/>
      <c r="B61" s="107" t="s">
        <v>539</v>
      </c>
      <c r="C61" s="107" t="s">
        <v>448</v>
      </c>
      <c r="D61" s="107" t="s">
        <v>650</v>
      </c>
      <c r="E61" s="107" t="str">
        <f t="shared" si="0"/>
        <v>storage</v>
      </c>
      <c r="F61" s="107">
        <v>0</v>
      </c>
      <c r="G61" s="107">
        <v>0</v>
      </c>
      <c r="H61" s="107">
        <v>0</v>
      </c>
      <c r="I61" s="107">
        <v>0</v>
      </c>
      <c r="J61" s="107">
        <v>0</v>
      </c>
      <c r="K61" s="107">
        <v>0</v>
      </c>
      <c r="L61" s="107">
        <v>0</v>
      </c>
      <c r="M61" s="107">
        <v>0</v>
      </c>
      <c r="N61" s="107">
        <v>0</v>
      </c>
      <c r="O61" s="107">
        <v>0</v>
      </c>
      <c r="P61" s="107">
        <v>0</v>
      </c>
      <c r="Q61" s="107">
        <v>0</v>
      </c>
      <c r="R61" s="107">
        <v>0</v>
      </c>
      <c r="S61" s="107"/>
      <c r="T61" s="107"/>
      <c r="U61" s="107"/>
      <c r="V61" s="107"/>
      <c r="W61" s="107"/>
      <c r="X61" s="107"/>
      <c r="Y61" s="107"/>
      <c r="Z61" s="107"/>
      <c r="AA61" s="107"/>
      <c r="AB61" s="107"/>
      <c r="AC61" s="107"/>
      <c r="AD61" s="107"/>
      <c r="AE61" s="107"/>
      <c r="AF61" s="107"/>
      <c r="AG61" s="107"/>
    </row>
    <row r="62" spans="1:33" ht="15.75" customHeight="1">
      <c r="A62" s="107"/>
      <c r="B62" s="107" t="s">
        <v>539</v>
      </c>
      <c r="C62" s="107" t="s">
        <v>448</v>
      </c>
      <c r="D62" s="107" t="s">
        <v>652</v>
      </c>
      <c r="E62" s="107" t="str">
        <f t="shared" si="0"/>
        <v>solar PV</v>
      </c>
      <c r="F62" s="107">
        <v>29102675.510000002</v>
      </c>
      <c r="G62" s="107">
        <f t="shared" ref="G62:G75" si="25">AVERAGE(F62,H62)</f>
        <v>32136442.890000001</v>
      </c>
      <c r="H62" s="107">
        <v>35170210.270000003</v>
      </c>
      <c r="I62" s="107">
        <f t="shared" ref="I62:I75" si="26">AVERAGE(H62,J62)</f>
        <v>35168180.760000005</v>
      </c>
      <c r="J62" s="107">
        <v>35166151.25</v>
      </c>
      <c r="K62" s="107">
        <f t="shared" ref="K62:K75" si="27">AVERAGE(J62,L62)</f>
        <v>43120522.629999995</v>
      </c>
      <c r="L62" s="107">
        <v>51074894.009999998</v>
      </c>
      <c r="M62" s="107">
        <f t="shared" ref="M62:M75" si="28">AVERAGE(L62,N62)</f>
        <v>60134950.370000005</v>
      </c>
      <c r="N62" s="107">
        <v>69195006.730000004</v>
      </c>
      <c r="O62" s="107">
        <f t="shared" ref="O62:O75" si="29">AVERAGE(N62,P62)</f>
        <v>72354895.525000006</v>
      </c>
      <c r="P62" s="107">
        <v>75514784.319999993</v>
      </c>
      <c r="Q62" s="107">
        <f t="shared" ref="Q62:Q75" si="30">AVERAGE(P62,R62)</f>
        <v>76126987.294999987</v>
      </c>
      <c r="R62" s="107">
        <v>76739190.269999996</v>
      </c>
      <c r="S62" s="107"/>
      <c r="T62" s="107"/>
      <c r="U62" s="107"/>
      <c r="V62" s="107"/>
      <c r="W62" s="107"/>
      <c r="X62" s="107"/>
      <c r="Y62" s="107"/>
      <c r="Z62" s="107"/>
      <c r="AA62" s="107"/>
      <c r="AB62" s="107"/>
      <c r="AC62" s="107"/>
      <c r="AD62" s="107"/>
      <c r="AE62" s="107"/>
      <c r="AF62" s="107"/>
      <c r="AG62" s="107"/>
    </row>
    <row r="63" spans="1:33" ht="15.75" customHeight="1">
      <c r="A63" s="107"/>
      <c r="B63" s="107" t="s">
        <v>540</v>
      </c>
      <c r="C63" s="107" t="s">
        <v>448</v>
      </c>
      <c r="D63" s="107" t="s">
        <v>638</v>
      </c>
      <c r="E63" s="107" t="str">
        <f t="shared" si="0"/>
        <v>biomass</v>
      </c>
      <c r="F63" s="107">
        <v>0</v>
      </c>
      <c r="G63" s="107">
        <f t="shared" si="25"/>
        <v>0</v>
      </c>
      <c r="H63" s="107">
        <v>0</v>
      </c>
      <c r="I63" s="107">
        <f t="shared" si="26"/>
        <v>0</v>
      </c>
      <c r="J63" s="107">
        <v>0</v>
      </c>
      <c r="K63" s="107">
        <f t="shared" si="27"/>
        <v>0</v>
      </c>
      <c r="L63" s="107">
        <v>0</v>
      </c>
      <c r="M63" s="107">
        <f t="shared" si="28"/>
        <v>0</v>
      </c>
      <c r="N63" s="107">
        <v>0</v>
      </c>
      <c r="O63" s="107">
        <f t="shared" si="29"/>
        <v>0</v>
      </c>
      <c r="P63" s="107">
        <v>0</v>
      </c>
      <c r="Q63" s="107">
        <f t="shared" si="30"/>
        <v>0</v>
      </c>
      <c r="R63" s="107">
        <v>0</v>
      </c>
      <c r="S63" s="107"/>
      <c r="T63" s="107"/>
      <c r="U63" s="107"/>
      <c r="V63" s="107"/>
      <c r="W63" s="107"/>
      <c r="X63" s="107"/>
      <c r="Y63" s="107"/>
      <c r="Z63" s="107"/>
      <c r="AA63" s="107"/>
      <c r="AB63" s="107"/>
      <c r="AC63" s="107"/>
      <c r="AD63" s="107"/>
      <c r="AE63" s="107"/>
      <c r="AF63" s="107"/>
      <c r="AG63" s="107"/>
    </row>
    <row r="64" spans="1:33" ht="15.75" customHeight="1">
      <c r="A64" s="107"/>
      <c r="B64" s="107" t="s">
        <v>540</v>
      </c>
      <c r="C64" s="107" t="s">
        <v>448</v>
      </c>
      <c r="D64" s="107" t="s">
        <v>639</v>
      </c>
      <c r="E64" s="107" t="str">
        <f t="shared" si="0"/>
        <v>hard coal</v>
      </c>
      <c r="F64" s="107">
        <v>31533627.25</v>
      </c>
      <c r="G64" s="107">
        <f t="shared" si="25"/>
        <v>31659244.265000001</v>
      </c>
      <c r="H64" s="107">
        <v>31784861.280000001</v>
      </c>
      <c r="I64" s="107">
        <f t="shared" si="26"/>
        <v>30828925.450000003</v>
      </c>
      <c r="J64" s="107">
        <v>29872989.620000001</v>
      </c>
      <c r="K64" s="107">
        <f t="shared" si="27"/>
        <v>28287075.509999998</v>
      </c>
      <c r="L64" s="107">
        <v>26701161.399999999</v>
      </c>
      <c r="M64" s="107">
        <f t="shared" si="28"/>
        <v>25467839.085000001</v>
      </c>
      <c r="N64" s="107">
        <v>24234516.77</v>
      </c>
      <c r="O64" s="107">
        <f t="shared" si="29"/>
        <v>24230319.424999997</v>
      </c>
      <c r="P64" s="107">
        <v>24226122.079999998</v>
      </c>
      <c r="Q64" s="107">
        <f t="shared" si="30"/>
        <v>24073863.420000002</v>
      </c>
      <c r="R64" s="107">
        <v>23921604.760000002</v>
      </c>
      <c r="S64" s="107"/>
      <c r="T64" s="107"/>
      <c r="U64" s="107"/>
      <c r="V64" s="107"/>
      <c r="W64" s="107"/>
      <c r="X64" s="107"/>
      <c r="Y64" s="107"/>
      <c r="Z64" s="107"/>
      <c r="AA64" s="107"/>
      <c r="AB64" s="107"/>
      <c r="AC64" s="107"/>
      <c r="AD64" s="107"/>
      <c r="AE64" s="107"/>
      <c r="AF64" s="107"/>
      <c r="AG64" s="107"/>
    </row>
    <row r="65" spans="1:33" ht="15.75" customHeight="1">
      <c r="A65" s="107"/>
      <c r="B65" s="107" t="s">
        <v>540</v>
      </c>
      <c r="C65" s="107" t="s">
        <v>448</v>
      </c>
      <c r="D65" s="107" t="s">
        <v>640</v>
      </c>
      <c r="E65" s="107" t="str">
        <f t="shared" si="0"/>
        <v>solar thermal</v>
      </c>
      <c r="F65" s="107">
        <v>0</v>
      </c>
      <c r="G65" s="107">
        <f t="shared" si="25"/>
        <v>0</v>
      </c>
      <c r="H65" s="107">
        <v>0</v>
      </c>
      <c r="I65" s="107">
        <f t="shared" si="26"/>
        <v>0</v>
      </c>
      <c r="J65" s="107">
        <v>0</v>
      </c>
      <c r="K65" s="107">
        <f t="shared" si="27"/>
        <v>0</v>
      </c>
      <c r="L65" s="107">
        <v>0</v>
      </c>
      <c r="M65" s="107">
        <f t="shared" si="28"/>
        <v>0</v>
      </c>
      <c r="N65" s="107">
        <v>0</v>
      </c>
      <c r="O65" s="107">
        <f t="shared" si="29"/>
        <v>0</v>
      </c>
      <c r="P65" s="107">
        <v>0</v>
      </c>
      <c r="Q65" s="107">
        <f t="shared" si="30"/>
        <v>0</v>
      </c>
      <c r="R65" s="107">
        <v>0</v>
      </c>
      <c r="S65" s="107"/>
      <c r="T65" s="107"/>
      <c r="U65" s="107"/>
      <c r="V65" s="107"/>
      <c r="W65" s="107"/>
      <c r="X65" s="107"/>
      <c r="Y65" s="107"/>
      <c r="Z65" s="107"/>
      <c r="AA65" s="107"/>
      <c r="AB65" s="107"/>
      <c r="AC65" s="107"/>
      <c r="AD65" s="107"/>
      <c r="AE65" s="107"/>
      <c r="AF65" s="107"/>
      <c r="AG65" s="107"/>
    </row>
    <row r="66" spans="1:33" ht="15.75" customHeight="1">
      <c r="A66" s="107"/>
      <c r="B66" s="107" t="s">
        <v>540</v>
      </c>
      <c r="C66" s="107" t="s">
        <v>448</v>
      </c>
      <c r="D66" s="107" t="s">
        <v>641</v>
      </c>
      <c r="E66" s="107" t="str">
        <f t="shared" si="0"/>
        <v>geothermal</v>
      </c>
      <c r="F66" s="107">
        <v>0</v>
      </c>
      <c r="G66" s="107">
        <f t="shared" si="25"/>
        <v>0</v>
      </c>
      <c r="H66" s="107">
        <v>0</v>
      </c>
      <c r="I66" s="107">
        <f t="shared" si="26"/>
        <v>0</v>
      </c>
      <c r="J66" s="107">
        <v>0</v>
      </c>
      <c r="K66" s="107">
        <f t="shared" si="27"/>
        <v>0</v>
      </c>
      <c r="L66" s="107">
        <v>0</v>
      </c>
      <c r="M66" s="107">
        <f t="shared" si="28"/>
        <v>0</v>
      </c>
      <c r="N66" s="107">
        <v>0</v>
      </c>
      <c r="O66" s="107">
        <f t="shared" si="29"/>
        <v>0</v>
      </c>
      <c r="P66" s="107">
        <v>0</v>
      </c>
      <c r="Q66" s="107">
        <f t="shared" si="30"/>
        <v>0</v>
      </c>
      <c r="R66" s="107">
        <v>0</v>
      </c>
      <c r="S66" s="107"/>
      <c r="T66" s="107"/>
      <c r="U66" s="107"/>
      <c r="V66" s="107"/>
      <c r="W66" s="107"/>
      <c r="X66" s="107"/>
      <c r="Y66" s="107"/>
      <c r="Z66" s="107"/>
      <c r="AA66" s="107"/>
      <c r="AB66" s="107"/>
      <c r="AC66" s="107"/>
      <c r="AD66" s="107"/>
      <c r="AE66" s="107"/>
      <c r="AF66" s="107"/>
      <c r="AG66" s="107"/>
    </row>
    <row r="67" spans="1:33" ht="15.75" customHeight="1">
      <c r="A67" s="107"/>
      <c r="B67" s="107" t="s">
        <v>540</v>
      </c>
      <c r="C67" s="107" t="s">
        <v>448</v>
      </c>
      <c r="D67" s="107" t="s">
        <v>642</v>
      </c>
      <c r="E67" s="107" t="str">
        <f t="shared" ref="E67:E130" si="31">LOOKUP(D67,$U$2:$V$15,$V$2:$V$15)</f>
        <v>hydro</v>
      </c>
      <c r="F67" s="107">
        <v>1597761.676</v>
      </c>
      <c r="G67" s="107">
        <f t="shared" si="25"/>
        <v>1597761.676</v>
      </c>
      <c r="H67" s="107">
        <v>1597761.676</v>
      </c>
      <c r="I67" s="107">
        <f t="shared" si="26"/>
        <v>1597761.676</v>
      </c>
      <c r="J67" s="107">
        <v>1597761.676</v>
      </c>
      <c r="K67" s="107">
        <f t="shared" si="27"/>
        <v>1597761.676</v>
      </c>
      <c r="L67" s="107">
        <v>1597761.676</v>
      </c>
      <c r="M67" s="107">
        <f t="shared" si="28"/>
        <v>1597761.676</v>
      </c>
      <c r="N67" s="107">
        <v>1597761.676</v>
      </c>
      <c r="O67" s="107">
        <f t="shared" si="29"/>
        <v>1597761.676</v>
      </c>
      <c r="P67" s="107">
        <v>1597761.676</v>
      </c>
      <c r="Q67" s="107">
        <f t="shared" si="30"/>
        <v>1597761.676</v>
      </c>
      <c r="R67" s="107">
        <v>1597761.676</v>
      </c>
      <c r="S67" s="107"/>
      <c r="T67" s="107"/>
      <c r="U67" s="107"/>
      <c r="V67" s="107"/>
      <c r="W67" s="107"/>
      <c r="X67" s="107"/>
      <c r="Y67" s="107"/>
      <c r="Z67" s="107"/>
      <c r="AA67" s="107"/>
      <c r="AB67" s="107"/>
      <c r="AC67" s="107"/>
      <c r="AD67" s="107"/>
      <c r="AE67" s="107"/>
      <c r="AF67" s="107"/>
      <c r="AG67" s="107"/>
    </row>
    <row r="68" spans="1:33" ht="15.75" customHeight="1">
      <c r="A68" s="107"/>
      <c r="B68" s="107" t="s">
        <v>540</v>
      </c>
      <c r="C68" s="107" t="s">
        <v>448</v>
      </c>
      <c r="D68" s="107" t="s">
        <v>632</v>
      </c>
      <c r="E68" s="107" t="str">
        <f t="shared" si="31"/>
        <v>hydro</v>
      </c>
      <c r="F68" s="107">
        <v>0</v>
      </c>
      <c r="G68" s="107">
        <f t="shared" si="25"/>
        <v>0</v>
      </c>
      <c r="H68" s="107">
        <v>0</v>
      </c>
      <c r="I68" s="107">
        <f t="shared" si="26"/>
        <v>0</v>
      </c>
      <c r="J68" s="107">
        <v>0</v>
      </c>
      <c r="K68" s="107">
        <f t="shared" si="27"/>
        <v>0</v>
      </c>
      <c r="L68" s="107">
        <v>0</v>
      </c>
      <c r="M68" s="107">
        <f t="shared" si="28"/>
        <v>0</v>
      </c>
      <c r="N68" s="107">
        <v>0</v>
      </c>
      <c r="O68" s="107">
        <f t="shared" si="29"/>
        <v>0</v>
      </c>
      <c r="P68" s="107">
        <v>0</v>
      </c>
      <c r="Q68" s="107">
        <f t="shared" si="30"/>
        <v>0</v>
      </c>
      <c r="R68" s="107">
        <v>0</v>
      </c>
      <c r="S68" s="107"/>
      <c r="T68" s="107"/>
      <c r="U68" s="107"/>
      <c r="V68" s="107"/>
      <c r="W68" s="107"/>
      <c r="X68" s="107"/>
      <c r="Y68" s="107"/>
      <c r="Z68" s="107"/>
      <c r="AA68" s="107"/>
      <c r="AB68" s="107"/>
      <c r="AC68" s="107"/>
      <c r="AD68" s="107"/>
      <c r="AE68" s="107"/>
      <c r="AF68" s="107"/>
      <c r="AG68" s="107"/>
    </row>
    <row r="69" spans="1:33" ht="15.75" customHeight="1">
      <c r="A69" s="107"/>
      <c r="B69" s="107" t="s">
        <v>540</v>
      </c>
      <c r="C69" s="107" t="s">
        <v>448</v>
      </c>
      <c r="D69" s="107" t="s">
        <v>643</v>
      </c>
      <c r="E69" s="107" t="str">
        <f t="shared" si="31"/>
        <v>onshore wind</v>
      </c>
      <c r="F69" s="107">
        <v>10913092.890000001</v>
      </c>
      <c r="G69" s="107">
        <f t="shared" si="25"/>
        <v>11288181.16</v>
      </c>
      <c r="H69" s="107">
        <v>11663269.43</v>
      </c>
      <c r="I69" s="107">
        <f t="shared" si="26"/>
        <v>11662999.375</v>
      </c>
      <c r="J69" s="107">
        <v>11662729.32</v>
      </c>
      <c r="K69" s="107">
        <f t="shared" si="27"/>
        <v>11822052.01</v>
      </c>
      <c r="L69" s="107">
        <v>11981374.699999999</v>
      </c>
      <c r="M69" s="107">
        <f t="shared" si="28"/>
        <v>13524487.614999998</v>
      </c>
      <c r="N69" s="107">
        <v>15067600.529999999</v>
      </c>
      <c r="O69" s="107">
        <f t="shared" si="29"/>
        <v>15555734.705</v>
      </c>
      <c r="P69" s="107">
        <v>16043868.880000001</v>
      </c>
      <c r="Q69" s="107">
        <f t="shared" si="30"/>
        <v>17650073.055</v>
      </c>
      <c r="R69" s="107">
        <v>19256277.23</v>
      </c>
      <c r="S69" s="107"/>
      <c r="T69" s="107"/>
      <c r="U69" s="107"/>
      <c r="V69" s="107"/>
      <c r="W69" s="107"/>
      <c r="X69" s="107"/>
      <c r="Y69" s="107"/>
      <c r="Z69" s="107"/>
      <c r="AA69" s="107"/>
      <c r="AB69" s="107"/>
      <c r="AC69" s="107"/>
      <c r="AD69" s="107"/>
      <c r="AE69" s="107"/>
      <c r="AF69" s="107"/>
      <c r="AG69" s="107"/>
    </row>
    <row r="70" spans="1:33" ht="15.75" customHeight="1">
      <c r="A70" s="107"/>
      <c r="B70" s="107" t="s">
        <v>540</v>
      </c>
      <c r="C70" s="107" t="s">
        <v>448</v>
      </c>
      <c r="D70" s="107" t="s">
        <v>644</v>
      </c>
      <c r="E70" s="107" t="str">
        <f t="shared" si="31"/>
        <v>natural gas nonpeaker</v>
      </c>
      <c r="F70" s="107">
        <v>7855794.0829999996</v>
      </c>
      <c r="G70" s="107">
        <f t="shared" si="25"/>
        <v>7374173.0140000004</v>
      </c>
      <c r="H70" s="107">
        <v>6892551.9450000003</v>
      </c>
      <c r="I70" s="107">
        <f t="shared" si="26"/>
        <v>6144985.9325000001</v>
      </c>
      <c r="J70" s="107">
        <v>5397419.9199999999</v>
      </c>
      <c r="K70" s="107">
        <f t="shared" si="27"/>
        <v>5229879.0235000001</v>
      </c>
      <c r="L70" s="107">
        <v>5062338.1270000003</v>
      </c>
      <c r="M70" s="107">
        <f t="shared" si="28"/>
        <v>4866152.9525000006</v>
      </c>
      <c r="N70" s="107">
        <v>4669967.7779999999</v>
      </c>
      <c r="O70" s="107">
        <f t="shared" si="29"/>
        <v>4396164.0619999999</v>
      </c>
      <c r="P70" s="107">
        <v>4122360.3459999999</v>
      </c>
      <c r="Q70" s="107">
        <f t="shared" si="30"/>
        <v>3806227.8245000001</v>
      </c>
      <c r="R70" s="107">
        <v>3490095.3029999998</v>
      </c>
      <c r="S70" s="107"/>
      <c r="T70" s="107"/>
      <c r="U70" s="107"/>
      <c r="V70" s="107"/>
      <c r="W70" s="107"/>
      <c r="X70" s="107"/>
      <c r="Y70" s="107"/>
      <c r="Z70" s="107"/>
      <c r="AA70" s="107"/>
      <c r="AB70" s="107"/>
      <c r="AC70" s="107"/>
      <c r="AD70" s="107"/>
      <c r="AE70" s="107"/>
      <c r="AF70" s="107"/>
      <c r="AG70" s="107"/>
    </row>
    <row r="71" spans="1:33" ht="15.75" customHeight="1">
      <c r="A71" s="107"/>
      <c r="B71" s="107" t="s">
        <v>540</v>
      </c>
      <c r="C71" s="107" t="s">
        <v>448</v>
      </c>
      <c r="D71" s="107" t="s">
        <v>645</v>
      </c>
      <c r="E71" s="107" t="str">
        <f t="shared" si="31"/>
        <v>natural gas peaker</v>
      </c>
      <c r="F71" s="107">
        <v>0</v>
      </c>
      <c r="G71" s="107">
        <f t="shared" si="25"/>
        <v>0</v>
      </c>
      <c r="H71" s="107">
        <v>0</v>
      </c>
      <c r="I71" s="107">
        <f t="shared" si="26"/>
        <v>0</v>
      </c>
      <c r="J71" s="107">
        <v>0</v>
      </c>
      <c r="K71" s="107">
        <f t="shared" si="27"/>
        <v>0</v>
      </c>
      <c r="L71" s="107">
        <v>0</v>
      </c>
      <c r="M71" s="107">
        <f t="shared" si="28"/>
        <v>4251.5224644999998</v>
      </c>
      <c r="N71" s="107">
        <v>8503.0449289999997</v>
      </c>
      <c r="O71" s="107">
        <f t="shared" si="29"/>
        <v>4251.5224644999998</v>
      </c>
      <c r="P71" s="107">
        <v>0</v>
      </c>
      <c r="Q71" s="107">
        <f t="shared" si="30"/>
        <v>0</v>
      </c>
      <c r="R71" s="107">
        <v>0</v>
      </c>
      <c r="S71" s="107"/>
      <c r="T71" s="107"/>
      <c r="U71" s="107"/>
      <c r="V71" s="107"/>
      <c r="W71" s="107"/>
      <c r="X71" s="107"/>
      <c r="Y71" s="107"/>
      <c r="Z71" s="107"/>
      <c r="AA71" s="107"/>
      <c r="AB71" s="107"/>
      <c r="AC71" s="107"/>
      <c r="AD71" s="107"/>
      <c r="AE71" s="107"/>
      <c r="AF71" s="107"/>
      <c r="AG71" s="107"/>
    </row>
    <row r="72" spans="1:33" ht="15.75" customHeight="1">
      <c r="A72" s="107"/>
      <c r="B72" s="107" t="s">
        <v>540</v>
      </c>
      <c r="C72" s="107" t="s">
        <v>448</v>
      </c>
      <c r="D72" s="107" t="s">
        <v>646</v>
      </c>
      <c r="E72" s="107" t="str">
        <f t="shared" si="31"/>
        <v>nuclear</v>
      </c>
      <c r="F72" s="107">
        <v>0</v>
      </c>
      <c r="G72" s="107">
        <f t="shared" si="25"/>
        <v>0</v>
      </c>
      <c r="H72" s="107">
        <v>0</v>
      </c>
      <c r="I72" s="107">
        <f t="shared" si="26"/>
        <v>0</v>
      </c>
      <c r="J72" s="107">
        <v>0</v>
      </c>
      <c r="K72" s="107">
        <f t="shared" si="27"/>
        <v>0</v>
      </c>
      <c r="L72" s="107">
        <v>0</v>
      </c>
      <c r="M72" s="107">
        <f t="shared" si="28"/>
        <v>0</v>
      </c>
      <c r="N72" s="107">
        <v>0</v>
      </c>
      <c r="O72" s="107">
        <f t="shared" si="29"/>
        <v>0</v>
      </c>
      <c r="P72" s="107">
        <v>0</v>
      </c>
      <c r="Q72" s="107">
        <f t="shared" si="30"/>
        <v>0</v>
      </c>
      <c r="R72" s="107">
        <v>0</v>
      </c>
      <c r="S72" s="107"/>
      <c r="T72" s="107"/>
      <c r="U72" s="107"/>
      <c r="V72" s="107"/>
      <c r="W72" s="107"/>
      <c r="X72" s="107"/>
      <c r="Y72" s="107"/>
      <c r="Z72" s="107"/>
      <c r="AA72" s="107"/>
      <c r="AB72" s="107"/>
      <c r="AC72" s="107"/>
      <c r="AD72" s="107"/>
      <c r="AE72" s="107"/>
      <c r="AF72" s="107"/>
      <c r="AG72" s="107"/>
    </row>
    <row r="73" spans="1:33" ht="15.75" customHeight="1">
      <c r="A73" s="107"/>
      <c r="B73" s="107" t="s">
        <v>540</v>
      </c>
      <c r="C73" s="107" t="s">
        <v>448</v>
      </c>
      <c r="D73" s="107" t="s">
        <v>647</v>
      </c>
      <c r="E73" s="107" t="str">
        <f t="shared" si="31"/>
        <v>offshore wind</v>
      </c>
      <c r="F73" s="107">
        <v>0</v>
      </c>
      <c r="G73" s="107">
        <f t="shared" si="25"/>
        <v>0</v>
      </c>
      <c r="H73" s="107">
        <v>0</v>
      </c>
      <c r="I73" s="107">
        <f t="shared" si="26"/>
        <v>0</v>
      </c>
      <c r="J73" s="107">
        <v>0</v>
      </c>
      <c r="K73" s="107">
        <f t="shared" si="27"/>
        <v>0</v>
      </c>
      <c r="L73" s="107">
        <v>0</v>
      </c>
      <c r="M73" s="107">
        <f t="shared" si="28"/>
        <v>0</v>
      </c>
      <c r="N73" s="107">
        <v>0</v>
      </c>
      <c r="O73" s="107">
        <f t="shared" si="29"/>
        <v>0</v>
      </c>
      <c r="P73" s="107">
        <v>0</v>
      </c>
      <c r="Q73" s="107">
        <f t="shared" si="30"/>
        <v>0</v>
      </c>
      <c r="R73" s="107">
        <v>0</v>
      </c>
      <c r="S73" s="107"/>
      <c r="T73" s="107"/>
      <c r="U73" s="107"/>
      <c r="V73" s="107"/>
      <c r="W73" s="107"/>
      <c r="X73" s="107"/>
      <c r="Y73" s="107"/>
      <c r="Z73" s="107"/>
      <c r="AA73" s="107"/>
      <c r="AB73" s="107"/>
      <c r="AC73" s="107"/>
      <c r="AD73" s="107"/>
      <c r="AE73" s="107"/>
      <c r="AF73" s="107"/>
      <c r="AG73" s="107"/>
    </row>
    <row r="74" spans="1:33" ht="15.75" customHeight="1">
      <c r="A74" s="107"/>
      <c r="B74" s="107" t="s">
        <v>540</v>
      </c>
      <c r="C74" s="107" t="s">
        <v>448</v>
      </c>
      <c r="D74" s="107" t="s">
        <v>648</v>
      </c>
      <c r="E74" s="107" t="str">
        <f t="shared" si="31"/>
        <v>crude oil</v>
      </c>
      <c r="F74" s="107">
        <v>28834.384320000001</v>
      </c>
      <c r="G74" s="107">
        <f t="shared" si="25"/>
        <v>28834.384320000001</v>
      </c>
      <c r="H74" s="107">
        <v>28834.384320000001</v>
      </c>
      <c r="I74" s="107">
        <f t="shared" si="26"/>
        <v>28834.384320000001</v>
      </c>
      <c r="J74" s="107">
        <v>28834.384320000001</v>
      </c>
      <c r="K74" s="107">
        <f t="shared" si="27"/>
        <v>28834.384320000001</v>
      </c>
      <c r="L74" s="107">
        <v>28834.384320000001</v>
      </c>
      <c r="M74" s="107">
        <f t="shared" si="28"/>
        <v>28834.384320000001</v>
      </c>
      <c r="N74" s="107">
        <v>28834.384320000001</v>
      </c>
      <c r="O74" s="107">
        <f t="shared" si="29"/>
        <v>28834.384320000001</v>
      </c>
      <c r="P74" s="107">
        <v>28834.384320000001</v>
      </c>
      <c r="Q74" s="107">
        <f t="shared" si="30"/>
        <v>28834.384320000001</v>
      </c>
      <c r="R74" s="107">
        <v>28834.384320000001</v>
      </c>
      <c r="S74" s="107"/>
      <c r="T74" s="107"/>
      <c r="U74" s="107"/>
      <c r="V74" s="107"/>
      <c r="W74" s="107"/>
      <c r="X74" s="107"/>
      <c r="Y74" s="107"/>
      <c r="Z74" s="107"/>
      <c r="AA74" s="107"/>
      <c r="AB74" s="107"/>
      <c r="AC74" s="107"/>
      <c r="AD74" s="107"/>
      <c r="AE74" s="107"/>
      <c r="AF74" s="107"/>
      <c r="AG74" s="107"/>
    </row>
    <row r="75" spans="1:33" ht="15.75" customHeight="1">
      <c r="A75" s="107"/>
      <c r="B75" s="107" t="s">
        <v>540</v>
      </c>
      <c r="C75" s="107" t="s">
        <v>448</v>
      </c>
      <c r="D75" s="107" t="s">
        <v>649</v>
      </c>
      <c r="E75" s="107" t="str">
        <f t="shared" si="31"/>
        <v>solar PV</v>
      </c>
      <c r="F75" s="107">
        <v>903079.97420000006</v>
      </c>
      <c r="G75" s="107">
        <f t="shared" si="25"/>
        <v>978405.16460000002</v>
      </c>
      <c r="H75" s="107">
        <v>1053730.355</v>
      </c>
      <c r="I75" s="107">
        <f t="shared" si="26"/>
        <v>1128218.3284999998</v>
      </c>
      <c r="J75" s="107">
        <v>1202706.3019999999</v>
      </c>
      <c r="K75" s="107">
        <f t="shared" si="27"/>
        <v>1283086.5464999999</v>
      </c>
      <c r="L75" s="107">
        <v>1363466.791</v>
      </c>
      <c r="M75" s="107">
        <f t="shared" si="28"/>
        <v>1463885.936</v>
      </c>
      <c r="N75" s="107">
        <v>1564305.081</v>
      </c>
      <c r="O75" s="107">
        <f t="shared" si="29"/>
        <v>1687979.1340000001</v>
      </c>
      <c r="P75" s="107">
        <v>1811653.1869999999</v>
      </c>
      <c r="Q75" s="107">
        <f t="shared" si="30"/>
        <v>1955908.2825</v>
      </c>
      <c r="R75" s="107">
        <v>2100163.378</v>
      </c>
      <c r="S75" s="107"/>
      <c r="T75" s="107"/>
      <c r="U75" s="107"/>
      <c r="V75" s="107"/>
      <c r="W75" s="107"/>
      <c r="X75" s="107"/>
      <c r="Y75" s="107"/>
      <c r="Z75" s="107"/>
      <c r="AA75" s="107"/>
      <c r="AB75" s="107"/>
      <c r="AC75" s="107"/>
      <c r="AD75" s="107"/>
      <c r="AE75" s="107"/>
      <c r="AF75" s="107"/>
      <c r="AG75" s="107"/>
    </row>
    <row r="76" spans="1:33" ht="15.75" customHeight="1">
      <c r="A76" s="107"/>
      <c r="B76" s="107" t="s">
        <v>540</v>
      </c>
      <c r="C76" s="107" t="s">
        <v>448</v>
      </c>
      <c r="D76" s="107" t="s">
        <v>650</v>
      </c>
      <c r="E76" s="107" t="str">
        <f t="shared" si="31"/>
        <v>storage</v>
      </c>
      <c r="F76" s="107">
        <v>0</v>
      </c>
      <c r="G76" s="107">
        <v>0</v>
      </c>
      <c r="H76" s="107">
        <v>0</v>
      </c>
      <c r="I76" s="107">
        <v>0</v>
      </c>
      <c r="J76" s="107">
        <v>0</v>
      </c>
      <c r="K76" s="107">
        <v>0</v>
      </c>
      <c r="L76" s="107">
        <v>0</v>
      </c>
      <c r="M76" s="107">
        <v>0</v>
      </c>
      <c r="N76" s="107">
        <v>0</v>
      </c>
      <c r="O76" s="107">
        <v>0</v>
      </c>
      <c r="P76" s="107">
        <v>0</v>
      </c>
      <c r="Q76" s="107">
        <v>0</v>
      </c>
      <c r="R76" s="107">
        <v>0</v>
      </c>
      <c r="S76" s="107"/>
      <c r="T76" s="107"/>
      <c r="U76" s="107"/>
      <c r="V76" s="107"/>
      <c r="W76" s="107"/>
      <c r="X76" s="107"/>
      <c r="Y76" s="107"/>
      <c r="Z76" s="107"/>
      <c r="AA76" s="107"/>
      <c r="AB76" s="107"/>
      <c r="AC76" s="107"/>
      <c r="AD76" s="107"/>
      <c r="AE76" s="107"/>
      <c r="AF76" s="107"/>
      <c r="AG76" s="107"/>
    </row>
    <row r="77" spans="1:33" ht="15.75" customHeight="1">
      <c r="A77" s="107"/>
      <c r="B77" s="107" t="s">
        <v>540</v>
      </c>
      <c r="C77" s="107" t="s">
        <v>448</v>
      </c>
      <c r="D77" s="107" t="s">
        <v>652</v>
      </c>
      <c r="E77" s="107" t="str">
        <f t="shared" si="31"/>
        <v>solar PV</v>
      </c>
      <c r="F77" s="107">
        <v>1243975.716</v>
      </c>
      <c r="G77" s="107">
        <f t="shared" ref="G77:G90" si="32">AVERAGE(F77,H77)</f>
        <v>1248845.0320000001</v>
      </c>
      <c r="H77" s="107">
        <v>1253714.348</v>
      </c>
      <c r="I77" s="107">
        <f t="shared" ref="I77:I90" si="33">AVERAGE(H77,J77)</f>
        <v>1253714.348</v>
      </c>
      <c r="J77" s="107">
        <v>1253714.348</v>
      </c>
      <c r="K77" s="107">
        <f t="shared" ref="K77:K90" si="34">AVERAGE(J77,L77)</f>
        <v>1954198.3939999999</v>
      </c>
      <c r="L77" s="107">
        <v>2654682.44</v>
      </c>
      <c r="M77" s="107">
        <f t="shared" ref="M77:M90" si="35">AVERAGE(L77,N77)</f>
        <v>2641415.6965000001</v>
      </c>
      <c r="N77" s="107">
        <v>2628148.9530000002</v>
      </c>
      <c r="O77" s="107">
        <f t="shared" ref="O77:O90" si="36">AVERAGE(N77,P77)</f>
        <v>3710691.7620000001</v>
      </c>
      <c r="P77" s="107">
        <v>4793234.5710000005</v>
      </c>
      <c r="Q77" s="107">
        <f t="shared" ref="Q77:Q90" si="37">AVERAGE(P77,R77)</f>
        <v>4769351.4985000007</v>
      </c>
      <c r="R77" s="107">
        <v>4745468.426</v>
      </c>
      <c r="S77" s="107"/>
      <c r="T77" s="107"/>
      <c r="U77" s="107"/>
      <c r="V77" s="107"/>
      <c r="W77" s="107"/>
      <c r="X77" s="107"/>
      <c r="Y77" s="107"/>
      <c r="Z77" s="107"/>
      <c r="AA77" s="107"/>
      <c r="AB77" s="107"/>
      <c r="AC77" s="107"/>
      <c r="AD77" s="107"/>
      <c r="AE77" s="107"/>
      <c r="AF77" s="107"/>
      <c r="AG77" s="107"/>
    </row>
    <row r="78" spans="1:33" ht="15.75" customHeight="1">
      <c r="A78" s="107"/>
      <c r="B78" s="107" t="s">
        <v>541</v>
      </c>
      <c r="C78" s="107" t="s">
        <v>448</v>
      </c>
      <c r="D78" s="107" t="s">
        <v>638</v>
      </c>
      <c r="E78" s="107" t="str">
        <f t="shared" si="31"/>
        <v>biomass</v>
      </c>
      <c r="F78" s="107">
        <v>4950.688889</v>
      </c>
      <c r="G78" s="107">
        <f t="shared" si="32"/>
        <v>27281.3437395</v>
      </c>
      <c r="H78" s="107">
        <v>49611.998590000003</v>
      </c>
      <c r="I78" s="107">
        <f t="shared" si="33"/>
        <v>27281.3437395</v>
      </c>
      <c r="J78" s="107">
        <v>4950.688889</v>
      </c>
      <c r="K78" s="107">
        <f t="shared" si="34"/>
        <v>4950.688889</v>
      </c>
      <c r="L78" s="107">
        <v>4950.688889</v>
      </c>
      <c r="M78" s="107">
        <f t="shared" si="35"/>
        <v>4950.688889</v>
      </c>
      <c r="N78" s="107">
        <v>4950.688889</v>
      </c>
      <c r="O78" s="107">
        <f t="shared" si="36"/>
        <v>4950.688889</v>
      </c>
      <c r="P78" s="107">
        <v>4950.688889</v>
      </c>
      <c r="Q78" s="107">
        <f t="shared" si="37"/>
        <v>4950.688889</v>
      </c>
      <c r="R78" s="107">
        <v>4950.688889</v>
      </c>
      <c r="S78" s="107"/>
      <c r="T78" s="107"/>
      <c r="U78" s="107"/>
      <c r="V78" s="107"/>
      <c r="W78" s="107"/>
      <c r="X78" s="107"/>
      <c r="Y78" s="107"/>
      <c r="Z78" s="107"/>
      <c r="AA78" s="107"/>
      <c r="AB78" s="107"/>
      <c r="AC78" s="107"/>
      <c r="AD78" s="107"/>
      <c r="AE78" s="107"/>
      <c r="AF78" s="107"/>
      <c r="AG78" s="107"/>
    </row>
    <row r="79" spans="1:33" ht="15.75" customHeight="1">
      <c r="A79" s="107"/>
      <c r="B79" s="107" t="s">
        <v>541</v>
      </c>
      <c r="C79" s="107" t="s">
        <v>448</v>
      </c>
      <c r="D79" s="107" t="s">
        <v>639</v>
      </c>
      <c r="E79" s="107" t="str">
        <f t="shared" si="31"/>
        <v>hard coal</v>
      </c>
      <c r="F79" s="107">
        <v>0</v>
      </c>
      <c r="G79" s="107">
        <f t="shared" si="32"/>
        <v>0</v>
      </c>
      <c r="H79" s="107">
        <v>0</v>
      </c>
      <c r="I79" s="107">
        <f t="shared" si="33"/>
        <v>0</v>
      </c>
      <c r="J79" s="107">
        <v>0</v>
      </c>
      <c r="K79" s="107">
        <f t="shared" si="34"/>
        <v>0</v>
      </c>
      <c r="L79" s="107">
        <v>0</v>
      </c>
      <c r="M79" s="107">
        <f t="shared" si="35"/>
        <v>0</v>
      </c>
      <c r="N79" s="107">
        <v>0</v>
      </c>
      <c r="O79" s="107">
        <f t="shared" si="36"/>
        <v>0</v>
      </c>
      <c r="P79" s="107">
        <v>0</v>
      </c>
      <c r="Q79" s="107">
        <f t="shared" si="37"/>
        <v>0</v>
      </c>
      <c r="R79" s="107">
        <v>0</v>
      </c>
      <c r="S79" s="107"/>
      <c r="T79" s="107"/>
      <c r="U79" s="107"/>
      <c r="V79" s="107"/>
      <c r="W79" s="107"/>
      <c r="X79" s="107"/>
      <c r="Y79" s="107"/>
      <c r="Z79" s="107"/>
      <c r="AA79" s="107"/>
      <c r="AB79" s="107"/>
      <c r="AC79" s="107"/>
      <c r="AD79" s="107"/>
      <c r="AE79" s="107"/>
      <c r="AF79" s="107"/>
      <c r="AG79" s="107"/>
    </row>
    <row r="80" spans="1:33" ht="15.75" customHeight="1">
      <c r="A80" s="107"/>
      <c r="B80" s="107" t="s">
        <v>541</v>
      </c>
      <c r="C80" s="107" t="s">
        <v>448</v>
      </c>
      <c r="D80" s="107" t="s">
        <v>640</v>
      </c>
      <c r="E80" s="107" t="str">
        <f t="shared" si="31"/>
        <v>solar thermal</v>
      </c>
      <c r="F80" s="107">
        <v>0</v>
      </c>
      <c r="G80" s="107">
        <f t="shared" si="32"/>
        <v>0</v>
      </c>
      <c r="H80" s="107">
        <v>0</v>
      </c>
      <c r="I80" s="107">
        <f t="shared" si="33"/>
        <v>0</v>
      </c>
      <c r="J80" s="107">
        <v>0</v>
      </c>
      <c r="K80" s="107">
        <f t="shared" si="34"/>
        <v>0</v>
      </c>
      <c r="L80" s="107">
        <v>0</v>
      </c>
      <c r="M80" s="107">
        <f t="shared" si="35"/>
        <v>0</v>
      </c>
      <c r="N80" s="107">
        <v>0</v>
      </c>
      <c r="O80" s="107">
        <f t="shared" si="36"/>
        <v>0</v>
      </c>
      <c r="P80" s="107">
        <v>0</v>
      </c>
      <c r="Q80" s="107">
        <f t="shared" si="37"/>
        <v>0</v>
      </c>
      <c r="R80" s="107">
        <v>0</v>
      </c>
      <c r="S80" s="107"/>
      <c r="T80" s="107"/>
      <c r="U80" s="107"/>
      <c r="V80" s="107"/>
      <c r="W80" s="107"/>
      <c r="X80" s="107"/>
      <c r="Y80" s="107"/>
      <c r="Z80" s="107"/>
      <c r="AA80" s="107"/>
      <c r="AB80" s="107"/>
      <c r="AC80" s="107"/>
      <c r="AD80" s="107"/>
      <c r="AE80" s="107"/>
      <c r="AF80" s="107"/>
      <c r="AG80" s="107"/>
    </row>
    <row r="81" spans="1:33" ht="15.75" customHeight="1">
      <c r="A81" s="107"/>
      <c r="B81" s="107" t="s">
        <v>541</v>
      </c>
      <c r="C81" s="107" t="s">
        <v>448</v>
      </c>
      <c r="D81" s="107" t="s">
        <v>641</v>
      </c>
      <c r="E81" s="107" t="str">
        <f t="shared" si="31"/>
        <v>geothermal</v>
      </c>
      <c r="F81" s="107">
        <v>0</v>
      </c>
      <c r="G81" s="107">
        <f t="shared" si="32"/>
        <v>0</v>
      </c>
      <c r="H81" s="107">
        <v>0</v>
      </c>
      <c r="I81" s="107">
        <f t="shared" si="33"/>
        <v>0</v>
      </c>
      <c r="J81" s="107">
        <v>0</v>
      </c>
      <c r="K81" s="107">
        <f t="shared" si="34"/>
        <v>0</v>
      </c>
      <c r="L81" s="107">
        <v>0</v>
      </c>
      <c r="M81" s="107">
        <f t="shared" si="35"/>
        <v>0</v>
      </c>
      <c r="N81" s="107">
        <v>0</v>
      </c>
      <c r="O81" s="107">
        <f t="shared" si="36"/>
        <v>0</v>
      </c>
      <c r="P81" s="107">
        <v>0</v>
      </c>
      <c r="Q81" s="107">
        <f t="shared" si="37"/>
        <v>0</v>
      </c>
      <c r="R81" s="107">
        <v>0</v>
      </c>
      <c r="S81" s="107"/>
      <c r="T81" s="107"/>
      <c r="U81" s="107"/>
      <c r="V81" s="107"/>
      <c r="W81" s="107"/>
      <c r="X81" s="107"/>
      <c r="Y81" s="107"/>
      <c r="Z81" s="107"/>
      <c r="AA81" s="107"/>
      <c r="AB81" s="107"/>
      <c r="AC81" s="107"/>
      <c r="AD81" s="107"/>
      <c r="AE81" s="107"/>
      <c r="AF81" s="107"/>
      <c r="AG81" s="107"/>
    </row>
    <row r="82" spans="1:33" ht="15.75" customHeight="1">
      <c r="A82" s="107"/>
      <c r="B82" s="107" t="s">
        <v>541</v>
      </c>
      <c r="C82" s="107" t="s">
        <v>448</v>
      </c>
      <c r="D82" s="107" t="s">
        <v>642</v>
      </c>
      <c r="E82" s="107" t="str">
        <f t="shared" si="31"/>
        <v>hydro</v>
      </c>
      <c r="F82" s="107">
        <v>440110.66009999998</v>
      </c>
      <c r="G82" s="107">
        <f t="shared" si="32"/>
        <v>448826.38974999997</v>
      </c>
      <c r="H82" s="107">
        <v>457542.11940000003</v>
      </c>
      <c r="I82" s="107">
        <f t="shared" si="33"/>
        <v>457542.11940000003</v>
      </c>
      <c r="J82" s="107">
        <v>457542.11940000003</v>
      </c>
      <c r="K82" s="107">
        <f t="shared" si="34"/>
        <v>457542.11940000003</v>
      </c>
      <c r="L82" s="107">
        <v>457542.11940000003</v>
      </c>
      <c r="M82" s="107">
        <f t="shared" si="35"/>
        <v>457542.11940000003</v>
      </c>
      <c r="N82" s="107">
        <v>457542.11940000003</v>
      </c>
      <c r="O82" s="107">
        <f t="shared" si="36"/>
        <v>457542.11940000003</v>
      </c>
      <c r="P82" s="107">
        <v>457542.11940000003</v>
      </c>
      <c r="Q82" s="107">
        <f t="shared" si="37"/>
        <v>457542.11940000003</v>
      </c>
      <c r="R82" s="107">
        <v>457542.11940000003</v>
      </c>
      <c r="S82" s="107"/>
      <c r="T82" s="107"/>
      <c r="U82" s="107"/>
      <c r="V82" s="107"/>
      <c r="W82" s="107"/>
      <c r="X82" s="107"/>
      <c r="Y82" s="107"/>
      <c r="Z82" s="107"/>
      <c r="AA82" s="107"/>
      <c r="AB82" s="107"/>
      <c r="AC82" s="107"/>
      <c r="AD82" s="107"/>
      <c r="AE82" s="107"/>
      <c r="AF82" s="107"/>
      <c r="AG82" s="107"/>
    </row>
    <row r="83" spans="1:33" ht="15.75" customHeight="1">
      <c r="A83" s="107"/>
      <c r="B83" s="107" t="s">
        <v>541</v>
      </c>
      <c r="C83" s="107" t="s">
        <v>448</v>
      </c>
      <c r="D83" s="107" t="s">
        <v>632</v>
      </c>
      <c r="E83" s="107" t="str">
        <f t="shared" si="31"/>
        <v>hydro</v>
      </c>
      <c r="F83" s="107">
        <v>0</v>
      </c>
      <c r="G83" s="107">
        <f t="shared" si="32"/>
        <v>0</v>
      </c>
      <c r="H83" s="107">
        <v>0</v>
      </c>
      <c r="I83" s="107">
        <f t="shared" si="33"/>
        <v>0</v>
      </c>
      <c r="J83" s="107">
        <v>0</v>
      </c>
      <c r="K83" s="107">
        <f t="shared" si="34"/>
        <v>0</v>
      </c>
      <c r="L83" s="107">
        <v>0</v>
      </c>
      <c r="M83" s="107">
        <f t="shared" si="35"/>
        <v>0</v>
      </c>
      <c r="N83" s="107">
        <v>0</v>
      </c>
      <c r="O83" s="107">
        <f t="shared" si="36"/>
        <v>0</v>
      </c>
      <c r="P83" s="107">
        <v>0</v>
      </c>
      <c r="Q83" s="107">
        <f t="shared" si="37"/>
        <v>0</v>
      </c>
      <c r="R83" s="107">
        <v>0</v>
      </c>
      <c r="S83" s="107"/>
      <c r="T83" s="107"/>
      <c r="U83" s="107"/>
      <c r="V83" s="107"/>
      <c r="W83" s="107"/>
      <c r="X83" s="107"/>
      <c r="Y83" s="107"/>
      <c r="Z83" s="107"/>
      <c r="AA83" s="107"/>
      <c r="AB83" s="107"/>
      <c r="AC83" s="107"/>
      <c r="AD83" s="107"/>
      <c r="AE83" s="107"/>
      <c r="AF83" s="107"/>
      <c r="AG83" s="107"/>
    </row>
    <row r="84" spans="1:33" ht="15.75" customHeight="1">
      <c r="A84" s="107"/>
      <c r="B84" s="107" t="s">
        <v>541</v>
      </c>
      <c r="C84" s="107" t="s">
        <v>448</v>
      </c>
      <c r="D84" s="107" t="s">
        <v>643</v>
      </c>
      <c r="E84" s="107" t="str">
        <f t="shared" si="31"/>
        <v>onshore wind</v>
      </c>
      <c r="F84" s="107">
        <v>3454.4032320000001</v>
      </c>
      <c r="G84" s="107">
        <f t="shared" si="32"/>
        <v>3454.4032320000001</v>
      </c>
      <c r="H84" s="107">
        <v>3454.4032320000001</v>
      </c>
      <c r="I84" s="107">
        <f t="shared" si="33"/>
        <v>144672.524316</v>
      </c>
      <c r="J84" s="107">
        <v>285890.64539999998</v>
      </c>
      <c r="K84" s="107">
        <f t="shared" si="34"/>
        <v>285890.64539999998</v>
      </c>
      <c r="L84" s="107">
        <v>285890.64539999998</v>
      </c>
      <c r="M84" s="107">
        <f t="shared" si="35"/>
        <v>285890.64539999998</v>
      </c>
      <c r="N84" s="107">
        <v>285890.64539999998</v>
      </c>
      <c r="O84" s="107">
        <f t="shared" si="36"/>
        <v>469224.38925000001</v>
      </c>
      <c r="P84" s="107">
        <v>652558.13309999998</v>
      </c>
      <c r="Q84" s="107">
        <f t="shared" si="37"/>
        <v>652554.90824999998</v>
      </c>
      <c r="R84" s="107">
        <v>652551.68339999998</v>
      </c>
      <c r="S84" s="107"/>
      <c r="T84" s="107"/>
      <c r="U84" s="107"/>
      <c r="V84" s="107"/>
      <c r="W84" s="107"/>
      <c r="X84" s="107"/>
      <c r="Y84" s="107"/>
      <c r="Z84" s="107"/>
      <c r="AA84" s="107"/>
      <c r="AB84" s="107"/>
      <c r="AC84" s="107"/>
      <c r="AD84" s="107"/>
      <c r="AE84" s="107"/>
      <c r="AF84" s="107"/>
      <c r="AG84" s="107"/>
    </row>
    <row r="85" spans="1:33" ht="15.75" customHeight="1">
      <c r="A85" s="107"/>
      <c r="B85" s="107" t="s">
        <v>541</v>
      </c>
      <c r="C85" s="107" t="s">
        <v>448</v>
      </c>
      <c r="D85" s="107" t="s">
        <v>644</v>
      </c>
      <c r="E85" s="107" t="str">
        <f t="shared" si="31"/>
        <v>natural gas nonpeaker</v>
      </c>
      <c r="F85" s="107">
        <v>25331603.52</v>
      </c>
      <c r="G85" s="107">
        <f t="shared" si="32"/>
        <v>27609456.935000002</v>
      </c>
      <c r="H85" s="107">
        <v>29887310.350000001</v>
      </c>
      <c r="I85" s="107">
        <f t="shared" si="33"/>
        <v>29887310.350000001</v>
      </c>
      <c r="J85" s="107">
        <v>29887310.350000001</v>
      </c>
      <c r="K85" s="107">
        <f t="shared" si="34"/>
        <v>29613919.325000003</v>
      </c>
      <c r="L85" s="107">
        <v>29340528.300000001</v>
      </c>
      <c r="M85" s="107">
        <f t="shared" si="35"/>
        <v>28596419.009999998</v>
      </c>
      <c r="N85" s="107">
        <v>27852309.719999999</v>
      </c>
      <c r="O85" s="107">
        <f t="shared" si="36"/>
        <v>26796186.899999999</v>
      </c>
      <c r="P85" s="107">
        <v>25740064.079999998</v>
      </c>
      <c r="Q85" s="107">
        <f t="shared" si="37"/>
        <v>24032900.850000001</v>
      </c>
      <c r="R85" s="107">
        <v>22325737.620000001</v>
      </c>
      <c r="S85" s="107"/>
      <c r="T85" s="107"/>
      <c r="U85" s="107"/>
      <c r="V85" s="107"/>
      <c r="W85" s="107"/>
      <c r="X85" s="107"/>
      <c r="Y85" s="107"/>
      <c r="Z85" s="107"/>
      <c r="AA85" s="107"/>
      <c r="AB85" s="107"/>
      <c r="AC85" s="107"/>
      <c r="AD85" s="107"/>
      <c r="AE85" s="107"/>
      <c r="AF85" s="107"/>
      <c r="AG85" s="107"/>
    </row>
    <row r="86" spans="1:33" ht="15.75" customHeight="1">
      <c r="A86" s="107"/>
      <c r="B86" s="107" t="s">
        <v>541</v>
      </c>
      <c r="C86" s="107" t="s">
        <v>448</v>
      </c>
      <c r="D86" s="107" t="s">
        <v>645</v>
      </c>
      <c r="E86" s="107" t="str">
        <f t="shared" si="31"/>
        <v>natural gas peaker</v>
      </c>
      <c r="F86" s="107">
        <v>42819.68</v>
      </c>
      <c r="G86" s="107">
        <f t="shared" si="32"/>
        <v>42819.68</v>
      </c>
      <c r="H86" s="107">
        <v>42819.68</v>
      </c>
      <c r="I86" s="107">
        <f t="shared" si="33"/>
        <v>37158.76</v>
      </c>
      <c r="J86" s="107">
        <v>31497.84</v>
      </c>
      <c r="K86" s="107">
        <f t="shared" si="34"/>
        <v>31497.84</v>
      </c>
      <c r="L86" s="107">
        <v>31497.84</v>
      </c>
      <c r="M86" s="107">
        <f t="shared" si="35"/>
        <v>31497.84</v>
      </c>
      <c r="N86" s="107">
        <v>31497.84</v>
      </c>
      <c r="O86" s="107">
        <f t="shared" si="36"/>
        <v>31497.84</v>
      </c>
      <c r="P86" s="107">
        <v>31497.84</v>
      </c>
      <c r="Q86" s="107">
        <f t="shared" si="37"/>
        <v>31497.84</v>
      </c>
      <c r="R86" s="107">
        <v>31497.84</v>
      </c>
      <c r="S86" s="107"/>
      <c r="T86" s="107"/>
      <c r="U86" s="107"/>
      <c r="V86" s="107"/>
      <c r="W86" s="107"/>
      <c r="X86" s="107"/>
      <c r="Y86" s="107"/>
      <c r="Z86" s="107"/>
      <c r="AA86" s="107"/>
      <c r="AB86" s="107"/>
      <c r="AC86" s="107"/>
      <c r="AD86" s="107"/>
      <c r="AE86" s="107"/>
      <c r="AF86" s="107"/>
      <c r="AG86" s="107"/>
    </row>
    <row r="87" spans="1:33" ht="15.75" customHeight="1">
      <c r="A87" s="107"/>
      <c r="B87" s="107" t="s">
        <v>541</v>
      </c>
      <c r="C87" s="107" t="s">
        <v>448</v>
      </c>
      <c r="D87" s="107" t="s">
        <v>646</v>
      </c>
      <c r="E87" s="107" t="str">
        <f t="shared" si="31"/>
        <v>nuclear</v>
      </c>
      <c r="F87" s="107">
        <v>16504259.43</v>
      </c>
      <c r="G87" s="107">
        <f t="shared" si="32"/>
        <v>16504259.43</v>
      </c>
      <c r="H87" s="107">
        <v>16504259.43</v>
      </c>
      <c r="I87" s="107">
        <f t="shared" si="33"/>
        <v>16504259.43</v>
      </c>
      <c r="J87" s="107">
        <v>16504259.43</v>
      </c>
      <c r="K87" s="107">
        <f t="shared" si="34"/>
        <v>16504259.43</v>
      </c>
      <c r="L87" s="107">
        <v>16504259.43</v>
      </c>
      <c r="M87" s="107">
        <f t="shared" si="35"/>
        <v>16504259.43</v>
      </c>
      <c r="N87" s="107">
        <v>16504259.43</v>
      </c>
      <c r="O87" s="107">
        <f t="shared" si="36"/>
        <v>16504259.43</v>
      </c>
      <c r="P87" s="107">
        <v>16504259.43</v>
      </c>
      <c r="Q87" s="107">
        <f t="shared" si="37"/>
        <v>16504259.43</v>
      </c>
      <c r="R87" s="107">
        <v>16504259.43</v>
      </c>
      <c r="S87" s="107"/>
      <c r="T87" s="107"/>
      <c r="U87" s="107"/>
      <c r="V87" s="107"/>
      <c r="W87" s="107"/>
      <c r="X87" s="107"/>
      <c r="Y87" s="107"/>
      <c r="Z87" s="107"/>
      <c r="AA87" s="107"/>
      <c r="AB87" s="107"/>
      <c r="AC87" s="107"/>
      <c r="AD87" s="107"/>
      <c r="AE87" s="107"/>
      <c r="AF87" s="107"/>
      <c r="AG87" s="107"/>
    </row>
    <row r="88" spans="1:33" ht="15.75" customHeight="1">
      <c r="A88" s="107"/>
      <c r="B88" s="107" t="s">
        <v>541</v>
      </c>
      <c r="C88" s="107" t="s">
        <v>448</v>
      </c>
      <c r="D88" s="107" t="s">
        <v>647</v>
      </c>
      <c r="E88" s="107" t="str">
        <f t="shared" si="31"/>
        <v>offshore wind</v>
      </c>
      <c r="F88" s="107">
        <v>0</v>
      </c>
      <c r="G88" s="107">
        <f t="shared" si="32"/>
        <v>0</v>
      </c>
      <c r="H88" s="107">
        <v>0</v>
      </c>
      <c r="I88" s="107">
        <f t="shared" si="33"/>
        <v>0</v>
      </c>
      <c r="J88" s="107">
        <v>0</v>
      </c>
      <c r="K88" s="107">
        <f t="shared" si="34"/>
        <v>571784.24399999995</v>
      </c>
      <c r="L88" s="107">
        <v>1143568.4879999999</v>
      </c>
      <c r="M88" s="107">
        <f t="shared" si="35"/>
        <v>1143568.4879999999</v>
      </c>
      <c r="N88" s="107">
        <v>1143568.4879999999</v>
      </c>
      <c r="O88" s="107">
        <f t="shared" si="36"/>
        <v>1143568.4879999999</v>
      </c>
      <c r="P88" s="107">
        <v>1143568.4879999999</v>
      </c>
      <c r="Q88" s="107">
        <f t="shared" si="37"/>
        <v>4010227.9534999998</v>
      </c>
      <c r="R88" s="107">
        <v>6876887.4189999998</v>
      </c>
      <c r="S88" s="107"/>
      <c r="T88" s="107"/>
      <c r="U88" s="107"/>
      <c r="V88" s="107"/>
      <c r="W88" s="107"/>
      <c r="X88" s="107"/>
      <c r="Y88" s="107"/>
      <c r="Z88" s="107"/>
      <c r="AA88" s="107"/>
      <c r="AB88" s="107"/>
      <c r="AC88" s="107"/>
      <c r="AD88" s="107"/>
      <c r="AE88" s="107"/>
      <c r="AF88" s="107"/>
      <c r="AG88" s="107"/>
    </row>
    <row r="89" spans="1:33" ht="15.75" customHeight="1">
      <c r="A89" s="107"/>
      <c r="B89" s="107" t="s">
        <v>541</v>
      </c>
      <c r="C89" s="107" t="s">
        <v>448</v>
      </c>
      <c r="D89" s="107" t="s">
        <v>648</v>
      </c>
      <c r="E89" s="107" t="str">
        <f t="shared" si="31"/>
        <v>crude oil</v>
      </c>
      <c r="F89" s="107">
        <v>756101.63329999999</v>
      </c>
      <c r="G89" s="107">
        <f t="shared" si="32"/>
        <v>756101.63329999999</v>
      </c>
      <c r="H89" s="107">
        <v>756101.63329999999</v>
      </c>
      <c r="I89" s="107">
        <f t="shared" si="33"/>
        <v>756101.63329999999</v>
      </c>
      <c r="J89" s="107">
        <v>756101.63329999999</v>
      </c>
      <c r="K89" s="107">
        <f t="shared" si="34"/>
        <v>756101.63329999999</v>
      </c>
      <c r="L89" s="107">
        <v>756101.63329999999</v>
      </c>
      <c r="M89" s="107">
        <f t="shared" si="35"/>
        <v>756101.63329999999</v>
      </c>
      <c r="N89" s="107">
        <v>756101.63329999999</v>
      </c>
      <c r="O89" s="107">
        <f t="shared" si="36"/>
        <v>756101.63329999999</v>
      </c>
      <c r="P89" s="107">
        <v>756101.63329999999</v>
      </c>
      <c r="Q89" s="107">
        <f t="shared" si="37"/>
        <v>756101.63329999999</v>
      </c>
      <c r="R89" s="107">
        <v>756101.63329999999</v>
      </c>
      <c r="S89" s="107"/>
      <c r="T89" s="107"/>
      <c r="U89" s="107"/>
      <c r="V89" s="107"/>
      <c r="W89" s="107"/>
      <c r="X89" s="107"/>
      <c r="Y89" s="107"/>
      <c r="Z89" s="107"/>
      <c r="AA89" s="107"/>
      <c r="AB89" s="107"/>
      <c r="AC89" s="107"/>
      <c r="AD89" s="107"/>
      <c r="AE89" s="107"/>
      <c r="AF89" s="107"/>
      <c r="AG89" s="107"/>
    </row>
    <row r="90" spans="1:33" ht="15.75" customHeight="1">
      <c r="A90" s="107"/>
      <c r="B90" s="107" t="s">
        <v>541</v>
      </c>
      <c r="C90" s="107" t="s">
        <v>448</v>
      </c>
      <c r="D90" s="107" t="s">
        <v>649</v>
      </c>
      <c r="E90" s="107" t="str">
        <f t="shared" si="31"/>
        <v>solar PV</v>
      </c>
      <c r="F90" s="107">
        <v>639865.90819999995</v>
      </c>
      <c r="G90" s="107">
        <f t="shared" si="32"/>
        <v>703123.34070000006</v>
      </c>
      <c r="H90" s="107">
        <v>766380.77320000005</v>
      </c>
      <c r="I90" s="107">
        <f t="shared" si="33"/>
        <v>825466.79955000011</v>
      </c>
      <c r="J90" s="107">
        <v>884552.82590000005</v>
      </c>
      <c r="K90" s="107">
        <f t="shared" si="34"/>
        <v>903822.46365000005</v>
      </c>
      <c r="L90" s="107">
        <v>923092.10140000004</v>
      </c>
      <c r="M90" s="107">
        <f t="shared" si="35"/>
        <v>946003.18684999994</v>
      </c>
      <c r="N90" s="107">
        <v>968914.27229999995</v>
      </c>
      <c r="O90" s="107">
        <f t="shared" si="36"/>
        <v>995823.62764999992</v>
      </c>
      <c r="P90" s="107">
        <v>1022732.983</v>
      </c>
      <c r="Q90" s="107">
        <f t="shared" si="37"/>
        <v>1057372.6575</v>
      </c>
      <c r="R90" s="107">
        <v>1092012.3319999999</v>
      </c>
      <c r="S90" s="107"/>
      <c r="T90" s="107"/>
      <c r="U90" s="107"/>
      <c r="V90" s="107"/>
      <c r="W90" s="107"/>
      <c r="X90" s="107"/>
      <c r="Y90" s="107"/>
      <c r="Z90" s="107"/>
      <c r="AA90" s="107"/>
      <c r="AB90" s="107"/>
      <c r="AC90" s="107"/>
      <c r="AD90" s="107"/>
      <c r="AE90" s="107"/>
      <c r="AF90" s="107"/>
      <c r="AG90" s="107"/>
    </row>
    <row r="91" spans="1:33" ht="15.75" customHeight="1">
      <c r="A91" s="107"/>
      <c r="B91" s="107" t="s">
        <v>541</v>
      </c>
      <c r="C91" s="107" t="s">
        <v>448</v>
      </c>
      <c r="D91" s="107" t="s">
        <v>650</v>
      </c>
      <c r="E91" s="107" t="str">
        <f t="shared" si="31"/>
        <v>storage</v>
      </c>
      <c r="F91" s="107">
        <v>0</v>
      </c>
      <c r="G91" s="107">
        <v>0</v>
      </c>
      <c r="H91" s="107">
        <v>0</v>
      </c>
      <c r="I91" s="107">
        <v>0</v>
      </c>
      <c r="J91" s="107">
        <v>0</v>
      </c>
      <c r="K91" s="107">
        <v>0</v>
      </c>
      <c r="L91" s="107">
        <v>0</v>
      </c>
      <c r="M91" s="107">
        <v>0</v>
      </c>
      <c r="N91" s="107">
        <v>0</v>
      </c>
      <c r="O91" s="107">
        <v>0</v>
      </c>
      <c r="P91" s="107">
        <v>0</v>
      </c>
      <c r="Q91" s="107">
        <v>0</v>
      </c>
      <c r="R91" s="107">
        <v>0</v>
      </c>
      <c r="S91" s="107"/>
      <c r="T91" s="107"/>
      <c r="U91" s="107"/>
      <c r="V91" s="107"/>
      <c r="W91" s="107"/>
      <c r="X91" s="107"/>
      <c r="Y91" s="107"/>
      <c r="Z91" s="107"/>
      <c r="AA91" s="107"/>
      <c r="AB91" s="107"/>
      <c r="AC91" s="107"/>
      <c r="AD91" s="107"/>
      <c r="AE91" s="107"/>
      <c r="AF91" s="107"/>
      <c r="AG91" s="107"/>
    </row>
    <row r="92" spans="1:33" ht="15.75" customHeight="1">
      <c r="A92" s="107"/>
      <c r="B92" s="107" t="s">
        <v>541</v>
      </c>
      <c r="C92" s="107" t="s">
        <v>448</v>
      </c>
      <c r="D92" s="107" t="s">
        <v>652</v>
      </c>
      <c r="E92" s="107" t="str">
        <f t="shared" si="31"/>
        <v>solar PV</v>
      </c>
      <c r="F92" s="107">
        <v>153417.72870000001</v>
      </c>
      <c r="G92" s="107">
        <f t="shared" ref="G92:G105" si="38">AVERAGE(F92,H92)</f>
        <v>1122208.51835</v>
      </c>
      <c r="H92" s="107">
        <v>2090999.308</v>
      </c>
      <c r="I92" s="107">
        <f t="shared" ref="I92:I105" si="39">AVERAGE(H92,J92)</f>
        <v>2080930.7110000001</v>
      </c>
      <c r="J92" s="107">
        <v>2070862.1140000001</v>
      </c>
      <c r="K92" s="107">
        <f t="shared" ref="K92:K105" si="40">AVERAGE(J92,L92)</f>
        <v>2060513.281</v>
      </c>
      <c r="L92" s="107">
        <v>2050164.4480000001</v>
      </c>
      <c r="M92" s="107">
        <f t="shared" ref="M92:M105" si="41">AVERAGE(L92,N92)</f>
        <v>2040011.973</v>
      </c>
      <c r="N92" s="107">
        <v>2029859.4979999999</v>
      </c>
      <c r="O92" s="107">
        <f t="shared" ref="O92:O105" si="42">AVERAGE(N92,P92)</f>
        <v>2019714.8059999999</v>
      </c>
      <c r="P92" s="107">
        <v>2009570.1140000001</v>
      </c>
      <c r="Q92" s="107">
        <f t="shared" ref="Q92:Q105" si="43">AVERAGE(P92,R92)</f>
        <v>1999530.0825</v>
      </c>
      <c r="R92" s="107">
        <v>1989490.051</v>
      </c>
      <c r="S92" s="107"/>
      <c r="T92" s="107"/>
      <c r="U92" s="107"/>
      <c r="V92" s="107"/>
      <c r="W92" s="107"/>
      <c r="X92" s="107"/>
      <c r="Y92" s="107"/>
      <c r="Z92" s="107"/>
      <c r="AA92" s="107"/>
      <c r="AB92" s="107"/>
      <c r="AC92" s="107"/>
      <c r="AD92" s="107"/>
      <c r="AE92" s="107"/>
      <c r="AF92" s="107"/>
      <c r="AG92" s="107"/>
    </row>
    <row r="93" spans="1:33" ht="15.75" customHeight="1">
      <c r="A93" s="107"/>
      <c r="B93" s="107" t="s">
        <v>542</v>
      </c>
      <c r="C93" s="107" t="s">
        <v>448</v>
      </c>
      <c r="D93" s="107" t="s">
        <v>638</v>
      </c>
      <c r="E93" s="107" t="str">
        <f t="shared" si="31"/>
        <v>biomass</v>
      </c>
      <c r="F93" s="107">
        <v>0</v>
      </c>
      <c r="G93" s="107">
        <f t="shared" si="38"/>
        <v>0</v>
      </c>
      <c r="H93" s="107">
        <v>0</v>
      </c>
      <c r="I93" s="107">
        <f t="shared" si="39"/>
        <v>0</v>
      </c>
      <c r="J93" s="107">
        <v>0</v>
      </c>
      <c r="K93" s="107">
        <f t="shared" si="40"/>
        <v>0</v>
      </c>
      <c r="L93" s="107">
        <v>0</v>
      </c>
      <c r="M93" s="107">
        <f t="shared" si="41"/>
        <v>0</v>
      </c>
      <c r="N93" s="107">
        <v>0</v>
      </c>
      <c r="O93" s="107">
        <f t="shared" si="42"/>
        <v>0</v>
      </c>
      <c r="P93" s="107">
        <v>0</v>
      </c>
      <c r="Q93" s="107">
        <f t="shared" si="43"/>
        <v>0</v>
      </c>
      <c r="R93" s="107">
        <v>0</v>
      </c>
      <c r="S93" s="107"/>
      <c r="T93" s="107"/>
      <c r="U93" s="107"/>
      <c r="V93" s="107"/>
      <c r="W93" s="107"/>
      <c r="X93" s="107"/>
      <c r="Y93" s="107"/>
      <c r="Z93" s="107"/>
      <c r="AA93" s="107"/>
      <c r="AB93" s="107"/>
      <c r="AC93" s="107"/>
      <c r="AD93" s="107"/>
      <c r="AE93" s="107"/>
      <c r="AF93" s="107"/>
      <c r="AG93" s="107"/>
    </row>
    <row r="94" spans="1:33" ht="15.75" customHeight="1">
      <c r="A94" s="107"/>
      <c r="B94" s="107" t="s">
        <v>542</v>
      </c>
      <c r="C94" s="107" t="s">
        <v>448</v>
      </c>
      <c r="D94" s="107" t="s">
        <v>639</v>
      </c>
      <c r="E94" s="107" t="str">
        <f t="shared" si="31"/>
        <v>hard coal</v>
      </c>
      <c r="F94" s="107">
        <v>0</v>
      </c>
      <c r="G94" s="107">
        <f t="shared" si="38"/>
        <v>0</v>
      </c>
      <c r="H94" s="107">
        <v>0</v>
      </c>
      <c r="I94" s="107">
        <f t="shared" si="39"/>
        <v>0</v>
      </c>
      <c r="J94" s="107">
        <v>0</v>
      </c>
      <c r="K94" s="107">
        <f t="shared" si="40"/>
        <v>0</v>
      </c>
      <c r="L94" s="107">
        <v>0</v>
      </c>
      <c r="M94" s="107">
        <f t="shared" si="41"/>
        <v>0</v>
      </c>
      <c r="N94" s="107">
        <v>0</v>
      </c>
      <c r="O94" s="107">
        <f t="shared" si="42"/>
        <v>0</v>
      </c>
      <c r="P94" s="107">
        <v>0</v>
      </c>
      <c r="Q94" s="107">
        <f t="shared" si="43"/>
        <v>0</v>
      </c>
      <c r="R94" s="107">
        <v>0</v>
      </c>
      <c r="S94" s="107"/>
      <c r="T94" s="107"/>
      <c r="U94" s="107"/>
      <c r="V94" s="107"/>
      <c r="W94" s="107"/>
      <c r="X94" s="107"/>
      <c r="Y94" s="107"/>
      <c r="Z94" s="107"/>
      <c r="AA94" s="107"/>
      <c r="AB94" s="107"/>
      <c r="AC94" s="107"/>
      <c r="AD94" s="107"/>
      <c r="AE94" s="107"/>
      <c r="AF94" s="107"/>
      <c r="AG94" s="107"/>
    </row>
    <row r="95" spans="1:33" ht="15.75" customHeight="1">
      <c r="A95" s="107"/>
      <c r="B95" s="107" t="s">
        <v>542</v>
      </c>
      <c r="C95" s="107" t="s">
        <v>448</v>
      </c>
      <c r="D95" s="107" t="s">
        <v>640</v>
      </c>
      <c r="E95" s="107" t="str">
        <f t="shared" si="31"/>
        <v>solar thermal</v>
      </c>
      <c r="F95" s="107">
        <v>0</v>
      </c>
      <c r="G95" s="107">
        <f t="shared" si="38"/>
        <v>0</v>
      </c>
      <c r="H95" s="107">
        <v>0</v>
      </c>
      <c r="I95" s="107">
        <f t="shared" si="39"/>
        <v>0</v>
      </c>
      <c r="J95" s="107">
        <v>0</v>
      </c>
      <c r="K95" s="107">
        <f t="shared" si="40"/>
        <v>0</v>
      </c>
      <c r="L95" s="107">
        <v>0</v>
      </c>
      <c r="M95" s="107">
        <f t="shared" si="41"/>
        <v>0</v>
      </c>
      <c r="N95" s="107">
        <v>0</v>
      </c>
      <c r="O95" s="107">
        <f t="shared" si="42"/>
        <v>0</v>
      </c>
      <c r="P95" s="107">
        <v>0</v>
      </c>
      <c r="Q95" s="107">
        <f t="shared" si="43"/>
        <v>0</v>
      </c>
      <c r="R95" s="107">
        <v>0</v>
      </c>
      <c r="S95" s="107"/>
      <c r="T95" s="107"/>
      <c r="U95" s="107"/>
      <c r="V95" s="107"/>
      <c r="W95" s="107"/>
      <c r="X95" s="107"/>
      <c r="Y95" s="107"/>
      <c r="Z95" s="107"/>
      <c r="AA95" s="107"/>
      <c r="AB95" s="107"/>
      <c r="AC95" s="107"/>
      <c r="AD95" s="107"/>
      <c r="AE95" s="107"/>
      <c r="AF95" s="107"/>
      <c r="AG95" s="107"/>
    </row>
    <row r="96" spans="1:33" ht="15.75" customHeight="1">
      <c r="A96" s="107"/>
      <c r="B96" s="107" t="s">
        <v>542</v>
      </c>
      <c r="C96" s="107" t="s">
        <v>448</v>
      </c>
      <c r="D96" s="107" t="s">
        <v>641</v>
      </c>
      <c r="E96" s="107" t="str">
        <f t="shared" si="31"/>
        <v>geothermal</v>
      </c>
      <c r="F96" s="107">
        <v>0</v>
      </c>
      <c r="G96" s="107">
        <f t="shared" si="38"/>
        <v>0</v>
      </c>
      <c r="H96" s="107">
        <v>0</v>
      </c>
      <c r="I96" s="107">
        <f t="shared" si="39"/>
        <v>0</v>
      </c>
      <c r="J96" s="107">
        <v>0</v>
      </c>
      <c r="K96" s="107">
        <f t="shared" si="40"/>
        <v>0</v>
      </c>
      <c r="L96" s="107">
        <v>0</v>
      </c>
      <c r="M96" s="107">
        <f t="shared" si="41"/>
        <v>0</v>
      </c>
      <c r="N96" s="107">
        <v>0</v>
      </c>
      <c r="O96" s="107">
        <f t="shared" si="42"/>
        <v>0</v>
      </c>
      <c r="P96" s="107">
        <v>0</v>
      </c>
      <c r="Q96" s="107">
        <f t="shared" si="43"/>
        <v>0</v>
      </c>
      <c r="R96" s="107">
        <v>0</v>
      </c>
      <c r="S96" s="107"/>
      <c r="T96" s="107"/>
      <c r="U96" s="107"/>
      <c r="V96" s="107"/>
      <c r="W96" s="107"/>
      <c r="X96" s="107"/>
      <c r="Y96" s="107"/>
      <c r="Z96" s="107"/>
      <c r="AA96" s="107"/>
      <c r="AB96" s="107"/>
      <c r="AC96" s="107"/>
      <c r="AD96" s="107"/>
      <c r="AE96" s="107"/>
      <c r="AF96" s="107"/>
      <c r="AG96" s="107"/>
    </row>
    <row r="97" spans="1:33" ht="15.75" customHeight="1">
      <c r="A97" s="107"/>
      <c r="B97" s="107" t="s">
        <v>542</v>
      </c>
      <c r="C97" s="107" t="s">
        <v>448</v>
      </c>
      <c r="D97" s="107" t="s">
        <v>642</v>
      </c>
      <c r="E97" s="107" t="str">
        <f t="shared" si="31"/>
        <v>hydro</v>
      </c>
      <c r="F97" s="107">
        <v>0</v>
      </c>
      <c r="G97" s="107">
        <f t="shared" si="38"/>
        <v>0</v>
      </c>
      <c r="H97" s="107">
        <v>0</v>
      </c>
      <c r="I97" s="107">
        <f t="shared" si="39"/>
        <v>0</v>
      </c>
      <c r="J97" s="107">
        <v>0</v>
      </c>
      <c r="K97" s="107">
        <f t="shared" si="40"/>
        <v>0</v>
      </c>
      <c r="L97" s="107">
        <v>0</v>
      </c>
      <c r="M97" s="107">
        <f t="shared" si="41"/>
        <v>0</v>
      </c>
      <c r="N97" s="107">
        <v>0</v>
      </c>
      <c r="O97" s="107">
        <f t="shared" si="42"/>
        <v>0</v>
      </c>
      <c r="P97" s="107">
        <v>0</v>
      </c>
      <c r="Q97" s="107">
        <f t="shared" si="43"/>
        <v>0</v>
      </c>
      <c r="R97" s="107">
        <v>0</v>
      </c>
      <c r="S97" s="107"/>
      <c r="T97" s="107"/>
      <c r="U97" s="107"/>
      <c r="V97" s="107"/>
      <c r="W97" s="107"/>
      <c r="X97" s="107"/>
      <c r="Y97" s="107"/>
      <c r="Z97" s="107"/>
      <c r="AA97" s="107"/>
      <c r="AB97" s="107"/>
      <c r="AC97" s="107"/>
      <c r="AD97" s="107"/>
      <c r="AE97" s="107"/>
      <c r="AF97" s="107"/>
      <c r="AG97" s="107"/>
    </row>
    <row r="98" spans="1:33" ht="15.75" customHeight="1">
      <c r="A98" s="107"/>
      <c r="B98" s="107" t="s">
        <v>542</v>
      </c>
      <c r="C98" s="107" t="s">
        <v>448</v>
      </c>
      <c r="D98" s="107" t="s">
        <v>632</v>
      </c>
      <c r="E98" s="107" t="str">
        <f t="shared" si="31"/>
        <v>hydro</v>
      </c>
      <c r="F98" s="107">
        <v>0</v>
      </c>
      <c r="G98" s="107">
        <f t="shared" si="38"/>
        <v>0</v>
      </c>
      <c r="H98" s="107">
        <v>0</v>
      </c>
      <c r="I98" s="107">
        <f t="shared" si="39"/>
        <v>0</v>
      </c>
      <c r="J98" s="107">
        <v>0</v>
      </c>
      <c r="K98" s="107">
        <f t="shared" si="40"/>
        <v>0</v>
      </c>
      <c r="L98" s="107">
        <v>0</v>
      </c>
      <c r="M98" s="107">
        <f t="shared" si="41"/>
        <v>0</v>
      </c>
      <c r="N98" s="107">
        <v>0</v>
      </c>
      <c r="O98" s="107">
        <f t="shared" si="42"/>
        <v>0</v>
      </c>
      <c r="P98" s="107">
        <v>0</v>
      </c>
      <c r="Q98" s="107">
        <f t="shared" si="43"/>
        <v>0</v>
      </c>
      <c r="R98" s="107">
        <v>0</v>
      </c>
      <c r="S98" s="107"/>
      <c r="T98" s="107"/>
      <c r="U98" s="107"/>
      <c r="V98" s="107"/>
      <c r="W98" s="107"/>
      <c r="X98" s="107"/>
      <c r="Y98" s="107"/>
      <c r="Z98" s="107"/>
      <c r="AA98" s="107"/>
      <c r="AB98" s="107"/>
      <c r="AC98" s="107"/>
      <c r="AD98" s="107"/>
      <c r="AE98" s="107"/>
      <c r="AF98" s="107"/>
      <c r="AG98" s="107"/>
    </row>
    <row r="99" spans="1:33" ht="15.75" customHeight="1">
      <c r="A99" s="107"/>
      <c r="B99" s="107" t="s">
        <v>542</v>
      </c>
      <c r="C99" s="107" t="s">
        <v>448</v>
      </c>
      <c r="D99" s="107" t="s">
        <v>643</v>
      </c>
      <c r="E99" s="107" t="str">
        <f t="shared" si="31"/>
        <v>onshore wind</v>
      </c>
      <c r="F99" s="107">
        <v>0</v>
      </c>
      <c r="G99" s="107">
        <f t="shared" si="38"/>
        <v>0</v>
      </c>
      <c r="H99" s="107">
        <v>0</v>
      </c>
      <c r="I99" s="107">
        <f t="shared" si="39"/>
        <v>0</v>
      </c>
      <c r="J99" s="107">
        <v>0</v>
      </c>
      <c r="K99" s="107">
        <f t="shared" si="40"/>
        <v>0</v>
      </c>
      <c r="L99" s="107">
        <v>0</v>
      </c>
      <c r="M99" s="107">
        <f t="shared" si="41"/>
        <v>359.46830240000003</v>
      </c>
      <c r="N99" s="107">
        <v>718.93660480000005</v>
      </c>
      <c r="O99" s="107">
        <f t="shared" si="42"/>
        <v>718.93660480000005</v>
      </c>
      <c r="P99" s="107">
        <v>718.93660480000005</v>
      </c>
      <c r="Q99" s="107">
        <f t="shared" si="43"/>
        <v>718.93660480000005</v>
      </c>
      <c r="R99" s="107">
        <v>718.93660480000005</v>
      </c>
      <c r="S99" s="107"/>
      <c r="T99" s="107"/>
      <c r="U99" s="107"/>
      <c r="V99" s="107"/>
      <c r="W99" s="107"/>
      <c r="X99" s="107"/>
      <c r="Y99" s="107"/>
      <c r="Z99" s="107"/>
      <c r="AA99" s="107"/>
      <c r="AB99" s="107"/>
      <c r="AC99" s="107"/>
      <c r="AD99" s="107"/>
      <c r="AE99" s="107"/>
      <c r="AF99" s="107"/>
      <c r="AG99" s="107"/>
    </row>
    <row r="100" spans="1:33" ht="15.75" customHeight="1">
      <c r="A100" s="107"/>
      <c r="B100" s="107" t="s">
        <v>542</v>
      </c>
      <c r="C100" s="107" t="s">
        <v>448</v>
      </c>
      <c r="D100" s="107" t="s">
        <v>644</v>
      </c>
      <c r="E100" s="107" t="str">
        <f t="shared" si="31"/>
        <v>natural gas nonpeaker</v>
      </c>
      <c r="F100" s="107">
        <v>8132806.1040000003</v>
      </c>
      <c r="G100" s="107">
        <f t="shared" si="38"/>
        <v>8970849.0969999991</v>
      </c>
      <c r="H100" s="107">
        <v>9808892.0899999999</v>
      </c>
      <c r="I100" s="107">
        <f t="shared" si="39"/>
        <v>8592483.8440000005</v>
      </c>
      <c r="J100" s="107">
        <v>7376075.5980000002</v>
      </c>
      <c r="K100" s="107">
        <f t="shared" si="40"/>
        <v>6849145.8940000003</v>
      </c>
      <c r="L100" s="107">
        <v>6322216.1900000004</v>
      </c>
      <c r="M100" s="107">
        <f t="shared" si="41"/>
        <v>6014378.7890000008</v>
      </c>
      <c r="N100" s="107">
        <v>5706541.3880000003</v>
      </c>
      <c r="O100" s="107">
        <f t="shared" si="42"/>
        <v>5386670.2090000007</v>
      </c>
      <c r="P100" s="107">
        <v>5066799.03</v>
      </c>
      <c r="Q100" s="107">
        <f t="shared" si="43"/>
        <v>4755840.6140000001</v>
      </c>
      <c r="R100" s="107">
        <v>4444882.1979999999</v>
      </c>
      <c r="S100" s="107"/>
      <c r="T100" s="107"/>
      <c r="U100" s="107"/>
      <c r="V100" s="107"/>
      <c r="W100" s="107"/>
      <c r="X100" s="107"/>
      <c r="Y100" s="107"/>
      <c r="Z100" s="107"/>
      <c r="AA100" s="107"/>
      <c r="AB100" s="107"/>
      <c r="AC100" s="107"/>
      <c r="AD100" s="107"/>
      <c r="AE100" s="107"/>
      <c r="AF100" s="107"/>
      <c r="AG100" s="107"/>
    </row>
    <row r="101" spans="1:33" ht="15.75" customHeight="1">
      <c r="A101" s="107"/>
      <c r="B101" s="107" t="s">
        <v>542</v>
      </c>
      <c r="C101" s="107" t="s">
        <v>448</v>
      </c>
      <c r="D101" s="107" t="s">
        <v>645</v>
      </c>
      <c r="E101" s="107" t="str">
        <f t="shared" si="31"/>
        <v>natural gas peaker</v>
      </c>
      <c r="F101" s="107">
        <v>9125.76</v>
      </c>
      <c r="G101" s="107">
        <f t="shared" si="38"/>
        <v>8194.56</v>
      </c>
      <c r="H101" s="107">
        <v>7263.36</v>
      </c>
      <c r="I101" s="107">
        <f t="shared" si="39"/>
        <v>7263.36</v>
      </c>
      <c r="J101" s="107">
        <v>7263.36</v>
      </c>
      <c r="K101" s="107">
        <f t="shared" si="40"/>
        <v>7263.36</v>
      </c>
      <c r="L101" s="107">
        <v>7263.36</v>
      </c>
      <c r="M101" s="107">
        <f t="shared" si="41"/>
        <v>7263.36</v>
      </c>
      <c r="N101" s="107">
        <v>7263.36</v>
      </c>
      <c r="O101" s="107">
        <f t="shared" si="42"/>
        <v>7263.36</v>
      </c>
      <c r="P101" s="107">
        <v>7263.36</v>
      </c>
      <c r="Q101" s="107">
        <f t="shared" si="43"/>
        <v>7263.36</v>
      </c>
      <c r="R101" s="107">
        <v>7263.36</v>
      </c>
      <c r="S101" s="107"/>
      <c r="T101" s="107"/>
      <c r="U101" s="107"/>
      <c r="V101" s="107"/>
      <c r="W101" s="107"/>
      <c r="X101" s="107"/>
      <c r="Y101" s="107"/>
      <c r="Z101" s="107"/>
      <c r="AA101" s="107"/>
      <c r="AB101" s="107"/>
      <c r="AC101" s="107"/>
      <c r="AD101" s="107"/>
      <c r="AE101" s="107"/>
      <c r="AF101" s="107"/>
      <c r="AG101" s="107"/>
    </row>
    <row r="102" spans="1:33" ht="15.75" customHeight="1">
      <c r="A102" s="107"/>
      <c r="B102" s="107" t="s">
        <v>542</v>
      </c>
      <c r="C102" s="107" t="s">
        <v>448</v>
      </c>
      <c r="D102" s="107" t="s">
        <v>646</v>
      </c>
      <c r="E102" s="107" t="str">
        <f t="shared" si="31"/>
        <v>nuclear</v>
      </c>
      <c r="F102" s="107">
        <v>0</v>
      </c>
      <c r="G102" s="107">
        <f t="shared" si="38"/>
        <v>0</v>
      </c>
      <c r="H102" s="107">
        <v>0</v>
      </c>
      <c r="I102" s="107">
        <f t="shared" si="39"/>
        <v>0</v>
      </c>
      <c r="J102" s="107">
        <v>0</v>
      </c>
      <c r="K102" s="107">
        <f t="shared" si="40"/>
        <v>0</v>
      </c>
      <c r="L102" s="107">
        <v>0</v>
      </c>
      <c r="M102" s="107">
        <f t="shared" si="41"/>
        <v>0</v>
      </c>
      <c r="N102" s="107">
        <v>0</v>
      </c>
      <c r="O102" s="107">
        <f t="shared" si="42"/>
        <v>0</v>
      </c>
      <c r="P102" s="107">
        <v>0</v>
      </c>
      <c r="Q102" s="107">
        <f t="shared" si="43"/>
        <v>0</v>
      </c>
      <c r="R102" s="107">
        <v>0</v>
      </c>
      <c r="S102" s="107"/>
      <c r="T102" s="107"/>
      <c r="U102" s="107"/>
      <c r="V102" s="107"/>
      <c r="W102" s="107"/>
      <c r="X102" s="107"/>
      <c r="Y102" s="107"/>
      <c r="Z102" s="107"/>
      <c r="AA102" s="107"/>
      <c r="AB102" s="107"/>
      <c r="AC102" s="107"/>
      <c r="AD102" s="107"/>
      <c r="AE102" s="107"/>
      <c r="AF102" s="107"/>
      <c r="AG102" s="107"/>
    </row>
    <row r="103" spans="1:33" ht="15.75" customHeight="1">
      <c r="A103" s="107"/>
      <c r="B103" s="107" t="s">
        <v>542</v>
      </c>
      <c r="C103" s="107" t="s">
        <v>448</v>
      </c>
      <c r="D103" s="107" t="s">
        <v>647</v>
      </c>
      <c r="E103" s="107" t="str">
        <f t="shared" si="31"/>
        <v>offshore wind</v>
      </c>
      <c r="F103" s="107">
        <v>0</v>
      </c>
      <c r="G103" s="107">
        <f t="shared" si="38"/>
        <v>0</v>
      </c>
      <c r="H103" s="107">
        <v>0</v>
      </c>
      <c r="I103" s="107">
        <f t="shared" si="39"/>
        <v>0</v>
      </c>
      <c r="J103" s="107">
        <v>0</v>
      </c>
      <c r="K103" s="107">
        <f t="shared" si="40"/>
        <v>0</v>
      </c>
      <c r="L103" s="107">
        <v>0</v>
      </c>
      <c r="M103" s="107">
        <f t="shared" si="41"/>
        <v>0</v>
      </c>
      <c r="N103" s="107">
        <v>0</v>
      </c>
      <c r="O103" s="107">
        <f t="shared" si="42"/>
        <v>0</v>
      </c>
      <c r="P103" s="107">
        <v>0</v>
      </c>
      <c r="Q103" s="107">
        <f t="shared" si="43"/>
        <v>0</v>
      </c>
      <c r="R103" s="107">
        <v>0</v>
      </c>
      <c r="S103" s="107"/>
      <c r="T103" s="107"/>
      <c r="U103" s="107"/>
      <c r="V103" s="107"/>
      <c r="W103" s="107"/>
      <c r="X103" s="107"/>
      <c r="Y103" s="107"/>
      <c r="Z103" s="107"/>
      <c r="AA103" s="107"/>
      <c r="AB103" s="107"/>
      <c r="AC103" s="107"/>
      <c r="AD103" s="107"/>
      <c r="AE103" s="107"/>
      <c r="AF103" s="107"/>
      <c r="AG103" s="107"/>
    </row>
    <row r="104" spans="1:33" ht="15.75" customHeight="1">
      <c r="A104" s="107"/>
      <c r="B104" s="107" t="s">
        <v>542</v>
      </c>
      <c r="C104" s="107" t="s">
        <v>448</v>
      </c>
      <c r="D104" s="107" t="s">
        <v>648</v>
      </c>
      <c r="E104" s="107" t="str">
        <f t="shared" si="31"/>
        <v>crude oil</v>
      </c>
      <c r="F104" s="107">
        <v>45768.864000000001</v>
      </c>
      <c r="G104" s="107">
        <f t="shared" si="38"/>
        <v>45768.864000000001</v>
      </c>
      <c r="H104" s="107">
        <v>45768.864000000001</v>
      </c>
      <c r="I104" s="107">
        <f t="shared" si="39"/>
        <v>45768.864000000001</v>
      </c>
      <c r="J104" s="107">
        <v>45768.864000000001</v>
      </c>
      <c r="K104" s="107">
        <f t="shared" si="40"/>
        <v>45768.864000000001</v>
      </c>
      <c r="L104" s="107">
        <v>45768.864000000001</v>
      </c>
      <c r="M104" s="107">
        <f t="shared" si="41"/>
        <v>45768.864000000001</v>
      </c>
      <c r="N104" s="107">
        <v>45768.864000000001</v>
      </c>
      <c r="O104" s="107">
        <f t="shared" si="42"/>
        <v>45768.864000000001</v>
      </c>
      <c r="P104" s="107">
        <v>45768.864000000001</v>
      </c>
      <c r="Q104" s="107">
        <f t="shared" si="43"/>
        <v>45768.864000000001</v>
      </c>
      <c r="R104" s="107">
        <v>45768.864000000001</v>
      </c>
      <c r="S104" s="107"/>
      <c r="T104" s="107"/>
      <c r="U104" s="107"/>
      <c r="V104" s="107"/>
      <c r="W104" s="107"/>
      <c r="X104" s="107"/>
      <c r="Y104" s="107"/>
      <c r="Z104" s="107"/>
      <c r="AA104" s="107"/>
      <c r="AB104" s="107"/>
      <c r="AC104" s="107"/>
      <c r="AD104" s="107"/>
      <c r="AE104" s="107"/>
      <c r="AF104" s="107"/>
      <c r="AG104" s="107"/>
    </row>
    <row r="105" spans="1:33" ht="15.75" customHeight="1">
      <c r="A105" s="107"/>
      <c r="B105" s="107" t="s">
        <v>542</v>
      </c>
      <c r="C105" s="107" t="s">
        <v>448</v>
      </c>
      <c r="D105" s="107" t="s">
        <v>649</v>
      </c>
      <c r="E105" s="107" t="str">
        <f t="shared" si="31"/>
        <v>solar PV</v>
      </c>
      <c r="F105" s="107">
        <v>123935.9001</v>
      </c>
      <c r="G105" s="107">
        <f t="shared" si="38"/>
        <v>135889.78985</v>
      </c>
      <c r="H105" s="107">
        <v>147843.6796</v>
      </c>
      <c r="I105" s="107">
        <f t="shared" si="39"/>
        <v>157809.72694999998</v>
      </c>
      <c r="J105" s="107">
        <v>167775.77429999999</v>
      </c>
      <c r="K105" s="107">
        <f t="shared" si="40"/>
        <v>176968.95825</v>
      </c>
      <c r="L105" s="107">
        <v>186162.1422</v>
      </c>
      <c r="M105" s="107">
        <f t="shared" si="41"/>
        <v>197973.80359999998</v>
      </c>
      <c r="N105" s="107">
        <v>209785.465</v>
      </c>
      <c r="O105" s="107">
        <f t="shared" si="42"/>
        <v>224840.20095</v>
      </c>
      <c r="P105" s="107">
        <v>239894.9369</v>
      </c>
      <c r="Q105" s="107">
        <f t="shared" si="43"/>
        <v>258512.09039999999</v>
      </c>
      <c r="R105" s="107">
        <v>277129.2439</v>
      </c>
      <c r="S105" s="107"/>
      <c r="T105" s="107"/>
      <c r="U105" s="107"/>
      <c r="V105" s="107"/>
      <c r="W105" s="107"/>
      <c r="X105" s="107"/>
      <c r="Y105" s="107"/>
      <c r="Z105" s="107"/>
      <c r="AA105" s="107"/>
      <c r="AB105" s="107"/>
      <c r="AC105" s="107"/>
      <c r="AD105" s="107"/>
      <c r="AE105" s="107"/>
      <c r="AF105" s="107"/>
      <c r="AG105" s="107"/>
    </row>
    <row r="106" spans="1:33" ht="15.75" customHeight="1">
      <c r="A106" s="107"/>
      <c r="B106" s="107" t="s">
        <v>542</v>
      </c>
      <c r="C106" s="107" t="s">
        <v>448</v>
      </c>
      <c r="D106" s="107" t="s">
        <v>650</v>
      </c>
      <c r="E106" s="107" t="str">
        <f t="shared" si="31"/>
        <v>storage</v>
      </c>
      <c r="F106" s="107">
        <v>0</v>
      </c>
      <c r="G106" s="107">
        <v>0</v>
      </c>
      <c r="H106" s="107">
        <v>0</v>
      </c>
      <c r="I106" s="107">
        <v>0</v>
      </c>
      <c r="J106" s="107">
        <v>0</v>
      </c>
      <c r="K106" s="107">
        <v>0</v>
      </c>
      <c r="L106" s="107">
        <v>0</v>
      </c>
      <c r="M106" s="107">
        <v>0</v>
      </c>
      <c r="N106" s="107">
        <v>0</v>
      </c>
      <c r="O106" s="107">
        <v>0</v>
      </c>
      <c r="P106" s="107">
        <v>0</v>
      </c>
      <c r="Q106" s="107">
        <v>0</v>
      </c>
      <c r="R106" s="107">
        <v>0</v>
      </c>
      <c r="S106" s="107"/>
      <c r="T106" s="107"/>
      <c r="U106" s="107"/>
      <c r="V106" s="107"/>
      <c r="W106" s="107"/>
      <c r="X106" s="107"/>
      <c r="Y106" s="107"/>
      <c r="Z106" s="107"/>
      <c r="AA106" s="107"/>
      <c r="AB106" s="107"/>
      <c r="AC106" s="107"/>
      <c r="AD106" s="107"/>
      <c r="AE106" s="107"/>
      <c r="AF106" s="107"/>
      <c r="AG106" s="107"/>
    </row>
    <row r="107" spans="1:33" ht="15.75" customHeight="1">
      <c r="A107" s="107"/>
      <c r="B107" s="107" t="s">
        <v>542</v>
      </c>
      <c r="C107" s="107" t="s">
        <v>448</v>
      </c>
      <c r="D107" s="107" t="s">
        <v>652</v>
      </c>
      <c r="E107" s="107" t="str">
        <f t="shared" si="31"/>
        <v>solar PV</v>
      </c>
      <c r="F107" s="107">
        <v>68120.446309999999</v>
      </c>
      <c r="G107" s="107">
        <f t="shared" ref="G107:G120" si="44">AVERAGE(F107,H107)</f>
        <v>68122.007214999991</v>
      </c>
      <c r="H107" s="107">
        <v>68123.568119999996</v>
      </c>
      <c r="I107" s="107">
        <f t="shared" ref="I107:I120" si="45">AVERAGE(H107,J107)</f>
        <v>68123.441514999999</v>
      </c>
      <c r="J107" s="107">
        <v>68123.314910000001</v>
      </c>
      <c r="K107" s="107">
        <f t="shared" ref="K107:K120" si="46">AVERAGE(J107,L107)</f>
        <v>67783.547814999998</v>
      </c>
      <c r="L107" s="107">
        <v>67443.780719999995</v>
      </c>
      <c r="M107" s="107">
        <f t="shared" ref="M107:M120" si="47">AVERAGE(L107,N107)</f>
        <v>67107.073355</v>
      </c>
      <c r="N107" s="107">
        <v>66770.365990000006</v>
      </c>
      <c r="O107" s="107">
        <f t="shared" ref="O107:O120" si="48">AVERAGE(N107,P107)</f>
        <v>66437.217655</v>
      </c>
      <c r="P107" s="107">
        <v>66104.069319999995</v>
      </c>
      <c r="Q107" s="107">
        <f t="shared" ref="Q107:Q120" si="49">AVERAGE(P107,R107)</f>
        <v>65774.445970000001</v>
      </c>
      <c r="R107" s="107">
        <v>65444.822619999999</v>
      </c>
      <c r="S107" s="107"/>
      <c r="T107" s="107"/>
      <c r="U107" s="107"/>
      <c r="V107" s="107"/>
      <c r="W107" s="107"/>
      <c r="X107" s="107"/>
      <c r="Y107" s="107"/>
      <c r="Z107" s="107"/>
      <c r="AA107" s="107"/>
      <c r="AB107" s="107"/>
      <c r="AC107" s="107"/>
      <c r="AD107" s="107"/>
      <c r="AE107" s="107"/>
      <c r="AF107" s="107"/>
      <c r="AG107" s="107"/>
    </row>
    <row r="108" spans="1:33" ht="15.75" customHeight="1">
      <c r="A108" s="107"/>
      <c r="B108" s="107" t="s">
        <v>543</v>
      </c>
      <c r="C108" s="107" t="s">
        <v>448</v>
      </c>
      <c r="D108" s="107" t="s">
        <v>638</v>
      </c>
      <c r="E108" s="107" t="str">
        <f t="shared" si="31"/>
        <v>biomass</v>
      </c>
      <c r="F108" s="107">
        <v>0</v>
      </c>
      <c r="G108" s="107">
        <f t="shared" si="44"/>
        <v>0</v>
      </c>
      <c r="H108" s="107">
        <v>0</v>
      </c>
      <c r="I108" s="107">
        <f t="shared" si="45"/>
        <v>0</v>
      </c>
      <c r="J108" s="107">
        <v>0</v>
      </c>
      <c r="K108" s="107">
        <f t="shared" si="46"/>
        <v>0</v>
      </c>
      <c r="L108" s="107">
        <v>0</v>
      </c>
      <c r="M108" s="107">
        <f t="shared" si="47"/>
        <v>0</v>
      </c>
      <c r="N108" s="107">
        <v>0</v>
      </c>
      <c r="O108" s="107">
        <f t="shared" si="48"/>
        <v>0</v>
      </c>
      <c r="P108" s="107">
        <v>0</v>
      </c>
      <c r="Q108" s="107">
        <f t="shared" si="49"/>
        <v>0</v>
      </c>
      <c r="R108" s="107">
        <v>0</v>
      </c>
      <c r="S108" s="107"/>
      <c r="T108" s="107"/>
      <c r="U108" s="107"/>
      <c r="V108" s="107"/>
      <c r="W108" s="107"/>
      <c r="X108" s="107"/>
      <c r="Y108" s="107"/>
      <c r="Z108" s="107"/>
      <c r="AA108" s="107"/>
      <c r="AB108" s="107"/>
      <c r="AC108" s="107"/>
      <c r="AD108" s="107"/>
      <c r="AE108" s="107"/>
      <c r="AF108" s="107"/>
      <c r="AG108" s="107"/>
    </row>
    <row r="109" spans="1:33" ht="15.75" customHeight="1">
      <c r="A109" s="107"/>
      <c r="B109" s="107" t="s">
        <v>543</v>
      </c>
      <c r="C109" s="107" t="s">
        <v>448</v>
      </c>
      <c r="D109" s="107" t="s">
        <v>639</v>
      </c>
      <c r="E109" s="107" t="str">
        <f t="shared" si="31"/>
        <v>hard coal</v>
      </c>
      <c r="F109" s="107">
        <v>27188344.57</v>
      </c>
      <c r="G109" s="107">
        <f t="shared" si="44"/>
        <v>21801712.935000002</v>
      </c>
      <c r="H109" s="107">
        <v>16415081.300000001</v>
      </c>
      <c r="I109" s="107">
        <f t="shared" si="45"/>
        <v>16520538.039999999</v>
      </c>
      <c r="J109" s="107">
        <v>16625994.779999999</v>
      </c>
      <c r="K109" s="107">
        <f t="shared" si="46"/>
        <v>27025646.975000001</v>
      </c>
      <c r="L109" s="107">
        <v>37425299.170000002</v>
      </c>
      <c r="M109" s="107">
        <f t="shared" si="47"/>
        <v>39484460.120000005</v>
      </c>
      <c r="N109" s="107">
        <v>41543621.07</v>
      </c>
      <c r="O109" s="107">
        <f t="shared" si="48"/>
        <v>41844375.200000003</v>
      </c>
      <c r="P109" s="107">
        <v>42145129.329999998</v>
      </c>
      <c r="Q109" s="107">
        <f t="shared" si="49"/>
        <v>42378847.25</v>
      </c>
      <c r="R109" s="107">
        <v>42612565.170000002</v>
      </c>
      <c r="S109" s="107"/>
      <c r="T109" s="107"/>
      <c r="U109" s="107"/>
      <c r="V109" s="107"/>
      <c r="W109" s="107"/>
      <c r="X109" s="107"/>
      <c r="Y109" s="107"/>
      <c r="Z109" s="107"/>
      <c r="AA109" s="107"/>
      <c r="AB109" s="107"/>
      <c r="AC109" s="107"/>
      <c r="AD109" s="107"/>
      <c r="AE109" s="107"/>
      <c r="AF109" s="107"/>
      <c r="AG109" s="107"/>
    </row>
    <row r="110" spans="1:33" ht="15.75" customHeight="1">
      <c r="A110" s="107"/>
      <c r="B110" s="107" t="s">
        <v>543</v>
      </c>
      <c r="C110" s="107" t="s">
        <v>448</v>
      </c>
      <c r="D110" s="107" t="s">
        <v>640</v>
      </c>
      <c r="E110" s="107" t="str">
        <f t="shared" si="31"/>
        <v>solar thermal</v>
      </c>
      <c r="F110" s="107">
        <v>0</v>
      </c>
      <c r="G110" s="107">
        <f t="shared" si="44"/>
        <v>0</v>
      </c>
      <c r="H110" s="107">
        <v>0</v>
      </c>
      <c r="I110" s="107">
        <f t="shared" si="45"/>
        <v>0</v>
      </c>
      <c r="J110" s="107">
        <v>0</v>
      </c>
      <c r="K110" s="107">
        <f t="shared" si="46"/>
        <v>0</v>
      </c>
      <c r="L110" s="107">
        <v>0</v>
      </c>
      <c r="M110" s="107">
        <f t="shared" si="47"/>
        <v>0</v>
      </c>
      <c r="N110" s="107">
        <v>0</v>
      </c>
      <c r="O110" s="107">
        <f t="shared" si="48"/>
        <v>0</v>
      </c>
      <c r="P110" s="107">
        <v>0</v>
      </c>
      <c r="Q110" s="107">
        <f t="shared" si="49"/>
        <v>0</v>
      </c>
      <c r="R110" s="107">
        <v>0</v>
      </c>
      <c r="S110" s="107"/>
      <c r="T110" s="107"/>
      <c r="U110" s="107"/>
      <c r="V110" s="107"/>
      <c r="W110" s="107"/>
      <c r="X110" s="107"/>
      <c r="Y110" s="107"/>
      <c r="Z110" s="107"/>
      <c r="AA110" s="107"/>
      <c r="AB110" s="107"/>
      <c r="AC110" s="107"/>
      <c r="AD110" s="107"/>
      <c r="AE110" s="107"/>
      <c r="AF110" s="107"/>
      <c r="AG110" s="107"/>
    </row>
    <row r="111" spans="1:33" ht="15.75" customHeight="1">
      <c r="A111" s="107"/>
      <c r="B111" s="107" t="s">
        <v>543</v>
      </c>
      <c r="C111" s="107" t="s">
        <v>448</v>
      </c>
      <c r="D111" s="107" t="s">
        <v>641</v>
      </c>
      <c r="E111" s="107" t="str">
        <f t="shared" si="31"/>
        <v>geothermal</v>
      </c>
      <c r="F111" s="107">
        <v>0</v>
      </c>
      <c r="G111" s="107">
        <f t="shared" si="44"/>
        <v>0</v>
      </c>
      <c r="H111" s="107">
        <v>0</v>
      </c>
      <c r="I111" s="107">
        <f t="shared" si="45"/>
        <v>0</v>
      </c>
      <c r="J111" s="107">
        <v>0</v>
      </c>
      <c r="K111" s="107">
        <f t="shared" si="46"/>
        <v>0</v>
      </c>
      <c r="L111" s="107">
        <v>0</v>
      </c>
      <c r="M111" s="107">
        <f t="shared" si="47"/>
        <v>0</v>
      </c>
      <c r="N111" s="107">
        <v>0</v>
      </c>
      <c r="O111" s="107">
        <f t="shared" si="48"/>
        <v>0</v>
      </c>
      <c r="P111" s="107">
        <v>0</v>
      </c>
      <c r="Q111" s="107">
        <f t="shared" si="49"/>
        <v>0</v>
      </c>
      <c r="R111" s="107">
        <v>0</v>
      </c>
      <c r="S111" s="107"/>
      <c r="T111" s="107"/>
      <c r="U111" s="107"/>
      <c r="V111" s="107"/>
      <c r="W111" s="107"/>
      <c r="X111" s="107"/>
      <c r="Y111" s="107"/>
      <c r="Z111" s="107"/>
      <c r="AA111" s="107"/>
      <c r="AB111" s="107"/>
      <c r="AC111" s="107"/>
      <c r="AD111" s="107"/>
      <c r="AE111" s="107"/>
      <c r="AF111" s="107"/>
      <c r="AG111" s="107"/>
    </row>
    <row r="112" spans="1:33" ht="15.75" customHeight="1">
      <c r="A112" s="107"/>
      <c r="B112" s="107" t="s">
        <v>543</v>
      </c>
      <c r="C112" s="107" t="s">
        <v>448</v>
      </c>
      <c r="D112" s="107" t="s">
        <v>642</v>
      </c>
      <c r="E112" s="107" t="str">
        <f t="shared" si="31"/>
        <v>hydro</v>
      </c>
      <c r="F112" s="107">
        <v>183569.04519999999</v>
      </c>
      <c r="G112" s="107">
        <f t="shared" si="44"/>
        <v>189538.44459999999</v>
      </c>
      <c r="H112" s="107">
        <v>195507.84400000001</v>
      </c>
      <c r="I112" s="107">
        <f t="shared" si="45"/>
        <v>195507.84400000001</v>
      </c>
      <c r="J112" s="107">
        <v>195507.84400000001</v>
      </c>
      <c r="K112" s="107">
        <f t="shared" si="46"/>
        <v>195507.84400000001</v>
      </c>
      <c r="L112" s="107">
        <v>195507.84400000001</v>
      </c>
      <c r="M112" s="107">
        <f t="shared" si="47"/>
        <v>195507.84400000001</v>
      </c>
      <c r="N112" s="107">
        <v>195507.84400000001</v>
      </c>
      <c r="O112" s="107">
        <f t="shared" si="48"/>
        <v>196117.07410000003</v>
      </c>
      <c r="P112" s="107">
        <v>196726.30420000001</v>
      </c>
      <c r="Q112" s="107">
        <f t="shared" si="49"/>
        <v>197060.67105</v>
      </c>
      <c r="R112" s="107">
        <v>197395.0379</v>
      </c>
      <c r="S112" s="107"/>
      <c r="T112" s="107"/>
      <c r="U112" s="107"/>
      <c r="V112" s="107"/>
      <c r="W112" s="107"/>
      <c r="X112" s="107"/>
      <c r="Y112" s="107"/>
      <c r="Z112" s="107"/>
      <c r="AA112" s="107"/>
      <c r="AB112" s="107"/>
      <c r="AC112" s="107"/>
      <c r="AD112" s="107"/>
      <c r="AE112" s="107"/>
      <c r="AF112" s="107"/>
      <c r="AG112" s="107"/>
    </row>
    <row r="113" spans="1:33" ht="15.75" customHeight="1">
      <c r="A113" s="107"/>
      <c r="B113" s="107" t="s">
        <v>543</v>
      </c>
      <c r="C113" s="107" t="s">
        <v>448</v>
      </c>
      <c r="D113" s="107" t="s">
        <v>632</v>
      </c>
      <c r="E113" s="107" t="str">
        <f t="shared" si="31"/>
        <v>hydro</v>
      </c>
      <c r="F113" s="107">
        <v>0</v>
      </c>
      <c r="G113" s="107">
        <f t="shared" si="44"/>
        <v>0</v>
      </c>
      <c r="H113" s="107">
        <v>0</v>
      </c>
      <c r="I113" s="107">
        <f t="shared" si="45"/>
        <v>0</v>
      </c>
      <c r="J113" s="107">
        <v>0</v>
      </c>
      <c r="K113" s="107">
        <f t="shared" si="46"/>
        <v>0</v>
      </c>
      <c r="L113" s="107">
        <v>0</v>
      </c>
      <c r="M113" s="107">
        <f t="shared" si="47"/>
        <v>0</v>
      </c>
      <c r="N113" s="107">
        <v>0</v>
      </c>
      <c r="O113" s="107">
        <f t="shared" si="48"/>
        <v>0</v>
      </c>
      <c r="P113" s="107">
        <v>0</v>
      </c>
      <c r="Q113" s="107">
        <f t="shared" si="49"/>
        <v>0</v>
      </c>
      <c r="R113" s="107">
        <v>0</v>
      </c>
      <c r="S113" s="107"/>
      <c r="T113" s="107"/>
      <c r="U113" s="107"/>
      <c r="V113" s="107"/>
      <c r="W113" s="107"/>
      <c r="X113" s="107"/>
      <c r="Y113" s="107"/>
      <c r="Z113" s="107"/>
      <c r="AA113" s="107"/>
      <c r="AB113" s="107"/>
      <c r="AC113" s="107"/>
      <c r="AD113" s="107"/>
      <c r="AE113" s="107"/>
      <c r="AF113" s="107"/>
      <c r="AG113" s="107"/>
    </row>
    <row r="114" spans="1:33" ht="15.75" customHeight="1">
      <c r="A114" s="107"/>
      <c r="B114" s="107" t="s">
        <v>543</v>
      </c>
      <c r="C114" s="107" t="s">
        <v>448</v>
      </c>
      <c r="D114" s="107" t="s">
        <v>643</v>
      </c>
      <c r="E114" s="107" t="str">
        <f t="shared" si="31"/>
        <v>onshore wind</v>
      </c>
      <c r="F114" s="107">
        <v>0</v>
      </c>
      <c r="G114" s="107">
        <f t="shared" si="44"/>
        <v>0</v>
      </c>
      <c r="H114" s="107">
        <v>0</v>
      </c>
      <c r="I114" s="107">
        <f t="shared" si="45"/>
        <v>0</v>
      </c>
      <c r="J114" s="107">
        <v>0</v>
      </c>
      <c r="K114" s="107">
        <f t="shared" si="46"/>
        <v>0</v>
      </c>
      <c r="L114" s="107">
        <v>0</v>
      </c>
      <c r="M114" s="107">
        <f t="shared" si="47"/>
        <v>0</v>
      </c>
      <c r="N114" s="107">
        <v>0</v>
      </c>
      <c r="O114" s="107">
        <f t="shared" si="48"/>
        <v>0</v>
      </c>
      <c r="P114" s="107">
        <v>0</v>
      </c>
      <c r="Q114" s="107">
        <f t="shared" si="49"/>
        <v>0</v>
      </c>
      <c r="R114" s="107">
        <v>0</v>
      </c>
      <c r="S114" s="107"/>
      <c r="T114" s="107"/>
      <c r="U114" s="107"/>
      <c r="V114" s="107"/>
      <c r="W114" s="107"/>
      <c r="X114" s="107"/>
      <c r="Y114" s="107"/>
      <c r="Z114" s="107"/>
      <c r="AA114" s="107"/>
      <c r="AB114" s="107"/>
      <c r="AC114" s="107"/>
      <c r="AD114" s="107"/>
      <c r="AE114" s="107"/>
      <c r="AF114" s="107"/>
      <c r="AG114" s="107"/>
    </row>
    <row r="115" spans="1:33" ht="15.75" customHeight="1">
      <c r="A115" s="107"/>
      <c r="B115" s="107" t="s">
        <v>543</v>
      </c>
      <c r="C115" s="107" t="s">
        <v>448</v>
      </c>
      <c r="D115" s="107" t="s">
        <v>644</v>
      </c>
      <c r="E115" s="107" t="str">
        <f t="shared" si="31"/>
        <v>natural gas nonpeaker</v>
      </c>
      <c r="F115" s="107">
        <v>162568672.59999999</v>
      </c>
      <c r="G115" s="107">
        <f t="shared" si="44"/>
        <v>169700803.30000001</v>
      </c>
      <c r="H115" s="107">
        <v>176832934</v>
      </c>
      <c r="I115" s="107">
        <f t="shared" si="45"/>
        <v>176009945.65000001</v>
      </c>
      <c r="J115" s="107">
        <v>175186957.30000001</v>
      </c>
      <c r="K115" s="107">
        <f t="shared" si="46"/>
        <v>161323334.5</v>
      </c>
      <c r="L115" s="107">
        <v>147459711.69999999</v>
      </c>
      <c r="M115" s="107">
        <f t="shared" si="47"/>
        <v>143809854.09999999</v>
      </c>
      <c r="N115" s="107">
        <v>140159996.5</v>
      </c>
      <c r="O115" s="107">
        <f t="shared" si="48"/>
        <v>139597070.5</v>
      </c>
      <c r="P115" s="107">
        <v>139034144.5</v>
      </c>
      <c r="Q115" s="107">
        <f t="shared" si="49"/>
        <v>140401864.09999999</v>
      </c>
      <c r="R115" s="107">
        <v>141769583.69999999</v>
      </c>
      <c r="S115" s="107"/>
      <c r="T115" s="107"/>
      <c r="U115" s="107"/>
      <c r="V115" s="107"/>
      <c r="W115" s="107"/>
      <c r="X115" s="107"/>
      <c r="Y115" s="107"/>
      <c r="Z115" s="107"/>
      <c r="AA115" s="107"/>
      <c r="AB115" s="107"/>
      <c r="AC115" s="107"/>
      <c r="AD115" s="107"/>
      <c r="AE115" s="107"/>
      <c r="AF115" s="107"/>
      <c r="AG115" s="107"/>
    </row>
    <row r="116" spans="1:33" ht="15.75" customHeight="1">
      <c r="A116" s="107"/>
      <c r="B116" s="107" t="s">
        <v>543</v>
      </c>
      <c r="C116" s="107" t="s">
        <v>448</v>
      </c>
      <c r="D116" s="107" t="s">
        <v>645</v>
      </c>
      <c r="E116" s="107" t="str">
        <f t="shared" si="31"/>
        <v>natural gas peaker</v>
      </c>
      <c r="F116" s="107">
        <v>614979.34950000001</v>
      </c>
      <c r="G116" s="107">
        <f t="shared" si="44"/>
        <v>560904.10624999995</v>
      </c>
      <c r="H116" s="107">
        <v>506828.86300000001</v>
      </c>
      <c r="I116" s="107">
        <f t="shared" si="45"/>
        <v>515040.13280000002</v>
      </c>
      <c r="J116" s="107">
        <v>523251.40259999997</v>
      </c>
      <c r="K116" s="107">
        <f t="shared" si="46"/>
        <v>416869.0343</v>
      </c>
      <c r="L116" s="107">
        <v>310486.66600000003</v>
      </c>
      <c r="M116" s="107">
        <f t="shared" si="47"/>
        <v>265289.61855000001</v>
      </c>
      <c r="N116" s="107">
        <v>220092.5711</v>
      </c>
      <c r="O116" s="107">
        <f t="shared" si="48"/>
        <v>219033.54554999998</v>
      </c>
      <c r="P116" s="107">
        <v>217974.52</v>
      </c>
      <c r="Q116" s="107">
        <f t="shared" si="49"/>
        <v>217974.52</v>
      </c>
      <c r="R116" s="107">
        <v>217974.52</v>
      </c>
      <c r="S116" s="107"/>
      <c r="T116" s="107"/>
      <c r="U116" s="107"/>
      <c r="V116" s="107"/>
      <c r="W116" s="107"/>
      <c r="X116" s="107"/>
      <c r="Y116" s="107"/>
      <c r="Z116" s="107"/>
      <c r="AA116" s="107"/>
      <c r="AB116" s="107"/>
      <c r="AC116" s="107"/>
      <c r="AD116" s="107"/>
      <c r="AE116" s="107"/>
      <c r="AF116" s="107"/>
      <c r="AG116" s="107"/>
    </row>
    <row r="117" spans="1:33" ht="15.75" customHeight="1">
      <c r="A117" s="107"/>
      <c r="B117" s="107" t="s">
        <v>543</v>
      </c>
      <c r="C117" s="107" t="s">
        <v>448</v>
      </c>
      <c r="D117" s="107" t="s">
        <v>646</v>
      </c>
      <c r="E117" s="107" t="str">
        <f t="shared" si="31"/>
        <v>nuclear</v>
      </c>
      <c r="F117" s="107">
        <v>28237010.82</v>
      </c>
      <c r="G117" s="107">
        <f t="shared" si="44"/>
        <v>28237010.82</v>
      </c>
      <c r="H117" s="107">
        <v>28237010.82</v>
      </c>
      <c r="I117" s="107">
        <f t="shared" si="45"/>
        <v>28237010.82</v>
      </c>
      <c r="J117" s="107">
        <v>28237010.82</v>
      </c>
      <c r="K117" s="107">
        <f t="shared" si="46"/>
        <v>28237010.82</v>
      </c>
      <c r="L117" s="107">
        <v>28237010.82</v>
      </c>
      <c r="M117" s="107">
        <f t="shared" si="47"/>
        <v>28237010.82</v>
      </c>
      <c r="N117" s="107">
        <v>28237010.82</v>
      </c>
      <c r="O117" s="107">
        <f t="shared" si="48"/>
        <v>28237010.82</v>
      </c>
      <c r="P117" s="107">
        <v>28237010.82</v>
      </c>
      <c r="Q117" s="107">
        <f t="shared" si="49"/>
        <v>28237010.82</v>
      </c>
      <c r="R117" s="107">
        <v>28237010.82</v>
      </c>
      <c r="S117" s="107"/>
      <c r="T117" s="107"/>
      <c r="U117" s="107"/>
      <c r="V117" s="107"/>
      <c r="W117" s="107"/>
      <c r="X117" s="107"/>
      <c r="Y117" s="107"/>
      <c r="Z117" s="107"/>
      <c r="AA117" s="107"/>
      <c r="AB117" s="107"/>
      <c r="AC117" s="107"/>
      <c r="AD117" s="107"/>
      <c r="AE117" s="107"/>
      <c r="AF117" s="107"/>
      <c r="AG117" s="107"/>
    </row>
    <row r="118" spans="1:33" ht="15.75" customHeight="1">
      <c r="A118" s="107"/>
      <c r="B118" s="107" t="s">
        <v>543</v>
      </c>
      <c r="C118" s="107" t="s">
        <v>448</v>
      </c>
      <c r="D118" s="107" t="s">
        <v>647</v>
      </c>
      <c r="E118" s="107" t="str">
        <f t="shared" si="31"/>
        <v>offshore wind</v>
      </c>
      <c r="F118" s="107">
        <v>0</v>
      </c>
      <c r="G118" s="107">
        <f t="shared" si="44"/>
        <v>0</v>
      </c>
      <c r="H118" s="107">
        <v>0</v>
      </c>
      <c r="I118" s="107">
        <f t="shared" si="45"/>
        <v>0</v>
      </c>
      <c r="J118" s="107">
        <v>0</v>
      </c>
      <c r="K118" s="107">
        <f t="shared" si="46"/>
        <v>0</v>
      </c>
      <c r="L118" s="107">
        <v>0</v>
      </c>
      <c r="M118" s="107">
        <f t="shared" si="47"/>
        <v>0</v>
      </c>
      <c r="N118" s="107">
        <v>0</v>
      </c>
      <c r="O118" s="107">
        <f t="shared" si="48"/>
        <v>0</v>
      </c>
      <c r="P118" s="107">
        <v>0</v>
      </c>
      <c r="Q118" s="107">
        <f t="shared" si="49"/>
        <v>0</v>
      </c>
      <c r="R118" s="107">
        <v>0</v>
      </c>
      <c r="S118" s="107"/>
      <c r="T118" s="107"/>
      <c r="U118" s="107"/>
      <c r="V118" s="107"/>
      <c r="W118" s="107"/>
      <c r="X118" s="107"/>
      <c r="Y118" s="107"/>
      <c r="Z118" s="107"/>
      <c r="AA118" s="107"/>
      <c r="AB118" s="107"/>
      <c r="AC118" s="107"/>
      <c r="AD118" s="107"/>
      <c r="AE118" s="107"/>
      <c r="AF118" s="107"/>
      <c r="AG118" s="107"/>
    </row>
    <row r="119" spans="1:33" ht="15.75" customHeight="1">
      <c r="A119" s="107"/>
      <c r="B119" s="107" t="s">
        <v>543</v>
      </c>
      <c r="C119" s="107" t="s">
        <v>448</v>
      </c>
      <c r="D119" s="107" t="s">
        <v>648</v>
      </c>
      <c r="E119" s="107" t="str">
        <f t="shared" si="31"/>
        <v>crude oil</v>
      </c>
      <c r="F119" s="107">
        <v>2530560.4909999999</v>
      </c>
      <c r="G119" s="107">
        <f t="shared" si="44"/>
        <v>2534222</v>
      </c>
      <c r="H119" s="107">
        <v>2537883.5090000001</v>
      </c>
      <c r="I119" s="107">
        <f t="shared" si="45"/>
        <v>2537883.5090000001</v>
      </c>
      <c r="J119" s="107">
        <v>2537883.5090000001</v>
      </c>
      <c r="K119" s="107">
        <f t="shared" si="46"/>
        <v>2537883.5090000001</v>
      </c>
      <c r="L119" s="107">
        <v>2537883.5090000001</v>
      </c>
      <c r="M119" s="107">
        <f t="shared" si="47"/>
        <v>2537883.5090000001</v>
      </c>
      <c r="N119" s="107">
        <v>2537883.5090000001</v>
      </c>
      <c r="O119" s="107">
        <f t="shared" si="48"/>
        <v>2537883.5090000001</v>
      </c>
      <c r="P119" s="107">
        <v>2537883.5090000001</v>
      </c>
      <c r="Q119" s="107">
        <f t="shared" si="49"/>
        <v>2537883.5090000001</v>
      </c>
      <c r="R119" s="107">
        <v>2537883.5090000001</v>
      </c>
      <c r="S119" s="107"/>
      <c r="T119" s="107"/>
      <c r="U119" s="107"/>
      <c r="V119" s="107"/>
      <c r="W119" s="107"/>
      <c r="X119" s="107"/>
      <c r="Y119" s="107"/>
      <c r="Z119" s="107"/>
      <c r="AA119" s="107"/>
      <c r="AB119" s="107"/>
      <c r="AC119" s="107"/>
      <c r="AD119" s="107"/>
      <c r="AE119" s="107"/>
      <c r="AF119" s="107"/>
      <c r="AG119" s="107"/>
    </row>
    <row r="120" spans="1:33" ht="15.75" customHeight="1">
      <c r="A120" s="107"/>
      <c r="B120" s="107" t="s">
        <v>543</v>
      </c>
      <c r="C120" s="107" t="s">
        <v>448</v>
      </c>
      <c r="D120" s="107" t="s">
        <v>649</v>
      </c>
      <c r="E120" s="107" t="str">
        <f t="shared" si="31"/>
        <v>solar PV</v>
      </c>
      <c r="F120" s="107">
        <v>509954.18050000002</v>
      </c>
      <c r="G120" s="107">
        <f t="shared" si="44"/>
        <v>795828.60774999997</v>
      </c>
      <c r="H120" s="107">
        <v>1081703.0349999999</v>
      </c>
      <c r="I120" s="107">
        <f t="shared" si="45"/>
        <v>1498498.6209999998</v>
      </c>
      <c r="J120" s="107">
        <v>1915294.2069999999</v>
      </c>
      <c r="K120" s="107">
        <f t="shared" si="46"/>
        <v>2492209.9670000002</v>
      </c>
      <c r="L120" s="107">
        <v>3069125.727</v>
      </c>
      <c r="M120" s="107">
        <f t="shared" si="47"/>
        <v>3890053.4810000001</v>
      </c>
      <c r="N120" s="107">
        <v>4710981.2350000003</v>
      </c>
      <c r="O120" s="107">
        <f t="shared" si="48"/>
        <v>5780233.9690000005</v>
      </c>
      <c r="P120" s="107">
        <v>6849486.7029999997</v>
      </c>
      <c r="Q120" s="107">
        <f t="shared" si="49"/>
        <v>8214668.6619999995</v>
      </c>
      <c r="R120" s="107">
        <v>9579850.6209999993</v>
      </c>
      <c r="S120" s="107"/>
      <c r="T120" s="107"/>
      <c r="U120" s="107"/>
      <c r="V120" s="107"/>
      <c r="W120" s="107"/>
      <c r="X120" s="107"/>
      <c r="Y120" s="107"/>
      <c r="Z120" s="107"/>
      <c r="AA120" s="107"/>
      <c r="AB120" s="107"/>
      <c r="AC120" s="107"/>
      <c r="AD120" s="107"/>
      <c r="AE120" s="107"/>
      <c r="AF120" s="107"/>
      <c r="AG120" s="107"/>
    </row>
    <row r="121" spans="1:33" ht="15.75" customHeight="1">
      <c r="A121" s="107"/>
      <c r="B121" s="107" t="s">
        <v>543</v>
      </c>
      <c r="C121" s="107" t="s">
        <v>448</v>
      </c>
      <c r="D121" s="107" t="s">
        <v>650</v>
      </c>
      <c r="E121" s="107" t="str">
        <f t="shared" si="31"/>
        <v>storage</v>
      </c>
      <c r="F121" s="107">
        <v>0</v>
      </c>
      <c r="G121" s="107">
        <v>0</v>
      </c>
      <c r="H121" s="107">
        <v>0</v>
      </c>
      <c r="I121" s="107">
        <v>0</v>
      </c>
      <c r="J121" s="107">
        <v>0</v>
      </c>
      <c r="K121" s="107">
        <v>0</v>
      </c>
      <c r="L121" s="107">
        <v>0</v>
      </c>
      <c r="M121" s="107">
        <v>0</v>
      </c>
      <c r="N121" s="107">
        <v>0</v>
      </c>
      <c r="O121" s="107">
        <v>0</v>
      </c>
      <c r="P121" s="107">
        <v>0</v>
      </c>
      <c r="Q121" s="107">
        <v>0</v>
      </c>
      <c r="R121" s="107">
        <v>0</v>
      </c>
      <c r="S121" s="107"/>
      <c r="T121" s="107"/>
      <c r="U121" s="107"/>
      <c r="V121" s="107"/>
      <c r="W121" s="107"/>
      <c r="X121" s="107"/>
      <c r="Y121" s="107"/>
      <c r="Z121" s="107"/>
      <c r="AA121" s="107"/>
      <c r="AB121" s="107"/>
      <c r="AC121" s="107"/>
      <c r="AD121" s="107"/>
      <c r="AE121" s="107"/>
      <c r="AF121" s="107"/>
      <c r="AG121" s="107"/>
    </row>
    <row r="122" spans="1:33" ht="15.75" customHeight="1">
      <c r="A122" s="107"/>
      <c r="B122" s="107" t="s">
        <v>543</v>
      </c>
      <c r="C122" s="107" t="s">
        <v>448</v>
      </c>
      <c r="D122" s="107" t="s">
        <v>652</v>
      </c>
      <c r="E122" s="107" t="str">
        <f t="shared" si="31"/>
        <v>solar PV</v>
      </c>
      <c r="F122" s="107">
        <v>3490186.4879999999</v>
      </c>
      <c r="G122" s="107">
        <f t="shared" ref="G122:G135" si="50">AVERAGE(F122,H122)</f>
        <v>3948412.8160000001</v>
      </c>
      <c r="H122" s="107">
        <v>4406639.1440000003</v>
      </c>
      <c r="I122" s="107">
        <f t="shared" ref="I122:I135" si="51">AVERAGE(H122,J122)</f>
        <v>4407271.5879999995</v>
      </c>
      <c r="J122" s="107">
        <v>4407904.0319999997</v>
      </c>
      <c r="K122" s="107">
        <f t="shared" ref="K122:K135" si="52">AVERAGE(J122,L122)</f>
        <v>6823416.5279999999</v>
      </c>
      <c r="L122" s="107">
        <v>9238929.0240000002</v>
      </c>
      <c r="M122" s="107">
        <f t="shared" ref="M122:M135" si="53">AVERAGE(L122,N122)</f>
        <v>10663127.532</v>
      </c>
      <c r="N122" s="107">
        <v>12087326.039999999</v>
      </c>
      <c r="O122" s="107">
        <f t="shared" ref="O122:O135" si="54">AVERAGE(N122,P122)</f>
        <v>13914934.879999999</v>
      </c>
      <c r="P122" s="107">
        <v>15742543.720000001</v>
      </c>
      <c r="Q122" s="107">
        <f t="shared" ref="Q122:Q135" si="55">AVERAGE(P122,R122)</f>
        <v>15663858.185000001</v>
      </c>
      <c r="R122" s="107">
        <v>15585172.65</v>
      </c>
      <c r="S122" s="107"/>
      <c r="T122" s="107"/>
      <c r="U122" s="107"/>
      <c r="V122" s="107"/>
      <c r="W122" s="107"/>
      <c r="X122" s="107"/>
      <c r="Y122" s="107"/>
      <c r="Z122" s="107"/>
      <c r="AA122" s="107"/>
      <c r="AB122" s="107"/>
      <c r="AC122" s="107"/>
      <c r="AD122" s="107"/>
      <c r="AE122" s="107"/>
      <c r="AF122" s="107"/>
      <c r="AG122" s="107"/>
    </row>
    <row r="123" spans="1:33" ht="15.75" customHeight="1">
      <c r="A123" s="107"/>
      <c r="B123" s="107" t="s">
        <v>544</v>
      </c>
      <c r="C123" s="107" t="s">
        <v>448</v>
      </c>
      <c r="D123" s="107" t="s">
        <v>638</v>
      </c>
      <c r="E123" s="107" t="str">
        <f t="shared" si="31"/>
        <v>biomass</v>
      </c>
      <c r="F123" s="107">
        <v>0</v>
      </c>
      <c r="G123" s="107">
        <f t="shared" si="50"/>
        <v>0</v>
      </c>
      <c r="H123" s="107">
        <v>0</v>
      </c>
      <c r="I123" s="107">
        <f t="shared" si="51"/>
        <v>0</v>
      </c>
      <c r="J123" s="107">
        <v>0</v>
      </c>
      <c r="K123" s="107">
        <f t="shared" si="52"/>
        <v>0</v>
      </c>
      <c r="L123" s="107">
        <v>0</v>
      </c>
      <c r="M123" s="107">
        <f t="shared" si="53"/>
        <v>0</v>
      </c>
      <c r="N123" s="107">
        <v>0</v>
      </c>
      <c r="O123" s="107">
        <f t="shared" si="54"/>
        <v>0</v>
      </c>
      <c r="P123" s="107">
        <v>0</v>
      </c>
      <c r="Q123" s="107">
        <f t="shared" si="55"/>
        <v>0</v>
      </c>
      <c r="R123" s="107">
        <v>0</v>
      </c>
      <c r="S123" s="107"/>
      <c r="T123" s="107"/>
      <c r="U123" s="107"/>
      <c r="V123" s="107"/>
      <c r="W123" s="107"/>
      <c r="X123" s="107"/>
      <c r="Y123" s="107"/>
      <c r="Z123" s="107"/>
      <c r="AA123" s="107"/>
      <c r="AB123" s="107"/>
      <c r="AC123" s="107"/>
      <c r="AD123" s="107"/>
      <c r="AE123" s="107"/>
      <c r="AF123" s="107"/>
      <c r="AG123" s="107"/>
    </row>
    <row r="124" spans="1:33" ht="15.75" customHeight="1">
      <c r="A124" s="107"/>
      <c r="B124" s="107" t="s">
        <v>544</v>
      </c>
      <c r="C124" s="107" t="s">
        <v>448</v>
      </c>
      <c r="D124" s="107" t="s">
        <v>639</v>
      </c>
      <c r="E124" s="107" t="str">
        <f t="shared" si="31"/>
        <v>hard coal</v>
      </c>
      <c r="F124" s="107">
        <v>49965594.649999999</v>
      </c>
      <c r="G124" s="107">
        <f t="shared" si="50"/>
        <v>48289167.685000002</v>
      </c>
      <c r="H124" s="107">
        <v>46612740.719999999</v>
      </c>
      <c r="I124" s="107">
        <f t="shared" si="51"/>
        <v>38006720.115000002</v>
      </c>
      <c r="J124" s="107">
        <v>29400699.510000002</v>
      </c>
      <c r="K124" s="107">
        <f t="shared" si="52"/>
        <v>39728383.414999999</v>
      </c>
      <c r="L124" s="107">
        <v>50056067.32</v>
      </c>
      <c r="M124" s="107">
        <f t="shared" si="53"/>
        <v>53637370.939999998</v>
      </c>
      <c r="N124" s="107">
        <v>57218674.560000002</v>
      </c>
      <c r="O124" s="107">
        <f t="shared" si="54"/>
        <v>56871074.290000007</v>
      </c>
      <c r="P124" s="107">
        <v>56523474.020000003</v>
      </c>
      <c r="Q124" s="107">
        <f t="shared" si="55"/>
        <v>57858559.5</v>
      </c>
      <c r="R124" s="107">
        <v>59193644.979999997</v>
      </c>
      <c r="S124" s="107"/>
      <c r="T124" s="107"/>
      <c r="U124" s="107"/>
      <c r="V124" s="107"/>
      <c r="W124" s="107"/>
      <c r="X124" s="107"/>
      <c r="Y124" s="107"/>
      <c r="Z124" s="107"/>
      <c r="AA124" s="107"/>
      <c r="AB124" s="107"/>
      <c r="AC124" s="107"/>
      <c r="AD124" s="107"/>
      <c r="AE124" s="107"/>
      <c r="AF124" s="107"/>
      <c r="AG124" s="107"/>
    </row>
    <row r="125" spans="1:33" ht="15.75" customHeight="1">
      <c r="A125" s="107"/>
      <c r="B125" s="107" t="s">
        <v>544</v>
      </c>
      <c r="C125" s="107" t="s">
        <v>448</v>
      </c>
      <c r="D125" s="107" t="s">
        <v>640</v>
      </c>
      <c r="E125" s="107" t="str">
        <f t="shared" si="31"/>
        <v>solar thermal</v>
      </c>
      <c r="F125" s="107">
        <v>0</v>
      </c>
      <c r="G125" s="107">
        <f t="shared" si="50"/>
        <v>0</v>
      </c>
      <c r="H125" s="107">
        <v>0</v>
      </c>
      <c r="I125" s="107">
        <f t="shared" si="51"/>
        <v>0</v>
      </c>
      <c r="J125" s="107">
        <v>0</v>
      </c>
      <c r="K125" s="107">
        <f t="shared" si="52"/>
        <v>0</v>
      </c>
      <c r="L125" s="107">
        <v>0</v>
      </c>
      <c r="M125" s="107">
        <f t="shared" si="53"/>
        <v>0</v>
      </c>
      <c r="N125" s="107">
        <v>0</v>
      </c>
      <c r="O125" s="107">
        <f t="shared" si="54"/>
        <v>0</v>
      </c>
      <c r="P125" s="107">
        <v>0</v>
      </c>
      <c r="Q125" s="107">
        <f t="shared" si="55"/>
        <v>0</v>
      </c>
      <c r="R125" s="107">
        <v>0</v>
      </c>
      <c r="S125" s="107"/>
      <c r="T125" s="107"/>
      <c r="U125" s="107"/>
      <c r="V125" s="107"/>
      <c r="W125" s="107"/>
      <c r="X125" s="107"/>
      <c r="Y125" s="107"/>
      <c r="Z125" s="107"/>
      <c r="AA125" s="107"/>
      <c r="AB125" s="107"/>
      <c r="AC125" s="107"/>
      <c r="AD125" s="107"/>
      <c r="AE125" s="107"/>
      <c r="AF125" s="107"/>
      <c r="AG125" s="107"/>
    </row>
    <row r="126" spans="1:33" ht="15.75" customHeight="1">
      <c r="A126" s="107"/>
      <c r="B126" s="107" t="s">
        <v>544</v>
      </c>
      <c r="C126" s="107" t="s">
        <v>448</v>
      </c>
      <c r="D126" s="107" t="s">
        <v>641</v>
      </c>
      <c r="E126" s="107" t="str">
        <f t="shared" si="31"/>
        <v>geothermal</v>
      </c>
      <c r="F126" s="107">
        <v>0</v>
      </c>
      <c r="G126" s="107">
        <f t="shared" si="50"/>
        <v>0</v>
      </c>
      <c r="H126" s="107">
        <v>0</v>
      </c>
      <c r="I126" s="107">
        <f t="shared" si="51"/>
        <v>0</v>
      </c>
      <c r="J126" s="107">
        <v>0</v>
      </c>
      <c r="K126" s="107">
        <f t="shared" si="52"/>
        <v>0</v>
      </c>
      <c r="L126" s="107">
        <v>0</v>
      </c>
      <c r="M126" s="107">
        <f t="shared" si="53"/>
        <v>0</v>
      </c>
      <c r="N126" s="107">
        <v>0</v>
      </c>
      <c r="O126" s="107">
        <f t="shared" si="54"/>
        <v>0</v>
      </c>
      <c r="P126" s="107">
        <v>0</v>
      </c>
      <c r="Q126" s="107">
        <f t="shared" si="55"/>
        <v>0</v>
      </c>
      <c r="R126" s="107">
        <v>0</v>
      </c>
      <c r="S126" s="107"/>
      <c r="T126" s="107"/>
      <c r="U126" s="107"/>
      <c r="V126" s="107"/>
      <c r="W126" s="107"/>
      <c r="X126" s="107"/>
      <c r="Y126" s="107"/>
      <c r="Z126" s="107"/>
      <c r="AA126" s="107"/>
      <c r="AB126" s="107"/>
      <c r="AC126" s="107"/>
      <c r="AD126" s="107"/>
      <c r="AE126" s="107"/>
      <c r="AF126" s="107"/>
      <c r="AG126" s="107"/>
    </row>
    <row r="127" spans="1:33" ht="15.75" customHeight="1">
      <c r="A127" s="107"/>
      <c r="B127" s="107" t="s">
        <v>544</v>
      </c>
      <c r="C127" s="107" t="s">
        <v>448</v>
      </c>
      <c r="D127" s="107" t="s">
        <v>642</v>
      </c>
      <c r="E127" s="107" t="str">
        <f t="shared" si="31"/>
        <v>hydro</v>
      </c>
      <c r="F127" s="107">
        <v>3124447.6170000001</v>
      </c>
      <c r="G127" s="107">
        <f t="shared" si="50"/>
        <v>3139231.4414999997</v>
      </c>
      <c r="H127" s="107">
        <v>3154015.2659999998</v>
      </c>
      <c r="I127" s="107">
        <f t="shared" si="51"/>
        <v>3138364.6770000001</v>
      </c>
      <c r="J127" s="107">
        <v>3122714.088</v>
      </c>
      <c r="K127" s="107">
        <f t="shared" si="52"/>
        <v>3138364.6770000001</v>
      </c>
      <c r="L127" s="107">
        <v>3154015.2659999998</v>
      </c>
      <c r="M127" s="107">
        <f t="shared" si="53"/>
        <v>3154015.2659999998</v>
      </c>
      <c r="N127" s="107">
        <v>3154015.2659999998</v>
      </c>
      <c r="O127" s="107">
        <f t="shared" si="54"/>
        <v>3154015.2659999998</v>
      </c>
      <c r="P127" s="107">
        <v>3154015.2659999998</v>
      </c>
      <c r="Q127" s="107">
        <f t="shared" si="55"/>
        <v>3154015.2659999998</v>
      </c>
      <c r="R127" s="107">
        <v>3154015.2659999998</v>
      </c>
      <c r="S127" s="107"/>
      <c r="T127" s="107"/>
      <c r="U127" s="107"/>
      <c r="V127" s="107"/>
      <c r="W127" s="107"/>
      <c r="X127" s="107"/>
      <c r="Y127" s="107"/>
      <c r="Z127" s="107"/>
      <c r="AA127" s="107"/>
      <c r="AB127" s="107"/>
      <c r="AC127" s="107"/>
      <c r="AD127" s="107"/>
      <c r="AE127" s="107"/>
      <c r="AF127" s="107"/>
      <c r="AG127" s="107"/>
    </row>
    <row r="128" spans="1:33" ht="15.75" customHeight="1">
      <c r="A128" s="107"/>
      <c r="B128" s="107" t="s">
        <v>544</v>
      </c>
      <c r="C128" s="107" t="s">
        <v>448</v>
      </c>
      <c r="D128" s="107" t="s">
        <v>632</v>
      </c>
      <c r="E128" s="107" t="str">
        <f t="shared" si="31"/>
        <v>hydro</v>
      </c>
      <c r="F128" s="107">
        <v>0</v>
      </c>
      <c r="G128" s="107">
        <f t="shared" si="50"/>
        <v>0</v>
      </c>
      <c r="H128" s="107">
        <v>0</v>
      </c>
      <c r="I128" s="107">
        <f t="shared" si="51"/>
        <v>0</v>
      </c>
      <c r="J128" s="107">
        <v>0</v>
      </c>
      <c r="K128" s="107">
        <f t="shared" si="52"/>
        <v>0</v>
      </c>
      <c r="L128" s="107">
        <v>0</v>
      </c>
      <c r="M128" s="107">
        <f t="shared" si="53"/>
        <v>0</v>
      </c>
      <c r="N128" s="107">
        <v>0</v>
      </c>
      <c r="O128" s="107">
        <f t="shared" si="54"/>
        <v>0</v>
      </c>
      <c r="P128" s="107">
        <v>0</v>
      </c>
      <c r="Q128" s="107">
        <f t="shared" si="55"/>
        <v>0</v>
      </c>
      <c r="R128" s="107">
        <v>0</v>
      </c>
      <c r="S128" s="107"/>
      <c r="T128" s="107"/>
      <c r="U128" s="107"/>
      <c r="V128" s="107"/>
      <c r="W128" s="107"/>
      <c r="X128" s="107"/>
      <c r="Y128" s="107"/>
      <c r="Z128" s="107"/>
      <c r="AA128" s="107"/>
      <c r="AB128" s="107"/>
      <c r="AC128" s="107"/>
      <c r="AD128" s="107"/>
      <c r="AE128" s="107"/>
      <c r="AF128" s="107"/>
      <c r="AG128" s="107"/>
    </row>
    <row r="129" spans="1:33" ht="15.75" customHeight="1">
      <c r="A129" s="107"/>
      <c r="B129" s="107" t="s">
        <v>544</v>
      </c>
      <c r="C129" s="107" t="s">
        <v>448</v>
      </c>
      <c r="D129" s="107" t="s">
        <v>643</v>
      </c>
      <c r="E129" s="107" t="str">
        <f t="shared" si="31"/>
        <v>onshore wind</v>
      </c>
      <c r="F129" s="107">
        <v>0</v>
      </c>
      <c r="G129" s="107">
        <f t="shared" si="50"/>
        <v>0</v>
      </c>
      <c r="H129" s="107">
        <v>0</v>
      </c>
      <c r="I129" s="107">
        <f t="shared" si="51"/>
        <v>0</v>
      </c>
      <c r="J129" s="107">
        <v>0</v>
      </c>
      <c r="K129" s="107">
        <f t="shared" si="52"/>
        <v>0</v>
      </c>
      <c r="L129" s="107">
        <v>0</v>
      </c>
      <c r="M129" s="107">
        <f t="shared" si="53"/>
        <v>0</v>
      </c>
      <c r="N129" s="107">
        <v>0</v>
      </c>
      <c r="O129" s="107">
        <f t="shared" si="54"/>
        <v>0</v>
      </c>
      <c r="P129" s="107">
        <v>0</v>
      </c>
      <c r="Q129" s="107">
        <f t="shared" si="55"/>
        <v>0</v>
      </c>
      <c r="R129" s="107">
        <v>0</v>
      </c>
      <c r="S129" s="107"/>
      <c r="T129" s="107"/>
      <c r="U129" s="107"/>
      <c r="V129" s="107"/>
      <c r="W129" s="107"/>
      <c r="X129" s="107"/>
      <c r="Y129" s="107"/>
      <c r="Z129" s="107"/>
      <c r="AA129" s="107"/>
      <c r="AB129" s="107"/>
      <c r="AC129" s="107"/>
      <c r="AD129" s="107"/>
      <c r="AE129" s="107"/>
      <c r="AF129" s="107"/>
      <c r="AG129" s="107"/>
    </row>
    <row r="130" spans="1:33" ht="15.75" customHeight="1">
      <c r="A130" s="107"/>
      <c r="B130" s="107" t="s">
        <v>544</v>
      </c>
      <c r="C130" s="107" t="s">
        <v>448</v>
      </c>
      <c r="D130" s="107" t="s">
        <v>644</v>
      </c>
      <c r="E130" s="107" t="str">
        <f t="shared" si="31"/>
        <v>natural gas nonpeaker</v>
      </c>
      <c r="F130" s="107">
        <v>60631512.509999998</v>
      </c>
      <c r="G130" s="107">
        <f t="shared" si="50"/>
        <v>60601648.829999998</v>
      </c>
      <c r="H130" s="107">
        <v>60571785.149999999</v>
      </c>
      <c r="I130" s="107">
        <f t="shared" si="51"/>
        <v>59784864.265000001</v>
      </c>
      <c r="J130" s="107">
        <v>58997943.380000003</v>
      </c>
      <c r="K130" s="107">
        <f t="shared" si="52"/>
        <v>52972016.174999997</v>
      </c>
      <c r="L130" s="107">
        <v>46946088.969999999</v>
      </c>
      <c r="M130" s="107">
        <f t="shared" si="53"/>
        <v>45344709.325000003</v>
      </c>
      <c r="N130" s="107">
        <v>43743329.68</v>
      </c>
      <c r="O130" s="107">
        <f t="shared" si="54"/>
        <v>43614328.655000001</v>
      </c>
      <c r="P130" s="107">
        <v>43485327.630000003</v>
      </c>
      <c r="Q130" s="107">
        <f t="shared" si="55"/>
        <v>41520822.329999998</v>
      </c>
      <c r="R130" s="107">
        <v>39556317.030000001</v>
      </c>
      <c r="S130" s="107"/>
      <c r="T130" s="107"/>
      <c r="U130" s="107"/>
      <c r="V130" s="107"/>
      <c r="W130" s="107"/>
      <c r="X130" s="107"/>
      <c r="Y130" s="107"/>
      <c r="Z130" s="107"/>
      <c r="AA130" s="107"/>
      <c r="AB130" s="107"/>
      <c r="AC130" s="107"/>
      <c r="AD130" s="107"/>
      <c r="AE130" s="107"/>
      <c r="AF130" s="107"/>
      <c r="AG130" s="107"/>
    </row>
    <row r="131" spans="1:33" ht="15.75" customHeight="1">
      <c r="A131" s="107"/>
      <c r="B131" s="107" t="s">
        <v>544</v>
      </c>
      <c r="C131" s="107" t="s">
        <v>448</v>
      </c>
      <c r="D131" s="107" t="s">
        <v>645</v>
      </c>
      <c r="E131" s="107" t="str">
        <f t="shared" ref="E131:E194" si="56">LOOKUP(D131,$U$2:$V$15,$V$2:$V$15)</f>
        <v>natural gas peaker</v>
      </c>
      <c r="F131" s="107">
        <v>270579.56</v>
      </c>
      <c r="G131" s="107">
        <f t="shared" si="50"/>
        <v>270579.56</v>
      </c>
      <c r="H131" s="107">
        <v>270579.56</v>
      </c>
      <c r="I131" s="107">
        <f t="shared" si="51"/>
        <v>270579.56</v>
      </c>
      <c r="J131" s="107">
        <v>270579.56</v>
      </c>
      <c r="K131" s="107">
        <f t="shared" si="52"/>
        <v>270579.56</v>
      </c>
      <c r="L131" s="107">
        <v>270579.56</v>
      </c>
      <c r="M131" s="107">
        <f t="shared" si="53"/>
        <v>270579.56</v>
      </c>
      <c r="N131" s="107">
        <v>270579.56</v>
      </c>
      <c r="O131" s="107">
        <f t="shared" si="54"/>
        <v>267475.56</v>
      </c>
      <c r="P131" s="107">
        <v>264371.56</v>
      </c>
      <c r="Q131" s="107">
        <f t="shared" si="55"/>
        <v>264371.56</v>
      </c>
      <c r="R131" s="107">
        <v>264371.56</v>
      </c>
      <c r="S131" s="107"/>
      <c r="T131" s="107"/>
      <c r="U131" s="107"/>
      <c r="V131" s="107"/>
      <c r="W131" s="107"/>
      <c r="X131" s="107"/>
      <c r="Y131" s="107"/>
      <c r="Z131" s="107"/>
      <c r="AA131" s="107"/>
      <c r="AB131" s="107"/>
      <c r="AC131" s="107"/>
      <c r="AD131" s="107"/>
      <c r="AE131" s="107"/>
      <c r="AF131" s="107"/>
      <c r="AG131" s="107"/>
    </row>
    <row r="132" spans="1:33" ht="15.75" customHeight="1">
      <c r="A132" s="107"/>
      <c r="B132" s="107" t="s">
        <v>544</v>
      </c>
      <c r="C132" s="107" t="s">
        <v>448</v>
      </c>
      <c r="D132" s="107" t="s">
        <v>646</v>
      </c>
      <c r="E132" s="107" t="str">
        <f t="shared" si="56"/>
        <v>nuclear</v>
      </c>
      <c r="F132" s="107">
        <v>32102594.859999999</v>
      </c>
      <c r="G132" s="107">
        <f t="shared" si="50"/>
        <v>32102594.859999999</v>
      </c>
      <c r="H132" s="107">
        <v>32102594.859999999</v>
      </c>
      <c r="I132" s="107">
        <f t="shared" si="51"/>
        <v>40798200.460000001</v>
      </c>
      <c r="J132" s="107">
        <v>49493806.060000002</v>
      </c>
      <c r="K132" s="107">
        <f t="shared" si="52"/>
        <v>49493806.060000002</v>
      </c>
      <c r="L132" s="107">
        <v>49493806.060000002</v>
      </c>
      <c r="M132" s="107">
        <f t="shared" si="53"/>
        <v>49493806.060000002</v>
      </c>
      <c r="N132" s="107">
        <v>49493806.060000002</v>
      </c>
      <c r="O132" s="107">
        <f t="shared" si="54"/>
        <v>49493806.060000002</v>
      </c>
      <c r="P132" s="107">
        <v>49493806.060000002</v>
      </c>
      <c r="Q132" s="107">
        <f t="shared" si="55"/>
        <v>49493806.060000002</v>
      </c>
      <c r="R132" s="107">
        <v>49493806.060000002</v>
      </c>
      <c r="S132" s="107"/>
      <c r="T132" s="107"/>
      <c r="U132" s="107"/>
      <c r="V132" s="107"/>
      <c r="W132" s="107"/>
      <c r="X132" s="107"/>
      <c r="Y132" s="107"/>
      <c r="Z132" s="107"/>
      <c r="AA132" s="107"/>
      <c r="AB132" s="107"/>
      <c r="AC132" s="107"/>
      <c r="AD132" s="107"/>
      <c r="AE132" s="107"/>
      <c r="AF132" s="107"/>
      <c r="AG132" s="107"/>
    </row>
    <row r="133" spans="1:33" ht="15.75" customHeight="1">
      <c r="A133" s="107"/>
      <c r="B133" s="107" t="s">
        <v>544</v>
      </c>
      <c r="C133" s="107" t="s">
        <v>448</v>
      </c>
      <c r="D133" s="107" t="s">
        <v>647</v>
      </c>
      <c r="E133" s="107" t="str">
        <f t="shared" si="56"/>
        <v>offshore wind</v>
      </c>
      <c r="F133" s="107">
        <v>0</v>
      </c>
      <c r="G133" s="107">
        <f t="shared" si="50"/>
        <v>0</v>
      </c>
      <c r="H133" s="107">
        <v>0</v>
      </c>
      <c r="I133" s="107">
        <f t="shared" si="51"/>
        <v>0</v>
      </c>
      <c r="J133" s="107">
        <v>0</v>
      </c>
      <c r="K133" s="107">
        <f t="shared" si="52"/>
        <v>0</v>
      </c>
      <c r="L133" s="107">
        <v>0</v>
      </c>
      <c r="M133" s="107">
        <f t="shared" si="53"/>
        <v>0</v>
      </c>
      <c r="N133" s="107">
        <v>0</v>
      </c>
      <c r="O133" s="107">
        <f t="shared" si="54"/>
        <v>0</v>
      </c>
      <c r="P133" s="107">
        <v>0</v>
      </c>
      <c r="Q133" s="107">
        <f t="shared" si="55"/>
        <v>0</v>
      </c>
      <c r="R133" s="107">
        <v>0</v>
      </c>
      <c r="S133" s="107"/>
      <c r="T133" s="107"/>
      <c r="U133" s="107"/>
      <c r="V133" s="107"/>
      <c r="W133" s="107"/>
      <c r="X133" s="107"/>
      <c r="Y133" s="107"/>
      <c r="Z133" s="107"/>
      <c r="AA133" s="107"/>
      <c r="AB133" s="107"/>
      <c r="AC133" s="107"/>
      <c r="AD133" s="107"/>
      <c r="AE133" s="107"/>
      <c r="AF133" s="107"/>
      <c r="AG133" s="107"/>
    </row>
    <row r="134" spans="1:33" ht="15.75" customHeight="1">
      <c r="A134" s="107"/>
      <c r="B134" s="107" t="s">
        <v>544</v>
      </c>
      <c r="C134" s="107" t="s">
        <v>448</v>
      </c>
      <c r="D134" s="107" t="s">
        <v>648</v>
      </c>
      <c r="E134" s="107" t="str">
        <f t="shared" si="56"/>
        <v>crude oil</v>
      </c>
      <c r="F134" s="107">
        <v>221063.61309999999</v>
      </c>
      <c r="G134" s="107">
        <f t="shared" si="50"/>
        <v>221063.61309999999</v>
      </c>
      <c r="H134" s="107">
        <v>221063.61309999999</v>
      </c>
      <c r="I134" s="107">
        <f t="shared" si="51"/>
        <v>221063.61309999999</v>
      </c>
      <c r="J134" s="107">
        <v>221063.61309999999</v>
      </c>
      <c r="K134" s="107">
        <f t="shared" si="52"/>
        <v>221063.61309999999</v>
      </c>
      <c r="L134" s="107">
        <v>221063.61309999999</v>
      </c>
      <c r="M134" s="107">
        <f t="shared" si="53"/>
        <v>221063.61309999999</v>
      </c>
      <c r="N134" s="107">
        <v>221063.61309999999</v>
      </c>
      <c r="O134" s="107">
        <f t="shared" si="54"/>
        <v>217402.10399999999</v>
      </c>
      <c r="P134" s="107">
        <v>213740.5949</v>
      </c>
      <c r="Q134" s="107">
        <f t="shared" si="55"/>
        <v>213740.5949</v>
      </c>
      <c r="R134" s="107">
        <v>213740.5949</v>
      </c>
      <c r="S134" s="107"/>
      <c r="T134" s="107"/>
      <c r="U134" s="107"/>
      <c r="V134" s="107"/>
      <c r="W134" s="107"/>
      <c r="X134" s="107"/>
      <c r="Y134" s="107"/>
      <c r="Z134" s="107"/>
      <c r="AA134" s="107"/>
      <c r="AB134" s="107"/>
      <c r="AC134" s="107"/>
      <c r="AD134" s="107"/>
      <c r="AE134" s="107"/>
      <c r="AF134" s="107"/>
      <c r="AG134" s="107"/>
    </row>
    <row r="135" spans="1:33" ht="15.75" customHeight="1">
      <c r="A135" s="107"/>
      <c r="B135" s="107" t="s">
        <v>544</v>
      </c>
      <c r="C135" s="107" t="s">
        <v>448</v>
      </c>
      <c r="D135" s="107" t="s">
        <v>649</v>
      </c>
      <c r="E135" s="107" t="str">
        <f t="shared" si="56"/>
        <v>solar PV</v>
      </c>
      <c r="F135" s="107">
        <v>66247.100059999997</v>
      </c>
      <c r="G135" s="107">
        <f t="shared" si="50"/>
        <v>77317.487894999998</v>
      </c>
      <c r="H135" s="107">
        <v>88387.87573</v>
      </c>
      <c r="I135" s="107">
        <f t="shared" si="51"/>
        <v>97956.82276499999</v>
      </c>
      <c r="J135" s="107">
        <v>107525.76979999999</v>
      </c>
      <c r="K135" s="107">
        <f t="shared" si="52"/>
        <v>118472.50959999999</v>
      </c>
      <c r="L135" s="107">
        <v>129419.2494</v>
      </c>
      <c r="M135" s="107">
        <f t="shared" si="53"/>
        <v>144969.93654999998</v>
      </c>
      <c r="N135" s="107">
        <v>160520.6237</v>
      </c>
      <c r="O135" s="107">
        <f t="shared" si="54"/>
        <v>181667.2689</v>
      </c>
      <c r="P135" s="107">
        <v>202813.91409999999</v>
      </c>
      <c r="Q135" s="107">
        <f t="shared" si="55"/>
        <v>231616.14095</v>
      </c>
      <c r="R135" s="107">
        <v>260418.36780000001</v>
      </c>
      <c r="S135" s="107"/>
      <c r="T135" s="107"/>
      <c r="U135" s="107"/>
      <c r="V135" s="107"/>
      <c r="W135" s="107"/>
      <c r="X135" s="107"/>
      <c r="Y135" s="107"/>
      <c r="Z135" s="107"/>
      <c r="AA135" s="107"/>
      <c r="AB135" s="107"/>
      <c r="AC135" s="107"/>
      <c r="AD135" s="107"/>
      <c r="AE135" s="107"/>
      <c r="AF135" s="107"/>
      <c r="AG135" s="107"/>
    </row>
    <row r="136" spans="1:33" ht="15.75" customHeight="1">
      <c r="A136" s="107"/>
      <c r="B136" s="107" t="s">
        <v>544</v>
      </c>
      <c r="C136" s="107" t="s">
        <v>448</v>
      </c>
      <c r="D136" s="107" t="s">
        <v>650</v>
      </c>
      <c r="E136" s="107" t="str">
        <f t="shared" si="56"/>
        <v>storage</v>
      </c>
      <c r="F136" s="107">
        <v>0</v>
      </c>
      <c r="G136" s="107">
        <v>0</v>
      </c>
      <c r="H136" s="107">
        <v>0</v>
      </c>
      <c r="I136" s="107">
        <v>0</v>
      </c>
      <c r="J136" s="107">
        <v>0</v>
      </c>
      <c r="K136" s="107">
        <v>0</v>
      </c>
      <c r="L136" s="107">
        <v>0</v>
      </c>
      <c r="M136" s="107">
        <v>0</v>
      </c>
      <c r="N136" s="107">
        <v>0</v>
      </c>
      <c r="O136" s="107">
        <v>0</v>
      </c>
      <c r="P136" s="107">
        <v>0</v>
      </c>
      <c r="Q136" s="107">
        <v>0</v>
      </c>
      <c r="R136" s="107">
        <v>0</v>
      </c>
      <c r="S136" s="107"/>
      <c r="T136" s="107"/>
      <c r="U136" s="107"/>
      <c r="V136" s="107"/>
      <c r="W136" s="107"/>
      <c r="X136" s="107"/>
      <c r="Y136" s="107"/>
      <c r="Z136" s="107"/>
      <c r="AA136" s="107"/>
      <c r="AB136" s="107"/>
      <c r="AC136" s="107"/>
      <c r="AD136" s="107"/>
      <c r="AE136" s="107"/>
      <c r="AF136" s="107"/>
      <c r="AG136" s="107"/>
    </row>
    <row r="137" spans="1:33" ht="15.75" customHeight="1">
      <c r="A137" s="107"/>
      <c r="B137" s="107" t="s">
        <v>544</v>
      </c>
      <c r="C137" s="107" t="s">
        <v>448</v>
      </c>
      <c r="D137" s="107" t="s">
        <v>652</v>
      </c>
      <c r="E137" s="107" t="str">
        <f t="shared" si="56"/>
        <v>solar PV</v>
      </c>
      <c r="F137" s="107">
        <v>2226202.2009999999</v>
      </c>
      <c r="G137" s="107">
        <f t="shared" ref="G137:G150" si="57">AVERAGE(F137,H137)</f>
        <v>2750948.5015000002</v>
      </c>
      <c r="H137" s="107">
        <v>3275694.8020000001</v>
      </c>
      <c r="I137" s="107">
        <f t="shared" ref="I137:I150" si="58">AVERAGE(H137,J137)</f>
        <v>3275166.8064999999</v>
      </c>
      <c r="J137" s="107">
        <v>3274638.8110000002</v>
      </c>
      <c r="K137" s="107">
        <f t="shared" ref="K137:K150" si="59">AVERAGE(J137,L137)</f>
        <v>3258275.9680000003</v>
      </c>
      <c r="L137" s="107">
        <v>3241913.125</v>
      </c>
      <c r="M137" s="107">
        <f t="shared" ref="M137:M150" si="60">AVERAGE(L137,N137)</f>
        <v>3225765.696</v>
      </c>
      <c r="N137" s="107">
        <v>3209618.267</v>
      </c>
      <c r="O137" s="107">
        <f t="shared" ref="O137:O150" si="61">AVERAGE(N137,P137)</f>
        <v>3193586.4419999998</v>
      </c>
      <c r="P137" s="107">
        <v>3177554.6170000001</v>
      </c>
      <c r="Q137" s="107">
        <f t="shared" ref="Q137:Q150" si="62">AVERAGE(P137,R137)</f>
        <v>3713886.0055</v>
      </c>
      <c r="R137" s="107">
        <v>4250217.3940000003</v>
      </c>
      <c r="S137" s="107"/>
      <c r="T137" s="107"/>
      <c r="U137" s="107"/>
      <c r="V137" s="107"/>
      <c r="W137" s="107"/>
      <c r="X137" s="107"/>
      <c r="Y137" s="107"/>
      <c r="Z137" s="107"/>
      <c r="AA137" s="107"/>
      <c r="AB137" s="107"/>
      <c r="AC137" s="107"/>
      <c r="AD137" s="107"/>
      <c r="AE137" s="107"/>
      <c r="AF137" s="107"/>
      <c r="AG137" s="107"/>
    </row>
    <row r="138" spans="1:33" ht="15.75" customHeight="1">
      <c r="A138" s="107"/>
      <c r="B138" s="107" t="s">
        <v>549</v>
      </c>
      <c r="C138" s="107" t="s">
        <v>448</v>
      </c>
      <c r="D138" s="107" t="s">
        <v>638</v>
      </c>
      <c r="E138" s="107" t="str">
        <f t="shared" si="56"/>
        <v>biomass</v>
      </c>
      <c r="F138" s="107">
        <v>0</v>
      </c>
      <c r="G138" s="107">
        <f t="shared" si="57"/>
        <v>0</v>
      </c>
      <c r="H138" s="107">
        <v>0</v>
      </c>
      <c r="I138" s="107">
        <f t="shared" si="58"/>
        <v>0</v>
      </c>
      <c r="J138" s="107">
        <v>0</v>
      </c>
      <c r="K138" s="107">
        <f t="shared" si="59"/>
        <v>0</v>
      </c>
      <c r="L138" s="107">
        <v>0</v>
      </c>
      <c r="M138" s="107">
        <f t="shared" si="60"/>
        <v>0</v>
      </c>
      <c r="N138" s="107">
        <v>0</v>
      </c>
      <c r="O138" s="107">
        <f t="shared" si="61"/>
        <v>193.2</v>
      </c>
      <c r="P138" s="107">
        <v>386.4</v>
      </c>
      <c r="Q138" s="107">
        <f t="shared" si="62"/>
        <v>585.63750000000005</v>
      </c>
      <c r="R138" s="107">
        <v>784.875</v>
      </c>
      <c r="S138" s="107"/>
      <c r="T138" s="107"/>
      <c r="U138" s="107"/>
      <c r="V138" s="107"/>
      <c r="W138" s="107"/>
      <c r="X138" s="107"/>
      <c r="Y138" s="107"/>
      <c r="Z138" s="107"/>
      <c r="AA138" s="107"/>
      <c r="AB138" s="107"/>
      <c r="AC138" s="107"/>
      <c r="AD138" s="107"/>
      <c r="AE138" s="107"/>
      <c r="AF138" s="107"/>
      <c r="AG138" s="107"/>
    </row>
    <row r="139" spans="1:33" ht="15.75" customHeight="1">
      <c r="A139" s="107"/>
      <c r="B139" s="107" t="s">
        <v>549</v>
      </c>
      <c r="C139" s="107" t="s">
        <v>448</v>
      </c>
      <c r="D139" s="107" t="s">
        <v>639</v>
      </c>
      <c r="E139" s="107" t="str">
        <f t="shared" si="56"/>
        <v>hard coal</v>
      </c>
      <c r="F139" s="107">
        <v>35554702.159999996</v>
      </c>
      <c r="G139" s="107">
        <f t="shared" si="57"/>
        <v>35451542.899999999</v>
      </c>
      <c r="H139" s="107">
        <v>35348383.640000001</v>
      </c>
      <c r="I139" s="107">
        <f t="shared" si="58"/>
        <v>35710999.625</v>
      </c>
      <c r="J139" s="107">
        <v>36073615.609999999</v>
      </c>
      <c r="K139" s="107">
        <f t="shared" si="59"/>
        <v>36205081.695</v>
      </c>
      <c r="L139" s="107">
        <v>36336547.780000001</v>
      </c>
      <c r="M139" s="107">
        <f t="shared" si="60"/>
        <v>36256210.004999995</v>
      </c>
      <c r="N139" s="107">
        <v>36175872.229999997</v>
      </c>
      <c r="O139" s="107">
        <f t="shared" si="61"/>
        <v>36047396.024999999</v>
      </c>
      <c r="P139" s="107">
        <v>35918919.82</v>
      </c>
      <c r="Q139" s="107">
        <f t="shared" si="62"/>
        <v>36048093.614999995</v>
      </c>
      <c r="R139" s="107">
        <v>36177267.409999996</v>
      </c>
      <c r="S139" s="107"/>
      <c r="T139" s="107"/>
      <c r="U139" s="107"/>
      <c r="V139" s="107"/>
      <c r="W139" s="107"/>
      <c r="X139" s="107"/>
      <c r="Y139" s="107"/>
      <c r="Z139" s="107"/>
      <c r="AA139" s="107"/>
      <c r="AB139" s="107"/>
      <c r="AC139" s="107"/>
      <c r="AD139" s="107"/>
      <c r="AE139" s="107"/>
      <c r="AF139" s="107"/>
      <c r="AG139" s="107"/>
    </row>
    <row r="140" spans="1:33" ht="15.75" customHeight="1">
      <c r="A140" s="107"/>
      <c r="B140" s="107" t="s">
        <v>549</v>
      </c>
      <c r="C140" s="107" t="s">
        <v>448</v>
      </c>
      <c r="D140" s="107" t="s">
        <v>640</v>
      </c>
      <c r="E140" s="107" t="str">
        <f t="shared" si="56"/>
        <v>solar thermal</v>
      </c>
      <c r="F140" s="107">
        <v>0</v>
      </c>
      <c r="G140" s="107">
        <f t="shared" si="57"/>
        <v>0</v>
      </c>
      <c r="H140" s="107">
        <v>0</v>
      </c>
      <c r="I140" s="107">
        <f t="shared" si="58"/>
        <v>0</v>
      </c>
      <c r="J140" s="107">
        <v>0</v>
      </c>
      <c r="K140" s="107">
        <f t="shared" si="59"/>
        <v>0</v>
      </c>
      <c r="L140" s="107">
        <v>0</v>
      </c>
      <c r="M140" s="107">
        <f t="shared" si="60"/>
        <v>0</v>
      </c>
      <c r="N140" s="107">
        <v>0</v>
      </c>
      <c r="O140" s="107">
        <f t="shared" si="61"/>
        <v>0</v>
      </c>
      <c r="P140" s="107">
        <v>0</v>
      </c>
      <c r="Q140" s="107">
        <f t="shared" si="62"/>
        <v>0</v>
      </c>
      <c r="R140" s="107">
        <v>0</v>
      </c>
      <c r="S140" s="107"/>
      <c r="T140" s="107"/>
      <c r="U140" s="107"/>
      <c r="V140" s="107"/>
      <c r="W140" s="107"/>
      <c r="X140" s="107"/>
      <c r="Y140" s="107"/>
      <c r="Z140" s="107"/>
      <c r="AA140" s="107"/>
      <c r="AB140" s="107"/>
      <c r="AC140" s="107"/>
      <c r="AD140" s="107"/>
      <c r="AE140" s="107"/>
      <c r="AF140" s="107"/>
      <c r="AG140" s="107"/>
    </row>
    <row r="141" spans="1:33" ht="15.75" customHeight="1">
      <c r="A141" s="107"/>
      <c r="B141" s="107" t="s">
        <v>549</v>
      </c>
      <c r="C141" s="107" t="s">
        <v>448</v>
      </c>
      <c r="D141" s="107" t="s">
        <v>641</v>
      </c>
      <c r="E141" s="107" t="str">
        <f t="shared" si="56"/>
        <v>geothermal</v>
      </c>
      <c r="F141" s="107">
        <v>0</v>
      </c>
      <c r="G141" s="107">
        <f t="shared" si="57"/>
        <v>0</v>
      </c>
      <c r="H141" s="107">
        <v>0</v>
      </c>
      <c r="I141" s="107">
        <f t="shared" si="58"/>
        <v>0</v>
      </c>
      <c r="J141" s="107">
        <v>0</v>
      </c>
      <c r="K141" s="107">
        <f t="shared" si="59"/>
        <v>0</v>
      </c>
      <c r="L141" s="107">
        <v>0</v>
      </c>
      <c r="M141" s="107">
        <f t="shared" si="60"/>
        <v>0</v>
      </c>
      <c r="N141" s="107">
        <v>0</v>
      </c>
      <c r="O141" s="107">
        <f t="shared" si="61"/>
        <v>0</v>
      </c>
      <c r="P141" s="107">
        <v>0</v>
      </c>
      <c r="Q141" s="107">
        <f t="shared" si="62"/>
        <v>0</v>
      </c>
      <c r="R141" s="107">
        <v>0</v>
      </c>
      <c r="S141" s="107"/>
      <c r="T141" s="107"/>
      <c r="U141" s="107"/>
      <c r="V141" s="107"/>
      <c r="W141" s="107"/>
      <c r="X141" s="107"/>
      <c r="Y141" s="107"/>
      <c r="Z141" s="107"/>
      <c r="AA141" s="107"/>
      <c r="AB141" s="107"/>
      <c r="AC141" s="107"/>
      <c r="AD141" s="107"/>
      <c r="AE141" s="107"/>
      <c r="AF141" s="107"/>
      <c r="AG141" s="107"/>
    </row>
    <row r="142" spans="1:33" ht="15.75" customHeight="1">
      <c r="A142" s="107"/>
      <c r="B142" s="107" t="s">
        <v>549</v>
      </c>
      <c r="C142" s="107" t="s">
        <v>448</v>
      </c>
      <c r="D142" s="107" t="s">
        <v>642</v>
      </c>
      <c r="E142" s="107" t="str">
        <f t="shared" si="56"/>
        <v>hydro</v>
      </c>
      <c r="F142" s="107">
        <v>1036995.532</v>
      </c>
      <c r="G142" s="107">
        <f t="shared" si="57"/>
        <v>1071125.3130000001</v>
      </c>
      <c r="H142" s="107">
        <v>1105255.094</v>
      </c>
      <c r="I142" s="107">
        <f t="shared" si="58"/>
        <v>1105255.094</v>
      </c>
      <c r="J142" s="107">
        <v>1105255.094</v>
      </c>
      <c r="K142" s="107">
        <f t="shared" si="59"/>
        <v>1105255.094</v>
      </c>
      <c r="L142" s="107">
        <v>1105255.094</v>
      </c>
      <c r="M142" s="107">
        <f t="shared" si="60"/>
        <v>1105255.094</v>
      </c>
      <c r="N142" s="107">
        <v>1105255.094</v>
      </c>
      <c r="O142" s="107">
        <f t="shared" si="61"/>
        <v>1105255.094</v>
      </c>
      <c r="P142" s="107">
        <v>1105255.094</v>
      </c>
      <c r="Q142" s="107">
        <f t="shared" si="62"/>
        <v>1105255.094</v>
      </c>
      <c r="R142" s="107">
        <v>1105255.094</v>
      </c>
      <c r="S142" s="107"/>
      <c r="T142" s="107"/>
      <c r="U142" s="107"/>
      <c r="V142" s="107"/>
      <c r="W142" s="107"/>
      <c r="X142" s="107"/>
      <c r="Y142" s="107"/>
      <c r="Z142" s="107"/>
      <c r="AA142" s="107"/>
      <c r="AB142" s="107"/>
      <c r="AC142" s="107"/>
      <c r="AD142" s="107"/>
      <c r="AE142" s="107"/>
      <c r="AF142" s="107"/>
      <c r="AG142" s="107"/>
    </row>
    <row r="143" spans="1:33" ht="15.75" customHeight="1">
      <c r="A143" s="107"/>
      <c r="B143" s="107" t="s">
        <v>549</v>
      </c>
      <c r="C143" s="107" t="s">
        <v>448</v>
      </c>
      <c r="D143" s="107" t="s">
        <v>632</v>
      </c>
      <c r="E143" s="107" t="str">
        <f t="shared" si="56"/>
        <v>hydro</v>
      </c>
      <c r="F143" s="107">
        <v>0</v>
      </c>
      <c r="G143" s="107">
        <f t="shared" si="57"/>
        <v>0</v>
      </c>
      <c r="H143" s="107">
        <v>0</v>
      </c>
      <c r="I143" s="107">
        <f t="shared" si="58"/>
        <v>0</v>
      </c>
      <c r="J143" s="107">
        <v>0</v>
      </c>
      <c r="K143" s="107">
        <f t="shared" si="59"/>
        <v>0</v>
      </c>
      <c r="L143" s="107">
        <v>0</v>
      </c>
      <c r="M143" s="107">
        <f t="shared" si="60"/>
        <v>0</v>
      </c>
      <c r="N143" s="107">
        <v>0</v>
      </c>
      <c r="O143" s="107">
        <f t="shared" si="61"/>
        <v>0</v>
      </c>
      <c r="P143" s="107">
        <v>0</v>
      </c>
      <c r="Q143" s="107">
        <f t="shared" si="62"/>
        <v>0</v>
      </c>
      <c r="R143" s="107">
        <v>0</v>
      </c>
      <c r="S143" s="107"/>
      <c r="T143" s="107"/>
      <c r="U143" s="107"/>
      <c r="V143" s="107"/>
      <c r="W143" s="107"/>
      <c r="X143" s="107"/>
      <c r="Y143" s="107"/>
      <c r="Z143" s="107"/>
      <c r="AA143" s="107"/>
      <c r="AB143" s="107"/>
      <c r="AC143" s="107"/>
      <c r="AD143" s="107"/>
      <c r="AE143" s="107"/>
      <c r="AF143" s="107"/>
      <c r="AG143" s="107"/>
    </row>
    <row r="144" spans="1:33" ht="15.75" customHeight="1">
      <c r="A144" s="107"/>
      <c r="B144" s="107" t="s">
        <v>549</v>
      </c>
      <c r="C144" s="107" t="s">
        <v>448</v>
      </c>
      <c r="D144" s="107" t="s">
        <v>643</v>
      </c>
      <c r="E144" s="107" t="str">
        <f t="shared" si="56"/>
        <v>onshore wind</v>
      </c>
      <c r="F144" s="107">
        <v>22462898.48</v>
      </c>
      <c r="G144" s="107">
        <f t="shared" si="57"/>
        <v>25798462.420000002</v>
      </c>
      <c r="H144" s="107">
        <v>29134026.359999999</v>
      </c>
      <c r="I144" s="107">
        <f t="shared" si="58"/>
        <v>29099464.09</v>
      </c>
      <c r="J144" s="107">
        <v>29064901.82</v>
      </c>
      <c r="K144" s="107">
        <f t="shared" si="59"/>
        <v>29082099.52</v>
      </c>
      <c r="L144" s="107">
        <v>29099297.219999999</v>
      </c>
      <c r="M144" s="107">
        <f t="shared" si="60"/>
        <v>29044763.449999999</v>
      </c>
      <c r="N144" s="107">
        <v>28990229.68</v>
      </c>
      <c r="O144" s="107">
        <f t="shared" si="61"/>
        <v>28931464.314999998</v>
      </c>
      <c r="P144" s="107">
        <v>28872698.949999999</v>
      </c>
      <c r="Q144" s="107">
        <f t="shared" si="62"/>
        <v>28617780.954999998</v>
      </c>
      <c r="R144" s="107">
        <v>28362862.960000001</v>
      </c>
      <c r="S144" s="107"/>
      <c r="T144" s="107"/>
      <c r="U144" s="107"/>
      <c r="V144" s="107"/>
      <c r="W144" s="107"/>
      <c r="X144" s="107"/>
      <c r="Y144" s="107"/>
      <c r="Z144" s="107"/>
      <c r="AA144" s="107"/>
      <c r="AB144" s="107"/>
      <c r="AC144" s="107"/>
      <c r="AD144" s="107"/>
      <c r="AE144" s="107"/>
      <c r="AF144" s="107"/>
      <c r="AG144" s="107"/>
    </row>
    <row r="145" spans="1:33" ht="15.75" customHeight="1">
      <c r="A145" s="107"/>
      <c r="B145" s="107" t="s">
        <v>549</v>
      </c>
      <c r="C145" s="107" t="s">
        <v>448</v>
      </c>
      <c r="D145" s="107" t="s">
        <v>644</v>
      </c>
      <c r="E145" s="107" t="str">
        <f t="shared" si="56"/>
        <v>natural gas nonpeaker</v>
      </c>
      <c r="F145" s="107">
        <v>6918451.2050000001</v>
      </c>
      <c r="G145" s="107">
        <f t="shared" si="57"/>
        <v>6343783.4564999994</v>
      </c>
      <c r="H145" s="107">
        <v>5769115.7079999996</v>
      </c>
      <c r="I145" s="107">
        <f t="shared" si="58"/>
        <v>5868909.2719999999</v>
      </c>
      <c r="J145" s="107">
        <v>5968702.8360000001</v>
      </c>
      <c r="K145" s="107">
        <f t="shared" si="59"/>
        <v>5389056.4735000003</v>
      </c>
      <c r="L145" s="107">
        <v>4809410.1109999996</v>
      </c>
      <c r="M145" s="107">
        <f t="shared" si="60"/>
        <v>4272543.7309999997</v>
      </c>
      <c r="N145" s="107">
        <v>3735677.3509999998</v>
      </c>
      <c r="O145" s="107">
        <f t="shared" si="61"/>
        <v>3422495.5970000001</v>
      </c>
      <c r="P145" s="107">
        <v>3109313.8429999999</v>
      </c>
      <c r="Q145" s="107">
        <f t="shared" si="62"/>
        <v>2946753.3679999998</v>
      </c>
      <c r="R145" s="107">
        <v>2784192.8930000002</v>
      </c>
      <c r="S145" s="107"/>
      <c r="T145" s="107"/>
      <c r="U145" s="107"/>
      <c r="V145" s="107"/>
      <c r="W145" s="107"/>
      <c r="X145" s="107"/>
      <c r="Y145" s="107"/>
      <c r="Z145" s="107"/>
      <c r="AA145" s="107"/>
      <c r="AB145" s="107"/>
      <c r="AC145" s="107"/>
      <c r="AD145" s="107"/>
      <c r="AE145" s="107"/>
      <c r="AF145" s="107"/>
      <c r="AG145" s="107"/>
    </row>
    <row r="146" spans="1:33" ht="15.75" customHeight="1">
      <c r="A146" s="107"/>
      <c r="B146" s="107" t="s">
        <v>549</v>
      </c>
      <c r="C146" s="107" t="s">
        <v>448</v>
      </c>
      <c r="D146" s="107" t="s">
        <v>645</v>
      </c>
      <c r="E146" s="107" t="str">
        <f t="shared" si="56"/>
        <v>natural gas peaker</v>
      </c>
      <c r="F146" s="107">
        <v>86389.723119999995</v>
      </c>
      <c r="G146" s="107">
        <f t="shared" si="57"/>
        <v>66868.656594999993</v>
      </c>
      <c r="H146" s="107">
        <v>47347.590069999998</v>
      </c>
      <c r="I146" s="107">
        <f t="shared" si="58"/>
        <v>58264.306620000003</v>
      </c>
      <c r="J146" s="107">
        <v>69181.02317</v>
      </c>
      <c r="K146" s="107">
        <f t="shared" si="59"/>
        <v>54469.610255</v>
      </c>
      <c r="L146" s="107">
        <v>39758.197339999999</v>
      </c>
      <c r="M146" s="107">
        <f t="shared" si="60"/>
        <v>36609.577340000003</v>
      </c>
      <c r="N146" s="107">
        <v>33460.957340000001</v>
      </c>
      <c r="O146" s="107">
        <f t="shared" si="61"/>
        <v>33460.957340000001</v>
      </c>
      <c r="P146" s="107">
        <v>33460.957340000001</v>
      </c>
      <c r="Q146" s="107">
        <f t="shared" si="62"/>
        <v>29142.183640000003</v>
      </c>
      <c r="R146" s="107">
        <v>24823.409940000001</v>
      </c>
      <c r="S146" s="107"/>
      <c r="T146" s="107"/>
      <c r="U146" s="107"/>
      <c r="V146" s="107"/>
      <c r="W146" s="107"/>
      <c r="X146" s="107"/>
      <c r="Y146" s="107"/>
      <c r="Z146" s="107"/>
      <c r="AA146" s="107"/>
      <c r="AB146" s="107"/>
      <c r="AC146" s="107"/>
      <c r="AD146" s="107"/>
      <c r="AE146" s="107"/>
      <c r="AF146" s="107"/>
      <c r="AG146" s="107"/>
    </row>
    <row r="147" spans="1:33" ht="15.75" customHeight="1">
      <c r="A147" s="107"/>
      <c r="B147" s="107" t="s">
        <v>549</v>
      </c>
      <c r="C147" s="107" t="s">
        <v>448</v>
      </c>
      <c r="D147" s="107" t="s">
        <v>646</v>
      </c>
      <c r="E147" s="107" t="str">
        <f t="shared" si="56"/>
        <v>nuclear</v>
      </c>
      <c r="F147" s="107">
        <v>4754124.7340000002</v>
      </c>
      <c r="G147" s="107">
        <f t="shared" si="57"/>
        <v>2377062.3670000001</v>
      </c>
      <c r="H147" s="107">
        <v>0</v>
      </c>
      <c r="I147" s="107">
        <f t="shared" si="58"/>
        <v>0</v>
      </c>
      <c r="J147" s="107">
        <v>0</v>
      </c>
      <c r="K147" s="107">
        <f t="shared" si="59"/>
        <v>0</v>
      </c>
      <c r="L147" s="107">
        <v>0</v>
      </c>
      <c r="M147" s="107">
        <f t="shared" si="60"/>
        <v>0</v>
      </c>
      <c r="N147" s="107">
        <v>0</v>
      </c>
      <c r="O147" s="107">
        <f t="shared" si="61"/>
        <v>0</v>
      </c>
      <c r="P147" s="107">
        <v>0</v>
      </c>
      <c r="Q147" s="107">
        <f t="shared" si="62"/>
        <v>0</v>
      </c>
      <c r="R147" s="107">
        <v>0</v>
      </c>
      <c r="S147" s="107"/>
      <c r="T147" s="107"/>
      <c r="U147" s="107"/>
      <c r="V147" s="107"/>
      <c r="W147" s="107"/>
      <c r="X147" s="107"/>
      <c r="Y147" s="107"/>
      <c r="Z147" s="107"/>
      <c r="AA147" s="107"/>
      <c r="AB147" s="107"/>
      <c r="AC147" s="107"/>
      <c r="AD147" s="107"/>
      <c r="AE147" s="107"/>
      <c r="AF147" s="107"/>
      <c r="AG147" s="107"/>
    </row>
    <row r="148" spans="1:33" ht="15.75" customHeight="1">
      <c r="A148" s="107"/>
      <c r="B148" s="107" t="s">
        <v>549</v>
      </c>
      <c r="C148" s="107" t="s">
        <v>448</v>
      </c>
      <c r="D148" s="107" t="s">
        <v>647</v>
      </c>
      <c r="E148" s="107" t="str">
        <f t="shared" si="56"/>
        <v>offshore wind</v>
      </c>
      <c r="F148" s="107">
        <v>0</v>
      </c>
      <c r="G148" s="107">
        <f t="shared" si="57"/>
        <v>0</v>
      </c>
      <c r="H148" s="107">
        <v>0</v>
      </c>
      <c r="I148" s="107">
        <f t="shared" si="58"/>
        <v>0</v>
      </c>
      <c r="J148" s="107">
        <v>0</v>
      </c>
      <c r="K148" s="107">
        <f t="shared" si="59"/>
        <v>0</v>
      </c>
      <c r="L148" s="107">
        <v>0</v>
      </c>
      <c r="M148" s="107">
        <f t="shared" si="60"/>
        <v>0</v>
      </c>
      <c r="N148" s="107">
        <v>0</v>
      </c>
      <c r="O148" s="107">
        <f t="shared" si="61"/>
        <v>0</v>
      </c>
      <c r="P148" s="107">
        <v>0</v>
      </c>
      <c r="Q148" s="107">
        <f t="shared" si="62"/>
        <v>0</v>
      </c>
      <c r="R148" s="107">
        <v>0</v>
      </c>
      <c r="S148" s="107"/>
      <c r="T148" s="107"/>
      <c r="U148" s="107"/>
      <c r="V148" s="107"/>
      <c r="W148" s="107"/>
      <c r="X148" s="107"/>
      <c r="Y148" s="107"/>
      <c r="Z148" s="107"/>
      <c r="AA148" s="107"/>
      <c r="AB148" s="107"/>
      <c r="AC148" s="107"/>
      <c r="AD148" s="107"/>
      <c r="AE148" s="107"/>
      <c r="AF148" s="107"/>
      <c r="AG148" s="107"/>
    </row>
    <row r="149" spans="1:33" ht="15.75" customHeight="1">
      <c r="A149" s="107"/>
      <c r="B149" s="107" t="s">
        <v>549</v>
      </c>
      <c r="C149" s="107" t="s">
        <v>448</v>
      </c>
      <c r="D149" s="107" t="s">
        <v>648</v>
      </c>
      <c r="E149" s="107" t="str">
        <f t="shared" si="56"/>
        <v>crude oil</v>
      </c>
      <c r="F149" s="107">
        <v>73230.182400000005</v>
      </c>
      <c r="G149" s="107">
        <f t="shared" si="57"/>
        <v>73230.182400000005</v>
      </c>
      <c r="H149" s="107">
        <v>73230.182400000005</v>
      </c>
      <c r="I149" s="107">
        <f t="shared" si="58"/>
        <v>73230.182400000005</v>
      </c>
      <c r="J149" s="107">
        <v>73230.182400000005</v>
      </c>
      <c r="K149" s="107">
        <f t="shared" si="59"/>
        <v>73230.182400000005</v>
      </c>
      <c r="L149" s="107">
        <v>73230.182400000005</v>
      </c>
      <c r="M149" s="107">
        <f t="shared" si="60"/>
        <v>73230.182400000005</v>
      </c>
      <c r="N149" s="107">
        <v>73230.182400000005</v>
      </c>
      <c r="O149" s="107">
        <f t="shared" si="61"/>
        <v>73230.182400000005</v>
      </c>
      <c r="P149" s="107">
        <v>73230.182400000005</v>
      </c>
      <c r="Q149" s="107">
        <f t="shared" si="62"/>
        <v>73230.182400000005</v>
      </c>
      <c r="R149" s="107">
        <v>73230.182400000005</v>
      </c>
      <c r="S149" s="107"/>
      <c r="T149" s="107"/>
      <c r="U149" s="107"/>
      <c r="V149" s="107"/>
      <c r="W149" s="107"/>
      <c r="X149" s="107"/>
      <c r="Y149" s="107"/>
      <c r="Z149" s="107"/>
      <c r="AA149" s="107"/>
      <c r="AB149" s="107"/>
      <c r="AC149" s="107"/>
      <c r="AD149" s="107"/>
      <c r="AE149" s="107"/>
      <c r="AF149" s="107"/>
      <c r="AG149" s="107"/>
    </row>
    <row r="150" spans="1:33" ht="15.75" customHeight="1">
      <c r="A150" s="107"/>
      <c r="B150" s="107" t="s">
        <v>549</v>
      </c>
      <c r="C150" s="107" t="s">
        <v>448</v>
      </c>
      <c r="D150" s="107" t="s">
        <v>649</v>
      </c>
      <c r="E150" s="107" t="str">
        <f t="shared" si="56"/>
        <v>solar PV</v>
      </c>
      <c r="F150" s="107">
        <v>108473.7683</v>
      </c>
      <c r="G150" s="107">
        <f t="shared" si="57"/>
        <v>109469.57195</v>
      </c>
      <c r="H150" s="107">
        <v>110465.3756</v>
      </c>
      <c r="I150" s="107">
        <f t="shared" si="58"/>
        <v>111140.53719999999</v>
      </c>
      <c r="J150" s="107">
        <v>111815.6988</v>
      </c>
      <c r="K150" s="107">
        <f t="shared" si="59"/>
        <v>112490.25385000001</v>
      </c>
      <c r="L150" s="107">
        <v>113164.8089</v>
      </c>
      <c r="M150" s="107">
        <f t="shared" si="60"/>
        <v>114435.92975000001</v>
      </c>
      <c r="N150" s="107">
        <v>115707.0506</v>
      </c>
      <c r="O150" s="107">
        <f t="shared" si="61"/>
        <v>117556.0395</v>
      </c>
      <c r="P150" s="107">
        <v>119405.0284</v>
      </c>
      <c r="Q150" s="107">
        <f t="shared" si="62"/>
        <v>121773.00885</v>
      </c>
      <c r="R150" s="107">
        <v>124140.9893</v>
      </c>
      <c r="S150" s="107"/>
      <c r="T150" s="107"/>
      <c r="U150" s="107"/>
      <c r="V150" s="107"/>
      <c r="W150" s="107"/>
      <c r="X150" s="107"/>
      <c r="Y150" s="107"/>
      <c r="Z150" s="107"/>
      <c r="AA150" s="107"/>
      <c r="AB150" s="107"/>
      <c r="AC150" s="107"/>
      <c r="AD150" s="107"/>
      <c r="AE150" s="107"/>
      <c r="AF150" s="107"/>
      <c r="AG150" s="107"/>
    </row>
    <row r="151" spans="1:33" ht="15.75" customHeight="1">
      <c r="A151" s="107"/>
      <c r="B151" s="107" t="s">
        <v>549</v>
      </c>
      <c r="C151" s="107" t="s">
        <v>448</v>
      </c>
      <c r="D151" s="107" t="s">
        <v>650</v>
      </c>
      <c r="E151" s="107" t="str">
        <f t="shared" si="56"/>
        <v>storage</v>
      </c>
      <c r="F151" s="107">
        <v>0</v>
      </c>
      <c r="G151" s="107">
        <v>0</v>
      </c>
      <c r="H151" s="107">
        <v>0</v>
      </c>
      <c r="I151" s="107">
        <v>0</v>
      </c>
      <c r="J151" s="107">
        <v>0</v>
      </c>
      <c r="K151" s="107">
        <v>0</v>
      </c>
      <c r="L151" s="107">
        <v>0</v>
      </c>
      <c r="M151" s="107">
        <v>0</v>
      </c>
      <c r="N151" s="107">
        <v>0</v>
      </c>
      <c r="O151" s="107">
        <v>0</v>
      </c>
      <c r="P151" s="107">
        <v>0</v>
      </c>
      <c r="Q151" s="107">
        <v>0</v>
      </c>
      <c r="R151" s="107">
        <v>0</v>
      </c>
      <c r="S151" s="107"/>
      <c r="T151" s="107"/>
      <c r="U151" s="107"/>
      <c r="V151" s="107"/>
      <c r="W151" s="107"/>
      <c r="X151" s="107"/>
      <c r="Y151" s="107"/>
      <c r="Z151" s="107"/>
      <c r="AA151" s="107"/>
      <c r="AB151" s="107"/>
      <c r="AC151" s="107"/>
      <c r="AD151" s="107"/>
      <c r="AE151" s="107"/>
      <c r="AF151" s="107"/>
      <c r="AG151" s="107"/>
    </row>
    <row r="152" spans="1:33" ht="15.75" customHeight="1">
      <c r="A152" s="107"/>
      <c r="B152" s="107" t="s">
        <v>549</v>
      </c>
      <c r="C152" s="107" t="s">
        <v>448</v>
      </c>
      <c r="D152" s="107" t="s">
        <v>652</v>
      </c>
      <c r="E152" s="107" t="str">
        <f t="shared" si="56"/>
        <v>solar PV</v>
      </c>
      <c r="F152" s="107">
        <v>16257.63913</v>
      </c>
      <c r="G152" s="107">
        <f t="shared" ref="G152:G165" si="63">AVERAGE(F152,H152)</f>
        <v>16257.63913</v>
      </c>
      <c r="H152" s="107">
        <v>16257.63913</v>
      </c>
      <c r="I152" s="107">
        <f t="shared" ref="I152:I165" si="64">AVERAGE(H152,J152)</f>
        <v>16257.63913</v>
      </c>
      <c r="J152" s="107">
        <v>16257.63913</v>
      </c>
      <c r="K152" s="107">
        <f t="shared" ref="K152:K165" si="65">AVERAGE(J152,L152)</f>
        <v>16176.908660000001</v>
      </c>
      <c r="L152" s="107">
        <v>16096.178190000001</v>
      </c>
      <c r="M152" s="107">
        <f t="shared" ref="M152:M165" si="66">AVERAGE(L152,N152)</f>
        <v>443744.46979499998</v>
      </c>
      <c r="N152" s="107">
        <v>871392.76139999996</v>
      </c>
      <c r="O152" s="107">
        <f t="shared" ref="O152:O165" si="67">AVERAGE(N152,P152)</f>
        <v>2721241.2546999999</v>
      </c>
      <c r="P152" s="107">
        <v>4571089.7479999997</v>
      </c>
      <c r="Q152" s="107">
        <f t="shared" ref="Q152:Q165" si="68">AVERAGE(P152,R152)</f>
        <v>4548234.4035</v>
      </c>
      <c r="R152" s="107">
        <v>4525379.0590000004</v>
      </c>
      <c r="S152" s="107"/>
      <c r="T152" s="107"/>
      <c r="U152" s="107"/>
      <c r="V152" s="107"/>
      <c r="W152" s="107"/>
      <c r="X152" s="107"/>
      <c r="Y152" s="107"/>
      <c r="Z152" s="107"/>
      <c r="AA152" s="107"/>
      <c r="AB152" s="107"/>
      <c r="AC152" s="107"/>
      <c r="AD152" s="107"/>
      <c r="AE152" s="107"/>
      <c r="AF152" s="107"/>
      <c r="AG152" s="107"/>
    </row>
    <row r="153" spans="1:33" ht="15.75" customHeight="1">
      <c r="A153" s="107"/>
      <c r="B153" s="107" t="s">
        <v>546</v>
      </c>
      <c r="C153" s="107" t="s">
        <v>448</v>
      </c>
      <c r="D153" s="107" t="s">
        <v>638</v>
      </c>
      <c r="E153" s="107" t="str">
        <f t="shared" si="56"/>
        <v>biomass</v>
      </c>
      <c r="F153" s="107">
        <v>0</v>
      </c>
      <c r="G153" s="107">
        <f t="shared" si="63"/>
        <v>0</v>
      </c>
      <c r="H153" s="107">
        <v>0</v>
      </c>
      <c r="I153" s="107">
        <f t="shared" si="64"/>
        <v>0</v>
      </c>
      <c r="J153" s="107">
        <v>0</v>
      </c>
      <c r="K153" s="107">
        <f t="shared" si="65"/>
        <v>0</v>
      </c>
      <c r="L153" s="107">
        <v>0</v>
      </c>
      <c r="M153" s="107">
        <f t="shared" si="66"/>
        <v>0</v>
      </c>
      <c r="N153" s="107">
        <v>0</v>
      </c>
      <c r="O153" s="107">
        <f t="shared" si="67"/>
        <v>0</v>
      </c>
      <c r="P153" s="107">
        <v>0</v>
      </c>
      <c r="Q153" s="107">
        <f t="shared" si="68"/>
        <v>8335.4815400000007</v>
      </c>
      <c r="R153" s="107">
        <v>16670.963080000001</v>
      </c>
      <c r="S153" s="107"/>
      <c r="T153" s="107"/>
      <c r="U153" s="107"/>
      <c r="V153" s="107"/>
      <c r="W153" s="107"/>
      <c r="X153" s="107"/>
      <c r="Y153" s="107"/>
      <c r="Z153" s="107"/>
      <c r="AA153" s="107"/>
      <c r="AB153" s="107"/>
      <c r="AC153" s="107"/>
      <c r="AD153" s="107"/>
      <c r="AE153" s="107"/>
      <c r="AF153" s="107"/>
      <c r="AG153" s="107"/>
    </row>
    <row r="154" spans="1:33" ht="15.75" customHeight="1">
      <c r="A154" s="107"/>
      <c r="B154" s="107" t="s">
        <v>546</v>
      </c>
      <c r="C154" s="107" t="s">
        <v>448</v>
      </c>
      <c r="D154" s="107" t="s">
        <v>639</v>
      </c>
      <c r="E154" s="107" t="str">
        <f t="shared" si="56"/>
        <v>hard coal</v>
      </c>
      <c r="F154" s="107">
        <v>0</v>
      </c>
      <c r="G154" s="107">
        <f t="shared" si="63"/>
        <v>0</v>
      </c>
      <c r="H154" s="107">
        <v>0</v>
      </c>
      <c r="I154" s="107">
        <f t="shared" si="64"/>
        <v>0</v>
      </c>
      <c r="J154" s="107">
        <v>0</v>
      </c>
      <c r="K154" s="107">
        <f t="shared" si="65"/>
        <v>0</v>
      </c>
      <c r="L154" s="107">
        <v>0</v>
      </c>
      <c r="M154" s="107">
        <f t="shared" si="66"/>
        <v>0</v>
      </c>
      <c r="N154" s="107">
        <v>0</v>
      </c>
      <c r="O154" s="107">
        <f t="shared" si="67"/>
        <v>0</v>
      </c>
      <c r="P154" s="107">
        <v>0</v>
      </c>
      <c r="Q154" s="107">
        <f t="shared" si="68"/>
        <v>0</v>
      </c>
      <c r="R154" s="107">
        <v>0</v>
      </c>
      <c r="S154" s="107"/>
      <c r="T154" s="107"/>
      <c r="U154" s="107"/>
      <c r="V154" s="107"/>
      <c r="W154" s="107"/>
      <c r="X154" s="107"/>
      <c r="Y154" s="107"/>
      <c r="Z154" s="107"/>
      <c r="AA154" s="107"/>
      <c r="AB154" s="107"/>
      <c r="AC154" s="107"/>
      <c r="AD154" s="107"/>
      <c r="AE154" s="107"/>
      <c r="AF154" s="107"/>
      <c r="AG154" s="107"/>
    </row>
    <row r="155" spans="1:33" ht="15.75" customHeight="1">
      <c r="A155" s="107"/>
      <c r="B155" s="107" t="s">
        <v>546</v>
      </c>
      <c r="C155" s="107" t="s">
        <v>448</v>
      </c>
      <c r="D155" s="107" t="s">
        <v>640</v>
      </c>
      <c r="E155" s="107" t="str">
        <f t="shared" si="56"/>
        <v>solar thermal</v>
      </c>
      <c r="F155" s="107">
        <v>0</v>
      </c>
      <c r="G155" s="107">
        <f t="shared" si="63"/>
        <v>0</v>
      </c>
      <c r="H155" s="107">
        <v>0</v>
      </c>
      <c r="I155" s="107">
        <f t="shared" si="64"/>
        <v>0</v>
      </c>
      <c r="J155" s="107">
        <v>0</v>
      </c>
      <c r="K155" s="107">
        <f t="shared" si="65"/>
        <v>0</v>
      </c>
      <c r="L155" s="107">
        <v>0</v>
      </c>
      <c r="M155" s="107">
        <f t="shared" si="66"/>
        <v>0</v>
      </c>
      <c r="N155" s="107">
        <v>0</v>
      </c>
      <c r="O155" s="107">
        <f t="shared" si="67"/>
        <v>0</v>
      </c>
      <c r="P155" s="107">
        <v>0</v>
      </c>
      <c r="Q155" s="107">
        <f t="shared" si="68"/>
        <v>0</v>
      </c>
      <c r="R155" s="107">
        <v>0</v>
      </c>
      <c r="S155" s="107"/>
      <c r="T155" s="107"/>
      <c r="U155" s="107"/>
      <c r="V155" s="107"/>
      <c r="W155" s="107"/>
      <c r="X155" s="107"/>
      <c r="Y155" s="107"/>
      <c r="Z155" s="107"/>
      <c r="AA155" s="107"/>
      <c r="AB155" s="107"/>
      <c r="AC155" s="107"/>
      <c r="AD155" s="107"/>
      <c r="AE155" s="107"/>
      <c r="AF155" s="107"/>
      <c r="AG155" s="107"/>
    </row>
    <row r="156" spans="1:33" ht="15.75" customHeight="1">
      <c r="A156" s="107"/>
      <c r="B156" s="107" t="s">
        <v>546</v>
      </c>
      <c r="C156" s="107" t="s">
        <v>448</v>
      </c>
      <c r="D156" s="107" t="s">
        <v>641</v>
      </c>
      <c r="E156" s="107" t="str">
        <f t="shared" si="56"/>
        <v>geothermal</v>
      </c>
      <c r="F156" s="107">
        <v>78840</v>
      </c>
      <c r="G156" s="107">
        <f t="shared" si="63"/>
        <v>78840</v>
      </c>
      <c r="H156" s="107">
        <v>78840</v>
      </c>
      <c r="I156" s="107">
        <f t="shared" si="64"/>
        <v>78840</v>
      </c>
      <c r="J156" s="107">
        <v>78840</v>
      </c>
      <c r="K156" s="107">
        <f t="shared" si="65"/>
        <v>78840</v>
      </c>
      <c r="L156" s="107">
        <v>78840</v>
      </c>
      <c r="M156" s="107">
        <f t="shared" si="66"/>
        <v>78840</v>
      </c>
      <c r="N156" s="107">
        <v>78840</v>
      </c>
      <c r="O156" s="107">
        <f t="shared" si="67"/>
        <v>78840</v>
      </c>
      <c r="P156" s="107">
        <v>78840</v>
      </c>
      <c r="Q156" s="107">
        <f t="shared" si="68"/>
        <v>78840</v>
      </c>
      <c r="R156" s="107">
        <v>78840</v>
      </c>
      <c r="S156" s="107"/>
      <c r="T156" s="107"/>
      <c r="U156" s="107"/>
      <c r="V156" s="107"/>
      <c r="W156" s="107"/>
      <c r="X156" s="107"/>
      <c r="Y156" s="107"/>
      <c r="Z156" s="107"/>
      <c r="AA156" s="107"/>
      <c r="AB156" s="107"/>
      <c r="AC156" s="107"/>
      <c r="AD156" s="107"/>
      <c r="AE156" s="107"/>
      <c r="AF156" s="107"/>
      <c r="AG156" s="107"/>
    </row>
    <row r="157" spans="1:33" ht="15.75" customHeight="1">
      <c r="A157" s="107"/>
      <c r="B157" s="107" t="s">
        <v>546</v>
      </c>
      <c r="C157" s="107" t="s">
        <v>448</v>
      </c>
      <c r="D157" s="107" t="s">
        <v>642</v>
      </c>
      <c r="E157" s="107" t="str">
        <f t="shared" si="56"/>
        <v>hydro</v>
      </c>
      <c r="F157" s="107">
        <v>9322080.8019999992</v>
      </c>
      <c r="G157" s="107">
        <f t="shared" si="63"/>
        <v>9542989.2449999992</v>
      </c>
      <c r="H157" s="107">
        <v>9763897.6879999992</v>
      </c>
      <c r="I157" s="107">
        <f t="shared" si="64"/>
        <v>9763897.6879999992</v>
      </c>
      <c r="J157" s="107">
        <v>9763897.6879999992</v>
      </c>
      <c r="K157" s="107">
        <f t="shared" si="65"/>
        <v>9763897.6879999992</v>
      </c>
      <c r="L157" s="107">
        <v>9763897.6879999992</v>
      </c>
      <c r="M157" s="107">
        <f t="shared" si="66"/>
        <v>9763897.6879999992</v>
      </c>
      <c r="N157" s="107">
        <v>9763897.6879999992</v>
      </c>
      <c r="O157" s="107">
        <f t="shared" si="67"/>
        <v>9763897.6879999992</v>
      </c>
      <c r="P157" s="107">
        <v>9763897.6879999992</v>
      </c>
      <c r="Q157" s="107">
        <f t="shared" si="68"/>
        <v>9763897.6879999992</v>
      </c>
      <c r="R157" s="107">
        <v>9763897.6879999992</v>
      </c>
      <c r="S157" s="107"/>
      <c r="T157" s="107"/>
      <c r="U157" s="107"/>
      <c r="V157" s="107"/>
      <c r="W157" s="107"/>
      <c r="X157" s="107"/>
      <c r="Y157" s="107"/>
      <c r="Z157" s="107"/>
      <c r="AA157" s="107"/>
      <c r="AB157" s="107"/>
      <c r="AC157" s="107"/>
      <c r="AD157" s="107"/>
      <c r="AE157" s="107"/>
      <c r="AF157" s="107"/>
      <c r="AG157" s="107"/>
    </row>
    <row r="158" spans="1:33" ht="15.75" customHeight="1">
      <c r="A158" s="107"/>
      <c r="B158" s="107" t="s">
        <v>546</v>
      </c>
      <c r="C158" s="107" t="s">
        <v>448</v>
      </c>
      <c r="D158" s="107" t="s">
        <v>632</v>
      </c>
      <c r="E158" s="107" t="str">
        <f t="shared" si="56"/>
        <v>hydro</v>
      </c>
      <c r="F158" s="107">
        <v>0</v>
      </c>
      <c r="G158" s="107">
        <f t="shared" si="63"/>
        <v>0</v>
      </c>
      <c r="H158" s="107">
        <v>0</v>
      </c>
      <c r="I158" s="107">
        <f t="shared" si="64"/>
        <v>0</v>
      </c>
      <c r="J158" s="107">
        <v>0</v>
      </c>
      <c r="K158" s="107">
        <f t="shared" si="65"/>
        <v>0</v>
      </c>
      <c r="L158" s="107">
        <v>0</v>
      </c>
      <c r="M158" s="107">
        <f t="shared" si="66"/>
        <v>0</v>
      </c>
      <c r="N158" s="107">
        <v>0</v>
      </c>
      <c r="O158" s="107">
        <f t="shared" si="67"/>
        <v>0</v>
      </c>
      <c r="P158" s="107">
        <v>0</v>
      </c>
      <c r="Q158" s="107">
        <f t="shared" si="68"/>
        <v>0</v>
      </c>
      <c r="R158" s="107">
        <v>0</v>
      </c>
      <c r="S158" s="107"/>
      <c r="T158" s="107"/>
      <c r="U158" s="107"/>
      <c r="V158" s="107"/>
      <c r="W158" s="107"/>
      <c r="X158" s="107"/>
      <c r="Y158" s="107"/>
      <c r="Z158" s="107"/>
      <c r="AA158" s="107"/>
      <c r="AB158" s="107"/>
      <c r="AC158" s="107"/>
      <c r="AD158" s="107"/>
      <c r="AE158" s="107"/>
      <c r="AF158" s="107"/>
      <c r="AG158" s="107"/>
    </row>
    <row r="159" spans="1:33" ht="15.75" customHeight="1">
      <c r="A159" s="107"/>
      <c r="B159" s="107" t="s">
        <v>546</v>
      </c>
      <c r="C159" s="107" t="s">
        <v>448</v>
      </c>
      <c r="D159" s="107" t="s">
        <v>643</v>
      </c>
      <c r="E159" s="107" t="str">
        <f t="shared" si="56"/>
        <v>onshore wind</v>
      </c>
      <c r="F159" s="107">
        <v>2763196.4920000001</v>
      </c>
      <c r="G159" s="107">
        <f t="shared" si="63"/>
        <v>2758738.8765000002</v>
      </c>
      <c r="H159" s="107">
        <v>2754281.2609999999</v>
      </c>
      <c r="I159" s="107">
        <f t="shared" si="64"/>
        <v>2763909.7505000001</v>
      </c>
      <c r="J159" s="107">
        <v>2773538.24</v>
      </c>
      <c r="K159" s="107">
        <f t="shared" si="65"/>
        <v>2774339.7094999999</v>
      </c>
      <c r="L159" s="107">
        <v>2775141.179</v>
      </c>
      <c r="M159" s="107">
        <f t="shared" si="66"/>
        <v>2775392.4654999999</v>
      </c>
      <c r="N159" s="107">
        <v>2775643.7519999999</v>
      </c>
      <c r="O159" s="107">
        <f t="shared" si="67"/>
        <v>2775402.9780000001</v>
      </c>
      <c r="P159" s="107">
        <v>2775162.2039999999</v>
      </c>
      <c r="Q159" s="107">
        <f t="shared" si="68"/>
        <v>2783345.6995000001</v>
      </c>
      <c r="R159" s="107">
        <v>2791529.1949999998</v>
      </c>
      <c r="S159" s="107"/>
      <c r="T159" s="107"/>
      <c r="U159" s="107"/>
      <c r="V159" s="107"/>
      <c r="W159" s="107"/>
      <c r="X159" s="107"/>
      <c r="Y159" s="107"/>
      <c r="Z159" s="107"/>
      <c r="AA159" s="107"/>
      <c r="AB159" s="107"/>
      <c r="AC159" s="107"/>
      <c r="AD159" s="107"/>
      <c r="AE159" s="107"/>
      <c r="AF159" s="107"/>
      <c r="AG159" s="107"/>
    </row>
    <row r="160" spans="1:33" ht="15.75" customHeight="1">
      <c r="A160" s="107"/>
      <c r="B160" s="107" t="s">
        <v>546</v>
      </c>
      <c r="C160" s="107" t="s">
        <v>448</v>
      </c>
      <c r="D160" s="107" t="s">
        <v>644</v>
      </c>
      <c r="E160" s="107" t="str">
        <f t="shared" si="56"/>
        <v>natural gas nonpeaker</v>
      </c>
      <c r="F160" s="107">
        <v>2554684.497</v>
      </c>
      <c r="G160" s="107">
        <f t="shared" si="63"/>
        <v>5945147.0564999999</v>
      </c>
      <c r="H160" s="107">
        <v>9335609.6160000004</v>
      </c>
      <c r="I160" s="107">
        <f t="shared" si="64"/>
        <v>9544930.3854999989</v>
      </c>
      <c r="J160" s="107">
        <v>9754251.1549999993</v>
      </c>
      <c r="K160" s="107">
        <f t="shared" si="65"/>
        <v>13066628.932500001</v>
      </c>
      <c r="L160" s="107">
        <v>16379006.710000001</v>
      </c>
      <c r="M160" s="107">
        <f t="shared" si="66"/>
        <v>17695767.825000003</v>
      </c>
      <c r="N160" s="107">
        <v>19012528.940000001</v>
      </c>
      <c r="O160" s="107">
        <f t="shared" si="67"/>
        <v>19442350.734999999</v>
      </c>
      <c r="P160" s="107">
        <v>19872172.530000001</v>
      </c>
      <c r="Q160" s="107">
        <f t="shared" si="68"/>
        <v>19144375.740000002</v>
      </c>
      <c r="R160" s="107">
        <v>18416578.949999999</v>
      </c>
      <c r="S160" s="107"/>
      <c r="T160" s="107"/>
      <c r="U160" s="107"/>
      <c r="V160" s="107"/>
      <c r="W160" s="107"/>
      <c r="X160" s="107"/>
      <c r="Y160" s="107"/>
      <c r="Z160" s="107"/>
      <c r="AA160" s="107"/>
      <c r="AB160" s="107"/>
      <c r="AC160" s="107"/>
      <c r="AD160" s="107"/>
      <c r="AE160" s="107"/>
      <c r="AF160" s="107"/>
      <c r="AG160" s="107"/>
    </row>
    <row r="161" spans="1:33" ht="15.75" customHeight="1">
      <c r="A161" s="107"/>
      <c r="B161" s="107" t="s">
        <v>546</v>
      </c>
      <c r="C161" s="107" t="s">
        <v>448</v>
      </c>
      <c r="D161" s="107" t="s">
        <v>645</v>
      </c>
      <c r="E161" s="107" t="str">
        <f t="shared" si="56"/>
        <v>natural gas peaker</v>
      </c>
      <c r="F161" s="107">
        <v>0</v>
      </c>
      <c r="G161" s="107">
        <f t="shared" si="63"/>
        <v>0</v>
      </c>
      <c r="H161" s="107">
        <v>0</v>
      </c>
      <c r="I161" s="107">
        <f t="shared" si="64"/>
        <v>0</v>
      </c>
      <c r="J161" s="107">
        <v>0</v>
      </c>
      <c r="K161" s="107">
        <f t="shared" si="65"/>
        <v>0</v>
      </c>
      <c r="L161" s="107">
        <v>0</v>
      </c>
      <c r="M161" s="107">
        <f t="shared" si="66"/>
        <v>0</v>
      </c>
      <c r="N161" s="107">
        <v>0</v>
      </c>
      <c r="O161" s="107">
        <f t="shared" si="67"/>
        <v>0</v>
      </c>
      <c r="P161" s="107">
        <v>0</v>
      </c>
      <c r="Q161" s="107">
        <f t="shared" si="68"/>
        <v>0</v>
      </c>
      <c r="R161" s="107">
        <v>0</v>
      </c>
      <c r="S161" s="107"/>
      <c r="T161" s="107"/>
      <c r="U161" s="107"/>
      <c r="V161" s="107"/>
      <c r="W161" s="107"/>
      <c r="X161" s="107"/>
      <c r="Y161" s="107"/>
      <c r="Z161" s="107"/>
      <c r="AA161" s="107"/>
      <c r="AB161" s="107"/>
      <c r="AC161" s="107"/>
      <c r="AD161" s="107"/>
      <c r="AE161" s="107"/>
      <c r="AF161" s="107"/>
      <c r="AG161" s="107"/>
    </row>
    <row r="162" spans="1:33" ht="15.75" customHeight="1">
      <c r="A162" s="107"/>
      <c r="B162" s="107" t="s">
        <v>546</v>
      </c>
      <c r="C162" s="107" t="s">
        <v>448</v>
      </c>
      <c r="D162" s="107" t="s">
        <v>646</v>
      </c>
      <c r="E162" s="107" t="str">
        <f t="shared" si="56"/>
        <v>nuclear</v>
      </c>
      <c r="F162" s="107">
        <v>0</v>
      </c>
      <c r="G162" s="107">
        <f t="shared" si="63"/>
        <v>0</v>
      </c>
      <c r="H162" s="107">
        <v>0</v>
      </c>
      <c r="I162" s="107">
        <f t="shared" si="64"/>
        <v>0</v>
      </c>
      <c r="J162" s="107">
        <v>0</v>
      </c>
      <c r="K162" s="107">
        <f t="shared" si="65"/>
        <v>0</v>
      </c>
      <c r="L162" s="107">
        <v>0</v>
      </c>
      <c r="M162" s="107">
        <f t="shared" si="66"/>
        <v>0</v>
      </c>
      <c r="N162" s="107">
        <v>0</v>
      </c>
      <c r="O162" s="107">
        <f t="shared" si="67"/>
        <v>0</v>
      </c>
      <c r="P162" s="107">
        <v>0</v>
      </c>
      <c r="Q162" s="107">
        <f t="shared" si="68"/>
        <v>0</v>
      </c>
      <c r="R162" s="107">
        <v>0</v>
      </c>
      <c r="S162" s="107"/>
      <c r="T162" s="107"/>
      <c r="U162" s="107"/>
      <c r="V162" s="107"/>
      <c r="W162" s="107"/>
      <c r="X162" s="107"/>
      <c r="Y162" s="107"/>
      <c r="Z162" s="107"/>
      <c r="AA162" s="107"/>
      <c r="AB162" s="107"/>
      <c r="AC162" s="107"/>
      <c r="AD162" s="107"/>
      <c r="AE162" s="107"/>
      <c r="AF162" s="107"/>
      <c r="AG162" s="107"/>
    </row>
    <row r="163" spans="1:33" ht="15.75" customHeight="1">
      <c r="A163" s="107"/>
      <c r="B163" s="107" t="s">
        <v>546</v>
      </c>
      <c r="C163" s="107" t="s">
        <v>448</v>
      </c>
      <c r="D163" s="107" t="s">
        <v>647</v>
      </c>
      <c r="E163" s="107" t="str">
        <f t="shared" si="56"/>
        <v>offshore wind</v>
      </c>
      <c r="F163" s="107">
        <v>0</v>
      </c>
      <c r="G163" s="107">
        <f t="shared" si="63"/>
        <v>0</v>
      </c>
      <c r="H163" s="107">
        <v>0</v>
      </c>
      <c r="I163" s="107">
        <f t="shared" si="64"/>
        <v>0</v>
      </c>
      <c r="J163" s="107">
        <v>0</v>
      </c>
      <c r="K163" s="107">
        <f t="shared" si="65"/>
        <v>0</v>
      </c>
      <c r="L163" s="107">
        <v>0</v>
      </c>
      <c r="M163" s="107">
        <f t="shared" si="66"/>
        <v>0</v>
      </c>
      <c r="N163" s="107">
        <v>0</v>
      </c>
      <c r="O163" s="107">
        <f t="shared" si="67"/>
        <v>0</v>
      </c>
      <c r="P163" s="107">
        <v>0</v>
      </c>
      <c r="Q163" s="107">
        <f t="shared" si="68"/>
        <v>0</v>
      </c>
      <c r="R163" s="107">
        <v>0</v>
      </c>
      <c r="S163" s="107"/>
      <c r="T163" s="107"/>
      <c r="U163" s="107"/>
      <c r="V163" s="107"/>
      <c r="W163" s="107"/>
      <c r="X163" s="107"/>
      <c r="Y163" s="107"/>
      <c r="Z163" s="107"/>
      <c r="AA163" s="107"/>
      <c r="AB163" s="107"/>
      <c r="AC163" s="107"/>
      <c r="AD163" s="107"/>
      <c r="AE163" s="107"/>
      <c r="AF163" s="107"/>
      <c r="AG163" s="107"/>
    </row>
    <row r="164" spans="1:33" ht="15.75" customHeight="1">
      <c r="A164" s="107"/>
      <c r="B164" s="107" t="s">
        <v>546</v>
      </c>
      <c r="C164" s="107" t="s">
        <v>448</v>
      </c>
      <c r="D164" s="107" t="s">
        <v>648</v>
      </c>
      <c r="E164" s="107" t="str">
        <f t="shared" si="56"/>
        <v>crude oil</v>
      </c>
      <c r="F164" s="107">
        <v>28376.695680000001</v>
      </c>
      <c r="G164" s="107">
        <f t="shared" si="63"/>
        <v>28376.695680000001</v>
      </c>
      <c r="H164" s="107">
        <v>28376.695680000001</v>
      </c>
      <c r="I164" s="107">
        <f t="shared" si="64"/>
        <v>28376.695680000001</v>
      </c>
      <c r="J164" s="107">
        <v>28376.695680000001</v>
      </c>
      <c r="K164" s="107">
        <f t="shared" si="65"/>
        <v>28376.695680000001</v>
      </c>
      <c r="L164" s="107">
        <v>28376.695680000001</v>
      </c>
      <c r="M164" s="107">
        <f t="shared" si="66"/>
        <v>28376.695680000001</v>
      </c>
      <c r="N164" s="107">
        <v>28376.695680000001</v>
      </c>
      <c r="O164" s="107">
        <f t="shared" si="67"/>
        <v>28376.695680000001</v>
      </c>
      <c r="P164" s="107">
        <v>28376.695680000001</v>
      </c>
      <c r="Q164" s="107">
        <f t="shared" si="68"/>
        <v>28376.695680000001</v>
      </c>
      <c r="R164" s="107">
        <v>28376.695680000001</v>
      </c>
      <c r="S164" s="107"/>
      <c r="T164" s="107"/>
      <c r="U164" s="107"/>
      <c r="V164" s="107"/>
      <c r="W164" s="107"/>
      <c r="X164" s="107"/>
      <c r="Y164" s="107"/>
      <c r="Z164" s="107"/>
      <c r="AA164" s="107"/>
      <c r="AB164" s="107"/>
      <c r="AC164" s="107"/>
      <c r="AD164" s="107"/>
      <c r="AE164" s="107"/>
      <c r="AF164" s="107"/>
      <c r="AG164" s="107"/>
    </row>
    <row r="165" spans="1:33" ht="15.75" customHeight="1">
      <c r="A165" s="107"/>
      <c r="B165" s="107" t="s">
        <v>546</v>
      </c>
      <c r="C165" s="107" t="s">
        <v>448</v>
      </c>
      <c r="D165" s="107" t="s">
        <v>649</v>
      </c>
      <c r="E165" s="107" t="str">
        <f t="shared" si="56"/>
        <v>solar PV</v>
      </c>
      <c r="F165" s="107">
        <v>44614.030379999997</v>
      </c>
      <c r="G165" s="107">
        <f t="shared" si="63"/>
        <v>63884.538974999996</v>
      </c>
      <c r="H165" s="107">
        <v>83155.047569999995</v>
      </c>
      <c r="I165" s="107">
        <f t="shared" si="64"/>
        <v>105060.670285</v>
      </c>
      <c r="J165" s="107">
        <v>126966.29300000001</v>
      </c>
      <c r="K165" s="107">
        <f t="shared" si="65"/>
        <v>155025.61430000002</v>
      </c>
      <c r="L165" s="107">
        <v>183084.9356</v>
      </c>
      <c r="M165" s="107">
        <f t="shared" si="66"/>
        <v>195975.75675</v>
      </c>
      <c r="N165" s="107">
        <v>208866.5779</v>
      </c>
      <c r="O165" s="107">
        <f t="shared" si="67"/>
        <v>225564.03885000001</v>
      </c>
      <c r="P165" s="107">
        <v>242261.49979999999</v>
      </c>
      <c r="Q165" s="107">
        <f t="shared" si="68"/>
        <v>256686.56450000001</v>
      </c>
      <c r="R165" s="107">
        <v>271111.62920000002</v>
      </c>
      <c r="S165" s="107"/>
      <c r="T165" s="107"/>
      <c r="U165" s="107"/>
      <c r="V165" s="107"/>
      <c r="W165" s="107"/>
      <c r="X165" s="107"/>
      <c r="Y165" s="107"/>
      <c r="Z165" s="107"/>
      <c r="AA165" s="107"/>
      <c r="AB165" s="107"/>
      <c r="AC165" s="107"/>
      <c r="AD165" s="107"/>
      <c r="AE165" s="107"/>
      <c r="AF165" s="107"/>
      <c r="AG165" s="107"/>
    </row>
    <row r="166" spans="1:33" ht="15.75" customHeight="1">
      <c r="A166" s="107"/>
      <c r="B166" s="107" t="s">
        <v>546</v>
      </c>
      <c r="C166" s="107" t="s">
        <v>448</v>
      </c>
      <c r="D166" s="107" t="s">
        <v>650</v>
      </c>
      <c r="E166" s="107" t="str">
        <f t="shared" si="56"/>
        <v>storage</v>
      </c>
      <c r="F166" s="107">
        <v>0</v>
      </c>
      <c r="G166" s="107">
        <v>0</v>
      </c>
      <c r="H166" s="107">
        <v>0</v>
      </c>
      <c r="I166" s="107">
        <v>0</v>
      </c>
      <c r="J166" s="107">
        <v>0</v>
      </c>
      <c r="K166" s="107">
        <v>0</v>
      </c>
      <c r="L166" s="107">
        <v>0</v>
      </c>
      <c r="M166" s="107">
        <v>0</v>
      </c>
      <c r="N166" s="107">
        <v>0</v>
      </c>
      <c r="O166" s="107">
        <v>0</v>
      </c>
      <c r="P166" s="107">
        <v>0</v>
      </c>
      <c r="Q166" s="107">
        <v>0</v>
      </c>
      <c r="R166" s="107">
        <v>0</v>
      </c>
      <c r="S166" s="107"/>
      <c r="T166" s="107"/>
      <c r="U166" s="107"/>
      <c r="V166" s="107"/>
      <c r="W166" s="107"/>
      <c r="X166" s="107"/>
      <c r="Y166" s="107"/>
      <c r="Z166" s="107"/>
      <c r="AA166" s="107"/>
      <c r="AB166" s="107"/>
      <c r="AC166" s="107"/>
      <c r="AD166" s="107"/>
      <c r="AE166" s="107"/>
      <c r="AF166" s="107"/>
      <c r="AG166" s="107"/>
    </row>
    <row r="167" spans="1:33" ht="15.75" customHeight="1">
      <c r="A167" s="107"/>
      <c r="B167" s="107" t="s">
        <v>546</v>
      </c>
      <c r="C167" s="107" t="s">
        <v>448</v>
      </c>
      <c r="D167" s="107" t="s">
        <v>652</v>
      </c>
      <c r="E167" s="107" t="str">
        <f t="shared" si="56"/>
        <v>solar PV</v>
      </c>
      <c r="F167" s="107">
        <v>502132.01740000001</v>
      </c>
      <c r="G167" s="107">
        <f t="shared" ref="G167:G180" si="69">AVERAGE(F167,H167)</f>
        <v>612590.1054</v>
      </c>
      <c r="H167" s="107">
        <v>723048.19339999999</v>
      </c>
      <c r="I167" s="107">
        <f t="shared" ref="I167:I180" si="70">AVERAGE(H167,J167)</f>
        <v>723048.19339999999</v>
      </c>
      <c r="J167" s="107">
        <v>723048.19339999999</v>
      </c>
      <c r="K167" s="107">
        <f t="shared" ref="K167:K180" si="71">AVERAGE(J167,L167)</f>
        <v>719446.39489999996</v>
      </c>
      <c r="L167" s="107">
        <v>715844.59640000004</v>
      </c>
      <c r="M167" s="107">
        <f t="shared" ref="M167:M180" si="72">AVERAGE(L167,N167)</f>
        <v>712278.16485000006</v>
      </c>
      <c r="N167" s="107">
        <v>708711.73329999996</v>
      </c>
      <c r="O167" s="107">
        <f t="shared" ref="O167:O180" si="73">AVERAGE(N167,P167)</f>
        <v>705171.25304999994</v>
      </c>
      <c r="P167" s="107">
        <v>701630.77280000004</v>
      </c>
      <c r="Q167" s="107">
        <f t="shared" ref="Q167:Q180" si="74">AVERAGE(P167,R167)</f>
        <v>698126.82019999996</v>
      </c>
      <c r="R167" s="107">
        <v>694622.8676</v>
      </c>
      <c r="S167" s="107"/>
      <c r="T167" s="107"/>
      <c r="U167" s="107"/>
      <c r="V167" s="107"/>
      <c r="W167" s="107"/>
      <c r="X167" s="107"/>
      <c r="Y167" s="107"/>
      <c r="Z167" s="107"/>
      <c r="AA167" s="107"/>
      <c r="AB167" s="107"/>
      <c r="AC167" s="107"/>
      <c r="AD167" s="107"/>
      <c r="AE167" s="107"/>
      <c r="AF167" s="107"/>
      <c r="AG167" s="107"/>
    </row>
    <row r="168" spans="1:33" ht="15.75" customHeight="1">
      <c r="A168" s="107"/>
      <c r="B168" s="107" t="s">
        <v>547</v>
      </c>
      <c r="C168" s="107" t="s">
        <v>448</v>
      </c>
      <c r="D168" s="107" t="s">
        <v>638</v>
      </c>
      <c r="E168" s="107" t="str">
        <f t="shared" si="56"/>
        <v>biomass</v>
      </c>
      <c r="F168" s="107">
        <v>0</v>
      </c>
      <c r="G168" s="107">
        <f t="shared" si="69"/>
        <v>0</v>
      </c>
      <c r="H168" s="107">
        <v>0</v>
      </c>
      <c r="I168" s="107">
        <f t="shared" si="70"/>
        <v>0</v>
      </c>
      <c r="J168" s="107">
        <v>0</v>
      </c>
      <c r="K168" s="107">
        <f t="shared" si="71"/>
        <v>0</v>
      </c>
      <c r="L168" s="107">
        <v>0</v>
      </c>
      <c r="M168" s="107">
        <f t="shared" si="72"/>
        <v>2050.8115385000001</v>
      </c>
      <c r="N168" s="107">
        <v>4101.6230770000002</v>
      </c>
      <c r="O168" s="107">
        <f t="shared" si="73"/>
        <v>6985.7349810000005</v>
      </c>
      <c r="P168" s="107">
        <v>9869.8468850000008</v>
      </c>
      <c r="Q168" s="107">
        <f t="shared" si="74"/>
        <v>15858.155942500001</v>
      </c>
      <c r="R168" s="107">
        <v>21846.465</v>
      </c>
      <c r="S168" s="107"/>
      <c r="T168" s="107"/>
      <c r="U168" s="107"/>
      <c r="V168" s="107"/>
      <c r="W168" s="107"/>
      <c r="X168" s="107"/>
      <c r="Y168" s="107"/>
      <c r="Z168" s="107"/>
      <c r="AA168" s="107"/>
      <c r="AB168" s="107"/>
      <c r="AC168" s="107"/>
      <c r="AD168" s="107"/>
      <c r="AE168" s="107"/>
      <c r="AF168" s="107"/>
      <c r="AG168" s="107"/>
    </row>
    <row r="169" spans="1:33" ht="15.75" customHeight="1">
      <c r="A169" s="107"/>
      <c r="B169" s="107" t="s">
        <v>547</v>
      </c>
      <c r="C169" s="107" t="s">
        <v>448</v>
      </c>
      <c r="D169" s="107" t="s">
        <v>639</v>
      </c>
      <c r="E169" s="107" t="str">
        <f t="shared" si="56"/>
        <v>hard coal</v>
      </c>
      <c r="F169" s="107">
        <v>48416116.299999997</v>
      </c>
      <c r="G169" s="107">
        <f t="shared" si="69"/>
        <v>46507134.204999998</v>
      </c>
      <c r="H169" s="107">
        <v>44598152.109999999</v>
      </c>
      <c r="I169" s="107">
        <f t="shared" si="70"/>
        <v>45696404.32</v>
      </c>
      <c r="J169" s="107">
        <v>46794656.530000001</v>
      </c>
      <c r="K169" s="107">
        <f t="shared" si="71"/>
        <v>48426041.424999997</v>
      </c>
      <c r="L169" s="107">
        <v>50057426.32</v>
      </c>
      <c r="M169" s="107">
        <f t="shared" si="72"/>
        <v>49898666.734999999</v>
      </c>
      <c r="N169" s="107">
        <v>49739907.149999999</v>
      </c>
      <c r="O169" s="107">
        <f t="shared" si="73"/>
        <v>49686361.284999996</v>
      </c>
      <c r="P169" s="107">
        <v>49632815.420000002</v>
      </c>
      <c r="Q169" s="107">
        <f t="shared" si="74"/>
        <v>49693420.630000003</v>
      </c>
      <c r="R169" s="107">
        <v>49754025.840000004</v>
      </c>
      <c r="S169" s="107"/>
      <c r="T169" s="107"/>
      <c r="U169" s="107"/>
      <c r="V169" s="107"/>
      <c r="W169" s="107"/>
      <c r="X169" s="107"/>
      <c r="Y169" s="107"/>
      <c r="Z169" s="107"/>
      <c r="AA169" s="107"/>
      <c r="AB169" s="107"/>
      <c r="AC169" s="107"/>
      <c r="AD169" s="107"/>
      <c r="AE169" s="107"/>
      <c r="AF169" s="107"/>
      <c r="AG169" s="107"/>
    </row>
    <row r="170" spans="1:33" ht="15.75" customHeight="1">
      <c r="A170" s="107"/>
      <c r="B170" s="107" t="s">
        <v>547</v>
      </c>
      <c r="C170" s="107" t="s">
        <v>448</v>
      </c>
      <c r="D170" s="107" t="s">
        <v>640</v>
      </c>
      <c r="E170" s="107" t="str">
        <f t="shared" si="56"/>
        <v>solar thermal</v>
      </c>
      <c r="F170" s="107">
        <v>0</v>
      </c>
      <c r="G170" s="107">
        <f t="shared" si="69"/>
        <v>0</v>
      </c>
      <c r="H170" s="107">
        <v>0</v>
      </c>
      <c r="I170" s="107">
        <f t="shared" si="70"/>
        <v>0</v>
      </c>
      <c r="J170" s="107">
        <v>0</v>
      </c>
      <c r="K170" s="107">
        <f t="shared" si="71"/>
        <v>0</v>
      </c>
      <c r="L170" s="107">
        <v>0</v>
      </c>
      <c r="M170" s="107">
        <f t="shared" si="72"/>
        <v>0</v>
      </c>
      <c r="N170" s="107">
        <v>0</v>
      </c>
      <c r="O170" s="107">
        <f t="shared" si="73"/>
        <v>0</v>
      </c>
      <c r="P170" s="107">
        <v>0</v>
      </c>
      <c r="Q170" s="107">
        <f t="shared" si="74"/>
        <v>0</v>
      </c>
      <c r="R170" s="107">
        <v>0</v>
      </c>
      <c r="S170" s="107"/>
      <c r="T170" s="107"/>
      <c r="U170" s="107"/>
      <c r="V170" s="107"/>
      <c r="W170" s="107"/>
      <c r="X170" s="107"/>
      <c r="Y170" s="107"/>
      <c r="Z170" s="107"/>
      <c r="AA170" s="107"/>
      <c r="AB170" s="107"/>
      <c r="AC170" s="107"/>
      <c r="AD170" s="107"/>
      <c r="AE170" s="107"/>
      <c r="AF170" s="107"/>
      <c r="AG170" s="107"/>
    </row>
    <row r="171" spans="1:33" ht="15.75" customHeight="1">
      <c r="A171" s="107"/>
      <c r="B171" s="107" t="s">
        <v>547</v>
      </c>
      <c r="C171" s="107" t="s">
        <v>448</v>
      </c>
      <c r="D171" s="107" t="s">
        <v>641</v>
      </c>
      <c r="E171" s="107" t="str">
        <f t="shared" si="56"/>
        <v>geothermal</v>
      </c>
      <c r="F171" s="107">
        <v>0</v>
      </c>
      <c r="G171" s="107">
        <f t="shared" si="69"/>
        <v>0</v>
      </c>
      <c r="H171" s="107">
        <v>0</v>
      </c>
      <c r="I171" s="107">
        <f t="shared" si="70"/>
        <v>0</v>
      </c>
      <c r="J171" s="107">
        <v>0</v>
      </c>
      <c r="K171" s="107">
        <f t="shared" si="71"/>
        <v>0</v>
      </c>
      <c r="L171" s="107">
        <v>0</v>
      </c>
      <c r="M171" s="107">
        <f t="shared" si="72"/>
        <v>0</v>
      </c>
      <c r="N171" s="107">
        <v>0</v>
      </c>
      <c r="O171" s="107">
        <f t="shared" si="73"/>
        <v>0</v>
      </c>
      <c r="P171" s="107">
        <v>0</v>
      </c>
      <c r="Q171" s="107">
        <f t="shared" si="74"/>
        <v>0</v>
      </c>
      <c r="R171" s="107">
        <v>0</v>
      </c>
      <c r="S171" s="107"/>
      <c r="T171" s="107"/>
      <c r="U171" s="107"/>
      <c r="V171" s="107"/>
      <c r="W171" s="107"/>
      <c r="X171" s="107"/>
      <c r="Y171" s="107"/>
      <c r="Z171" s="107"/>
      <c r="AA171" s="107"/>
      <c r="AB171" s="107"/>
      <c r="AC171" s="107"/>
      <c r="AD171" s="107"/>
      <c r="AE171" s="107"/>
      <c r="AF171" s="107"/>
      <c r="AG171" s="107"/>
    </row>
    <row r="172" spans="1:33" ht="15.75" customHeight="1">
      <c r="A172" s="107"/>
      <c r="B172" s="107" t="s">
        <v>547</v>
      </c>
      <c r="C172" s="107" t="s">
        <v>448</v>
      </c>
      <c r="D172" s="107" t="s">
        <v>642</v>
      </c>
      <c r="E172" s="107" t="str">
        <f t="shared" si="56"/>
        <v>hydro</v>
      </c>
      <c r="F172" s="107">
        <v>128511.997</v>
      </c>
      <c r="G172" s="107">
        <f t="shared" si="69"/>
        <v>128511.997</v>
      </c>
      <c r="H172" s="107">
        <v>128511.997</v>
      </c>
      <c r="I172" s="107">
        <f t="shared" si="70"/>
        <v>128511.997</v>
      </c>
      <c r="J172" s="107">
        <v>128511.997</v>
      </c>
      <c r="K172" s="107">
        <f t="shared" si="71"/>
        <v>128511.997</v>
      </c>
      <c r="L172" s="107">
        <v>128511.997</v>
      </c>
      <c r="M172" s="107">
        <f t="shared" si="72"/>
        <v>128511.997</v>
      </c>
      <c r="N172" s="107">
        <v>128511.997</v>
      </c>
      <c r="O172" s="107">
        <f t="shared" si="73"/>
        <v>128511.997</v>
      </c>
      <c r="P172" s="107">
        <v>128511.997</v>
      </c>
      <c r="Q172" s="107">
        <f t="shared" si="74"/>
        <v>128511.997</v>
      </c>
      <c r="R172" s="107">
        <v>128511.997</v>
      </c>
      <c r="S172" s="107"/>
      <c r="T172" s="107"/>
      <c r="U172" s="107"/>
      <c r="V172" s="107"/>
      <c r="W172" s="107"/>
      <c r="X172" s="107"/>
      <c r="Y172" s="107"/>
      <c r="Z172" s="107"/>
      <c r="AA172" s="107"/>
      <c r="AB172" s="107"/>
      <c r="AC172" s="107"/>
      <c r="AD172" s="107"/>
      <c r="AE172" s="107"/>
      <c r="AF172" s="107"/>
      <c r="AG172" s="107"/>
    </row>
    <row r="173" spans="1:33" ht="15.75" customHeight="1">
      <c r="A173" s="107"/>
      <c r="B173" s="107" t="s">
        <v>547</v>
      </c>
      <c r="C173" s="107" t="s">
        <v>448</v>
      </c>
      <c r="D173" s="107" t="s">
        <v>632</v>
      </c>
      <c r="E173" s="107" t="str">
        <f t="shared" si="56"/>
        <v>hydro</v>
      </c>
      <c r="F173" s="107">
        <v>0</v>
      </c>
      <c r="G173" s="107">
        <f t="shared" si="69"/>
        <v>0</v>
      </c>
      <c r="H173" s="107">
        <v>0</v>
      </c>
      <c r="I173" s="107">
        <f t="shared" si="70"/>
        <v>0</v>
      </c>
      <c r="J173" s="107">
        <v>0</v>
      </c>
      <c r="K173" s="107">
        <f t="shared" si="71"/>
        <v>0</v>
      </c>
      <c r="L173" s="107">
        <v>0</v>
      </c>
      <c r="M173" s="107">
        <f t="shared" si="72"/>
        <v>0</v>
      </c>
      <c r="N173" s="107">
        <v>0</v>
      </c>
      <c r="O173" s="107">
        <f t="shared" si="73"/>
        <v>0</v>
      </c>
      <c r="P173" s="107">
        <v>0</v>
      </c>
      <c r="Q173" s="107">
        <f t="shared" si="74"/>
        <v>0</v>
      </c>
      <c r="R173" s="107">
        <v>0</v>
      </c>
      <c r="S173" s="107"/>
      <c r="T173" s="107"/>
      <c r="U173" s="107"/>
      <c r="V173" s="107"/>
      <c r="W173" s="107"/>
      <c r="X173" s="107"/>
      <c r="Y173" s="107"/>
      <c r="Z173" s="107"/>
      <c r="AA173" s="107"/>
      <c r="AB173" s="107"/>
      <c r="AC173" s="107"/>
      <c r="AD173" s="107"/>
      <c r="AE173" s="107"/>
      <c r="AF173" s="107"/>
      <c r="AG173" s="107"/>
    </row>
    <row r="174" spans="1:33" ht="15.75" customHeight="1">
      <c r="A174" s="107"/>
      <c r="B174" s="107" t="s">
        <v>547</v>
      </c>
      <c r="C174" s="107" t="s">
        <v>448</v>
      </c>
      <c r="D174" s="107" t="s">
        <v>643</v>
      </c>
      <c r="E174" s="107" t="str">
        <f t="shared" si="56"/>
        <v>onshore wind</v>
      </c>
      <c r="F174" s="107">
        <v>13652574.77</v>
      </c>
      <c r="G174" s="107">
        <f t="shared" si="69"/>
        <v>16608493.59</v>
      </c>
      <c r="H174" s="107">
        <v>19564412.41</v>
      </c>
      <c r="I174" s="107">
        <f t="shared" si="70"/>
        <v>19561493.829999998</v>
      </c>
      <c r="J174" s="107">
        <v>19558575.25</v>
      </c>
      <c r="K174" s="107">
        <f t="shared" si="71"/>
        <v>19562080.045000002</v>
      </c>
      <c r="L174" s="107">
        <v>19565584.84</v>
      </c>
      <c r="M174" s="107">
        <f t="shared" si="72"/>
        <v>19566161.899999999</v>
      </c>
      <c r="N174" s="107">
        <v>19566738.960000001</v>
      </c>
      <c r="O174" s="107">
        <f t="shared" si="73"/>
        <v>19566962.5</v>
      </c>
      <c r="P174" s="107">
        <v>19567186.039999999</v>
      </c>
      <c r="Q174" s="107">
        <f t="shared" si="74"/>
        <v>19567624.920000002</v>
      </c>
      <c r="R174" s="107">
        <v>19568063.800000001</v>
      </c>
      <c r="S174" s="107"/>
      <c r="T174" s="107"/>
      <c r="U174" s="107"/>
      <c r="V174" s="107"/>
      <c r="W174" s="107"/>
      <c r="X174" s="107"/>
      <c r="Y174" s="107"/>
      <c r="Z174" s="107"/>
      <c r="AA174" s="107"/>
      <c r="AB174" s="107"/>
      <c r="AC174" s="107"/>
      <c r="AD174" s="107"/>
      <c r="AE174" s="107"/>
      <c r="AF174" s="107"/>
      <c r="AG174" s="107"/>
    </row>
    <row r="175" spans="1:33" ht="15.75" customHeight="1">
      <c r="A175" s="107"/>
      <c r="B175" s="107" t="s">
        <v>547</v>
      </c>
      <c r="C175" s="107" t="s">
        <v>448</v>
      </c>
      <c r="D175" s="107" t="s">
        <v>644</v>
      </c>
      <c r="E175" s="107" t="str">
        <f t="shared" si="56"/>
        <v>natural gas nonpeaker</v>
      </c>
      <c r="F175" s="107">
        <v>16639783.310000001</v>
      </c>
      <c r="G175" s="107">
        <f t="shared" si="69"/>
        <v>16652992.805</v>
      </c>
      <c r="H175" s="107">
        <v>16666202.300000001</v>
      </c>
      <c r="I175" s="107">
        <f t="shared" si="70"/>
        <v>16395568.755000001</v>
      </c>
      <c r="J175" s="107">
        <v>16124935.210000001</v>
      </c>
      <c r="K175" s="107">
        <f t="shared" si="71"/>
        <v>18279521.204999998</v>
      </c>
      <c r="L175" s="107">
        <v>20434107.199999999</v>
      </c>
      <c r="M175" s="107">
        <f t="shared" si="72"/>
        <v>20720952.990000002</v>
      </c>
      <c r="N175" s="107">
        <v>21007798.780000001</v>
      </c>
      <c r="O175" s="107">
        <f t="shared" si="73"/>
        <v>20545264.745000001</v>
      </c>
      <c r="P175" s="107">
        <v>20082730.710000001</v>
      </c>
      <c r="Q175" s="107">
        <f t="shared" si="74"/>
        <v>19961862.039999999</v>
      </c>
      <c r="R175" s="107">
        <v>19840993.370000001</v>
      </c>
      <c r="S175" s="107"/>
      <c r="T175" s="107"/>
      <c r="U175" s="107"/>
      <c r="V175" s="107"/>
      <c r="W175" s="107"/>
      <c r="X175" s="107"/>
      <c r="Y175" s="107"/>
      <c r="Z175" s="107"/>
      <c r="AA175" s="107"/>
      <c r="AB175" s="107"/>
      <c r="AC175" s="107"/>
      <c r="AD175" s="107"/>
      <c r="AE175" s="107"/>
      <c r="AF175" s="107"/>
      <c r="AG175" s="107"/>
    </row>
    <row r="176" spans="1:33" ht="15.75" customHeight="1">
      <c r="A176" s="107"/>
      <c r="B176" s="107" t="s">
        <v>547</v>
      </c>
      <c r="C176" s="107" t="s">
        <v>448</v>
      </c>
      <c r="D176" s="107" t="s">
        <v>645</v>
      </c>
      <c r="E176" s="107" t="str">
        <f t="shared" si="56"/>
        <v>natural gas peaker</v>
      </c>
      <c r="F176" s="107">
        <v>1187504.9410000001</v>
      </c>
      <c r="G176" s="107">
        <f t="shared" si="69"/>
        <v>1158134.9775</v>
      </c>
      <c r="H176" s="107">
        <v>1128765.014</v>
      </c>
      <c r="I176" s="107">
        <f t="shared" si="70"/>
        <v>1090712.7955</v>
      </c>
      <c r="J176" s="107">
        <v>1052660.577</v>
      </c>
      <c r="K176" s="107">
        <f t="shared" si="71"/>
        <v>841160.02630000003</v>
      </c>
      <c r="L176" s="107">
        <v>629659.47560000001</v>
      </c>
      <c r="M176" s="107">
        <f t="shared" si="72"/>
        <v>617553.76475000009</v>
      </c>
      <c r="N176" s="107">
        <v>605448.05390000006</v>
      </c>
      <c r="O176" s="107">
        <f t="shared" si="73"/>
        <v>589118.9421000001</v>
      </c>
      <c r="P176" s="107">
        <v>572789.83030000003</v>
      </c>
      <c r="Q176" s="107">
        <f t="shared" si="74"/>
        <v>602604.90870000003</v>
      </c>
      <c r="R176" s="107">
        <v>632419.98710000003</v>
      </c>
      <c r="S176" s="107"/>
      <c r="T176" s="107"/>
      <c r="U176" s="107"/>
      <c r="V176" s="107"/>
      <c r="W176" s="107"/>
      <c r="X176" s="107"/>
      <c r="Y176" s="107"/>
      <c r="Z176" s="107"/>
      <c r="AA176" s="107"/>
      <c r="AB176" s="107"/>
      <c r="AC176" s="107"/>
      <c r="AD176" s="107"/>
      <c r="AE176" s="107"/>
      <c r="AF176" s="107"/>
      <c r="AG176" s="107"/>
    </row>
    <row r="177" spans="1:33" ht="15.75" customHeight="1">
      <c r="A177" s="107"/>
      <c r="B177" s="107" t="s">
        <v>547</v>
      </c>
      <c r="C177" s="107" t="s">
        <v>448</v>
      </c>
      <c r="D177" s="107" t="s">
        <v>646</v>
      </c>
      <c r="E177" s="107" t="str">
        <f t="shared" si="56"/>
        <v>nuclear</v>
      </c>
      <c r="F177" s="107">
        <v>91520458.430000007</v>
      </c>
      <c r="G177" s="107">
        <f t="shared" si="69"/>
        <v>91520458.430000007</v>
      </c>
      <c r="H177" s="107">
        <v>91520458.430000007</v>
      </c>
      <c r="I177" s="107">
        <f t="shared" si="70"/>
        <v>91520458.430000007</v>
      </c>
      <c r="J177" s="107">
        <v>91520458.430000007</v>
      </c>
      <c r="K177" s="107">
        <f t="shared" si="71"/>
        <v>91520458.430000007</v>
      </c>
      <c r="L177" s="107">
        <v>91520458.430000007</v>
      </c>
      <c r="M177" s="107">
        <f t="shared" si="72"/>
        <v>91520458.430000007</v>
      </c>
      <c r="N177" s="107">
        <v>91520458.430000007</v>
      </c>
      <c r="O177" s="107">
        <f t="shared" si="73"/>
        <v>91520458.430000007</v>
      </c>
      <c r="P177" s="107">
        <v>91520458.430000007</v>
      </c>
      <c r="Q177" s="107">
        <f t="shared" si="74"/>
        <v>87955260.135000005</v>
      </c>
      <c r="R177" s="107">
        <v>84390061.840000004</v>
      </c>
      <c r="S177" s="107"/>
      <c r="T177" s="107"/>
      <c r="U177" s="107"/>
      <c r="V177" s="107"/>
      <c r="W177" s="107"/>
      <c r="X177" s="107"/>
      <c r="Y177" s="107"/>
      <c r="Z177" s="107"/>
      <c r="AA177" s="107"/>
      <c r="AB177" s="107"/>
      <c r="AC177" s="107"/>
      <c r="AD177" s="107"/>
      <c r="AE177" s="107"/>
      <c r="AF177" s="107"/>
      <c r="AG177" s="107"/>
    </row>
    <row r="178" spans="1:33" ht="15.75" customHeight="1">
      <c r="A178" s="107"/>
      <c r="B178" s="107" t="s">
        <v>547</v>
      </c>
      <c r="C178" s="107" t="s">
        <v>448</v>
      </c>
      <c r="D178" s="107" t="s">
        <v>647</v>
      </c>
      <c r="E178" s="107" t="str">
        <f t="shared" si="56"/>
        <v>offshore wind</v>
      </c>
      <c r="F178" s="107">
        <v>0</v>
      </c>
      <c r="G178" s="107">
        <f t="shared" si="69"/>
        <v>0</v>
      </c>
      <c r="H178" s="107">
        <v>0</v>
      </c>
      <c r="I178" s="107">
        <f t="shared" si="70"/>
        <v>0</v>
      </c>
      <c r="J178" s="107">
        <v>0</v>
      </c>
      <c r="K178" s="107">
        <f t="shared" si="71"/>
        <v>0</v>
      </c>
      <c r="L178" s="107">
        <v>0</v>
      </c>
      <c r="M178" s="107">
        <f t="shared" si="72"/>
        <v>0</v>
      </c>
      <c r="N178" s="107">
        <v>0</v>
      </c>
      <c r="O178" s="107">
        <f t="shared" si="73"/>
        <v>0</v>
      </c>
      <c r="P178" s="107">
        <v>0</v>
      </c>
      <c r="Q178" s="107">
        <f t="shared" si="74"/>
        <v>0</v>
      </c>
      <c r="R178" s="107">
        <v>0</v>
      </c>
      <c r="S178" s="107"/>
      <c r="T178" s="107"/>
      <c r="U178" s="107"/>
      <c r="V178" s="107"/>
      <c r="W178" s="107"/>
      <c r="X178" s="107"/>
      <c r="Y178" s="107"/>
      <c r="Z178" s="107"/>
      <c r="AA178" s="107"/>
      <c r="AB178" s="107"/>
      <c r="AC178" s="107"/>
      <c r="AD178" s="107"/>
      <c r="AE178" s="107"/>
      <c r="AF178" s="107"/>
      <c r="AG178" s="107"/>
    </row>
    <row r="179" spans="1:33" ht="15.75" customHeight="1">
      <c r="A179" s="107"/>
      <c r="B179" s="107" t="s">
        <v>547</v>
      </c>
      <c r="C179" s="107" t="s">
        <v>448</v>
      </c>
      <c r="D179" s="107" t="s">
        <v>648</v>
      </c>
      <c r="E179" s="107" t="str">
        <f t="shared" si="56"/>
        <v>crude oil</v>
      </c>
      <c r="F179" s="107">
        <v>430685.01020000002</v>
      </c>
      <c r="G179" s="107">
        <f t="shared" si="69"/>
        <v>430685.01020000002</v>
      </c>
      <c r="H179" s="107">
        <v>430685.01020000002</v>
      </c>
      <c r="I179" s="107">
        <f t="shared" si="70"/>
        <v>430685.01020000002</v>
      </c>
      <c r="J179" s="107">
        <v>430685.01020000002</v>
      </c>
      <c r="K179" s="107">
        <f t="shared" si="71"/>
        <v>430685.01020000002</v>
      </c>
      <c r="L179" s="107">
        <v>430685.01020000002</v>
      </c>
      <c r="M179" s="107">
        <f t="shared" si="72"/>
        <v>430685.01020000002</v>
      </c>
      <c r="N179" s="107">
        <v>430685.01020000002</v>
      </c>
      <c r="O179" s="107">
        <f t="shared" si="73"/>
        <v>430685.01020000002</v>
      </c>
      <c r="P179" s="107">
        <v>430685.01020000002</v>
      </c>
      <c r="Q179" s="107">
        <f t="shared" si="74"/>
        <v>430685.01020000002</v>
      </c>
      <c r="R179" s="107">
        <v>430685.01020000002</v>
      </c>
      <c r="S179" s="107"/>
      <c r="T179" s="107"/>
      <c r="U179" s="107"/>
      <c r="V179" s="107"/>
      <c r="W179" s="107"/>
      <c r="X179" s="107"/>
      <c r="Y179" s="107"/>
      <c r="Z179" s="107"/>
      <c r="AA179" s="107"/>
      <c r="AB179" s="107"/>
      <c r="AC179" s="107"/>
      <c r="AD179" s="107"/>
      <c r="AE179" s="107"/>
      <c r="AF179" s="107"/>
      <c r="AG179" s="107"/>
    </row>
    <row r="180" spans="1:33" ht="15.75" customHeight="1">
      <c r="A180" s="107"/>
      <c r="B180" s="107" t="s">
        <v>547</v>
      </c>
      <c r="C180" s="107" t="s">
        <v>448</v>
      </c>
      <c r="D180" s="107" t="s">
        <v>649</v>
      </c>
      <c r="E180" s="107" t="str">
        <f t="shared" si="56"/>
        <v>solar PV</v>
      </c>
      <c r="F180" s="107">
        <v>89680.734179999999</v>
      </c>
      <c r="G180" s="107">
        <f t="shared" si="69"/>
        <v>92959.712785000011</v>
      </c>
      <c r="H180" s="107">
        <v>96238.691390000007</v>
      </c>
      <c r="I180" s="107">
        <f t="shared" si="70"/>
        <v>102027.040995</v>
      </c>
      <c r="J180" s="107">
        <v>107815.3906</v>
      </c>
      <c r="K180" s="107">
        <f t="shared" si="71"/>
        <v>121593.95155</v>
      </c>
      <c r="L180" s="107">
        <v>135372.51250000001</v>
      </c>
      <c r="M180" s="107">
        <f t="shared" si="72"/>
        <v>161150.79399999999</v>
      </c>
      <c r="N180" s="107">
        <v>186929.07550000001</v>
      </c>
      <c r="O180" s="107">
        <f t="shared" si="73"/>
        <v>230360.89035</v>
      </c>
      <c r="P180" s="107">
        <v>273792.70520000003</v>
      </c>
      <c r="Q180" s="107">
        <f t="shared" si="74"/>
        <v>343644.27190000005</v>
      </c>
      <c r="R180" s="107">
        <v>413495.83860000002</v>
      </c>
      <c r="S180" s="107"/>
      <c r="T180" s="107"/>
      <c r="U180" s="107"/>
      <c r="V180" s="107"/>
      <c r="W180" s="107"/>
      <c r="X180" s="107"/>
      <c r="Y180" s="107"/>
      <c r="Z180" s="107"/>
      <c r="AA180" s="107"/>
      <c r="AB180" s="107"/>
      <c r="AC180" s="107"/>
      <c r="AD180" s="107"/>
      <c r="AE180" s="107"/>
      <c r="AF180" s="107"/>
      <c r="AG180" s="107"/>
    </row>
    <row r="181" spans="1:33" ht="15.75" customHeight="1">
      <c r="A181" s="107"/>
      <c r="B181" s="107" t="s">
        <v>547</v>
      </c>
      <c r="C181" s="107" t="s">
        <v>448</v>
      </c>
      <c r="D181" s="107" t="s">
        <v>650</v>
      </c>
      <c r="E181" s="107" t="str">
        <f t="shared" si="56"/>
        <v>storage</v>
      </c>
      <c r="F181" s="107">
        <v>0</v>
      </c>
      <c r="G181" s="107">
        <v>0</v>
      </c>
      <c r="H181" s="107">
        <v>0</v>
      </c>
      <c r="I181" s="107">
        <v>0</v>
      </c>
      <c r="J181" s="107">
        <v>0</v>
      </c>
      <c r="K181" s="107">
        <v>0</v>
      </c>
      <c r="L181" s="107">
        <v>0</v>
      </c>
      <c r="M181" s="107">
        <v>0</v>
      </c>
      <c r="N181" s="107">
        <v>0</v>
      </c>
      <c r="O181" s="107">
        <v>0</v>
      </c>
      <c r="P181" s="107">
        <v>0</v>
      </c>
      <c r="Q181" s="107">
        <v>0</v>
      </c>
      <c r="R181" s="107">
        <v>0</v>
      </c>
      <c r="S181" s="107"/>
      <c r="T181" s="107"/>
      <c r="U181" s="107"/>
      <c r="V181" s="107"/>
      <c r="W181" s="107"/>
      <c r="X181" s="107"/>
      <c r="Y181" s="107"/>
      <c r="Z181" s="107"/>
      <c r="AA181" s="107"/>
      <c r="AB181" s="107"/>
      <c r="AC181" s="107"/>
      <c r="AD181" s="107"/>
      <c r="AE181" s="107"/>
      <c r="AF181" s="107"/>
      <c r="AG181" s="107"/>
    </row>
    <row r="182" spans="1:33" ht="15.75" customHeight="1">
      <c r="A182" s="107"/>
      <c r="B182" s="107" t="s">
        <v>547</v>
      </c>
      <c r="C182" s="107" t="s">
        <v>448</v>
      </c>
      <c r="D182" s="107" t="s">
        <v>652</v>
      </c>
      <c r="E182" s="107" t="str">
        <f t="shared" si="56"/>
        <v>solar PV</v>
      </c>
      <c r="F182" s="107">
        <v>67405.284610000002</v>
      </c>
      <c r="G182" s="107">
        <f t="shared" ref="G182:G195" si="75">AVERAGE(F182,H182)</f>
        <v>78366.06773000001</v>
      </c>
      <c r="H182" s="107">
        <v>89326.850850000003</v>
      </c>
      <c r="I182" s="107">
        <f t="shared" ref="I182:I195" si="76">AVERAGE(H182,J182)</f>
        <v>405072.81742500002</v>
      </c>
      <c r="J182" s="107">
        <v>720818.78399999999</v>
      </c>
      <c r="K182" s="107">
        <f t="shared" ref="K182:K195" si="77">AVERAGE(J182,L182)</f>
        <v>717215.13764999993</v>
      </c>
      <c r="L182" s="107">
        <v>713611.49129999999</v>
      </c>
      <c r="M182" s="107">
        <f t="shared" ref="M182:M195" si="78">AVERAGE(L182,N182)</f>
        <v>905907.59214999992</v>
      </c>
      <c r="N182" s="107">
        <v>1098203.693</v>
      </c>
      <c r="O182" s="107">
        <f t="shared" ref="O182:O195" si="79">AVERAGE(N182,P182)</f>
        <v>1092745.4610000001</v>
      </c>
      <c r="P182" s="107">
        <v>1087287.2290000001</v>
      </c>
      <c r="Q182" s="107">
        <f t="shared" ref="Q182:Q195" si="80">AVERAGE(P182,R182)</f>
        <v>1212282.196</v>
      </c>
      <c r="R182" s="107">
        <v>1337277.1629999999</v>
      </c>
      <c r="S182" s="107"/>
      <c r="T182" s="107"/>
      <c r="U182" s="107"/>
      <c r="V182" s="107"/>
      <c r="W182" s="107"/>
      <c r="X182" s="107"/>
      <c r="Y182" s="107"/>
      <c r="Z182" s="107"/>
      <c r="AA182" s="107"/>
      <c r="AB182" s="107"/>
      <c r="AC182" s="107"/>
      <c r="AD182" s="107"/>
      <c r="AE182" s="107"/>
      <c r="AF182" s="107"/>
      <c r="AG182" s="107"/>
    </row>
    <row r="183" spans="1:33" ht="15.75" customHeight="1">
      <c r="A183" s="107"/>
      <c r="B183" s="107" t="s">
        <v>548</v>
      </c>
      <c r="C183" s="107" t="s">
        <v>448</v>
      </c>
      <c r="D183" s="107" t="s">
        <v>638</v>
      </c>
      <c r="E183" s="107" t="str">
        <f t="shared" si="56"/>
        <v>biomass</v>
      </c>
      <c r="F183" s="107">
        <v>0</v>
      </c>
      <c r="G183" s="107">
        <f t="shared" si="75"/>
        <v>0</v>
      </c>
      <c r="H183" s="107">
        <v>0</v>
      </c>
      <c r="I183" s="107">
        <f t="shared" si="76"/>
        <v>0</v>
      </c>
      <c r="J183" s="107">
        <v>0</v>
      </c>
      <c r="K183" s="107">
        <f t="shared" si="77"/>
        <v>0</v>
      </c>
      <c r="L183" s="107">
        <v>0</v>
      </c>
      <c r="M183" s="107">
        <f t="shared" si="78"/>
        <v>0</v>
      </c>
      <c r="N183" s="107">
        <v>0</v>
      </c>
      <c r="O183" s="107">
        <f t="shared" si="79"/>
        <v>0</v>
      </c>
      <c r="P183" s="107">
        <v>0</v>
      </c>
      <c r="Q183" s="107">
        <f t="shared" si="80"/>
        <v>0</v>
      </c>
      <c r="R183" s="107">
        <v>0</v>
      </c>
      <c r="S183" s="107"/>
      <c r="T183" s="107"/>
      <c r="U183" s="107"/>
      <c r="V183" s="107"/>
      <c r="W183" s="107"/>
      <c r="X183" s="107"/>
      <c r="Y183" s="107"/>
      <c r="Z183" s="107"/>
      <c r="AA183" s="107"/>
      <c r="AB183" s="107"/>
      <c r="AC183" s="107"/>
      <c r="AD183" s="107"/>
      <c r="AE183" s="107"/>
      <c r="AF183" s="107"/>
      <c r="AG183" s="107"/>
    </row>
    <row r="184" spans="1:33" ht="15.75" customHeight="1">
      <c r="A184" s="107"/>
      <c r="B184" s="107" t="s">
        <v>548</v>
      </c>
      <c r="C184" s="107" t="s">
        <v>448</v>
      </c>
      <c r="D184" s="107" t="s">
        <v>639</v>
      </c>
      <c r="E184" s="107" t="str">
        <f t="shared" si="56"/>
        <v>hard coal</v>
      </c>
      <c r="F184" s="107">
        <v>86666994.140000001</v>
      </c>
      <c r="G184" s="107">
        <f t="shared" si="75"/>
        <v>80355178.325000003</v>
      </c>
      <c r="H184" s="107">
        <v>74043362.510000005</v>
      </c>
      <c r="I184" s="107">
        <f t="shared" si="76"/>
        <v>75188208.939999998</v>
      </c>
      <c r="J184" s="107">
        <v>76333055.370000005</v>
      </c>
      <c r="K184" s="107">
        <f t="shared" si="77"/>
        <v>81293059.980000004</v>
      </c>
      <c r="L184" s="107">
        <v>86253064.590000004</v>
      </c>
      <c r="M184" s="107">
        <f t="shared" si="78"/>
        <v>86156457.064999998</v>
      </c>
      <c r="N184" s="107">
        <v>86059849.540000007</v>
      </c>
      <c r="O184" s="107">
        <f t="shared" si="79"/>
        <v>85923685.86500001</v>
      </c>
      <c r="P184" s="107">
        <v>85787522.189999998</v>
      </c>
      <c r="Q184" s="107">
        <f t="shared" si="80"/>
        <v>85549351.144999996</v>
      </c>
      <c r="R184" s="107">
        <v>85311180.099999994</v>
      </c>
      <c r="S184" s="107"/>
      <c r="T184" s="107"/>
      <c r="U184" s="107"/>
      <c r="V184" s="107"/>
      <c r="W184" s="107"/>
      <c r="X184" s="107"/>
      <c r="Y184" s="107"/>
      <c r="Z184" s="107"/>
      <c r="AA184" s="107"/>
      <c r="AB184" s="107"/>
      <c r="AC184" s="107"/>
      <c r="AD184" s="107"/>
      <c r="AE184" s="107"/>
      <c r="AF184" s="107"/>
      <c r="AG184" s="107"/>
    </row>
    <row r="185" spans="1:33" ht="15.75" customHeight="1">
      <c r="A185" s="107"/>
      <c r="B185" s="107" t="s">
        <v>548</v>
      </c>
      <c r="C185" s="107" t="s">
        <v>448</v>
      </c>
      <c r="D185" s="107" t="s">
        <v>640</v>
      </c>
      <c r="E185" s="107" t="str">
        <f t="shared" si="56"/>
        <v>solar thermal</v>
      </c>
      <c r="F185" s="107">
        <v>0</v>
      </c>
      <c r="G185" s="107">
        <f t="shared" si="75"/>
        <v>0</v>
      </c>
      <c r="H185" s="107">
        <v>0</v>
      </c>
      <c r="I185" s="107">
        <f t="shared" si="76"/>
        <v>0</v>
      </c>
      <c r="J185" s="107">
        <v>0</v>
      </c>
      <c r="K185" s="107">
        <f t="shared" si="77"/>
        <v>0</v>
      </c>
      <c r="L185" s="107">
        <v>0</v>
      </c>
      <c r="M185" s="107">
        <f t="shared" si="78"/>
        <v>0</v>
      </c>
      <c r="N185" s="107">
        <v>0</v>
      </c>
      <c r="O185" s="107">
        <f t="shared" si="79"/>
        <v>0</v>
      </c>
      <c r="P185" s="107">
        <v>0</v>
      </c>
      <c r="Q185" s="107">
        <f t="shared" si="80"/>
        <v>0</v>
      </c>
      <c r="R185" s="107">
        <v>0</v>
      </c>
      <c r="S185" s="107"/>
      <c r="T185" s="107"/>
      <c r="U185" s="107"/>
      <c r="V185" s="107"/>
      <c r="W185" s="107"/>
      <c r="X185" s="107"/>
      <c r="Y185" s="107"/>
      <c r="Z185" s="107"/>
      <c r="AA185" s="107"/>
      <c r="AB185" s="107"/>
      <c r="AC185" s="107"/>
      <c r="AD185" s="107"/>
      <c r="AE185" s="107"/>
      <c r="AF185" s="107"/>
      <c r="AG185" s="107"/>
    </row>
    <row r="186" spans="1:33" ht="15.75" customHeight="1">
      <c r="A186" s="107"/>
      <c r="B186" s="107" t="s">
        <v>548</v>
      </c>
      <c r="C186" s="107" t="s">
        <v>448</v>
      </c>
      <c r="D186" s="107" t="s">
        <v>641</v>
      </c>
      <c r="E186" s="107" t="str">
        <f t="shared" si="56"/>
        <v>geothermal</v>
      </c>
      <c r="F186" s="107">
        <v>0</v>
      </c>
      <c r="G186" s="107">
        <f t="shared" si="75"/>
        <v>0</v>
      </c>
      <c r="H186" s="107">
        <v>0</v>
      </c>
      <c r="I186" s="107">
        <f t="shared" si="76"/>
        <v>0</v>
      </c>
      <c r="J186" s="107">
        <v>0</v>
      </c>
      <c r="K186" s="107">
        <f t="shared" si="77"/>
        <v>0</v>
      </c>
      <c r="L186" s="107">
        <v>0</v>
      </c>
      <c r="M186" s="107">
        <f t="shared" si="78"/>
        <v>0</v>
      </c>
      <c r="N186" s="107">
        <v>0</v>
      </c>
      <c r="O186" s="107">
        <f t="shared" si="79"/>
        <v>0</v>
      </c>
      <c r="P186" s="107">
        <v>0</v>
      </c>
      <c r="Q186" s="107">
        <f t="shared" si="80"/>
        <v>0</v>
      </c>
      <c r="R186" s="107">
        <v>0</v>
      </c>
      <c r="S186" s="107"/>
      <c r="T186" s="107"/>
      <c r="U186" s="107"/>
      <c r="V186" s="107"/>
      <c r="W186" s="107"/>
      <c r="X186" s="107"/>
      <c r="Y186" s="107"/>
      <c r="Z186" s="107"/>
      <c r="AA186" s="107"/>
      <c r="AB186" s="107"/>
      <c r="AC186" s="107"/>
      <c r="AD186" s="107"/>
      <c r="AE186" s="107"/>
      <c r="AF186" s="107"/>
      <c r="AG186" s="107"/>
    </row>
    <row r="187" spans="1:33" ht="15.75" customHeight="1">
      <c r="A187" s="107"/>
      <c r="B187" s="107" t="s">
        <v>548</v>
      </c>
      <c r="C187" s="107" t="s">
        <v>448</v>
      </c>
      <c r="D187" s="107" t="s">
        <v>642</v>
      </c>
      <c r="E187" s="107" t="str">
        <f t="shared" si="56"/>
        <v>hydro</v>
      </c>
      <c r="F187" s="107">
        <v>404408.6899</v>
      </c>
      <c r="G187" s="107">
        <f t="shared" si="75"/>
        <v>404408.6899</v>
      </c>
      <c r="H187" s="107">
        <v>404408.6899</v>
      </c>
      <c r="I187" s="107">
        <f t="shared" si="76"/>
        <v>404408.6899</v>
      </c>
      <c r="J187" s="107">
        <v>404408.6899</v>
      </c>
      <c r="K187" s="107">
        <f t="shared" si="77"/>
        <v>404408.6899</v>
      </c>
      <c r="L187" s="107">
        <v>404408.6899</v>
      </c>
      <c r="M187" s="107">
        <f t="shared" si="78"/>
        <v>404408.6899</v>
      </c>
      <c r="N187" s="107">
        <v>404408.6899</v>
      </c>
      <c r="O187" s="107">
        <f t="shared" si="79"/>
        <v>404408.6899</v>
      </c>
      <c r="P187" s="107">
        <v>404408.6899</v>
      </c>
      <c r="Q187" s="107">
        <f t="shared" si="80"/>
        <v>404408.6899</v>
      </c>
      <c r="R187" s="107">
        <v>404408.6899</v>
      </c>
      <c r="S187" s="107"/>
      <c r="T187" s="107"/>
      <c r="U187" s="107"/>
      <c r="V187" s="107"/>
      <c r="W187" s="107"/>
      <c r="X187" s="107"/>
      <c r="Y187" s="107"/>
      <c r="Z187" s="107"/>
      <c r="AA187" s="107"/>
      <c r="AB187" s="107"/>
      <c r="AC187" s="107"/>
      <c r="AD187" s="107"/>
      <c r="AE187" s="107"/>
      <c r="AF187" s="107"/>
      <c r="AG187" s="107"/>
    </row>
    <row r="188" spans="1:33" ht="15.75" customHeight="1">
      <c r="A188" s="107"/>
      <c r="B188" s="107" t="s">
        <v>548</v>
      </c>
      <c r="C188" s="107" t="s">
        <v>448</v>
      </c>
      <c r="D188" s="107" t="s">
        <v>632</v>
      </c>
      <c r="E188" s="107" t="str">
        <f t="shared" si="56"/>
        <v>hydro</v>
      </c>
      <c r="F188" s="107">
        <v>0</v>
      </c>
      <c r="G188" s="107">
        <f t="shared" si="75"/>
        <v>0</v>
      </c>
      <c r="H188" s="107">
        <v>0</v>
      </c>
      <c r="I188" s="107">
        <f t="shared" si="76"/>
        <v>0</v>
      </c>
      <c r="J188" s="107">
        <v>0</v>
      </c>
      <c r="K188" s="107">
        <f t="shared" si="77"/>
        <v>0</v>
      </c>
      <c r="L188" s="107">
        <v>0</v>
      </c>
      <c r="M188" s="107">
        <f t="shared" si="78"/>
        <v>0</v>
      </c>
      <c r="N188" s="107">
        <v>0</v>
      </c>
      <c r="O188" s="107">
        <f t="shared" si="79"/>
        <v>0</v>
      </c>
      <c r="P188" s="107">
        <v>0</v>
      </c>
      <c r="Q188" s="107">
        <f t="shared" si="80"/>
        <v>0</v>
      </c>
      <c r="R188" s="107">
        <v>0</v>
      </c>
      <c r="S188" s="107"/>
      <c r="T188" s="107"/>
      <c r="U188" s="107"/>
      <c r="V188" s="107"/>
      <c r="W188" s="107"/>
      <c r="X188" s="107"/>
      <c r="Y188" s="107"/>
      <c r="Z188" s="107"/>
      <c r="AA188" s="107"/>
      <c r="AB188" s="107"/>
      <c r="AC188" s="107"/>
      <c r="AD188" s="107"/>
      <c r="AE188" s="107"/>
      <c r="AF188" s="107"/>
      <c r="AG188" s="107"/>
    </row>
    <row r="189" spans="1:33" ht="15.75" customHeight="1">
      <c r="A189" s="107"/>
      <c r="B189" s="107" t="s">
        <v>548</v>
      </c>
      <c r="C189" s="107" t="s">
        <v>448</v>
      </c>
      <c r="D189" s="107" t="s">
        <v>643</v>
      </c>
      <c r="E189" s="107" t="str">
        <f t="shared" si="56"/>
        <v>onshore wind</v>
      </c>
      <c r="F189" s="107">
        <v>6619232.4100000001</v>
      </c>
      <c r="G189" s="107">
        <f t="shared" si="75"/>
        <v>8229929.0015000002</v>
      </c>
      <c r="H189" s="107">
        <v>9840625.5930000003</v>
      </c>
      <c r="I189" s="107">
        <f t="shared" si="76"/>
        <v>9842192.1165000014</v>
      </c>
      <c r="J189" s="107">
        <v>9843758.6400000006</v>
      </c>
      <c r="K189" s="107">
        <f t="shared" si="77"/>
        <v>9843191.6550000012</v>
      </c>
      <c r="L189" s="107">
        <v>9842624.6699999999</v>
      </c>
      <c r="M189" s="107">
        <f t="shared" si="78"/>
        <v>9843102.3249999993</v>
      </c>
      <c r="N189" s="107">
        <v>9843579.9800000004</v>
      </c>
      <c r="O189" s="107">
        <f t="shared" si="79"/>
        <v>9843522.6770000011</v>
      </c>
      <c r="P189" s="107">
        <v>9843465.3739999998</v>
      </c>
      <c r="Q189" s="107">
        <f t="shared" si="80"/>
        <v>9843632.1195</v>
      </c>
      <c r="R189" s="107">
        <v>9843798.8650000002</v>
      </c>
      <c r="S189" s="107"/>
      <c r="T189" s="107"/>
      <c r="U189" s="107"/>
      <c r="V189" s="107"/>
      <c r="W189" s="107"/>
      <c r="X189" s="107"/>
      <c r="Y189" s="107"/>
      <c r="Z189" s="107"/>
      <c r="AA189" s="107"/>
      <c r="AB189" s="107"/>
      <c r="AC189" s="107"/>
      <c r="AD189" s="107"/>
      <c r="AE189" s="107"/>
      <c r="AF189" s="107"/>
      <c r="AG189" s="107"/>
    </row>
    <row r="190" spans="1:33" ht="15.75" customHeight="1">
      <c r="A190" s="107"/>
      <c r="B190" s="107" t="s">
        <v>548</v>
      </c>
      <c r="C190" s="107" t="s">
        <v>448</v>
      </c>
      <c r="D190" s="107" t="s">
        <v>644</v>
      </c>
      <c r="E190" s="107" t="str">
        <f t="shared" si="56"/>
        <v>natural gas nonpeaker</v>
      </c>
      <c r="F190" s="107">
        <v>23818600.870000001</v>
      </c>
      <c r="G190" s="107">
        <f t="shared" si="75"/>
        <v>23769608.215</v>
      </c>
      <c r="H190" s="107">
        <v>23720615.559999999</v>
      </c>
      <c r="I190" s="107">
        <f t="shared" si="76"/>
        <v>23732608.390000001</v>
      </c>
      <c r="J190" s="107">
        <v>23744601.219999999</v>
      </c>
      <c r="K190" s="107">
        <f t="shared" si="77"/>
        <v>23777021.035</v>
      </c>
      <c r="L190" s="107">
        <v>23809440.850000001</v>
      </c>
      <c r="M190" s="107">
        <f t="shared" si="78"/>
        <v>23383552.18</v>
      </c>
      <c r="N190" s="107">
        <v>22957663.510000002</v>
      </c>
      <c r="O190" s="107">
        <f t="shared" si="79"/>
        <v>22371806.43</v>
      </c>
      <c r="P190" s="107">
        <v>21785949.350000001</v>
      </c>
      <c r="Q190" s="107">
        <f t="shared" si="80"/>
        <v>21347911.990000002</v>
      </c>
      <c r="R190" s="107">
        <v>20909874.629999999</v>
      </c>
      <c r="S190" s="107"/>
      <c r="T190" s="107"/>
      <c r="U190" s="107"/>
      <c r="V190" s="107"/>
      <c r="W190" s="107"/>
      <c r="X190" s="107"/>
      <c r="Y190" s="107"/>
      <c r="Z190" s="107"/>
      <c r="AA190" s="107"/>
      <c r="AB190" s="107"/>
      <c r="AC190" s="107"/>
      <c r="AD190" s="107"/>
      <c r="AE190" s="107"/>
      <c r="AF190" s="107"/>
      <c r="AG190" s="107"/>
    </row>
    <row r="191" spans="1:33" ht="15.75" customHeight="1">
      <c r="A191" s="107"/>
      <c r="B191" s="107" t="s">
        <v>548</v>
      </c>
      <c r="C191" s="107" t="s">
        <v>448</v>
      </c>
      <c r="D191" s="107" t="s">
        <v>645</v>
      </c>
      <c r="E191" s="107" t="str">
        <f t="shared" si="56"/>
        <v>natural gas peaker</v>
      </c>
      <c r="F191" s="107">
        <v>157413.36360000001</v>
      </c>
      <c r="G191" s="107">
        <f t="shared" si="75"/>
        <v>124092.98180000001</v>
      </c>
      <c r="H191" s="107">
        <v>90772.6</v>
      </c>
      <c r="I191" s="107">
        <f t="shared" si="76"/>
        <v>120593.32255</v>
      </c>
      <c r="J191" s="107">
        <v>150414.04509999999</v>
      </c>
      <c r="K191" s="107">
        <f t="shared" si="77"/>
        <v>131505.82254999998</v>
      </c>
      <c r="L191" s="107">
        <v>112597.6</v>
      </c>
      <c r="M191" s="107">
        <f t="shared" si="78"/>
        <v>106849.745</v>
      </c>
      <c r="N191" s="107">
        <v>101101.89</v>
      </c>
      <c r="O191" s="107">
        <f t="shared" si="79"/>
        <v>106036.27795</v>
      </c>
      <c r="P191" s="107">
        <v>110970.66590000001</v>
      </c>
      <c r="Q191" s="107">
        <f t="shared" si="80"/>
        <v>104584.253425</v>
      </c>
      <c r="R191" s="107">
        <v>98197.840949999998</v>
      </c>
      <c r="S191" s="107"/>
      <c r="T191" s="107"/>
      <c r="U191" s="107"/>
      <c r="V191" s="107"/>
      <c r="W191" s="107"/>
      <c r="X191" s="107"/>
      <c r="Y191" s="107"/>
      <c r="Z191" s="107"/>
      <c r="AA191" s="107"/>
      <c r="AB191" s="107"/>
      <c r="AC191" s="107"/>
      <c r="AD191" s="107"/>
      <c r="AE191" s="107"/>
      <c r="AF191" s="107"/>
      <c r="AG191" s="107"/>
    </row>
    <row r="192" spans="1:33" ht="15.75" customHeight="1">
      <c r="A192" s="107"/>
      <c r="B192" s="107" t="s">
        <v>548</v>
      </c>
      <c r="C192" s="107" t="s">
        <v>448</v>
      </c>
      <c r="D192" s="107" t="s">
        <v>646</v>
      </c>
      <c r="E192" s="107" t="str">
        <f t="shared" si="56"/>
        <v>nuclear</v>
      </c>
      <c r="F192" s="107">
        <v>0</v>
      </c>
      <c r="G192" s="107">
        <f t="shared" si="75"/>
        <v>0</v>
      </c>
      <c r="H192" s="107">
        <v>0</v>
      </c>
      <c r="I192" s="107">
        <f t="shared" si="76"/>
        <v>0</v>
      </c>
      <c r="J192" s="107">
        <v>0</v>
      </c>
      <c r="K192" s="107">
        <f t="shared" si="77"/>
        <v>0</v>
      </c>
      <c r="L192" s="107">
        <v>0</v>
      </c>
      <c r="M192" s="107">
        <f t="shared" si="78"/>
        <v>0</v>
      </c>
      <c r="N192" s="107">
        <v>0</v>
      </c>
      <c r="O192" s="107">
        <f t="shared" si="79"/>
        <v>0</v>
      </c>
      <c r="P192" s="107">
        <v>0</v>
      </c>
      <c r="Q192" s="107">
        <f t="shared" si="80"/>
        <v>0</v>
      </c>
      <c r="R192" s="107">
        <v>0</v>
      </c>
      <c r="S192" s="107"/>
      <c r="T192" s="107"/>
      <c r="U192" s="107"/>
      <c r="V192" s="107"/>
      <c r="W192" s="107"/>
      <c r="X192" s="107"/>
      <c r="Y192" s="107"/>
      <c r="Z192" s="107"/>
      <c r="AA192" s="107"/>
      <c r="AB192" s="107"/>
      <c r="AC192" s="107"/>
      <c r="AD192" s="107"/>
      <c r="AE192" s="107"/>
      <c r="AF192" s="107"/>
      <c r="AG192" s="107"/>
    </row>
    <row r="193" spans="1:33" ht="15.75" customHeight="1">
      <c r="A193" s="107"/>
      <c r="B193" s="107" t="s">
        <v>548</v>
      </c>
      <c r="C193" s="107" t="s">
        <v>448</v>
      </c>
      <c r="D193" s="107" t="s">
        <v>647</v>
      </c>
      <c r="E193" s="107" t="str">
        <f t="shared" si="56"/>
        <v>offshore wind</v>
      </c>
      <c r="F193" s="107">
        <v>0</v>
      </c>
      <c r="G193" s="107">
        <f t="shared" si="75"/>
        <v>0</v>
      </c>
      <c r="H193" s="107">
        <v>0</v>
      </c>
      <c r="I193" s="107">
        <f t="shared" si="76"/>
        <v>0</v>
      </c>
      <c r="J193" s="107">
        <v>0</v>
      </c>
      <c r="K193" s="107">
        <f t="shared" si="77"/>
        <v>0</v>
      </c>
      <c r="L193" s="107">
        <v>0</v>
      </c>
      <c r="M193" s="107">
        <f t="shared" si="78"/>
        <v>0</v>
      </c>
      <c r="N193" s="107">
        <v>0</v>
      </c>
      <c r="O193" s="107">
        <f t="shared" si="79"/>
        <v>0</v>
      </c>
      <c r="P193" s="107">
        <v>0</v>
      </c>
      <c r="Q193" s="107">
        <f t="shared" si="80"/>
        <v>0</v>
      </c>
      <c r="R193" s="107">
        <v>0</v>
      </c>
      <c r="S193" s="107"/>
      <c r="T193" s="107"/>
      <c r="U193" s="107"/>
      <c r="V193" s="107"/>
      <c r="W193" s="107"/>
      <c r="X193" s="107"/>
      <c r="Y193" s="107"/>
      <c r="Z193" s="107"/>
      <c r="AA193" s="107"/>
      <c r="AB193" s="107"/>
      <c r="AC193" s="107"/>
      <c r="AD193" s="107"/>
      <c r="AE193" s="107"/>
      <c r="AF193" s="107"/>
      <c r="AG193" s="107"/>
    </row>
    <row r="194" spans="1:33" ht="15.75" customHeight="1">
      <c r="A194" s="107"/>
      <c r="B194" s="107" t="s">
        <v>548</v>
      </c>
      <c r="C194" s="107" t="s">
        <v>448</v>
      </c>
      <c r="D194" s="107" t="s">
        <v>648</v>
      </c>
      <c r="E194" s="107" t="str">
        <f t="shared" si="56"/>
        <v>crude oil</v>
      </c>
      <c r="F194" s="107">
        <v>269120.9203</v>
      </c>
      <c r="G194" s="107">
        <f t="shared" si="75"/>
        <v>269120.9203</v>
      </c>
      <c r="H194" s="107">
        <v>269120.9203</v>
      </c>
      <c r="I194" s="107">
        <f t="shared" si="76"/>
        <v>269120.9203</v>
      </c>
      <c r="J194" s="107">
        <v>269120.9203</v>
      </c>
      <c r="K194" s="107">
        <f t="shared" si="77"/>
        <v>269120.9203</v>
      </c>
      <c r="L194" s="107">
        <v>269120.9203</v>
      </c>
      <c r="M194" s="107">
        <f t="shared" si="78"/>
        <v>269120.9203</v>
      </c>
      <c r="N194" s="107">
        <v>269120.9203</v>
      </c>
      <c r="O194" s="107">
        <f t="shared" si="79"/>
        <v>269120.9203</v>
      </c>
      <c r="P194" s="107">
        <v>269120.9203</v>
      </c>
      <c r="Q194" s="107">
        <f t="shared" si="80"/>
        <v>269120.9203</v>
      </c>
      <c r="R194" s="107">
        <v>269120.9203</v>
      </c>
      <c r="S194" s="107"/>
      <c r="T194" s="107"/>
      <c r="U194" s="107"/>
      <c r="V194" s="107"/>
      <c r="W194" s="107"/>
      <c r="X194" s="107"/>
      <c r="Y194" s="107"/>
      <c r="Z194" s="107"/>
      <c r="AA194" s="107"/>
      <c r="AB194" s="107"/>
      <c r="AC194" s="107"/>
      <c r="AD194" s="107"/>
      <c r="AE194" s="107"/>
      <c r="AF194" s="107"/>
      <c r="AG194" s="107"/>
    </row>
    <row r="195" spans="1:33" ht="15.75" customHeight="1">
      <c r="A195" s="107"/>
      <c r="B195" s="107" t="s">
        <v>548</v>
      </c>
      <c r="C195" s="107" t="s">
        <v>448</v>
      </c>
      <c r="D195" s="107" t="s">
        <v>649</v>
      </c>
      <c r="E195" s="107" t="str">
        <f t="shared" ref="E195:E258" si="81">LOOKUP(D195,$U$2:$V$15,$V$2:$V$15)</f>
        <v>solar PV</v>
      </c>
      <c r="F195" s="107">
        <v>98572.468710000001</v>
      </c>
      <c r="G195" s="107">
        <f t="shared" si="75"/>
        <v>138998.03520499999</v>
      </c>
      <c r="H195" s="107">
        <v>179423.6017</v>
      </c>
      <c r="I195" s="107">
        <f t="shared" si="76"/>
        <v>233667.58170000001</v>
      </c>
      <c r="J195" s="107">
        <v>287911.56170000002</v>
      </c>
      <c r="K195" s="107">
        <f t="shared" si="77"/>
        <v>304510.36774999998</v>
      </c>
      <c r="L195" s="107">
        <v>321109.17379999999</v>
      </c>
      <c r="M195" s="107">
        <f t="shared" si="78"/>
        <v>348515.49219999998</v>
      </c>
      <c r="N195" s="107">
        <v>375921.81060000003</v>
      </c>
      <c r="O195" s="107">
        <f t="shared" si="79"/>
        <v>418295.4424</v>
      </c>
      <c r="P195" s="107">
        <v>460669.07419999997</v>
      </c>
      <c r="Q195" s="107">
        <f t="shared" si="80"/>
        <v>523535.64480000001</v>
      </c>
      <c r="R195" s="107">
        <v>586402.21539999999</v>
      </c>
      <c r="S195" s="107"/>
      <c r="T195" s="107"/>
      <c r="U195" s="107"/>
      <c r="V195" s="107"/>
      <c r="W195" s="107"/>
      <c r="X195" s="107"/>
      <c r="Y195" s="107"/>
      <c r="Z195" s="107"/>
      <c r="AA195" s="107"/>
      <c r="AB195" s="107"/>
      <c r="AC195" s="107"/>
      <c r="AD195" s="107"/>
      <c r="AE195" s="107"/>
      <c r="AF195" s="107"/>
      <c r="AG195" s="107"/>
    </row>
    <row r="196" spans="1:33" ht="15.75" customHeight="1">
      <c r="A196" s="107"/>
      <c r="B196" s="107" t="s">
        <v>548</v>
      </c>
      <c r="C196" s="107" t="s">
        <v>448</v>
      </c>
      <c r="D196" s="107" t="s">
        <v>650</v>
      </c>
      <c r="E196" s="107" t="str">
        <f t="shared" si="81"/>
        <v>storage</v>
      </c>
      <c r="F196" s="107">
        <v>0</v>
      </c>
      <c r="G196" s="107">
        <v>0</v>
      </c>
      <c r="H196" s="107">
        <v>0</v>
      </c>
      <c r="I196" s="107">
        <v>0</v>
      </c>
      <c r="J196" s="107">
        <v>0</v>
      </c>
      <c r="K196" s="107">
        <v>0</v>
      </c>
      <c r="L196" s="107">
        <v>0</v>
      </c>
      <c r="M196" s="107">
        <v>0</v>
      </c>
      <c r="N196" s="107">
        <v>0</v>
      </c>
      <c r="O196" s="107">
        <v>0</v>
      </c>
      <c r="P196" s="107">
        <v>0</v>
      </c>
      <c r="Q196" s="107">
        <v>0</v>
      </c>
      <c r="R196" s="107">
        <v>0</v>
      </c>
      <c r="S196" s="107"/>
      <c r="T196" s="107"/>
      <c r="U196" s="107"/>
      <c r="V196" s="107"/>
      <c r="W196" s="107"/>
      <c r="X196" s="107"/>
      <c r="Y196" s="107"/>
      <c r="Z196" s="107"/>
      <c r="AA196" s="107"/>
      <c r="AB196" s="107"/>
      <c r="AC196" s="107"/>
      <c r="AD196" s="107"/>
      <c r="AE196" s="107"/>
      <c r="AF196" s="107"/>
      <c r="AG196" s="107"/>
    </row>
    <row r="197" spans="1:33" ht="15.75" customHeight="1">
      <c r="A197" s="107"/>
      <c r="B197" s="107" t="s">
        <v>548</v>
      </c>
      <c r="C197" s="107" t="s">
        <v>448</v>
      </c>
      <c r="D197" s="107" t="s">
        <v>652</v>
      </c>
      <c r="E197" s="107" t="str">
        <f t="shared" si="81"/>
        <v>solar PV</v>
      </c>
      <c r="F197" s="107">
        <v>451067.06689999998</v>
      </c>
      <c r="G197" s="107">
        <f t="shared" ref="G197:G210" si="82">AVERAGE(F197,H197)</f>
        <v>451071.92479999998</v>
      </c>
      <c r="H197" s="107">
        <v>451076.78269999998</v>
      </c>
      <c r="I197" s="107">
        <f t="shared" ref="I197:I210" si="83">AVERAGE(H197,J197)</f>
        <v>451081.54244999995</v>
      </c>
      <c r="J197" s="107">
        <v>451086.30219999998</v>
      </c>
      <c r="K197" s="107">
        <f t="shared" ref="K197:K210" si="84">AVERAGE(J197,L197)</f>
        <v>448837.85395000002</v>
      </c>
      <c r="L197" s="107">
        <v>446589.4057</v>
      </c>
      <c r="M197" s="107">
        <f t="shared" ref="M197:M210" si="85">AVERAGE(L197,N197)</f>
        <v>1022018.07485</v>
      </c>
      <c r="N197" s="107">
        <v>1597446.7439999999</v>
      </c>
      <c r="O197" s="107">
        <f t="shared" ref="O197:O210" si="86">AVERAGE(N197,P197)</f>
        <v>2730639.8640000001</v>
      </c>
      <c r="P197" s="107">
        <v>3863832.9840000002</v>
      </c>
      <c r="Q197" s="107">
        <f t="shared" ref="Q197:Q210" si="87">AVERAGE(P197,R197)</f>
        <v>3965927.1145000001</v>
      </c>
      <c r="R197" s="107">
        <v>4068021.2450000001</v>
      </c>
      <c r="S197" s="107"/>
      <c r="T197" s="107"/>
      <c r="U197" s="107"/>
      <c r="V197" s="107"/>
      <c r="W197" s="107"/>
      <c r="X197" s="107"/>
      <c r="Y197" s="107"/>
      <c r="Z197" s="107"/>
      <c r="AA197" s="107"/>
      <c r="AB197" s="107"/>
      <c r="AC197" s="107"/>
      <c r="AD197" s="107"/>
      <c r="AE197" s="107"/>
      <c r="AF197" s="107"/>
      <c r="AG197" s="107"/>
    </row>
    <row r="198" spans="1:33" ht="15.75" customHeight="1">
      <c r="A198" s="107"/>
      <c r="B198" s="107" t="s">
        <v>550</v>
      </c>
      <c r="C198" s="107" t="s">
        <v>448</v>
      </c>
      <c r="D198" s="107" t="s">
        <v>638</v>
      </c>
      <c r="E198" s="107" t="str">
        <f t="shared" si="81"/>
        <v>biomass</v>
      </c>
      <c r="F198" s="107">
        <v>0</v>
      </c>
      <c r="G198" s="107">
        <f t="shared" si="82"/>
        <v>0</v>
      </c>
      <c r="H198" s="107">
        <v>0</v>
      </c>
      <c r="I198" s="107">
        <f t="shared" si="83"/>
        <v>0</v>
      </c>
      <c r="J198" s="107">
        <v>0</v>
      </c>
      <c r="K198" s="107">
        <f t="shared" si="84"/>
        <v>0</v>
      </c>
      <c r="L198" s="107">
        <v>0</v>
      </c>
      <c r="M198" s="107">
        <f t="shared" si="85"/>
        <v>0</v>
      </c>
      <c r="N198" s="107">
        <v>0</v>
      </c>
      <c r="O198" s="107">
        <f t="shared" si="86"/>
        <v>0</v>
      </c>
      <c r="P198" s="107">
        <v>0</v>
      </c>
      <c r="Q198" s="107">
        <f t="shared" si="87"/>
        <v>0</v>
      </c>
      <c r="R198" s="107">
        <v>0</v>
      </c>
      <c r="S198" s="107"/>
      <c r="T198" s="107"/>
      <c r="U198" s="107"/>
      <c r="V198" s="107"/>
      <c r="W198" s="107"/>
      <c r="X198" s="107"/>
      <c r="Y198" s="107"/>
      <c r="Z198" s="107"/>
      <c r="AA198" s="107"/>
      <c r="AB198" s="107"/>
      <c r="AC198" s="107"/>
      <c r="AD198" s="107"/>
      <c r="AE198" s="107"/>
      <c r="AF198" s="107"/>
      <c r="AG198" s="107"/>
    </row>
    <row r="199" spans="1:33" ht="15.75" customHeight="1">
      <c r="A199" s="107"/>
      <c r="B199" s="107" t="s">
        <v>550</v>
      </c>
      <c r="C199" s="107" t="s">
        <v>448</v>
      </c>
      <c r="D199" s="107" t="s">
        <v>639</v>
      </c>
      <c r="E199" s="107" t="str">
        <f t="shared" si="81"/>
        <v>hard coal</v>
      </c>
      <c r="F199" s="107">
        <v>32726137.170000002</v>
      </c>
      <c r="G199" s="107">
        <f t="shared" si="82"/>
        <v>31788069.125</v>
      </c>
      <c r="H199" s="107">
        <v>30850001.079999998</v>
      </c>
      <c r="I199" s="107">
        <f t="shared" si="83"/>
        <v>31443788</v>
      </c>
      <c r="J199" s="107">
        <v>32037574.920000002</v>
      </c>
      <c r="K199" s="107">
        <f t="shared" si="84"/>
        <v>32448995.640000001</v>
      </c>
      <c r="L199" s="107">
        <v>32860416.359999999</v>
      </c>
      <c r="M199" s="107">
        <f t="shared" si="85"/>
        <v>32832458.954999998</v>
      </c>
      <c r="N199" s="107">
        <v>32804501.550000001</v>
      </c>
      <c r="O199" s="107">
        <f t="shared" si="86"/>
        <v>32799500.210000001</v>
      </c>
      <c r="P199" s="107">
        <v>32794498.870000001</v>
      </c>
      <c r="Q199" s="107">
        <f t="shared" si="87"/>
        <v>32610485.170000002</v>
      </c>
      <c r="R199" s="107">
        <v>32426471.469999999</v>
      </c>
      <c r="S199" s="107"/>
      <c r="T199" s="107"/>
      <c r="U199" s="107"/>
      <c r="V199" s="107"/>
      <c r="W199" s="107"/>
      <c r="X199" s="107"/>
      <c r="Y199" s="107"/>
      <c r="Z199" s="107"/>
      <c r="AA199" s="107"/>
      <c r="AB199" s="107"/>
      <c r="AC199" s="107"/>
      <c r="AD199" s="107"/>
      <c r="AE199" s="107"/>
      <c r="AF199" s="107"/>
      <c r="AG199" s="107"/>
    </row>
    <row r="200" spans="1:33" ht="15.75" customHeight="1">
      <c r="A200" s="107"/>
      <c r="B200" s="107" t="s">
        <v>550</v>
      </c>
      <c r="C200" s="107" t="s">
        <v>448</v>
      </c>
      <c r="D200" s="107" t="s">
        <v>640</v>
      </c>
      <c r="E200" s="107" t="str">
        <f t="shared" si="81"/>
        <v>solar thermal</v>
      </c>
      <c r="F200" s="107">
        <v>0</v>
      </c>
      <c r="G200" s="107">
        <f t="shared" si="82"/>
        <v>0</v>
      </c>
      <c r="H200" s="107">
        <v>0</v>
      </c>
      <c r="I200" s="107">
        <f t="shared" si="83"/>
        <v>0</v>
      </c>
      <c r="J200" s="107">
        <v>0</v>
      </c>
      <c r="K200" s="107">
        <f t="shared" si="84"/>
        <v>0</v>
      </c>
      <c r="L200" s="107">
        <v>0</v>
      </c>
      <c r="M200" s="107">
        <f t="shared" si="85"/>
        <v>0</v>
      </c>
      <c r="N200" s="107">
        <v>0</v>
      </c>
      <c r="O200" s="107">
        <f t="shared" si="86"/>
        <v>0</v>
      </c>
      <c r="P200" s="107">
        <v>0</v>
      </c>
      <c r="Q200" s="107">
        <f t="shared" si="87"/>
        <v>0</v>
      </c>
      <c r="R200" s="107">
        <v>0</v>
      </c>
      <c r="S200" s="107"/>
      <c r="T200" s="107"/>
      <c r="U200" s="107"/>
      <c r="V200" s="107"/>
      <c r="W200" s="107"/>
      <c r="X200" s="107"/>
      <c r="Y200" s="107"/>
      <c r="Z200" s="107"/>
      <c r="AA200" s="107"/>
      <c r="AB200" s="107"/>
      <c r="AC200" s="107"/>
      <c r="AD200" s="107"/>
      <c r="AE200" s="107"/>
      <c r="AF200" s="107"/>
      <c r="AG200" s="107"/>
    </row>
    <row r="201" spans="1:33" ht="15.75" customHeight="1">
      <c r="A201" s="107"/>
      <c r="B201" s="107" t="s">
        <v>550</v>
      </c>
      <c r="C201" s="107" t="s">
        <v>448</v>
      </c>
      <c r="D201" s="107" t="s">
        <v>641</v>
      </c>
      <c r="E201" s="107" t="str">
        <f t="shared" si="81"/>
        <v>geothermal</v>
      </c>
      <c r="F201" s="107">
        <v>0</v>
      </c>
      <c r="G201" s="107">
        <f t="shared" si="82"/>
        <v>0</v>
      </c>
      <c r="H201" s="107">
        <v>0</v>
      </c>
      <c r="I201" s="107">
        <f t="shared" si="83"/>
        <v>0</v>
      </c>
      <c r="J201" s="107">
        <v>0</v>
      </c>
      <c r="K201" s="107">
        <f t="shared" si="84"/>
        <v>0</v>
      </c>
      <c r="L201" s="107">
        <v>0</v>
      </c>
      <c r="M201" s="107">
        <f t="shared" si="85"/>
        <v>0</v>
      </c>
      <c r="N201" s="107">
        <v>0</v>
      </c>
      <c r="O201" s="107">
        <f t="shared" si="86"/>
        <v>0</v>
      </c>
      <c r="P201" s="107">
        <v>0</v>
      </c>
      <c r="Q201" s="107">
        <f t="shared" si="87"/>
        <v>0</v>
      </c>
      <c r="R201" s="107">
        <v>0</v>
      </c>
      <c r="S201" s="107"/>
      <c r="T201" s="107"/>
      <c r="U201" s="107"/>
      <c r="V201" s="107"/>
      <c r="W201" s="107"/>
      <c r="X201" s="107"/>
      <c r="Y201" s="107"/>
      <c r="Z201" s="107"/>
      <c r="AA201" s="107"/>
      <c r="AB201" s="107"/>
      <c r="AC201" s="107"/>
      <c r="AD201" s="107"/>
      <c r="AE201" s="107"/>
      <c r="AF201" s="107"/>
      <c r="AG201" s="107"/>
    </row>
    <row r="202" spans="1:33" ht="15.75" customHeight="1">
      <c r="A202" s="107"/>
      <c r="B202" s="107" t="s">
        <v>550</v>
      </c>
      <c r="C202" s="107" t="s">
        <v>448</v>
      </c>
      <c r="D202" s="107" t="s">
        <v>642</v>
      </c>
      <c r="E202" s="107" t="str">
        <f t="shared" si="81"/>
        <v>hydro</v>
      </c>
      <c r="F202" s="107">
        <v>32079.681840000001</v>
      </c>
      <c r="G202" s="107">
        <f t="shared" si="82"/>
        <v>32079.681840000001</v>
      </c>
      <c r="H202" s="107">
        <v>32079.681840000001</v>
      </c>
      <c r="I202" s="107">
        <f t="shared" si="83"/>
        <v>32079.681840000001</v>
      </c>
      <c r="J202" s="107">
        <v>32079.681840000001</v>
      </c>
      <c r="K202" s="107">
        <f t="shared" si="84"/>
        <v>32079.681840000001</v>
      </c>
      <c r="L202" s="107">
        <v>32079.681840000001</v>
      </c>
      <c r="M202" s="107">
        <f t="shared" si="85"/>
        <v>32079.681840000001</v>
      </c>
      <c r="N202" s="107">
        <v>32079.681840000001</v>
      </c>
      <c r="O202" s="107">
        <f t="shared" si="86"/>
        <v>32079.681840000001</v>
      </c>
      <c r="P202" s="107">
        <v>32079.681840000001</v>
      </c>
      <c r="Q202" s="107">
        <f t="shared" si="87"/>
        <v>32079.681840000001</v>
      </c>
      <c r="R202" s="107">
        <v>32079.681840000001</v>
      </c>
      <c r="S202" s="107"/>
      <c r="T202" s="107"/>
      <c r="U202" s="107"/>
      <c r="V202" s="107"/>
      <c r="W202" s="107"/>
      <c r="X202" s="107"/>
      <c r="Y202" s="107"/>
      <c r="Z202" s="107"/>
      <c r="AA202" s="107"/>
      <c r="AB202" s="107"/>
      <c r="AC202" s="107"/>
      <c r="AD202" s="107"/>
      <c r="AE202" s="107"/>
      <c r="AF202" s="107"/>
      <c r="AG202" s="107"/>
    </row>
    <row r="203" spans="1:33" ht="15.75" customHeight="1">
      <c r="A203" s="107"/>
      <c r="B203" s="107" t="s">
        <v>550</v>
      </c>
      <c r="C203" s="107" t="s">
        <v>448</v>
      </c>
      <c r="D203" s="107" t="s">
        <v>632</v>
      </c>
      <c r="E203" s="107" t="str">
        <f t="shared" si="81"/>
        <v>hydro</v>
      </c>
      <c r="F203" s="107">
        <v>0</v>
      </c>
      <c r="G203" s="107">
        <f t="shared" si="82"/>
        <v>0</v>
      </c>
      <c r="H203" s="107">
        <v>0</v>
      </c>
      <c r="I203" s="107">
        <f t="shared" si="83"/>
        <v>0</v>
      </c>
      <c r="J203" s="107">
        <v>0</v>
      </c>
      <c r="K203" s="107">
        <f t="shared" si="84"/>
        <v>0</v>
      </c>
      <c r="L203" s="107">
        <v>0</v>
      </c>
      <c r="M203" s="107">
        <f t="shared" si="85"/>
        <v>0</v>
      </c>
      <c r="N203" s="107">
        <v>0</v>
      </c>
      <c r="O203" s="107">
        <f t="shared" si="86"/>
        <v>0</v>
      </c>
      <c r="P203" s="107">
        <v>0</v>
      </c>
      <c r="Q203" s="107">
        <f t="shared" si="87"/>
        <v>0</v>
      </c>
      <c r="R203" s="107">
        <v>0</v>
      </c>
      <c r="S203" s="107"/>
      <c r="T203" s="107"/>
      <c r="U203" s="107"/>
      <c r="V203" s="107"/>
      <c r="W203" s="107"/>
      <c r="X203" s="107"/>
      <c r="Y203" s="107"/>
      <c r="Z203" s="107"/>
      <c r="AA203" s="107"/>
      <c r="AB203" s="107"/>
      <c r="AC203" s="107"/>
      <c r="AD203" s="107"/>
      <c r="AE203" s="107"/>
      <c r="AF203" s="107"/>
      <c r="AG203" s="107"/>
    </row>
    <row r="204" spans="1:33" ht="15.75" customHeight="1">
      <c r="A204" s="107"/>
      <c r="B204" s="107" t="s">
        <v>550</v>
      </c>
      <c r="C204" s="107" t="s">
        <v>448</v>
      </c>
      <c r="D204" s="107" t="s">
        <v>643</v>
      </c>
      <c r="E204" s="107" t="str">
        <f t="shared" si="81"/>
        <v>onshore wind</v>
      </c>
      <c r="F204" s="107">
        <v>17672620.170000002</v>
      </c>
      <c r="G204" s="107">
        <f t="shared" si="82"/>
        <v>18422701.024999999</v>
      </c>
      <c r="H204" s="107">
        <v>19172781.879999999</v>
      </c>
      <c r="I204" s="107">
        <f t="shared" si="83"/>
        <v>19091133.285</v>
      </c>
      <c r="J204" s="107">
        <v>19009484.690000001</v>
      </c>
      <c r="K204" s="107">
        <f t="shared" si="84"/>
        <v>18789016.375</v>
      </c>
      <c r="L204" s="107">
        <v>18568548.059999999</v>
      </c>
      <c r="M204" s="107">
        <f t="shared" si="85"/>
        <v>18463170.949999999</v>
      </c>
      <c r="N204" s="107">
        <v>18357793.84</v>
      </c>
      <c r="O204" s="107">
        <f t="shared" si="86"/>
        <v>18377450.605</v>
      </c>
      <c r="P204" s="107">
        <v>18397107.370000001</v>
      </c>
      <c r="Q204" s="107">
        <f t="shared" si="87"/>
        <v>18389810.07</v>
      </c>
      <c r="R204" s="107">
        <v>18382512.77</v>
      </c>
      <c r="S204" s="107"/>
      <c r="T204" s="107"/>
      <c r="U204" s="107"/>
      <c r="V204" s="107"/>
      <c r="W204" s="107"/>
      <c r="X204" s="107"/>
      <c r="Y204" s="107"/>
      <c r="Z204" s="107"/>
      <c r="AA204" s="107"/>
      <c r="AB204" s="107"/>
      <c r="AC204" s="107"/>
      <c r="AD204" s="107"/>
      <c r="AE204" s="107"/>
      <c r="AF204" s="107"/>
      <c r="AG204" s="107"/>
    </row>
    <row r="205" spans="1:33" ht="15.75" customHeight="1">
      <c r="A205" s="107"/>
      <c r="B205" s="107" t="s">
        <v>550</v>
      </c>
      <c r="C205" s="107" t="s">
        <v>448</v>
      </c>
      <c r="D205" s="107" t="s">
        <v>644</v>
      </c>
      <c r="E205" s="107" t="str">
        <f t="shared" si="81"/>
        <v>natural gas nonpeaker</v>
      </c>
      <c r="F205" s="107">
        <v>1634143.189</v>
      </c>
      <c r="G205" s="107">
        <f t="shared" si="82"/>
        <v>1439244.513</v>
      </c>
      <c r="H205" s="107">
        <v>1244345.8370000001</v>
      </c>
      <c r="I205" s="107">
        <f t="shared" si="83"/>
        <v>1339408.1354999999</v>
      </c>
      <c r="J205" s="107">
        <v>1434470.4339999999</v>
      </c>
      <c r="K205" s="107">
        <f t="shared" si="84"/>
        <v>1190770.9941499999</v>
      </c>
      <c r="L205" s="107">
        <v>947071.55429999996</v>
      </c>
      <c r="M205" s="107">
        <f t="shared" si="85"/>
        <v>927148.53509999998</v>
      </c>
      <c r="N205" s="107">
        <v>907225.5159</v>
      </c>
      <c r="O205" s="107">
        <f t="shared" si="86"/>
        <v>811026.3639</v>
      </c>
      <c r="P205" s="107">
        <v>714827.21189999999</v>
      </c>
      <c r="Q205" s="107">
        <f t="shared" si="87"/>
        <v>663062.63189999992</v>
      </c>
      <c r="R205" s="107">
        <v>611298.05189999996</v>
      </c>
      <c r="S205" s="107"/>
      <c r="T205" s="107"/>
      <c r="U205" s="107"/>
      <c r="V205" s="107"/>
      <c r="W205" s="107"/>
      <c r="X205" s="107"/>
      <c r="Y205" s="107"/>
      <c r="Z205" s="107"/>
      <c r="AA205" s="107"/>
      <c r="AB205" s="107"/>
      <c r="AC205" s="107"/>
      <c r="AD205" s="107"/>
      <c r="AE205" s="107"/>
      <c r="AF205" s="107"/>
      <c r="AG205" s="107"/>
    </row>
    <row r="206" spans="1:33" ht="15.75" customHeight="1">
      <c r="A206" s="107"/>
      <c r="B206" s="107" t="s">
        <v>550</v>
      </c>
      <c r="C206" s="107" t="s">
        <v>448</v>
      </c>
      <c r="D206" s="107" t="s">
        <v>645</v>
      </c>
      <c r="E206" s="107" t="str">
        <f t="shared" si="81"/>
        <v>natural gas peaker</v>
      </c>
      <c r="F206" s="107">
        <v>100356.2724</v>
      </c>
      <c r="G206" s="107">
        <f t="shared" si="82"/>
        <v>98433.574950000009</v>
      </c>
      <c r="H206" s="107">
        <v>96510.877500000002</v>
      </c>
      <c r="I206" s="107">
        <f t="shared" si="83"/>
        <v>95833.938750000001</v>
      </c>
      <c r="J206" s="107">
        <v>95157</v>
      </c>
      <c r="K206" s="107">
        <f t="shared" si="84"/>
        <v>74148.740000000005</v>
      </c>
      <c r="L206" s="107">
        <v>53140.480000000003</v>
      </c>
      <c r="M206" s="107">
        <f t="shared" si="85"/>
        <v>53082.28</v>
      </c>
      <c r="N206" s="107">
        <v>53024.08</v>
      </c>
      <c r="O206" s="107">
        <f t="shared" si="86"/>
        <v>53024.08</v>
      </c>
      <c r="P206" s="107">
        <v>53024.08</v>
      </c>
      <c r="Q206" s="107">
        <f t="shared" si="87"/>
        <v>53008.56</v>
      </c>
      <c r="R206" s="107">
        <v>52993.04</v>
      </c>
      <c r="S206" s="107"/>
      <c r="T206" s="107"/>
      <c r="U206" s="107"/>
      <c r="V206" s="107"/>
      <c r="W206" s="107"/>
      <c r="X206" s="107"/>
      <c r="Y206" s="107"/>
      <c r="Z206" s="107"/>
      <c r="AA206" s="107"/>
      <c r="AB206" s="107"/>
      <c r="AC206" s="107"/>
      <c r="AD206" s="107"/>
      <c r="AE206" s="107"/>
      <c r="AF206" s="107"/>
      <c r="AG206" s="107"/>
    </row>
    <row r="207" spans="1:33" ht="15.75" customHeight="1">
      <c r="A207" s="107"/>
      <c r="B207" s="107" t="s">
        <v>550</v>
      </c>
      <c r="C207" s="107" t="s">
        <v>448</v>
      </c>
      <c r="D207" s="107" t="s">
        <v>646</v>
      </c>
      <c r="E207" s="107" t="str">
        <f t="shared" si="81"/>
        <v>nuclear</v>
      </c>
      <c r="F207" s="107">
        <v>9683742.5999999996</v>
      </c>
      <c r="G207" s="107">
        <f t="shared" si="82"/>
        <v>9683742.5999999996</v>
      </c>
      <c r="H207" s="107">
        <v>9683742.5999999996</v>
      </c>
      <c r="I207" s="107">
        <f t="shared" si="83"/>
        <v>9683742.5999999996</v>
      </c>
      <c r="J207" s="107">
        <v>9683742.5999999996</v>
      </c>
      <c r="K207" s="107">
        <f t="shared" si="84"/>
        <v>9683742.5999999996</v>
      </c>
      <c r="L207" s="107">
        <v>9683742.5999999996</v>
      </c>
      <c r="M207" s="107">
        <f t="shared" si="85"/>
        <v>9683742.5999999996</v>
      </c>
      <c r="N207" s="107">
        <v>9683742.5999999996</v>
      </c>
      <c r="O207" s="107">
        <f t="shared" si="86"/>
        <v>9683742.5999999996</v>
      </c>
      <c r="P207" s="107">
        <v>9683742.5999999996</v>
      </c>
      <c r="Q207" s="107">
        <f t="shared" si="87"/>
        <v>9683742.5999999996</v>
      </c>
      <c r="R207" s="107">
        <v>9683742.5999999996</v>
      </c>
      <c r="S207" s="107"/>
      <c r="T207" s="107"/>
      <c r="U207" s="107"/>
      <c r="V207" s="107"/>
      <c r="W207" s="107"/>
      <c r="X207" s="107"/>
      <c r="Y207" s="107"/>
      <c r="Z207" s="107"/>
      <c r="AA207" s="107"/>
      <c r="AB207" s="107"/>
      <c r="AC207" s="107"/>
      <c r="AD207" s="107"/>
      <c r="AE207" s="107"/>
      <c r="AF207" s="107"/>
      <c r="AG207" s="107"/>
    </row>
    <row r="208" spans="1:33" ht="15.75" customHeight="1">
      <c r="A208" s="107"/>
      <c r="B208" s="107" t="s">
        <v>550</v>
      </c>
      <c r="C208" s="107" t="s">
        <v>448</v>
      </c>
      <c r="D208" s="107" t="s">
        <v>647</v>
      </c>
      <c r="E208" s="107" t="str">
        <f t="shared" si="81"/>
        <v>offshore wind</v>
      </c>
      <c r="F208" s="107">
        <v>0</v>
      </c>
      <c r="G208" s="107">
        <f t="shared" si="82"/>
        <v>0</v>
      </c>
      <c r="H208" s="107">
        <v>0</v>
      </c>
      <c r="I208" s="107">
        <f t="shared" si="83"/>
        <v>0</v>
      </c>
      <c r="J208" s="107">
        <v>0</v>
      </c>
      <c r="K208" s="107">
        <f t="shared" si="84"/>
        <v>0</v>
      </c>
      <c r="L208" s="107">
        <v>0</v>
      </c>
      <c r="M208" s="107">
        <f t="shared" si="85"/>
        <v>0</v>
      </c>
      <c r="N208" s="107">
        <v>0</v>
      </c>
      <c r="O208" s="107">
        <f t="shared" si="86"/>
        <v>0</v>
      </c>
      <c r="P208" s="107">
        <v>0</v>
      </c>
      <c r="Q208" s="107">
        <f t="shared" si="87"/>
        <v>0</v>
      </c>
      <c r="R208" s="107">
        <v>0</v>
      </c>
      <c r="S208" s="107"/>
      <c r="T208" s="107"/>
      <c r="U208" s="107"/>
      <c r="V208" s="107"/>
      <c r="W208" s="107"/>
      <c r="X208" s="107"/>
      <c r="Y208" s="107"/>
      <c r="Z208" s="107"/>
      <c r="AA208" s="107"/>
      <c r="AB208" s="107"/>
      <c r="AC208" s="107"/>
      <c r="AD208" s="107"/>
      <c r="AE208" s="107"/>
      <c r="AF208" s="107"/>
      <c r="AG208" s="107"/>
    </row>
    <row r="209" spans="1:33" ht="15.75" customHeight="1">
      <c r="A209" s="107"/>
      <c r="B209" s="107" t="s">
        <v>550</v>
      </c>
      <c r="C209" s="107" t="s">
        <v>448</v>
      </c>
      <c r="D209" s="107" t="s">
        <v>648</v>
      </c>
      <c r="E209" s="107" t="str">
        <f t="shared" si="81"/>
        <v>crude oil</v>
      </c>
      <c r="F209" s="107">
        <v>41191.977599999998</v>
      </c>
      <c r="G209" s="107">
        <f t="shared" si="82"/>
        <v>41191.977599999998</v>
      </c>
      <c r="H209" s="107">
        <v>41191.977599999998</v>
      </c>
      <c r="I209" s="107">
        <f t="shared" si="83"/>
        <v>41191.977599999998</v>
      </c>
      <c r="J209" s="107">
        <v>41191.977599999998</v>
      </c>
      <c r="K209" s="107">
        <f t="shared" si="84"/>
        <v>41191.977599999998</v>
      </c>
      <c r="L209" s="107">
        <v>41191.977599999998</v>
      </c>
      <c r="M209" s="107">
        <f t="shared" si="85"/>
        <v>41191.977599999998</v>
      </c>
      <c r="N209" s="107">
        <v>41191.977599999998</v>
      </c>
      <c r="O209" s="107">
        <f t="shared" si="86"/>
        <v>41191.977599999998</v>
      </c>
      <c r="P209" s="107">
        <v>41191.977599999998</v>
      </c>
      <c r="Q209" s="107">
        <f t="shared" si="87"/>
        <v>41191.977599999998</v>
      </c>
      <c r="R209" s="107">
        <v>41191.977599999998</v>
      </c>
      <c r="S209" s="107"/>
      <c r="T209" s="107"/>
      <c r="U209" s="107"/>
      <c r="V209" s="107"/>
      <c r="W209" s="107"/>
      <c r="X209" s="107"/>
      <c r="Y209" s="107"/>
      <c r="Z209" s="107"/>
      <c r="AA209" s="107"/>
      <c r="AB209" s="107"/>
      <c r="AC209" s="107"/>
      <c r="AD209" s="107"/>
      <c r="AE209" s="107"/>
      <c r="AF209" s="107"/>
      <c r="AG209" s="107"/>
    </row>
    <row r="210" spans="1:33" ht="15.75" customHeight="1">
      <c r="A210" s="107"/>
      <c r="B210" s="107" t="s">
        <v>550</v>
      </c>
      <c r="C210" s="107" t="s">
        <v>448</v>
      </c>
      <c r="D210" s="107" t="s">
        <v>649</v>
      </c>
      <c r="E210" s="107" t="str">
        <f t="shared" si="81"/>
        <v>solar PV</v>
      </c>
      <c r="F210" s="107">
        <v>81275.640050000002</v>
      </c>
      <c r="G210" s="107">
        <f t="shared" si="82"/>
        <v>88334.728544999991</v>
      </c>
      <c r="H210" s="107">
        <v>95393.817039999994</v>
      </c>
      <c r="I210" s="107">
        <f t="shared" si="83"/>
        <v>101562.32342</v>
      </c>
      <c r="J210" s="107">
        <v>107730.82980000001</v>
      </c>
      <c r="K210" s="107">
        <f t="shared" si="84"/>
        <v>114980.4001</v>
      </c>
      <c r="L210" s="107">
        <v>122229.97040000001</v>
      </c>
      <c r="M210" s="107">
        <f t="shared" si="85"/>
        <v>132840.63</v>
      </c>
      <c r="N210" s="107">
        <v>143451.28959999999</v>
      </c>
      <c r="O210" s="107">
        <f t="shared" si="86"/>
        <v>157282.76624999999</v>
      </c>
      <c r="P210" s="107">
        <v>171114.24290000001</v>
      </c>
      <c r="Q210" s="107">
        <f t="shared" si="87"/>
        <v>188916.19880000001</v>
      </c>
      <c r="R210" s="107">
        <v>206718.15470000001</v>
      </c>
      <c r="S210" s="107"/>
      <c r="T210" s="107"/>
      <c r="U210" s="107"/>
      <c r="V210" s="107"/>
      <c r="W210" s="107"/>
      <c r="X210" s="107"/>
      <c r="Y210" s="107"/>
      <c r="Z210" s="107"/>
      <c r="AA210" s="107"/>
      <c r="AB210" s="107"/>
      <c r="AC210" s="107"/>
      <c r="AD210" s="107"/>
      <c r="AE210" s="107"/>
      <c r="AF210" s="107"/>
      <c r="AG210" s="107"/>
    </row>
    <row r="211" spans="1:33" ht="15.75" customHeight="1">
      <c r="A211" s="107"/>
      <c r="B211" s="107" t="s">
        <v>550</v>
      </c>
      <c r="C211" s="107" t="s">
        <v>448</v>
      </c>
      <c r="D211" s="107" t="s">
        <v>650</v>
      </c>
      <c r="E211" s="107" t="str">
        <f t="shared" si="81"/>
        <v>storage</v>
      </c>
      <c r="F211" s="107">
        <v>0</v>
      </c>
      <c r="G211" s="107">
        <v>0</v>
      </c>
      <c r="H211" s="107">
        <v>0</v>
      </c>
      <c r="I211" s="107">
        <v>0</v>
      </c>
      <c r="J211" s="107">
        <v>0</v>
      </c>
      <c r="K211" s="107">
        <v>0</v>
      </c>
      <c r="L211" s="107">
        <v>0</v>
      </c>
      <c r="M211" s="107">
        <v>0</v>
      </c>
      <c r="N211" s="107">
        <v>0</v>
      </c>
      <c r="O211" s="107">
        <v>0</v>
      </c>
      <c r="P211" s="107">
        <v>0</v>
      </c>
      <c r="Q211" s="107">
        <v>0</v>
      </c>
      <c r="R211" s="107">
        <v>0</v>
      </c>
      <c r="S211" s="107"/>
      <c r="T211" s="107"/>
      <c r="U211" s="107"/>
      <c r="V211" s="107"/>
      <c r="W211" s="107"/>
      <c r="X211" s="107"/>
      <c r="Y211" s="107"/>
      <c r="Z211" s="107"/>
      <c r="AA211" s="107"/>
      <c r="AB211" s="107"/>
      <c r="AC211" s="107"/>
      <c r="AD211" s="107"/>
      <c r="AE211" s="107"/>
      <c r="AF211" s="107"/>
      <c r="AG211" s="107"/>
    </row>
    <row r="212" spans="1:33" ht="15.75" customHeight="1">
      <c r="A212" s="107"/>
      <c r="B212" s="107" t="s">
        <v>550</v>
      </c>
      <c r="C212" s="107" t="s">
        <v>448</v>
      </c>
      <c r="D212" s="107" t="s">
        <v>652</v>
      </c>
      <c r="E212" s="107" t="str">
        <f t="shared" si="81"/>
        <v>solar PV</v>
      </c>
      <c r="F212" s="107">
        <v>10547.345289999999</v>
      </c>
      <c r="G212" s="107">
        <f t="shared" ref="G212:G225" si="88">AVERAGE(F212,H212)</f>
        <v>10547.345289999999</v>
      </c>
      <c r="H212" s="107">
        <v>10547.345289999999</v>
      </c>
      <c r="I212" s="107">
        <f t="shared" ref="I212:I225" si="89">AVERAGE(H212,J212)</f>
        <v>10547.345289999999</v>
      </c>
      <c r="J212" s="107">
        <v>10547.345289999999</v>
      </c>
      <c r="K212" s="107">
        <f t="shared" ref="K212:K225" si="90">AVERAGE(J212,L212)</f>
        <v>4142984.1016449998</v>
      </c>
      <c r="L212" s="107">
        <v>8275420.858</v>
      </c>
      <c r="M212" s="107">
        <f t="shared" ref="M212:M225" si="91">AVERAGE(L212,N212)</f>
        <v>10153343.539000001</v>
      </c>
      <c r="N212" s="107">
        <v>12031266.220000001</v>
      </c>
      <c r="O212" s="107">
        <f t="shared" ref="O212:O225" si="92">AVERAGE(N212,P212)</f>
        <v>12473801.300000001</v>
      </c>
      <c r="P212" s="107">
        <v>12916336.380000001</v>
      </c>
      <c r="Q212" s="107">
        <f t="shared" ref="Q212:Q225" si="93">AVERAGE(P212,R212)</f>
        <v>13238972.760000002</v>
      </c>
      <c r="R212" s="107">
        <v>13561609.140000001</v>
      </c>
      <c r="S212" s="107"/>
      <c r="T212" s="107"/>
      <c r="U212" s="107"/>
      <c r="V212" s="107"/>
      <c r="W212" s="107"/>
      <c r="X212" s="107"/>
      <c r="Y212" s="107"/>
      <c r="Z212" s="107"/>
      <c r="AA212" s="107"/>
      <c r="AB212" s="107"/>
      <c r="AC212" s="107"/>
      <c r="AD212" s="107"/>
      <c r="AE212" s="107"/>
      <c r="AF212" s="107"/>
      <c r="AG212" s="107"/>
    </row>
    <row r="213" spans="1:33" ht="15.75" customHeight="1">
      <c r="A213" s="107"/>
      <c r="B213" s="107" t="s">
        <v>551</v>
      </c>
      <c r="C213" s="107" t="s">
        <v>448</v>
      </c>
      <c r="D213" s="107" t="s">
        <v>638</v>
      </c>
      <c r="E213" s="107" t="str">
        <f t="shared" si="81"/>
        <v>biomass</v>
      </c>
      <c r="F213" s="107">
        <v>0</v>
      </c>
      <c r="G213" s="107">
        <f t="shared" si="88"/>
        <v>0</v>
      </c>
      <c r="H213" s="107">
        <v>0</v>
      </c>
      <c r="I213" s="107">
        <f t="shared" si="89"/>
        <v>0</v>
      </c>
      <c r="J213" s="107">
        <v>0</v>
      </c>
      <c r="K213" s="107">
        <f t="shared" si="90"/>
        <v>0</v>
      </c>
      <c r="L213" s="107">
        <v>0</v>
      </c>
      <c r="M213" s="107">
        <f t="shared" si="91"/>
        <v>0</v>
      </c>
      <c r="N213" s="107">
        <v>0</v>
      </c>
      <c r="O213" s="107">
        <f t="shared" si="92"/>
        <v>0</v>
      </c>
      <c r="P213" s="107">
        <v>0</v>
      </c>
      <c r="Q213" s="107">
        <f t="shared" si="93"/>
        <v>0</v>
      </c>
      <c r="R213" s="107">
        <v>0</v>
      </c>
      <c r="S213" s="107"/>
      <c r="T213" s="107"/>
      <c r="U213" s="107"/>
      <c r="V213" s="107"/>
      <c r="W213" s="107"/>
      <c r="X213" s="107"/>
      <c r="Y213" s="107"/>
      <c r="Z213" s="107"/>
      <c r="AA213" s="107"/>
      <c r="AB213" s="107"/>
      <c r="AC213" s="107"/>
      <c r="AD213" s="107"/>
      <c r="AE213" s="107"/>
      <c r="AF213" s="107"/>
      <c r="AG213" s="107"/>
    </row>
    <row r="214" spans="1:33" ht="15.75" customHeight="1">
      <c r="A214" s="107"/>
      <c r="B214" s="107" t="s">
        <v>551</v>
      </c>
      <c r="C214" s="107" t="s">
        <v>448</v>
      </c>
      <c r="D214" s="107" t="s">
        <v>639</v>
      </c>
      <c r="E214" s="107" t="str">
        <f t="shared" si="81"/>
        <v>hard coal</v>
      </c>
      <c r="F214" s="107">
        <v>64090128.619999997</v>
      </c>
      <c r="G214" s="107">
        <f t="shared" si="88"/>
        <v>59176360.049999997</v>
      </c>
      <c r="H214" s="107">
        <v>54262591.479999997</v>
      </c>
      <c r="I214" s="107">
        <f t="shared" si="89"/>
        <v>56682439.479999997</v>
      </c>
      <c r="J214" s="107">
        <v>59102287.479999997</v>
      </c>
      <c r="K214" s="107">
        <f t="shared" si="90"/>
        <v>62605322.689999998</v>
      </c>
      <c r="L214" s="107">
        <v>66108357.899999999</v>
      </c>
      <c r="M214" s="107">
        <f t="shared" si="91"/>
        <v>65156869.989999995</v>
      </c>
      <c r="N214" s="107">
        <v>64205382.079999998</v>
      </c>
      <c r="O214" s="107">
        <f t="shared" si="92"/>
        <v>63745607.189999998</v>
      </c>
      <c r="P214" s="107">
        <v>63285832.299999997</v>
      </c>
      <c r="Q214" s="107">
        <f t="shared" si="93"/>
        <v>62521102.234999999</v>
      </c>
      <c r="R214" s="107">
        <v>61756372.170000002</v>
      </c>
      <c r="S214" s="107"/>
      <c r="T214" s="107"/>
      <c r="U214" s="107"/>
      <c r="V214" s="107"/>
      <c r="W214" s="107"/>
      <c r="X214" s="107"/>
      <c r="Y214" s="107"/>
      <c r="Z214" s="107"/>
      <c r="AA214" s="107"/>
      <c r="AB214" s="107"/>
      <c r="AC214" s="107"/>
      <c r="AD214" s="107"/>
      <c r="AE214" s="107"/>
      <c r="AF214" s="107"/>
      <c r="AG214" s="107"/>
    </row>
    <row r="215" spans="1:33" ht="15.75" customHeight="1">
      <c r="A215" s="107"/>
      <c r="B215" s="107" t="s">
        <v>551</v>
      </c>
      <c r="C215" s="107" t="s">
        <v>448</v>
      </c>
      <c r="D215" s="107" t="s">
        <v>640</v>
      </c>
      <c r="E215" s="107" t="str">
        <f t="shared" si="81"/>
        <v>solar thermal</v>
      </c>
      <c r="F215" s="107">
        <v>0</v>
      </c>
      <c r="G215" s="107">
        <f t="shared" si="88"/>
        <v>0</v>
      </c>
      <c r="H215" s="107">
        <v>0</v>
      </c>
      <c r="I215" s="107">
        <f t="shared" si="89"/>
        <v>0</v>
      </c>
      <c r="J215" s="107">
        <v>0</v>
      </c>
      <c r="K215" s="107">
        <f t="shared" si="90"/>
        <v>0</v>
      </c>
      <c r="L215" s="107">
        <v>0</v>
      </c>
      <c r="M215" s="107">
        <f t="shared" si="91"/>
        <v>0</v>
      </c>
      <c r="N215" s="107">
        <v>0</v>
      </c>
      <c r="O215" s="107">
        <f t="shared" si="92"/>
        <v>0</v>
      </c>
      <c r="P215" s="107">
        <v>0</v>
      </c>
      <c r="Q215" s="107">
        <f t="shared" si="93"/>
        <v>0</v>
      </c>
      <c r="R215" s="107">
        <v>0</v>
      </c>
      <c r="S215" s="107"/>
      <c r="T215" s="107"/>
      <c r="U215" s="107"/>
      <c r="V215" s="107"/>
      <c r="W215" s="107"/>
      <c r="X215" s="107"/>
      <c r="Y215" s="107"/>
      <c r="Z215" s="107"/>
      <c r="AA215" s="107"/>
      <c r="AB215" s="107"/>
      <c r="AC215" s="107"/>
      <c r="AD215" s="107"/>
      <c r="AE215" s="107"/>
      <c r="AF215" s="107"/>
      <c r="AG215" s="107"/>
    </row>
    <row r="216" spans="1:33" ht="15.75" customHeight="1">
      <c r="A216" s="107"/>
      <c r="B216" s="107" t="s">
        <v>551</v>
      </c>
      <c r="C216" s="107" t="s">
        <v>448</v>
      </c>
      <c r="D216" s="107" t="s">
        <v>641</v>
      </c>
      <c r="E216" s="107" t="str">
        <f t="shared" si="81"/>
        <v>geothermal</v>
      </c>
      <c r="F216" s="107">
        <v>0</v>
      </c>
      <c r="G216" s="107">
        <f t="shared" si="88"/>
        <v>0</v>
      </c>
      <c r="H216" s="107">
        <v>0</v>
      </c>
      <c r="I216" s="107">
        <f t="shared" si="89"/>
        <v>0</v>
      </c>
      <c r="J216" s="107">
        <v>0</v>
      </c>
      <c r="K216" s="107">
        <f t="shared" si="90"/>
        <v>0</v>
      </c>
      <c r="L216" s="107">
        <v>0</v>
      </c>
      <c r="M216" s="107">
        <f t="shared" si="91"/>
        <v>0</v>
      </c>
      <c r="N216" s="107">
        <v>0</v>
      </c>
      <c r="O216" s="107">
        <f t="shared" si="92"/>
        <v>0</v>
      </c>
      <c r="P216" s="107">
        <v>0</v>
      </c>
      <c r="Q216" s="107">
        <f t="shared" si="93"/>
        <v>0</v>
      </c>
      <c r="R216" s="107">
        <v>0</v>
      </c>
      <c r="S216" s="107"/>
      <c r="T216" s="107"/>
      <c r="U216" s="107"/>
      <c r="V216" s="107"/>
      <c r="W216" s="107"/>
      <c r="X216" s="107"/>
      <c r="Y216" s="107"/>
      <c r="Z216" s="107"/>
      <c r="AA216" s="107"/>
      <c r="AB216" s="107"/>
      <c r="AC216" s="107"/>
      <c r="AD216" s="107"/>
      <c r="AE216" s="107"/>
      <c r="AF216" s="107"/>
      <c r="AG216" s="107"/>
    </row>
    <row r="217" spans="1:33" ht="15.75" customHeight="1">
      <c r="A217" s="107"/>
      <c r="B217" s="107" t="s">
        <v>551</v>
      </c>
      <c r="C217" s="107" t="s">
        <v>448</v>
      </c>
      <c r="D217" s="107" t="s">
        <v>642</v>
      </c>
      <c r="E217" s="107" t="str">
        <f t="shared" si="81"/>
        <v>hydro</v>
      </c>
      <c r="F217" s="107">
        <v>3562150.8539999998</v>
      </c>
      <c r="G217" s="107">
        <f t="shared" si="88"/>
        <v>3599899.0924999998</v>
      </c>
      <c r="H217" s="107">
        <v>3637647.3309999998</v>
      </c>
      <c r="I217" s="107">
        <f t="shared" si="89"/>
        <v>3635499.3624999998</v>
      </c>
      <c r="J217" s="107">
        <v>3633351.3939999999</v>
      </c>
      <c r="K217" s="107">
        <f t="shared" si="90"/>
        <v>3633311.7960000001</v>
      </c>
      <c r="L217" s="107">
        <v>3633272.1979999999</v>
      </c>
      <c r="M217" s="107">
        <f t="shared" si="91"/>
        <v>3633196.2275</v>
      </c>
      <c r="N217" s="107">
        <v>3633120.2570000002</v>
      </c>
      <c r="O217" s="107">
        <f t="shared" si="92"/>
        <v>3635652.909</v>
      </c>
      <c r="P217" s="107">
        <v>3638185.5610000002</v>
      </c>
      <c r="Q217" s="107">
        <f t="shared" si="93"/>
        <v>3638185.5610000002</v>
      </c>
      <c r="R217" s="107">
        <v>3638185.5610000002</v>
      </c>
      <c r="S217" s="107"/>
      <c r="T217" s="107"/>
      <c r="U217" s="107"/>
      <c r="V217" s="107"/>
      <c r="W217" s="107"/>
      <c r="X217" s="107"/>
      <c r="Y217" s="107"/>
      <c r="Z217" s="107"/>
      <c r="AA217" s="107"/>
      <c r="AB217" s="107"/>
      <c r="AC217" s="107"/>
      <c r="AD217" s="107"/>
      <c r="AE217" s="107"/>
      <c r="AF217" s="107"/>
      <c r="AG217" s="107"/>
    </row>
    <row r="218" spans="1:33" ht="15.75" customHeight="1">
      <c r="A218" s="107"/>
      <c r="B218" s="107" t="s">
        <v>551</v>
      </c>
      <c r="C218" s="107" t="s">
        <v>448</v>
      </c>
      <c r="D218" s="107" t="s">
        <v>632</v>
      </c>
      <c r="E218" s="107" t="str">
        <f t="shared" si="81"/>
        <v>hydro</v>
      </c>
      <c r="F218" s="107">
        <v>0</v>
      </c>
      <c r="G218" s="107">
        <f t="shared" si="88"/>
        <v>0</v>
      </c>
      <c r="H218" s="107">
        <v>0</v>
      </c>
      <c r="I218" s="107">
        <f t="shared" si="89"/>
        <v>0</v>
      </c>
      <c r="J218" s="107">
        <v>0</v>
      </c>
      <c r="K218" s="107">
        <f t="shared" si="90"/>
        <v>0</v>
      </c>
      <c r="L218" s="107">
        <v>0</v>
      </c>
      <c r="M218" s="107">
        <f t="shared" si="91"/>
        <v>0</v>
      </c>
      <c r="N218" s="107">
        <v>0</v>
      </c>
      <c r="O218" s="107">
        <f t="shared" si="92"/>
        <v>0</v>
      </c>
      <c r="P218" s="107">
        <v>0</v>
      </c>
      <c r="Q218" s="107">
        <f t="shared" si="93"/>
        <v>0</v>
      </c>
      <c r="R218" s="107">
        <v>0</v>
      </c>
      <c r="S218" s="107"/>
      <c r="T218" s="107"/>
      <c r="U218" s="107"/>
      <c r="V218" s="107"/>
      <c r="W218" s="107"/>
      <c r="X218" s="107"/>
      <c r="Y218" s="107"/>
      <c r="Z218" s="107"/>
      <c r="AA218" s="107"/>
      <c r="AB218" s="107"/>
      <c r="AC218" s="107"/>
      <c r="AD218" s="107"/>
      <c r="AE218" s="107"/>
      <c r="AF218" s="107"/>
      <c r="AG218" s="107"/>
    </row>
    <row r="219" spans="1:33" ht="15.75" customHeight="1">
      <c r="A219" s="107"/>
      <c r="B219" s="107" t="s">
        <v>551</v>
      </c>
      <c r="C219" s="107" t="s">
        <v>448</v>
      </c>
      <c r="D219" s="107" t="s">
        <v>643</v>
      </c>
      <c r="E219" s="107" t="str">
        <f t="shared" si="81"/>
        <v>onshore wind</v>
      </c>
      <c r="F219" s="107">
        <v>0</v>
      </c>
      <c r="G219" s="107">
        <f t="shared" si="88"/>
        <v>0</v>
      </c>
      <c r="H219" s="107">
        <v>0</v>
      </c>
      <c r="I219" s="107">
        <f t="shared" si="89"/>
        <v>0</v>
      </c>
      <c r="J219" s="107">
        <v>0</v>
      </c>
      <c r="K219" s="107">
        <f t="shared" si="90"/>
        <v>0</v>
      </c>
      <c r="L219" s="107">
        <v>0</v>
      </c>
      <c r="M219" s="107">
        <f t="shared" si="91"/>
        <v>0</v>
      </c>
      <c r="N219" s="107">
        <v>0</v>
      </c>
      <c r="O219" s="107">
        <f t="shared" si="92"/>
        <v>0</v>
      </c>
      <c r="P219" s="107">
        <v>0</v>
      </c>
      <c r="Q219" s="107">
        <f t="shared" si="93"/>
        <v>0</v>
      </c>
      <c r="R219" s="107">
        <v>0</v>
      </c>
      <c r="S219" s="107"/>
      <c r="T219" s="107"/>
      <c r="U219" s="107"/>
      <c r="V219" s="107"/>
      <c r="W219" s="107"/>
      <c r="X219" s="107"/>
      <c r="Y219" s="107"/>
      <c r="Z219" s="107"/>
      <c r="AA219" s="107"/>
      <c r="AB219" s="107"/>
      <c r="AC219" s="107"/>
      <c r="AD219" s="107"/>
      <c r="AE219" s="107"/>
      <c r="AF219" s="107"/>
      <c r="AG219" s="107"/>
    </row>
    <row r="220" spans="1:33" ht="15.75" customHeight="1">
      <c r="A220" s="107"/>
      <c r="B220" s="107" t="s">
        <v>551</v>
      </c>
      <c r="C220" s="107" t="s">
        <v>448</v>
      </c>
      <c r="D220" s="107" t="s">
        <v>644</v>
      </c>
      <c r="E220" s="107" t="str">
        <f t="shared" si="81"/>
        <v>natural gas nonpeaker</v>
      </c>
      <c r="F220" s="107">
        <v>13936684.25</v>
      </c>
      <c r="G220" s="107">
        <f t="shared" si="88"/>
        <v>16688374.435000001</v>
      </c>
      <c r="H220" s="107">
        <v>19440064.620000001</v>
      </c>
      <c r="I220" s="107">
        <f t="shared" si="89"/>
        <v>21544898.225000001</v>
      </c>
      <c r="J220" s="107">
        <v>23649731.829999998</v>
      </c>
      <c r="K220" s="107">
        <f t="shared" si="90"/>
        <v>28927692.215</v>
      </c>
      <c r="L220" s="107">
        <v>34205652.600000001</v>
      </c>
      <c r="M220" s="107">
        <f t="shared" si="91"/>
        <v>35367442.025000006</v>
      </c>
      <c r="N220" s="107">
        <v>36529231.450000003</v>
      </c>
      <c r="O220" s="107">
        <f t="shared" si="92"/>
        <v>36550426.469999999</v>
      </c>
      <c r="P220" s="107">
        <v>36571621.490000002</v>
      </c>
      <c r="Q220" s="107">
        <f t="shared" si="93"/>
        <v>36571621.490000002</v>
      </c>
      <c r="R220" s="107">
        <v>36571621.490000002</v>
      </c>
      <c r="S220" s="107"/>
      <c r="T220" s="107"/>
      <c r="U220" s="107"/>
      <c r="V220" s="107"/>
      <c r="W220" s="107"/>
      <c r="X220" s="107"/>
      <c r="Y220" s="107"/>
      <c r="Z220" s="107"/>
      <c r="AA220" s="107"/>
      <c r="AB220" s="107"/>
      <c r="AC220" s="107"/>
      <c r="AD220" s="107"/>
      <c r="AE220" s="107"/>
      <c r="AF220" s="107"/>
      <c r="AG220" s="107"/>
    </row>
    <row r="221" spans="1:33" ht="15.75" customHeight="1">
      <c r="A221" s="107"/>
      <c r="B221" s="107" t="s">
        <v>551</v>
      </c>
      <c r="C221" s="107" t="s">
        <v>448</v>
      </c>
      <c r="D221" s="107" t="s">
        <v>645</v>
      </c>
      <c r="E221" s="107" t="str">
        <f t="shared" si="81"/>
        <v>natural gas peaker</v>
      </c>
      <c r="F221" s="107">
        <v>388830.9339</v>
      </c>
      <c r="G221" s="107">
        <f t="shared" si="88"/>
        <v>341026.6703</v>
      </c>
      <c r="H221" s="107">
        <v>293222.40669999999</v>
      </c>
      <c r="I221" s="107">
        <f t="shared" si="89"/>
        <v>271620.17830000003</v>
      </c>
      <c r="J221" s="107">
        <v>250017.94990000001</v>
      </c>
      <c r="K221" s="107">
        <f t="shared" si="90"/>
        <v>241268.32524999999</v>
      </c>
      <c r="L221" s="107">
        <v>232518.70060000001</v>
      </c>
      <c r="M221" s="107">
        <f t="shared" si="91"/>
        <v>231420.32860000001</v>
      </c>
      <c r="N221" s="107">
        <v>230321.9566</v>
      </c>
      <c r="O221" s="107">
        <f t="shared" si="92"/>
        <v>230990.09895000001</v>
      </c>
      <c r="P221" s="107">
        <v>231658.24129999999</v>
      </c>
      <c r="Q221" s="107">
        <f t="shared" si="93"/>
        <v>234130.3536</v>
      </c>
      <c r="R221" s="107">
        <v>236602.46590000001</v>
      </c>
      <c r="S221" s="107"/>
      <c r="T221" s="107"/>
      <c r="U221" s="107"/>
      <c r="V221" s="107"/>
      <c r="W221" s="107"/>
      <c r="X221" s="107"/>
      <c r="Y221" s="107"/>
      <c r="Z221" s="107"/>
      <c r="AA221" s="107"/>
      <c r="AB221" s="107"/>
      <c r="AC221" s="107"/>
      <c r="AD221" s="107"/>
      <c r="AE221" s="107"/>
      <c r="AF221" s="107"/>
      <c r="AG221" s="107"/>
    </row>
    <row r="222" spans="1:33" ht="15.75" customHeight="1">
      <c r="A222" s="107"/>
      <c r="B222" s="107" t="s">
        <v>551</v>
      </c>
      <c r="C222" s="107" t="s">
        <v>448</v>
      </c>
      <c r="D222" s="107" t="s">
        <v>646</v>
      </c>
      <c r="E222" s="107" t="str">
        <f t="shared" si="81"/>
        <v>nuclear</v>
      </c>
      <c r="F222" s="107">
        <v>0</v>
      </c>
      <c r="G222" s="107">
        <f t="shared" si="88"/>
        <v>0</v>
      </c>
      <c r="H222" s="107">
        <v>0</v>
      </c>
      <c r="I222" s="107">
        <f t="shared" si="89"/>
        <v>0</v>
      </c>
      <c r="J222" s="107">
        <v>0</v>
      </c>
      <c r="K222" s="107">
        <f t="shared" si="90"/>
        <v>0</v>
      </c>
      <c r="L222" s="107">
        <v>0</v>
      </c>
      <c r="M222" s="107">
        <f t="shared" si="91"/>
        <v>0</v>
      </c>
      <c r="N222" s="107">
        <v>0</v>
      </c>
      <c r="O222" s="107">
        <f t="shared" si="92"/>
        <v>0</v>
      </c>
      <c r="P222" s="107">
        <v>0</v>
      </c>
      <c r="Q222" s="107">
        <f t="shared" si="93"/>
        <v>0</v>
      </c>
      <c r="R222" s="107">
        <v>0</v>
      </c>
      <c r="S222" s="107"/>
      <c r="T222" s="107"/>
      <c r="U222" s="107"/>
      <c r="V222" s="107"/>
      <c r="W222" s="107"/>
      <c r="X222" s="107"/>
      <c r="Y222" s="107"/>
      <c r="Z222" s="107"/>
      <c r="AA222" s="107"/>
      <c r="AB222" s="107"/>
      <c r="AC222" s="107"/>
      <c r="AD222" s="107"/>
      <c r="AE222" s="107"/>
      <c r="AF222" s="107"/>
      <c r="AG222" s="107"/>
    </row>
    <row r="223" spans="1:33" ht="15.75" customHeight="1">
      <c r="A223" s="107"/>
      <c r="B223" s="107" t="s">
        <v>551</v>
      </c>
      <c r="C223" s="107" t="s">
        <v>448</v>
      </c>
      <c r="D223" s="107" t="s">
        <v>647</v>
      </c>
      <c r="E223" s="107" t="str">
        <f t="shared" si="81"/>
        <v>offshore wind</v>
      </c>
      <c r="F223" s="107">
        <v>0</v>
      </c>
      <c r="G223" s="107">
        <f t="shared" si="88"/>
        <v>0</v>
      </c>
      <c r="H223" s="107">
        <v>0</v>
      </c>
      <c r="I223" s="107">
        <f t="shared" si="89"/>
        <v>0</v>
      </c>
      <c r="J223" s="107">
        <v>0</v>
      </c>
      <c r="K223" s="107">
        <f t="shared" si="90"/>
        <v>0</v>
      </c>
      <c r="L223" s="107">
        <v>0</v>
      </c>
      <c r="M223" s="107">
        <f t="shared" si="91"/>
        <v>0</v>
      </c>
      <c r="N223" s="107">
        <v>0</v>
      </c>
      <c r="O223" s="107">
        <f t="shared" si="92"/>
        <v>0</v>
      </c>
      <c r="P223" s="107">
        <v>0</v>
      </c>
      <c r="Q223" s="107">
        <f t="shared" si="93"/>
        <v>0</v>
      </c>
      <c r="R223" s="107">
        <v>0</v>
      </c>
      <c r="S223" s="107"/>
      <c r="T223" s="107"/>
      <c r="U223" s="107"/>
      <c r="V223" s="107"/>
      <c r="W223" s="107"/>
      <c r="X223" s="107"/>
      <c r="Y223" s="107"/>
      <c r="Z223" s="107"/>
      <c r="AA223" s="107"/>
      <c r="AB223" s="107"/>
      <c r="AC223" s="107"/>
      <c r="AD223" s="107"/>
      <c r="AE223" s="107"/>
      <c r="AF223" s="107"/>
      <c r="AG223" s="107"/>
    </row>
    <row r="224" spans="1:33" ht="15.75" customHeight="1">
      <c r="A224" s="107"/>
      <c r="B224" s="107" t="s">
        <v>551</v>
      </c>
      <c r="C224" s="107" t="s">
        <v>448</v>
      </c>
      <c r="D224" s="107" t="s">
        <v>648</v>
      </c>
      <c r="E224" s="107" t="str">
        <f t="shared" si="81"/>
        <v>crude oil</v>
      </c>
      <c r="F224" s="107">
        <v>95656.925759999998</v>
      </c>
      <c r="G224" s="107">
        <f t="shared" si="88"/>
        <v>97487.680319999999</v>
      </c>
      <c r="H224" s="107">
        <v>99318.434880000001</v>
      </c>
      <c r="I224" s="107">
        <f t="shared" si="89"/>
        <v>99318.434880000001</v>
      </c>
      <c r="J224" s="107">
        <v>99318.434880000001</v>
      </c>
      <c r="K224" s="107">
        <f t="shared" si="90"/>
        <v>99318.434880000001</v>
      </c>
      <c r="L224" s="107">
        <v>99318.434880000001</v>
      </c>
      <c r="M224" s="107">
        <f t="shared" si="91"/>
        <v>99318.434880000001</v>
      </c>
      <c r="N224" s="107">
        <v>99318.434880000001</v>
      </c>
      <c r="O224" s="107">
        <f t="shared" si="92"/>
        <v>99318.434880000001</v>
      </c>
      <c r="P224" s="107">
        <v>99318.434880000001</v>
      </c>
      <c r="Q224" s="107">
        <f t="shared" si="93"/>
        <v>99318.434880000001</v>
      </c>
      <c r="R224" s="107">
        <v>99318.434880000001</v>
      </c>
      <c r="S224" s="107"/>
      <c r="T224" s="107"/>
      <c r="U224" s="107"/>
      <c r="V224" s="107"/>
      <c r="W224" s="107"/>
      <c r="X224" s="107"/>
      <c r="Y224" s="107"/>
      <c r="Z224" s="107"/>
      <c r="AA224" s="107"/>
      <c r="AB224" s="107"/>
      <c r="AC224" s="107"/>
      <c r="AD224" s="107"/>
      <c r="AE224" s="107"/>
      <c r="AF224" s="107"/>
      <c r="AG224" s="107"/>
    </row>
    <row r="225" spans="1:33" ht="15.75" customHeight="1">
      <c r="A225" s="107"/>
      <c r="B225" s="107" t="s">
        <v>551</v>
      </c>
      <c r="C225" s="107" t="s">
        <v>448</v>
      </c>
      <c r="D225" s="107" t="s">
        <v>649</v>
      </c>
      <c r="E225" s="107" t="str">
        <f t="shared" si="81"/>
        <v>solar PV</v>
      </c>
      <c r="F225" s="107">
        <v>22589.737880000001</v>
      </c>
      <c r="G225" s="107">
        <f t="shared" si="88"/>
        <v>25390.068025</v>
      </c>
      <c r="H225" s="107">
        <v>28190.39817</v>
      </c>
      <c r="I225" s="107">
        <f t="shared" si="89"/>
        <v>31272.612345000001</v>
      </c>
      <c r="J225" s="107">
        <v>34354.826520000002</v>
      </c>
      <c r="K225" s="107">
        <f t="shared" si="90"/>
        <v>38561.034849999996</v>
      </c>
      <c r="L225" s="107">
        <v>42767.243179999998</v>
      </c>
      <c r="M225" s="107">
        <f t="shared" si="91"/>
        <v>49362.215595000001</v>
      </c>
      <c r="N225" s="107">
        <v>55957.188009999998</v>
      </c>
      <c r="O225" s="107">
        <f t="shared" si="92"/>
        <v>65943.321824999992</v>
      </c>
      <c r="P225" s="107">
        <v>75929.45564</v>
      </c>
      <c r="Q225" s="107">
        <f t="shared" si="93"/>
        <v>90809.299870000003</v>
      </c>
      <c r="R225" s="107">
        <v>105689.1441</v>
      </c>
      <c r="S225" s="107"/>
      <c r="T225" s="107"/>
      <c r="U225" s="107"/>
      <c r="V225" s="107"/>
      <c r="W225" s="107"/>
      <c r="X225" s="107"/>
      <c r="Y225" s="107"/>
      <c r="Z225" s="107"/>
      <c r="AA225" s="107"/>
      <c r="AB225" s="107"/>
      <c r="AC225" s="107"/>
      <c r="AD225" s="107"/>
      <c r="AE225" s="107"/>
      <c r="AF225" s="107"/>
      <c r="AG225" s="107"/>
    </row>
    <row r="226" spans="1:33" ht="15.75" customHeight="1">
      <c r="A226" s="107"/>
      <c r="B226" s="107" t="s">
        <v>551</v>
      </c>
      <c r="C226" s="107" t="s">
        <v>448</v>
      </c>
      <c r="D226" s="107" t="s">
        <v>650</v>
      </c>
      <c r="E226" s="107" t="str">
        <f t="shared" si="81"/>
        <v>storage</v>
      </c>
      <c r="F226" s="107">
        <v>0</v>
      </c>
      <c r="G226" s="107">
        <v>0</v>
      </c>
      <c r="H226" s="107">
        <v>0</v>
      </c>
      <c r="I226" s="107">
        <v>0</v>
      </c>
      <c r="J226" s="107">
        <v>0</v>
      </c>
      <c r="K226" s="107">
        <v>0</v>
      </c>
      <c r="L226" s="107">
        <v>0</v>
      </c>
      <c r="M226" s="107">
        <v>0</v>
      </c>
      <c r="N226" s="107">
        <v>0</v>
      </c>
      <c r="O226" s="107">
        <v>0</v>
      </c>
      <c r="P226" s="107">
        <v>0</v>
      </c>
      <c r="Q226" s="107">
        <v>0</v>
      </c>
      <c r="R226" s="107">
        <v>0</v>
      </c>
      <c r="S226" s="107"/>
      <c r="T226" s="107"/>
      <c r="U226" s="107"/>
      <c r="V226" s="107"/>
      <c r="W226" s="107"/>
      <c r="X226" s="107"/>
      <c r="Y226" s="107"/>
      <c r="Z226" s="107"/>
      <c r="AA226" s="107"/>
      <c r="AB226" s="107"/>
      <c r="AC226" s="107"/>
      <c r="AD226" s="107"/>
      <c r="AE226" s="107"/>
      <c r="AF226" s="107"/>
      <c r="AG226" s="107"/>
    </row>
    <row r="227" spans="1:33" ht="15.75" customHeight="1">
      <c r="A227" s="107"/>
      <c r="B227" s="107" t="s">
        <v>551</v>
      </c>
      <c r="C227" s="107" t="s">
        <v>448</v>
      </c>
      <c r="D227" s="107" t="s">
        <v>652</v>
      </c>
      <c r="E227" s="107" t="str">
        <f t="shared" si="81"/>
        <v>solar PV</v>
      </c>
      <c r="F227" s="107">
        <v>54716.081599999998</v>
      </c>
      <c r="G227" s="107">
        <f t="shared" ref="G227:G240" si="94">AVERAGE(F227,H227)</f>
        <v>54720.091495000001</v>
      </c>
      <c r="H227" s="107">
        <v>54724.101390000003</v>
      </c>
      <c r="I227" s="107">
        <f t="shared" ref="I227:I240" si="95">AVERAGE(H227,J227)</f>
        <v>54724.123070000001</v>
      </c>
      <c r="J227" s="107">
        <v>54724.144749999999</v>
      </c>
      <c r="K227" s="107">
        <f t="shared" ref="K227:K240" si="96">AVERAGE(J227,L227)</f>
        <v>54452.288929999995</v>
      </c>
      <c r="L227" s="107">
        <v>54180.433109999998</v>
      </c>
      <c r="M227" s="107">
        <f t="shared" ref="M227:M240" si="97">AVERAGE(L227,N227)</f>
        <v>598342.22555500001</v>
      </c>
      <c r="N227" s="107">
        <v>1142504.0179999999</v>
      </c>
      <c r="O227" s="107">
        <f t="shared" ref="O227:O240" si="98">AVERAGE(N227,P227)</f>
        <v>2153975.355</v>
      </c>
      <c r="P227" s="107">
        <v>3165446.6919999998</v>
      </c>
      <c r="Q227" s="107">
        <f t="shared" ref="Q227:Q240" si="99">AVERAGE(P227,R227)</f>
        <v>3465232.6335</v>
      </c>
      <c r="R227" s="107">
        <v>3765018.5750000002</v>
      </c>
      <c r="S227" s="107"/>
      <c r="T227" s="107"/>
      <c r="U227" s="107"/>
      <c r="V227" s="107"/>
      <c r="W227" s="107"/>
      <c r="X227" s="107"/>
      <c r="Y227" s="107"/>
      <c r="Z227" s="107"/>
      <c r="AA227" s="107"/>
      <c r="AB227" s="107"/>
      <c r="AC227" s="107"/>
      <c r="AD227" s="107"/>
      <c r="AE227" s="107"/>
      <c r="AF227" s="107"/>
      <c r="AG227" s="107"/>
    </row>
    <row r="228" spans="1:33" ht="15.75" customHeight="1">
      <c r="A228" s="107"/>
      <c r="B228" s="107" t="s">
        <v>552</v>
      </c>
      <c r="C228" s="107" t="s">
        <v>448</v>
      </c>
      <c r="D228" s="107" t="s">
        <v>638</v>
      </c>
      <c r="E228" s="107" t="str">
        <f t="shared" si="81"/>
        <v>biomass</v>
      </c>
      <c r="F228" s="107">
        <v>0</v>
      </c>
      <c r="G228" s="107">
        <f t="shared" si="94"/>
        <v>0</v>
      </c>
      <c r="H228" s="107">
        <v>0</v>
      </c>
      <c r="I228" s="107">
        <f t="shared" si="95"/>
        <v>0</v>
      </c>
      <c r="J228" s="107">
        <v>0</v>
      </c>
      <c r="K228" s="107">
        <f t="shared" si="96"/>
        <v>0</v>
      </c>
      <c r="L228" s="107">
        <v>0</v>
      </c>
      <c r="M228" s="107">
        <f t="shared" si="97"/>
        <v>0</v>
      </c>
      <c r="N228" s="107">
        <v>0</v>
      </c>
      <c r="O228" s="107">
        <f t="shared" si="98"/>
        <v>0</v>
      </c>
      <c r="P228" s="107">
        <v>0</v>
      </c>
      <c r="Q228" s="107">
        <f t="shared" si="99"/>
        <v>0</v>
      </c>
      <c r="R228" s="107">
        <v>0</v>
      </c>
      <c r="S228" s="107"/>
      <c r="T228" s="107"/>
      <c r="U228" s="107"/>
      <c r="V228" s="107"/>
      <c r="W228" s="107"/>
      <c r="X228" s="107"/>
      <c r="Y228" s="107"/>
      <c r="Z228" s="107"/>
      <c r="AA228" s="107"/>
      <c r="AB228" s="107"/>
      <c r="AC228" s="107"/>
      <c r="AD228" s="107"/>
      <c r="AE228" s="107"/>
      <c r="AF228" s="107"/>
      <c r="AG228" s="107"/>
    </row>
    <row r="229" spans="1:33" ht="15.75" customHeight="1">
      <c r="A229" s="107"/>
      <c r="B229" s="107" t="s">
        <v>552</v>
      </c>
      <c r="C229" s="107" t="s">
        <v>448</v>
      </c>
      <c r="D229" s="107" t="s">
        <v>639</v>
      </c>
      <c r="E229" s="107" t="str">
        <f t="shared" si="81"/>
        <v>hard coal</v>
      </c>
      <c r="F229" s="107">
        <v>5401593.2709999997</v>
      </c>
      <c r="G229" s="107">
        <f t="shared" si="94"/>
        <v>5052102.7774999999</v>
      </c>
      <c r="H229" s="107">
        <v>4702612.284</v>
      </c>
      <c r="I229" s="107">
        <f t="shared" si="95"/>
        <v>3033775.9254999999</v>
      </c>
      <c r="J229" s="107">
        <v>1364939.567</v>
      </c>
      <c r="K229" s="107">
        <f t="shared" si="96"/>
        <v>1364084.7015</v>
      </c>
      <c r="L229" s="107">
        <v>1363229.8359999999</v>
      </c>
      <c r="M229" s="107">
        <f t="shared" si="97"/>
        <v>1159783.2980499999</v>
      </c>
      <c r="N229" s="107">
        <v>956336.76009999996</v>
      </c>
      <c r="O229" s="107">
        <f t="shared" si="98"/>
        <v>1103273.48055</v>
      </c>
      <c r="P229" s="107">
        <v>1250210.2009999999</v>
      </c>
      <c r="Q229" s="107">
        <f t="shared" si="99"/>
        <v>1584735.2535000001</v>
      </c>
      <c r="R229" s="107">
        <v>1919260.3060000001</v>
      </c>
      <c r="S229" s="107"/>
      <c r="T229" s="107"/>
      <c r="U229" s="107"/>
      <c r="V229" s="107"/>
      <c r="W229" s="107"/>
      <c r="X229" s="107"/>
      <c r="Y229" s="107"/>
      <c r="Z229" s="107"/>
      <c r="AA229" s="107"/>
      <c r="AB229" s="107"/>
      <c r="AC229" s="107"/>
      <c r="AD229" s="107"/>
      <c r="AE229" s="107"/>
      <c r="AF229" s="107"/>
      <c r="AG229" s="107"/>
    </row>
    <row r="230" spans="1:33" ht="15.75" customHeight="1">
      <c r="A230" s="107"/>
      <c r="B230" s="107" t="s">
        <v>552</v>
      </c>
      <c r="C230" s="107" t="s">
        <v>448</v>
      </c>
      <c r="D230" s="107" t="s">
        <v>640</v>
      </c>
      <c r="E230" s="107" t="str">
        <f t="shared" si="81"/>
        <v>solar thermal</v>
      </c>
      <c r="F230" s="107">
        <v>0</v>
      </c>
      <c r="G230" s="107">
        <f t="shared" si="94"/>
        <v>0</v>
      </c>
      <c r="H230" s="107">
        <v>0</v>
      </c>
      <c r="I230" s="107">
        <f t="shared" si="95"/>
        <v>0</v>
      </c>
      <c r="J230" s="107">
        <v>0</v>
      </c>
      <c r="K230" s="107">
        <f t="shared" si="96"/>
        <v>0</v>
      </c>
      <c r="L230" s="107">
        <v>0</v>
      </c>
      <c r="M230" s="107">
        <f t="shared" si="97"/>
        <v>0</v>
      </c>
      <c r="N230" s="107">
        <v>0</v>
      </c>
      <c r="O230" s="107">
        <f t="shared" si="98"/>
        <v>0</v>
      </c>
      <c r="P230" s="107">
        <v>0</v>
      </c>
      <c r="Q230" s="107">
        <f t="shared" si="99"/>
        <v>0</v>
      </c>
      <c r="R230" s="107">
        <v>0</v>
      </c>
      <c r="S230" s="107"/>
      <c r="T230" s="107"/>
      <c r="U230" s="107"/>
      <c r="V230" s="107"/>
      <c r="W230" s="107"/>
      <c r="X230" s="107"/>
      <c r="Y230" s="107"/>
      <c r="Z230" s="107"/>
      <c r="AA230" s="107"/>
      <c r="AB230" s="107"/>
      <c r="AC230" s="107"/>
      <c r="AD230" s="107"/>
      <c r="AE230" s="107"/>
      <c r="AF230" s="107"/>
      <c r="AG230" s="107"/>
    </row>
    <row r="231" spans="1:33" ht="15.75" customHeight="1">
      <c r="A231" s="107"/>
      <c r="B231" s="107" t="s">
        <v>552</v>
      </c>
      <c r="C231" s="107" t="s">
        <v>448</v>
      </c>
      <c r="D231" s="107" t="s">
        <v>641</v>
      </c>
      <c r="E231" s="107" t="str">
        <f t="shared" si="81"/>
        <v>geothermal</v>
      </c>
      <c r="F231" s="107">
        <v>0</v>
      </c>
      <c r="G231" s="107">
        <f t="shared" si="94"/>
        <v>0</v>
      </c>
      <c r="H231" s="107">
        <v>0</v>
      </c>
      <c r="I231" s="107">
        <f t="shared" si="95"/>
        <v>0</v>
      </c>
      <c r="J231" s="107">
        <v>0</v>
      </c>
      <c r="K231" s="107">
        <f t="shared" si="96"/>
        <v>0</v>
      </c>
      <c r="L231" s="107">
        <v>0</v>
      </c>
      <c r="M231" s="107">
        <f t="shared" si="97"/>
        <v>0</v>
      </c>
      <c r="N231" s="107">
        <v>0</v>
      </c>
      <c r="O231" s="107">
        <f t="shared" si="98"/>
        <v>0</v>
      </c>
      <c r="P231" s="107">
        <v>0</v>
      </c>
      <c r="Q231" s="107">
        <f t="shared" si="99"/>
        <v>0</v>
      </c>
      <c r="R231" s="107">
        <v>0</v>
      </c>
      <c r="S231" s="107"/>
      <c r="T231" s="107"/>
      <c r="U231" s="107"/>
      <c r="V231" s="107"/>
      <c r="W231" s="107"/>
      <c r="X231" s="107"/>
      <c r="Y231" s="107"/>
      <c r="Z231" s="107"/>
      <c r="AA231" s="107"/>
      <c r="AB231" s="107"/>
      <c r="AC231" s="107"/>
      <c r="AD231" s="107"/>
      <c r="AE231" s="107"/>
      <c r="AF231" s="107"/>
      <c r="AG231" s="107"/>
    </row>
    <row r="232" spans="1:33" ht="15.75" customHeight="1">
      <c r="A232" s="107"/>
      <c r="B232" s="107" t="s">
        <v>552</v>
      </c>
      <c r="C232" s="107" t="s">
        <v>448</v>
      </c>
      <c r="D232" s="107" t="s">
        <v>642</v>
      </c>
      <c r="E232" s="107" t="str">
        <f t="shared" si="81"/>
        <v>hydro</v>
      </c>
      <c r="F232" s="107">
        <v>888522.73289999994</v>
      </c>
      <c r="G232" s="107">
        <f t="shared" si="94"/>
        <v>888522.73289999994</v>
      </c>
      <c r="H232" s="107">
        <v>888522.73289999994</v>
      </c>
      <c r="I232" s="107">
        <f t="shared" si="95"/>
        <v>888522.73289999994</v>
      </c>
      <c r="J232" s="107">
        <v>888522.73289999994</v>
      </c>
      <c r="K232" s="107">
        <f t="shared" si="96"/>
        <v>888522.73289999994</v>
      </c>
      <c r="L232" s="107">
        <v>888522.73289999994</v>
      </c>
      <c r="M232" s="107">
        <f t="shared" si="97"/>
        <v>888522.73289999994</v>
      </c>
      <c r="N232" s="107">
        <v>888522.73289999994</v>
      </c>
      <c r="O232" s="107">
        <f t="shared" si="98"/>
        <v>888522.73289999994</v>
      </c>
      <c r="P232" s="107">
        <v>888522.73289999994</v>
      </c>
      <c r="Q232" s="107">
        <f t="shared" si="99"/>
        <v>888522.73289999994</v>
      </c>
      <c r="R232" s="107">
        <v>888522.73289999994</v>
      </c>
      <c r="S232" s="107"/>
      <c r="T232" s="107"/>
      <c r="U232" s="107"/>
      <c r="V232" s="107"/>
      <c r="W232" s="107"/>
      <c r="X232" s="107"/>
      <c r="Y232" s="107"/>
      <c r="Z232" s="107"/>
      <c r="AA232" s="107"/>
      <c r="AB232" s="107"/>
      <c r="AC232" s="107"/>
      <c r="AD232" s="107"/>
      <c r="AE232" s="107"/>
      <c r="AF232" s="107"/>
      <c r="AG232" s="107"/>
    </row>
    <row r="233" spans="1:33" ht="15.75" customHeight="1">
      <c r="A233" s="107"/>
      <c r="B233" s="107" t="s">
        <v>552</v>
      </c>
      <c r="C233" s="107" t="s">
        <v>448</v>
      </c>
      <c r="D233" s="107" t="s">
        <v>632</v>
      </c>
      <c r="E233" s="107" t="str">
        <f t="shared" si="81"/>
        <v>hydro</v>
      </c>
      <c r="F233" s="107">
        <v>0</v>
      </c>
      <c r="G233" s="107">
        <f t="shared" si="94"/>
        <v>0</v>
      </c>
      <c r="H233" s="107">
        <v>0</v>
      </c>
      <c r="I233" s="107">
        <f t="shared" si="95"/>
        <v>0</v>
      </c>
      <c r="J233" s="107">
        <v>0</v>
      </c>
      <c r="K233" s="107">
        <f t="shared" si="96"/>
        <v>0</v>
      </c>
      <c r="L233" s="107">
        <v>0</v>
      </c>
      <c r="M233" s="107">
        <f t="shared" si="97"/>
        <v>0</v>
      </c>
      <c r="N233" s="107">
        <v>0</v>
      </c>
      <c r="O233" s="107">
        <f t="shared" si="98"/>
        <v>0</v>
      </c>
      <c r="P233" s="107">
        <v>0</v>
      </c>
      <c r="Q233" s="107">
        <f t="shared" si="99"/>
        <v>0</v>
      </c>
      <c r="R233" s="107">
        <v>0</v>
      </c>
      <c r="S233" s="107"/>
      <c r="T233" s="107"/>
      <c r="U233" s="107"/>
      <c r="V233" s="107"/>
      <c r="W233" s="107"/>
      <c r="X233" s="107"/>
      <c r="Y233" s="107"/>
      <c r="Z233" s="107"/>
      <c r="AA233" s="107"/>
      <c r="AB233" s="107"/>
      <c r="AC233" s="107"/>
      <c r="AD233" s="107"/>
      <c r="AE233" s="107"/>
      <c r="AF233" s="107"/>
      <c r="AG233" s="107"/>
    </row>
    <row r="234" spans="1:33" ht="15.75" customHeight="1">
      <c r="A234" s="107"/>
      <c r="B234" s="107" t="s">
        <v>552</v>
      </c>
      <c r="C234" s="107" t="s">
        <v>448</v>
      </c>
      <c r="D234" s="107" t="s">
        <v>643</v>
      </c>
      <c r="E234" s="107" t="str">
        <f t="shared" si="81"/>
        <v>onshore wind</v>
      </c>
      <c r="F234" s="107">
        <v>0</v>
      </c>
      <c r="G234" s="107">
        <f t="shared" si="94"/>
        <v>0</v>
      </c>
      <c r="H234" s="107">
        <v>0</v>
      </c>
      <c r="I234" s="107">
        <f t="shared" si="95"/>
        <v>0</v>
      </c>
      <c r="J234" s="107">
        <v>0</v>
      </c>
      <c r="K234" s="107">
        <f t="shared" si="96"/>
        <v>0</v>
      </c>
      <c r="L234" s="107">
        <v>0</v>
      </c>
      <c r="M234" s="107">
        <f t="shared" si="97"/>
        <v>0</v>
      </c>
      <c r="N234" s="107">
        <v>0</v>
      </c>
      <c r="O234" s="107">
        <f t="shared" si="98"/>
        <v>0</v>
      </c>
      <c r="P234" s="107">
        <v>0</v>
      </c>
      <c r="Q234" s="107">
        <f t="shared" si="99"/>
        <v>0</v>
      </c>
      <c r="R234" s="107">
        <v>0</v>
      </c>
      <c r="S234" s="107"/>
      <c r="T234" s="107"/>
      <c r="U234" s="107"/>
      <c r="V234" s="107"/>
      <c r="W234" s="107"/>
      <c r="X234" s="107"/>
      <c r="Y234" s="107"/>
      <c r="Z234" s="107"/>
      <c r="AA234" s="107"/>
      <c r="AB234" s="107"/>
      <c r="AC234" s="107"/>
      <c r="AD234" s="107"/>
      <c r="AE234" s="107"/>
      <c r="AF234" s="107"/>
      <c r="AG234" s="107"/>
    </row>
    <row r="235" spans="1:33" ht="15.75" customHeight="1">
      <c r="A235" s="107"/>
      <c r="B235" s="107" t="s">
        <v>552</v>
      </c>
      <c r="C235" s="107" t="s">
        <v>448</v>
      </c>
      <c r="D235" s="107" t="s">
        <v>644</v>
      </c>
      <c r="E235" s="107" t="str">
        <f t="shared" si="81"/>
        <v>natural gas nonpeaker</v>
      </c>
      <c r="F235" s="107">
        <v>30243175.469999999</v>
      </c>
      <c r="G235" s="107">
        <f t="shared" si="94"/>
        <v>40205490.07</v>
      </c>
      <c r="H235" s="107">
        <v>50167804.670000002</v>
      </c>
      <c r="I235" s="107">
        <f t="shared" si="95"/>
        <v>68874809.900000006</v>
      </c>
      <c r="J235" s="107">
        <v>87581815.129999995</v>
      </c>
      <c r="K235" s="107">
        <f t="shared" si="96"/>
        <v>95146304.914999992</v>
      </c>
      <c r="L235" s="107">
        <v>102710794.7</v>
      </c>
      <c r="M235" s="107">
        <f t="shared" si="97"/>
        <v>105720914.55000001</v>
      </c>
      <c r="N235" s="107">
        <v>108731034.40000001</v>
      </c>
      <c r="O235" s="107">
        <f t="shared" si="98"/>
        <v>109970462.30000001</v>
      </c>
      <c r="P235" s="107">
        <v>111209890.2</v>
      </c>
      <c r="Q235" s="107">
        <f t="shared" si="99"/>
        <v>111283266.5</v>
      </c>
      <c r="R235" s="107">
        <v>111356642.8</v>
      </c>
      <c r="S235" s="107"/>
      <c r="T235" s="107"/>
      <c r="U235" s="107"/>
      <c r="V235" s="107"/>
      <c r="W235" s="107"/>
      <c r="X235" s="107"/>
      <c r="Y235" s="107"/>
      <c r="Z235" s="107"/>
      <c r="AA235" s="107"/>
      <c r="AB235" s="107"/>
      <c r="AC235" s="107"/>
      <c r="AD235" s="107"/>
      <c r="AE235" s="107"/>
      <c r="AF235" s="107"/>
      <c r="AG235" s="107"/>
    </row>
    <row r="236" spans="1:33" ht="15.75" customHeight="1">
      <c r="A236" s="107"/>
      <c r="B236" s="107" t="s">
        <v>552</v>
      </c>
      <c r="C236" s="107" t="s">
        <v>448</v>
      </c>
      <c r="D236" s="107" t="s">
        <v>645</v>
      </c>
      <c r="E236" s="107" t="str">
        <f t="shared" si="81"/>
        <v>natural gas peaker</v>
      </c>
      <c r="F236" s="107">
        <v>81234.613769999996</v>
      </c>
      <c r="G236" s="107">
        <f t="shared" si="94"/>
        <v>103565.382585</v>
      </c>
      <c r="H236" s="107">
        <v>125896.1514</v>
      </c>
      <c r="I236" s="107">
        <f t="shared" si="95"/>
        <v>116365.62295</v>
      </c>
      <c r="J236" s="107">
        <v>106835.09450000001</v>
      </c>
      <c r="K236" s="107">
        <f t="shared" si="96"/>
        <v>79983.907250000004</v>
      </c>
      <c r="L236" s="107">
        <v>53132.72</v>
      </c>
      <c r="M236" s="107">
        <f t="shared" si="97"/>
        <v>52337.32</v>
      </c>
      <c r="N236" s="107">
        <v>51541.919999999998</v>
      </c>
      <c r="O236" s="107">
        <f t="shared" si="98"/>
        <v>51541.919999999998</v>
      </c>
      <c r="P236" s="107">
        <v>51541.919999999998</v>
      </c>
      <c r="Q236" s="107">
        <f t="shared" si="99"/>
        <v>47894.720000000001</v>
      </c>
      <c r="R236" s="107">
        <v>44247.519999999997</v>
      </c>
      <c r="S236" s="107"/>
      <c r="T236" s="107"/>
      <c r="U236" s="107"/>
      <c r="V236" s="107"/>
      <c r="W236" s="107"/>
      <c r="X236" s="107"/>
      <c r="Y236" s="107"/>
      <c r="Z236" s="107"/>
      <c r="AA236" s="107"/>
      <c r="AB236" s="107"/>
      <c r="AC236" s="107"/>
      <c r="AD236" s="107"/>
      <c r="AE236" s="107"/>
      <c r="AF236" s="107"/>
      <c r="AG236" s="107"/>
    </row>
    <row r="237" spans="1:33" ht="15.75" customHeight="1">
      <c r="A237" s="107"/>
      <c r="B237" s="107" t="s">
        <v>552</v>
      </c>
      <c r="C237" s="107" t="s">
        <v>448</v>
      </c>
      <c r="D237" s="107" t="s">
        <v>646</v>
      </c>
      <c r="E237" s="107" t="str">
        <f t="shared" si="81"/>
        <v>nuclear</v>
      </c>
      <c r="F237" s="107">
        <v>16860779.260000002</v>
      </c>
      <c r="G237" s="107">
        <f t="shared" si="94"/>
        <v>16860779.260000002</v>
      </c>
      <c r="H237" s="107">
        <v>16860779.260000002</v>
      </c>
      <c r="I237" s="107">
        <f t="shared" si="95"/>
        <v>16860779.260000002</v>
      </c>
      <c r="J237" s="107">
        <v>16860779.260000002</v>
      </c>
      <c r="K237" s="107">
        <f t="shared" si="96"/>
        <v>16860779.260000002</v>
      </c>
      <c r="L237" s="107">
        <v>16860779.260000002</v>
      </c>
      <c r="M237" s="107">
        <f t="shared" si="97"/>
        <v>16860779.260000002</v>
      </c>
      <c r="N237" s="107">
        <v>16860779.260000002</v>
      </c>
      <c r="O237" s="107">
        <f t="shared" si="98"/>
        <v>16860779.260000002</v>
      </c>
      <c r="P237" s="107">
        <v>16860779.260000002</v>
      </c>
      <c r="Q237" s="107">
        <f t="shared" si="99"/>
        <v>16860779.260000002</v>
      </c>
      <c r="R237" s="107">
        <v>16860779.260000002</v>
      </c>
      <c r="S237" s="107"/>
      <c r="T237" s="107"/>
      <c r="U237" s="107"/>
      <c r="V237" s="107"/>
      <c r="W237" s="107"/>
      <c r="X237" s="107"/>
      <c r="Y237" s="107"/>
      <c r="Z237" s="107"/>
      <c r="AA237" s="107"/>
      <c r="AB237" s="107"/>
      <c r="AC237" s="107"/>
      <c r="AD237" s="107"/>
      <c r="AE237" s="107"/>
      <c r="AF237" s="107"/>
      <c r="AG237" s="107"/>
    </row>
    <row r="238" spans="1:33" ht="15.75" customHeight="1">
      <c r="A238" s="107"/>
      <c r="B238" s="107" t="s">
        <v>552</v>
      </c>
      <c r="C238" s="107" t="s">
        <v>448</v>
      </c>
      <c r="D238" s="107" t="s">
        <v>647</v>
      </c>
      <c r="E238" s="107" t="str">
        <f t="shared" si="81"/>
        <v>offshore wind</v>
      </c>
      <c r="F238" s="107">
        <v>0</v>
      </c>
      <c r="G238" s="107">
        <f t="shared" si="94"/>
        <v>0</v>
      </c>
      <c r="H238" s="107">
        <v>0</v>
      </c>
      <c r="I238" s="107">
        <f t="shared" si="95"/>
        <v>0</v>
      </c>
      <c r="J238" s="107">
        <v>0</v>
      </c>
      <c r="K238" s="107">
        <f t="shared" si="96"/>
        <v>0</v>
      </c>
      <c r="L238" s="107">
        <v>0</v>
      </c>
      <c r="M238" s="107">
        <f t="shared" si="97"/>
        <v>0</v>
      </c>
      <c r="N238" s="107">
        <v>0</v>
      </c>
      <c r="O238" s="107">
        <f t="shared" si="98"/>
        <v>0</v>
      </c>
      <c r="P238" s="107">
        <v>0</v>
      </c>
      <c r="Q238" s="107">
        <f t="shared" si="99"/>
        <v>0</v>
      </c>
      <c r="R238" s="107">
        <v>0</v>
      </c>
      <c r="S238" s="107"/>
      <c r="T238" s="107"/>
      <c r="U238" s="107"/>
      <c r="V238" s="107"/>
      <c r="W238" s="107"/>
      <c r="X238" s="107"/>
      <c r="Y238" s="107"/>
      <c r="Z238" s="107"/>
      <c r="AA238" s="107"/>
      <c r="AB238" s="107"/>
      <c r="AC238" s="107"/>
      <c r="AD238" s="107"/>
      <c r="AE238" s="107"/>
      <c r="AF238" s="107"/>
      <c r="AG238" s="107"/>
    </row>
    <row r="239" spans="1:33" ht="15.75" customHeight="1">
      <c r="A239" s="107"/>
      <c r="B239" s="107" t="s">
        <v>552</v>
      </c>
      <c r="C239" s="107" t="s">
        <v>448</v>
      </c>
      <c r="D239" s="107" t="s">
        <v>648</v>
      </c>
      <c r="E239" s="107" t="str">
        <f t="shared" si="81"/>
        <v>crude oil</v>
      </c>
      <c r="F239" s="107">
        <v>906227.49919999996</v>
      </c>
      <c r="G239" s="107">
        <f t="shared" si="94"/>
        <v>453113.74959999998</v>
      </c>
      <c r="H239" s="107">
        <v>0</v>
      </c>
      <c r="I239" s="107">
        <f t="shared" si="95"/>
        <v>0</v>
      </c>
      <c r="J239" s="107">
        <v>0</v>
      </c>
      <c r="K239" s="107">
        <f t="shared" si="96"/>
        <v>0</v>
      </c>
      <c r="L239" s="107">
        <v>0</v>
      </c>
      <c r="M239" s="107">
        <f t="shared" si="97"/>
        <v>0</v>
      </c>
      <c r="N239" s="107">
        <v>0</v>
      </c>
      <c r="O239" s="107">
        <f t="shared" si="98"/>
        <v>0</v>
      </c>
      <c r="P239" s="107">
        <v>0</v>
      </c>
      <c r="Q239" s="107">
        <f t="shared" si="99"/>
        <v>0</v>
      </c>
      <c r="R239" s="107">
        <v>0</v>
      </c>
      <c r="S239" s="107"/>
      <c r="T239" s="107"/>
      <c r="U239" s="107"/>
      <c r="V239" s="107"/>
      <c r="W239" s="107"/>
      <c r="X239" s="107"/>
      <c r="Y239" s="107"/>
      <c r="Z239" s="107"/>
      <c r="AA239" s="107"/>
      <c r="AB239" s="107"/>
      <c r="AC239" s="107"/>
      <c r="AD239" s="107"/>
      <c r="AE239" s="107"/>
      <c r="AF239" s="107"/>
      <c r="AG239" s="107"/>
    </row>
    <row r="240" spans="1:33" ht="15.75" customHeight="1">
      <c r="A240" s="107"/>
      <c r="B240" s="107" t="s">
        <v>552</v>
      </c>
      <c r="C240" s="107" t="s">
        <v>448</v>
      </c>
      <c r="D240" s="107" t="s">
        <v>649</v>
      </c>
      <c r="E240" s="107" t="str">
        <f t="shared" si="81"/>
        <v>solar PV</v>
      </c>
      <c r="F240" s="107">
        <v>133241.57490000001</v>
      </c>
      <c r="G240" s="107">
        <f t="shared" si="94"/>
        <v>266869.21380000003</v>
      </c>
      <c r="H240" s="107">
        <v>400496.85269999999</v>
      </c>
      <c r="I240" s="107">
        <f t="shared" si="95"/>
        <v>409798.96919999999</v>
      </c>
      <c r="J240" s="107">
        <v>419101.0857</v>
      </c>
      <c r="K240" s="107">
        <f t="shared" si="96"/>
        <v>427879.6446</v>
      </c>
      <c r="L240" s="107">
        <v>436658.2035</v>
      </c>
      <c r="M240" s="107">
        <f t="shared" si="97"/>
        <v>482288.89555000002</v>
      </c>
      <c r="N240" s="107">
        <v>527919.58759999997</v>
      </c>
      <c r="O240" s="107">
        <f t="shared" si="98"/>
        <v>612418.36459999997</v>
      </c>
      <c r="P240" s="107">
        <v>696917.14159999997</v>
      </c>
      <c r="Q240" s="107">
        <f t="shared" si="99"/>
        <v>815679.99789999996</v>
      </c>
      <c r="R240" s="107">
        <v>934442.85419999994</v>
      </c>
      <c r="S240" s="107"/>
      <c r="T240" s="107"/>
      <c r="U240" s="107"/>
      <c r="V240" s="107"/>
      <c r="W240" s="107"/>
      <c r="X240" s="107"/>
      <c r="Y240" s="107"/>
      <c r="Z240" s="107"/>
      <c r="AA240" s="107"/>
      <c r="AB240" s="107"/>
      <c r="AC240" s="107"/>
      <c r="AD240" s="107"/>
      <c r="AE240" s="107"/>
      <c r="AF240" s="107"/>
      <c r="AG240" s="107"/>
    </row>
    <row r="241" spans="1:33" ht="15.75" customHeight="1">
      <c r="A241" s="107"/>
      <c r="B241" s="107" t="s">
        <v>552</v>
      </c>
      <c r="C241" s="107" t="s">
        <v>448</v>
      </c>
      <c r="D241" s="107" t="s">
        <v>650</v>
      </c>
      <c r="E241" s="107" t="str">
        <f t="shared" si="81"/>
        <v>storage</v>
      </c>
      <c r="F241" s="107">
        <v>0</v>
      </c>
      <c r="G241" s="107">
        <v>0</v>
      </c>
      <c r="H241" s="107">
        <v>0</v>
      </c>
      <c r="I241" s="107">
        <v>0</v>
      </c>
      <c r="J241" s="107">
        <v>0</v>
      </c>
      <c r="K241" s="107">
        <v>0</v>
      </c>
      <c r="L241" s="107">
        <v>0</v>
      </c>
      <c r="M241" s="107">
        <v>0</v>
      </c>
      <c r="N241" s="107">
        <v>0</v>
      </c>
      <c r="O241" s="107">
        <v>0</v>
      </c>
      <c r="P241" s="107">
        <v>0</v>
      </c>
      <c r="Q241" s="107">
        <v>0</v>
      </c>
      <c r="R241" s="107">
        <v>0</v>
      </c>
      <c r="S241" s="107"/>
      <c r="T241" s="107"/>
      <c r="U241" s="107"/>
      <c r="V241" s="107"/>
      <c r="W241" s="107"/>
      <c r="X241" s="107"/>
      <c r="Y241" s="107"/>
      <c r="Z241" s="107"/>
      <c r="AA241" s="107"/>
      <c r="AB241" s="107"/>
      <c r="AC241" s="107"/>
      <c r="AD241" s="107"/>
      <c r="AE241" s="107"/>
      <c r="AF241" s="107"/>
      <c r="AG241" s="107"/>
    </row>
    <row r="242" spans="1:33" ht="15.75" customHeight="1">
      <c r="A242" s="107"/>
      <c r="B242" s="107" t="s">
        <v>552</v>
      </c>
      <c r="C242" s="107" t="s">
        <v>448</v>
      </c>
      <c r="D242" s="107" t="s">
        <v>652</v>
      </c>
      <c r="E242" s="107" t="str">
        <f t="shared" si="81"/>
        <v>solar PV</v>
      </c>
      <c r="F242" s="107">
        <v>2523.141478</v>
      </c>
      <c r="G242" s="107">
        <f t="shared" ref="G242:G255" si="100">AVERAGE(F242,H242)</f>
        <v>59867.265989</v>
      </c>
      <c r="H242" s="107">
        <v>117211.39049999999</v>
      </c>
      <c r="I242" s="107">
        <f t="shared" ref="I242:I255" si="101">AVERAGE(H242,J242)</f>
        <v>117211.39049999999</v>
      </c>
      <c r="J242" s="107">
        <v>117211.39049999999</v>
      </c>
      <c r="K242" s="107">
        <f t="shared" ref="K242:K255" si="102">AVERAGE(J242,L242)</f>
        <v>116625.33984999999</v>
      </c>
      <c r="L242" s="107">
        <v>116039.2892</v>
      </c>
      <c r="M242" s="107">
        <f t="shared" ref="M242:M255" si="103">AVERAGE(L242,N242)</f>
        <v>821993.55960000004</v>
      </c>
      <c r="N242" s="107">
        <v>1527947.83</v>
      </c>
      <c r="O242" s="107">
        <f t="shared" ref="O242:O255" si="104">AVERAGE(N242,P242)</f>
        <v>1540504.1510000001</v>
      </c>
      <c r="P242" s="107">
        <v>1553060.4720000001</v>
      </c>
      <c r="Q242" s="107">
        <f t="shared" ref="Q242:Q255" si="105">AVERAGE(P242,R242)</f>
        <v>1573650.764</v>
      </c>
      <c r="R242" s="107">
        <v>1594241.0560000001</v>
      </c>
      <c r="S242" s="107"/>
      <c r="T242" s="107"/>
      <c r="U242" s="107"/>
      <c r="V242" s="107"/>
      <c r="W242" s="107"/>
      <c r="X242" s="107"/>
      <c r="Y242" s="107"/>
      <c r="Z242" s="107"/>
      <c r="AA242" s="107"/>
      <c r="AB242" s="107"/>
      <c r="AC242" s="107"/>
      <c r="AD242" s="107"/>
      <c r="AE242" s="107"/>
      <c r="AF242" s="107"/>
      <c r="AG242" s="107"/>
    </row>
    <row r="243" spans="1:33" ht="15.75" customHeight="1">
      <c r="A243" s="107"/>
      <c r="B243" s="107" t="s">
        <v>555</v>
      </c>
      <c r="C243" s="107" t="s">
        <v>448</v>
      </c>
      <c r="D243" s="107" t="s">
        <v>638</v>
      </c>
      <c r="E243" s="107" t="str">
        <f t="shared" si="81"/>
        <v>biomass</v>
      </c>
      <c r="F243" s="107">
        <v>0</v>
      </c>
      <c r="G243" s="107">
        <f t="shared" si="100"/>
        <v>0</v>
      </c>
      <c r="H243" s="107">
        <v>0</v>
      </c>
      <c r="I243" s="107">
        <f t="shared" si="101"/>
        <v>0</v>
      </c>
      <c r="J243" s="107">
        <v>0</v>
      </c>
      <c r="K243" s="107">
        <f t="shared" si="102"/>
        <v>0</v>
      </c>
      <c r="L243" s="107">
        <v>0</v>
      </c>
      <c r="M243" s="107">
        <f t="shared" si="103"/>
        <v>0</v>
      </c>
      <c r="N243" s="107">
        <v>0</v>
      </c>
      <c r="O243" s="107">
        <f t="shared" si="104"/>
        <v>0</v>
      </c>
      <c r="P243" s="107">
        <v>0</v>
      </c>
      <c r="Q243" s="107">
        <f t="shared" si="105"/>
        <v>0</v>
      </c>
      <c r="R243" s="107">
        <v>0</v>
      </c>
      <c r="S243" s="107"/>
      <c r="T243" s="107"/>
      <c r="U243" s="107"/>
      <c r="V243" s="107"/>
      <c r="W243" s="107"/>
      <c r="X243" s="107"/>
      <c r="Y243" s="107"/>
      <c r="Z243" s="107"/>
      <c r="AA243" s="107"/>
      <c r="AB243" s="107"/>
      <c r="AC243" s="107"/>
      <c r="AD243" s="107"/>
      <c r="AE243" s="107"/>
      <c r="AF243" s="107"/>
      <c r="AG243" s="107"/>
    </row>
    <row r="244" spans="1:33" ht="15.75" customHeight="1">
      <c r="A244" s="107"/>
      <c r="B244" s="107" t="s">
        <v>555</v>
      </c>
      <c r="C244" s="107" t="s">
        <v>448</v>
      </c>
      <c r="D244" s="107" t="s">
        <v>639</v>
      </c>
      <c r="E244" s="107" t="str">
        <f t="shared" si="81"/>
        <v>hard coal</v>
      </c>
      <c r="F244" s="107">
        <v>0</v>
      </c>
      <c r="G244" s="107">
        <f t="shared" si="100"/>
        <v>0</v>
      </c>
      <c r="H244" s="107">
        <v>0</v>
      </c>
      <c r="I244" s="107">
        <f t="shared" si="101"/>
        <v>0</v>
      </c>
      <c r="J244" s="107">
        <v>0</v>
      </c>
      <c r="K244" s="107">
        <f t="shared" si="102"/>
        <v>0</v>
      </c>
      <c r="L244" s="107">
        <v>0</v>
      </c>
      <c r="M244" s="107">
        <f t="shared" si="103"/>
        <v>0</v>
      </c>
      <c r="N244" s="107">
        <v>0</v>
      </c>
      <c r="O244" s="107">
        <f t="shared" si="104"/>
        <v>0</v>
      </c>
      <c r="P244" s="107">
        <v>0</v>
      </c>
      <c r="Q244" s="107">
        <f t="shared" si="105"/>
        <v>0</v>
      </c>
      <c r="R244" s="107">
        <v>0</v>
      </c>
      <c r="S244" s="107"/>
      <c r="T244" s="107"/>
      <c r="U244" s="107"/>
      <c r="V244" s="107"/>
      <c r="W244" s="107"/>
      <c r="X244" s="107"/>
      <c r="Y244" s="107"/>
      <c r="Z244" s="107"/>
      <c r="AA244" s="107"/>
      <c r="AB244" s="107"/>
      <c r="AC244" s="107"/>
      <c r="AD244" s="107"/>
      <c r="AE244" s="107"/>
      <c r="AF244" s="107"/>
      <c r="AG244" s="107"/>
    </row>
    <row r="245" spans="1:33" ht="15.75" customHeight="1">
      <c r="A245" s="107"/>
      <c r="B245" s="107" t="s">
        <v>555</v>
      </c>
      <c r="C245" s="107" t="s">
        <v>448</v>
      </c>
      <c r="D245" s="107" t="s">
        <v>640</v>
      </c>
      <c r="E245" s="107" t="str">
        <f t="shared" si="81"/>
        <v>solar thermal</v>
      </c>
      <c r="F245" s="107">
        <v>0</v>
      </c>
      <c r="G245" s="107">
        <f t="shared" si="100"/>
        <v>0</v>
      </c>
      <c r="H245" s="107">
        <v>0</v>
      </c>
      <c r="I245" s="107">
        <f t="shared" si="101"/>
        <v>0</v>
      </c>
      <c r="J245" s="107">
        <v>0</v>
      </c>
      <c r="K245" s="107">
        <f t="shared" si="102"/>
        <v>0</v>
      </c>
      <c r="L245" s="107">
        <v>0</v>
      </c>
      <c r="M245" s="107">
        <f t="shared" si="103"/>
        <v>0</v>
      </c>
      <c r="N245" s="107">
        <v>0</v>
      </c>
      <c r="O245" s="107">
        <f t="shared" si="104"/>
        <v>0</v>
      </c>
      <c r="P245" s="107">
        <v>0</v>
      </c>
      <c r="Q245" s="107">
        <f t="shared" si="105"/>
        <v>0</v>
      </c>
      <c r="R245" s="107">
        <v>0</v>
      </c>
      <c r="S245" s="107"/>
      <c r="T245" s="107"/>
      <c r="U245" s="107"/>
      <c r="V245" s="107"/>
      <c r="W245" s="107"/>
      <c r="X245" s="107"/>
      <c r="Y245" s="107"/>
      <c r="Z245" s="107"/>
      <c r="AA245" s="107"/>
      <c r="AB245" s="107"/>
      <c r="AC245" s="107"/>
      <c r="AD245" s="107"/>
      <c r="AE245" s="107"/>
      <c r="AF245" s="107"/>
      <c r="AG245" s="107"/>
    </row>
    <row r="246" spans="1:33" ht="15.75" customHeight="1">
      <c r="A246" s="107"/>
      <c r="B246" s="107" t="s">
        <v>555</v>
      </c>
      <c r="C246" s="107" t="s">
        <v>448</v>
      </c>
      <c r="D246" s="107" t="s">
        <v>641</v>
      </c>
      <c r="E246" s="107" t="str">
        <f t="shared" si="81"/>
        <v>geothermal</v>
      </c>
      <c r="F246" s="107">
        <v>0</v>
      </c>
      <c r="G246" s="107">
        <f t="shared" si="100"/>
        <v>0</v>
      </c>
      <c r="H246" s="107">
        <v>0</v>
      </c>
      <c r="I246" s="107">
        <f t="shared" si="101"/>
        <v>0</v>
      </c>
      <c r="J246" s="107">
        <v>0</v>
      </c>
      <c r="K246" s="107">
        <f t="shared" si="102"/>
        <v>0</v>
      </c>
      <c r="L246" s="107">
        <v>0</v>
      </c>
      <c r="M246" s="107">
        <f t="shared" si="103"/>
        <v>0</v>
      </c>
      <c r="N246" s="107">
        <v>0</v>
      </c>
      <c r="O246" s="107">
        <f t="shared" si="104"/>
        <v>0</v>
      </c>
      <c r="P246" s="107">
        <v>0</v>
      </c>
      <c r="Q246" s="107">
        <f t="shared" si="105"/>
        <v>0</v>
      </c>
      <c r="R246" s="107">
        <v>0</v>
      </c>
      <c r="S246" s="107"/>
      <c r="T246" s="107"/>
      <c r="U246" s="107"/>
      <c r="V246" s="107"/>
      <c r="W246" s="107"/>
      <c r="X246" s="107"/>
      <c r="Y246" s="107"/>
      <c r="Z246" s="107"/>
      <c r="AA246" s="107"/>
      <c r="AB246" s="107"/>
      <c r="AC246" s="107"/>
      <c r="AD246" s="107"/>
      <c r="AE246" s="107"/>
      <c r="AF246" s="107"/>
      <c r="AG246" s="107"/>
    </row>
    <row r="247" spans="1:33" ht="15.75" customHeight="1">
      <c r="A247" s="107"/>
      <c r="B247" s="107" t="s">
        <v>555</v>
      </c>
      <c r="C247" s="107" t="s">
        <v>448</v>
      </c>
      <c r="D247" s="107" t="s">
        <v>642</v>
      </c>
      <c r="E247" s="107" t="str">
        <f t="shared" si="81"/>
        <v>hydro</v>
      </c>
      <c r="F247" s="107">
        <v>1014286.456</v>
      </c>
      <c r="G247" s="107">
        <f t="shared" si="100"/>
        <v>1014535.4909999999</v>
      </c>
      <c r="H247" s="107">
        <v>1014784.526</v>
      </c>
      <c r="I247" s="107">
        <f t="shared" si="101"/>
        <v>1014784.526</v>
      </c>
      <c r="J247" s="107">
        <v>1014784.526</v>
      </c>
      <c r="K247" s="107">
        <f t="shared" si="102"/>
        <v>1014784.526</v>
      </c>
      <c r="L247" s="107">
        <v>1014784.526</v>
      </c>
      <c r="M247" s="107">
        <f t="shared" si="103"/>
        <v>1014784.526</v>
      </c>
      <c r="N247" s="107">
        <v>1014784.526</v>
      </c>
      <c r="O247" s="107">
        <f t="shared" si="104"/>
        <v>1014784.526</v>
      </c>
      <c r="P247" s="107">
        <v>1014784.526</v>
      </c>
      <c r="Q247" s="107">
        <f t="shared" si="105"/>
        <v>1014784.526</v>
      </c>
      <c r="R247" s="107">
        <v>1014784.526</v>
      </c>
      <c r="S247" s="107"/>
      <c r="T247" s="107"/>
      <c r="U247" s="107"/>
      <c r="V247" s="107"/>
      <c r="W247" s="107"/>
      <c r="X247" s="107"/>
      <c r="Y247" s="107"/>
      <c r="Z247" s="107"/>
      <c r="AA247" s="107"/>
      <c r="AB247" s="107"/>
      <c r="AC247" s="107"/>
      <c r="AD247" s="107"/>
      <c r="AE247" s="107"/>
      <c r="AF247" s="107"/>
      <c r="AG247" s="107"/>
    </row>
    <row r="248" spans="1:33" ht="15.75" customHeight="1">
      <c r="A248" s="107"/>
      <c r="B248" s="107" t="s">
        <v>555</v>
      </c>
      <c r="C248" s="107" t="s">
        <v>448</v>
      </c>
      <c r="D248" s="107" t="s">
        <v>632</v>
      </c>
      <c r="E248" s="107" t="str">
        <f t="shared" si="81"/>
        <v>hydro</v>
      </c>
      <c r="F248" s="107">
        <v>0</v>
      </c>
      <c r="G248" s="107">
        <f t="shared" si="100"/>
        <v>0</v>
      </c>
      <c r="H248" s="107">
        <v>0</v>
      </c>
      <c r="I248" s="107">
        <f t="shared" si="101"/>
        <v>0</v>
      </c>
      <c r="J248" s="107">
        <v>0</v>
      </c>
      <c r="K248" s="107">
        <f t="shared" si="102"/>
        <v>0</v>
      </c>
      <c r="L248" s="107">
        <v>0</v>
      </c>
      <c r="M248" s="107">
        <f t="shared" si="103"/>
        <v>0</v>
      </c>
      <c r="N248" s="107">
        <v>0</v>
      </c>
      <c r="O248" s="107">
        <f t="shared" si="104"/>
        <v>0</v>
      </c>
      <c r="P248" s="107">
        <v>0</v>
      </c>
      <c r="Q248" s="107">
        <f t="shared" si="105"/>
        <v>0</v>
      </c>
      <c r="R248" s="107">
        <v>0</v>
      </c>
      <c r="S248" s="107"/>
      <c r="T248" s="107"/>
      <c r="U248" s="107"/>
      <c r="V248" s="107"/>
      <c r="W248" s="107"/>
      <c r="X248" s="107"/>
      <c r="Y248" s="107"/>
      <c r="Z248" s="107"/>
      <c r="AA248" s="107"/>
      <c r="AB248" s="107"/>
      <c r="AC248" s="107"/>
      <c r="AD248" s="107"/>
      <c r="AE248" s="107"/>
      <c r="AF248" s="107"/>
      <c r="AG248" s="107"/>
    </row>
    <row r="249" spans="1:33" ht="15.75" customHeight="1">
      <c r="A249" s="107"/>
      <c r="B249" s="107" t="s">
        <v>555</v>
      </c>
      <c r="C249" s="107" t="s">
        <v>448</v>
      </c>
      <c r="D249" s="107" t="s">
        <v>643</v>
      </c>
      <c r="E249" s="107" t="str">
        <f t="shared" si="81"/>
        <v>onshore wind</v>
      </c>
      <c r="F249" s="107">
        <v>276974.1727</v>
      </c>
      <c r="G249" s="107">
        <f t="shared" si="100"/>
        <v>276974.1727</v>
      </c>
      <c r="H249" s="107">
        <v>276974.1727</v>
      </c>
      <c r="I249" s="107">
        <f t="shared" si="101"/>
        <v>276974.1727</v>
      </c>
      <c r="J249" s="107">
        <v>276974.1727</v>
      </c>
      <c r="K249" s="107">
        <f t="shared" si="102"/>
        <v>276974.1727</v>
      </c>
      <c r="L249" s="107">
        <v>276974.1727</v>
      </c>
      <c r="M249" s="107">
        <f t="shared" si="103"/>
        <v>276974.1727</v>
      </c>
      <c r="N249" s="107">
        <v>276974.1727</v>
      </c>
      <c r="O249" s="107">
        <f t="shared" si="104"/>
        <v>276974.1727</v>
      </c>
      <c r="P249" s="107">
        <v>276974.1727</v>
      </c>
      <c r="Q249" s="107">
        <f t="shared" si="105"/>
        <v>276974.1727</v>
      </c>
      <c r="R249" s="107">
        <v>276974.1727</v>
      </c>
      <c r="S249" s="107"/>
      <c r="T249" s="107"/>
      <c r="U249" s="107"/>
      <c r="V249" s="107"/>
      <c r="W249" s="107"/>
      <c r="X249" s="107"/>
      <c r="Y249" s="107"/>
      <c r="Z249" s="107"/>
      <c r="AA249" s="107"/>
      <c r="AB249" s="107"/>
      <c r="AC249" s="107"/>
      <c r="AD249" s="107"/>
      <c r="AE249" s="107"/>
      <c r="AF249" s="107"/>
      <c r="AG249" s="107"/>
    </row>
    <row r="250" spans="1:33" ht="15.75" customHeight="1">
      <c r="A250" s="107"/>
      <c r="B250" s="107" t="s">
        <v>555</v>
      </c>
      <c r="C250" s="107" t="s">
        <v>448</v>
      </c>
      <c r="D250" s="107" t="s">
        <v>644</v>
      </c>
      <c r="E250" s="107" t="str">
        <f t="shared" si="81"/>
        <v>natural gas nonpeaker</v>
      </c>
      <c r="F250" s="107">
        <v>15238814.43</v>
      </c>
      <c r="G250" s="107">
        <f t="shared" si="100"/>
        <v>19240329.960000001</v>
      </c>
      <c r="H250" s="107">
        <v>23241845.489999998</v>
      </c>
      <c r="I250" s="107">
        <f t="shared" si="101"/>
        <v>24496491.074999999</v>
      </c>
      <c r="J250" s="107">
        <v>25751136.66</v>
      </c>
      <c r="K250" s="107">
        <f t="shared" si="102"/>
        <v>21993662.310000002</v>
      </c>
      <c r="L250" s="107">
        <v>18236187.960000001</v>
      </c>
      <c r="M250" s="107">
        <f t="shared" si="103"/>
        <v>16229942.66</v>
      </c>
      <c r="N250" s="107">
        <v>14223697.359999999</v>
      </c>
      <c r="O250" s="107">
        <f t="shared" si="104"/>
        <v>13094294.050000001</v>
      </c>
      <c r="P250" s="107">
        <v>11964890.74</v>
      </c>
      <c r="Q250" s="107">
        <f t="shared" si="105"/>
        <v>11164468.525</v>
      </c>
      <c r="R250" s="107">
        <v>10364046.310000001</v>
      </c>
      <c r="S250" s="107"/>
      <c r="T250" s="107"/>
      <c r="U250" s="107"/>
      <c r="V250" s="107"/>
      <c r="W250" s="107"/>
      <c r="X250" s="107"/>
      <c r="Y250" s="107"/>
      <c r="Z250" s="107"/>
      <c r="AA250" s="107"/>
      <c r="AB250" s="107"/>
      <c r="AC250" s="107"/>
      <c r="AD250" s="107"/>
      <c r="AE250" s="107"/>
      <c r="AF250" s="107"/>
      <c r="AG250" s="107"/>
    </row>
    <row r="251" spans="1:33" ht="15.75" customHeight="1">
      <c r="A251" s="107"/>
      <c r="B251" s="107" t="s">
        <v>555</v>
      </c>
      <c r="C251" s="107" t="s">
        <v>448</v>
      </c>
      <c r="D251" s="107" t="s">
        <v>645</v>
      </c>
      <c r="E251" s="107" t="str">
        <f t="shared" si="81"/>
        <v>natural gas peaker</v>
      </c>
      <c r="F251" s="107">
        <v>16074.917600000001</v>
      </c>
      <c r="G251" s="107">
        <f t="shared" si="100"/>
        <v>22325.171425</v>
      </c>
      <c r="H251" s="107">
        <v>28575.42525</v>
      </c>
      <c r="I251" s="107">
        <f t="shared" si="101"/>
        <v>28143.231424999998</v>
      </c>
      <c r="J251" s="107">
        <v>27711.0376</v>
      </c>
      <c r="K251" s="107">
        <f t="shared" si="102"/>
        <v>27711.0376</v>
      </c>
      <c r="L251" s="107">
        <v>27711.0376</v>
      </c>
      <c r="M251" s="107">
        <f t="shared" si="103"/>
        <v>27711.0376</v>
      </c>
      <c r="N251" s="107">
        <v>27711.0376</v>
      </c>
      <c r="O251" s="107">
        <f t="shared" si="104"/>
        <v>27711.0376</v>
      </c>
      <c r="P251" s="107">
        <v>27711.0376</v>
      </c>
      <c r="Q251" s="107">
        <f t="shared" si="105"/>
        <v>24071.558799999999</v>
      </c>
      <c r="R251" s="107">
        <v>20432.080000000002</v>
      </c>
      <c r="S251" s="107"/>
      <c r="T251" s="107"/>
      <c r="U251" s="107"/>
      <c r="V251" s="107"/>
      <c r="W251" s="107"/>
      <c r="X251" s="107"/>
      <c r="Y251" s="107"/>
      <c r="Z251" s="107"/>
      <c r="AA251" s="107"/>
      <c r="AB251" s="107"/>
      <c r="AC251" s="107"/>
      <c r="AD251" s="107"/>
      <c r="AE251" s="107"/>
      <c r="AF251" s="107"/>
      <c r="AG251" s="107"/>
    </row>
    <row r="252" spans="1:33" ht="15.75" customHeight="1">
      <c r="A252" s="107"/>
      <c r="B252" s="107" t="s">
        <v>555</v>
      </c>
      <c r="C252" s="107" t="s">
        <v>448</v>
      </c>
      <c r="D252" s="107" t="s">
        <v>646</v>
      </c>
      <c r="E252" s="107" t="str">
        <f t="shared" si="81"/>
        <v>nuclear</v>
      </c>
      <c r="F252" s="107">
        <v>5353331.0109999999</v>
      </c>
      <c r="G252" s="107">
        <f t="shared" si="100"/>
        <v>2676665.5055</v>
      </c>
      <c r="H252" s="107">
        <v>0</v>
      </c>
      <c r="I252" s="107">
        <f t="shared" si="101"/>
        <v>0</v>
      </c>
      <c r="J252" s="107">
        <v>0</v>
      </c>
      <c r="K252" s="107">
        <f t="shared" si="102"/>
        <v>0</v>
      </c>
      <c r="L252" s="107">
        <v>0</v>
      </c>
      <c r="M252" s="107">
        <f t="shared" si="103"/>
        <v>0</v>
      </c>
      <c r="N252" s="107">
        <v>0</v>
      </c>
      <c r="O252" s="107">
        <f t="shared" si="104"/>
        <v>0</v>
      </c>
      <c r="P252" s="107">
        <v>0</v>
      </c>
      <c r="Q252" s="107">
        <f t="shared" si="105"/>
        <v>0</v>
      </c>
      <c r="R252" s="107">
        <v>0</v>
      </c>
      <c r="S252" s="107"/>
      <c r="T252" s="107"/>
      <c r="U252" s="107"/>
      <c r="V252" s="107"/>
      <c r="W252" s="107"/>
      <c r="X252" s="107"/>
      <c r="Y252" s="107"/>
      <c r="Z252" s="107"/>
      <c r="AA252" s="107"/>
      <c r="AB252" s="107"/>
      <c r="AC252" s="107"/>
      <c r="AD252" s="107"/>
      <c r="AE252" s="107"/>
      <c r="AF252" s="107"/>
      <c r="AG252" s="107"/>
    </row>
    <row r="253" spans="1:33" ht="15.75" customHeight="1">
      <c r="A253" s="107"/>
      <c r="B253" s="107" t="s">
        <v>555</v>
      </c>
      <c r="C253" s="107" t="s">
        <v>448</v>
      </c>
      <c r="D253" s="107" t="s">
        <v>647</v>
      </c>
      <c r="E253" s="107" t="str">
        <f t="shared" si="81"/>
        <v>offshore wind</v>
      </c>
      <c r="F253" s="107">
        <v>0</v>
      </c>
      <c r="G253" s="107">
        <f t="shared" si="100"/>
        <v>0</v>
      </c>
      <c r="H253" s="107">
        <v>0</v>
      </c>
      <c r="I253" s="107">
        <f t="shared" si="101"/>
        <v>1614520.976</v>
      </c>
      <c r="J253" s="107">
        <v>3229041.952</v>
      </c>
      <c r="K253" s="107">
        <f t="shared" si="102"/>
        <v>3229041.952</v>
      </c>
      <c r="L253" s="107">
        <v>3229041.952</v>
      </c>
      <c r="M253" s="107">
        <f t="shared" si="103"/>
        <v>4859802.4184999997</v>
      </c>
      <c r="N253" s="107">
        <v>6490562.8849999998</v>
      </c>
      <c r="O253" s="107">
        <f t="shared" si="104"/>
        <v>8128888.4780000001</v>
      </c>
      <c r="P253" s="107">
        <v>9767214.0710000005</v>
      </c>
      <c r="Q253" s="107">
        <f t="shared" si="105"/>
        <v>11412735.045499999</v>
      </c>
      <c r="R253" s="107">
        <v>13058256.02</v>
      </c>
      <c r="S253" s="107"/>
      <c r="T253" s="107"/>
      <c r="U253" s="107"/>
      <c r="V253" s="107"/>
      <c r="W253" s="107"/>
      <c r="X253" s="107"/>
      <c r="Y253" s="107"/>
      <c r="Z253" s="107"/>
      <c r="AA253" s="107"/>
      <c r="AB253" s="107"/>
      <c r="AC253" s="107"/>
      <c r="AD253" s="107"/>
      <c r="AE253" s="107"/>
      <c r="AF253" s="107"/>
      <c r="AG253" s="107"/>
    </row>
    <row r="254" spans="1:33" ht="15.75" customHeight="1">
      <c r="A254" s="107"/>
      <c r="B254" s="107" t="s">
        <v>555</v>
      </c>
      <c r="C254" s="107" t="s">
        <v>448</v>
      </c>
      <c r="D254" s="107" t="s">
        <v>648</v>
      </c>
      <c r="E254" s="107" t="str">
        <f t="shared" si="81"/>
        <v>crude oil</v>
      </c>
      <c r="F254" s="107">
        <v>1191363.53</v>
      </c>
      <c r="G254" s="107">
        <f t="shared" si="100"/>
        <v>1191363.53</v>
      </c>
      <c r="H254" s="107">
        <v>1191363.53</v>
      </c>
      <c r="I254" s="107">
        <f t="shared" si="101"/>
        <v>1191363.53</v>
      </c>
      <c r="J254" s="107">
        <v>1191363.53</v>
      </c>
      <c r="K254" s="107">
        <f t="shared" si="102"/>
        <v>1191363.53</v>
      </c>
      <c r="L254" s="107">
        <v>1191363.53</v>
      </c>
      <c r="M254" s="107">
        <f t="shared" si="103"/>
        <v>1191363.53</v>
      </c>
      <c r="N254" s="107">
        <v>1191363.53</v>
      </c>
      <c r="O254" s="107">
        <f t="shared" si="104"/>
        <v>1191363.53</v>
      </c>
      <c r="P254" s="107">
        <v>1191363.53</v>
      </c>
      <c r="Q254" s="107">
        <f t="shared" si="105"/>
        <v>1191363.53</v>
      </c>
      <c r="R254" s="107">
        <v>1191363.53</v>
      </c>
      <c r="S254" s="107"/>
      <c r="T254" s="107"/>
      <c r="U254" s="107"/>
      <c r="V254" s="107"/>
      <c r="W254" s="107"/>
      <c r="X254" s="107"/>
      <c r="Y254" s="107"/>
      <c r="Z254" s="107"/>
      <c r="AA254" s="107"/>
      <c r="AB254" s="107"/>
      <c r="AC254" s="107"/>
      <c r="AD254" s="107"/>
      <c r="AE254" s="107"/>
      <c r="AF254" s="107"/>
      <c r="AG254" s="107"/>
    </row>
    <row r="255" spans="1:33" ht="15.75" customHeight="1">
      <c r="A255" s="107"/>
      <c r="B255" s="107" t="s">
        <v>555</v>
      </c>
      <c r="C255" s="107" t="s">
        <v>448</v>
      </c>
      <c r="D255" s="107" t="s">
        <v>649</v>
      </c>
      <c r="E255" s="107" t="str">
        <f t="shared" si="81"/>
        <v>solar PV</v>
      </c>
      <c r="F255" s="107">
        <v>3027471.6039999998</v>
      </c>
      <c r="G255" s="107">
        <f t="shared" si="100"/>
        <v>3190067.0805000002</v>
      </c>
      <c r="H255" s="107">
        <v>3352662.557</v>
      </c>
      <c r="I255" s="107">
        <f t="shared" si="101"/>
        <v>3476113.8904999997</v>
      </c>
      <c r="J255" s="107">
        <v>3599565.2239999999</v>
      </c>
      <c r="K255" s="107">
        <f t="shared" si="102"/>
        <v>3624524.352</v>
      </c>
      <c r="L255" s="107">
        <v>3649483.48</v>
      </c>
      <c r="M255" s="107">
        <f t="shared" si="103"/>
        <v>3675504.4685</v>
      </c>
      <c r="N255" s="107">
        <v>3701525.4569999999</v>
      </c>
      <c r="O255" s="107">
        <f t="shared" si="104"/>
        <v>3733977.2735000001</v>
      </c>
      <c r="P255" s="107">
        <v>3766429.09</v>
      </c>
      <c r="Q255" s="107">
        <f t="shared" si="105"/>
        <v>3806103.2115000002</v>
      </c>
      <c r="R255" s="107">
        <v>3845777.3330000001</v>
      </c>
      <c r="S255" s="107"/>
      <c r="T255" s="107"/>
      <c r="U255" s="107"/>
      <c r="V255" s="107"/>
      <c r="W255" s="107"/>
      <c r="X255" s="107"/>
      <c r="Y255" s="107"/>
      <c r="Z255" s="107"/>
      <c r="AA255" s="107"/>
      <c r="AB255" s="107"/>
      <c r="AC255" s="107"/>
      <c r="AD255" s="107"/>
      <c r="AE255" s="107"/>
      <c r="AF255" s="107"/>
      <c r="AG255" s="107"/>
    </row>
    <row r="256" spans="1:33" ht="15.75" customHeight="1">
      <c r="A256" s="107"/>
      <c r="B256" s="107" t="s">
        <v>555</v>
      </c>
      <c r="C256" s="107" t="s">
        <v>448</v>
      </c>
      <c r="D256" s="107" t="s">
        <v>650</v>
      </c>
      <c r="E256" s="107" t="str">
        <f t="shared" si="81"/>
        <v>storage</v>
      </c>
      <c r="F256" s="107">
        <v>0</v>
      </c>
      <c r="G256" s="107">
        <v>0</v>
      </c>
      <c r="H256" s="107">
        <v>0</v>
      </c>
      <c r="I256" s="107">
        <v>0</v>
      </c>
      <c r="J256" s="107">
        <v>0</v>
      </c>
      <c r="K256" s="107">
        <v>0</v>
      </c>
      <c r="L256" s="107">
        <v>0</v>
      </c>
      <c r="M256" s="107">
        <v>0</v>
      </c>
      <c r="N256" s="107">
        <v>0</v>
      </c>
      <c r="O256" s="107">
        <v>0</v>
      </c>
      <c r="P256" s="107">
        <v>0</v>
      </c>
      <c r="Q256" s="107">
        <v>0</v>
      </c>
      <c r="R256" s="107">
        <v>0</v>
      </c>
      <c r="S256" s="107"/>
      <c r="T256" s="107"/>
      <c r="U256" s="107"/>
      <c r="V256" s="107"/>
      <c r="W256" s="107"/>
      <c r="X256" s="107"/>
      <c r="Y256" s="107"/>
      <c r="Z256" s="107"/>
      <c r="AA256" s="107"/>
      <c r="AB256" s="107"/>
      <c r="AC256" s="107"/>
      <c r="AD256" s="107"/>
      <c r="AE256" s="107"/>
      <c r="AF256" s="107"/>
      <c r="AG256" s="107"/>
    </row>
    <row r="257" spans="1:33" ht="15.75" customHeight="1">
      <c r="A257" s="107"/>
      <c r="B257" s="107" t="s">
        <v>555</v>
      </c>
      <c r="C257" s="107" t="s">
        <v>448</v>
      </c>
      <c r="D257" s="107" t="s">
        <v>652</v>
      </c>
      <c r="E257" s="107" t="str">
        <f t="shared" si="81"/>
        <v>solar PV</v>
      </c>
      <c r="F257" s="107">
        <v>1219219.9010000001</v>
      </c>
      <c r="G257" s="107">
        <f t="shared" ref="G257:G270" si="106">AVERAGE(F257,H257)</f>
        <v>1219220.5975000001</v>
      </c>
      <c r="H257" s="107">
        <v>1219221.294</v>
      </c>
      <c r="I257" s="107">
        <f t="shared" ref="I257:I270" si="107">AVERAGE(H257,J257)</f>
        <v>1219221.9125000001</v>
      </c>
      <c r="J257" s="107">
        <v>1219222.531</v>
      </c>
      <c r="K257" s="107">
        <f t="shared" ref="K257:K270" si="108">AVERAGE(J257,L257)</f>
        <v>1213145.7779999999</v>
      </c>
      <c r="L257" s="107">
        <v>1207069.0249999999</v>
      </c>
      <c r="M257" s="107">
        <f t="shared" ref="M257:M270" si="109">AVERAGE(L257,N257)</f>
        <v>1201039.5430000001</v>
      </c>
      <c r="N257" s="107">
        <v>1195010.061</v>
      </c>
      <c r="O257" s="107">
        <f t="shared" ref="O257:O270" si="110">AVERAGE(N257,P257)</f>
        <v>1189043.5455</v>
      </c>
      <c r="P257" s="107">
        <v>1183077.03</v>
      </c>
      <c r="Q257" s="107">
        <f t="shared" ref="Q257:Q270" si="111">AVERAGE(P257,R257)</f>
        <v>1177172.8725000001</v>
      </c>
      <c r="R257" s="107">
        <v>1171268.7150000001</v>
      </c>
      <c r="S257" s="107"/>
      <c r="T257" s="107"/>
      <c r="U257" s="107"/>
      <c r="V257" s="107"/>
      <c r="W257" s="107"/>
      <c r="X257" s="107"/>
      <c r="Y257" s="107"/>
      <c r="Z257" s="107"/>
      <c r="AA257" s="107"/>
      <c r="AB257" s="107"/>
      <c r="AC257" s="107"/>
      <c r="AD257" s="107"/>
      <c r="AE257" s="107"/>
      <c r="AF257" s="107"/>
      <c r="AG257" s="107"/>
    </row>
    <row r="258" spans="1:33" ht="15.75" customHeight="1">
      <c r="A258" s="107"/>
      <c r="B258" s="107" t="s">
        <v>554</v>
      </c>
      <c r="C258" s="107" t="s">
        <v>448</v>
      </c>
      <c r="D258" s="107" t="s">
        <v>638</v>
      </c>
      <c r="E258" s="107" t="str">
        <f t="shared" si="81"/>
        <v>biomass</v>
      </c>
      <c r="F258" s="107">
        <v>0</v>
      </c>
      <c r="G258" s="107">
        <f t="shared" si="106"/>
        <v>0</v>
      </c>
      <c r="H258" s="107">
        <v>0</v>
      </c>
      <c r="I258" s="107">
        <f t="shared" si="107"/>
        <v>0</v>
      </c>
      <c r="J258" s="107">
        <v>0</v>
      </c>
      <c r="K258" s="107">
        <f t="shared" si="108"/>
        <v>0</v>
      </c>
      <c r="L258" s="107">
        <v>0</v>
      </c>
      <c r="M258" s="107">
        <f t="shared" si="109"/>
        <v>0</v>
      </c>
      <c r="N258" s="107">
        <v>0</v>
      </c>
      <c r="O258" s="107">
        <f t="shared" si="110"/>
        <v>0</v>
      </c>
      <c r="P258" s="107">
        <v>0</v>
      </c>
      <c r="Q258" s="107">
        <f t="shared" si="111"/>
        <v>0</v>
      </c>
      <c r="R258" s="107">
        <v>0</v>
      </c>
      <c r="S258" s="107"/>
      <c r="T258" s="107"/>
      <c r="U258" s="107"/>
      <c r="V258" s="107"/>
      <c r="W258" s="107"/>
      <c r="X258" s="107"/>
      <c r="Y258" s="107"/>
      <c r="Z258" s="107"/>
      <c r="AA258" s="107"/>
      <c r="AB258" s="107"/>
      <c r="AC258" s="107"/>
      <c r="AD258" s="107"/>
      <c r="AE258" s="107"/>
      <c r="AF258" s="107"/>
      <c r="AG258" s="107"/>
    </row>
    <row r="259" spans="1:33" ht="15.75" customHeight="1">
      <c r="A259" s="107"/>
      <c r="B259" s="107" t="s">
        <v>554</v>
      </c>
      <c r="C259" s="107" t="s">
        <v>448</v>
      </c>
      <c r="D259" s="107" t="s">
        <v>639</v>
      </c>
      <c r="E259" s="107" t="str">
        <f t="shared" ref="E259:E322" si="112">LOOKUP(D259,$U$2:$V$15,$V$2:$V$15)</f>
        <v>hard coal</v>
      </c>
      <c r="F259" s="107">
        <v>1369326.621</v>
      </c>
      <c r="G259" s="107">
        <f t="shared" si="106"/>
        <v>2490096.9785000002</v>
      </c>
      <c r="H259" s="107">
        <v>3610867.3360000001</v>
      </c>
      <c r="I259" s="107">
        <f t="shared" si="107"/>
        <v>2160689.5770999999</v>
      </c>
      <c r="J259" s="107">
        <v>710511.81819999998</v>
      </c>
      <c r="K259" s="107">
        <f t="shared" si="108"/>
        <v>2149773.8270999999</v>
      </c>
      <c r="L259" s="107">
        <v>3589035.8360000001</v>
      </c>
      <c r="M259" s="107">
        <f t="shared" si="109"/>
        <v>3625303.3859999999</v>
      </c>
      <c r="N259" s="107">
        <v>3661570.9360000002</v>
      </c>
      <c r="O259" s="107">
        <f t="shared" si="110"/>
        <v>3542877.1359999999</v>
      </c>
      <c r="P259" s="107">
        <v>3424183.3360000001</v>
      </c>
      <c r="Q259" s="107">
        <f t="shared" si="111"/>
        <v>3431667.182</v>
      </c>
      <c r="R259" s="107">
        <v>3439151.0279999999</v>
      </c>
      <c r="S259" s="107"/>
      <c r="T259" s="107"/>
      <c r="U259" s="107"/>
      <c r="V259" s="107"/>
      <c r="W259" s="107"/>
      <c r="X259" s="107"/>
      <c r="Y259" s="107"/>
      <c r="Z259" s="107"/>
      <c r="AA259" s="107"/>
      <c r="AB259" s="107"/>
      <c r="AC259" s="107"/>
      <c r="AD259" s="107"/>
      <c r="AE259" s="107"/>
      <c r="AF259" s="107"/>
      <c r="AG259" s="107"/>
    </row>
    <row r="260" spans="1:33" ht="15.75" customHeight="1">
      <c r="A260" s="107"/>
      <c r="B260" s="107" t="s">
        <v>554</v>
      </c>
      <c r="C260" s="107" t="s">
        <v>448</v>
      </c>
      <c r="D260" s="107" t="s">
        <v>640</v>
      </c>
      <c r="E260" s="107" t="str">
        <f t="shared" si="112"/>
        <v>solar thermal</v>
      </c>
      <c r="F260" s="107">
        <v>0</v>
      </c>
      <c r="G260" s="107">
        <f t="shared" si="106"/>
        <v>0</v>
      </c>
      <c r="H260" s="107">
        <v>0</v>
      </c>
      <c r="I260" s="107">
        <f t="shared" si="107"/>
        <v>0</v>
      </c>
      <c r="J260" s="107">
        <v>0</v>
      </c>
      <c r="K260" s="107">
        <f t="shared" si="108"/>
        <v>0</v>
      </c>
      <c r="L260" s="107">
        <v>0</v>
      </c>
      <c r="M260" s="107">
        <f t="shared" si="109"/>
        <v>0</v>
      </c>
      <c r="N260" s="107">
        <v>0</v>
      </c>
      <c r="O260" s="107">
        <f t="shared" si="110"/>
        <v>0</v>
      </c>
      <c r="P260" s="107">
        <v>0</v>
      </c>
      <c r="Q260" s="107">
        <f t="shared" si="111"/>
        <v>0</v>
      </c>
      <c r="R260" s="107">
        <v>0</v>
      </c>
      <c r="S260" s="107"/>
      <c r="T260" s="107"/>
      <c r="U260" s="107"/>
      <c r="V260" s="107"/>
      <c r="W260" s="107"/>
      <c r="X260" s="107"/>
      <c r="Y260" s="107"/>
      <c r="Z260" s="107"/>
      <c r="AA260" s="107"/>
      <c r="AB260" s="107"/>
      <c r="AC260" s="107"/>
      <c r="AD260" s="107"/>
      <c r="AE260" s="107"/>
      <c r="AF260" s="107"/>
      <c r="AG260" s="107"/>
    </row>
    <row r="261" spans="1:33" ht="15.75" customHeight="1">
      <c r="A261" s="107"/>
      <c r="B261" s="107" t="s">
        <v>554</v>
      </c>
      <c r="C261" s="107" t="s">
        <v>448</v>
      </c>
      <c r="D261" s="107" t="s">
        <v>641</v>
      </c>
      <c r="E261" s="107" t="str">
        <f t="shared" si="112"/>
        <v>geothermal</v>
      </c>
      <c r="F261" s="107">
        <v>0</v>
      </c>
      <c r="G261" s="107">
        <f t="shared" si="106"/>
        <v>0</v>
      </c>
      <c r="H261" s="107">
        <v>0</v>
      </c>
      <c r="I261" s="107">
        <f t="shared" si="107"/>
        <v>0</v>
      </c>
      <c r="J261" s="107">
        <v>0</v>
      </c>
      <c r="K261" s="107">
        <f t="shared" si="108"/>
        <v>0</v>
      </c>
      <c r="L261" s="107">
        <v>0</v>
      </c>
      <c r="M261" s="107">
        <f t="shared" si="109"/>
        <v>0</v>
      </c>
      <c r="N261" s="107">
        <v>0</v>
      </c>
      <c r="O261" s="107">
        <f t="shared" si="110"/>
        <v>0</v>
      </c>
      <c r="P261" s="107">
        <v>0</v>
      </c>
      <c r="Q261" s="107">
        <f t="shared" si="111"/>
        <v>0</v>
      </c>
      <c r="R261" s="107">
        <v>0</v>
      </c>
      <c r="S261" s="107"/>
      <c r="T261" s="107"/>
      <c r="U261" s="107"/>
      <c r="V261" s="107"/>
      <c r="W261" s="107"/>
      <c r="X261" s="107"/>
      <c r="Y261" s="107"/>
      <c r="Z261" s="107"/>
      <c r="AA261" s="107"/>
      <c r="AB261" s="107"/>
      <c r="AC261" s="107"/>
      <c r="AD261" s="107"/>
      <c r="AE261" s="107"/>
      <c r="AF261" s="107"/>
      <c r="AG261" s="107"/>
    </row>
    <row r="262" spans="1:33" ht="15.75" customHeight="1">
      <c r="A262" s="107"/>
      <c r="B262" s="107" t="s">
        <v>554</v>
      </c>
      <c r="C262" s="107" t="s">
        <v>448</v>
      </c>
      <c r="D262" s="107" t="s">
        <v>642</v>
      </c>
      <c r="E262" s="107" t="str">
        <f t="shared" si="112"/>
        <v>hydro</v>
      </c>
      <c r="F262" s="107">
        <v>1707223.692</v>
      </c>
      <c r="G262" s="107">
        <f t="shared" si="106"/>
        <v>1785147.3305000002</v>
      </c>
      <c r="H262" s="107">
        <v>1863070.969</v>
      </c>
      <c r="I262" s="107">
        <f t="shared" si="107"/>
        <v>1863070.969</v>
      </c>
      <c r="J262" s="107">
        <v>1863070.969</v>
      </c>
      <c r="K262" s="107">
        <f t="shared" si="108"/>
        <v>1863070.969</v>
      </c>
      <c r="L262" s="107">
        <v>1863070.969</v>
      </c>
      <c r="M262" s="107">
        <f t="shared" si="109"/>
        <v>1863070.969</v>
      </c>
      <c r="N262" s="107">
        <v>1863070.969</v>
      </c>
      <c r="O262" s="107">
        <f t="shared" si="110"/>
        <v>1863070.969</v>
      </c>
      <c r="P262" s="107">
        <v>1863070.969</v>
      </c>
      <c r="Q262" s="107">
        <f t="shared" si="111"/>
        <v>1863070.969</v>
      </c>
      <c r="R262" s="107">
        <v>1863070.969</v>
      </c>
      <c r="S262" s="107"/>
      <c r="T262" s="107"/>
      <c r="U262" s="107"/>
      <c r="V262" s="107"/>
      <c r="W262" s="107"/>
      <c r="X262" s="107"/>
      <c r="Y262" s="107"/>
      <c r="Z262" s="107"/>
      <c r="AA262" s="107"/>
      <c r="AB262" s="107"/>
      <c r="AC262" s="107"/>
      <c r="AD262" s="107"/>
      <c r="AE262" s="107"/>
      <c r="AF262" s="107"/>
      <c r="AG262" s="107"/>
    </row>
    <row r="263" spans="1:33" ht="15.75" customHeight="1">
      <c r="A263" s="107"/>
      <c r="B263" s="107" t="s">
        <v>554</v>
      </c>
      <c r="C263" s="107" t="s">
        <v>448</v>
      </c>
      <c r="D263" s="107" t="s">
        <v>632</v>
      </c>
      <c r="E263" s="107" t="str">
        <f t="shared" si="112"/>
        <v>hydro</v>
      </c>
      <c r="F263" s="107">
        <v>0</v>
      </c>
      <c r="G263" s="107">
        <f t="shared" si="106"/>
        <v>0</v>
      </c>
      <c r="H263" s="107">
        <v>0</v>
      </c>
      <c r="I263" s="107">
        <f t="shared" si="107"/>
        <v>0</v>
      </c>
      <c r="J263" s="107">
        <v>0</v>
      </c>
      <c r="K263" s="107">
        <f t="shared" si="108"/>
        <v>0</v>
      </c>
      <c r="L263" s="107">
        <v>0</v>
      </c>
      <c r="M263" s="107">
        <f t="shared" si="109"/>
        <v>0</v>
      </c>
      <c r="N263" s="107">
        <v>0</v>
      </c>
      <c r="O263" s="107">
        <f t="shared" si="110"/>
        <v>0</v>
      </c>
      <c r="P263" s="107">
        <v>0</v>
      </c>
      <c r="Q263" s="107">
        <f t="shared" si="111"/>
        <v>0</v>
      </c>
      <c r="R263" s="107">
        <v>0</v>
      </c>
      <c r="S263" s="107"/>
      <c r="T263" s="107"/>
      <c r="U263" s="107"/>
      <c r="V263" s="107"/>
      <c r="W263" s="107"/>
      <c r="X263" s="107"/>
      <c r="Y263" s="107"/>
      <c r="Z263" s="107"/>
      <c r="AA263" s="107"/>
      <c r="AB263" s="107"/>
      <c r="AC263" s="107"/>
      <c r="AD263" s="107"/>
      <c r="AE263" s="107"/>
      <c r="AF263" s="107"/>
      <c r="AG263" s="107"/>
    </row>
    <row r="264" spans="1:33" ht="15.75" customHeight="1">
      <c r="A264" s="107"/>
      <c r="B264" s="107" t="s">
        <v>554</v>
      </c>
      <c r="C264" s="107" t="s">
        <v>448</v>
      </c>
      <c r="D264" s="107" t="s">
        <v>643</v>
      </c>
      <c r="E264" s="107" t="str">
        <f t="shared" si="112"/>
        <v>onshore wind</v>
      </c>
      <c r="F264" s="107">
        <v>670259.3713</v>
      </c>
      <c r="G264" s="107">
        <f t="shared" si="106"/>
        <v>918249.37714999996</v>
      </c>
      <c r="H264" s="107">
        <v>1166239.3829999999</v>
      </c>
      <c r="I264" s="107">
        <f t="shared" si="107"/>
        <v>1764260.3659999999</v>
      </c>
      <c r="J264" s="107">
        <v>2362281.3489999999</v>
      </c>
      <c r="K264" s="107">
        <f t="shared" si="108"/>
        <v>2362281.3489999999</v>
      </c>
      <c r="L264" s="107">
        <v>2362281.3489999999</v>
      </c>
      <c r="M264" s="107">
        <f t="shared" si="109"/>
        <v>2471158.0894999998</v>
      </c>
      <c r="N264" s="107">
        <v>2580034.83</v>
      </c>
      <c r="O264" s="107">
        <f t="shared" si="110"/>
        <v>2579964.0094999997</v>
      </c>
      <c r="P264" s="107">
        <v>2579893.1889999998</v>
      </c>
      <c r="Q264" s="107">
        <f t="shared" si="111"/>
        <v>2579979.6509999996</v>
      </c>
      <c r="R264" s="107">
        <v>2580066.1129999999</v>
      </c>
      <c r="S264" s="107"/>
      <c r="T264" s="107"/>
      <c r="U264" s="107"/>
      <c r="V264" s="107"/>
      <c r="W264" s="107"/>
      <c r="X264" s="107"/>
      <c r="Y264" s="107"/>
      <c r="Z264" s="107"/>
      <c r="AA264" s="107"/>
      <c r="AB264" s="107"/>
      <c r="AC264" s="107"/>
      <c r="AD264" s="107"/>
      <c r="AE264" s="107"/>
      <c r="AF264" s="107"/>
      <c r="AG264" s="107"/>
    </row>
    <row r="265" spans="1:33" ht="15.75" customHeight="1">
      <c r="A265" s="107"/>
      <c r="B265" s="107" t="s">
        <v>554</v>
      </c>
      <c r="C265" s="107" t="s">
        <v>448</v>
      </c>
      <c r="D265" s="107" t="s">
        <v>644</v>
      </c>
      <c r="E265" s="107" t="str">
        <f t="shared" si="112"/>
        <v>natural gas nonpeaker</v>
      </c>
      <c r="F265" s="107">
        <v>20564731.68</v>
      </c>
      <c r="G265" s="107">
        <f t="shared" si="106"/>
        <v>20561787.68</v>
      </c>
      <c r="H265" s="107">
        <v>20558843.68</v>
      </c>
      <c r="I265" s="107">
        <f t="shared" si="107"/>
        <v>20552207.91</v>
      </c>
      <c r="J265" s="107">
        <v>20545572.140000001</v>
      </c>
      <c r="K265" s="107">
        <f t="shared" si="108"/>
        <v>20532483.109999999</v>
      </c>
      <c r="L265" s="107">
        <v>20519394.079999998</v>
      </c>
      <c r="M265" s="107">
        <f t="shared" si="109"/>
        <v>20519394.079999998</v>
      </c>
      <c r="N265" s="107">
        <v>20519394.079999998</v>
      </c>
      <c r="O265" s="107">
        <f t="shared" si="110"/>
        <v>20519394.079999998</v>
      </c>
      <c r="P265" s="107">
        <v>20519394.079999998</v>
      </c>
      <c r="Q265" s="107">
        <f t="shared" si="111"/>
        <v>20080534.945</v>
      </c>
      <c r="R265" s="107">
        <v>19641675.809999999</v>
      </c>
      <c r="S265" s="107"/>
      <c r="T265" s="107"/>
      <c r="U265" s="107"/>
      <c r="V265" s="107"/>
      <c r="W265" s="107"/>
      <c r="X265" s="107"/>
      <c r="Y265" s="107"/>
      <c r="Z265" s="107"/>
      <c r="AA265" s="107"/>
      <c r="AB265" s="107"/>
      <c r="AC265" s="107"/>
      <c r="AD265" s="107"/>
      <c r="AE265" s="107"/>
      <c r="AF265" s="107"/>
      <c r="AG265" s="107"/>
    </row>
    <row r="266" spans="1:33" ht="15.75" customHeight="1">
      <c r="A266" s="107"/>
      <c r="B266" s="107" t="s">
        <v>554</v>
      </c>
      <c r="C266" s="107" t="s">
        <v>448</v>
      </c>
      <c r="D266" s="107" t="s">
        <v>645</v>
      </c>
      <c r="E266" s="107" t="str">
        <f t="shared" si="112"/>
        <v>natural gas peaker</v>
      </c>
      <c r="F266" s="107">
        <v>70872.08</v>
      </c>
      <c r="G266" s="107">
        <f t="shared" si="106"/>
        <v>66361.58</v>
      </c>
      <c r="H266" s="107">
        <v>61851.08</v>
      </c>
      <c r="I266" s="107">
        <f t="shared" si="107"/>
        <v>61851.08</v>
      </c>
      <c r="J266" s="107">
        <v>61851.08</v>
      </c>
      <c r="K266" s="107">
        <f t="shared" si="108"/>
        <v>48430.16</v>
      </c>
      <c r="L266" s="107">
        <v>35009.24</v>
      </c>
      <c r="M266" s="107">
        <f t="shared" si="109"/>
        <v>35009.24</v>
      </c>
      <c r="N266" s="107">
        <v>35009.24</v>
      </c>
      <c r="O266" s="107">
        <f t="shared" si="110"/>
        <v>35009.24</v>
      </c>
      <c r="P266" s="107">
        <v>35009.24</v>
      </c>
      <c r="Q266" s="107">
        <f t="shared" si="111"/>
        <v>35009.24</v>
      </c>
      <c r="R266" s="107">
        <v>35009.24</v>
      </c>
      <c r="S266" s="107"/>
      <c r="T266" s="107"/>
      <c r="U266" s="107"/>
      <c r="V266" s="107"/>
      <c r="W266" s="107"/>
      <c r="X266" s="107"/>
      <c r="Y266" s="107"/>
      <c r="Z266" s="107"/>
      <c r="AA266" s="107"/>
      <c r="AB266" s="107"/>
      <c r="AC266" s="107"/>
      <c r="AD266" s="107"/>
      <c r="AE266" s="107"/>
      <c r="AF266" s="107"/>
      <c r="AG266" s="107"/>
    </row>
    <row r="267" spans="1:33" ht="15.75" customHeight="1">
      <c r="A267" s="107"/>
      <c r="B267" s="107" t="s">
        <v>554</v>
      </c>
      <c r="C267" s="107" t="s">
        <v>448</v>
      </c>
      <c r="D267" s="107" t="s">
        <v>646</v>
      </c>
      <c r="E267" s="107" t="str">
        <f t="shared" si="112"/>
        <v>nuclear</v>
      </c>
      <c r="F267" s="107">
        <v>13500322.949999999</v>
      </c>
      <c r="G267" s="107">
        <f t="shared" si="106"/>
        <v>13500322.949999999</v>
      </c>
      <c r="H267" s="107">
        <v>13500322.949999999</v>
      </c>
      <c r="I267" s="107">
        <f t="shared" si="107"/>
        <v>13500322.949999999</v>
      </c>
      <c r="J267" s="107">
        <v>13500322.949999999</v>
      </c>
      <c r="K267" s="107">
        <f t="shared" si="108"/>
        <v>13500322.949999999</v>
      </c>
      <c r="L267" s="107">
        <v>13500322.949999999</v>
      </c>
      <c r="M267" s="107">
        <f t="shared" si="109"/>
        <v>13500322.949999999</v>
      </c>
      <c r="N267" s="107">
        <v>13500322.949999999</v>
      </c>
      <c r="O267" s="107">
        <f t="shared" si="110"/>
        <v>13500322.949999999</v>
      </c>
      <c r="P267" s="107">
        <v>13500322.949999999</v>
      </c>
      <c r="Q267" s="107">
        <f t="shared" si="111"/>
        <v>13500322.949999999</v>
      </c>
      <c r="R267" s="107">
        <v>13500322.949999999</v>
      </c>
      <c r="S267" s="107"/>
      <c r="T267" s="107"/>
      <c r="U267" s="107"/>
      <c r="V267" s="107"/>
      <c r="W267" s="107"/>
      <c r="X267" s="107"/>
      <c r="Y267" s="107"/>
      <c r="Z267" s="107"/>
      <c r="AA267" s="107"/>
      <c r="AB267" s="107"/>
      <c r="AC267" s="107"/>
      <c r="AD267" s="107"/>
      <c r="AE267" s="107"/>
      <c r="AF267" s="107"/>
      <c r="AG267" s="107"/>
    </row>
    <row r="268" spans="1:33" ht="15.75" customHeight="1">
      <c r="A268" s="107"/>
      <c r="B268" s="107" t="s">
        <v>554</v>
      </c>
      <c r="C268" s="107" t="s">
        <v>448</v>
      </c>
      <c r="D268" s="107" t="s">
        <v>647</v>
      </c>
      <c r="E268" s="107" t="str">
        <f t="shared" si="112"/>
        <v>offshore wind</v>
      </c>
      <c r="F268" s="107">
        <v>0</v>
      </c>
      <c r="G268" s="107">
        <f t="shared" si="106"/>
        <v>0</v>
      </c>
      <c r="H268" s="107">
        <v>0</v>
      </c>
      <c r="I268" s="107">
        <f t="shared" si="107"/>
        <v>229297.51089999999</v>
      </c>
      <c r="J268" s="107">
        <v>458595.02179999999</v>
      </c>
      <c r="K268" s="107">
        <f t="shared" si="108"/>
        <v>927892.31889999995</v>
      </c>
      <c r="L268" s="107">
        <v>1397189.6159999999</v>
      </c>
      <c r="M268" s="107">
        <f t="shared" si="109"/>
        <v>2151530.9849999999</v>
      </c>
      <c r="N268" s="107">
        <v>2905872.3539999998</v>
      </c>
      <c r="O268" s="107">
        <f t="shared" si="110"/>
        <v>3663873.4684999995</v>
      </c>
      <c r="P268" s="107">
        <v>4421874.5829999996</v>
      </c>
      <c r="Q268" s="107">
        <f t="shared" si="111"/>
        <v>5182659.3329999996</v>
      </c>
      <c r="R268" s="107">
        <v>5943444.0829999996</v>
      </c>
      <c r="S268" s="107"/>
      <c r="T268" s="107"/>
      <c r="U268" s="107"/>
      <c r="V268" s="107"/>
      <c r="W268" s="107"/>
      <c r="X268" s="107"/>
      <c r="Y268" s="107"/>
      <c r="Z268" s="107"/>
      <c r="AA268" s="107"/>
      <c r="AB268" s="107"/>
      <c r="AC268" s="107"/>
      <c r="AD268" s="107"/>
      <c r="AE268" s="107"/>
      <c r="AF268" s="107"/>
      <c r="AG268" s="107"/>
    </row>
    <row r="269" spans="1:33" ht="15.75" customHeight="1">
      <c r="A269" s="107"/>
      <c r="B269" s="107" t="s">
        <v>554</v>
      </c>
      <c r="C269" s="107" t="s">
        <v>448</v>
      </c>
      <c r="D269" s="107" t="s">
        <v>648</v>
      </c>
      <c r="E269" s="107" t="str">
        <f t="shared" si="112"/>
        <v>crude oil</v>
      </c>
      <c r="F269" s="107">
        <v>604149.0048</v>
      </c>
      <c r="G269" s="107">
        <f t="shared" si="106"/>
        <v>604149.0048</v>
      </c>
      <c r="H269" s="107">
        <v>604149.0048</v>
      </c>
      <c r="I269" s="107">
        <f t="shared" si="107"/>
        <v>604149.0048</v>
      </c>
      <c r="J269" s="107">
        <v>604149.0048</v>
      </c>
      <c r="K269" s="107">
        <f t="shared" si="108"/>
        <v>604149.0048</v>
      </c>
      <c r="L269" s="107">
        <v>604149.0048</v>
      </c>
      <c r="M269" s="107">
        <f t="shared" si="109"/>
        <v>604149.0048</v>
      </c>
      <c r="N269" s="107">
        <v>604149.0048</v>
      </c>
      <c r="O269" s="107">
        <f t="shared" si="110"/>
        <v>604149.0048</v>
      </c>
      <c r="P269" s="107">
        <v>604149.0048</v>
      </c>
      <c r="Q269" s="107">
        <f t="shared" si="111"/>
        <v>604149.0048</v>
      </c>
      <c r="R269" s="107">
        <v>604149.0048</v>
      </c>
      <c r="S269" s="107"/>
      <c r="T269" s="107"/>
      <c r="U269" s="107"/>
      <c r="V269" s="107"/>
      <c r="W269" s="107"/>
      <c r="X269" s="107"/>
      <c r="Y269" s="107"/>
      <c r="Z269" s="107"/>
      <c r="AA269" s="107"/>
      <c r="AB269" s="107"/>
      <c r="AC269" s="107"/>
      <c r="AD269" s="107"/>
      <c r="AE269" s="107"/>
      <c r="AF269" s="107"/>
      <c r="AG269" s="107"/>
    </row>
    <row r="270" spans="1:33" ht="15.75" customHeight="1">
      <c r="A270" s="107"/>
      <c r="B270" s="107" t="s">
        <v>554</v>
      </c>
      <c r="C270" s="107" t="s">
        <v>448</v>
      </c>
      <c r="D270" s="107" t="s">
        <v>649</v>
      </c>
      <c r="E270" s="107" t="str">
        <f t="shared" si="112"/>
        <v>solar PV</v>
      </c>
      <c r="F270" s="107">
        <v>1258157.42</v>
      </c>
      <c r="G270" s="107">
        <f t="shared" si="106"/>
        <v>1344378.9479999999</v>
      </c>
      <c r="H270" s="107">
        <v>1430600.476</v>
      </c>
      <c r="I270" s="107">
        <f t="shared" si="107"/>
        <v>1469012.274</v>
      </c>
      <c r="J270" s="107">
        <v>1507424.0719999999</v>
      </c>
      <c r="K270" s="107">
        <f t="shared" si="108"/>
        <v>1532931.7294999999</v>
      </c>
      <c r="L270" s="107">
        <v>1558439.3870000001</v>
      </c>
      <c r="M270" s="107">
        <f t="shared" si="109"/>
        <v>1609085.27</v>
      </c>
      <c r="N270" s="107">
        <v>1659731.1529999999</v>
      </c>
      <c r="O270" s="107">
        <f t="shared" si="110"/>
        <v>1733636.0874999999</v>
      </c>
      <c r="P270" s="107">
        <v>1807541.0220000001</v>
      </c>
      <c r="Q270" s="107">
        <f t="shared" si="111"/>
        <v>1925046.591</v>
      </c>
      <c r="R270" s="107">
        <v>2042552.16</v>
      </c>
      <c r="S270" s="107"/>
      <c r="T270" s="107"/>
      <c r="U270" s="107"/>
      <c r="V270" s="107"/>
      <c r="W270" s="107"/>
      <c r="X270" s="107"/>
      <c r="Y270" s="107"/>
      <c r="Z270" s="107"/>
      <c r="AA270" s="107"/>
      <c r="AB270" s="107"/>
      <c r="AC270" s="107"/>
      <c r="AD270" s="107"/>
      <c r="AE270" s="107"/>
      <c r="AF270" s="107"/>
      <c r="AG270" s="107"/>
    </row>
    <row r="271" spans="1:33" ht="15.75" customHeight="1">
      <c r="A271" s="107"/>
      <c r="B271" s="107" t="s">
        <v>554</v>
      </c>
      <c r="C271" s="107" t="s">
        <v>448</v>
      </c>
      <c r="D271" s="107" t="s">
        <v>650</v>
      </c>
      <c r="E271" s="107" t="str">
        <f t="shared" si="112"/>
        <v>storage</v>
      </c>
      <c r="F271" s="107">
        <v>0</v>
      </c>
      <c r="G271" s="107">
        <v>0</v>
      </c>
      <c r="H271" s="107">
        <v>0</v>
      </c>
      <c r="I271" s="107">
        <v>0</v>
      </c>
      <c r="J271" s="107">
        <v>0</v>
      </c>
      <c r="K271" s="107">
        <v>0</v>
      </c>
      <c r="L271" s="107">
        <v>0</v>
      </c>
      <c r="M271" s="107">
        <v>0</v>
      </c>
      <c r="N271" s="107">
        <v>0</v>
      </c>
      <c r="O271" s="107">
        <v>0</v>
      </c>
      <c r="P271" s="107">
        <v>0</v>
      </c>
      <c r="Q271" s="107">
        <v>0</v>
      </c>
      <c r="R271" s="107">
        <v>0</v>
      </c>
      <c r="S271" s="107"/>
      <c r="T271" s="107"/>
      <c r="U271" s="107"/>
      <c r="V271" s="107"/>
      <c r="W271" s="107"/>
      <c r="X271" s="107"/>
      <c r="Y271" s="107"/>
      <c r="Z271" s="107"/>
      <c r="AA271" s="107"/>
      <c r="AB271" s="107"/>
      <c r="AC271" s="107"/>
      <c r="AD271" s="107"/>
      <c r="AE271" s="107"/>
      <c r="AF271" s="107"/>
      <c r="AG271" s="107"/>
    </row>
    <row r="272" spans="1:33" ht="15.75" customHeight="1">
      <c r="A272" s="107"/>
      <c r="B272" s="107" t="s">
        <v>554</v>
      </c>
      <c r="C272" s="107" t="s">
        <v>448</v>
      </c>
      <c r="D272" s="107" t="s">
        <v>652</v>
      </c>
      <c r="E272" s="107" t="str">
        <f t="shared" si="112"/>
        <v>solar PV</v>
      </c>
      <c r="F272" s="107">
        <v>496088.03350000002</v>
      </c>
      <c r="G272" s="107">
        <f t="shared" ref="G272:G285" si="113">AVERAGE(F272,H272)</f>
        <v>7984095.7067500008</v>
      </c>
      <c r="H272" s="107">
        <v>15472103.380000001</v>
      </c>
      <c r="I272" s="107">
        <f t="shared" ref="I272:I285" si="114">AVERAGE(H272,J272)</f>
        <v>15395656.615</v>
      </c>
      <c r="J272" s="107">
        <v>15319209.85</v>
      </c>
      <c r="K272" s="107">
        <f t="shared" ref="K272:K285" si="115">AVERAGE(J272,L272)</f>
        <v>15243537.844999999</v>
      </c>
      <c r="L272" s="107">
        <v>15167865.84</v>
      </c>
      <c r="M272" s="107">
        <f t="shared" ref="M272:M285" si="116">AVERAGE(L272,N272)</f>
        <v>15092752.030000001</v>
      </c>
      <c r="N272" s="107">
        <v>15017638.220000001</v>
      </c>
      <c r="O272" s="107">
        <f t="shared" ref="O272:O285" si="117">AVERAGE(N272,P272)</f>
        <v>14942615.690000001</v>
      </c>
      <c r="P272" s="107">
        <v>14867593.16</v>
      </c>
      <c r="Q272" s="107">
        <f t="shared" ref="Q272:Q285" si="118">AVERAGE(P272,R272)</f>
        <v>14793311.82</v>
      </c>
      <c r="R272" s="107">
        <v>14719030.48</v>
      </c>
      <c r="S272" s="107"/>
      <c r="T272" s="107"/>
      <c r="U272" s="107"/>
      <c r="V272" s="107"/>
      <c r="W272" s="107"/>
      <c r="X272" s="107"/>
      <c r="Y272" s="107"/>
      <c r="Z272" s="107"/>
      <c r="AA272" s="107"/>
      <c r="AB272" s="107"/>
      <c r="AC272" s="107"/>
      <c r="AD272" s="107"/>
      <c r="AE272" s="107"/>
      <c r="AF272" s="107"/>
      <c r="AG272" s="107"/>
    </row>
    <row r="273" spans="1:33" ht="15.75" customHeight="1">
      <c r="A273" s="107"/>
      <c r="B273" s="107" t="s">
        <v>553</v>
      </c>
      <c r="C273" s="107" t="s">
        <v>448</v>
      </c>
      <c r="D273" s="107" t="s">
        <v>638</v>
      </c>
      <c r="E273" s="107" t="str">
        <f t="shared" si="112"/>
        <v>biomass</v>
      </c>
      <c r="F273" s="107">
        <v>0</v>
      </c>
      <c r="G273" s="107">
        <f t="shared" si="113"/>
        <v>0</v>
      </c>
      <c r="H273" s="107">
        <v>0</v>
      </c>
      <c r="I273" s="107">
        <f t="shared" si="114"/>
        <v>0</v>
      </c>
      <c r="J273" s="107">
        <v>0</v>
      </c>
      <c r="K273" s="107">
        <f t="shared" si="115"/>
        <v>0</v>
      </c>
      <c r="L273" s="107">
        <v>0</v>
      </c>
      <c r="M273" s="107">
        <f t="shared" si="116"/>
        <v>0</v>
      </c>
      <c r="N273" s="107">
        <v>0</v>
      </c>
      <c r="O273" s="107">
        <f t="shared" si="117"/>
        <v>0</v>
      </c>
      <c r="P273" s="107">
        <v>0</v>
      </c>
      <c r="Q273" s="107">
        <f t="shared" si="118"/>
        <v>0</v>
      </c>
      <c r="R273" s="107">
        <v>0</v>
      </c>
      <c r="S273" s="107"/>
      <c r="T273" s="107"/>
      <c r="U273" s="107"/>
      <c r="V273" s="107"/>
      <c r="W273" s="107"/>
      <c r="X273" s="107"/>
      <c r="Y273" s="107"/>
      <c r="Z273" s="107"/>
      <c r="AA273" s="107"/>
      <c r="AB273" s="107"/>
      <c r="AC273" s="107"/>
      <c r="AD273" s="107"/>
      <c r="AE273" s="107"/>
      <c r="AF273" s="107"/>
      <c r="AG273" s="107"/>
    </row>
    <row r="274" spans="1:33" ht="15.75" customHeight="1">
      <c r="A274" s="107"/>
      <c r="B274" s="107" t="s">
        <v>553</v>
      </c>
      <c r="C274" s="107" t="s">
        <v>448</v>
      </c>
      <c r="D274" s="107" t="s">
        <v>639</v>
      </c>
      <c r="E274" s="107" t="str">
        <f t="shared" si="112"/>
        <v>hard coal</v>
      </c>
      <c r="F274" s="107">
        <v>0</v>
      </c>
      <c r="G274" s="107">
        <f t="shared" si="113"/>
        <v>0</v>
      </c>
      <c r="H274" s="107">
        <v>0</v>
      </c>
      <c r="I274" s="107">
        <f t="shared" si="114"/>
        <v>0</v>
      </c>
      <c r="J274" s="107">
        <v>0</v>
      </c>
      <c r="K274" s="107">
        <f t="shared" si="115"/>
        <v>0</v>
      </c>
      <c r="L274" s="107">
        <v>0</v>
      </c>
      <c r="M274" s="107">
        <f t="shared" si="116"/>
        <v>0</v>
      </c>
      <c r="N274" s="107">
        <v>0</v>
      </c>
      <c r="O274" s="107">
        <f t="shared" si="117"/>
        <v>0</v>
      </c>
      <c r="P274" s="107">
        <v>0</v>
      </c>
      <c r="Q274" s="107">
        <f t="shared" si="118"/>
        <v>0</v>
      </c>
      <c r="R274" s="107">
        <v>0</v>
      </c>
      <c r="S274" s="107"/>
      <c r="T274" s="107"/>
      <c r="U274" s="107"/>
      <c r="V274" s="107"/>
      <c r="W274" s="107"/>
      <c r="X274" s="107"/>
      <c r="Y274" s="107"/>
      <c r="Z274" s="107"/>
      <c r="AA274" s="107"/>
      <c r="AB274" s="107"/>
      <c r="AC274" s="107"/>
      <c r="AD274" s="107"/>
      <c r="AE274" s="107"/>
      <c r="AF274" s="107"/>
      <c r="AG274" s="107"/>
    </row>
    <row r="275" spans="1:33" ht="15.75" customHeight="1">
      <c r="A275" s="107"/>
      <c r="B275" s="107" t="s">
        <v>553</v>
      </c>
      <c r="C275" s="107" t="s">
        <v>448</v>
      </c>
      <c r="D275" s="107" t="s">
        <v>640</v>
      </c>
      <c r="E275" s="107" t="str">
        <f t="shared" si="112"/>
        <v>solar thermal</v>
      </c>
      <c r="F275" s="107">
        <v>0</v>
      </c>
      <c r="G275" s="107">
        <f t="shared" si="113"/>
        <v>0</v>
      </c>
      <c r="H275" s="107">
        <v>0</v>
      </c>
      <c r="I275" s="107">
        <f t="shared" si="114"/>
        <v>0</v>
      </c>
      <c r="J275" s="107">
        <v>0</v>
      </c>
      <c r="K275" s="107">
        <f t="shared" si="115"/>
        <v>0</v>
      </c>
      <c r="L275" s="107">
        <v>0</v>
      </c>
      <c r="M275" s="107">
        <f t="shared" si="116"/>
        <v>0</v>
      </c>
      <c r="N275" s="107">
        <v>0</v>
      </c>
      <c r="O275" s="107">
        <f t="shared" si="117"/>
        <v>0</v>
      </c>
      <c r="P275" s="107">
        <v>0</v>
      </c>
      <c r="Q275" s="107">
        <f t="shared" si="118"/>
        <v>0</v>
      </c>
      <c r="R275" s="107">
        <v>0</v>
      </c>
      <c r="S275" s="107"/>
      <c r="T275" s="107"/>
      <c r="U275" s="107"/>
      <c r="V275" s="107"/>
      <c r="W275" s="107"/>
      <c r="X275" s="107"/>
      <c r="Y275" s="107"/>
      <c r="Z275" s="107"/>
      <c r="AA275" s="107"/>
      <c r="AB275" s="107"/>
      <c r="AC275" s="107"/>
      <c r="AD275" s="107"/>
      <c r="AE275" s="107"/>
      <c r="AF275" s="107"/>
      <c r="AG275" s="107"/>
    </row>
    <row r="276" spans="1:33" ht="15.75" customHeight="1">
      <c r="A276" s="107"/>
      <c r="B276" s="107" t="s">
        <v>553</v>
      </c>
      <c r="C276" s="107" t="s">
        <v>448</v>
      </c>
      <c r="D276" s="107" t="s">
        <v>641</v>
      </c>
      <c r="E276" s="107" t="str">
        <f t="shared" si="112"/>
        <v>geothermal</v>
      </c>
      <c r="F276" s="107">
        <v>0</v>
      </c>
      <c r="G276" s="107">
        <f t="shared" si="113"/>
        <v>0</v>
      </c>
      <c r="H276" s="107">
        <v>0</v>
      </c>
      <c r="I276" s="107">
        <f t="shared" si="114"/>
        <v>0</v>
      </c>
      <c r="J276" s="107">
        <v>0</v>
      </c>
      <c r="K276" s="107">
        <f t="shared" si="115"/>
        <v>0</v>
      </c>
      <c r="L276" s="107">
        <v>0</v>
      </c>
      <c r="M276" s="107">
        <f t="shared" si="116"/>
        <v>0</v>
      </c>
      <c r="N276" s="107">
        <v>0</v>
      </c>
      <c r="O276" s="107">
        <f t="shared" si="117"/>
        <v>0</v>
      </c>
      <c r="P276" s="107">
        <v>0</v>
      </c>
      <c r="Q276" s="107">
        <f t="shared" si="118"/>
        <v>0</v>
      </c>
      <c r="R276" s="107">
        <v>0</v>
      </c>
      <c r="S276" s="107"/>
      <c r="T276" s="107"/>
      <c r="U276" s="107"/>
      <c r="V276" s="107"/>
      <c r="W276" s="107"/>
      <c r="X276" s="107"/>
      <c r="Y276" s="107"/>
      <c r="Z276" s="107"/>
      <c r="AA276" s="107"/>
      <c r="AB276" s="107"/>
      <c r="AC276" s="107"/>
      <c r="AD276" s="107"/>
      <c r="AE276" s="107"/>
      <c r="AF276" s="107"/>
      <c r="AG276" s="107"/>
    </row>
    <row r="277" spans="1:33" ht="15.75" customHeight="1">
      <c r="A277" s="107"/>
      <c r="B277" s="107" t="s">
        <v>553</v>
      </c>
      <c r="C277" s="107" t="s">
        <v>448</v>
      </c>
      <c r="D277" s="107" t="s">
        <v>642</v>
      </c>
      <c r="E277" s="107" t="str">
        <f t="shared" si="112"/>
        <v>hydro</v>
      </c>
      <c r="F277" s="107">
        <v>3629670.3509999998</v>
      </c>
      <c r="G277" s="107">
        <f t="shared" si="113"/>
        <v>3780958.6949999998</v>
      </c>
      <c r="H277" s="107">
        <v>3932247.0389999999</v>
      </c>
      <c r="I277" s="107">
        <f t="shared" si="114"/>
        <v>3932247.0389999999</v>
      </c>
      <c r="J277" s="107">
        <v>3932247.0389999999</v>
      </c>
      <c r="K277" s="107">
        <f t="shared" si="115"/>
        <v>3932247.0389999999</v>
      </c>
      <c r="L277" s="107">
        <v>3932247.0389999999</v>
      </c>
      <c r="M277" s="107">
        <f t="shared" si="116"/>
        <v>3932247.0389999999</v>
      </c>
      <c r="N277" s="107">
        <v>3932247.0389999999</v>
      </c>
      <c r="O277" s="107">
        <f t="shared" si="117"/>
        <v>3932247.0389999999</v>
      </c>
      <c r="P277" s="107">
        <v>3932247.0389999999</v>
      </c>
      <c r="Q277" s="107">
        <f t="shared" si="118"/>
        <v>3932247.0389999999</v>
      </c>
      <c r="R277" s="107">
        <v>3932247.0389999999</v>
      </c>
      <c r="S277" s="107"/>
      <c r="T277" s="107"/>
      <c r="U277" s="107"/>
      <c r="V277" s="107"/>
      <c r="W277" s="107"/>
      <c r="X277" s="107"/>
      <c r="Y277" s="107"/>
      <c r="Z277" s="107"/>
      <c r="AA277" s="107"/>
      <c r="AB277" s="107"/>
      <c r="AC277" s="107"/>
      <c r="AD277" s="107"/>
      <c r="AE277" s="107"/>
      <c r="AF277" s="107"/>
      <c r="AG277" s="107"/>
    </row>
    <row r="278" spans="1:33" ht="15.75" customHeight="1">
      <c r="A278" s="107"/>
      <c r="B278" s="107" t="s">
        <v>553</v>
      </c>
      <c r="C278" s="107" t="s">
        <v>448</v>
      </c>
      <c r="D278" s="107" t="s">
        <v>632</v>
      </c>
      <c r="E278" s="107" t="str">
        <f t="shared" si="112"/>
        <v>hydro</v>
      </c>
      <c r="F278" s="107">
        <v>2839540</v>
      </c>
      <c r="G278" s="107">
        <f t="shared" si="113"/>
        <v>2247490</v>
      </c>
      <c r="H278" s="107">
        <v>1655440</v>
      </c>
      <c r="I278" s="107">
        <f t="shared" si="114"/>
        <v>1425480</v>
      </c>
      <c r="J278" s="107">
        <v>1195520</v>
      </c>
      <c r="K278" s="107">
        <f t="shared" si="115"/>
        <v>1203665</v>
      </c>
      <c r="L278" s="107">
        <v>1211810</v>
      </c>
      <c r="M278" s="107">
        <f t="shared" si="116"/>
        <v>1239160</v>
      </c>
      <c r="N278" s="107">
        <v>1266510</v>
      </c>
      <c r="O278" s="107">
        <f t="shared" si="117"/>
        <v>1229250</v>
      </c>
      <c r="P278" s="107">
        <v>1191990</v>
      </c>
      <c r="Q278" s="107">
        <f t="shared" si="118"/>
        <v>1314265</v>
      </c>
      <c r="R278" s="107">
        <v>1436540</v>
      </c>
      <c r="S278" s="107"/>
      <c r="T278" s="107"/>
      <c r="U278" s="107"/>
      <c r="V278" s="107"/>
      <c r="W278" s="107"/>
      <c r="X278" s="107"/>
      <c r="Y278" s="107"/>
      <c r="Z278" s="107"/>
      <c r="AA278" s="107"/>
      <c r="AB278" s="107"/>
      <c r="AC278" s="107"/>
      <c r="AD278" s="107"/>
      <c r="AE278" s="107"/>
      <c r="AF278" s="107"/>
      <c r="AG278" s="107"/>
    </row>
    <row r="279" spans="1:33" ht="15.75" customHeight="1">
      <c r="A279" s="107"/>
      <c r="B279" s="107" t="s">
        <v>553</v>
      </c>
      <c r="C279" s="107" t="s">
        <v>448</v>
      </c>
      <c r="D279" s="107" t="s">
        <v>643</v>
      </c>
      <c r="E279" s="107" t="str">
        <f t="shared" si="112"/>
        <v>onshore wind</v>
      </c>
      <c r="F279" s="107">
        <v>3063096.9750000001</v>
      </c>
      <c r="G279" s="107">
        <f t="shared" si="113"/>
        <v>3063096.9750000001</v>
      </c>
      <c r="H279" s="107">
        <v>3063096.9750000001</v>
      </c>
      <c r="I279" s="107">
        <f t="shared" si="114"/>
        <v>3063096.9750000001</v>
      </c>
      <c r="J279" s="107">
        <v>3063096.9750000001</v>
      </c>
      <c r="K279" s="107">
        <f t="shared" si="115"/>
        <v>3063096.9750000001</v>
      </c>
      <c r="L279" s="107">
        <v>3063096.9750000001</v>
      </c>
      <c r="M279" s="107">
        <f t="shared" si="116"/>
        <v>3063096.9750000001</v>
      </c>
      <c r="N279" s="107">
        <v>3063096.9750000001</v>
      </c>
      <c r="O279" s="107">
        <f t="shared" si="117"/>
        <v>3063096.9750000001</v>
      </c>
      <c r="P279" s="107">
        <v>3063096.9750000001</v>
      </c>
      <c r="Q279" s="107">
        <f t="shared" si="118"/>
        <v>3063096.9750000001</v>
      </c>
      <c r="R279" s="107">
        <v>3063096.9750000001</v>
      </c>
      <c r="S279" s="107"/>
      <c r="T279" s="107"/>
      <c r="U279" s="107"/>
      <c r="V279" s="107"/>
      <c r="W279" s="107"/>
      <c r="X279" s="107"/>
      <c r="Y279" s="107"/>
      <c r="Z279" s="107"/>
      <c r="AA279" s="107"/>
      <c r="AB279" s="107"/>
      <c r="AC279" s="107"/>
      <c r="AD279" s="107"/>
      <c r="AE279" s="107"/>
      <c r="AF279" s="107"/>
      <c r="AG279" s="107"/>
    </row>
    <row r="280" spans="1:33" ht="15.75" customHeight="1">
      <c r="A280" s="107"/>
      <c r="B280" s="107" t="s">
        <v>553</v>
      </c>
      <c r="C280" s="107" t="s">
        <v>448</v>
      </c>
      <c r="D280" s="107" t="s">
        <v>644</v>
      </c>
      <c r="E280" s="107" t="str">
        <f t="shared" si="112"/>
        <v>natural gas nonpeaker</v>
      </c>
      <c r="F280" s="107">
        <v>3436107.56</v>
      </c>
      <c r="G280" s="107">
        <f t="shared" si="113"/>
        <v>4461512.0140000004</v>
      </c>
      <c r="H280" s="107">
        <v>5486916.4680000003</v>
      </c>
      <c r="I280" s="107">
        <f t="shared" si="114"/>
        <v>5693117.4945</v>
      </c>
      <c r="J280" s="107">
        <v>5899318.5209999997</v>
      </c>
      <c r="K280" s="107">
        <f t="shared" si="115"/>
        <v>5277471.284</v>
      </c>
      <c r="L280" s="107">
        <v>4655624.0470000003</v>
      </c>
      <c r="M280" s="107">
        <f t="shared" si="116"/>
        <v>3977938.1845000004</v>
      </c>
      <c r="N280" s="107">
        <v>3300252.3220000002</v>
      </c>
      <c r="O280" s="107">
        <f t="shared" si="117"/>
        <v>2877230.8760000002</v>
      </c>
      <c r="P280" s="107">
        <v>2454209.4300000002</v>
      </c>
      <c r="Q280" s="107">
        <f t="shared" si="118"/>
        <v>2114823.9235</v>
      </c>
      <c r="R280" s="107">
        <v>1775438.4169999999</v>
      </c>
      <c r="S280" s="107"/>
      <c r="T280" s="107"/>
      <c r="U280" s="107"/>
      <c r="V280" s="107"/>
      <c r="W280" s="107"/>
      <c r="X280" s="107"/>
      <c r="Y280" s="107"/>
      <c r="Z280" s="107"/>
      <c r="AA280" s="107"/>
      <c r="AB280" s="107"/>
      <c r="AC280" s="107"/>
      <c r="AD280" s="107"/>
      <c r="AE280" s="107"/>
      <c r="AF280" s="107"/>
      <c r="AG280" s="107"/>
    </row>
    <row r="281" spans="1:33" ht="15.75" customHeight="1">
      <c r="A281" s="107"/>
      <c r="B281" s="107" t="s">
        <v>553</v>
      </c>
      <c r="C281" s="107" t="s">
        <v>448</v>
      </c>
      <c r="D281" s="107" t="s">
        <v>645</v>
      </c>
      <c r="E281" s="107" t="str">
        <f t="shared" si="112"/>
        <v>natural gas peaker</v>
      </c>
      <c r="F281" s="107">
        <v>6083.84</v>
      </c>
      <c r="G281" s="107">
        <f t="shared" si="113"/>
        <v>6083.84</v>
      </c>
      <c r="H281" s="107">
        <v>6083.84</v>
      </c>
      <c r="I281" s="107">
        <f t="shared" si="114"/>
        <v>5231.7566019999995</v>
      </c>
      <c r="J281" s="107">
        <v>4379.6732039999997</v>
      </c>
      <c r="K281" s="107">
        <f t="shared" si="115"/>
        <v>2189.8366019999999</v>
      </c>
      <c r="L281" s="107">
        <v>0</v>
      </c>
      <c r="M281" s="107">
        <f t="shared" si="116"/>
        <v>0</v>
      </c>
      <c r="N281" s="107">
        <v>0</v>
      </c>
      <c r="O281" s="107">
        <f t="shared" si="117"/>
        <v>0</v>
      </c>
      <c r="P281" s="107">
        <v>0</v>
      </c>
      <c r="Q281" s="107">
        <f t="shared" si="118"/>
        <v>0</v>
      </c>
      <c r="R281" s="107">
        <v>0</v>
      </c>
      <c r="S281" s="107"/>
      <c r="T281" s="107"/>
      <c r="U281" s="107"/>
      <c r="V281" s="107"/>
      <c r="W281" s="107"/>
      <c r="X281" s="107"/>
      <c r="Y281" s="107"/>
      <c r="Z281" s="107"/>
      <c r="AA281" s="107"/>
      <c r="AB281" s="107"/>
      <c r="AC281" s="107"/>
      <c r="AD281" s="107"/>
      <c r="AE281" s="107"/>
      <c r="AF281" s="107"/>
      <c r="AG281" s="107"/>
    </row>
    <row r="282" spans="1:33" ht="15.75" customHeight="1">
      <c r="A282" s="107"/>
      <c r="B282" s="107" t="s">
        <v>553</v>
      </c>
      <c r="C282" s="107" t="s">
        <v>448</v>
      </c>
      <c r="D282" s="107" t="s">
        <v>646</v>
      </c>
      <c r="E282" s="107" t="str">
        <f t="shared" si="112"/>
        <v>nuclear</v>
      </c>
      <c r="F282" s="107">
        <v>0</v>
      </c>
      <c r="G282" s="107">
        <f t="shared" si="113"/>
        <v>0</v>
      </c>
      <c r="H282" s="107">
        <v>0</v>
      </c>
      <c r="I282" s="107">
        <f t="shared" si="114"/>
        <v>0</v>
      </c>
      <c r="J282" s="107">
        <v>0</v>
      </c>
      <c r="K282" s="107">
        <f t="shared" si="115"/>
        <v>0</v>
      </c>
      <c r="L282" s="107">
        <v>0</v>
      </c>
      <c r="M282" s="107">
        <f t="shared" si="116"/>
        <v>0</v>
      </c>
      <c r="N282" s="107">
        <v>0</v>
      </c>
      <c r="O282" s="107">
        <f t="shared" si="117"/>
        <v>0</v>
      </c>
      <c r="P282" s="107">
        <v>0</v>
      </c>
      <c r="Q282" s="107">
        <f t="shared" si="118"/>
        <v>0</v>
      </c>
      <c r="R282" s="107">
        <v>0</v>
      </c>
      <c r="S282" s="107"/>
      <c r="T282" s="107"/>
      <c r="U282" s="107"/>
      <c r="V282" s="107"/>
      <c r="W282" s="107"/>
      <c r="X282" s="107"/>
      <c r="Y282" s="107"/>
      <c r="Z282" s="107"/>
      <c r="AA282" s="107"/>
      <c r="AB282" s="107"/>
      <c r="AC282" s="107"/>
      <c r="AD282" s="107"/>
      <c r="AE282" s="107"/>
      <c r="AF282" s="107"/>
      <c r="AG282" s="107"/>
    </row>
    <row r="283" spans="1:33" ht="15.75" customHeight="1">
      <c r="A283" s="107"/>
      <c r="B283" s="107" t="s">
        <v>553</v>
      </c>
      <c r="C283" s="107" t="s">
        <v>448</v>
      </c>
      <c r="D283" s="107" t="s">
        <v>647</v>
      </c>
      <c r="E283" s="107" t="str">
        <f t="shared" si="112"/>
        <v>offshore wind</v>
      </c>
      <c r="F283" s="107">
        <v>0</v>
      </c>
      <c r="G283" s="107">
        <f t="shared" si="113"/>
        <v>0</v>
      </c>
      <c r="H283" s="107">
        <v>0</v>
      </c>
      <c r="I283" s="107">
        <f t="shared" si="114"/>
        <v>0</v>
      </c>
      <c r="J283" s="107">
        <v>0</v>
      </c>
      <c r="K283" s="107">
        <f t="shared" si="115"/>
        <v>0</v>
      </c>
      <c r="L283" s="107">
        <v>0</v>
      </c>
      <c r="M283" s="107">
        <f t="shared" si="116"/>
        <v>0</v>
      </c>
      <c r="N283" s="107">
        <v>0</v>
      </c>
      <c r="O283" s="107">
        <f t="shared" si="117"/>
        <v>0</v>
      </c>
      <c r="P283" s="107">
        <v>0</v>
      </c>
      <c r="Q283" s="107">
        <f t="shared" si="118"/>
        <v>0</v>
      </c>
      <c r="R283" s="107">
        <v>0</v>
      </c>
      <c r="S283" s="107"/>
      <c r="T283" s="107"/>
      <c r="U283" s="107"/>
      <c r="V283" s="107"/>
      <c r="W283" s="107"/>
      <c r="X283" s="107"/>
      <c r="Y283" s="107"/>
      <c r="Z283" s="107"/>
      <c r="AA283" s="107"/>
      <c r="AB283" s="107"/>
      <c r="AC283" s="107"/>
      <c r="AD283" s="107"/>
      <c r="AE283" s="107"/>
      <c r="AF283" s="107"/>
      <c r="AG283" s="107"/>
    </row>
    <row r="284" spans="1:33" ht="15.75" customHeight="1">
      <c r="A284" s="107"/>
      <c r="B284" s="107" t="s">
        <v>553</v>
      </c>
      <c r="C284" s="107" t="s">
        <v>448</v>
      </c>
      <c r="D284" s="107" t="s">
        <v>648</v>
      </c>
      <c r="E284" s="107" t="str">
        <f t="shared" si="112"/>
        <v>crude oil</v>
      </c>
      <c r="F284" s="107">
        <v>79637.823359999995</v>
      </c>
      <c r="G284" s="107">
        <f t="shared" si="113"/>
        <v>79637.823359999995</v>
      </c>
      <c r="H284" s="107">
        <v>79637.823359999995</v>
      </c>
      <c r="I284" s="107">
        <f t="shared" si="114"/>
        <v>79637.823359999995</v>
      </c>
      <c r="J284" s="107">
        <v>79637.823359999995</v>
      </c>
      <c r="K284" s="107">
        <f t="shared" si="115"/>
        <v>79637.823359999995</v>
      </c>
      <c r="L284" s="107">
        <v>79637.823359999995</v>
      </c>
      <c r="M284" s="107">
        <f t="shared" si="116"/>
        <v>79637.823359999995</v>
      </c>
      <c r="N284" s="107">
        <v>79637.823359999995</v>
      </c>
      <c r="O284" s="107">
        <f t="shared" si="117"/>
        <v>79637.823359999995</v>
      </c>
      <c r="P284" s="107">
        <v>79637.823359999995</v>
      </c>
      <c r="Q284" s="107">
        <f t="shared" si="118"/>
        <v>79637.823359999995</v>
      </c>
      <c r="R284" s="107">
        <v>79637.823359999995</v>
      </c>
      <c r="S284" s="107"/>
      <c r="T284" s="107"/>
      <c r="U284" s="107"/>
      <c r="V284" s="107"/>
      <c r="W284" s="107"/>
      <c r="X284" s="107"/>
      <c r="Y284" s="107"/>
      <c r="Z284" s="107"/>
      <c r="AA284" s="107"/>
      <c r="AB284" s="107"/>
      <c r="AC284" s="107"/>
      <c r="AD284" s="107"/>
      <c r="AE284" s="107"/>
      <c r="AF284" s="107"/>
      <c r="AG284" s="107"/>
    </row>
    <row r="285" spans="1:33" ht="15.75" customHeight="1">
      <c r="A285" s="107"/>
      <c r="B285" s="107" t="s">
        <v>553</v>
      </c>
      <c r="C285" s="107" t="s">
        <v>448</v>
      </c>
      <c r="D285" s="107" t="s">
        <v>649</v>
      </c>
      <c r="E285" s="107" t="str">
        <f t="shared" si="112"/>
        <v>solar PV</v>
      </c>
      <c r="F285" s="107">
        <v>69341.360809999998</v>
      </c>
      <c r="G285" s="107">
        <f t="shared" si="113"/>
        <v>77299.595180000004</v>
      </c>
      <c r="H285" s="107">
        <v>85257.829549999995</v>
      </c>
      <c r="I285" s="107">
        <f t="shared" si="114"/>
        <v>93996.660724999994</v>
      </c>
      <c r="J285" s="107">
        <v>102735.49189999999</v>
      </c>
      <c r="K285" s="107">
        <f t="shared" si="115"/>
        <v>112914.3254</v>
      </c>
      <c r="L285" s="107">
        <v>123093.15889999999</v>
      </c>
      <c r="M285" s="107">
        <f t="shared" si="116"/>
        <v>136052.55780000001</v>
      </c>
      <c r="N285" s="107">
        <v>149011.95670000001</v>
      </c>
      <c r="O285" s="107">
        <f t="shared" si="117"/>
        <v>165351.04155000002</v>
      </c>
      <c r="P285" s="107">
        <v>181690.12640000001</v>
      </c>
      <c r="Q285" s="107">
        <f t="shared" si="118"/>
        <v>202213.7323</v>
      </c>
      <c r="R285" s="107">
        <v>222737.3382</v>
      </c>
      <c r="S285" s="107"/>
      <c r="T285" s="107"/>
      <c r="U285" s="107"/>
      <c r="V285" s="107"/>
      <c r="W285" s="107"/>
      <c r="X285" s="107"/>
      <c r="Y285" s="107"/>
      <c r="Z285" s="107"/>
      <c r="AA285" s="107"/>
      <c r="AB285" s="107"/>
      <c r="AC285" s="107"/>
      <c r="AD285" s="107"/>
      <c r="AE285" s="107"/>
      <c r="AF285" s="107"/>
      <c r="AG285" s="107"/>
    </row>
    <row r="286" spans="1:33" ht="15.75" customHeight="1">
      <c r="A286" s="107"/>
      <c r="B286" s="107" t="s">
        <v>553</v>
      </c>
      <c r="C286" s="107" t="s">
        <v>448</v>
      </c>
      <c r="D286" s="107" t="s">
        <v>650</v>
      </c>
      <c r="E286" s="107" t="str">
        <f t="shared" si="112"/>
        <v>storage</v>
      </c>
      <c r="F286" s="107">
        <v>0</v>
      </c>
      <c r="G286" s="107">
        <v>0</v>
      </c>
      <c r="H286" s="107">
        <v>0</v>
      </c>
      <c r="I286" s="107">
        <v>0</v>
      </c>
      <c r="J286" s="107">
        <v>0</v>
      </c>
      <c r="K286" s="107">
        <v>0</v>
      </c>
      <c r="L286" s="107">
        <v>0</v>
      </c>
      <c r="M286" s="107">
        <v>0</v>
      </c>
      <c r="N286" s="107">
        <v>0</v>
      </c>
      <c r="O286" s="107">
        <v>0</v>
      </c>
      <c r="P286" s="107">
        <v>0</v>
      </c>
      <c r="Q286" s="107">
        <v>0</v>
      </c>
      <c r="R286" s="107">
        <v>0</v>
      </c>
      <c r="S286" s="107"/>
      <c r="T286" s="107"/>
      <c r="U286" s="107"/>
      <c r="V286" s="107"/>
      <c r="W286" s="107"/>
      <c r="X286" s="107"/>
      <c r="Y286" s="107"/>
      <c r="Z286" s="107"/>
      <c r="AA286" s="107"/>
      <c r="AB286" s="107"/>
      <c r="AC286" s="107"/>
      <c r="AD286" s="107"/>
      <c r="AE286" s="107"/>
      <c r="AF286" s="107"/>
      <c r="AG286" s="107"/>
    </row>
    <row r="287" spans="1:33" ht="15.75" customHeight="1">
      <c r="A287" s="107"/>
      <c r="B287" s="107" t="s">
        <v>553</v>
      </c>
      <c r="C287" s="107" t="s">
        <v>448</v>
      </c>
      <c r="D287" s="107" t="s">
        <v>652</v>
      </c>
      <c r="E287" s="107" t="str">
        <f t="shared" si="112"/>
        <v>solar PV</v>
      </c>
      <c r="F287" s="107">
        <v>10665.12138</v>
      </c>
      <c r="G287" s="107">
        <f t="shared" ref="G287:G300" si="119">AVERAGE(F287,H287)</f>
        <v>10665.12138</v>
      </c>
      <c r="H287" s="107">
        <v>10665.12138</v>
      </c>
      <c r="I287" s="107">
        <f t="shared" ref="I287:I300" si="120">AVERAGE(H287,J287)</f>
        <v>10665.12138</v>
      </c>
      <c r="J287" s="107">
        <v>10665.12138</v>
      </c>
      <c r="K287" s="107">
        <f t="shared" ref="K287:K300" si="121">AVERAGE(J287,L287)</f>
        <v>10612.334360000001</v>
      </c>
      <c r="L287" s="107">
        <v>10559.547339999999</v>
      </c>
      <c r="M287" s="107">
        <f t="shared" ref="M287:M300" si="122">AVERAGE(L287,N287)</f>
        <v>10506.776320000001</v>
      </c>
      <c r="N287" s="107">
        <v>10454.005300000001</v>
      </c>
      <c r="O287" s="107">
        <f t="shared" ref="O287:O300" si="123">AVERAGE(N287,P287)</f>
        <v>10401.778200000001</v>
      </c>
      <c r="P287" s="107">
        <v>10349.551100000001</v>
      </c>
      <c r="Q287" s="107">
        <f t="shared" ref="Q287:Q300" si="124">AVERAGE(P287,R287)</f>
        <v>10297.862590000001</v>
      </c>
      <c r="R287" s="107">
        <v>10246.174080000001</v>
      </c>
      <c r="S287" s="107"/>
      <c r="T287" s="107"/>
      <c r="U287" s="107"/>
      <c r="V287" s="107"/>
      <c r="W287" s="107"/>
      <c r="X287" s="107"/>
      <c r="Y287" s="107"/>
      <c r="Z287" s="107"/>
      <c r="AA287" s="107"/>
      <c r="AB287" s="107"/>
      <c r="AC287" s="107"/>
      <c r="AD287" s="107"/>
      <c r="AE287" s="107"/>
      <c r="AF287" s="107"/>
      <c r="AG287" s="107"/>
    </row>
    <row r="288" spans="1:33" ht="15.75" customHeight="1">
      <c r="A288" s="107"/>
      <c r="B288" s="107" t="s">
        <v>556</v>
      </c>
      <c r="C288" s="107" t="s">
        <v>448</v>
      </c>
      <c r="D288" s="107" t="s">
        <v>638</v>
      </c>
      <c r="E288" s="107" t="str">
        <f t="shared" si="112"/>
        <v>biomass</v>
      </c>
      <c r="F288" s="107">
        <v>0</v>
      </c>
      <c r="G288" s="107">
        <f t="shared" si="119"/>
        <v>0</v>
      </c>
      <c r="H288" s="107">
        <v>0</v>
      </c>
      <c r="I288" s="107">
        <f t="shared" si="120"/>
        <v>0</v>
      </c>
      <c r="J288" s="107">
        <v>0</v>
      </c>
      <c r="K288" s="107">
        <f t="shared" si="121"/>
        <v>0</v>
      </c>
      <c r="L288" s="107">
        <v>0</v>
      </c>
      <c r="M288" s="107">
        <f t="shared" si="122"/>
        <v>0</v>
      </c>
      <c r="N288" s="107">
        <v>0</v>
      </c>
      <c r="O288" s="107">
        <f t="shared" si="123"/>
        <v>0</v>
      </c>
      <c r="P288" s="107">
        <v>0</v>
      </c>
      <c r="Q288" s="107">
        <f t="shared" si="124"/>
        <v>0</v>
      </c>
      <c r="R288" s="107">
        <v>0</v>
      </c>
      <c r="S288" s="107"/>
      <c r="T288" s="107"/>
      <c r="U288" s="107"/>
      <c r="V288" s="107"/>
      <c r="W288" s="107"/>
      <c r="X288" s="107"/>
      <c r="Y288" s="107"/>
      <c r="Z288" s="107"/>
      <c r="AA288" s="107"/>
      <c r="AB288" s="107"/>
      <c r="AC288" s="107"/>
      <c r="AD288" s="107"/>
      <c r="AE288" s="107"/>
      <c r="AF288" s="107"/>
      <c r="AG288" s="107"/>
    </row>
    <row r="289" spans="1:33" ht="15.75" customHeight="1">
      <c r="A289" s="107"/>
      <c r="B289" s="107" t="s">
        <v>556</v>
      </c>
      <c r="C289" s="107" t="s">
        <v>448</v>
      </c>
      <c r="D289" s="107" t="s">
        <v>639</v>
      </c>
      <c r="E289" s="107" t="str">
        <f t="shared" si="112"/>
        <v>hard coal</v>
      </c>
      <c r="F289" s="107">
        <v>61886088.950000003</v>
      </c>
      <c r="G289" s="107">
        <f t="shared" si="119"/>
        <v>60796339.005000003</v>
      </c>
      <c r="H289" s="107">
        <v>59706589.060000002</v>
      </c>
      <c r="I289" s="107">
        <f t="shared" si="120"/>
        <v>54353245.465000004</v>
      </c>
      <c r="J289" s="107">
        <v>48999901.869999997</v>
      </c>
      <c r="K289" s="107">
        <f t="shared" si="121"/>
        <v>49323045.730000004</v>
      </c>
      <c r="L289" s="107">
        <v>49646189.590000004</v>
      </c>
      <c r="M289" s="107">
        <f t="shared" si="122"/>
        <v>49650466.375</v>
      </c>
      <c r="N289" s="107">
        <v>49654743.159999996</v>
      </c>
      <c r="O289" s="107">
        <f t="shared" si="123"/>
        <v>49651384.524999999</v>
      </c>
      <c r="P289" s="107">
        <v>49648025.890000001</v>
      </c>
      <c r="Q289" s="107">
        <f t="shared" si="124"/>
        <v>49709594.450000003</v>
      </c>
      <c r="R289" s="107">
        <v>49771163.009999998</v>
      </c>
      <c r="S289" s="107"/>
      <c r="T289" s="107"/>
      <c r="U289" s="107"/>
      <c r="V289" s="107"/>
      <c r="W289" s="107"/>
      <c r="X289" s="107"/>
      <c r="Y289" s="107"/>
      <c r="Z289" s="107"/>
      <c r="AA289" s="107"/>
      <c r="AB289" s="107"/>
      <c r="AC289" s="107"/>
      <c r="AD289" s="107"/>
      <c r="AE289" s="107"/>
      <c r="AF289" s="107"/>
      <c r="AG289" s="107"/>
    </row>
    <row r="290" spans="1:33" ht="15.75" customHeight="1">
      <c r="A290" s="107"/>
      <c r="B290" s="107" t="s">
        <v>556</v>
      </c>
      <c r="C290" s="107" t="s">
        <v>448</v>
      </c>
      <c r="D290" s="107" t="s">
        <v>640</v>
      </c>
      <c r="E290" s="107" t="str">
        <f t="shared" si="112"/>
        <v>solar thermal</v>
      </c>
      <c r="F290" s="107">
        <v>0</v>
      </c>
      <c r="G290" s="107">
        <f t="shared" si="119"/>
        <v>0</v>
      </c>
      <c r="H290" s="107">
        <v>0</v>
      </c>
      <c r="I290" s="107">
        <f t="shared" si="120"/>
        <v>0</v>
      </c>
      <c r="J290" s="107">
        <v>0</v>
      </c>
      <c r="K290" s="107">
        <f t="shared" si="121"/>
        <v>0</v>
      </c>
      <c r="L290" s="107">
        <v>0</v>
      </c>
      <c r="M290" s="107">
        <f t="shared" si="122"/>
        <v>0</v>
      </c>
      <c r="N290" s="107">
        <v>0</v>
      </c>
      <c r="O290" s="107">
        <f t="shared" si="123"/>
        <v>0</v>
      </c>
      <c r="P290" s="107">
        <v>0</v>
      </c>
      <c r="Q290" s="107">
        <f t="shared" si="124"/>
        <v>0</v>
      </c>
      <c r="R290" s="107">
        <v>0</v>
      </c>
      <c r="S290" s="107"/>
      <c r="T290" s="107"/>
      <c r="U290" s="107"/>
      <c r="V290" s="107"/>
      <c r="W290" s="107"/>
      <c r="X290" s="107"/>
      <c r="Y290" s="107"/>
      <c r="Z290" s="107"/>
      <c r="AA290" s="107"/>
      <c r="AB290" s="107"/>
      <c r="AC290" s="107"/>
      <c r="AD290" s="107"/>
      <c r="AE290" s="107"/>
      <c r="AF290" s="107"/>
      <c r="AG290" s="107"/>
    </row>
    <row r="291" spans="1:33" ht="15.75" customHeight="1">
      <c r="A291" s="107"/>
      <c r="B291" s="107" t="s">
        <v>556</v>
      </c>
      <c r="C291" s="107" t="s">
        <v>448</v>
      </c>
      <c r="D291" s="107" t="s">
        <v>641</v>
      </c>
      <c r="E291" s="107" t="str">
        <f t="shared" si="112"/>
        <v>geothermal</v>
      </c>
      <c r="F291" s="107">
        <v>0</v>
      </c>
      <c r="G291" s="107">
        <f t="shared" si="119"/>
        <v>0</v>
      </c>
      <c r="H291" s="107">
        <v>0</v>
      </c>
      <c r="I291" s="107">
        <f t="shared" si="120"/>
        <v>0</v>
      </c>
      <c r="J291" s="107">
        <v>0</v>
      </c>
      <c r="K291" s="107">
        <f t="shared" si="121"/>
        <v>0</v>
      </c>
      <c r="L291" s="107">
        <v>0</v>
      </c>
      <c r="M291" s="107">
        <f t="shared" si="122"/>
        <v>0</v>
      </c>
      <c r="N291" s="107">
        <v>0</v>
      </c>
      <c r="O291" s="107">
        <f t="shared" si="123"/>
        <v>0</v>
      </c>
      <c r="P291" s="107">
        <v>0</v>
      </c>
      <c r="Q291" s="107">
        <f t="shared" si="124"/>
        <v>0</v>
      </c>
      <c r="R291" s="107">
        <v>0</v>
      </c>
      <c r="S291" s="107"/>
      <c r="T291" s="107"/>
      <c r="U291" s="107"/>
      <c r="V291" s="107"/>
      <c r="W291" s="107"/>
      <c r="X291" s="107"/>
      <c r="Y291" s="107"/>
      <c r="Z291" s="107"/>
      <c r="AA291" s="107"/>
      <c r="AB291" s="107"/>
      <c r="AC291" s="107"/>
      <c r="AD291" s="107"/>
      <c r="AE291" s="107"/>
      <c r="AF291" s="107"/>
      <c r="AG291" s="107"/>
    </row>
    <row r="292" spans="1:33" ht="15.75" customHeight="1">
      <c r="A292" s="107"/>
      <c r="B292" s="107" t="s">
        <v>556</v>
      </c>
      <c r="C292" s="107" t="s">
        <v>448</v>
      </c>
      <c r="D292" s="107" t="s">
        <v>642</v>
      </c>
      <c r="E292" s="107" t="str">
        <f t="shared" si="112"/>
        <v>hydro</v>
      </c>
      <c r="F292" s="107">
        <v>1350046.871</v>
      </c>
      <c r="G292" s="107">
        <f t="shared" si="119"/>
        <v>1350491.0315</v>
      </c>
      <c r="H292" s="107">
        <v>1350935.192</v>
      </c>
      <c r="I292" s="107">
        <f t="shared" si="120"/>
        <v>1350194.7375</v>
      </c>
      <c r="J292" s="107">
        <v>1349454.2830000001</v>
      </c>
      <c r="K292" s="107">
        <f t="shared" si="121"/>
        <v>1350409.0315</v>
      </c>
      <c r="L292" s="107">
        <v>1351363.78</v>
      </c>
      <c r="M292" s="107">
        <f t="shared" si="122"/>
        <v>1351363.78</v>
      </c>
      <c r="N292" s="107">
        <v>1351363.78</v>
      </c>
      <c r="O292" s="107">
        <f t="shared" si="123"/>
        <v>1351363.78</v>
      </c>
      <c r="P292" s="107">
        <v>1351363.78</v>
      </c>
      <c r="Q292" s="107">
        <f t="shared" si="124"/>
        <v>1352766.6885000002</v>
      </c>
      <c r="R292" s="107">
        <v>1354169.5970000001</v>
      </c>
      <c r="S292" s="107"/>
      <c r="T292" s="107"/>
      <c r="U292" s="107"/>
      <c r="V292" s="107"/>
      <c r="W292" s="107"/>
      <c r="X292" s="107"/>
      <c r="Y292" s="107"/>
      <c r="Z292" s="107"/>
      <c r="AA292" s="107"/>
      <c r="AB292" s="107"/>
      <c r="AC292" s="107"/>
      <c r="AD292" s="107"/>
      <c r="AE292" s="107"/>
      <c r="AF292" s="107"/>
      <c r="AG292" s="107"/>
    </row>
    <row r="293" spans="1:33" ht="15.75" customHeight="1">
      <c r="A293" s="107"/>
      <c r="B293" s="107" t="s">
        <v>556</v>
      </c>
      <c r="C293" s="107" t="s">
        <v>448</v>
      </c>
      <c r="D293" s="107" t="s">
        <v>632</v>
      </c>
      <c r="E293" s="107" t="str">
        <f t="shared" si="112"/>
        <v>hydro</v>
      </c>
      <c r="F293" s="107">
        <v>6225354.9419999998</v>
      </c>
      <c r="G293" s="107">
        <f t="shared" si="119"/>
        <v>5193354.9325000001</v>
      </c>
      <c r="H293" s="107">
        <v>4161354.923</v>
      </c>
      <c r="I293" s="107">
        <f t="shared" si="120"/>
        <v>2675284.9615000002</v>
      </c>
      <c r="J293" s="107">
        <v>1189215</v>
      </c>
      <c r="K293" s="107">
        <f t="shared" si="121"/>
        <v>1435919.9709999999</v>
      </c>
      <c r="L293" s="107">
        <v>1682624.942</v>
      </c>
      <c r="M293" s="107">
        <f t="shared" si="122"/>
        <v>1134417.4709999999</v>
      </c>
      <c r="N293" s="107">
        <v>586210</v>
      </c>
      <c r="O293" s="107">
        <f t="shared" si="123"/>
        <v>1905304.9855</v>
      </c>
      <c r="P293" s="107">
        <v>3224399.9709999999</v>
      </c>
      <c r="Q293" s="107">
        <f t="shared" si="124"/>
        <v>3184324.9855</v>
      </c>
      <c r="R293" s="107">
        <v>3144250</v>
      </c>
      <c r="S293" s="107"/>
      <c r="T293" s="107"/>
      <c r="U293" s="107"/>
      <c r="V293" s="107"/>
      <c r="W293" s="107"/>
      <c r="X293" s="107"/>
      <c r="Y293" s="107"/>
      <c r="Z293" s="107"/>
      <c r="AA293" s="107"/>
      <c r="AB293" s="107"/>
      <c r="AC293" s="107"/>
      <c r="AD293" s="107"/>
      <c r="AE293" s="107"/>
      <c r="AF293" s="107"/>
      <c r="AG293" s="107"/>
    </row>
    <row r="294" spans="1:33" ht="15.75" customHeight="1">
      <c r="A294" s="107"/>
      <c r="B294" s="107" t="s">
        <v>556</v>
      </c>
      <c r="C294" s="107" t="s">
        <v>448</v>
      </c>
      <c r="D294" s="107" t="s">
        <v>643</v>
      </c>
      <c r="E294" s="107" t="str">
        <f t="shared" si="112"/>
        <v>onshore wind</v>
      </c>
      <c r="F294" s="107">
        <v>6133357.9610000001</v>
      </c>
      <c r="G294" s="107">
        <f t="shared" si="119"/>
        <v>6380082.9910000004</v>
      </c>
      <c r="H294" s="107">
        <v>6626808.0209999997</v>
      </c>
      <c r="I294" s="107">
        <f t="shared" si="120"/>
        <v>6626947.148</v>
      </c>
      <c r="J294" s="107">
        <v>6627086.2750000004</v>
      </c>
      <c r="K294" s="107">
        <f t="shared" si="121"/>
        <v>6627206.4890000001</v>
      </c>
      <c r="L294" s="107">
        <v>6627326.7029999997</v>
      </c>
      <c r="M294" s="107">
        <f t="shared" si="122"/>
        <v>6627411.1559999995</v>
      </c>
      <c r="N294" s="107">
        <v>6627495.6090000002</v>
      </c>
      <c r="O294" s="107">
        <f t="shared" si="123"/>
        <v>6627457.9280000003</v>
      </c>
      <c r="P294" s="107">
        <v>6627420.2470000004</v>
      </c>
      <c r="Q294" s="107">
        <f t="shared" si="124"/>
        <v>6938242.7185000004</v>
      </c>
      <c r="R294" s="107">
        <v>7249065.1900000004</v>
      </c>
      <c r="S294" s="107"/>
      <c r="T294" s="107"/>
      <c r="U294" s="107"/>
      <c r="V294" s="107"/>
      <c r="W294" s="107"/>
      <c r="X294" s="107"/>
      <c r="Y294" s="107"/>
      <c r="Z294" s="107"/>
      <c r="AA294" s="107"/>
      <c r="AB294" s="107"/>
      <c r="AC294" s="107"/>
      <c r="AD294" s="107"/>
      <c r="AE294" s="107"/>
      <c r="AF294" s="107"/>
      <c r="AG294" s="107"/>
    </row>
    <row r="295" spans="1:33" ht="15.75" customHeight="1">
      <c r="A295" s="107"/>
      <c r="B295" s="107" t="s">
        <v>556</v>
      </c>
      <c r="C295" s="107" t="s">
        <v>448</v>
      </c>
      <c r="D295" s="107" t="s">
        <v>644</v>
      </c>
      <c r="E295" s="107" t="str">
        <f t="shared" si="112"/>
        <v>natural gas nonpeaker</v>
      </c>
      <c r="F295" s="107">
        <v>13039007.18</v>
      </c>
      <c r="G295" s="107">
        <f t="shared" si="119"/>
        <v>13939077.77</v>
      </c>
      <c r="H295" s="107">
        <v>14839148.359999999</v>
      </c>
      <c r="I295" s="107">
        <f t="shared" si="120"/>
        <v>24703920.16</v>
      </c>
      <c r="J295" s="107">
        <v>34568691.960000001</v>
      </c>
      <c r="K295" s="107">
        <f t="shared" si="121"/>
        <v>35858948.469999999</v>
      </c>
      <c r="L295" s="107">
        <v>37149204.979999997</v>
      </c>
      <c r="M295" s="107">
        <f t="shared" si="122"/>
        <v>37907038.994999997</v>
      </c>
      <c r="N295" s="107">
        <v>38664873.009999998</v>
      </c>
      <c r="O295" s="107">
        <f t="shared" si="123"/>
        <v>38245281.849999994</v>
      </c>
      <c r="P295" s="107">
        <v>37825690.689999998</v>
      </c>
      <c r="Q295" s="107">
        <f t="shared" si="124"/>
        <v>37708322.945</v>
      </c>
      <c r="R295" s="107">
        <v>37590955.200000003</v>
      </c>
      <c r="S295" s="107"/>
      <c r="T295" s="107"/>
      <c r="U295" s="107"/>
      <c r="V295" s="107"/>
      <c r="W295" s="107"/>
      <c r="X295" s="107"/>
      <c r="Y295" s="107"/>
      <c r="Z295" s="107"/>
      <c r="AA295" s="107"/>
      <c r="AB295" s="107"/>
      <c r="AC295" s="107"/>
      <c r="AD295" s="107"/>
      <c r="AE295" s="107"/>
      <c r="AF295" s="107"/>
      <c r="AG295" s="107"/>
    </row>
    <row r="296" spans="1:33" ht="15.75" customHeight="1">
      <c r="A296" s="107"/>
      <c r="B296" s="107" t="s">
        <v>556</v>
      </c>
      <c r="C296" s="107" t="s">
        <v>448</v>
      </c>
      <c r="D296" s="107" t="s">
        <v>645</v>
      </c>
      <c r="E296" s="107" t="str">
        <f t="shared" si="112"/>
        <v>natural gas peaker</v>
      </c>
      <c r="F296" s="107">
        <v>191328.7844</v>
      </c>
      <c r="G296" s="107">
        <f t="shared" si="119"/>
        <v>190518.56255</v>
      </c>
      <c r="H296" s="107">
        <v>189708.3407</v>
      </c>
      <c r="I296" s="107">
        <f t="shared" si="120"/>
        <v>207617.867</v>
      </c>
      <c r="J296" s="107">
        <v>225527.3933</v>
      </c>
      <c r="K296" s="107">
        <f t="shared" si="121"/>
        <v>219257.19605</v>
      </c>
      <c r="L296" s="107">
        <v>212986.9988</v>
      </c>
      <c r="M296" s="107">
        <f t="shared" si="122"/>
        <v>182949.39600000001</v>
      </c>
      <c r="N296" s="107">
        <v>152911.79319999999</v>
      </c>
      <c r="O296" s="107">
        <f t="shared" si="123"/>
        <v>148815.31624999997</v>
      </c>
      <c r="P296" s="107">
        <v>144718.83929999999</v>
      </c>
      <c r="Q296" s="107">
        <f t="shared" si="124"/>
        <v>157295.7628</v>
      </c>
      <c r="R296" s="107">
        <v>169872.6863</v>
      </c>
      <c r="S296" s="107"/>
      <c r="T296" s="107"/>
      <c r="U296" s="107"/>
      <c r="V296" s="107"/>
      <c r="W296" s="107"/>
      <c r="X296" s="107"/>
      <c r="Y296" s="107"/>
      <c r="Z296" s="107"/>
      <c r="AA296" s="107"/>
      <c r="AB296" s="107"/>
      <c r="AC296" s="107"/>
      <c r="AD296" s="107"/>
      <c r="AE296" s="107"/>
      <c r="AF296" s="107"/>
      <c r="AG296" s="107"/>
    </row>
    <row r="297" spans="1:33" ht="15.75" customHeight="1">
      <c r="A297" s="107"/>
      <c r="B297" s="107" t="s">
        <v>556</v>
      </c>
      <c r="C297" s="107" t="s">
        <v>448</v>
      </c>
      <c r="D297" s="107" t="s">
        <v>646</v>
      </c>
      <c r="E297" s="107" t="str">
        <f t="shared" si="112"/>
        <v>nuclear</v>
      </c>
      <c r="F297" s="107">
        <v>32567414.5</v>
      </c>
      <c r="G297" s="107">
        <f t="shared" si="119"/>
        <v>32567414.5</v>
      </c>
      <c r="H297" s="107">
        <v>32567414.5</v>
      </c>
      <c r="I297" s="107">
        <f t="shared" si="120"/>
        <v>29398261.515000001</v>
      </c>
      <c r="J297" s="107">
        <v>26229108.530000001</v>
      </c>
      <c r="K297" s="107">
        <f t="shared" si="121"/>
        <v>26229108.530000001</v>
      </c>
      <c r="L297" s="107">
        <v>26229108.530000001</v>
      </c>
      <c r="M297" s="107">
        <f t="shared" si="122"/>
        <v>26229108.530000001</v>
      </c>
      <c r="N297" s="107">
        <v>26229108.530000001</v>
      </c>
      <c r="O297" s="107">
        <f t="shared" si="123"/>
        <v>26229108.530000001</v>
      </c>
      <c r="P297" s="107">
        <v>26229108.530000001</v>
      </c>
      <c r="Q297" s="107">
        <f t="shared" si="124"/>
        <v>26229108.530000001</v>
      </c>
      <c r="R297" s="107">
        <v>26229108.530000001</v>
      </c>
      <c r="S297" s="107"/>
      <c r="T297" s="107"/>
      <c r="U297" s="107"/>
      <c r="V297" s="107"/>
      <c r="W297" s="107"/>
      <c r="X297" s="107"/>
      <c r="Y297" s="107"/>
      <c r="Z297" s="107"/>
      <c r="AA297" s="107"/>
      <c r="AB297" s="107"/>
      <c r="AC297" s="107"/>
      <c r="AD297" s="107"/>
      <c r="AE297" s="107"/>
      <c r="AF297" s="107"/>
      <c r="AG297" s="107"/>
    </row>
    <row r="298" spans="1:33" ht="15.75" customHeight="1">
      <c r="A298" s="107"/>
      <c r="B298" s="107" t="s">
        <v>556</v>
      </c>
      <c r="C298" s="107" t="s">
        <v>448</v>
      </c>
      <c r="D298" s="107" t="s">
        <v>647</v>
      </c>
      <c r="E298" s="107" t="str">
        <f t="shared" si="112"/>
        <v>offshore wind</v>
      </c>
      <c r="F298" s="107">
        <v>0</v>
      </c>
      <c r="G298" s="107">
        <f t="shared" si="119"/>
        <v>0</v>
      </c>
      <c r="H298" s="107">
        <v>0</v>
      </c>
      <c r="I298" s="107">
        <f t="shared" si="120"/>
        <v>0</v>
      </c>
      <c r="J298" s="107">
        <v>0</v>
      </c>
      <c r="K298" s="107">
        <f t="shared" si="121"/>
        <v>0</v>
      </c>
      <c r="L298" s="107">
        <v>0</v>
      </c>
      <c r="M298" s="107">
        <f t="shared" si="122"/>
        <v>0</v>
      </c>
      <c r="N298" s="107">
        <v>0</v>
      </c>
      <c r="O298" s="107">
        <f t="shared" si="123"/>
        <v>0</v>
      </c>
      <c r="P298" s="107">
        <v>0</v>
      </c>
      <c r="Q298" s="107">
        <f t="shared" si="124"/>
        <v>0</v>
      </c>
      <c r="R298" s="107">
        <v>0</v>
      </c>
      <c r="S298" s="107"/>
      <c r="T298" s="107"/>
      <c r="U298" s="107"/>
      <c r="V298" s="107"/>
      <c r="W298" s="107"/>
      <c r="X298" s="107"/>
      <c r="Y298" s="107"/>
      <c r="Z298" s="107"/>
      <c r="AA298" s="107"/>
      <c r="AB298" s="107"/>
      <c r="AC298" s="107"/>
      <c r="AD298" s="107"/>
      <c r="AE298" s="107"/>
      <c r="AF298" s="107"/>
      <c r="AG298" s="107"/>
    </row>
    <row r="299" spans="1:33" ht="15.75" customHeight="1">
      <c r="A299" s="107"/>
      <c r="B299" s="107" t="s">
        <v>556</v>
      </c>
      <c r="C299" s="107" t="s">
        <v>448</v>
      </c>
      <c r="D299" s="107" t="s">
        <v>648</v>
      </c>
      <c r="E299" s="107" t="str">
        <f t="shared" si="112"/>
        <v>crude oil</v>
      </c>
      <c r="F299" s="107">
        <v>622456.55039999995</v>
      </c>
      <c r="G299" s="107">
        <f t="shared" si="119"/>
        <v>609641.26850000001</v>
      </c>
      <c r="H299" s="107">
        <v>596825.98659999995</v>
      </c>
      <c r="I299" s="107">
        <f t="shared" si="120"/>
        <v>596825.98659999995</v>
      </c>
      <c r="J299" s="107">
        <v>596825.98659999995</v>
      </c>
      <c r="K299" s="107">
        <f t="shared" si="121"/>
        <v>596825.98659999995</v>
      </c>
      <c r="L299" s="107">
        <v>596825.98659999995</v>
      </c>
      <c r="M299" s="107">
        <f t="shared" si="122"/>
        <v>596825.98659999995</v>
      </c>
      <c r="N299" s="107">
        <v>596825.98659999995</v>
      </c>
      <c r="O299" s="107">
        <f t="shared" si="123"/>
        <v>596825.98659999995</v>
      </c>
      <c r="P299" s="107">
        <v>596825.98659999995</v>
      </c>
      <c r="Q299" s="107">
        <f t="shared" si="124"/>
        <v>596825.98659999995</v>
      </c>
      <c r="R299" s="107">
        <v>596825.98659999995</v>
      </c>
      <c r="S299" s="107"/>
      <c r="T299" s="107"/>
      <c r="U299" s="107"/>
      <c r="V299" s="107"/>
      <c r="W299" s="107"/>
      <c r="X299" s="107"/>
      <c r="Y299" s="107"/>
      <c r="Z299" s="107"/>
      <c r="AA299" s="107"/>
      <c r="AB299" s="107"/>
      <c r="AC299" s="107"/>
      <c r="AD299" s="107"/>
      <c r="AE299" s="107"/>
      <c r="AF299" s="107"/>
      <c r="AG299" s="107"/>
    </row>
    <row r="300" spans="1:33" ht="15.75" customHeight="1">
      <c r="A300" s="107"/>
      <c r="B300" s="107" t="s">
        <v>556</v>
      </c>
      <c r="C300" s="107" t="s">
        <v>448</v>
      </c>
      <c r="D300" s="107" t="s">
        <v>649</v>
      </c>
      <c r="E300" s="107" t="str">
        <f t="shared" si="112"/>
        <v>solar PV</v>
      </c>
      <c r="F300" s="107">
        <v>61264.583729999998</v>
      </c>
      <c r="G300" s="107">
        <f t="shared" si="119"/>
        <v>69424.790665000008</v>
      </c>
      <c r="H300" s="107">
        <v>77584.997600000002</v>
      </c>
      <c r="I300" s="107">
        <f t="shared" si="120"/>
        <v>90043.062250000003</v>
      </c>
      <c r="J300" s="107">
        <v>102501.1269</v>
      </c>
      <c r="K300" s="107">
        <f t="shared" si="121"/>
        <v>124578.71325</v>
      </c>
      <c r="L300" s="107">
        <v>146656.2996</v>
      </c>
      <c r="M300" s="107">
        <f t="shared" si="122"/>
        <v>187680.5239</v>
      </c>
      <c r="N300" s="107">
        <v>228704.7482</v>
      </c>
      <c r="O300" s="107">
        <f t="shared" si="123"/>
        <v>302701.62255000003</v>
      </c>
      <c r="P300" s="107">
        <v>376698.49690000003</v>
      </c>
      <c r="Q300" s="107">
        <f t="shared" si="124"/>
        <v>494375.09075000003</v>
      </c>
      <c r="R300" s="107">
        <v>612051.68460000004</v>
      </c>
      <c r="S300" s="107"/>
      <c r="T300" s="107"/>
      <c r="U300" s="107"/>
      <c r="V300" s="107"/>
      <c r="W300" s="107"/>
      <c r="X300" s="107"/>
      <c r="Y300" s="107"/>
      <c r="Z300" s="107"/>
      <c r="AA300" s="107"/>
      <c r="AB300" s="107"/>
      <c r="AC300" s="107"/>
      <c r="AD300" s="107"/>
      <c r="AE300" s="107"/>
      <c r="AF300" s="107"/>
      <c r="AG300" s="107"/>
    </row>
    <row r="301" spans="1:33" ht="15.75" customHeight="1">
      <c r="A301" s="107"/>
      <c r="B301" s="107" t="s">
        <v>556</v>
      </c>
      <c r="C301" s="107" t="s">
        <v>448</v>
      </c>
      <c r="D301" s="107" t="s">
        <v>650</v>
      </c>
      <c r="E301" s="107" t="str">
        <f t="shared" si="112"/>
        <v>storage</v>
      </c>
      <c r="F301" s="107">
        <v>0</v>
      </c>
      <c r="G301" s="107">
        <v>0</v>
      </c>
      <c r="H301" s="107">
        <v>0</v>
      </c>
      <c r="I301" s="107">
        <v>0</v>
      </c>
      <c r="J301" s="107">
        <v>0</v>
      </c>
      <c r="K301" s="107">
        <v>0</v>
      </c>
      <c r="L301" s="107">
        <v>0</v>
      </c>
      <c r="M301" s="107">
        <v>0</v>
      </c>
      <c r="N301" s="107">
        <v>0</v>
      </c>
      <c r="O301" s="107">
        <v>0</v>
      </c>
      <c r="P301" s="107">
        <v>0</v>
      </c>
      <c r="Q301" s="107">
        <v>0</v>
      </c>
      <c r="R301" s="107">
        <v>0</v>
      </c>
      <c r="S301" s="107"/>
      <c r="T301" s="107"/>
      <c r="U301" s="107"/>
      <c r="V301" s="107"/>
      <c r="W301" s="107"/>
      <c r="X301" s="107"/>
      <c r="Y301" s="107"/>
      <c r="Z301" s="107"/>
      <c r="AA301" s="107"/>
      <c r="AB301" s="107"/>
      <c r="AC301" s="107"/>
      <c r="AD301" s="107"/>
      <c r="AE301" s="107"/>
      <c r="AF301" s="107"/>
      <c r="AG301" s="107"/>
    </row>
    <row r="302" spans="1:33" ht="15.75" customHeight="1">
      <c r="A302" s="107"/>
      <c r="B302" s="107" t="s">
        <v>556</v>
      </c>
      <c r="C302" s="107" t="s">
        <v>448</v>
      </c>
      <c r="D302" s="107" t="s">
        <v>652</v>
      </c>
      <c r="E302" s="107" t="str">
        <f t="shared" si="112"/>
        <v>solar PV</v>
      </c>
      <c r="F302" s="107">
        <v>198201.68659999999</v>
      </c>
      <c r="G302" s="107">
        <f t="shared" ref="G302:G315" si="125">AVERAGE(F302,H302)</f>
        <v>198201.68659999999</v>
      </c>
      <c r="H302" s="107">
        <v>198201.68659999999</v>
      </c>
      <c r="I302" s="107">
        <f t="shared" ref="I302:I315" si="126">AVERAGE(H302,J302)</f>
        <v>198201.68659999999</v>
      </c>
      <c r="J302" s="107">
        <v>198201.68659999999</v>
      </c>
      <c r="K302" s="107">
        <f t="shared" ref="K302:K315" si="127">AVERAGE(J302,L302)</f>
        <v>197219.46119999999</v>
      </c>
      <c r="L302" s="107">
        <v>196237.23579999999</v>
      </c>
      <c r="M302" s="107">
        <f t="shared" ref="M302:M315" si="128">AVERAGE(L302,N302)</f>
        <v>195256.58494999999</v>
      </c>
      <c r="N302" s="107">
        <v>194275.93410000001</v>
      </c>
      <c r="O302" s="107">
        <f t="shared" ref="O302:O315" si="129">AVERAGE(N302,P302)</f>
        <v>579279.90654999996</v>
      </c>
      <c r="P302" s="107">
        <v>964283.87899999996</v>
      </c>
      <c r="Q302" s="107">
        <f t="shared" ref="Q302:Q315" si="130">AVERAGE(P302,R302)</f>
        <v>2172079.6809999999</v>
      </c>
      <c r="R302" s="107">
        <v>3379875.483</v>
      </c>
      <c r="S302" s="107"/>
      <c r="T302" s="107"/>
      <c r="U302" s="107"/>
      <c r="V302" s="107"/>
      <c r="W302" s="107"/>
      <c r="X302" s="107"/>
      <c r="Y302" s="107"/>
      <c r="Z302" s="107"/>
      <c r="AA302" s="107"/>
      <c r="AB302" s="107"/>
      <c r="AC302" s="107"/>
      <c r="AD302" s="107"/>
      <c r="AE302" s="107"/>
      <c r="AF302" s="107"/>
      <c r="AG302" s="107"/>
    </row>
    <row r="303" spans="1:33" ht="15.75" customHeight="1">
      <c r="A303" s="107"/>
      <c r="B303" s="107" t="s">
        <v>557</v>
      </c>
      <c r="C303" s="107" t="s">
        <v>448</v>
      </c>
      <c r="D303" s="107" t="s">
        <v>638</v>
      </c>
      <c r="E303" s="107" t="str">
        <f t="shared" si="112"/>
        <v>biomass</v>
      </c>
      <c r="F303" s="107">
        <v>0</v>
      </c>
      <c r="G303" s="107">
        <f t="shared" si="125"/>
        <v>0</v>
      </c>
      <c r="H303" s="107">
        <v>0</v>
      </c>
      <c r="I303" s="107">
        <f t="shared" si="126"/>
        <v>0</v>
      </c>
      <c r="J303" s="107">
        <v>0</v>
      </c>
      <c r="K303" s="107">
        <f t="shared" si="127"/>
        <v>0</v>
      </c>
      <c r="L303" s="107">
        <v>0</v>
      </c>
      <c r="M303" s="107">
        <f t="shared" si="128"/>
        <v>0</v>
      </c>
      <c r="N303" s="107">
        <v>0</v>
      </c>
      <c r="O303" s="107">
        <f t="shared" si="129"/>
        <v>0</v>
      </c>
      <c r="P303" s="107">
        <v>0</v>
      </c>
      <c r="Q303" s="107">
        <f t="shared" si="130"/>
        <v>0</v>
      </c>
      <c r="R303" s="107">
        <v>0</v>
      </c>
      <c r="S303" s="107"/>
      <c r="T303" s="107"/>
      <c r="U303" s="107"/>
      <c r="V303" s="107"/>
      <c r="W303" s="107"/>
      <c r="X303" s="107"/>
      <c r="Y303" s="107"/>
      <c r="Z303" s="107"/>
      <c r="AA303" s="107"/>
      <c r="AB303" s="107"/>
      <c r="AC303" s="107"/>
      <c r="AD303" s="107"/>
      <c r="AE303" s="107"/>
      <c r="AF303" s="107"/>
      <c r="AG303" s="107"/>
    </row>
    <row r="304" spans="1:33" ht="15.75" customHeight="1">
      <c r="A304" s="107"/>
      <c r="B304" s="107" t="s">
        <v>557</v>
      </c>
      <c r="C304" s="107" t="s">
        <v>448</v>
      </c>
      <c r="D304" s="107" t="s">
        <v>639</v>
      </c>
      <c r="E304" s="107" t="str">
        <f t="shared" si="112"/>
        <v>hard coal</v>
      </c>
      <c r="F304" s="107">
        <v>25410930.539999999</v>
      </c>
      <c r="G304" s="107">
        <f t="shared" si="125"/>
        <v>25236949.710000001</v>
      </c>
      <c r="H304" s="107">
        <v>25062968.879999999</v>
      </c>
      <c r="I304" s="107">
        <f t="shared" si="126"/>
        <v>22725920.559999999</v>
      </c>
      <c r="J304" s="107">
        <v>20388872.239999998</v>
      </c>
      <c r="K304" s="107">
        <f t="shared" si="127"/>
        <v>18078616.934999999</v>
      </c>
      <c r="L304" s="107">
        <v>15768361.630000001</v>
      </c>
      <c r="M304" s="107">
        <f t="shared" si="128"/>
        <v>15747466.315000001</v>
      </c>
      <c r="N304" s="107">
        <v>15726571</v>
      </c>
      <c r="O304" s="107">
        <f t="shared" si="129"/>
        <v>15731158.550000001</v>
      </c>
      <c r="P304" s="107">
        <v>15735746.1</v>
      </c>
      <c r="Q304" s="107">
        <f t="shared" si="130"/>
        <v>15766060.395</v>
      </c>
      <c r="R304" s="107">
        <v>15796374.689999999</v>
      </c>
      <c r="S304" s="107"/>
      <c r="T304" s="107"/>
      <c r="U304" s="107"/>
      <c r="V304" s="107"/>
      <c r="W304" s="107"/>
      <c r="X304" s="107"/>
      <c r="Y304" s="107"/>
      <c r="Z304" s="107"/>
      <c r="AA304" s="107"/>
      <c r="AB304" s="107"/>
      <c r="AC304" s="107"/>
      <c r="AD304" s="107"/>
      <c r="AE304" s="107"/>
      <c r="AF304" s="107"/>
      <c r="AG304" s="107"/>
    </row>
    <row r="305" spans="1:33" ht="15.75" customHeight="1">
      <c r="A305" s="107"/>
      <c r="B305" s="107" t="s">
        <v>557</v>
      </c>
      <c r="C305" s="107" t="s">
        <v>448</v>
      </c>
      <c r="D305" s="107" t="s">
        <v>640</v>
      </c>
      <c r="E305" s="107" t="str">
        <f t="shared" si="112"/>
        <v>solar thermal</v>
      </c>
      <c r="F305" s="107">
        <v>0</v>
      </c>
      <c r="G305" s="107">
        <f t="shared" si="125"/>
        <v>0</v>
      </c>
      <c r="H305" s="107">
        <v>0</v>
      </c>
      <c r="I305" s="107">
        <f t="shared" si="126"/>
        <v>0</v>
      </c>
      <c r="J305" s="107">
        <v>0</v>
      </c>
      <c r="K305" s="107">
        <f t="shared" si="127"/>
        <v>0</v>
      </c>
      <c r="L305" s="107">
        <v>0</v>
      </c>
      <c r="M305" s="107">
        <f t="shared" si="128"/>
        <v>0</v>
      </c>
      <c r="N305" s="107">
        <v>0</v>
      </c>
      <c r="O305" s="107">
        <f t="shared" si="129"/>
        <v>0</v>
      </c>
      <c r="P305" s="107">
        <v>0</v>
      </c>
      <c r="Q305" s="107">
        <f t="shared" si="130"/>
        <v>0</v>
      </c>
      <c r="R305" s="107">
        <v>0</v>
      </c>
      <c r="S305" s="107"/>
      <c r="T305" s="107"/>
      <c r="U305" s="107"/>
      <c r="V305" s="107"/>
      <c r="W305" s="107"/>
      <c r="X305" s="107"/>
      <c r="Y305" s="107"/>
      <c r="Z305" s="107"/>
      <c r="AA305" s="107"/>
      <c r="AB305" s="107"/>
      <c r="AC305" s="107"/>
      <c r="AD305" s="107"/>
      <c r="AE305" s="107"/>
      <c r="AF305" s="107"/>
      <c r="AG305" s="107"/>
    </row>
    <row r="306" spans="1:33" ht="15.75" customHeight="1">
      <c r="A306" s="107"/>
      <c r="B306" s="107" t="s">
        <v>557</v>
      </c>
      <c r="C306" s="107" t="s">
        <v>448</v>
      </c>
      <c r="D306" s="107" t="s">
        <v>641</v>
      </c>
      <c r="E306" s="107" t="str">
        <f t="shared" si="112"/>
        <v>geothermal</v>
      </c>
      <c r="F306" s="107">
        <v>0</v>
      </c>
      <c r="G306" s="107">
        <f t="shared" si="125"/>
        <v>0</v>
      </c>
      <c r="H306" s="107">
        <v>0</v>
      </c>
      <c r="I306" s="107">
        <f t="shared" si="126"/>
        <v>0</v>
      </c>
      <c r="J306" s="107">
        <v>0</v>
      </c>
      <c r="K306" s="107">
        <f t="shared" si="127"/>
        <v>0</v>
      </c>
      <c r="L306" s="107">
        <v>0</v>
      </c>
      <c r="M306" s="107">
        <f t="shared" si="128"/>
        <v>0</v>
      </c>
      <c r="N306" s="107">
        <v>0</v>
      </c>
      <c r="O306" s="107">
        <f t="shared" si="129"/>
        <v>0</v>
      </c>
      <c r="P306" s="107">
        <v>0</v>
      </c>
      <c r="Q306" s="107">
        <f t="shared" si="130"/>
        <v>0</v>
      </c>
      <c r="R306" s="107">
        <v>0</v>
      </c>
      <c r="S306" s="107"/>
      <c r="T306" s="107"/>
      <c r="U306" s="107"/>
      <c r="V306" s="107"/>
      <c r="W306" s="107"/>
      <c r="X306" s="107"/>
      <c r="Y306" s="107"/>
      <c r="Z306" s="107"/>
      <c r="AA306" s="107"/>
      <c r="AB306" s="107"/>
      <c r="AC306" s="107"/>
      <c r="AD306" s="107"/>
      <c r="AE306" s="107"/>
      <c r="AF306" s="107"/>
      <c r="AG306" s="107"/>
    </row>
    <row r="307" spans="1:33" ht="15.75" customHeight="1">
      <c r="A307" s="107"/>
      <c r="B307" s="107" t="s">
        <v>557</v>
      </c>
      <c r="C307" s="107" t="s">
        <v>448</v>
      </c>
      <c r="D307" s="107" t="s">
        <v>642</v>
      </c>
      <c r="E307" s="107" t="str">
        <f t="shared" si="112"/>
        <v>hydro</v>
      </c>
      <c r="F307" s="107">
        <v>780717.83600000001</v>
      </c>
      <c r="G307" s="107">
        <f t="shared" si="125"/>
        <v>803895.39350000001</v>
      </c>
      <c r="H307" s="107">
        <v>827072.951</v>
      </c>
      <c r="I307" s="107">
        <f t="shared" si="126"/>
        <v>828962.56004999997</v>
      </c>
      <c r="J307" s="107">
        <v>830852.16910000006</v>
      </c>
      <c r="K307" s="107">
        <f t="shared" si="127"/>
        <v>830852.16910000006</v>
      </c>
      <c r="L307" s="107">
        <v>830852.16910000006</v>
      </c>
      <c r="M307" s="107">
        <f t="shared" si="128"/>
        <v>830852.16910000006</v>
      </c>
      <c r="N307" s="107">
        <v>830852.16910000006</v>
      </c>
      <c r="O307" s="107">
        <f t="shared" si="129"/>
        <v>830852.16910000006</v>
      </c>
      <c r="P307" s="107">
        <v>830852.16910000006</v>
      </c>
      <c r="Q307" s="107">
        <f t="shared" si="130"/>
        <v>828962.56004999997</v>
      </c>
      <c r="R307" s="107">
        <v>827072.951</v>
      </c>
      <c r="S307" s="107"/>
      <c r="T307" s="107"/>
      <c r="U307" s="107"/>
      <c r="V307" s="107"/>
      <c r="W307" s="107"/>
      <c r="X307" s="107"/>
      <c r="Y307" s="107"/>
      <c r="Z307" s="107"/>
      <c r="AA307" s="107"/>
      <c r="AB307" s="107"/>
      <c r="AC307" s="107"/>
      <c r="AD307" s="107"/>
      <c r="AE307" s="107"/>
      <c r="AF307" s="107"/>
      <c r="AG307" s="107"/>
    </row>
    <row r="308" spans="1:33" ht="15.75" customHeight="1">
      <c r="A308" s="107"/>
      <c r="B308" s="107" t="s">
        <v>557</v>
      </c>
      <c r="C308" s="107" t="s">
        <v>448</v>
      </c>
      <c r="D308" s="107" t="s">
        <v>632</v>
      </c>
      <c r="E308" s="107" t="str">
        <f t="shared" si="112"/>
        <v>hydro</v>
      </c>
      <c r="F308" s="107">
        <v>5855585</v>
      </c>
      <c r="G308" s="107">
        <f t="shared" si="125"/>
        <v>6455455</v>
      </c>
      <c r="H308" s="107">
        <v>7055325</v>
      </c>
      <c r="I308" s="107">
        <f t="shared" si="126"/>
        <v>7200240</v>
      </c>
      <c r="J308" s="107">
        <v>7345155</v>
      </c>
      <c r="K308" s="107">
        <f t="shared" si="127"/>
        <v>7337437.4615000002</v>
      </c>
      <c r="L308" s="107">
        <v>7329719.9230000004</v>
      </c>
      <c r="M308" s="107">
        <f t="shared" si="128"/>
        <v>7073209.9615000002</v>
      </c>
      <c r="N308" s="107">
        <v>6816700</v>
      </c>
      <c r="O308" s="107">
        <f t="shared" si="129"/>
        <v>7681402.4469999997</v>
      </c>
      <c r="P308" s="107">
        <v>8546104.8939999994</v>
      </c>
      <c r="Q308" s="107">
        <f t="shared" si="130"/>
        <v>9367034.9470000006</v>
      </c>
      <c r="R308" s="107">
        <v>10187965</v>
      </c>
      <c r="S308" s="107"/>
      <c r="T308" s="107"/>
      <c r="U308" s="107"/>
      <c r="V308" s="107"/>
      <c r="W308" s="107"/>
      <c r="X308" s="107"/>
      <c r="Y308" s="107"/>
      <c r="Z308" s="107"/>
      <c r="AA308" s="107"/>
      <c r="AB308" s="107"/>
      <c r="AC308" s="107"/>
      <c r="AD308" s="107"/>
      <c r="AE308" s="107"/>
      <c r="AF308" s="107"/>
      <c r="AG308" s="107"/>
    </row>
    <row r="309" spans="1:33" ht="15.75" customHeight="1">
      <c r="A309" s="107"/>
      <c r="B309" s="107" t="s">
        <v>557</v>
      </c>
      <c r="C309" s="107" t="s">
        <v>448</v>
      </c>
      <c r="D309" s="107" t="s">
        <v>643</v>
      </c>
      <c r="E309" s="107" t="str">
        <f t="shared" si="112"/>
        <v>onshore wind</v>
      </c>
      <c r="F309" s="107">
        <v>11338005.35</v>
      </c>
      <c r="G309" s="107">
        <f t="shared" si="125"/>
        <v>12227353.01</v>
      </c>
      <c r="H309" s="107">
        <v>13116700.67</v>
      </c>
      <c r="I309" s="107">
        <f t="shared" si="126"/>
        <v>13112819.68</v>
      </c>
      <c r="J309" s="107">
        <v>13108938.689999999</v>
      </c>
      <c r="K309" s="107">
        <f t="shared" si="127"/>
        <v>13117797.85</v>
      </c>
      <c r="L309" s="107">
        <v>13126657.01</v>
      </c>
      <c r="M309" s="107">
        <f t="shared" si="128"/>
        <v>13121649.205</v>
      </c>
      <c r="N309" s="107">
        <v>13116641.4</v>
      </c>
      <c r="O309" s="107">
        <f t="shared" si="129"/>
        <v>12990709.280000001</v>
      </c>
      <c r="P309" s="107">
        <v>12864777.16</v>
      </c>
      <c r="Q309" s="107">
        <f t="shared" si="130"/>
        <v>12677430.535</v>
      </c>
      <c r="R309" s="107">
        <v>12490083.91</v>
      </c>
      <c r="S309" s="107"/>
      <c r="T309" s="107"/>
      <c r="U309" s="107"/>
      <c r="V309" s="107"/>
      <c r="W309" s="107"/>
      <c r="X309" s="107"/>
      <c r="Y309" s="107"/>
      <c r="Z309" s="107"/>
      <c r="AA309" s="107"/>
      <c r="AB309" s="107"/>
      <c r="AC309" s="107"/>
      <c r="AD309" s="107"/>
      <c r="AE309" s="107"/>
      <c r="AF309" s="107"/>
      <c r="AG309" s="107"/>
    </row>
    <row r="310" spans="1:33" ht="15.75" customHeight="1">
      <c r="A310" s="107"/>
      <c r="B310" s="107" t="s">
        <v>557</v>
      </c>
      <c r="C310" s="107" t="s">
        <v>448</v>
      </c>
      <c r="D310" s="107" t="s">
        <v>644</v>
      </c>
      <c r="E310" s="107" t="str">
        <f t="shared" si="112"/>
        <v>natural gas nonpeaker</v>
      </c>
      <c r="F310" s="107">
        <v>5539588.5379999997</v>
      </c>
      <c r="G310" s="107">
        <f t="shared" si="125"/>
        <v>5596615.7484999998</v>
      </c>
      <c r="H310" s="107">
        <v>5653642.9589999998</v>
      </c>
      <c r="I310" s="107">
        <f t="shared" si="126"/>
        <v>5965849.6384999994</v>
      </c>
      <c r="J310" s="107">
        <v>6278056.318</v>
      </c>
      <c r="K310" s="107">
        <f t="shared" si="127"/>
        <v>5017882.8820000002</v>
      </c>
      <c r="L310" s="107">
        <v>3757709.446</v>
      </c>
      <c r="M310" s="107">
        <f t="shared" si="128"/>
        <v>3584983.8600000003</v>
      </c>
      <c r="N310" s="107">
        <v>3412258.2740000002</v>
      </c>
      <c r="O310" s="107">
        <f t="shared" si="129"/>
        <v>3228566.091</v>
      </c>
      <c r="P310" s="107">
        <v>3044873.9079999998</v>
      </c>
      <c r="Q310" s="107">
        <f t="shared" si="130"/>
        <v>2747633.929</v>
      </c>
      <c r="R310" s="107">
        <v>2450393.9500000002</v>
      </c>
      <c r="S310" s="107"/>
      <c r="T310" s="107"/>
      <c r="U310" s="107"/>
      <c r="V310" s="107"/>
      <c r="W310" s="107"/>
      <c r="X310" s="107"/>
      <c r="Y310" s="107"/>
      <c r="Z310" s="107"/>
      <c r="AA310" s="107"/>
      <c r="AB310" s="107"/>
      <c r="AC310" s="107"/>
      <c r="AD310" s="107"/>
      <c r="AE310" s="107"/>
      <c r="AF310" s="107"/>
      <c r="AG310" s="107"/>
    </row>
    <row r="311" spans="1:33" ht="15.75" customHeight="1">
      <c r="A311" s="107"/>
      <c r="B311" s="107" t="s">
        <v>557</v>
      </c>
      <c r="C311" s="107" t="s">
        <v>448</v>
      </c>
      <c r="D311" s="107" t="s">
        <v>645</v>
      </c>
      <c r="E311" s="107" t="str">
        <f t="shared" si="112"/>
        <v>natural gas peaker</v>
      </c>
      <c r="F311" s="107">
        <v>199019.4351</v>
      </c>
      <c r="G311" s="107">
        <f t="shared" si="125"/>
        <v>192187.25750000001</v>
      </c>
      <c r="H311" s="107">
        <v>185355.07990000001</v>
      </c>
      <c r="I311" s="107">
        <f t="shared" si="126"/>
        <v>188308.76504999999</v>
      </c>
      <c r="J311" s="107">
        <v>191262.45019999999</v>
      </c>
      <c r="K311" s="107">
        <f t="shared" si="127"/>
        <v>166550.41725</v>
      </c>
      <c r="L311" s="107">
        <v>141838.38430000001</v>
      </c>
      <c r="M311" s="107">
        <f t="shared" si="128"/>
        <v>134388.71715000001</v>
      </c>
      <c r="N311" s="107">
        <v>126939.05</v>
      </c>
      <c r="O311" s="107">
        <f t="shared" si="129"/>
        <v>125987.3149</v>
      </c>
      <c r="P311" s="107">
        <v>125035.57980000001</v>
      </c>
      <c r="Q311" s="107">
        <f t="shared" si="130"/>
        <v>128285.1756</v>
      </c>
      <c r="R311" s="107">
        <v>131534.7714</v>
      </c>
      <c r="S311" s="107"/>
      <c r="T311" s="107"/>
      <c r="U311" s="107"/>
      <c r="V311" s="107"/>
      <c r="W311" s="107"/>
      <c r="X311" s="107"/>
      <c r="Y311" s="107"/>
      <c r="Z311" s="107"/>
      <c r="AA311" s="107"/>
      <c r="AB311" s="107"/>
      <c r="AC311" s="107"/>
      <c r="AD311" s="107"/>
      <c r="AE311" s="107"/>
      <c r="AF311" s="107"/>
      <c r="AG311" s="107"/>
    </row>
    <row r="312" spans="1:33" ht="15.75" customHeight="1">
      <c r="A312" s="107"/>
      <c r="B312" s="107" t="s">
        <v>557</v>
      </c>
      <c r="C312" s="107" t="s">
        <v>448</v>
      </c>
      <c r="D312" s="107" t="s">
        <v>646</v>
      </c>
      <c r="E312" s="107" t="str">
        <f t="shared" si="112"/>
        <v>nuclear</v>
      </c>
      <c r="F312" s="107">
        <v>13098744.07</v>
      </c>
      <c r="G312" s="107">
        <f t="shared" si="125"/>
        <v>13098744.07</v>
      </c>
      <c r="H312" s="107">
        <v>13098744.07</v>
      </c>
      <c r="I312" s="107">
        <f t="shared" si="126"/>
        <v>13098744.07</v>
      </c>
      <c r="J312" s="107">
        <v>13098744.07</v>
      </c>
      <c r="K312" s="107">
        <f t="shared" si="127"/>
        <v>13098744.07</v>
      </c>
      <c r="L312" s="107">
        <v>13098744.07</v>
      </c>
      <c r="M312" s="107">
        <f t="shared" si="128"/>
        <v>13098744.07</v>
      </c>
      <c r="N312" s="107">
        <v>13098744.07</v>
      </c>
      <c r="O312" s="107">
        <f t="shared" si="129"/>
        <v>13098744.07</v>
      </c>
      <c r="P312" s="107">
        <v>13098744.07</v>
      </c>
      <c r="Q312" s="107">
        <f t="shared" si="130"/>
        <v>13098744.07</v>
      </c>
      <c r="R312" s="107">
        <v>13098744.07</v>
      </c>
      <c r="S312" s="107"/>
      <c r="T312" s="107"/>
      <c r="U312" s="107"/>
      <c r="V312" s="107"/>
      <c r="W312" s="107"/>
      <c r="X312" s="107"/>
      <c r="Y312" s="107"/>
      <c r="Z312" s="107"/>
      <c r="AA312" s="107"/>
      <c r="AB312" s="107"/>
      <c r="AC312" s="107"/>
      <c r="AD312" s="107"/>
      <c r="AE312" s="107"/>
      <c r="AF312" s="107"/>
      <c r="AG312" s="107"/>
    </row>
    <row r="313" spans="1:33" ht="15.75" customHeight="1">
      <c r="A313" s="107"/>
      <c r="B313" s="107" t="s">
        <v>557</v>
      </c>
      <c r="C313" s="107" t="s">
        <v>448</v>
      </c>
      <c r="D313" s="107" t="s">
        <v>647</v>
      </c>
      <c r="E313" s="107" t="str">
        <f t="shared" si="112"/>
        <v>offshore wind</v>
      </c>
      <c r="F313" s="107">
        <v>0</v>
      </c>
      <c r="G313" s="107">
        <f t="shared" si="125"/>
        <v>0</v>
      </c>
      <c r="H313" s="107">
        <v>0</v>
      </c>
      <c r="I313" s="107">
        <f t="shared" si="126"/>
        <v>0</v>
      </c>
      <c r="J313" s="107">
        <v>0</v>
      </c>
      <c r="K313" s="107">
        <f t="shared" si="127"/>
        <v>0</v>
      </c>
      <c r="L313" s="107">
        <v>0</v>
      </c>
      <c r="M313" s="107">
        <f t="shared" si="128"/>
        <v>0</v>
      </c>
      <c r="N313" s="107">
        <v>0</v>
      </c>
      <c r="O313" s="107">
        <f t="shared" si="129"/>
        <v>0</v>
      </c>
      <c r="P313" s="107">
        <v>0</v>
      </c>
      <c r="Q313" s="107">
        <f t="shared" si="130"/>
        <v>0</v>
      </c>
      <c r="R313" s="107">
        <v>0</v>
      </c>
      <c r="S313" s="107"/>
      <c r="T313" s="107"/>
      <c r="U313" s="107"/>
      <c r="V313" s="107"/>
      <c r="W313" s="107"/>
      <c r="X313" s="107"/>
      <c r="Y313" s="107"/>
      <c r="Z313" s="107"/>
      <c r="AA313" s="107"/>
      <c r="AB313" s="107"/>
      <c r="AC313" s="107"/>
      <c r="AD313" s="107"/>
      <c r="AE313" s="107"/>
      <c r="AF313" s="107"/>
      <c r="AG313" s="107"/>
    </row>
    <row r="314" spans="1:33" ht="15.75" customHeight="1">
      <c r="A314" s="107"/>
      <c r="B314" s="107" t="s">
        <v>557</v>
      </c>
      <c r="C314" s="107" t="s">
        <v>448</v>
      </c>
      <c r="D314" s="107" t="s">
        <v>648</v>
      </c>
      <c r="E314" s="107" t="str">
        <f t="shared" si="112"/>
        <v>crude oil</v>
      </c>
      <c r="F314" s="107">
        <v>273240.11810000002</v>
      </c>
      <c r="G314" s="107">
        <f t="shared" si="125"/>
        <v>273240.11810000002</v>
      </c>
      <c r="H314" s="107">
        <v>273240.11810000002</v>
      </c>
      <c r="I314" s="107">
        <f t="shared" si="126"/>
        <v>273240.11810000002</v>
      </c>
      <c r="J314" s="107">
        <v>273240.11810000002</v>
      </c>
      <c r="K314" s="107">
        <f t="shared" si="127"/>
        <v>273240.11810000002</v>
      </c>
      <c r="L314" s="107">
        <v>273240.11810000002</v>
      </c>
      <c r="M314" s="107">
        <f t="shared" si="128"/>
        <v>273240.11810000002</v>
      </c>
      <c r="N314" s="107">
        <v>273240.11810000002</v>
      </c>
      <c r="O314" s="107">
        <f t="shared" si="129"/>
        <v>273240.11810000002</v>
      </c>
      <c r="P314" s="107">
        <v>273240.11810000002</v>
      </c>
      <c r="Q314" s="107">
        <f t="shared" si="130"/>
        <v>273240.11810000002</v>
      </c>
      <c r="R314" s="107">
        <v>273240.11810000002</v>
      </c>
      <c r="S314" s="107"/>
      <c r="T314" s="107"/>
      <c r="U314" s="107"/>
      <c r="V314" s="107"/>
      <c r="W314" s="107"/>
      <c r="X314" s="107"/>
      <c r="Y314" s="107"/>
      <c r="Z314" s="107"/>
      <c r="AA314" s="107"/>
      <c r="AB314" s="107"/>
      <c r="AC314" s="107"/>
      <c r="AD314" s="107"/>
      <c r="AE314" s="107"/>
      <c r="AF314" s="107"/>
      <c r="AG314" s="107"/>
    </row>
    <row r="315" spans="1:33" ht="15.75" customHeight="1">
      <c r="A315" s="107"/>
      <c r="B315" s="107" t="s">
        <v>557</v>
      </c>
      <c r="C315" s="107" t="s">
        <v>448</v>
      </c>
      <c r="D315" s="107" t="s">
        <v>649</v>
      </c>
      <c r="E315" s="107" t="str">
        <f t="shared" si="112"/>
        <v>solar PV</v>
      </c>
      <c r="F315" s="107">
        <v>838487.66639999999</v>
      </c>
      <c r="G315" s="107">
        <f t="shared" si="125"/>
        <v>862319.1</v>
      </c>
      <c r="H315" s="107">
        <v>886150.53359999997</v>
      </c>
      <c r="I315" s="107">
        <f t="shared" si="126"/>
        <v>926711.66540000006</v>
      </c>
      <c r="J315" s="107">
        <v>967272.79720000003</v>
      </c>
      <c r="K315" s="107">
        <f t="shared" si="127"/>
        <v>1030845.3156000001</v>
      </c>
      <c r="L315" s="107">
        <v>1094417.834</v>
      </c>
      <c r="M315" s="107">
        <f t="shared" si="128"/>
        <v>1190441.0490000001</v>
      </c>
      <c r="N315" s="107">
        <v>1286464.264</v>
      </c>
      <c r="O315" s="107">
        <f t="shared" si="129"/>
        <v>1421267.541</v>
      </c>
      <c r="P315" s="107">
        <v>1556070.818</v>
      </c>
      <c r="Q315" s="107">
        <f t="shared" si="130"/>
        <v>1733671.3875</v>
      </c>
      <c r="R315" s="107">
        <v>1911271.9569999999</v>
      </c>
      <c r="S315" s="107"/>
      <c r="T315" s="107"/>
      <c r="U315" s="107"/>
      <c r="V315" s="107"/>
      <c r="W315" s="107"/>
      <c r="X315" s="107"/>
      <c r="Y315" s="107"/>
      <c r="Z315" s="107"/>
      <c r="AA315" s="107"/>
      <c r="AB315" s="107"/>
      <c r="AC315" s="107"/>
      <c r="AD315" s="107"/>
      <c r="AE315" s="107"/>
      <c r="AF315" s="107"/>
      <c r="AG315" s="107"/>
    </row>
    <row r="316" spans="1:33" ht="15.75" customHeight="1">
      <c r="A316" s="107"/>
      <c r="B316" s="107" t="s">
        <v>557</v>
      </c>
      <c r="C316" s="107" t="s">
        <v>448</v>
      </c>
      <c r="D316" s="107" t="s">
        <v>650</v>
      </c>
      <c r="E316" s="107" t="str">
        <f t="shared" si="112"/>
        <v>storage</v>
      </c>
      <c r="F316" s="107">
        <v>0</v>
      </c>
      <c r="G316" s="107">
        <v>0</v>
      </c>
      <c r="H316" s="107">
        <v>0</v>
      </c>
      <c r="I316" s="107">
        <v>0</v>
      </c>
      <c r="J316" s="107">
        <v>0</v>
      </c>
      <c r="K316" s="107">
        <v>0</v>
      </c>
      <c r="L316" s="107">
        <v>0</v>
      </c>
      <c r="M316" s="107">
        <v>0</v>
      </c>
      <c r="N316" s="107">
        <v>0</v>
      </c>
      <c r="O316" s="107">
        <v>0</v>
      </c>
      <c r="P316" s="107">
        <v>0</v>
      </c>
      <c r="Q316" s="107">
        <v>0</v>
      </c>
      <c r="R316" s="107">
        <v>0</v>
      </c>
      <c r="S316" s="107"/>
      <c r="T316" s="107"/>
      <c r="U316" s="107"/>
      <c r="V316" s="107"/>
      <c r="W316" s="107"/>
      <c r="X316" s="107"/>
      <c r="Y316" s="107"/>
      <c r="Z316" s="107"/>
      <c r="AA316" s="107"/>
      <c r="AB316" s="107"/>
      <c r="AC316" s="107"/>
      <c r="AD316" s="107"/>
      <c r="AE316" s="107"/>
      <c r="AF316" s="107"/>
      <c r="AG316" s="107"/>
    </row>
    <row r="317" spans="1:33" ht="15.75" customHeight="1">
      <c r="A317" s="107"/>
      <c r="B317" s="107" t="s">
        <v>557</v>
      </c>
      <c r="C317" s="107" t="s">
        <v>448</v>
      </c>
      <c r="D317" s="107" t="s">
        <v>652</v>
      </c>
      <c r="E317" s="107" t="str">
        <f t="shared" si="112"/>
        <v>solar PV</v>
      </c>
      <c r="F317" s="107">
        <v>1386514.85</v>
      </c>
      <c r="G317" s="107">
        <f t="shared" ref="G317:G330" si="131">AVERAGE(F317,H317)</f>
        <v>1395196.8570000001</v>
      </c>
      <c r="H317" s="107">
        <v>1403878.8640000001</v>
      </c>
      <c r="I317" s="107">
        <f t="shared" ref="I317:I330" si="132">AVERAGE(H317,J317)</f>
        <v>1403878.061</v>
      </c>
      <c r="J317" s="107">
        <v>1403877.2579999999</v>
      </c>
      <c r="K317" s="107">
        <f t="shared" ref="K317:K330" si="133">AVERAGE(J317,L317)</f>
        <v>1396903.477</v>
      </c>
      <c r="L317" s="107">
        <v>1389929.696</v>
      </c>
      <c r="M317" s="107">
        <f t="shared" ref="M317:M330" si="134">AVERAGE(L317,N317)</f>
        <v>1382985.1779999998</v>
      </c>
      <c r="N317" s="107">
        <v>1376040.66</v>
      </c>
      <c r="O317" s="107">
        <f t="shared" ref="O317:O330" si="135">AVERAGE(N317,P317)</f>
        <v>1369167.1225000001</v>
      </c>
      <c r="P317" s="107">
        <v>1362293.585</v>
      </c>
      <c r="Q317" s="107">
        <f t="shared" ref="Q317:Q330" si="136">AVERAGE(P317,R317)</f>
        <v>1355491.1910000001</v>
      </c>
      <c r="R317" s="107">
        <v>1348688.797</v>
      </c>
      <c r="S317" s="107"/>
      <c r="T317" s="107"/>
      <c r="U317" s="107"/>
      <c r="V317" s="107"/>
      <c r="W317" s="107"/>
      <c r="X317" s="107"/>
      <c r="Y317" s="107"/>
      <c r="Z317" s="107"/>
      <c r="AA317" s="107"/>
      <c r="AB317" s="107"/>
      <c r="AC317" s="107"/>
      <c r="AD317" s="107"/>
      <c r="AE317" s="107"/>
      <c r="AF317" s="107"/>
      <c r="AG317" s="107"/>
    </row>
    <row r="318" spans="1:33" ht="15.75" customHeight="1">
      <c r="A318" s="107"/>
      <c r="B318" s="107" t="s">
        <v>559</v>
      </c>
      <c r="C318" s="107" t="s">
        <v>448</v>
      </c>
      <c r="D318" s="107" t="s">
        <v>638</v>
      </c>
      <c r="E318" s="107" t="str">
        <f t="shared" si="112"/>
        <v>biomass</v>
      </c>
      <c r="F318" s="107">
        <v>0</v>
      </c>
      <c r="G318" s="107">
        <f t="shared" si="131"/>
        <v>0</v>
      </c>
      <c r="H318" s="107">
        <v>0</v>
      </c>
      <c r="I318" s="107">
        <f t="shared" si="132"/>
        <v>0</v>
      </c>
      <c r="J318" s="107">
        <v>0</v>
      </c>
      <c r="K318" s="107">
        <f t="shared" si="133"/>
        <v>0</v>
      </c>
      <c r="L318" s="107">
        <v>0</v>
      </c>
      <c r="M318" s="107">
        <f t="shared" si="134"/>
        <v>0</v>
      </c>
      <c r="N318" s="107">
        <v>0</v>
      </c>
      <c r="O318" s="107">
        <f t="shared" si="135"/>
        <v>0</v>
      </c>
      <c r="P318" s="107">
        <v>0</v>
      </c>
      <c r="Q318" s="107">
        <f t="shared" si="136"/>
        <v>0</v>
      </c>
      <c r="R318" s="107">
        <v>0</v>
      </c>
      <c r="S318" s="107"/>
      <c r="T318" s="107"/>
      <c r="U318" s="107"/>
      <c r="V318" s="107"/>
      <c r="W318" s="107"/>
      <c r="X318" s="107"/>
      <c r="Y318" s="107"/>
      <c r="Z318" s="107"/>
      <c r="AA318" s="107"/>
      <c r="AB318" s="107"/>
      <c r="AC318" s="107"/>
      <c r="AD318" s="107"/>
      <c r="AE318" s="107"/>
      <c r="AF318" s="107"/>
      <c r="AG318" s="107"/>
    </row>
    <row r="319" spans="1:33" ht="15.75" customHeight="1">
      <c r="A319" s="107"/>
      <c r="B319" s="107" t="s">
        <v>559</v>
      </c>
      <c r="C319" s="107" t="s">
        <v>448</v>
      </c>
      <c r="D319" s="107" t="s">
        <v>639</v>
      </c>
      <c r="E319" s="107" t="str">
        <f t="shared" si="112"/>
        <v>hard coal</v>
      </c>
      <c r="F319" s="107">
        <v>62927567.200000003</v>
      </c>
      <c r="G319" s="107">
        <f t="shared" si="131"/>
        <v>62965707.665000007</v>
      </c>
      <c r="H319" s="107">
        <v>63003848.130000003</v>
      </c>
      <c r="I319" s="107">
        <f t="shared" si="132"/>
        <v>62976227.265000001</v>
      </c>
      <c r="J319" s="107">
        <v>62948606.399999999</v>
      </c>
      <c r="K319" s="107">
        <f t="shared" si="133"/>
        <v>63089162.965000004</v>
      </c>
      <c r="L319" s="107">
        <v>63229719.530000001</v>
      </c>
      <c r="M319" s="107">
        <f t="shared" si="134"/>
        <v>63201139.894999996</v>
      </c>
      <c r="N319" s="107">
        <v>63172560.259999998</v>
      </c>
      <c r="O319" s="107">
        <f t="shared" si="135"/>
        <v>63362413.864999995</v>
      </c>
      <c r="P319" s="107">
        <v>63552267.469999999</v>
      </c>
      <c r="Q319" s="107">
        <f t="shared" si="136"/>
        <v>63980361.689999998</v>
      </c>
      <c r="R319" s="107">
        <v>64408455.909999996</v>
      </c>
      <c r="S319" s="107"/>
      <c r="T319" s="107"/>
      <c r="U319" s="107"/>
      <c r="V319" s="107"/>
      <c r="W319" s="107"/>
      <c r="X319" s="107"/>
      <c r="Y319" s="107"/>
      <c r="Z319" s="107"/>
      <c r="AA319" s="107"/>
      <c r="AB319" s="107"/>
      <c r="AC319" s="107"/>
      <c r="AD319" s="107"/>
      <c r="AE319" s="107"/>
      <c r="AF319" s="107"/>
      <c r="AG319" s="107"/>
    </row>
    <row r="320" spans="1:33" ht="15.75" customHeight="1">
      <c r="A320" s="107"/>
      <c r="B320" s="107" t="s">
        <v>559</v>
      </c>
      <c r="C320" s="107" t="s">
        <v>448</v>
      </c>
      <c r="D320" s="107" t="s">
        <v>640</v>
      </c>
      <c r="E320" s="107" t="str">
        <f t="shared" si="112"/>
        <v>solar thermal</v>
      </c>
      <c r="F320" s="107">
        <v>0</v>
      </c>
      <c r="G320" s="107">
        <f t="shared" si="131"/>
        <v>0</v>
      </c>
      <c r="H320" s="107">
        <v>0</v>
      </c>
      <c r="I320" s="107">
        <f t="shared" si="132"/>
        <v>0</v>
      </c>
      <c r="J320" s="107">
        <v>0</v>
      </c>
      <c r="K320" s="107">
        <f t="shared" si="133"/>
        <v>0</v>
      </c>
      <c r="L320" s="107">
        <v>0</v>
      </c>
      <c r="M320" s="107">
        <f t="shared" si="134"/>
        <v>0</v>
      </c>
      <c r="N320" s="107">
        <v>0</v>
      </c>
      <c r="O320" s="107">
        <f t="shared" si="135"/>
        <v>0</v>
      </c>
      <c r="P320" s="107">
        <v>0</v>
      </c>
      <c r="Q320" s="107">
        <f t="shared" si="136"/>
        <v>0</v>
      </c>
      <c r="R320" s="107">
        <v>0</v>
      </c>
      <c r="S320" s="107"/>
      <c r="T320" s="107"/>
      <c r="U320" s="107"/>
      <c r="V320" s="107"/>
      <c r="W320" s="107"/>
      <c r="X320" s="107"/>
      <c r="Y320" s="107"/>
      <c r="Z320" s="107"/>
      <c r="AA320" s="107"/>
      <c r="AB320" s="107"/>
      <c r="AC320" s="107"/>
      <c r="AD320" s="107"/>
      <c r="AE320" s="107"/>
      <c r="AF320" s="107"/>
      <c r="AG320" s="107"/>
    </row>
    <row r="321" spans="1:33" ht="15.75" customHeight="1">
      <c r="A321" s="107"/>
      <c r="B321" s="107" t="s">
        <v>559</v>
      </c>
      <c r="C321" s="107" t="s">
        <v>448</v>
      </c>
      <c r="D321" s="107" t="s">
        <v>641</v>
      </c>
      <c r="E321" s="107" t="str">
        <f t="shared" si="112"/>
        <v>geothermal</v>
      </c>
      <c r="F321" s="107">
        <v>0</v>
      </c>
      <c r="G321" s="107">
        <f t="shared" si="131"/>
        <v>0</v>
      </c>
      <c r="H321" s="107">
        <v>0</v>
      </c>
      <c r="I321" s="107">
        <f t="shared" si="132"/>
        <v>0</v>
      </c>
      <c r="J321" s="107">
        <v>0</v>
      </c>
      <c r="K321" s="107">
        <f t="shared" si="133"/>
        <v>0</v>
      </c>
      <c r="L321" s="107">
        <v>0</v>
      </c>
      <c r="M321" s="107">
        <f t="shared" si="134"/>
        <v>0</v>
      </c>
      <c r="N321" s="107">
        <v>0</v>
      </c>
      <c r="O321" s="107">
        <f t="shared" si="135"/>
        <v>0</v>
      </c>
      <c r="P321" s="107">
        <v>0</v>
      </c>
      <c r="Q321" s="107">
        <f t="shared" si="136"/>
        <v>0</v>
      </c>
      <c r="R321" s="107">
        <v>0</v>
      </c>
      <c r="S321" s="107"/>
      <c r="T321" s="107"/>
      <c r="U321" s="107"/>
      <c r="V321" s="107"/>
      <c r="W321" s="107"/>
      <c r="X321" s="107"/>
      <c r="Y321" s="107"/>
      <c r="Z321" s="107"/>
      <c r="AA321" s="107"/>
      <c r="AB321" s="107"/>
      <c r="AC321" s="107"/>
      <c r="AD321" s="107"/>
      <c r="AE321" s="107"/>
      <c r="AF321" s="107"/>
      <c r="AG321" s="107"/>
    </row>
    <row r="322" spans="1:33" ht="15.75" customHeight="1">
      <c r="A322" s="107"/>
      <c r="B322" s="107" t="s">
        <v>559</v>
      </c>
      <c r="C322" s="107" t="s">
        <v>448</v>
      </c>
      <c r="D322" s="107" t="s">
        <v>642</v>
      </c>
      <c r="E322" s="107" t="str">
        <f t="shared" si="112"/>
        <v>hydro</v>
      </c>
      <c r="F322" s="107">
        <v>1066473.4909999999</v>
      </c>
      <c r="G322" s="107">
        <f t="shared" si="131"/>
        <v>1091395.379</v>
      </c>
      <c r="H322" s="107">
        <v>1116317.267</v>
      </c>
      <c r="I322" s="107">
        <f t="shared" si="132"/>
        <v>1113993.9214999999</v>
      </c>
      <c r="J322" s="107">
        <v>1111670.5759999999</v>
      </c>
      <c r="K322" s="107">
        <f t="shared" si="133"/>
        <v>1114425.4594999999</v>
      </c>
      <c r="L322" s="107">
        <v>1117180.3430000001</v>
      </c>
      <c r="M322" s="107">
        <f t="shared" si="134"/>
        <v>1117543.159</v>
      </c>
      <c r="N322" s="107">
        <v>1117905.9750000001</v>
      </c>
      <c r="O322" s="107">
        <f t="shared" si="135"/>
        <v>1117905.9750000001</v>
      </c>
      <c r="P322" s="107">
        <v>1117905.9750000001</v>
      </c>
      <c r="Q322" s="107">
        <f t="shared" si="136"/>
        <v>1117905.9750000001</v>
      </c>
      <c r="R322" s="107">
        <v>1117905.9750000001</v>
      </c>
      <c r="S322" s="107"/>
      <c r="T322" s="107"/>
      <c r="U322" s="107"/>
      <c r="V322" s="107"/>
      <c r="W322" s="107"/>
      <c r="X322" s="107"/>
      <c r="Y322" s="107"/>
      <c r="Z322" s="107"/>
      <c r="AA322" s="107"/>
      <c r="AB322" s="107"/>
      <c r="AC322" s="107"/>
      <c r="AD322" s="107"/>
      <c r="AE322" s="107"/>
      <c r="AF322" s="107"/>
      <c r="AG322" s="107"/>
    </row>
    <row r="323" spans="1:33" ht="15.75" customHeight="1">
      <c r="A323" s="107"/>
      <c r="B323" s="107" t="s">
        <v>559</v>
      </c>
      <c r="C323" s="107" t="s">
        <v>448</v>
      </c>
      <c r="D323" s="107" t="s">
        <v>632</v>
      </c>
      <c r="E323" s="107" t="str">
        <f t="shared" ref="E323:E386" si="137">LOOKUP(D323,$U$2:$V$15,$V$2:$V$15)</f>
        <v>hydro</v>
      </c>
      <c r="F323" s="107">
        <v>0</v>
      </c>
      <c r="G323" s="107">
        <f t="shared" si="131"/>
        <v>0</v>
      </c>
      <c r="H323" s="107">
        <v>0</v>
      </c>
      <c r="I323" s="107">
        <f t="shared" si="132"/>
        <v>0</v>
      </c>
      <c r="J323" s="107">
        <v>0</v>
      </c>
      <c r="K323" s="107">
        <f t="shared" si="133"/>
        <v>0</v>
      </c>
      <c r="L323" s="107">
        <v>0</v>
      </c>
      <c r="M323" s="107">
        <f t="shared" si="134"/>
        <v>0</v>
      </c>
      <c r="N323" s="107">
        <v>0</v>
      </c>
      <c r="O323" s="107">
        <f t="shared" si="135"/>
        <v>0</v>
      </c>
      <c r="P323" s="107">
        <v>0</v>
      </c>
      <c r="Q323" s="107">
        <f t="shared" si="136"/>
        <v>0</v>
      </c>
      <c r="R323" s="107">
        <v>0</v>
      </c>
      <c r="S323" s="107"/>
      <c r="T323" s="107"/>
      <c r="U323" s="107"/>
      <c r="V323" s="107"/>
      <c r="W323" s="107"/>
      <c r="X323" s="107"/>
      <c r="Y323" s="107"/>
      <c r="Z323" s="107"/>
      <c r="AA323" s="107"/>
      <c r="AB323" s="107"/>
      <c r="AC323" s="107"/>
      <c r="AD323" s="107"/>
      <c r="AE323" s="107"/>
      <c r="AF323" s="107"/>
      <c r="AG323" s="107"/>
    </row>
    <row r="324" spans="1:33" ht="15.75" customHeight="1">
      <c r="A324" s="107"/>
      <c r="B324" s="107" t="s">
        <v>559</v>
      </c>
      <c r="C324" s="107" t="s">
        <v>448</v>
      </c>
      <c r="D324" s="107" t="s">
        <v>643</v>
      </c>
      <c r="E324" s="107" t="str">
        <f t="shared" si="137"/>
        <v>onshore wind</v>
      </c>
      <c r="F324" s="107">
        <v>2901902.5159999998</v>
      </c>
      <c r="G324" s="107">
        <f t="shared" si="131"/>
        <v>2903590.571</v>
      </c>
      <c r="H324" s="107">
        <v>2905278.6260000002</v>
      </c>
      <c r="I324" s="107">
        <f t="shared" si="132"/>
        <v>2888665.2810000004</v>
      </c>
      <c r="J324" s="107">
        <v>2872051.9360000002</v>
      </c>
      <c r="K324" s="107">
        <f t="shared" si="133"/>
        <v>2862917.9134999998</v>
      </c>
      <c r="L324" s="107">
        <v>2853783.8909999998</v>
      </c>
      <c r="M324" s="107">
        <f t="shared" si="134"/>
        <v>2845040.1969999997</v>
      </c>
      <c r="N324" s="107">
        <v>2836296.503</v>
      </c>
      <c r="O324" s="107">
        <f t="shared" si="135"/>
        <v>2831186.4534999998</v>
      </c>
      <c r="P324" s="107">
        <v>2826076.4040000001</v>
      </c>
      <c r="Q324" s="107">
        <f t="shared" si="136"/>
        <v>2824035.2135000001</v>
      </c>
      <c r="R324" s="107">
        <v>2821994.023</v>
      </c>
      <c r="S324" s="107"/>
      <c r="T324" s="107"/>
      <c r="U324" s="107"/>
      <c r="V324" s="107"/>
      <c r="W324" s="107"/>
      <c r="X324" s="107"/>
      <c r="Y324" s="107"/>
      <c r="Z324" s="107"/>
      <c r="AA324" s="107"/>
      <c r="AB324" s="107"/>
      <c r="AC324" s="107"/>
      <c r="AD324" s="107"/>
      <c r="AE324" s="107"/>
      <c r="AF324" s="107"/>
      <c r="AG324" s="107"/>
    </row>
    <row r="325" spans="1:33" ht="15.75" customHeight="1">
      <c r="A325" s="107"/>
      <c r="B325" s="107" t="s">
        <v>559</v>
      </c>
      <c r="C325" s="107" t="s">
        <v>448</v>
      </c>
      <c r="D325" s="107" t="s">
        <v>644</v>
      </c>
      <c r="E325" s="107" t="str">
        <f t="shared" si="137"/>
        <v>natural gas nonpeaker</v>
      </c>
      <c r="F325" s="107">
        <v>5496352.0590000004</v>
      </c>
      <c r="G325" s="107">
        <f t="shared" si="131"/>
        <v>5166996.6984999999</v>
      </c>
      <c r="H325" s="107">
        <v>4837641.3380000005</v>
      </c>
      <c r="I325" s="107">
        <f t="shared" si="132"/>
        <v>4514453.5060000001</v>
      </c>
      <c r="J325" s="107">
        <v>4191265.6740000001</v>
      </c>
      <c r="K325" s="107">
        <f t="shared" si="133"/>
        <v>3466869.8909999998</v>
      </c>
      <c r="L325" s="107">
        <v>2742474.108</v>
      </c>
      <c r="M325" s="107">
        <f t="shared" si="134"/>
        <v>2392778.9715</v>
      </c>
      <c r="N325" s="107">
        <v>2043083.835</v>
      </c>
      <c r="O325" s="107">
        <f t="shared" si="135"/>
        <v>1967883.4924999999</v>
      </c>
      <c r="P325" s="107">
        <v>1892683.15</v>
      </c>
      <c r="Q325" s="107">
        <f t="shared" si="136"/>
        <v>1879220.1455000001</v>
      </c>
      <c r="R325" s="107">
        <v>1865757.1410000001</v>
      </c>
      <c r="S325" s="107"/>
      <c r="T325" s="107"/>
      <c r="U325" s="107"/>
      <c r="V325" s="107"/>
      <c r="W325" s="107"/>
      <c r="X325" s="107"/>
      <c r="Y325" s="107"/>
      <c r="Z325" s="107"/>
      <c r="AA325" s="107"/>
      <c r="AB325" s="107"/>
      <c r="AC325" s="107"/>
      <c r="AD325" s="107"/>
      <c r="AE325" s="107"/>
      <c r="AF325" s="107"/>
      <c r="AG325" s="107"/>
    </row>
    <row r="326" spans="1:33" ht="15.75" customHeight="1">
      <c r="A326" s="107"/>
      <c r="B326" s="107" t="s">
        <v>559</v>
      </c>
      <c r="C326" s="107" t="s">
        <v>448</v>
      </c>
      <c r="D326" s="107" t="s">
        <v>645</v>
      </c>
      <c r="E326" s="107" t="str">
        <f t="shared" si="137"/>
        <v>natural gas peaker</v>
      </c>
      <c r="F326" s="107">
        <v>108155</v>
      </c>
      <c r="G326" s="107">
        <f t="shared" si="131"/>
        <v>107340.2</v>
      </c>
      <c r="H326" s="107">
        <v>106525.4</v>
      </c>
      <c r="I326" s="107">
        <f t="shared" si="132"/>
        <v>106197.54</v>
      </c>
      <c r="J326" s="107">
        <v>105869.68</v>
      </c>
      <c r="K326" s="107">
        <f t="shared" si="133"/>
        <v>96113.42</v>
      </c>
      <c r="L326" s="107">
        <v>86357.16</v>
      </c>
      <c r="M326" s="107">
        <f t="shared" si="134"/>
        <v>82628.48000000001</v>
      </c>
      <c r="N326" s="107">
        <v>78899.8</v>
      </c>
      <c r="O326" s="107">
        <f t="shared" si="135"/>
        <v>75892.800000000003</v>
      </c>
      <c r="P326" s="107">
        <v>72885.8</v>
      </c>
      <c r="Q326" s="107">
        <f t="shared" si="136"/>
        <v>58264.020000000004</v>
      </c>
      <c r="R326" s="107">
        <v>43642.239999999998</v>
      </c>
      <c r="S326" s="107"/>
      <c r="T326" s="107"/>
      <c r="U326" s="107"/>
      <c r="V326" s="107"/>
      <c r="W326" s="107"/>
      <c r="X326" s="107"/>
      <c r="Y326" s="107"/>
      <c r="Z326" s="107"/>
      <c r="AA326" s="107"/>
      <c r="AB326" s="107"/>
      <c r="AC326" s="107"/>
      <c r="AD326" s="107"/>
      <c r="AE326" s="107"/>
      <c r="AF326" s="107"/>
      <c r="AG326" s="107"/>
    </row>
    <row r="327" spans="1:33" ht="15.75" customHeight="1">
      <c r="A327" s="107"/>
      <c r="B327" s="107" t="s">
        <v>559</v>
      </c>
      <c r="C327" s="107" t="s">
        <v>448</v>
      </c>
      <c r="D327" s="107" t="s">
        <v>646</v>
      </c>
      <c r="E327" s="107" t="str">
        <f t="shared" si="137"/>
        <v>nuclear</v>
      </c>
      <c r="F327" s="107">
        <v>9407064.2400000002</v>
      </c>
      <c r="G327" s="107">
        <f t="shared" si="131"/>
        <v>9407064.2400000002</v>
      </c>
      <c r="H327" s="107">
        <v>9407064.2400000002</v>
      </c>
      <c r="I327" s="107">
        <f t="shared" si="132"/>
        <v>9407064.2400000002</v>
      </c>
      <c r="J327" s="107">
        <v>9407064.2400000002</v>
      </c>
      <c r="K327" s="107">
        <f t="shared" si="133"/>
        <v>9407064.2400000002</v>
      </c>
      <c r="L327" s="107">
        <v>9407064.2400000002</v>
      </c>
      <c r="M327" s="107">
        <f t="shared" si="134"/>
        <v>9407064.2400000002</v>
      </c>
      <c r="N327" s="107">
        <v>9407064.2400000002</v>
      </c>
      <c r="O327" s="107">
        <f t="shared" si="135"/>
        <v>9407064.2400000002</v>
      </c>
      <c r="P327" s="107">
        <v>9407064.2400000002</v>
      </c>
      <c r="Q327" s="107">
        <f t="shared" si="136"/>
        <v>9407064.2400000002</v>
      </c>
      <c r="R327" s="107">
        <v>9407064.2400000002</v>
      </c>
      <c r="S327" s="107"/>
      <c r="T327" s="107"/>
      <c r="U327" s="107"/>
      <c r="V327" s="107"/>
      <c r="W327" s="107"/>
      <c r="X327" s="107"/>
      <c r="Y327" s="107"/>
      <c r="Z327" s="107"/>
      <c r="AA327" s="107"/>
      <c r="AB327" s="107"/>
      <c r="AC327" s="107"/>
      <c r="AD327" s="107"/>
      <c r="AE327" s="107"/>
      <c r="AF327" s="107"/>
      <c r="AG327" s="107"/>
    </row>
    <row r="328" spans="1:33" ht="15.75" customHeight="1">
      <c r="A328" s="107"/>
      <c r="B328" s="107" t="s">
        <v>559</v>
      </c>
      <c r="C328" s="107" t="s">
        <v>448</v>
      </c>
      <c r="D328" s="107" t="s">
        <v>647</v>
      </c>
      <c r="E328" s="107" t="str">
        <f t="shared" si="137"/>
        <v>offshore wind</v>
      </c>
      <c r="F328" s="107">
        <v>0</v>
      </c>
      <c r="G328" s="107">
        <f t="shared" si="131"/>
        <v>0</v>
      </c>
      <c r="H328" s="107">
        <v>0</v>
      </c>
      <c r="I328" s="107">
        <f t="shared" si="132"/>
        <v>0</v>
      </c>
      <c r="J328" s="107">
        <v>0</v>
      </c>
      <c r="K328" s="107">
        <f t="shared" si="133"/>
        <v>0</v>
      </c>
      <c r="L328" s="107">
        <v>0</v>
      </c>
      <c r="M328" s="107">
        <f t="shared" si="134"/>
        <v>0</v>
      </c>
      <c r="N328" s="107">
        <v>0</v>
      </c>
      <c r="O328" s="107">
        <f t="shared" si="135"/>
        <v>0</v>
      </c>
      <c r="P328" s="107">
        <v>0</v>
      </c>
      <c r="Q328" s="107">
        <f t="shared" si="136"/>
        <v>0</v>
      </c>
      <c r="R328" s="107">
        <v>0</v>
      </c>
      <c r="S328" s="107"/>
      <c r="T328" s="107"/>
      <c r="U328" s="107"/>
      <c r="V328" s="107"/>
      <c r="W328" s="107"/>
      <c r="X328" s="107"/>
      <c r="Y328" s="107"/>
      <c r="Z328" s="107"/>
      <c r="AA328" s="107"/>
      <c r="AB328" s="107"/>
      <c r="AC328" s="107"/>
      <c r="AD328" s="107"/>
      <c r="AE328" s="107"/>
      <c r="AF328" s="107"/>
      <c r="AG328" s="107"/>
    </row>
    <row r="329" spans="1:33" ht="15.75" customHeight="1">
      <c r="A329" s="107"/>
      <c r="B329" s="107" t="s">
        <v>559</v>
      </c>
      <c r="C329" s="107" t="s">
        <v>448</v>
      </c>
      <c r="D329" s="107" t="s">
        <v>648</v>
      </c>
      <c r="E329" s="107" t="str">
        <f t="shared" si="137"/>
        <v>crude oil</v>
      </c>
      <c r="F329" s="107">
        <v>75518.625599999999</v>
      </c>
      <c r="G329" s="107">
        <f t="shared" si="131"/>
        <v>75518.625599999999</v>
      </c>
      <c r="H329" s="107">
        <v>75518.625599999999</v>
      </c>
      <c r="I329" s="107">
        <f t="shared" si="132"/>
        <v>75518.625599999999</v>
      </c>
      <c r="J329" s="107">
        <v>75518.625599999999</v>
      </c>
      <c r="K329" s="107">
        <f t="shared" si="133"/>
        <v>75518.625599999999</v>
      </c>
      <c r="L329" s="107">
        <v>75518.625599999999</v>
      </c>
      <c r="M329" s="107">
        <f t="shared" si="134"/>
        <v>75518.625599999999</v>
      </c>
      <c r="N329" s="107">
        <v>75518.625599999999</v>
      </c>
      <c r="O329" s="107">
        <f t="shared" si="135"/>
        <v>75518.625599999999</v>
      </c>
      <c r="P329" s="107">
        <v>75518.625599999999</v>
      </c>
      <c r="Q329" s="107">
        <f t="shared" si="136"/>
        <v>75518.625599999999</v>
      </c>
      <c r="R329" s="107">
        <v>75518.625599999999</v>
      </c>
      <c r="S329" s="107"/>
      <c r="T329" s="107"/>
      <c r="U329" s="107"/>
      <c r="V329" s="107"/>
      <c r="W329" s="107"/>
      <c r="X329" s="107"/>
      <c r="Y329" s="107"/>
      <c r="Z329" s="107"/>
      <c r="AA329" s="107"/>
      <c r="AB329" s="107"/>
      <c r="AC329" s="107"/>
      <c r="AD329" s="107"/>
      <c r="AE329" s="107"/>
      <c r="AF329" s="107"/>
      <c r="AG329" s="107"/>
    </row>
    <row r="330" spans="1:33" ht="15.75" customHeight="1">
      <c r="A330" s="107"/>
      <c r="B330" s="107" t="s">
        <v>559</v>
      </c>
      <c r="C330" s="107" t="s">
        <v>448</v>
      </c>
      <c r="D330" s="107" t="s">
        <v>649</v>
      </c>
      <c r="E330" s="107" t="str">
        <f t="shared" si="137"/>
        <v>solar PV</v>
      </c>
      <c r="F330" s="107">
        <v>220432.03890000001</v>
      </c>
      <c r="G330" s="107">
        <f t="shared" si="131"/>
        <v>229375.41755000001</v>
      </c>
      <c r="H330" s="107">
        <v>238318.79620000001</v>
      </c>
      <c r="I330" s="107">
        <f t="shared" si="132"/>
        <v>245404.5661</v>
      </c>
      <c r="J330" s="107">
        <v>252490.33600000001</v>
      </c>
      <c r="K330" s="107">
        <f t="shared" si="133"/>
        <v>260132.21595000001</v>
      </c>
      <c r="L330" s="107">
        <v>267774.09590000001</v>
      </c>
      <c r="M330" s="107">
        <f t="shared" si="134"/>
        <v>280338.70519999997</v>
      </c>
      <c r="N330" s="107">
        <v>292903.31449999998</v>
      </c>
      <c r="O330" s="107">
        <f t="shared" si="135"/>
        <v>312804.38394999999</v>
      </c>
      <c r="P330" s="107">
        <v>332705.4534</v>
      </c>
      <c r="Q330" s="107">
        <f t="shared" si="136"/>
        <v>362282.35245000001</v>
      </c>
      <c r="R330" s="107">
        <v>391859.25150000001</v>
      </c>
      <c r="S330" s="107"/>
      <c r="T330" s="107"/>
      <c r="U330" s="107"/>
      <c r="V330" s="107"/>
      <c r="W330" s="107"/>
      <c r="X330" s="107"/>
      <c r="Y330" s="107"/>
      <c r="Z330" s="107"/>
      <c r="AA330" s="107"/>
      <c r="AB330" s="107"/>
      <c r="AC330" s="107"/>
      <c r="AD330" s="107"/>
      <c r="AE330" s="107"/>
      <c r="AF330" s="107"/>
      <c r="AG330" s="107"/>
    </row>
    <row r="331" spans="1:33" ht="15.75" customHeight="1">
      <c r="A331" s="107"/>
      <c r="B331" s="107" t="s">
        <v>559</v>
      </c>
      <c r="C331" s="107" t="s">
        <v>448</v>
      </c>
      <c r="D331" s="107" t="s">
        <v>650</v>
      </c>
      <c r="E331" s="107" t="str">
        <f t="shared" si="137"/>
        <v>storage</v>
      </c>
      <c r="F331" s="107">
        <v>0</v>
      </c>
      <c r="G331" s="107">
        <v>0</v>
      </c>
      <c r="H331" s="107">
        <v>0</v>
      </c>
      <c r="I331" s="107">
        <v>0</v>
      </c>
      <c r="J331" s="107">
        <v>0</v>
      </c>
      <c r="K331" s="107">
        <v>0</v>
      </c>
      <c r="L331" s="107">
        <v>0</v>
      </c>
      <c r="M331" s="107">
        <v>0</v>
      </c>
      <c r="N331" s="107">
        <v>0</v>
      </c>
      <c r="O331" s="107">
        <v>0</v>
      </c>
      <c r="P331" s="107">
        <v>0</v>
      </c>
      <c r="Q331" s="107">
        <v>0</v>
      </c>
      <c r="R331" s="107">
        <v>0</v>
      </c>
      <c r="S331" s="107"/>
      <c r="T331" s="107"/>
      <c r="U331" s="107"/>
      <c r="V331" s="107"/>
      <c r="W331" s="107"/>
      <c r="X331" s="107"/>
      <c r="Y331" s="107"/>
      <c r="Z331" s="107"/>
      <c r="AA331" s="107"/>
      <c r="AB331" s="107"/>
      <c r="AC331" s="107"/>
      <c r="AD331" s="107"/>
      <c r="AE331" s="107"/>
      <c r="AF331" s="107"/>
      <c r="AG331" s="107"/>
    </row>
    <row r="332" spans="1:33" ht="15.75" customHeight="1">
      <c r="A332" s="107"/>
      <c r="B332" s="107" t="s">
        <v>559</v>
      </c>
      <c r="C332" s="107" t="s">
        <v>448</v>
      </c>
      <c r="D332" s="107" t="s">
        <v>652</v>
      </c>
      <c r="E332" s="107" t="str">
        <f t="shared" si="137"/>
        <v>solar PV</v>
      </c>
      <c r="F332" s="107">
        <v>133721.80119999999</v>
      </c>
      <c r="G332" s="107">
        <f t="shared" ref="G332:G345" si="138">AVERAGE(F332,H332)</f>
        <v>133725.91310000001</v>
      </c>
      <c r="H332" s="107">
        <v>133730.02499999999</v>
      </c>
      <c r="I332" s="107">
        <f t="shared" ref="I332:I345" si="139">AVERAGE(H332,J332)</f>
        <v>133734.09629999998</v>
      </c>
      <c r="J332" s="107">
        <v>133738.16759999999</v>
      </c>
      <c r="K332" s="107">
        <f t="shared" ref="K332:K345" si="140">AVERAGE(J332,L332)</f>
        <v>133073.21064999999</v>
      </c>
      <c r="L332" s="107">
        <v>132408.2537</v>
      </c>
      <c r="M332" s="107">
        <f t="shared" ref="M332:M345" si="141">AVERAGE(L332,N332)</f>
        <v>131746.70084999999</v>
      </c>
      <c r="N332" s="107">
        <v>131085.14799999999</v>
      </c>
      <c r="O332" s="107">
        <f t="shared" ref="O332:O345" si="142">AVERAGE(N332,P332)</f>
        <v>130430.46109999999</v>
      </c>
      <c r="P332" s="107">
        <v>129775.7742</v>
      </c>
      <c r="Q332" s="107">
        <f t="shared" ref="Q332:Q345" si="143">AVERAGE(P332,R332)</f>
        <v>129127.8863</v>
      </c>
      <c r="R332" s="107">
        <v>128479.9984</v>
      </c>
      <c r="S332" s="107"/>
      <c r="T332" s="107"/>
      <c r="U332" s="107"/>
      <c r="V332" s="107"/>
      <c r="W332" s="107"/>
      <c r="X332" s="107"/>
      <c r="Y332" s="107"/>
      <c r="Z332" s="107"/>
      <c r="AA332" s="107"/>
      <c r="AB332" s="107"/>
      <c r="AC332" s="107"/>
      <c r="AD332" s="107"/>
      <c r="AE332" s="107"/>
      <c r="AF332" s="107"/>
      <c r="AG332" s="107"/>
    </row>
    <row r="333" spans="1:33" ht="15.75" customHeight="1">
      <c r="A333" s="107"/>
      <c r="B333" s="107" t="s">
        <v>558</v>
      </c>
      <c r="C333" s="107" t="s">
        <v>448</v>
      </c>
      <c r="D333" s="107" t="s">
        <v>638</v>
      </c>
      <c r="E333" s="107" t="str">
        <f t="shared" si="137"/>
        <v>biomass</v>
      </c>
      <c r="F333" s="107">
        <v>0</v>
      </c>
      <c r="G333" s="107">
        <f t="shared" si="138"/>
        <v>0</v>
      </c>
      <c r="H333" s="107">
        <v>0</v>
      </c>
      <c r="I333" s="107">
        <f t="shared" si="139"/>
        <v>0</v>
      </c>
      <c r="J333" s="107">
        <v>0</v>
      </c>
      <c r="K333" s="107">
        <f t="shared" si="140"/>
        <v>0</v>
      </c>
      <c r="L333" s="107">
        <v>0</v>
      </c>
      <c r="M333" s="107">
        <f t="shared" si="141"/>
        <v>0</v>
      </c>
      <c r="N333" s="107">
        <v>0</v>
      </c>
      <c r="O333" s="107">
        <f t="shared" si="142"/>
        <v>0</v>
      </c>
      <c r="P333" s="107">
        <v>0</v>
      </c>
      <c r="Q333" s="107">
        <f t="shared" si="143"/>
        <v>0</v>
      </c>
      <c r="R333" s="107">
        <v>0</v>
      </c>
      <c r="S333" s="107"/>
      <c r="T333" s="107"/>
      <c r="U333" s="107"/>
      <c r="V333" s="107"/>
      <c r="W333" s="107"/>
      <c r="X333" s="107"/>
      <c r="Y333" s="107"/>
      <c r="Z333" s="107"/>
      <c r="AA333" s="107"/>
      <c r="AB333" s="107"/>
      <c r="AC333" s="107"/>
      <c r="AD333" s="107"/>
      <c r="AE333" s="107"/>
      <c r="AF333" s="107"/>
      <c r="AG333" s="107"/>
    </row>
    <row r="334" spans="1:33" ht="15.75" customHeight="1">
      <c r="A334" s="107"/>
      <c r="B334" s="107" t="s">
        <v>558</v>
      </c>
      <c r="C334" s="107" t="s">
        <v>448</v>
      </c>
      <c r="D334" s="107" t="s">
        <v>639</v>
      </c>
      <c r="E334" s="107" t="str">
        <f t="shared" si="137"/>
        <v>hard coal</v>
      </c>
      <c r="F334" s="107">
        <v>8269259.3099999996</v>
      </c>
      <c r="G334" s="107">
        <f t="shared" si="138"/>
        <v>6118997.4304999998</v>
      </c>
      <c r="H334" s="107">
        <v>3968735.551</v>
      </c>
      <c r="I334" s="107">
        <f t="shared" si="139"/>
        <v>5091699.6694999998</v>
      </c>
      <c r="J334" s="107">
        <v>6214663.7879999997</v>
      </c>
      <c r="K334" s="107">
        <f t="shared" si="140"/>
        <v>7658564.3760000002</v>
      </c>
      <c r="L334" s="107">
        <v>9102464.9639999997</v>
      </c>
      <c r="M334" s="107">
        <f t="shared" si="141"/>
        <v>9351492.0209999997</v>
      </c>
      <c r="N334" s="107">
        <v>9600519.0779999997</v>
      </c>
      <c r="O334" s="107">
        <f t="shared" si="142"/>
        <v>9491883.0850000009</v>
      </c>
      <c r="P334" s="107">
        <v>9383247.0920000002</v>
      </c>
      <c r="Q334" s="107">
        <f t="shared" si="143"/>
        <v>9517490.5419999994</v>
      </c>
      <c r="R334" s="107">
        <v>9651733.9920000006</v>
      </c>
      <c r="S334" s="107"/>
      <c r="T334" s="107"/>
      <c r="U334" s="107"/>
      <c r="V334" s="107"/>
      <c r="W334" s="107"/>
      <c r="X334" s="107"/>
      <c r="Y334" s="107"/>
      <c r="Z334" s="107"/>
      <c r="AA334" s="107"/>
      <c r="AB334" s="107"/>
      <c r="AC334" s="107"/>
      <c r="AD334" s="107"/>
      <c r="AE334" s="107"/>
      <c r="AF334" s="107"/>
      <c r="AG334" s="107"/>
    </row>
    <row r="335" spans="1:33" ht="15.75" customHeight="1">
      <c r="A335" s="107"/>
      <c r="B335" s="107" t="s">
        <v>558</v>
      </c>
      <c r="C335" s="107" t="s">
        <v>448</v>
      </c>
      <c r="D335" s="107" t="s">
        <v>640</v>
      </c>
      <c r="E335" s="107" t="str">
        <f t="shared" si="137"/>
        <v>solar thermal</v>
      </c>
      <c r="F335" s="107">
        <v>0</v>
      </c>
      <c r="G335" s="107">
        <f t="shared" si="138"/>
        <v>0</v>
      </c>
      <c r="H335" s="107">
        <v>0</v>
      </c>
      <c r="I335" s="107">
        <f t="shared" si="139"/>
        <v>0</v>
      </c>
      <c r="J335" s="107">
        <v>0</v>
      </c>
      <c r="K335" s="107">
        <f t="shared" si="140"/>
        <v>0</v>
      </c>
      <c r="L335" s="107">
        <v>0</v>
      </c>
      <c r="M335" s="107">
        <f t="shared" si="141"/>
        <v>0</v>
      </c>
      <c r="N335" s="107">
        <v>0</v>
      </c>
      <c r="O335" s="107">
        <f t="shared" si="142"/>
        <v>0</v>
      </c>
      <c r="P335" s="107">
        <v>0</v>
      </c>
      <c r="Q335" s="107">
        <f t="shared" si="143"/>
        <v>0</v>
      </c>
      <c r="R335" s="107">
        <v>0</v>
      </c>
      <c r="S335" s="107"/>
      <c r="T335" s="107"/>
      <c r="U335" s="107"/>
      <c r="V335" s="107"/>
      <c r="W335" s="107"/>
      <c r="X335" s="107"/>
      <c r="Y335" s="107"/>
      <c r="Z335" s="107"/>
      <c r="AA335" s="107"/>
      <c r="AB335" s="107"/>
      <c r="AC335" s="107"/>
      <c r="AD335" s="107"/>
      <c r="AE335" s="107"/>
      <c r="AF335" s="107"/>
      <c r="AG335" s="107"/>
    </row>
    <row r="336" spans="1:33" ht="15.75" customHeight="1">
      <c r="A336" s="107"/>
      <c r="B336" s="107" t="s">
        <v>558</v>
      </c>
      <c r="C336" s="107" t="s">
        <v>448</v>
      </c>
      <c r="D336" s="107" t="s">
        <v>641</v>
      </c>
      <c r="E336" s="107" t="str">
        <f t="shared" si="137"/>
        <v>geothermal</v>
      </c>
      <c r="F336" s="107">
        <v>0</v>
      </c>
      <c r="G336" s="107">
        <f t="shared" si="138"/>
        <v>0</v>
      </c>
      <c r="H336" s="107">
        <v>0</v>
      </c>
      <c r="I336" s="107">
        <f t="shared" si="139"/>
        <v>0</v>
      </c>
      <c r="J336" s="107">
        <v>0</v>
      </c>
      <c r="K336" s="107">
        <f t="shared" si="140"/>
        <v>0</v>
      </c>
      <c r="L336" s="107">
        <v>0</v>
      </c>
      <c r="M336" s="107">
        <f t="shared" si="141"/>
        <v>0</v>
      </c>
      <c r="N336" s="107">
        <v>0</v>
      </c>
      <c r="O336" s="107">
        <f t="shared" si="142"/>
        <v>0</v>
      </c>
      <c r="P336" s="107">
        <v>0</v>
      </c>
      <c r="Q336" s="107">
        <f t="shared" si="143"/>
        <v>0</v>
      </c>
      <c r="R336" s="107">
        <v>0</v>
      </c>
      <c r="S336" s="107"/>
      <c r="T336" s="107"/>
      <c r="U336" s="107"/>
      <c r="V336" s="107"/>
      <c r="W336" s="107"/>
      <c r="X336" s="107"/>
      <c r="Y336" s="107"/>
      <c r="Z336" s="107"/>
      <c r="AA336" s="107"/>
      <c r="AB336" s="107"/>
      <c r="AC336" s="107"/>
      <c r="AD336" s="107"/>
      <c r="AE336" s="107"/>
      <c r="AF336" s="107"/>
      <c r="AG336" s="107"/>
    </row>
    <row r="337" spans="1:33" ht="15.75" customHeight="1">
      <c r="A337" s="107"/>
      <c r="B337" s="107" t="s">
        <v>558</v>
      </c>
      <c r="C337" s="107" t="s">
        <v>448</v>
      </c>
      <c r="D337" s="107" t="s">
        <v>642</v>
      </c>
      <c r="E337" s="107" t="str">
        <f t="shared" si="137"/>
        <v>hydro</v>
      </c>
      <c r="F337" s="107">
        <v>0</v>
      </c>
      <c r="G337" s="107">
        <f t="shared" si="138"/>
        <v>0</v>
      </c>
      <c r="H337" s="107">
        <v>0</v>
      </c>
      <c r="I337" s="107">
        <f t="shared" si="139"/>
        <v>0</v>
      </c>
      <c r="J337" s="107">
        <v>0</v>
      </c>
      <c r="K337" s="107">
        <f t="shared" si="140"/>
        <v>0</v>
      </c>
      <c r="L337" s="107">
        <v>0</v>
      </c>
      <c r="M337" s="107">
        <f t="shared" si="141"/>
        <v>0</v>
      </c>
      <c r="N337" s="107">
        <v>0</v>
      </c>
      <c r="O337" s="107">
        <f t="shared" si="142"/>
        <v>0</v>
      </c>
      <c r="P337" s="107">
        <v>0</v>
      </c>
      <c r="Q337" s="107">
        <f t="shared" si="143"/>
        <v>0</v>
      </c>
      <c r="R337" s="107">
        <v>0</v>
      </c>
      <c r="S337" s="107"/>
      <c r="T337" s="107"/>
      <c r="U337" s="107"/>
      <c r="V337" s="107"/>
      <c r="W337" s="107"/>
      <c r="X337" s="107"/>
      <c r="Y337" s="107"/>
      <c r="Z337" s="107"/>
      <c r="AA337" s="107"/>
      <c r="AB337" s="107"/>
      <c r="AC337" s="107"/>
      <c r="AD337" s="107"/>
      <c r="AE337" s="107"/>
      <c r="AF337" s="107"/>
      <c r="AG337" s="107"/>
    </row>
    <row r="338" spans="1:33" ht="15.75" customHeight="1">
      <c r="A338" s="107"/>
      <c r="B338" s="107" t="s">
        <v>558</v>
      </c>
      <c r="C338" s="107" t="s">
        <v>448</v>
      </c>
      <c r="D338" s="107" t="s">
        <v>632</v>
      </c>
      <c r="E338" s="107" t="str">
        <f t="shared" si="137"/>
        <v>hydro</v>
      </c>
      <c r="F338" s="107">
        <v>0</v>
      </c>
      <c r="G338" s="107">
        <f t="shared" si="138"/>
        <v>0</v>
      </c>
      <c r="H338" s="107">
        <v>0</v>
      </c>
      <c r="I338" s="107">
        <f t="shared" si="139"/>
        <v>0</v>
      </c>
      <c r="J338" s="107">
        <v>0</v>
      </c>
      <c r="K338" s="107">
        <f t="shared" si="140"/>
        <v>0</v>
      </c>
      <c r="L338" s="107">
        <v>0</v>
      </c>
      <c r="M338" s="107">
        <f t="shared" si="141"/>
        <v>0</v>
      </c>
      <c r="N338" s="107">
        <v>0</v>
      </c>
      <c r="O338" s="107">
        <f t="shared" si="142"/>
        <v>0</v>
      </c>
      <c r="P338" s="107">
        <v>0</v>
      </c>
      <c r="Q338" s="107">
        <f t="shared" si="143"/>
        <v>0</v>
      </c>
      <c r="R338" s="107">
        <v>0</v>
      </c>
      <c r="S338" s="107"/>
      <c r="T338" s="107"/>
      <c r="U338" s="107"/>
      <c r="V338" s="107"/>
      <c r="W338" s="107"/>
      <c r="X338" s="107"/>
      <c r="Y338" s="107"/>
      <c r="Z338" s="107"/>
      <c r="AA338" s="107"/>
      <c r="AB338" s="107"/>
      <c r="AC338" s="107"/>
      <c r="AD338" s="107"/>
      <c r="AE338" s="107"/>
      <c r="AF338" s="107"/>
      <c r="AG338" s="107"/>
    </row>
    <row r="339" spans="1:33" ht="15.75" customHeight="1">
      <c r="A339" s="107"/>
      <c r="B339" s="107" t="s">
        <v>558</v>
      </c>
      <c r="C339" s="107" t="s">
        <v>448</v>
      </c>
      <c r="D339" s="107" t="s">
        <v>643</v>
      </c>
      <c r="E339" s="107" t="str">
        <f t="shared" si="137"/>
        <v>onshore wind</v>
      </c>
      <c r="F339" s="107">
        <v>0</v>
      </c>
      <c r="G339" s="107">
        <f t="shared" si="138"/>
        <v>0</v>
      </c>
      <c r="H339" s="107">
        <v>0</v>
      </c>
      <c r="I339" s="107">
        <f t="shared" si="139"/>
        <v>0</v>
      </c>
      <c r="J339" s="107">
        <v>0</v>
      </c>
      <c r="K339" s="107">
        <f t="shared" si="140"/>
        <v>0</v>
      </c>
      <c r="L339" s="107">
        <v>0</v>
      </c>
      <c r="M339" s="107">
        <f t="shared" si="141"/>
        <v>0</v>
      </c>
      <c r="N339" s="107">
        <v>0</v>
      </c>
      <c r="O339" s="107">
        <f t="shared" si="142"/>
        <v>0</v>
      </c>
      <c r="P339" s="107">
        <v>0</v>
      </c>
      <c r="Q339" s="107">
        <f t="shared" si="143"/>
        <v>0</v>
      </c>
      <c r="R339" s="107">
        <v>0</v>
      </c>
      <c r="S339" s="107"/>
      <c r="T339" s="107"/>
      <c r="U339" s="107"/>
      <c r="V339" s="107"/>
      <c r="W339" s="107"/>
      <c r="X339" s="107"/>
      <c r="Y339" s="107"/>
      <c r="Z339" s="107"/>
      <c r="AA339" s="107"/>
      <c r="AB339" s="107"/>
      <c r="AC339" s="107"/>
      <c r="AD339" s="107"/>
      <c r="AE339" s="107"/>
      <c r="AF339" s="107"/>
      <c r="AG339" s="107"/>
    </row>
    <row r="340" spans="1:33" ht="15.75" customHeight="1">
      <c r="A340" s="107"/>
      <c r="B340" s="107" t="s">
        <v>558</v>
      </c>
      <c r="C340" s="107" t="s">
        <v>448</v>
      </c>
      <c r="D340" s="107" t="s">
        <v>644</v>
      </c>
      <c r="E340" s="107" t="str">
        <f t="shared" si="137"/>
        <v>natural gas nonpeaker</v>
      </c>
      <c r="F340" s="107">
        <v>34484110.340000004</v>
      </c>
      <c r="G340" s="107">
        <f t="shared" si="138"/>
        <v>34079741.385000005</v>
      </c>
      <c r="H340" s="107">
        <v>33675372.43</v>
      </c>
      <c r="I340" s="107">
        <f t="shared" si="139"/>
        <v>29805091.925000001</v>
      </c>
      <c r="J340" s="107">
        <v>25934811.420000002</v>
      </c>
      <c r="K340" s="107">
        <f t="shared" si="140"/>
        <v>20921034.09</v>
      </c>
      <c r="L340" s="107">
        <v>15907256.76</v>
      </c>
      <c r="M340" s="107">
        <f t="shared" si="141"/>
        <v>15000787.795</v>
      </c>
      <c r="N340" s="107">
        <v>14094318.83</v>
      </c>
      <c r="O340" s="107">
        <f t="shared" si="142"/>
        <v>13539822.859999999</v>
      </c>
      <c r="P340" s="107">
        <v>12985326.890000001</v>
      </c>
      <c r="Q340" s="107">
        <f t="shared" si="143"/>
        <v>13054546.875</v>
      </c>
      <c r="R340" s="107">
        <v>13123766.859999999</v>
      </c>
      <c r="S340" s="107"/>
      <c r="T340" s="107"/>
      <c r="U340" s="107"/>
      <c r="V340" s="107"/>
      <c r="W340" s="107"/>
      <c r="X340" s="107"/>
      <c r="Y340" s="107"/>
      <c r="Z340" s="107"/>
      <c r="AA340" s="107"/>
      <c r="AB340" s="107"/>
      <c r="AC340" s="107"/>
      <c r="AD340" s="107"/>
      <c r="AE340" s="107"/>
      <c r="AF340" s="107"/>
      <c r="AG340" s="107"/>
    </row>
    <row r="341" spans="1:33" ht="15.75" customHeight="1">
      <c r="A341" s="107"/>
      <c r="B341" s="107" t="s">
        <v>558</v>
      </c>
      <c r="C341" s="107" t="s">
        <v>448</v>
      </c>
      <c r="D341" s="107" t="s">
        <v>645</v>
      </c>
      <c r="E341" s="107" t="str">
        <f t="shared" si="137"/>
        <v>natural gas peaker</v>
      </c>
      <c r="F341" s="107">
        <v>48624.160000000003</v>
      </c>
      <c r="G341" s="107">
        <f t="shared" si="138"/>
        <v>48352.56</v>
      </c>
      <c r="H341" s="107">
        <v>48080.959999999999</v>
      </c>
      <c r="I341" s="107">
        <f t="shared" si="139"/>
        <v>46839.360000000001</v>
      </c>
      <c r="J341" s="107">
        <v>45597.760000000002</v>
      </c>
      <c r="K341" s="107">
        <f t="shared" si="140"/>
        <v>45597.760000000002</v>
      </c>
      <c r="L341" s="107">
        <v>45597.760000000002</v>
      </c>
      <c r="M341" s="107">
        <f t="shared" si="141"/>
        <v>45597.760000000002</v>
      </c>
      <c r="N341" s="107">
        <v>45597.760000000002</v>
      </c>
      <c r="O341" s="107">
        <f t="shared" si="142"/>
        <v>45597.760000000002</v>
      </c>
      <c r="P341" s="107">
        <v>45597.760000000002</v>
      </c>
      <c r="Q341" s="107">
        <f t="shared" si="143"/>
        <v>45597.760000000002</v>
      </c>
      <c r="R341" s="107">
        <v>45597.760000000002</v>
      </c>
      <c r="S341" s="107"/>
      <c r="T341" s="107"/>
      <c r="U341" s="107"/>
      <c r="V341" s="107"/>
      <c r="W341" s="107"/>
      <c r="X341" s="107"/>
      <c r="Y341" s="107"/>
      <c r="Z341" s="107"/>
      <c r="AA341" s="107"/>
      <c r="AB341" s="107"/>
      <c r="AC341" s="107"/>
      <c r="AD341" s="107"/>
      <c r="AE341" s="107"/>
      <c r="AF341" s="107"/>
      <c r="AG341" s="107"/>
    </row>
    <row r="342" spans="1:33" ht="15.75" customHeight="1">
      <c r="A342" s="107"/>
      <c r="B342" s="107" t="s">
        <v>558</v>
      </c>
      <c r="C342" s="107" t="s">
        <v>448</v>
      </c>
      <c r="D342" s="107" t="s">
        <v>646</v>
      </c>
      <c r="E342" s="107" t="str">
        <f t="shared" si="137"/>
        <v>nuclear</v>
      </c>
      <c r="F342" s="107">
        <v>11075039.5</v>
      </c>
      <c r="G342" s="107">
        <f t="shared" si="138"/>
        <v>11075039.5</v>
      </c>
      <c r="H342" s="107">
        <v>11075039.5</v>
      </c>
      <c r="I342" s="107">
        <f t="shared" si="139"/>
        <v>11075039.5</v>
      </c>
      <c r="J342" s="107">
        <v>11075039.5</v>
      </c>
      <c r="K342" s="107">
        <f t="shared" si="140"/>
        <v>11075039.5</v>
      </c>
      <c r="L342" s="107">
        <v>11075039.5</v>
      </c>
      <c r="M342" s="107">
        <f t="shared" si="141"/>
        <v>11075039.5</v>
      </c>
      <c r="N342" s="107">
        <v>11075039.5</v>
      </c>
      <c r="O342" s="107">
        <f t="shared" si="142"/>
        <v>11075039.5</v>
      </c>
      <c r="P342" s="107">
        <v>11075039.5</v>
      </c>
      <c r="Q342" s="107">
        <f t="shared" si="143"/>
        <v>11075039.5</v>
      </c>
      <c r="R342" s="107">
        <v>11075039.5</v>
      </c>
      <c r="S342" s="107"/>
      <c r="T342" s="107"/>
      <c r="U342" s="107"/>
      <c r="V342" s="107"/>
      <c r="W342" s="107"/>
      <c r="X342" s="107"/>
      <c r="Y342" s="107"/>
      <c r="Z342" s="107"/>
      <c r="AA342" s="107"/>
      <c r="AB342" s="107"/>
      <c r="AC342" s="107"/>
      <c r="AD342" s="107"/>
      <c r="AE342" s="107"/>
      <c r="AF342" s="107"/>
      <c r="AG342" s="107"/>
    </row>
    <row r="343" spans="1:33" ht="15.75" customHeight="1">
      <c r="A343" s="107"/>
      <c r="B343" s="107" t="s">
        <v>558</v>
      </c>
      <c r="C343" s="107" t="s">
        <v>448</v>
      </c>
      <c r="D343" s="107" t="s">
        <v>647</v>
      </c>
      <c r="E343" s="107" t="str">
        <f t="shared" si="137"/>
        <v>offshore wind</v>
      </c>
      <c r="F343" s="107">
        <v>0</v>
      </c>
      <c r="G343" s="107">
        <f t="shared" si="138"/>
        <v>0</v>
      </c>
      <c r="H343" s="107">
        <v>0</v>
      </c>
      <c r="I343" s="107">
        <f t="shared" si="139"/>
        <v>0</v>
      </c>
      <c r="J343" s="107">
        <v>0</v>
      </c>
      <c r="K343" s="107">
        <f t="shared" si="140"/>
        <v>0</v>
      </c>
      <c r="L343" s="107">
        <v>0</v>
      </c>
      <c r="M343" s="107">
        <f t="shared" si="141"/>
        <v>0</v>
      </c>
      <c r="N343" s="107">
        <v>0</v>
      </c>
      <c r="O343" s="107">
        <f t="shared" si="142"/>
        <v>0</v>
      </c>
      <c r="P343" s="107">
        <v>0</v>
      </c>
      <c r="Q343" s="107">
        <f t="shared" si="143"/>
        <v>0</v>
      </c>
      <c r="R343" s="107">
        <v>0</v>
      </c>
      <c r="S343" s="107"/>
      <c r="T343" s="107"/>
      <c r="U343" s="107"/>
      <c r="V343" s="107"/>
      <c r="W343" s="107"/>
      <c r="X343" s="107"/>
      <c r="Y343" s="107"/>
      <c r="Z343" s="107"/>
      <c r="AA343" s="107"/>
      <c r="AB343" s="107"/>
      <c r="AC343" s="107"/>
      <c r="AD343" s="107"/>
      <c r="AE343" s="107"/>
      <c r="AF343" s="107"/>
      <c r="AG343" s="107"/>
    </row>
    <row r="344" spans="1:33" ht="15.75" customHeight="1">
      <c r="A344" s="107"/>
      <c r="B344" s="107" t="s">
        <v>558</v>
      </c>
      <c r="C344" s="107" t="s">
        <v>448</v>
      </c>
      <c r="D344" s="107" t="s">
        <v>648</v>
      </c>
      <c r="E344" s="107" t="str">
        <f t="shared" si="137"/>
        <v>crude oil</v>
      </c>
      <c r="F344" s="107">
        <v>7323.0182400000003</v>
      </c>
      <c r="G344" s="107">
        <f t="shared" si="138"/>
        <v>7323.0182400000003</v>
      </c>
      <c r="H344" s="107">
        <v>7323.0182400000003</v>
      </c>
      <c r="I344" s="107">
        <f t="shared" si="139"/>
        <v>7323.0182400000003</v>
      </c>
      <c r="J344" s="107">
        <v>7323.0182400000003</v>
      </c>
      <c r="K344" s="107">
        <f t="shared" si="140"/>
        <v>7323.0182400000003</v>
      </c>
      <c r="L344" s="107">
        <v>7323.0182400000003</v>
      </c>
      <c r="M344" s="107">
        <f t="shared" si="141"/>
        <v>7323.0182400000003</v>
      </c>
      <c r="N344" s="107">
        <v>7323.0182400000003</v>
      </c>
      <c r="O344" s="107">
        <f t="shared" si="142"/>
        <v>7323.0182400000003</v>
      </c>
      <c r="P344" s="107">
        <v>7323.0182400000003</v>
      </c>
      <c r="Q344" s="107">
        <f t="shared" si="143"/>
        <v>7323.0182400000003</v>
      </c>
      <c r="R344" s="107">
        <v>7323.0182400000003</v>
      </c>
      <c r="S344" s="107"/>
      <c r="T344" s="107"/>
      <c r="U344" s="107"/>
      <c r="V344" s="107"/>
      <c r="W344" s="107"/>
      <c r="X344" s="107"/>
      <c r="Y344" s="107"/>
      <c r="Z344" s="107"/>
      <c r="AA344" s="107"/>
      <c r="AB344" s="107"/>
      <c r="AC344" s="107"/>
      <c r="AD344" s="107"/>
      <c r="AE344" s="107"/>
      <c r="AF344" s="107"/>
      <c r="AG344" s="107"/>
    </row>
    <row r="345" spans="1:33" ht="15.75" customHeight="1">
      <c r="A345" s="107"/>
      <c r="B345" s="107" t="s">
        <v>558</v>
      </c>
      <c r="C345" s="107" t="s">
        <v>448</v>
      </c>
      <c r="D345" s="107" t="s">
        <v>649</v>
      </c>
      <c r="E345" s="107" t="str">
        <f t="shared" si="137"/>
        <v>solar PV</v>
      </c>
      <c r="F345" s="107">
        <v>4929.5555590000004</v>
      </c>
      <c r="G345" s="107">
        <f t="shared" si="138"/>
        <v>6972.4050555000003</v>
      </c>
      <c r="H345" s="107">
        <v>9015.2545520000003</v>
      </c>
      <c r="I345" s="107">
        <f t="shared" si="139"/>
        <v>12319.947640999999</v>
      </c>
      <c r="J345" s="107">
        <v>15624.640729999999</v>
      </c>
      <c r="K345" s="107">
        <f t="shared" si="140"/>
        <v>21961.627199999999</v>
      </c>
      <c r="L345" s="107">
        <v>28298.613669999999</v>
      </c>
      <c r="M345" s="107">
        <f t="shared" si="141"/>
        <v>41860.170014999996</v>
      </c>
      <c r="N345" s="107">
        <v>55421.726360000001</v>
      </c>
      <c r="O345" s="107">
        <f t="shared" si="142"/>
        <v>83486.903829999996</v>
      </c>
      <c r="P345" s="107">
        <v>111552.08130000001</v>
      </c>
      <c r="Q345" s="107">
        <f t="shared" si="143"/>
        <v>161891.69774999999</v>
      </c>
      <c r="R345" s="107">
        <v>212231.31419999999</v>
      </c>
      <c r="S345" s="107"/>
      <c r="T345" s="107"/>
      <c r="U345" s="107"/>
      <c r="V345" s="107"/>
      <c r="W345" s="107"/>
      <c r="X345" s="107"/>
      <c r="Y345" s="107"/>
      <c r="Z345" s="107"/>
      <c r="AA345" s="107"/>
      <c r="AB345" s="107"/>
      <c r="AC345" s="107"/>
      <c r="AD345" s="107"/>
      <c r="AE345" s="107"/>
      <c r="AF345" s="107"/>
      <c r="AG345" s="107"/>
    </row>
    <row r="346" spans="1:33" ht="15.75" customHeight="1">
      <c r="A346" s="107"/>
      <c r="B346" s="107" t="s">
        <v>558</v>
      </c>
      <c r="C346" s="107" t="s">
        <v>448</v>
      </c>
      <c r="D346" s="107" t="s">
        <v>650</v>
      </c>
      <c r="E346" s="107" t="str">
        <f t="shared" si="137"/>
        <v>storage</v>
      </c>
      <c r="F346" s="107">
        <v>0</v>
      </c>
      <c r="G346" s="107">
        <v>0</v>
      </c>
      <c r="H346" s="107">
        <v>0</v>
      </c>
      <c r="I346" s="107">
        <v>0</v>
      </c>
      <c r="J346" s="107">
        <v>0</v>
      </c>
      <c r="K346" s="107">
        <v>0</v>
      </c>
      <c r="L346" s="107">
        <v>0</v>
      </c>
      <c r="M346" s="107">
        <v>0</v>
      </c>
      <c r="N346" s="107">
        <v>0</v>
      </c>
      <c r="O346" s="107">
        <v>0</v>
      </c>
      <c r="P346" s="107">
        <v>0</v>
      </c>
      <c r="Q346" s="107">
        <v>0</v>
      </c>
      <c r="R346" s="107">
        <v>0</v>
      </c>
      <c r="S346" s="107"/>
      <c r="T346" s="107"/>
      <c r="U346" s="107"/>
      <c r="V346" s="107"/>
      <c r="W346" s="107"/>
      <c r="X346" s="107"/>
      <c r="Y346" s="107"/>
      <c r="Z346" s="107"/>
      <c r="AA346" s="107"/>
      <c r="AB346" s="107"/>
      <c r="AC346" s="107"/>
      <c r="AD346" s="107"/>
      <c r="AE346" s="107"/>
      <c r="AF346" s="107"/>
      <c r="AG346" s="107"/>
    </row>
    <row r="347" spans="1:33" ht="15.75" customHeight="1">
      <c r="A347" s="107"/>
      <c r="B347" s="107" t="s">
        <v>558</v>
      </c>
      <c r="C347" s="107" t="s">
        <v>448</v>
      </c>
      <c r="D347" s="107" t="s">
        <v>652</v>
      </c>
      <c r="E347" s="107" t="str">
        <f t="shared" si="137"/>
        <v>solar PV</v>
      </c>
      <c r="F347" s="107">
        <v>370195.03639999998</v>
      </c>
      <c r="G347" s="107">
        <f t="shared" ref="G347:G360" si="144">AVERAGE(F347,H347)</f>
        <v>370195.04339999997</v>
      </c>
      <c r="H347" s="107">
        <v>370195.05040000001</v>
      </c>
      <c r="I347" s="107">
        <f t="shared" ref="I347:I360" si="145">AVERAGE(H347,J347)</f>
        <v>370195.05040000001</v>
      </c>
      <c r="J347" s="107">
        <v>370195.05040000001</v>
      </c>
      <c r="K347" s="107">
        <f t="shared" ref="K347:K360" si="146">AVERAGE(J347,L347)</f>
        <v>368362.45550000004</v>
      </c>
      <c r="L347" s="107">
        <v>366529.86060000001</v>
      </c>
      <c r="M347" s="107">
        <f t="shared" ref="M347:M360" si="147">AVERAGE(L347,N347)</f>
        <v>364698.14860000001</v>
      </c>
      <c r="N347" s="107">
        <v>362866.43660000002</v>
      </c>
      <c r="O347" s="107">
        <f t="shared" ref="O347:O360" si="148">AVERAGE(N347,P347)</f>
        <v>362690.3468</v>
      </c>
      <c r="P347" s="107">
        <v>362514.25699999998</v>
      </c>
      <c r="Q347" s="107">
        <f t="shared" ref="Q347:Q360" si="149">AVERAGE(P347,R347)</f>
        <v>360704.23174999998</v>
      </c>
      <c r="R347" s="107">
        <v>358894.20649999997</v>
      </c>
      <c r="S347" s="107"/>
      <c r="T347" s="107"/>
      <c r="U347" s="107"/>
      <c r="V347" s="107"/>
      <c r="W347" s="107"/>
      <c r="X347" s="107"/>
      <c r="Y347" s="107"/>
      <c r="Z347" s="107"/>
      <c r="AA347" s="107"/>
      <c r="AB347" s="107"/>
      <c r="AC347" s="107"/>
      <c r="AD347" s="107"/>
      <c r="AE347" s="107"/>
      <c r="AF347" s="107"/>
      <c r="AG347" s="107"/>
    </row>
    <row r="348" spans="1:33" ht="15.75" customHeight="1">
      <c r="A348" s="107"/>
      <c r="B348" s="107" t="s">
        <v>560</v>
      </c>
      <c r="C348" s="107" t="s">
        <v>448</v>
      </c>
      <c r="D348" s="107" t="s">
        <v>638</v>
      </c>
      <c r="E348" s="107" t="str">
        <f t="shared" si="137"/>
        <v>biomass</v>
      </c>
      <c r="F348" s="107">
        <v>0</v>
      </c>
      <c r="G348" s="107">
        <f t="shared" si="144"/>
        <v>0</v>
      </c>
      <c r="H348" s="107">
        <v>0</v>
      </c>
      <c r="I348" s="107">
        <f t="shared" si="145"/>
        <v>0</v>
      </c>
      <c r="J348" s="107">
        <v>0</v>
      </c>
      <c r="K348" s="107">
        <f t="shared" si="146"/>
        <v>0</v>
      </c>
      <c r="L348" s="107">
        <v>0</v>
      </c>
      <c r="M348" s="107">
        <f t="shared" si="147"/>
        <v>0</v>
      </c>
      <c r="N348" s="107">
        <v>0</v>
      </c>
      <c r="O348" s="107">
        <f t="shared" si="148"/>
        <v>0</v>
      </c>
      <c r="P348" s="107">
        <v>0</v>
      </c>
      <c r="Q348" s="107">
        <f t="shared" si="149"/>
        <v>0</v>
      </c>
      <c r="R348" s="107">
        <v>0</v>
      </c>
      <c r="S348" s="107"/>
      <c r="T348" s="107"/>
      <c r="U348" s="107"/>
      <c r="V348" s="107"/>
      <c r="W348" s="107"/>
      <c r="X348" s="107"/>
      <c r="Y348" s="107"/>
      <c r="Z348" s="107"/>
      <c r="AA348" s="107"/>
      <c r="AB348" s="107"/>
      <c r="AC348" s="107"/>
      <c r="AD348" s="107"/>
      <c r="AE348" s="107"/>
      <c r="AF348" s="107"/>
      <c r="AG348" s="107"/>
    </row>
    <row r="349" spans="1:33" ht="15.75" customHeight="1">
      <c r="A349" s="107"/>
      <c r="B349" s="107" t="s">
        <v>560</v>
      </c>
      <c r="C349" s="107" t="s">
        <v>448</v>
      </c>
      <c r="D349" s="107" t="s">
        <v>639</v>
      </c>
      <c r="E349" s="107" t="str">
        <f t="shared" si="137"/>
        <v>hard coal</v>
      </c>
      <c r="F349" s="107">
        <v>9594534.8890000004</v>
      </c>
      <c r="G349" s="107">
        <f t="shared" si="144"/>
        <v>9410066.3159999996</v>
      </c>
      <c r="H349" s="107">
        <v>9225597.7430000007</v>
      </c>
      <c r="I349" s="107">
        <f t="shared" si="145"/>
        <v>10052239.146500001</v>
      </c>
      <c r="J349" s="107">
        <v>10878880.550000001</v>
      </c>
      <c r="K349" s="107">
        <f t="shared" si="146"/>
        <v>10948352.600000001</v>
      </c>
      <c r="L349" s="107">
        <v>11017824.65</v>
      </c>
      <c r="M349" s="107">
        <f t="shared" si="147"/>
        <v>5606300.7241500001</v>
      </c>
      <c r="N349" s="107">
        <v>194776.79829999999</v>
      </c>
      <c r="O349" s="107">
        <f t="shared" si="148"/>
        <v>183505.88514999999</v>
      </c>
      <c r="P349" s="107">
        <v>172234.97200000001</v>
      </c>
      <c r="Q349" s="107">
        <f t="shared" si="149"/>
        <v>158339.20835</v>
      </c>
      <c r="R349" s="107">
        <v>144443.44469999999</v>
      </c>
      <c r="S349" s="107"/>
      <c r="T349" s="107"/>
      <c r="U349" s="107"/>
      <c r="V349" s="107"/>
      <c r="W349" s="107"/>
      <c r="X349" s="107"/>
      <c r="Y349" s="107"/>
      <c r="Z349" s="107"/>
      <c r="AA349" s="107"/>
      <c r="AB349" s="107"/>
      <c r="AC349" s="107"/>
      <c r="AD349" s="107"/>
      <c r="AE349" s="107"/>
      <c r="AF349" s="107"/>
      <c r="AG349" s="107"/>
    </row>
    <row r="350" spans="1:33" ht="15.75" customHeight="1">
      <c r="A350" s="107"/>
      <c r="B350" s="107" t="s">
        <v>560</v>
      </c>
      <c r="C350" s="107" t="s">
        <v>448</v>
      </c>
      <c r="D350" s="107" t="s">
        <v>640</v>
      </c>
      <c r="E350" s="107" t="str">
        <f t="shared" si="137"/>
        <v>solar thermal</v>
      </c>
      <c r="F350" s="107">
        <v>0</v>
      </c>
      <c r="G350" s="107">
        <f t="shared" si="144"/>
        <v>0</v>
      </c>
      <c r="H350" s="107">
        <v>0</v>
      </c>
      <c r="I350" s="107">
        <f t="shared" si="145"/>
        <v>0</v>
      </c>
      <c r="J350" s="107">
        <v>0</v>
      </c>
      <c r="K350" s="107">
        <f t="shared" si="146"/>
        <v>0</v>
      </c>
      <c r="L350" s="107">
        <v>0</v>
      </c>
      <c r="M350" s="107">
        <f t="shared" si="147"/>
        <v>0</v>
      </c>
      <c r="N350" s="107">
        <v>0</v>
      </c>
      <c r="O350" s="107">
        <f t="shared" si="148"/>
        <v>0</v>
      </c>
      <c r="P350" s="107">
        <v>0</v>
      </c>
      <c r="Q350" s="107">
        <f t="shared" si="149"/>
        <v>0</v>
      </c>
      <c r="R350" s="107">
        <v>0</v>
      </c>
      <c r="S350" s="107"/>
      <c r="T350" s="107"/>
      <c r="U350" s="107"/>
      <c r="V350" s="107"/>
      <c r="W350" s="107"/>
      <c r="X350" s="107"/>
      <c r="Y350" s="107"/>
      <c r="Z350" s="107"/>
      <c r="AA350" s="107"/>
      <c r="AB350" s="107"/>
      <c r="AC350" s="107"/>
      <c r="AD350" s="107"/>
      <c r="AE350" s="107"/>
      <c r="AF350" s="107"/>
      <c r="AG350" s="107"/>
    </row>
    <row r="351" spans="1:33" ht="15.75" customHeight="1">
      <c r="A351" s="107"/>
      <c r="B351" s="107" t="s">
        <v>560</v>
      </c>
      <c r="C351" s="107" t="s">
        <v>448</v>
      </c>
      <c r="D351" s="107" t="s">
        <v>641</v>
      </c>
      <c r="E351" s="107" t="str">
        <f t="shared" si="137"/>
        <v>geothermal</v>
      </c>
      <c r="F351" s="107">
        <v>0</v>
      </c>
      <c r="G351" s="107">
        <f t="shared" si="144"/>
        <v>0</v>
      </c>
      <c r="H351" s="107">
        <v>0</v>
      </c>
      <c r="I351" s="107">
        <f t="shared" si="145"/>
        <v>0</v>
      </c>
      <c r="J351" s="107">
        <v>0</v>
      </c>
      <c r="K351" s="107">
        <f t="shared" si="146"/>
        <v>0</v>
      </c>
      <c r="L351" s="107">
        <v>0</v>
      </c>
      <c r="M351" s="107">
        <f t="shared" si="147"/>
        <v>0</v>
      </c>
      <c r="N351" s="107">
        <v>0</v>
      </c>
      <c r="O351" s="107">
        <f t="shared" si="148"/>
        <v>0</v>
      </c>
      <c r="P351" s="107">
        <v>0</v>
      </c>
      <c r="Q351" s="107">
        <f t="shared" si="149"/>
        <v>0</v>
      </c>
      <c r="R351" s="107">
        <v>0</v>
      </c>
      <c r="S351" s="107"/>
      <c r="T351" s="107"/>
      <c r="U351" s="107"/>
      <c r="V351" s="107"/>
      <c r="W351" s="107"/>
      <c r="X351" s="107"/>
      <c r="Y351" s="107"/>
      <c r="Z351" s="107"/>
      <c r="AA351" s="107"/>
      <c r="AB351" s="107"/>
      <c r="AC351" s="107"/>
      <c r="AD351" s="107"/>
      <c r="AE351" s="107"/>
      <c r="AF351" s="107"/>
      <c r="AG351" s="107"/>
    </row>
    <row r="352" spans="1:33" ht="15.75" customHeight="1">
      <c r="A352" s="107"/>
      <c r="B352" s="107" t="s">
        <v>560</v>
      </c>
      <c r="C352" s="107" t="s">
        <v>448</v>
      </c>
      <c r="D352" s="107" t="s">
        <v>642</v>
      </c>
      <c r="E352" s="107" t="str">
        <f t="shared" si="137"/>
        <v>hydro</v>
      </c>
      <c r="F352" s="107">
        <v>9990828.9370000008</v>
      </c>
      <c r="G352" s="107">
        <f t="shared" si="144"/>
        <v>10122350.533500001</v>
      </c>
      <c r="H352" s="107">
        <v>10253872.130000001</v>
      </c>
      <c r="I352" s="107">
        <f t="shared" si="145"/>
        <v>10253872.130000001</v>
      </c>
      <c r="J352" s="107">
        <v>10253872.130000001</v>
      </c>
      <c r="K352" s="107">
        <f t="shared" si="146"/>
        <v>10279183.380000001</v>
      </c>
      <c r="L352" s="107">
        <v>10304494.630000001</v>
      </c>
      <c r="M352" s="107">
        <f t="shared" si="147"/>
        <v>10304494.630000001</v>
      </c>
      <c r="N352" s="107">
        <v>10304494.630000001</v>
      </c>
      <c r="O352" s="107">
        <f t="shared" si="148"/>
        <v>10304494.630000001</v>
      </c>
      <c r="P352" s="107">
        <v>10304494.630000001</v>
      </c>
      <c r="Q352" s="107">
        <f t="shared" si="149"/>
        <v>10304494.630000001</v>
      </c>
      <c r="R352" s="107">
        <v>10304494.630000001</v>
      </c>
      <c r="S352" s="107"/>
      <c r="T352" s="107"/>
      <c r="U352" s="107"/>
      <c r="V352" s="107"/>
      <c r="W352" s="107"/>
      <c r="X352" s="107"/>
      <c r="Y352" s="107"/>
      <c r="Z352" s="107"/>
      <c r="AA352" s="107"/>
      <c r="AB352" s="107"/>
      <c r="AC352" s="107"/>
      <c r="AD352" s="107"/>
      <c r="AE352" s="107"/>
      <c r="AF352" s="107"/>
      <c r="AG352" s="107"/>
    </row>
    <row r="353" spans="1:33" ht="15.75" customHeight="1">
      <c r="A353" s="107"/>
      <c r="B353" s="107" t="s">
        <v>560</v>
      </c>
      <c r="C353" s="107" t="s">
        <v>448</v>
      </c>
      <c r="D353" s="107" t="s">
        <v>632</v>
      </c>
      <c r="E353" s="107" t="str">
        <f t="shared" si="137"/>
        <v>hydro</v>
      </c>
      <c r="F353" s="107">
        <v>9136.5802669999994</v>
      </c>
      <c r="G353" s="107">
        <f t="shared" si="144"/>
        <v>39608.290133499999</v>
      </c>
      <c r="H353" s="107">
        <v>70080</v>
      </c>
      <c r="I353" s="107">
        <f t="shared" si="145"/>
        <v>70080</v>
      </c>
      <c r="J353" s="107">
        <v>70080</v>
      </c>
      <c r="K353" s="107">
        <f t="shared" si="146"/>
        <v>70080</v>
      </c>
      <c r="L353" s="107">
        <v>70080</v>
      </c>
      <c r="M353" s="107">
        <f t="shared" si="147"/>
        <v>70080</v>
      </c>
      <c r="N353" s="107">
        <v>70080</v>
      </c>
      <c r="O353" s="107">
        <f t="shared" si="148"/>
        <v>70080</v>
      </c>
      <c r="P353" s="107">
        <v>70080</v>
      </c>
      <c r="Q353" s="107">
        <f t="shared" si="149"/>
        <v>70080</v>
      </c>
      <c r="R353" s="107">
        <v>70080</v>
      </c>
      <c r="S353" s="107"/>
      <c r="T353" s="107"/>
      <c r="U353" s="107"/>
      <c r="V353" s="107"/>
      <c r="W353" s="107"/>
      <c r="X353" s="107"/>
      <c r="Y353" s="107"/>
      <c r="Z353" s="107"/>
      <c r="AA353" s="107"/>
      <c r="AB353" s="107"/>
      <c r="AC353" s="107"/>
      <c r="AD353" s="107"/>
      <c r="AE353" s="107"/>
      <c r="AF353" s="107"/>
      <c r="AG353" s="107"/>
    </row>
    <row r="354" spans="1:33" ht="15.75" customHeight="1">
      <c r="A354" s="107"/>
      <c r="B354" s="107" t="s">
        <v>560</v>
      </c>
      <c r="C354" s="107" t="s">
        <v>448</v>
      </c>
      <c r="D354" s="107" t="s">
        <v>643</v>
      </c>
      <c r="E354" s="107" t="str">
        <f t="shared" si="137"/>
        <v>onshore wind</v>
      </c>
      <c r="F354" s="107">
        <v>2636084.9539999999</v>
      </c>
      <c r="G354" s="107">
        <f t="shared" si="144"/>
        <v>3615455.216</v>
      </c>
      <c r="H354" s="107">
        <v>4594825.4780000001</v>
      </c>
      <c r="I354" s="107">
        <f t="shared" si="145"/>
        <v>4599384.5525000002</v>
      </c>
      <c r="J354" s="107">
        <v>4603943.6270000003</v>
      </c>
      <c r="K354" s="107">
        <f t="shared" si="146"/>
        <v>4604554.0144999996</v>
      </c>
      <c r="L354" s="107">
        <v>4605164.4019999998</v>
      </c>
      <c r="M354" s="107">
        <f t="shared" si="147"/>
        <v>4605165.5415000003</v>
      </c>
      <c r="N354" s="107">
        <v>4605166.6809999999</v>
      </c>
      <c r="O354" s="107">
        <f t="shared" si="148"/>
        <v>4605384.182</v>
      </c>
      <c r="P354" s="107">
        <v>4605601.6830000002</v>
      </c>
      <c r="Q354" s="107">
        <f t="shared" si="149"/>
        <v>8984315.6165000014</v>
      </c>
      <c r="R354" s="107">
        <v>13363029.550000001</v>
      </c>
      <c r="S354" s="107"/>
      <c r="T354" s="107"/>
      <c r="U354" s="107"/>
      <c r="V354" s="107"/>
      <c r="W354" s="107"/>
      <c r="X354" s="107"/>
      <c r="Y354" s="107"/>
      <c r="Z354" s="107"/>
      <c r="AA354" s="107"/>
      <c r="AB354" s="107"/>
      <c r="AC354" s="107"/>
      <c r="AD354" s="107"/>
      <c r="AE354" s="107"/>
      <c r="AF354" s="107"/>
      <c r="AG354" s="107"/>
    </row>
    <row r="355" spans="1:33" ht="15.75" customHeight="1">
      <c r="A355" s="107"/>
      <c r="B355" s="107" t="s">
        <v>560</v>
      </c>
      <c r="C355" s="107" t="s">
        <v>448</v>
      </c>
      <c r="D355" s="107" t="s">
        <v>644</v>
      </c>
      <c r="E355" s="107" t="str">
        <f t="shared" si="137"/>
        <v>natural gas nonpeaker</v>
      </c>
      <c r="F355" s="107">
        <v>6049.7943160000004</v>
      </c>
      <c r="G355" s="107">
        <f t="shared" si="144"/>
        <v>3869.6971579999999</v>
      </c>
      <c r="H355" s="107">
        <v>1689.6</v>
      </c>
      <c r="I355" s="107">
        <f t="shared" si="145"/>
        <v>5528.6083690000005</v>
      </c>
      <c r="J355" s="107">
        <v>9367.6167380000006</v>
      </c>
      <c r="K355" s="107">
        <f t="shared" si="146"/>
        <v>5528.6083690000005</v>
      </c>
      <c r="L355" s="107">
        <v>1689.6</v>
      </c>
      <c r="M355" s="107">
        <f t="shared" si="147"/>
        <v>54214.153850000002</v>
      </c>
      <c r="N355" s="107">
        <v>106738.7077</v>
      </c>
      <c r="O355" s="107">
        <f t="shared" si="148"/>
        <v>102317.83627</v>
      </c>
      <c r="P355" s="107">
        <v>97896.964840000001</v>
      </c>
      <c r="Q355" s="107">
        <f t="shared" si="149"/>
        <v>89201.771525000004</v>
      </c>
      <c r="R355" s="107">
        <v>80506.578210000007</v>
      </c>
      <c r="S355" s="107"/>
      <c r="T355" s="107"/>
      <c r="U355" s="107"/>
      <c r="V355" s="107"/>
      <c r="W355" s="107"/>
      <c r="X355" s="107"/>
      <c r="Y355" s="107"/>
      <c r="Z355" s="107"/>
      <c r="AA355" s="107"/>
      <c r="AB355" s="107"/>
      <c r="AC355" s="107"/>
      <c r="AD355" s="107"/>
      <c r="AE355" s="107"/>
      <c r="AF355" s="107"/>
      <c r="AG355" s="107"/>
    </row>
    <row r="356" spans="1:33" ht="15.75" customHeight="1">
      <c r="A356" s="107"/>
      <c r="B356" s="107" t="s">
        <v>560</v>
      </c>
      <c r="C356" s="107" t="s">
        <v>448</v>
      </c>
      <c r="D356" s="107" t="s">
        <v>645</v>
      </c>
      <c r="E356" s="107" t="str">
        <f t="shared" si="137"/>
        <v>natural gas peaker</v>
      </c>
      <c r="F356" s="107">
        <v>0</v>
      </c>
      <c r="G356" s="107">
        <f t="shared" si="144"/>
        <v>0</v>
      </c>
      <c r="H356" s="107">
        <v>0</v>
      </c>
      <c r="I356" s="107">
        <f t="shared" si="145"/>
        <v>0</v>
      </c>
      <c r="J356" s="107">
        <v>0</v>
      </c>
      <c r="K356" s="107">
        <f t="shared" si="146"/>
        <v>0</v>
      </c>
      <c r="L356" s="107">
        <v>0</v>
      </c>
      <c r="M356" s="107">
        <f t="shared" si="147"/>
        <v>0</v>
      </c>
      <c r="N356" s="107">
        <v>0</v>
      </c>
      <c r="O356" s="107">
        <f t="shared" si="148"/>
        <v>0</v>
      </c>
      <c r="P356" s="107">
        <v>0</v>
      </c>
      <c r="Q356" s="107">
        <f t="shared" si="149"/>
        <v>0</v>
      </c>
      <c r="R356" s="107">
        <v>0</v>
      </c>
      <c r="S356" s="107"/>
      <c r="T356" s="107"/>
      <c r="U356" s="107"/>
      <c r="V356" s="107"/>
      <c r="W356" s="107"/>
      <c r="X356" s="107"/>
      <c r="Y356" s="107"/>
      <c r="Z356" s="107"/>
      <c r="AA356" s="107"/>
      <c r="AB356" s="107"/>
      <c r="AC356" s="107"/>
      <c r="AD356" s="107"/>
      <c r="AE356" s="107"/>
      <c r="AF356" s="107"/>
      <c r="AG356" s="107"/>
    </row>
    <row r="357" spans="1:33" ht="15.75" customHeight="1">
      <c r="A357" s="107"/>
      <c r="B357" s="107" t="s">
        <v>560</v>
      </c>
      <c r="C357" s="107" t="s">
        <v>448</v>
      </c>
      <c r="D357" s="107" t="s">
        <v>646</v>
      </c>
      <c r="E357" s="107" t="str">
        <f t="shared" si="137"/>
        <v>nuclear</v>
      </c>
      <c r="F357" s="107">
        <v>0</v>
      </c>
      <c r="G357" s="107">
        <f t="shared" si="144"/>
        <v>0</v>
      </c>
      <c r="H357" s="107">
        <v>0</v>
      </c>
      <c r="I357" s="107">
        <f t="shared" si="145"/>
        <v>0</v>
      </c>
      <c r="J357" s="107">
        <v>0</v>
      </c>
      <c r="K357" s="107">
        <f t="shared" si="146"/>
        <v>0</v>
      </c>
      <c r="L357" s="107">
        <v>0</v>
      </c>
      <c r="M357" s="107">
        <f t="shared" si="147"/>
        <v>0</v>
      </c>
      <c r="N357" s="107">
        <v>0</v>
      </c>
      <c r="O357" s="107">
        <f t="shared" si="148"/>
        <v>0</v>
      </c>
      <c r="P357" s="107">
        <v>0</v>
      </c>
      <c r="Q357" s="107">
        <f t="shared" si="149"/>
        <v>0</v>
      </c>
      <c r="R357" s="107">
        <v>0</v>
      </c>
      <c r="S357" s="107"/>
      <c r="T357" s="107"/>
      <c r="U357" s="107"/>
      <c r="V357" s="107"/>
      <c r="W357" s="107"/>
      <c r="X357" s="107"/>
      <c r="Y357" s="107"/>
      <c r="Z357" s="107"/>
      <c r="AA357" s="107"/>
      <c r="AB357" s="107"/>
      <c r="AC357" s="107"/>
      <c r="AD357" s="107"/>
      <c r="AE357" s="107"/>
      <c r="AF357" s="107"/>
      <c r="AG357" s="107"/>
    </row>
    <row r="358" spans="1:33" ht="15.75" customHeight="1">
      <c r="A358" s="107"/>
      <c r="B358" s="107" t="s">
        <v>560</v>
      </c>
      <c r="C358" s="107" t="s">
        <v>448</v>
      </c>
      <c r="D358" s="107" t="s">
        <v>647</v>
      </c>
      <c r="E358" s="107" t="str">
        <f t="shared" si="137"/>
        <v>offshore wind</v>
      </c>
      <c r="F358" s="107">
        <v>0</v>
      </c>
      <c r="G358" s="107">
        <f t="shared" si="144"/>
        <v>0</v>
      </c>
      <c r="H358" s="107">
        <v>0</v>
      </c>
      <c r="I358" s="107">
        <f t="shared" si="145"/>
        <v>0</v>
      </c>
      <c r="J358" s="107">
        <v>0</v>
      </c>
      <c r="K358" s="107">
        <f t="shared" si="146"/>
        <v>0</v>
      </c>
      <c r="L358" s="107">
        <v>0</v>
      </c>
      <c r="M358" s="107">
        <f t="shared" si="147"/>
        <v>0</v>
      </c>
      <c r="N358" s="107">
        <v>0</v>
      </c>
      <c r="O358" s="107">
        <f t="shared" si="148"/>
        <v>0</v>
      </c>
      <c r="P358" s="107">
        <v>0</v>
      </c>
      <c r="Q358" s="107">
        <f t="shared" si="149"/>
        <v>0</v>
      </c>
      <c r="R358" s="107">
        <v>0</v>
      </c>
      <c r="S358" s="107"/>
      <c r="T358" s="107"/>
      <c r="U358" s="107"/>
      <c r="V358" s="107"/>
      <c r="W358" s="107"/>
      <c r="X358" s="107"/>
      <c r="Y358" s="107"/>
      <c r="Z358" s="107"/>
      <c r="AA358" s="107"/>
      <c r="AB358" s="107"/>
      <c r="AC358" s="107"/>
      <c r="AD358" s="107"/>
      <c r="AE358" s="107"/>
      <c r="AF358" s="107"/>
      <c r="AG358" s="107"/>
    </row>
    <row r="359" spans="1:33" ht="15.75" customHeight="1">
      <c r="A359" s="107"/>
      <c r="B359" s="107" t="s">
        <v>560</v>
      </c>
      <c r="C359" s="107" t="s">
        <v>448</v>
      </c>
      <c r="D359" s="107" t="s">
        <v>648</v>
      </c>
      <c r="E359" s="107" t="str">
        <f t="shared" si="137"/>
        <v>crude oil</v>
      </c>
      <c r="F359" s="107">
        <v>0</v>
      </c>
      <c r="G359" s="107">
        <f t="shared" si="144"/>
        <v>0</v>
      </c>
      <c r="H359" s="107">
        <v>0</v>
      </c>
      <c r="I359" s="107">
        <f t="shared" si="145"/>
        <v>0</v>
      </c>
      <c r="J359" s="107">
        <v>0</v>
      </c>
      <c r="K359" s="107">
        <f t="shared" si="146"/>
        <v>0</v>
      </c>
      <c r="L359" s="107">
        <v>0</v>
      </c>
      <c r="M359" s="107">
        <f t="shared" si="147"/>
        <v>0</v>
      </c>
      <c r="N359" s="107">
        <v>0</v>
      </c>
      <c r="O359" s="107">
        <f t="shared" si="148"/>
        <v>0</v>
      </c>
      <c r="P359" s="107">
        <v>0</v>
      </c>
      <c r="Q359" s="107">
        <f t="shared" si="149"/>
        <v>0</v>
      </c>
      <c r="R359" s="107">
        <v>0</v>
      </c>
      <c r="S359" s="107"/>
      <c r="T359" s="107"/>
      <c r="U359" s="107"/>
      <c r="V359" s="107"/>
      <c r="W359" s="107"/>
      <c r="X359" s="107"/>
      <c r="Y359" s="107"/>
      <c r="Z359" s="107"/>
      <c r="AA359" s="107"/>
      <c r="AB359" s="107"/>
      <c r="AC359" s="107"/>
      <c r="AD359" s="107"/>
      <c r="AE359" s="107"/>
      <c r="AF359" s="107"/>
      <c r="AG359" s="107"/>
    </row>
    <row r="360" spans="1:33" ht="15.75" customHeight="1">
      <c r="A360" s="107"/>
      <c r="B360" s="107" t="s">
        <v>560</v>
      </c>
      <c r="C360" s="107" t="s">
        <v>448</v>
      </c>
      <c r="D360" s="107" t="s">
        <v>649</v>
      </c>
      <c r="E360" s="107" t="str">
        <f t="shared" si="137"/>
        <v>solar PV</v>
      </c>
      <c r="F360" s="107">
        <v>14298.527050000001</v>
      </c>
      <c r="G360" s="107">
        <f t="shared" si="144"/>
        <v>15505.910900000001</v>
      </c>
      <c r="H360" s="107">
        <v>16713.294750000001</v>
      </c>
      <c r="I360" s="107">
        <f t="shared" si="145"/>
        <v>17909.825645000001</v>
      </c>
      <c r="J360" s="107">
        <v>19106.356540000001</v>
      </c>
      <c r="K360" s="107">
        <f t="shared" si="146"/>
        <v>20616.235270000001</v>
      </c>
      <c r="L360" s="107">
        <v>22126.114000000001</v>
      </c>
      <c r="M360" s="107">
        <f t="shared" si="147"/>
        <v>24499.884100000003</v>
      </c>
      <c r="N360" s="107">
        <v>26873.654200000001</v>
      </c>
      <c r="O360" s="107">
        <f t="shared" si="148"/>
        <v>30492.676724999998</v>
      </c>
      <c r="P360" s="107">
        <v>34111.699249999998</v>
      </c>
      <c r="Q360" s="107">
        <f t="shared" si="149"/>
        <v>38678.862209999999</v>
      </c>
      <c r="R360" s="107">
        <v>43246.025170000001</v>
      </c>
      <c r="S360" s="107"/>
      <c r="T360" s="107"/>
      <c r="U360" s="107"/>
      <c r="V360" s="107"/>
      <c r="W360" s="107"/>
      <c r="X360" s="107"/>
      <c r="Y360" s="107"/>
      <c r="Z360" s="107"/>
      <c r="AA360" s="107"/>
      <c r="AB360" s="107"/>
      <c r="AC360" s="107"/>
      <c r="AD360" s="107"/>
      <c r="AE360" s="107"/>
      <c r="AF360" s="107"/>
      <c r="AG360" s="107"/>
    </row>
    <row r="361" spans="1:33" ht="15.75" customHeight="1">
      <c r="A361" s="107"/>
      <c r="B361" s="107" t="s">
        <v>560</v>
      </c>
      <c r="C361" s="107" t="s">
        <v>448</v>
      </c>
      <c r="D361" s="107" t="s">
        <v>650</v>
      </c>
      <c r="E361" s="107" t="str">
        <f t="shared" si="137"/>
        <v>storage</v>
      </c>
      <c r="F361" s="107">
        <v>0</v>
      </c>
      <c r="G361" s="107">
        <v>0</v>
      </c>
      <c r="H361" s="107">
        <v>0</v>
      </c>
      <c r="I361" s="107">
        <v>0</v>
      </c>
      <c r="J361" s="107">
        <v>0</v>
      </c>
      <c r="K361" s="107">
        <v>0</v>
      </c>
      <c r="L361" s="107">
        <v>0</v>
      </c>
      <c r="M361" s="107">
        <v>0</v>
      </c>
      <c r="N361" s="107">
        <v>0</v>
      </c>
      <c r="O361" s="107">
        <v>0</v>
      </c>
      <c r="P361" s="107">
        <v>0</v>
      </c>
      <c r="Q361" s="107">
        <v>0</v>
      </c>
      <c r="R361" s="107">
        <v>0</v>
      </c>
      <c r="S361" s="107"/>
      <c r="T361" s="107"/>
      <c r="U361" s="107"/>
      <c r="V361" s="107"/>
      <c r="W361" s="107"/>
      <c r="X361" s="107"/>
      <c r="Y361" s="107"/>
      <c r="Z361" s="107"/>
      <c r="AA361" s="107"/>
      <c r="AB361" s="107"/>
      <c r="AC361" s="107"/>
      <c r="AD361" s="107"/>
      <c r="AE361" s="107"/>
      <c r="AF361" s="107"/>
      <c r="AG361" s="107"/>
    </row>
    <row r="362" spans="1:33" ht="15.75" customHeight="1">
      <c r="A362" s="107"/>
      <c r="B362" s="107" t="s">
        <v>560</v>
      </c>
      <c r="C362" s="107" t="s">
        <v>448</v>
      </c>
      <c r="D362" s="107" t="s">
        <v>652</v>
      </c>
      <c r="E362" s="107" t="str">
        <f t="shared" si="137"/>
        <v>solar PV</v>
      </c>
      <c r="F362" s="107">
        <v>32100.572950000002</v>
      </c>
      <c r="G362" s="107">
        <f t="shared" ref="G362:G375" si="150">AVERAGE(F362,H362)</f>
        <v>32099.005995</v>
      </c>
      <c r="H362" s="107">
        <v>32097.439040000001</v>
      </c>
      <c r="I362" s="107">
        <f t="shared" ref="I362:I375" si="151">AVERAGE(H362,J362)</f>
        <v>32095.887750000002</v>
      </c>
      <c r="J362" s="107">
        <v>32094.336459999999</v>
      </c>
      <c r="K362" s="107">
        <f t="shared" ref="K362:K375" si="152">AVERAGE(J362,L362)</f>
        <v>31935.485860000001</v>
      </c>
      <c r="L362" s="107">
        <v>31776.635259999999</v>
      </c>
      <c r="M362" s="107">
        <f t="shared" ref="M362:M375" si="153">AVERAGE(L362,N362)</f>
        <v>31617.832334999999</v>
      </c>
      <c r="N362" s="107">
        <v>31459.029409999999</v>
      </c>
      <c r="O362" s="107">
        <f t="shared" ref="O362:O375" si="154">AVERAGE(N362,P362)</f>
        <v>31301.863304999999</v>
      </c>
      <c r="P362" s="107">
        <v>31144.697199999999</v>
      </c>
      <c r="Q362" s="107">
        <f t="shared" ref="Q362:Q375" si="155">AVERAGE(P362,R362)</f>
        <v>30989.152015</v>
      </c>
      <c r="R362" s="107">
        <v>30833.606830000001</v>
      </c>
      <c r="S362" s="107"/>
      <c r="T362" s="107"/>
      <c r="U362" s="107"/>
      <c r="V362" s="107"/>
      <c r="W362" s="107"/>
      <c r="X362" s="107"/>
      <c r="Y362" s="107"/>
      <c r="Z362" s="107"/>
      <c r="AA362" s="107"/>
      <c r="AB362" s="107"/>
      <c r="AC362" s="107"/>
      <c r="AD362" s="107"/>
      <c r="AE362" s="107"/>
      <c r="AF362" s="107"/>
      <c r="AG362" s="107"/>
    </row>
    <row r="363" spans="1:33" ht="15.75" customHeight="1">
      <c r="A363" s="107"/>
      <c r="B363" s="107" t="s">
        <v>567</v>
      </c>
      <c r="C363" s="107" t="s">
        <v>448</v>
      </c>
      <c r="D363" s="107" t="s">
        <v>638</v>
      </c>
      <c r="E363" s="107" t="str">
        <f t="shared" si="137"/>
        <v>biomass</v>
      </c>
      <c r="F363" s="107">
        <v>0</v>
      </c>
      <c r="G363" s="107">
        <f t="shared" si="150"/>
        <v>0</v>
      </c>
      <c r="H363" s="107">
        <v>0</v>
      </c>
      <c r="I363" s="107">
        <f t="shared" si="151"/>
        <v>0</v>
      </c>
      <c r="J363" s="107">
        <v>0</v>
      </c>
      <c r="K363" s="107">
        <f t="shared" si="152"/>
        <v>0</v>
      </c>
      <c r="L363" s="107">
        <v>0</v>
      </c>
      <c r="M363" s="107">
        <f t="shared" si="153"/>
        <v>0</v>
      </c>
      <c r="N363" s="107">
        <v>0</v>
      </c>
      <c r="O363" s="107">
        <f t="shared" si="154"/>
        <v>0</v>
      </c>
      <c r="P363" s="107">
        <v>0</v>
      </c>
      <c r="Q363" s="107">
        <f t="shared" si="155"/>
        <v>0</v>
      </c>
      <c r="R363" s="107">
        <v>0</v>
      </c>
      <c r="S363" s="107"/>
      <c r="T363" s="107"/>
      <c r="U363" s="107"/>
      <c r="V363" s="107"/>
      <c r="W363" s="107"/>
      <c r="X363" s="107"/>
      <c r="Y363" s="107"/>
      <c r="Z363" s="107"/>
      <c r="AA363" s="107"/>
      <c r="AB363" s="107"/>
      <c r="AC363" s="107"/>
      <c r="AD363" s="107"/>
      <c r="AE363" s="107"/>
      <c r="AF363" s="107"/>
      <c r="AG363" s="107"/>
    </row>
    <row r="364" spans="1:33" ht="15.75" customHeight="1">
      <c r="A364" s="107"/>
      <c r="B364" s="107" t="s">
        <v>567</v>
      </c>
      <c r="C364" s="107" t="s">
        <v>448</v>
      </c>
      <c r="D364" s="107" t="s">
        <v>639</v>
      </c>
      <c r="E364" s="107" t="str">
        <f t="shared" si="137"/>
        <v>hard coal</v>
      </c>
      <c r="F364" s="107">
        <v>44529371.649999999</v>
      </c>
      <c r="G364" s="107">
        <f t="shared" si="150"/>
        <v>43191412.064999998</v>
      </c>
      <c r="H364" s="107">
        <v>41853452.479999997</v>
      </c>
      <c r="I364" s="107">
        <f t="shared" si="151"/>
        <v>41299790.504999995</v>
      </c>
      <c r="J364" s="107">
        <v>40746128.530000001</v>
      </c>
      <c r="K364" s="107">
        <f t="shared" si="152"/>
        <v>41720859.935000002</v>
      </c>
      <c r="L364" s="107">
        <v>42695591.340000004</v>
      </c>
      <c r="M364" s="107">
        <f t="shared" si="153"/>
        <v>43300357.640000001</v>
      </c>
      <c r="N364" s="107">
        <v>43905123.939999998</v>
      </c>
      <c r="O364" s="107">
        <f t="shared" si="154"/>
        <v>44197166.364999995</v>
      </c>
      <c r="P364" s="107">
        <v>44489208.789999999</v>
      </c>
      <c r="Q364" s="107">
        <f t="shared" si="155"/>
        <v>44357005.835000001</v>
      </c>
      <c r="R364" s="107">
        <v>44224802.880000003</v>
      </c>
      <c r="S364" s="107"/>
      <c r="T364" s="107"/>
      <c r="U364" s="107"/>
      <c r="V364" s="107"/>
      <c r="W364" s="107"/>
      <c r="X364" s="107"/>
      <c r="Y364" s="107"/>
      <c r="Z364" s="107"/>
      <c r="AA364" s="107"/>
      <c r="AB364" s="107"/>
      <c r="AC364" s="107"/>
      <c r="AD364" s="107"/>
      <c r="AE364" s="107"/>
      <c r="AF364" s="107"/>
      <c r="AG364" s="107"/>
    </row>
    <row r="365" spans="1:33" ht="15.75" customHeight="1">
      <c r="A365" s="107"/>
      <c r="B365" s="107" t="s">
        <v>567</v>
      </c>
      <c r="C365" s="107" t="s">
        <v>448</v>
      </c>
      <c r="D365" s="107" t="s">
        <v>640</v>
      </c>
      <c r="E365" s="107" t="str">
        <f t="shared" si="137"/>
        <v>solar thermal</v>
      </c>
      <c r="F365" s="107">
        <v>0</v>
      </c>
      <c r="G365" s="107">
        <f t="shared" si="150"/>
        <v>0</v>
      </c>
      <c r="H365" s="107">
        <v>0</v>
      </c>
      <c r="I365" s="107">
        <f t="shared" si="151"/>
        <v>0</v>
      </c>
      <c r="J365" s="107">
        <v>0</v>
      </c>
      <c r="K365" s="107">
        <f t="shared" si="152"/>
        <v>0</v>
      </c>
      <c r="L365" s="107">
        <v>0</v>
      </c>
      <c r="M365" s="107">
        <f t="shared" si="153"/>
        <v>0</v>
      </c>
      <c r="N365" s="107">
        <v>0</v>
      </c>
      <c r="O365" s="107">
        <f t="shared" si="154"/>
        <v>0</v>
      </c>
      <c r="P365" s="107">
        <v>0</v>
      </c>
      <c r="Q365" s="107">
        <f t="shared" si="155"/>
        <v>0</v>
      </c>
      <c r="R365" s="107">
        <v>0</v>
      </c>
      <c r="S365" s="107"/>
      <c r="T365" s="107"/>
      <c r="U365" s="107"/>
      <c r="V365" s="107"/>
      <c r="W365" s="107"/>
      <c r="X365" s="107"/>
      <c r="Y365" s="107"/>
      <c r="Z365" s="107"/>
      <c r="AA365" s="107"/>
      <c r="AB365" s="107"/>
      <c r="AC365" s="107"/>
      <c r="AD365" s="107"/>
      <c r="AE365" s="107"/>
      <c r="AF365" s="107"/>
      <c r="AG365" s="107"/>
    </row>
    <row r="366" spans="1:33" ht="15.75" customHeight="1">
      <c r="A366" s="107"/>
      <c r="B366" s="107" t="s">
        <v>567</v>
      </c>
      <c r="C366" s="107" t="s">
        <v>448</v>
      </c>
      <c r="D366" s="107" t="s">
        <v>641</v>
      </c>
      <c r="E366" s="107" t="str">
        <f t="shared" si="137"/>
        <v>geothermal</v>
      </c>
      <c r="F366" s="107">
        <v>0</v>
      </c>
      <c r="G366" s="107">
        <f t="shared" si="150"/>
        <v>0</v>
      </c>
      <c r="H366" s="107">
        <v>0</v>
      </c>
      <c r="I366" s="107">
        <f t="shared" si="151"/>
        <v>0</v>
      </c>
      <c r="J366" s="107">
        <v>0</v>
      </c>
      <c r="K366" s="107">
        <f t="shared" si="152"/>
        <v>0</v>
      </c>
      <c r="L366" s="107">
        <v>0</v>
      </c>
      <c r="M366" s="107">
        <f t="shared" si="153"/>
        <v>0</v>
      </c>
      <c r="N366" s="107">
        <v>0</v>
      </c>
      <c r="O366" s="107">
        <f t="shared" si="154"/>
        <v>0</v>
      </c>
      <c r="P366" s="107">
        <v>0</v>
      </c>
      <c r="Q366" s="107">
        <f t="shared" si="155"/>
        <v>0</v>
      </c>
      <c r="R366" s="107">
        <v>0</v>
      </c>
      <c r="S366" s="107"/>
      <c r="T366" s="107"/>
      <c r="U366" s="107"/>
      <c r="V366" s="107"/>
      <c r="W366" s="107"/>
      <c r="X366" s="107"/>
      <c r="Y366" s="107"/>
      <c r="Z366" s="107"/>
      <c r="AA366" s="107"/>
      <c r="AB366" s="107"/>
      <c r="AC366" s="107"/>
      <c r="AD366" s="107"/>
      <c r="AE366" s="107"/>
      <c r="AF366" s="107"/>
      <c r="AG366" s="107"/>
    </row>
    <row r="367" spans="1:33" ht="15.75" customHeight="1">
      <c r="A367" s="107"/>
      <c r="B367" s="107" t="s">
        <v>567</v>
      </c>
      <c r="C367" s="107" t="s">
        <v>448</v>
      </c>
      <c r="D367" s="107" t="s">
        <v>642</v>
      </c>
      <c r="E367" s="107" t="str">
        <f t="shared" si="137"/>
        <v>hydro</v>
      </c>
      <c r="F367" s="107">
        <v>4219751.6720000003</v>
      </c>
      <c r="G367" s="107">
        <f t="shared" si="150"/>
        <v>4247144.6335000005</v>
      </c>
      <c r="H367" s="107">
        <v>4274537.5949999997</v>
      </c>
      <c r="I367" s="107">
        <f t="shared" si="151"/>
        <v>4261930.9945</v>
      </c>
      <c r="J367" s="107">
        <v>4249324.3940000003</v>
      </c>
      <c r="K367" s="107">
        <f t="shared" si="152"/>
        <v>4261930.9945</v>
      </c>
      <c r="L367" s="107">
        <v>4274537.5949999997</v>
      </c>
      <c r="M367" s="107">
        <f t="shared" si="153"/>
        <v>4274537.5949999997</v>
      </c>
      <c r="N367" s="107">
        <v>4274537.5949999997</v>
      </c>
      <c r="O367" s="107">
        <f t="shared" si="154"/>
        <v>4274537.5949999997</v>
      </c>
      <c r="P367" s="107">
        <v>4274537.5949999997</v>
      </c>
      <c r="Q367" s="107">
        <f t="shared" si="155"/>
        <v>4274537.5949999997</v>
      </c>
      <c r="R367" s="107">
        <v>4274537.5949999997</v>
      </c>
      <c r="S367" s="107"/>
      <c r="T367" s="107"/>
      <c r="U367" s="107"/>
      <c r="V367" s="107"/>
      <c r="W367" s="107"/>
      <c r="X367" s="107"/>
      <c r="Y367" s="107"/>
      <c r="Z367" s="107"/>
      <c r="AA367" s="107"/>
      <c r="AB367" s="107"/>
      <c r="AC367" s="107"/>
      <c r="AD367" s="107"/>
      <c r="AE367" s="107"/>
      <c r="AF367" s="107"/>
      <c r="AG367" s="107"/>
    </row>
    <row r="368" spans="1:33" ht="15.75" customHeight="1">
      <c r="A368" s="107"/>
      <c r="B368" s="107" t="s">
        <v>567</v>
      </c>
      <c r="C368" s="107" t="s">
        <v>448</v>
      </c>
      <c r="D368" s="107" t="s">
        <v>632</v>
      </c>
      <c r="E368" s="107" t="str">
        <f t="shared" si="137"/>
        <v>hydro</v>
      </c>
      <c r="F368" s="107">
        <v>0</v>
      </c>
      <c r="G368" s="107">
        <f t="shared" si="150"/>
        <v>0</v>
      </c>
      <c r="H368" s="107">
        <v>0</v>
      </c>
      <c r="I368" s="107">
        <f t="shared" si="151"/>
        <v>0</v>
      </c>
      <c r="J368" s="107">
        <v>0</v>
      </c>
      <c r="K368" s="107">
        <f t="shared" si="152"/>
        <v>0</v>
      </c>
      <c r="L368" s="107">
        <v>0</v>
      </c>
      <c r="M368" s="107">
        <f t="shared" si="153"/>
        <v>0</v>
      </c>
      <c r="N368" s="107">
        <v>0</v>
      </c>
      <c r="O368" s="107">
        <f t="shared" si="154"/>
        <v>0</v>
      </c>
      <c r="P368" s="107">
        <v>0</v>
      </c>
      <c r="Q368" s="107">
        <f t="shared" si="155"/>
        <v>0</v>
      </c>
      <c r="R368" s="107">
        <v>0</v>
      </c>
      <c r="S368" s="107"/>
      <c r="T368" s="107"/>
      <c r="U368" s="107"/>
      <c r="V368" s="107"/>
      <c r="W368" s="107"/>
      <c r="X368" s="107"/>
      <c r="Y368" s="107"/>
      <c r="Z368" s="107"/>
      <c r="AA368" s="107"/>
      <c r="AB368" s="107"/>
      <c r="AC368" s="107"/>
      <c r="AD368" s="107"/>
      <c r="AE368" s="107"/>
      <c r="AF368" s="107"/>
      <c r="AG368" s="107"/>
    </row>
    <row r="369" spans="1:33" ht="15.75" customHeight="1">
      <c r="A369" s="107"/>
      <c r="B369" s="107" t="s">
        <v>567</v>
      </c>
      <c r="C369" s="107" t="s">
        <v>448</v>
      </c>
      <c r="D369" s="107" t="s">
        <v>643</v>
      </c>
      <c r="E369" s="107" t="str">
        <f t="shared" si="137"/>
        <v>onshore wind</v>
      </c>
      <c r="F369" s="107">
        <v>632474.82779999997</v>
      </c>
      <c r="G369" s="107">
        <f t="shared" si="150"/>
        <v>633701.56695000001</v>
      </c>
      <c r="H369" s="107">
        <v>634928.30610000005</v>
      </c>
      <c r="I369" s="107">
        <f t="shared" si="151"/>
        <v>640778.15559999994</v>
      </c>
      <c r="J369" s="107">
        <v>646628.00509999995</v>
      </c>
      <c r="K369" s="107">
        <f t="shared" si="152"/>
        <v>645811.25754999998</v>
      </c>
      <c r="L369" s="107">
        <v>644994.51</v>
      </c>
      <c r="M369" s="107">
        <f t="shared" si="153"/>
        <v>647590.48435000004</v>
      </c>
      <c r="N369" s="107">
        <v>650186.45869999996</v>
      </c>
      <c r="O369" s="107">
        <f t="shared" si="154"/>
        <v>749195.19849999994</v>
      </c>
      <c r="P369" s="107">
        <v>848203.93830000004</v>
      </c>
      <c r="Q369" s="107">
        <f t="shared" si="155"/>
        <v>1624557.32015</v>
      </c>
      <c r="R369" s="107">
        <v>2400910.702</v>
      </c>
      <c r="S369" s="107"/>
      <c r="T369" s="107"/>
      <c r="U369" s="107"/>
      <c r="V369" s="107"/>
      <c r="W369" s="107"/>
      <c r="X369" s="107"/>
      <c r="Y369" s="107"/>
      <c r="Z369" s="107"/>
      <c r="AA369" s="107"/>
      <c r="AB369" s="107"/>
      <c r="AC369" s="107"/>
      <c r="AD369" s="107"/>
      <c r="AE369" s="107"/>
      <c r="AF369" s="107"/>
      <c r="AG369" s="107"/>
    </row>
    <row r="370" spans="1:33" ht="15.75" customHeight="1">
      <c r="A370" s="107"/>
      <c r="B370" s="107" t="s">
        <v>567</v>
      </c>
      <c r="C370" s="107" t="s">
        <v>448</v>
      </c>
      <c r="D370" s="107" t="s">
        <v>644</v>
      </c>
      <c r="E370" s="107" t="str">
        <f t="shared" si="137"/>
        <v>natural gas nonpeaker</v>
      </c>
      <c r="F370" s="107">
        <v>24800577.699999999</v>
      </c>
      <c r="G370" s="107">
        <f t="shared" si="150"/>
        <v>27118351.850000001</v>
      </c>
      <c r="H370" s="107">
        <v>29436126</v>
      </c>
      <c r="I370" s="107">
        <f t="shared" si="151"/>
        <v>29399694</v>
      </c>
      <c r="J370" s="107">
        <v>29363262</v>
      </c>
      <c r="K370" s="107">
        <f t="shared" si="152"/>
        <v>29337284.399999999</v>
      </c>
      <c r="L370" s="107">
        <v>29311306.800000001</v>
      </c>
      <c r="M370" s="107">
        <f t="shared" si="153"/>
        <v>29771233.355</v>
      </c>
      <c r="N370" s="107">
        <v>30231159.91</v>
      </c>
      <c r="O370" s="107">
        <f t="shared" si="154"/>
        <v>30260887.93</v>
      </c>
      <c r="P370" s="107">
        <v>30290615.949999999</v>
      </c>
      <c r="Q370" s="107">
        <f t="shared" si="155"/>
        <v>30257335.93</v>
      </c>
      <c r="R370" s="107">
        <v>30224055.91</v>
      </c>
      <c r="S370" s="107"/>
      <c r="T370" s="107"/>
      <c r="U370" s="107"/>
      <c r="V370" s="107"/>
      <c r="W370" s="107"/>
      <c r="X370" s="107"/>
      <c r="Y370" s="107"/>
      <c r="Z370" s="107"/>
      <c r="AA370" s="107"/>
      <c r="AB370" s="107"/>
      <c r="AC370" s="107"/>
      <c r="AD370" s="107"/>
      <c r="AE370" s="107"/>
      <c r="AF370" s="107"/>
      <c r="AG370" s="107"/>
    </row>
    <row r="371" spans="1:33" ht="15.75" customHeight="1">
      <c r="A371" s="107"/>
      <c r="B371" s="107" t="s">
        <v>567</v>
      </c>
      <c r="C371" s="107" t="s">
        <v>448</v>
      </c>
      <c r="D371" s="107" t="s">
        <v>645</v>
      </c>
      <c r="E371" s="107" t="str">
        <f t="shared" si="137"/>
        <v>natural gas peaker</v>
      </c>
      <c r="F371" s="107">
        <v>404118.11680000002</v>
      </c>
      <c r="G371" s="107">
        <f t="shared" si="150"/>
        <v>389465.89665000001</v>
      </c>
      <c r="H371" s="107">
        <v>374813.6765</v>
      </c>
      <c r="I371" s="107">
        <f t="shared" si="151"/>
        <v>374813.6765</v>
      </c>
      <c r="J371" s="107">
        <v>374813.6765</v>
      </c>
      <c r="K371" s="107">
        <f t="shared" si="152"/>
        <v>374813.6765</v>
      </c>
      <c r="L371" s="107">
        <v>374813.6765</v>
      </c>
      <c r="M371" s="107">
        <f t="shared" si="153"/>
        <v>374813.6765</v>
      </c>
      <c r="N371" s="107">
        <v>374813.6765</v>
      </c>
      <c r="O371" s="107">
        <f t="shared" si="154"/>
        <v>374813.6765</v>
      </c>
      <c r="P371" s="107">
        <v>374813.6765</v>
      </c>
      <c r="Q371" s="107">
        <f t="shared" si="155"/>
        <v>374813.6765</v>
      </c>
      <c r="R371" s="107">
        <v>374813.6765</v>
      </c>
      <c r="S371" s="107"/>
      <c r="T371" s="107"/>
      <c r="U371" s="107"/>
      <c r="V371" s="107"/>
      <c r="W371" s="107"/>
      <c r="X371" s="107"/>
      <c r="Y371" s="107"/>
      <c r="Z371" s="107"/>
      <c r="AA371" s="107"/>
      <c r="AB371" s="107"/>
      <c r="AC371" s="107"/>
      <c r="AD371" s="107"/>
      <c r="AE371" s="107"/>
      <c r="AF371" s="107"/>
      <c r="AG371" s="107"/>
    </row>
    <row r="372" spans="1:33" ht="15.75" customHeight="1">
      <c r="A372" s="107"/>
      <c r="B372" s="107" t="s">
        <v>567</v>
      </c>
      <c r="C372" s="107" t="s">
        <v>448</v>
      </c>
      <c r="D372" s="107" t="s">
        <v>646</v>
      </c>
      <c r="E372" s="107" t="str">
        <f t="shared" si="137"/>
        <v>nuclear</v>
      </c>
      <c r="F372" s="107">
        <v>40486739.670000002</v>
      </c>
      <c r="G372" s="107">
        <f t="shared" si="150"/>
        <v>40486739.670000002</v>
      </c>
      <c r="H372" s="107">
        <v>40486739.670000002</v>
      </c>
      <c r="I372" s="107">
        <f t="shared" si="151"/>
        <v>40486739.670000002</v>
      </c>
      <c r="J372" s="107">
        <v>40486739.670000002</v>
      </c>
      <c r="K372" s="107">
        <f t="shared" si="152"/>
        <v>40486739.670000002</v>
      </c>
      <c r="L372" s="107">
        <v>40486739.670000002</v>
      </c>
      <c r="M372" s="107">
        <f t="shared" si="153"/>
        <v>40486739.670000002</v>
      </c>
      <c r="N372" s="107">
        <v>40486739.670000002</v>
      </c>
      <c r="O372" s="107">
        <f t="shared" si="154"/>
        <v>40486739.670000002</v>
      </c>
      <c r="P372" s="107">
        <v>40486739.670000002</v>
      </c>
      <c r="Q372" s="107">
        <f t="shared" si="155"/>
        <v>40486739.670000002</v>
      </c>
      <c r="R372" s="107">
        <v>40486739.670000002</v>
      </c>
      <c r="S372" s="107"/>
      <c r="T372" s="107"/>
      <c r="U372" s="107"/>
      <c r="V372" s="107"/>
      <c r="W372" s="107"/>
      <c r="X372" s="107"/>
      <c r="Y372" s="107"/>
      <c r="Z372" s="107"/>
      <c r="AA372" s="107"/>
      <c r="AB372" s="107"/>
      <c r="AC372" s="107"/>
      <c r="AD372" s="107"/>
      <c r="AE372" s="107"/>
      <c r="AF372" s="107"/>
      <c r="AG372" s="107"/>
    </row>
    <row r="373" spans="1:33" ht="15.75" customHeight="1">
      <c r="A373" s="107"/>
      <c r="B373" s="107" t="s">
        <v>567</v>
      </c>
      <c r="C373" s="107" t="s">
        <v>448</v>
      </c>
      <c r="D373" s="107" t="s">
        <v>647</v>
      </c>
      <c r="E373" s="107" t="str">
        <f t="shared" si="137"/>
        <v>offshore wind</v>
      </c>
      <c r="F373" s="107">
        <v>0</v>
      </c>
      <c r="G373" s="107">
        <f t="shared" si="150"/>
        <v>0</v>
      </c>
      <c r="H373" s="107">
        <v>0</v>
      </c>
      <c r="I373" s="107">
        <f t="shared" si="151"/>
        <v>0</v>
      </c>
      <c r="J373" s="107">
        <v>0</v>
      </c>
      <c r="K373" s="107">
        <f t="shared" si="152"/>
        <v>0</v>
      </c>
      <c r="L373" s="107">
        <v>0</v>
      </c>
      <c r="M373" s="107">
        <f t="shared" si="153"/>
        <v>0</v>
      </c>
      <c r="N373" s="107">
        <v>0</v>
      </c>
      <c r="O373" s="107">
        <f t="shared" si="154"/>
        <v>0</v>
      </c>
      <c r="P373" s="107">
        <v>0</v>
      </c>
      <c r="Q373" s="107">
        <f t="shared" si="155"/>
        <v>0</v>
      </c>
      <c r="R373" s="107">
        <v>0</v>
      </c>
      <c r="S373" s="107"/>
      <c r="T373" s="107"/>
      <c r="U373" s="107"/>
      <c r="V373" s="107"/>
      <c r="W373" s="107"/>
      <c r="X373" s="107"/>
      <c r="Y373" s="107"/>
      <c r="Z373" s="107"/>
      <c r="AA373" s="107"/>
      <c r="AB373" s="107"/>
      <c r="AC373" s="107"/>
      <c r="AD373" s="107"/>
      <c r="AE373" s="107"/>
      <c r="AF373" s="107"/>
      <c r="AG373" s="107"/>
    </row>
    <row r="374" spans="1:33" ht="15.75" customHeight="1">
      <c r="A374" s="107"/>
      <c r="B374" s="107" t="s">
        <v>567</v>
      </c>
      <c r="C374" s="107" t="s">
        <v>448</v>
      </c>
      <c r="D374" s="107" t="s">
        <v>648</v>
      </c>
      <c r="E374" s="107" t="str">
        <f t="shared" si="137"/>
        <v>crude oil</v>
      </c>
      <c r="F374" s="107">
        <v>366608.60060000001</v>
      </c>
      <c r="G374" s="107">
        <f t="shared" si="150"/>
        <v>366608.60060000001</v>
      </c>
      <c r="H374" s="107">
        <v>366608.60060000001</v>
      </c>
      <c r="I374" s="107">
        <f t="shared" si="151"/>
        <v>366608.60060000001</v>
      </c>
      <c r="J374" s="107">
        <v>366608.60060000001</v>
      </c>
      <c r="K374" s="107">
        <f t="shared" si="152"/>
        <v>366608.60060000001</v>
      </c>
      <c r="L374" s="107">
        <v>366608.60060000001</v>
      </c>
      <c r="M374" s="107">
        <f t="shared" si="153"/>
        <v>366608.60060000001</v>
      </c>
      <c r="N374" s="107">
        <v>366608.60060000001</v>
      </c>
      <c r="O374" s="107">
        <f t="shared" si="154"/>
        <v>366608.60060000001</v>
      </c>
      <c r="P374" s="107">
        <v>366608.60060000001</v>
      </c>
      <c r="Q374" s="107">
        <f t="shared" si="155"/>
        <v>366608.60060000001</v>
      </c>
      <c r="R374" s="107">
        <v>366608.60060000001</v>
      </c>
      <c r="S374" s="107"/>
      <c r="T374" s="107"/>
      <c r="U374" s="107"/>
      <c r="V374" s="107"/>
      <c r="W374" s="107"/>
      <c r="X374" s="107"/>
      <c r="Y374" s="107"/>
      <c r="Z374" s="107"/>
      <c r="AA374" s="107"/>
      <c r="AB374" s="107"/>
      <c r="AC374" s="107"/>
      <c r="AD374" s="107"/>
      <c r="AE374" s="107"/>
      <c r="AF374" s="107"/>
      <c r="AG374" s="107"/>
    </row>
    <row r="375" spans="1:33" ht="15.75" customHeight="1">
      <c r="A375" s="107"/>
      <c r="B375" s="107" t="s">
        <v>567</v>
      </c>
      <c r="C375" s="107" t="s">
        <v>448</v>
      </c>
      <c r="D375" s="107" t="s">
        <v>649</v>
      </c>
      <c r="E375" s="107" t="str">
        <f t="shared" si="137"/>
        <v>solar PV</v>
      </c>
      <c r="F375" s="107">
        <v>263487.89429999999</v>
      </c>
      <c r="G375" s="107">
        <f t="shared" si="150"/>
        <v>367178.77954999998</v>
      </c>
      <c r="H375" s="107">
        <v>470869.66480000003</v>
      </c>
      <c r="I375" s="107">
        <f t="shared" si="151"/>
        <v>540706.80729999999</v>
      </c>
      <c r="J375" s="107">
        <v>610543.94979999994</v>
      </c>
      <c r="K375" s="107">
        <f t="shared" si="152"/>
        <v>665456.23884999997</v>
      </c>
      <c r="L375" s="107">
        <v>720368.52789999999</v>
      </c>
      <c r="M375" s="107">
        <f t="shared" si="153"/>
        <v>845029.80755000003</v>
      </c>
      <c r="N375" s="107">
        <v>969691.08719999995</v>
      </c>
      <c r="O375" s="107">
        <f t="shared" si="154"/>
        <v>1177130.0345999999</v>
      </c>
      <c r="P375" s="107">
        <v>1384568.9820000001</v>
      </c>
      <c r="Q375" s="107">
        <f t="shared" si="155"/>
        <v>1662543.672</v>
      </c>
      <c r="R375" s="107">
        <v>1940518.362</v>
      </c>
      <c r="S375" s="107"/>
      <c r="T375" s="107"/>
      <c r="U375" s="107"/>
      <c r="V375" s="107"/>
      <c r="W375" s="107"/>
      <c r="X375" s="107"/>
      <c r="Y375" s="107"/>
      <c r="Z375" s="107"/>
      <c r="AA375" s="107"/>
      <c r="AB375" s="107"/>
      <c r="AC375" s="107"/>
      <c r="AD375" s="107"/>
      <c r="AE375" s="107"/>
      <c r="AF375" s="107"/>
      <c r="AG375" s="107"/>
    </row>
    <row r="376" spans="1:33" ht="15.75" customHeight="1">
      <c r="A376" s="107"/>
      <c r="B376" s="107" t="s">
        <v>567</v>
      </c>
      <c r="C376" s="107" t="s">
        <v>448</v>
      </c>
      <c r="D376" s="107" t="s">
        <v>650</v>
      </c>
      <c r="E376" s="107" t="str">
        <f t="shared" si="137"/>
        <v>storage</v>
      </c>
      <c r="F376" s="107">
        <v>0</v>
      </c>
      <c r="G376" s="107">
        <v>0</v>
      </c>
      <c r="H376" s="107">
        <v>0</v>
      </c>
      <c r="I376" s="107">
        <v>0</v>
      </c>
      <c r="J376" s="107">
        <v>0</v>
      </c>
      <c r="K376" s="107">
        <v>0</v>
      </c>
      <c r="L376" s="107">
        <v>0</v>
      </c>
      <c r="M376" s="107">
        <v>0</v>
      </c>
      <c r="N376" s="107">
        <v>0</v>
      </c>
      <c r="O376" s="107">
        <v>0</v>
      </c>
      <c r="P376" s="107">
        <v>0</v>
      </c>
      <c r="Q376" s="107">
        <v>0</v>
      </c>
      <c r="R376" s="107">
        <v>0</v>
      </c>
      <c r="S376" s="107"/>
      <c r="T376" s="107"/>
      <c r="U376" s="107"/>
      <c r="V376" s="107"/>
      <c r="W376" s="107"/>
      <c r="X376" s="107"/>
      <c r="Y376" s="107"/>
      <c r="Z376" s="107"/>
      <c r="AA376" s="107"/>
      <c r="AB376" s="107"/>
      <c r="AC376" s="107"/>
      <c r="AD376" s="107"/>
      <c r="AE376" s="107"/>
      <c r="AF376" s="107"/>
      <c r="AG376" s="107"/>
    </row>
    <row r="377" spans="1:33" ht="15.75" customHeight="1">
      <c r="A377" s="107"/>
      <c r="B377" s="107" t="s">
        <v>567</v>
      </c>
      <c r="C377" s="107" t="s">
        <v>448</v>
      </c>
      <c r="D377" s="107" t="s">
        <v>652</v>
      </c>
      <c r="E377" s="107" t="str">
        <f t="shared" si="137"/>
        <v>solar PV</v>
      </c>
      <c r="F377" s="107">
        <v>8472063.5859999992</v>
      </c>
      <c r="G377" s="107">
        <f t="shared" ref="G377:G390" si="156">AVERAGE(F377,H377)</f>
        <v>8693182.9864999987</v>
      </c>
      <c r="H377" s="107">
        <v>8914302.3870000001</v>
      </c>
      <c r="I377" s="107">
        <f t="shared" ref="I377:I390" si="157">AVERAGE(H377,J377)</f>
        <v>8914318.2960000001</v>
      </c>
      <c r="J377" s="107">
        <v>8914334.2050000001</v>
      </c>
      <c r="K377" s="107">
        <f t="shared" ref="K377:K390" si="158">AVERAGE(J377,L377)</f>
        <v>8869956.806499999</v>
      </c>
      <c r="L377" s="107">
        <v>8825579.4079999998</v>
      </c>
      <c r="M377" s="107">
        <f t="shared" ref="M377:M390" si="159">AVERAGE(L377,N377)</f>
        <v>8781506.113499999</v>
      </c>
      <c r="N377" s="107">
        <v>8737432.8190000001</v>
      </c>
      <c r="O377" s="107">
        <f t="shared" ref="O377:O390" si="160">AVERAGE(N377,P377)</f>
        <v>8693795.307500001</v>
      </c>
      <c r="P377" s="107">
        <v>8650157.7960000001</v>
      </c>
      <c r="Q377" s="107">
        <f t="shared" ref="Q377:Q390" si="161">AVERAGE(P377,R377)</f>
        <v>8606973.5285</v>
      </c>
      <c r="R377" s="107">
        <v>8563789.2609999999</v>
      </c>
      <c r="S377" s="107"/>
      <c r="T377" s="107"/>
      <c r="U377" s="107"/>
      <c r="V377" s="107"/>
      <c r="W377" s="107"/>
      <c r="X377" s="107"/>
      <c r="Y377" s="107"/>
      <c r="Z377" s="107"/>
      <c r="AA377" s="107"/>
      <c r="AB377" s="107"/>
      <c r="AC377" s="107"/>
      <c r="AD377" s="107"/>
      <c r="AE377" s="107"/>
      <c r="AF377" s="107"/>
      <c r="AG377" s="107"/>
    </row>
    <row r="378" spans="1:33" ht="15.75" customHeight="1">
      <c r="A378" s="107"/>
      <c r="B378" s="107" t="s">
        <v>568</v>
      </c>
      <c r="C378" s="107" t="s">
        <v>448</v>
      </c>
      <c r="D378" s="107" t="s">
        <v>638</v>
      </c>
      <c r="E378" s="107" t="str">
        <f t="shared" si="137"/>
        <v>biomass</v>
      </c>
      <c r="F378" s="107">
        <v>0</v>
      </c>
      <c r="G378" s="107">
        <f t="shared" si="156"/>
        <v>0</v>
      </c>
      <c r="H378" s="107">
        <v>0</v>
      </c>
      <c r="I378" s="107">
        <f t="shared" si="157"/>
        <v>0</v>
      </c>
      <c r="J378" s="107">
        <v>0</v>
      </c>
      <c r="K378" s="107">
        <f t="shared" si="158"/>
        <v>0</v>
      </c>
      <c r="L378" s="107">
        <v>0</v>
      </c>
      <c r="M378" s="107">
        <f t="shared" si="159"/>
        <v>0</v>
      </c>
      <c r="N378" s="107">
        <v>0</v>
      </c>
      <c r="O378" s="107">
        <f t="shared" si="160"/>
        <v>0</v>
      </c>
      <c r="P378" s="107">
        <v>0</v>
      </c>
      <c r="Q378" s="107">
        <f t="shared" si="161"/>
        <v>0</v>
      </c>
      <c r="R378" s="107">
        <v>0</v>
      </c>
      <c r="S378" s="107"/>
      <c r="T378" s="107"/>
      <c r="U378" s="107"/>
      <c r="V378" s="107"/>
      <c r="W378" s="107"/>
      <c r="X378" s="107"/>
      <c r="Y378" s="107"/>
      <c r="Z378" s="107"/>
      <c r="AA378" s="107"/>
      <c r="AB378" s="107"/>
      <c r="AC378" s="107"/>
      <c r="AD378" s="107"/>
      <c r="AE378" s="107"/>
      <c r="AF378" s="107"/>
      <c r="AG378" s="107"/>
    </row>
    <row r="379" spans="1:33" ht="15.75" customHeight="1">
      <c r="A379" s="107"/>
      <c r="B379" s="107" t="s">
        <v>568</v>
      </c>
      <c r="C379" s="107" t="s">
        <v>448</v>
      </c>
      <c r="D379" s="107" t="s">
        <v>639</v>
      </c>
      <c r="E379" s="107" t="str">
        <f t="shared" si="137"/>
        <v>hard coal</v>
      </c>
      <c r="F379" s="107">
        <v>25604771.050000001</v>
      </c>
      <c r="G379" s="107">
        <f t="shared" si="156"/>
        <v>24924716.460000001</v>
      </c>
      <c r="H379" s="107">
        <v>24244661.870000001</v>
      </c>
      <c r="I379" s="107">
        <f t="shared" si="157"/>
        <v>24936581.350000001</v>
      </c>
      <c r="J379" s="107">
        <v>25628500.829999998</v>
      </c>
      <c r="K379" s="107">
        <f t="shared" si="158"/>
        <v>26595989.390000001</v>
      </c>
      <c r="L379" s="107">
        <v>27563477.949999999</v>
      </c>
      <c r="M379" s="107">
        <f t="shared" si="159"/>
        <v>27439918.740000002</v>
      </c>
      <c r="N379" s="107">
        <v>27316359.530000001</v>
      </c>
      <c r="O379" s="107">
        <f t="shared" si="160"/>
        <v>27135224.555</v>
      </c>
      <c r="P379" s="107">
        <v>26954089.579999998</v>
      </c>
      <c r="Q379" s="107">
        <f t="shared" si="161"/>
        <v>26835367.640000001</v>
      </c>
      <c r="R379" s="107">
        <v>26716645.699999999</v>
      </c>
      <c r="S379" s="107"/>
      <c r="T379" s="107"/>
      <c r="U379" s="107"/>
      <c r="V379" s="107"/>
      <c r="W379" s="107"/>
      <c r="X379" s="107"/>
      <c r="Y379" s="107"/>
      <c r="Z379" s="107"/>
      <c r="AA379" s="107"/>
      <c r="AB379" s="107"/>
      <c r="AC379" s="107"/>
      <c r="AD379" s="107"/>
      <c r="AE379" s="107"/>
      <c r="AF379" s="107"/>
      <c r="AG379" s="107"/>
    </row>
    <row r="380" spans="1:33" ht="15.75" customHeight="1">
      <c r="A380" s="107"/>
      <c r="B380" s="107" t="s">
        <v>568</v>
      </c>
      <c r="C380" s="107" t="s">
        <v>448</v>
      </c>
      <c r="D380" s="107" t="s">
        <v>640</v>
      </c>
      <c r="E380" s="107" t="str">
        <f t="shared" si="137"/>
        <v>solar thermal</v>
      </c>
      <c r="F380" s="107">
        <v>0</v>
      </c>
      <c r="G380" s="107">
        <f t="shared" si="156"/>
        <v>0</v>
      </c>
      <c r="H380" s="107">
        <v>0</v>
      </c>
      <c r="I380" s="107">
        <f t="shared" si="157"/>
        <v>0</v>
      </c>
      <c r="J380" s="107">
        <v>0</v>
      </c>
      <c r="K380" s="107">
        <f t="shared" si="158"/>
        <v>0</v>
      </c>
      <c r="L380" s="107">
        <v>0</v>
      </c>
      <c r="M380" s="107">
        <f t="shared" si="159"/>
        <v>0</v>
      </c>
      <c r="N380" s="107">
        <v>0</v>
      </c>
      <c r="O380" s="107">
        <f t="shared" si="160"/>
        <v>0</v>
      </c>
      <c r="P380" s="107">
        <v>0</v>
      </c>
      <c r="Q380" s="107">
        <f t="shared" si="161"/>
        <v>0</v>
      </c>
      <c r="R380" s="107">
        <v>0</v>
      </c>
      <c r="S380" s="107"/>
      <c r="T380" s="107"/>
      <c r="U380" s="107"/>
      <c r="V380" s="107"/>
      <c r="W380" s="107"/>
      <c r="X380" s="107"/>
      <c r="Y380" s="107"/>
      <c r="Z380" s="107"/>
      <c r="AA380" s="107"/>
      <c r="AB380" s="107"/>
      <c r="AC380" s="107"/>
      <c r="AD380" s="107"/>
      <c r="AE380" s="107"/>
      <c r="AF380" s="107"/>
      <c r="AG380" s="107"/>
    </row>
    <row r="381" spans="1:33" ht="15.75" customHeight="1">
      <c r="A381" s="107"/>
      <c r="B381" s="107" t="s">
        <v>568</v>
      </c>
      <c r="C381" s="107" t="s">
        <v>448</v>
      </c>
      <c r="D381" s="107" t="s">
        <v>641</v>
      </c>
      <c r="E381" s="107" t="str">
        <f t="shared" si="137"/>
        <v>geothermal</v>
      </c>
      <c r="F381" s="107">
        <v>0</v>
      </c>
      <c r="G381" s="107">
        <f t="shared" si="156"/>
        <v>0</v>
      </c>
      <c r="H381" s="107">
        <v>0</v>
      </c>
      <c r="I381" s="107">
        <f t="shared" si="157"/>
        <v>0</v>
      </c>
      <c r="J381" s="107">
        <v>0</v>
      </c>
      <c r="K381" s="107">
        <f t="shared" si="158"/>
        <v>0</v>
      </c>
      <c r="L381" s="107">
        <v>0</v>
      </c>
      <c r="M381" s="107">
        <f t="shared" si="159"/>
        <v>0</v>
      </c>
      <c r="N381" s="107">
        <v>0</v>
      </c>
      <c r="O381" s="107">
        <f t="shared" si="160"/>
        <v>0</v>
      </c>
      <c r="P381" s="107">
        <v>0</v>
      </c>
      <c r="Q381" s="107">
        <f t="shared" si="161"/>
        <v>0</v>
      </c>
      <c r="R381" s="107">
        <v>0</v>
      </c>
      <c r="S381" s="107"/>
      <c r="T381" s="107"/>
      <c r="U381" s="107"/>
      <c r="V381" s="107"/>
      <c r="W381" s="107"/>
      <c r="X381" s="107"/>
      <c r="Y381" s="107"/>
      <c r="Z381" s="107"/>
      <c r="AA381" s="107"/>
      <c r="AB381" s="107"/>
      <c r="AC381" s="107"/>
      <c r="AD381" s="107"/>
      <c r="AE381" s="107"/>
      <c r="AF381" s="107"/>
      <c r="AG381" s="107"/>
    </row>
    <row r="382" spans="1:33" ht="15.75" customHeight="1">
      <c r="A382" s="107"/>
      <c r="B382" s="107" t="s">
        <v>568</v>
      </c>
      <c r="C382" s="107" t="s">
        <v>448</v>
      </c>
      <c r="D382" s="107" t="s">
        <v>642</v>
      </c>
      <c r="E382" s="107" t="str">
        <f t="shared" si="137"/>
        <v>hydro</v>
      </c>
      <c r="F382" s="107">
        <v>1698964.8160000001</v>
      </c>
      <c r="G382" s="107">
        <f t="shared" si="156"/>
        <v>1780903.08</v>
      </c>
      <c r="H382" s="107">
        <v>1862841.344</v>
      </c>
      <c r="I382" s="107">
        <f t="shared" si="157"/>
        <v>1862841.344</v>
      </c>
      <c r="J382" s="107">
        <v>1862841.344</v>
      </c>
      <c r="K382" s="107">
        <f t="shared" si="158"/>
        <v>1862805.216</v>
      </c>
      <c r="L382" s="107">
        <v>1862769.088</v>
      </c>
      <c r="M382" s="107">
        <f t="shared" si="159"/>
        <v>1862639.1740000001</v>
      </c>
      <c r="N382" s="107">
        <v>1862509.26</v>
      </c>
      <c r="O382" s="107">
        <f t="shared" si="160"/>
        <v>1862432.6105</v>
      </c>
      <c r="P382" s="107">
        <v>1862355.9609999999</v>
      </c>
      <c r="Q382" s="107">
        <f t="shared" si="161"/>
        <v>1862326.2315</v>
      </c>
      <c r="R382" s="107">
        <v>1862296.5020000001</v>
      </c>
      <c r="S382" s="107"/>
      <c r="T382" s="107"/>
      <c r="U382" s="107"/>
      <c r="V382" s="107"/>
      <c r="W382" s="107"/>
      <c r="X382" s="107"/>
      <c r="Y382" s="107"/>
      <c r="Z382" s="107"/>
      <c r="AA382" s="107"/>
      <c r="AB382" s="107"/>
      <c r="AC382" s="107"/>
      <c r="AD382" s="107"/>
      <c r="AE382" s="107"/>
      <c r="AF382" s="107"/>
      <c r="AG382" s="107"/>
    </row>
    <row r="383" spans="1:33" ht="15.75" customHeight="1">
      <c r="A383" s="107"/>
      <c r="B383" s="107" t="s">
        <v>568</v>
      </c>
      <c r="C383" s="107" t="s">
        <v>448</v>
      </c>
      <c r="D383" s="107" t="s">
        <v>632</v>
      </c>
      <c r="E383" s="107" t="str">
        <f t="shared" si="137"/>
        <v>hydro</v>
      </c>
      <c r="F383" s="107">
        <v>5980595</v>
      </c>
      <c r="G383" s="107">
        <f t="shared" si="156"/>
        <v>6517960</v>
      </c>
      <c r="H383" s="107">
        <v>7055325</v>
      </c>
      <c r="I383" s="107">
        <f t="shared" si="157"/>
        <v>7200240</v>
      </c>
      <c r="J383" s="107">
        <v>7345155</v>
      </c>
      <c r="K383" s="107">
        <f t="shared" si="158"/>
        <v>7337437.4615000002</v>
      </c>
      <c r="L383" s="107">
        <v>7329719.9230000004</v>
      </c>
      <c r="M383" s="107">
        <f t="shared" si="159"/>
        <v>7073209.9615000002</v>
      </c>
      <c r="N383" s="107">
        <v>6816700</v>
      </c>
      <c r="O383" s="107">
        <f t="shared" si="160"/>
        <v>7681402.4469999997</v>
      </c>
      <c r="P383" s="107">
        <v>8546104.8939999994</v>
      </c>
      <c r="Q383" s="107">
        <f t="shared" si="161"/>
        <v>9367034.9470000006</v>
      </c>
      <c r="R383" s="107">
        <v>10187965</v>
      </c>
      <c r="S383" s="107"/>
      <c r="T383" s="107"/>
      <c r="U383" s="107"/>
      <c r="V383" s="107"/>
      <c r="W383" s="107"/>
      <c r="X383" s="107"/>
      <c r="Y383" s="107"/>
      <c r="Z383" s="107"/>
      <c r="AA383" s="107"/>
      <c r="AB383" s="107"/>
      <c r="AC383" s="107"/>
      <c r="AD383" s="107"/>
      <c r="AE383" s="107"/>
      <c r="AF383" s="107"/>
      <c r="AG383" s="107"/>
    </row>
    <row r="384" spans="1:33" ht="15.75" customHeight="1">
      <c r="A384" s="107"/>
      <c r="B384" s="107" t="s">
        <v>568</v>
      </c>
      <c r="C384" s="107" t="s">
        <v>448</v>
      </c>
      <c r="D384" s="107" t="s">
        <v>643</v>
      </c>
      <c r="E384" s="107" t="str">
        <f t="shared" si="137"/>
        <v>onshore wind</v>
      </c>
      <c r="F384" s="107">
        <v>10074346.93</v>
      </c>
      <c r="G384" s="107">
        <f t="shared" si="156"/>
        <v>11394481.175000001</v>
      </c>
      <c r="H384" s="107">
        <v>12714615.42</v>
      </c>
      <c r="I384" s="107">
        <f t="shared" si="157"/>
        <v>12705136.460000001</v>
      </c>
      <c r="J384" s="107">
        <v>12695657.5</v>
      </c>
      <c r="K384" s="107">
        <f t="shared" si="158"/>
        <v>12700666.055</v>
      </c>
      <c r="L384" s="107">
        <v>12705674.609999999</v>
      </c>
      <c r="M384" s="107">
        <f t="shared" si="159"/>
        <v>12708195.210000001</v>
      </c>
      <c r="N384" s="107">
        <v>12710715.810000001</v>
      </c>
      <c r="O384" s="107">
        <f t="shared" si="160"/>
        <v>12709608.140000001</v>
      </c>
      <c r="P384" s="107">
        <v>12708500.470000001</v>
      </c>
      <c r="Q384" s="107">
        <f t="shared" si="161"/>
        <v>12714723.33</v>
      </c>
      <c r="R384" s="107">
        <v>12720946.189999999</v>
      </c>
      <c r="S384" s="107"/>
      <c r="T384" s="107"/>
      <c r="U384" s="107"/>
      <c r="V384" s="107"/>
      <c r="W384" s="107"/>
      <c r="X384" s="107"/>
      <c r="Y384" s="107"/>
      <c r="Z384" s="107"/>
      <c r="AA384" s="107"/>
      <c r="AB384" s="107"/>
      <c r="AC384" s="107"/>
      <c r="AD384" s="107"/>
      <c r="AE384" s="107"/>
      <c r="AF384" s="107"/>
      <c r="AG384" s="107"/>
    </row>
    <row r="385" spans="1:33" ht="15.75" customHeight="1">
      <c r="A385" s="107"/>
      <c r="B385" s="107" t="s">
        <v>568</v>
      </c>
      <c r="C385" s="107" t="s">
        <v>448</v>
      </c>
      <c r="D385" s="107" t="s">
        <v>644</v>
      </c>
      <c r="E385" s="107" t="str">
        <f t="shared" si="137"/>
        <v>natural gas nonpeaker</v>
      </c>
      <c r="F385" s="107">
        <v>680.86690910000004</v>
      </c>
      <c r="G385" s="107">
        <f t="shared" si="156"/>
        <v>442.19345455000001</v>
      </c>
      <c r="H385" s="107">
        <v>203.52</v>
      </c>
      <c r="I385" s="107">
        <f t="shared" si="157"/>
        <v>451.44436365000001</v>
      </c>
      <c r="J385" s="107">
        <v>699.36872730000005</v>
      </c>
      <c r="K385" s="107">
        <f t="shared" si="158"/>
        <v>451.44436365000001</v>
      </c>
      <c r="L385" s="107">
        <v>203.52</v>
      </c>
      <c r="M385" s="107">
        <f t="shared" si="159"/>
        <v>442.19345455000001</v>
      </c>
      <c r="N385" s="107">
        <v>680.86690910000004</v>
      </c>
      <c r="O385" s="107">
        <f t="shared" si="160"/>
        <v>442.19345455000001</v>
      </c>
      <c r="P385" s="107">
        <v>203.52</v>
      </c>
      <c r="Q385" s="107">
        <f t="shared" si="161"/>
        <v>203.52</v>
      </c>
      <c r="R385" s="107">
        <v>203.52</v>
      </c>
      <c r="S385" s="107"/>
      <c r="T385" s="107"/>
      <c r="U385" s="107"/>
      <c r="V385" s="107"/>
      <c r="W385" s="107"/>
      <c r="X385" s="107"/>
      <c r="Y385" s="107"/>
      <c r="Z385" s="107"/>
      <c r="AA385" s="107"/>
      <c r="AB385" s="107"/>
      <c r="AC385" s="107"/>
      <c r="AD385" s="107"/>
      <c r="AE385" s="107"/>
      <c r="AF385" s="107"/>
      <c r="AG385" s="107"/>
    </row>
    <row r="386" spans="1:33" ht="15.75" customHeight="1">
      <c r="A386" s="107"/>
      <c r="B386" s="107" t="s">
        <v>568</v>
      </c>
      <c r="C386" s="107" t="s">
        <v>448</v>
      </c>
      <c r="D386" s="107" t="s">
        <v>645</v>
      </c>
      <c r="E386" s="107" t="str">
        <f t="shared" si="137"/>
        <v>natural gas peaker</v>
      </c>
      <c r="F386" s="107">
        <v>14826.284820000001</v>
      </c>
      <c r="G386" s="107">
        <f t="shared" si="156"/>
        <v>9009.1528710000002</v>
      </c>
      <c r="H386" s="107">
        <v>3192.0209220000002</v>
      </c>
      <c r="I386" s="107">
        <f t="shared" si="157"/>
        <v>11012.612075999999</v>
      </c>
      <c r="J386" s="107">
        <v>18833.203229999999</v>
      </c>
      <c r="K386" s="107">
        <f t="shared" si="158"/>
        <v>16963.620374999999</v>
      </c>
      <c r="L386" s="107">
        <v>15094.03752</v>
      </c>
      <c r="M386" s="107">
        <f t="shared" si="159"/>
        <v>10190.231886</v>
      </c>
      <c r="N386" s="107">
        <v>5286.4262520000002</v>
      </c>
      <c r="O386" s="107">
        <f t="shared" si="160"/>
        <v>5768.6605600000003</v>
      </c>
      <c r="P386" s="107">
        <v>6250.8948680000003</v>
      </c>
      <c r="Q386" s="107">
        <f t="shared" si="161"/>
        <v>10139.882324</v>
      </c>
      <c r="R386" s="107">
        <v>14028.869780000001</v>
      </c>
      <c r="S386" s="107"/>
      <c r="T386" s="107"/>
      <c r="U386" s="107"/>
      <c r="V386" s="107"/>
      <c r="W386" s="107"/>
      <c r="X386" s="107"/>
      <c r="Y386" s="107"/>
      <c r="Z386" s="107"/>
      <c r="AA386" s="107"/>
      <c r="AB386" s="107"/>
      <c r="AC386" s="107"/>
      <c r="AD386" s="107"/>
      <c r="AE386" s="107"/>
      <c r="AF386" s="107"/>
      <c r="AG386" s="107"/>
    </row>
    <row r="387" spans="1:33" ht="15.75" customHeight="1">
      <c r="A387" s="107"/>
      <c r="B387" s="107" t="s">
        <v>568</v>
      </c>
      <c r="C387" s="107" t="s">
        <v>448</v>
      </c>
      <c r="D387" s="107" t="s">
        <v>646</v>
      </c>
      <c r="E387" s="107" t="str">
        <f t="shared" ref="E387:E450" si="162">LOOKUP(D387,$U$2:$V$15,$V$2:$V$15)</f>
        <v>nuclear</v>
      </c>
      <c r="F387" s="107">
        <v>0</v>
      </c>
      <c r="G387" s="107">
        <f t="shared" si="156"/>
        <v>0</v>
      </c>
      <c r="H387" s="107">
        <v>0</v>
      </c>
      <c r="I387" s="107">
        <f t="shared" si="157"/>
        <v>0</v>
      </c>
      <c r="J387" s="107">
        <v>0</v>
      </c>
      <c r="K387" s="107">
        <f t="shared" si="158"/>
        <v>0</v>
      </c>
      <c r="L387" s="107">
        <v>0</v>
      </c>
      <c r="M387" s="107">
        <f t="shared" si="159"/>
        <v>0</v>
      </c>
      <c r="N387" s="107">
        <v>0</v>
      </c>
      <c r="O387" s="107">
        <f t="shared" si="160"/>
        <v>0</v>
      </c>
      <c r="P387" s="107">
        <v>0</v>
      </c>
      <c r="Q387" s="107">
        <f t="shared" si="161"/>
        <v>0</v>
      </c>
      <c r="R387" s="107">
        <v>0</v>
      </c>
      <c r="S387" s="107"/>
      <c r="T387" s="107"/>
      <c r="U387" s="107"/>
      <c r="V387" s="107"/>
      <c r="W387" s="107"/>
      <c r="X387" s="107"/>
      <c r="Y387" s="107"/>
      <c r="Z387" s="107"/>
      <c r="AA387" s="107"/>
      <c r="AB387" s="107"/>
      <c r="AC387" s="107"/>
      <c r="AD387" s="107"/>
      <c r="AE387" s="107"/>
      <c r="AF387" s="107"/>
      <c r="AG387" s="107"/>
    </row>
    <row r="388" spans="1:33" ht="15.75" customHeight="1">
      <c r="A388" s="107"/>
      <c r="B388" s="107" t="s">
        <v>568</v>
      </c>
      <c r="C388" s="107" t="s">
        <v>448</v>
      </c>
      <c r="D388" s="107" t="s">
        <v>647</v>
      </c>
      <c r="E388" s="107" t="str">
        <f t="shared" si="162"/>
        <v>offshore wind</v>
      </c>
      <c r="F388" s="107">
        <v>0</v>
      </c>
      <c r="G388" s="107">
        <f t="shared" si="156"/>
        <v>0</v>
      </c>
      <c r="H388" s="107">
        <v>0</v>
      </c>
      <c r="I388" s="107">
        <f t="shared" si="157"/>
        <v>0</v>
      </c>
      <c r="J388" s="107">
        <v>0</v>
      </c>
      <c r="K388" s="107">
        <f t="shared" si="158"/>
        <v>0</v>
      </c>
      <c r="L388" s="107">
        <v>0</v>
      </c>
      <c r="M388" s="107">
        <f t="shared" si="159"/>
        <v>0</v>
      </c>
      <c r="N388" s="107">
        <v>0</v>
      </c>
      <c r="O388" s="107">
        <f t="shared" si="160"/>
        <v>0</v>
      </c>
      <c r="P388" s="107">
        <v>0</v>
      </c>
      <c r="Q388" s="107">
        <f t="shared" si="161"/>
        <v>0</v>
      </c>
      <c r="R388" s="107">
        <v>0</v>
      </c>
      <c r="S388" s="107"/>
      <c r="T388" s="107"/>
      <c r="U388" s="107"/>
      <c r="V388" s="107"/>
      <c r="W388" s="107"/>
      <c r="X388" s="107"/>
      <c r="Y388" s="107"/>
      <c r="Z388" s="107"/>
      <c r="AA388" s="107"/>
      <c r="AB388" s="107"/>
      <c r="AC388" s="107"/>
      <c r="AD388" s="107"/>
      <c r="AE388" s="107"/>
      <c r="AF388" s="107"/>
      <c r="AG388" s="107"/>
    </row>
    <row r="389" spans="1:33" ht="15.75" customHeight="1">
      <c r="A389" s="107"/>
      <c r="B389" s="107" t="s">
        <v>568</v>
      </c>
      <c r="C389" s="107" t="s">
        <v>448</v>
      </c>
      <c r="D389" s="107" t="s">
        <v>648</v>
      </c>
      <c r="E389" s="107" t="str">
        <f t="shared" si="162"/>
        <v>crude oil</v>
      </c>
      <c r="F389" s="107">
        <v>0</v>
      </c>
      <c r="G389" s="107">
        <f t="shared" si="156"/>
        <v>0</v>
      </c>
      <c r="H389" s="107">
        <v>0</v>
      </c>
      <c r="I389" s="107">
        <f t="shared" si="157"/>
        <v>0</v>
      </c>
      <c r="J389" s="107">
        <v>0</v>
      </c>
      <c r="K389" s="107">
        <f t="shared" si="158"/>
        <v>0</v>
      </c>
      <c r="L389" s="107">
        <v>0</v>
      </c>
      <c r="M389" s="107">
        <f t="shared" si="159"/>
        <v>0</v>
      </c>
      <c r="N389" s="107">
        <v>0</v>
      </c>
      <c r="O389" s="107">
        <f t="shared" si="160"/>
        <v>0</v>
      </c>
      <c r="P389" s="107">
        <v>0</v>
      </c>
      <c r="Q389" s="107">
        <f t="shared" si="161"/>
        <v>0</v>
      </c>
      <c r="R389" s="107">
        <v>0</v>
      </c>
      <c r="S389" s="107"/>
      <c r="T389" s="107"/>
      <c r="U389" s="107"/>
      <c r="V389" s="107"/>
      <c r="W389" s="107"/>
      <c r="X389" s="107"/>
      <c r="Y389" s="107"/>
      <c r="Z389" s="107"/>
      <c r="AA389" s="107"/>
      <c r="AB389" s="107"/>
      <c r="AC389" s="107"/>
      <c r="AD389" s="107"/>
      <c r="AE389" s="107"/>
      <c r="AF389" s="107"/>
      <c r="AG389" s="107"/>
    </row>
    <row r="390" spans="1:33" ht="15.75" customHeight="1">
      <c r="A390" s="107"/>
      <c r="B390" s="107" t="s">
        <v>568</v>
      </c>
      <c r="C390" s="107" t="s">
        <v>448</v>
      </c>
      <c r="D390" s="107" t="s">
        <v>649</v>
      </c>
      <c r="E390" s="107" t="str">
        <f t="shared" si="162"/>
        <v>solar PV</v>
      </c>
      <c r="F390" s="107">
        <v>71691.031390000004</v>
      </c>
      <c r="G390" s="107">
        <f t="shared" si="156"/>
        <v>71940.080925000002</v>
      </c>
      <c r="H390" s="107">
        <v>72189.13046</v>
      </c>
      <c r="I390" s="107">
        <f t="shared" si="157"/>
        <v>72407.30468500001</v>
      </c>
      <c r="J390" s="107">
        <v>72625.478910000005</v>
      </c>
      <c r="K390" s="107">
        <f t="shared" si="158"/>
        <v>72962.611020000011</v>
      </c>
      <c r="L390" s="107">
        <v>73299.743130000003</v>
      </c>
      <c r="M390" s="107">
        <f t="shared" si="159"/>
        <v>74032.570670000001</v>
      </c>
      <c r="N390" s="107">
        <v>74765.398209999999</v>
      </c>
      <c r="O390" s="107">
        <f t="shared" si="160"/>
        <v>75869.686094999997</v>
      </c>
      <c r="P390" s="107">
        <v>76973.973979999995</v>
      </c>
      <c r="Q390" s="107">
        <f t="shared" si="161"/>
        <v>78305.991674999997</v>
      </c>
      <c r="R390" s="107">
        <v>79638.00937</v>
      </c>
      <c r="S390" s="107"/>
      <c r="T390" s="107"/>
      <c r="U390" s="107"/>
      <c r="V390" s="107"/>
      <c r="W390" s="107"/>
      <c r="X390" s="107"/>
      <c r="Y390" s="107"/>
      <c r="Z390" s="107"/>
      <c r="AA390" s="107"/>
      <c r="AB390" s="107"/>
      <c r="AC390" s="107"/>
      <c r="AD390" s="107"/>
      <c r="AE390" s="107"/>
      <c r="AF390" s="107"/>
      <c r="AG390" s="107"/>
    </row>
    <row r="391" spans="1:33" ht="15.75" customHeight="1">
      <c r="A391" s="107"/>
      <c r="B391" s="107" t="s">
        <v>568</v>
      </c>
      <c r="C391" s="107" t="s">
        <v>448</v>
      </c>
      <c r="D391" s="107" t="s">
        <v>650</v>
      </c>
      <c r="E391" s="107" t="str">
        <f t="shared" si="162"/>
        <v>storage</v>
      </c>
      <c r="F391" s="107">
        <v>0</v>
      </c>
      <c r="G391" s="107">
        <v>0</v>
      </c>
      <c r="H391" s="107">
        <v>0</v>
      </c>
      <c r="I391" s="107">
        <v>0</v>
      </c>
      <c r="J391" s="107">
        <v>0</v>
      </c>
      <c r="K391" s="107">
        <v>0</v>
      </c>
      <c r="L391" s="107">
        <v>0</v>
      </c>
      <c r="M391" s="107">
        <v>0</v>
      </c>
      <c r="N391" s="107">
        <v>0</v>
      </c>
      <c r="O391" s="107">
        <v>0</v>
      </c>
      <c r="P391" s="107">
        <v>0</v>
      </c>
      <c r="Q391" s="107">
        <v>0</v>
      </c>
      <c r="R391" s="107">
        <v>0</v>
      </c>
      <c r="S391" s="107"/>
      <c r="T391" s="107"/>
      <c r="U391" s="107"/>
      <c r="V391" s="107"/>
      <c r="W391" s="107"/>
      <c r="X391" s="107"/>
      <c r="Y391" s="107"/>
      <c r="Z391" s="107"/>
      <c r="AA391" s="107"/>
      <c r="AB391" s="107"/>
      <c r="AC391" s="107"/>
      <c r="AD391" s="107"/>
      <c r="AE391" s="107"/>
      <c r="AF391" s="107"/>
      <c r="AG391" s="107"/>
    </row>
    <row r="392" spans="1:33" ht="15.75" customHeight="1">
      <c r="A392" s="107"/>
      <c r="B392" s="107" t="s">
        <v>568</v>
      </c>
      <c r="C392" s="107" t="s">
        <v>448</v>
      </c>
      <c r="D392" s="107" t="s">
        <v>652</v>
      </c>
      <c r="E392" s="107" t="str">
        <f t="shared" si="162"/>
        <v>solar PV</v>
      </c>
      <c r="F392" s="107">
        <v>0</v>
      </c>
      <c r="G392" s="107">
        <f t="shared" ref="G392:G405" si="163">AVERAGE(F392,H392)</f>
        <v>0</v>
      </c>
      <c r="H392" s="107">
        <v>0</v>
      </c>
      <c r="I392" s="107">
        <f t="shared" ref="I392:I405" si="164">AVERAGE(H392,J392)</f>
        <v>0</v>
      </c>
      <c r="J392" s="107">
        <v>0</v>
      </c>
      <c r="K392" s="107">
        <f t="shared" ref="K392:K405" si="165">AVERAGE(J392,L392)</f>
        <v>0</v>
      </c>
      <c r="L392" s="107">
        <v>0</v>
      </c>
      <c r="M392" s="107">
        <f t="shared" ref="M392:M405" si="166">AVERAGE(L392,N392)</f>
        <v>0</v>
      </c>
      <c r="N392" s="107">
        <v>0</v>
      </c>
      <c r="O392" s="107">
        <f t="shared" ref="O392:O405" si="167">AVERAGE(N392,P392)</f>
        <v>0</v>
      </c>
      <c r="P392" s="107">
        <v>0</v>
      </c>
      <c r="Q392" s="107">
        <f t="shared" ref="Q392:Q405" si="168">AVERAGE(P392,R392)</f>
        <v>0</v>
      </c>
      <c r="R392" s="107">
        <v>0</v>
      </c>
      <c r="S392" s="107"/>
      <c r="T392" s="107"/>
      <c r="U392" s="107"/>
      <c r="V392" s="107"/>
      <c r="W392" s="107"/>
      <c r="X392" s="107"/>
      <c r="Y392" s="107"/>
      <c r="Z392" s="107"/>
      <c r="AA392" s="107"/>
      <c r="AB392" s="107"/>
      <c r="AC392" s="107"/>
      <c r="AD392" s="107"/>
      <c r="AE392" s="107"/>
      <c r="AF392" s="107"/>
      <c r="AG392" s="107"/>
    </row>
    <row r="393" spans="1:33" ht="15.75" customHeight="1">
      <c r="A393" s="107"/>
      <c r="B393" s="107" t="s">
        <v>561</v>
      </c>
      <c r="C393" s="107" t="s">
        <v>448</v>
      </c>
      <c r="D393" s="107" t="s">
        <v>638</v>
      </c>
      <c r="E393" s="107" t="str">
        <f t="shared" si="162"/>
        <v>biomass</v>
      </c>
      <c r="F393" s="107">
        <v>0</v>
      </c>
      <c r="G393" s="107">
        <f t="shared" si="163"/>
        <v>0</v>
      </c>
      <c r="H393" s="107">
        <v>0</v>
      </c>
      <c r="I393" s="107">
        <f t="shared" si="164"/>
        <v>0</v>
      </c>
      <c r="J393" s="107">
        <v>0</v>
      </c>
      <c r="K393" s="107">
        <f t="shared" si="165"/>
        <v>0</v>
      </c>
      <c r="L393" s="107">
        <v>0</v>
      </c>
      <c r="M393" s="107">
        <f t="shared" si="166"/>
        <v>0</v>
      </c>
      <c r="N393" s="107">
        <v>0</v>
      </c>
      <c r="O393" s="107">
        <f t="shared" si="167"/>
        <v>0</v>
      </c>
      <c r="P393" s="107">
        <v>0</v>
      </c>
      <c r="Q393" s="107">
        <f t="shared" si="168"/>
        <v>0</v>
      </c>
      <c r="R393" s="107">
        <v>0</v>
      </c>
      <c r="S393" s="107"/>
      <c r="T393" s="107"/>
      <c r="U393" s="107"/>
      <c r="V393" s="107"/>
      <c r="W393" s="107"/>
      <c r="X393" s="107"/>
      <c r="Y393" s="107"/>
      <c r="Z393" s="107"/>
      <c r="AA393" s="107"/>
      <c r="AB393" s="107"/>
      <c r="AC393" s="107"/>
      <c r="AD393" s="107"/>
      <c r="AE393" s="107"/>
      <c r="AF393" s="107"/>
      <c r="AG393" s="107"/>
    </row>
    <row r="394" spans="1:33" ht="15.75" customHeight="1">
      <c r="A394" s="107"/>
      <c r="B394" s="107" t="s">
        <v>561</v>
      </c>
      <c r="C394" s="107" t="s">
        <v>448</v>
      </c>
      <c r="D394" s="107" t="s">
        <v>639</v>
      </c>
      <c r="E394" s="107" t="str">
        <f t="shared" si="162"/>
        <v>hard coal</v>
      </c>
      <c r="F394" s="107">
        <v>6632584.9720000001</v>
      </c>
      <c r="G394" s="107">
        <f t="shared" si="163"/>
        <v>6035723.3375000004</v>
      </c>
      <c r="H394" s="107">
        <v>5438861.7029999997</v>
      </c>
      <c r="I394" s="107">
        <f t="shared" si="164"/>
        <v>5299743.8185000001</v>
      </c>
      <c r="J394" s="107">
        <v>5160625.9340000004</v>
      </c>
      <c r="K394" s="107">
        <f t="shared" si="165"/>
        <v>5815669.4275000002</v>
      </c>
      <c r="L394" s="107">
        <v>6470712.9210000001</v>
      </c>
      <c r="M394" s="107">
        <f t="shared" si="166"/>
        <v>6038676.5659999996</v>
      </c>
      <c r="N394" s="107">
        <v>5606640.2110000001</v>
      </c>
      <c r="O394" s="107">
        <f t="shared" si="167"/>
        <v>5441603.7855000002</v>
      </c>
      <c r="P394" s="107">
        <v>5276567.3600000003</v>
      </c>
      <c r="Q394" s="107">
        <f t="shared" si="168"/>
        <v>5711005.1495000003</v>
      </c>
      <c r="R394" s="107">
        <v>6145442.9390000002</v>
      </c>
      <c r="S394" s="107"/>
      <c r="T394" s="107"/>
      <c r="U394" s="107"/>
      <c r="V394" s="107"/>
      <c r="W394" s="107"/>
      <c r="X394" s="107"/>
      <c r="Y394" s="107"/>
      <c r="Z394" s="107"/>
      <c r="AA394" s="107"/>
      <c r="AB394" s="107"/>
      <c r="AC394" s="107"/>
      <c r="AD394" s="107"/>
      <c r="AE394" s="107"/>
      <c r="AF394" s="107"/>
      <c r="AG394" s="107"/>
    </row>
    <row r="395" spans="1:33" ht="15.75" customHeight="1">
      <c r="A395" s="107"/>
      <c r="B395" s="107" t="s">
        <v>561</v>
      </c>
      <c r="C395" s="107" t="s">
        <v>448</v>
      </c>
      <c r="D395" s="107" t="s">
        <v>640</v>
      </c>
      <c r="E395" s="107" t="str">
        <f t="shared" si="162"/>
        <v>solar thermal</v>
      </c>
      <c r="F395" s="107">
        <v>0</v>
      </c>
      <c r="G395" s="107">
        <f t="shared" si="163"/>
        <v>0</v>
      </c>
      <c r="H395" s="107">
        <v>0</v>
      </c>
      <c r="I395" s="107">
        <f t="shared" si="164"/>
        <v>0</v>
      </c>
      <c r="J395" s="107">
        <v>0</v>
      </c>
      <c r="K395" s="107">
        <f t="shared" si="165"/>
        <v>0</v>
      </c>
      <c r="L395" s="107">
        <v>0</v>
      </c>
      <c r="M395" s="107">
        <f t="shared" si="166"/>
        <v>0</v>
      </c>
      <c r="N395" s="107">
        <v>0</v>
      </c>
      <c r="O395" s="107">
        <f t="shared" si="167"/>
        <v>0</v>
      </c>
      <c r="P395" s="107">
        <v>0</v>
      </c>
      <c r="Q395" s="107">
        <f t="shared" si="168"/>
        <v>0</v>
      </c>
      <c r="R395" s="107">
        <v>0</v>
      </c>
      <c r="S395" s="107"/>
      <c r="T395" s="107"/>
      <c r="U395" s="107"/>
      <c r="V395" s="107"/>
      <c r="W395" s="107"/>
      <c r="X395" s="107"/>
      <c r="Y395" s="107"/>
      <c r="Z395" s="107"/>
      <c r="AA395" s="107"/>
      <c r="AB395" s="107"/>
      <c r="AC395" s="107"/>
      <c r="AD395" s="107"/>
      <c r="AE395" s="107"/>
      <c r="AF395" s="107"/>
      <c r="AG395" s="107"/>
    </row>
    <row r="396" spans="1:33" ht="15.75" customHeight="1">
      <c r="A396" s="107"/>
      <c r="B396" s="107" t="s">
        <v>561</v>
      </c>
      <c r="C396" s="107" t="s">
        <v>448</v>
      </c>
      <c r="D396" s="107" t="s">
        <v>641</v>
      </c>
      <c r="E396" s="107" t="str">
        <f t="shared" si="162"/>
        <v>geothermal</v>
      </c>
      <c r="F396" s="107">
        <v>0</v>
      </c>
      <c r="G396" s="107">
        <f t="shared" si="163"/>
        <v>0</v>
      </c>
      <c r="H396" s="107">
        <v>0</v>
      </c>
      <c r="I396" s="107">
        <f t="shared" si="164"/>
        <v>0</v>
      </c>
      <c r="J396" s="107">
        <v>0</v>
      </c>
      <c r="K396" s="107">
        <f t="shared" si="165"/>
        <v>0</v>
      </c>
      <c r="L396" s="107">
        <v>0</v>
      </c>
      <c r="M396" s="107">
        <f t="shared" si="166"/>
        <v>0</v>
      </c>
      <c r="N396" s="107">
        <v>0</v>
      </c>
      <c r="O396" s="107">
        <f t="shared" si="167"/>
        <v>0</v>
      </c>
      <c r="P396" s="107">
        <v>0</v>
      </c>
      <c r="Q396" s="107">
        <f t="shared" si="168"/>
        <v>0</v>
      </c>
      <c r="R396" s="107">
        <v>0</v>
      </c>
      <c r="S396" s="107"/>
      <c r="T396" s="107"/>
      <c r="U396" s="107"/>
      <c r="V396" s="107"/>
      <c r="W396" s="107"/>
      <c r="X396" s="107"/>
      <c r="Y396" s="107"/>
      <c r="Z396" s="107"/>
      <c r="AA396" s="107"/>
      <c r="AB396" s="107"/>
      <c r="AC396" s="107"/>
      <c r="AD396" s="107"/>
      <c r="AE396" s="107"/>
      <c r="AF396" s="107"/>
      <c r="AG396" s="107"/>
    </row>
    <row r="397" spans="1:33" ht="15.75" customHeight="1">
      <c r="A397" s="107"/>
      <c r="B397" s="107" t="s">
        <v>561</v>
      </c>
      <c r="C397" s="107" t="s">
        <v>448</v>
      </c>
      <c r="D397" s="107" t="s">
        <v>642</v>
      </c>
      <c r="E397" s="107" t="str">
        <f t="shared" si="162"/>
        <v>hydro</v>
      </c>
      <c r="F397" s="107">
        <v>1007153.956</v>
      </c>
      <c r="G397" s="107">
        <f t="shared" si="163"/>
        <v>1007153.956</v>
      </c>
      <c r="H397" s="107">
        <v>1007153.956</v>
      </c>
      <c r="I397" s="107">
        <f t="shared" si="164"/>
        <v>1007236.3205</v>
      </c>
      <c r="J397" s="107">
        <v>1007318.6850000001</v>
      </c>
      <c r="K397" s="107">
        <f t="shared" si="165"/>
        <v>1007318.6850000001</v>
      </c>
      <c r="L397" s="107">
        <v>1007318.6850000001</v>
      </c>
      <c r="M397" s="107">
        <f t="shared" si="166"/>
        <v>1028780.893</v>
      </c>
      <c r="N397" s="107">
        <v>1050243.101</v>
      </c>
      <c r="O397" s="107">
        <f t="shared" si="167"/>
        <v>1050160.736</v>
      </c>
      <c r="P397" s="107">
        <v>1050078.371</v>
      </c>
      <c r="Q397" s="107">
        <f t="shared" si="168"/>
        <v>1050078.371</v>
      </c>
      <c r="R397" s="107">
        <v>1050078.371</v>
      </c>
      <c r="S397" s="107"/>
      <c r="T397" s="107"/>
      <c r="U397" s="107"/>
      <c r="V397" s="107"/>
      <c r="W397" s="107"/>
      <c r="X397" s="107"/>
      <c r="Y397" s="107"/>
      <c r="Z397" s="107"/>
      <c r="AA397" s="107"/>
      <c r="AB397" s="107"/>
      <c r="AC397" s="107"/>
      <c r="AD397" s="107"/>
      <c r="AE397" s="107"/>
      <c r="AF397" s="107"/>
      <c r="AG397" s="107"/>
    </row>
    <row r="398" spans="1:33" ht="15.75" customHeight="1">
      <c r="A398" s="107"/>
      <c r="B398" s="107" t="s">
        <v>561</v>
      </c>
      <c r="C398" s="107" t="s">
        <v>448</v>
      </c>
      <c r="D398" s="107" t="s">
        <v>632</v>
      </c>
      <c r="E398" s="107" t="str">
        <f t="shared" si="162"/>
        <v>hydro</v>
      </c>
      <c r="F398" s="107">
        <v>0</v>
      </c>
      <c r="G398" s="107">
        <f t="shared" si="163"/>
        <v>0</v>
      </c>
      <c r="H398" s="107">
        <v>0</v>
      </c>
      <c r="I398" s="107">
        <f t="shared" si="164"/>
        <v>0</v>
      </c>
      <c r="J398" s="107">
        <v>0</v>
      </c>
      <c r="K398" s="107">
        <f t="shared" si="165"/>
        <v>0</v>
      </c>
      <c r="L398" s="107">
        <v>0</v>
      </c>
      <c r="M398" s="107">
        <f t="shared" si="166"/>
        <v>0</v>
      </c>
      <c r="N398" s="107">
        <v>0</v>
      </c>
      <c r="O398" s="107">
        <f t="shared" si="167"/>
        <v>0</v>
      </c>
      <c r="P398" s="107">
        <v>0</v>
      </c>
      <c r="Q398" s="107">
        <f t="shared" si="168"/>
        <v>0</v>
      </c>
      <c r="R398" s="107">
        <v>0</v>
      </c>
      <c r="S398" s="107"/>
      <c r="T398" s="107"/>
      <c r="U398" s="107"/>
      <c r="V398" s="107"/>
      <c r="W398" s="107"/>
      <c r="X398" s="107"/>
      <c r="Y398" s="107"/>
      <c r="Z398" s="107"/>
      <c r="AA398" s="107"/>
      <c r="AB398" s="107"/>
      <c r="AC398" s="107"/>
      <c r="AD398" s="107"/>
      <c r="AE398" s="107"/>
      <c r="AF398" s="107"/>
      <c r="AG398" s="107"/>
    </row>
    <row r="399" spans="1:33" ht="15.75" customHeight="1">
      <c r="A399" s="107"/>
      <c r="B399" s="107" t="s">
        <v>561</v>
      </c>
      <c r="C399" s="107" t="s">
        <v>448</v>
      </c>
      <c r="D399" s="107" t="s">
        <v>643</v>
      </c>
      <c r="E399" s="107" t="str">
        <f t="shared" si="162"/>
        <v>onshore wind</v>
      </c>
      <c r="F399" s="107">
        <v>6613015.1399999997</v>
      </c>
      <c r="G399" s="107">
        <f t="shared" si="163"/>
        <v>7355338.4800000004</v>
      </c>
      <c r="H399" s="107">
        <v>8097661.8200000003</v>
      </c>
      <c r="I399" s="107">
        <f t="shared" si="164"/>
        <v>8091233.7910000002</v>
      </c>
      <c r="J399" s="107">
        <v>8084805.7620000001</v>
      </c>
      <c r="K399" s="107">
        <f t="shared" si="165"/>
        <v>8023311.5765000004</v>
      </c>
      <c r="L399" s="107">
        <v>7961817.3909999998</v>
      </c>
      <c r="M399" s="107">
        <f t="shared" si="166"/>
        <v>8021572.9120000005</v>
      </c>
      <c r="N399" s="107">
        <v>8081328.4330000002</v>
      </c>
      <c r="O399" s="107">
        <f t="shared" si="167"/>
        <v>8058719.3230000008</v>
      </c>
      <c r="P399" s="107">
        <v>8036110.2130000005</v>
      </c>
      <c r="Q399" s="107">
        <f t="shared" si="168"/>
        <v>7985982.3085000003</v>
      </c>
      <c r="R399" s="107">
        <v>7935854.4040000001</v>
      </c>
      <c r="S399" s="107"/>
      <c r="T399" s="107"/>
      <c r="U399" s="107"/>
      <c r="V399" s="107"/>
      <c r="W399" s="107"/>
      <c r="X399" s="107"/>
      <c r="Y399" s="107"/>
      <c r="Z399" s="107"/>
      <c r="AA399" s="107"/>
      <c r="AB399" s="107"/>
      <c r="AC399" s="107"/>
      <c r="AD399" s="107"/>
      <c r="AE399" s="107"/>
      <c r="AF399" s="107"/>
      <c r="AG399" s="107"/>
    </row>
    <row r="400" spans="1:33" ht="15.75" customHeight="1">
      <c r="A400" s="107"/>
      <c r="B400" s="107" t="s">
        <v>561</v>
      </c>
      <c r="C400" s="107" t="s">
        <v>448</v>
      </c>
      <c r="D400" s="107" t="s">
        <v>644</v>
      </c>
      <c r="E400" s="107" t="str">
        <f t="shared" si="162"/>
        <v>natural gas nonpeaker</v>
      </c>
      <c r="F400" s="107">
        <v>129245.5741</v>
      </c>
      <c r="G400" s="107">
        <f t="shared" si="163"/>
        <v>94608.774089999992</v>
      </c>
      <c r="H400" s="107">
        <v>59971.97408</v>
      </c>
      <c r="I400" s="107">
        <f t="shared" si="164"/>
        <v>75117.375685000006</v>
      </c>
      <c r="J400" s="107">
        <v>90262.777289999998</v>
      </c>
      <c r="K400" s="107">
        <f t="shared" si="165"/>
        <v>63792.764645000003</v>
      </c>
      <c r="L400" s="107">
        <v>37322.752</v>
      </c>
      <c r="M400" s="107">
        <f t="shared" si="166"/>
        <v>35452.852865000001</v>
      </c>
      <c r="N400" s="107">
        <v>33582.953730000001</v>
      </c>
      <c r="O400" s="107">
        <f t="shared" si="167"/>
        <v>23369.396865000002</v>
      </c>
      <c r="P400" s="107">
        <v>13155.84</v>
      </c>
      <c r="Q400" s="107">
        <f t="shared" si="168"/>
        <v>13155.84</v>
      </c>
      <c r="R400" s="107">
        <v>13155.84</v>
      </c>
      <c r="S400" s="107"/>
      <c r="T400" s="107"/>
      <c r="U400" s="107"/>
      <c r="V400" s="107"/>
      <c r="W400" s="107"/>
      <c r="X400" s="107"/>
      <c r="Y400" s="107"/>
      <c r="Z400" s="107"/>
      <c r="AA400" s="107"/>
      <c r="AB400" s="107"/>
      <c r="AC400" s="107"/>
      <c r="AD400" s="107"/>
      <c r="AE400" s="107"/>
      <c r="AF400" s="107"/>
      <c r="AG400" s="107"/>
    </row>
    <row r="401" spans="1:33" ht="15.75" customHeight="1">
      <c r="A401" s="107"/>
      <c r="B401" s="107" t="s">
        <v>561</v>
      </c>
      <c r="C401" s="107" t="s">
        <v>448</v>
      </c>
      <c r="D401" s="107" t="s">
        <v>645</v>
      </c>
      <c r="E401" s="107" t="str">
        <f t="shared" si="162"/>
        <v>natural gas peaker</v>
      </c>
      <c r="F401" s="107">
        <v>152470.3743</v>
      </c>
      <c r="G401" s="107">
        <f t="shared" si="163"/>
        <v>140559.35355</v>
      </c>
      <c r="H401" s="107">
        <v>128648.3328</v>
      </c>
      <c r="I401" s="107">
        <f t="shared" si="164"/>
        <v>112660.71689500001</v>
      </c>
      <c r="J401" s="107">
        <v>96673.100990000006</v>
      </c>
      <c r="K401" s="107">
        <f t="shared" si="165"/>
        <v>95307.340989999997</v>
      </c>
      <c r="L401" s="107">
        <v>93941.580990000002</v>
      </c>
      <c r="M401" s="107">
        <f t="shared" si="166"/>
        <v>92529.26099000001</v>
      </c>
      <c r="N401" s="107">
        <v>91116.940990000003</v>
      </c>
      <c r="O401" s="107">
        <f t="shared" si="167"/>
        <v>82596.460989999992</v>
      </c>
      <c r="P401" s="107">
        <v>74075.980989999996</v>
      </c>
      <c r="Q401" s="107">
        <f t="shared" si="168"/>
        <v>74075.980989999996</v>
      </c>
      <c r="R401" s="107">
        <v>74075.980989999996</v>
      </c>
      <c r="S401" s="107"/>
      <c r="T401" s="107"/>
      <c r="U401" s="107"/>
      <c r="V401" s="107"/>
      <c r="W401" s="107"/>
      <c r="X401" s="107"/>
      <c r="Y401" s="107"/>
      <c r="Z401" s="107"/>
      <c r="AA401" s="107"/>
      <c r="AB401" s="107"/>
      <c r="AC401" s="107"/>
      <c r="AD401" s="107"/>
      <c r="AE401" s="107"/>
      <c r="AF401" s="107"/>
      <c r="AG401" s="107"/>
    </row>
    <row r="402" spans="1:33" ht="15.75" customHeight="1">
      <c r="A402" s="107"/>
      <c r="B402" s="107" t="s">
        <v>561</v>
      </c>
      <c r="C402" s="107" t="s">
        <v>448</v>
      </c>
      <c r="D402" s="107" t="s">
        <v>646</v>
      </c>
      <c r="E402" s="107" t="str">
        <f t="shared" si="162"/>
        <v>nuclear</v>
      </c>
      <c r="F402" s="107">
        <v>6086923.9199999999</v>
      </c>
      <c r="G402" s="107">
        <f t="shared" si="163"/>
        <v>6086923.9199999999</v>
      </c>
      <c r="H402" s="107">
        <v>6086923.9199999999</v>
      </c>
      <c r="I402" s="107">
        <f t="shared" si="164"/>
        <v>6086923.9199999999</v>
      </c>
      <c r="J402" s="107">
        <v>6086923.9199999999</v>
      </c>
      <c r="K402" s="107">
        <f t="shared" si="165"/>
        <v>6086923.9199999999</v>
      </c>
      <c r="L402" s="107">
        <v>6086923.9199999999</v>
      </c>
      <c r="M402" s="107">
        <f t="shared" si="166"/>
        <v>6086923.9199999999</v>
      </c>
      <c r="N402" s="107">
        <v>6086923.9199999999</v>
      </c>
      <c r="O402" s="107">
        <f t="shared" si="167"/>
        <v>6086923.9199999999</v>
      </c>
      <c r="P402" s="107">
        <v>6086923.9199999999</v>
      </c>
      <c r="Q402" s="107">
        <f t="shared" si="168"/>
        <v>6086923.9199999999</v>
      </c>
      <c r="R402" s="107">
        <v>6086923.9199999999</v>
      </c>
      <c r="S402" s="107"/>
      <c r="T402" s="107"/>
      <c r="U402" s="107"/>
      <c r="V402" s="107"/>
      <c r="W402" s="107"/>
      <c r="X402" s="107"/>
      <c r="Y402" s="107"/>
      <c r="Z402" s="107"/>
      <c r="AA402" s="107"/>
      <c r="AB402" s="107"/>
      <c r="AC402" s="107"/>
      <c r="AD402" s="107"/>
      <c r="AE402" s="107"/>
      <c r="AF402" s="107"/>
      <c r="AG402" s="107"/>
    </row>
    <row r="403" spans="1:33" ht="15.75" customHeight="1">
      <c r="A403" s="107"/>
      <c r="B403" s="107" t="s">
        <v>561</v>
      </c>
      <c r="C403" s="107" t="s">
        <v>448</v>
      </c>
      <c r="D403" s="107" t="s">
        <v>647</v>
      </c>
      <c r="E403" s="107" t="str">
        <f t="shared" si="162"/>
        <v>offshore wind</v>
      </c>
      <c r="F403" s="107">
        <v>0</v>
      </c>
      <c r="G403" s="107">
        <f t="shared" si="163"/>
        <v>0</v>
      </c>
      <c r="H403" s="107">
        <v>0</v>
      </c>
      <c r="I403" s="107">
        <f t="shared" si="164"/>
        <v>0</v>
      </c>
      <c r="J403" s="107">
        <v>0</v>
      </c>
      <c r="K403" s="107">
        <f t="shared" si="165"/>
        <v>0</v>
      </c>
      <c r="L403" s="107">
        <v>0</v>
      </c>
      <c r="M403" s="107">
        <f t="shared" si="166"/>
        <v>0</v>
      </c>
      <c r="N403" s="107">
        <v>0</v>
      </c>
      <c r="O403" s="107">
        <f t="shared" si="167"/>
        <v>0</v>
      </c>
      <c r="P403" s="107">
        <v>0</v>
      </c>
      <c r="Q403" s="107">
        <f t="shared" si="168"/>
        <v>0</v>
      </c>
      <c r="R403" s="107">
        <v>0</v>
      </c>
      <c r="S403" s="107"/>
      <c r="T403" s="107"/>
      <c r="U403" s="107"/>
      <c r="V403" s="107"/>
      <c r="W403" s="107"/>
      <c r="X403" s="107"/>
      <c r="Y403" s="107"/>
      <c r="Z403" s="107"/>
      <c r="AA403" s="107"/>
      <c r="AB403" s="107"/>
      <c r="AC403" s="107"/>
      <c r="AD403" s="107"/>
      <c r="AE403" s="107"/>
      <c r="AF403" s="107"/>
      <c r="AG403" s="107"/>
    </row>
    <row r="404" spans="1:33" ht="15.75" customHeight="1">
      <c r="A404" s="107"/>
      <c r="B404" s="107" t="s">
        <v>561</v>
      </c>
      <c r="C404" s="107" t="s">
        <v>448</v>
      </c>
      <c r="D404" s="107" t="s">
        <v>648</v>
      </c>
      <c r="E404" s="107" t="str">
        <f t="shared" si="162"/>
        <v>crude oil</v>
      </c>
      <c r="F404" s="107">
        <v>51261.127679999998</v>
      </c>
      <c r="G404" s="107">
        <f t="shared" si="163"/>
        <v>51261.127679999998</v>
      </c>
      <c r="H404" s="107">
        <v>51261.127679999998</v>
      </c>
      <c r="I404" s="107">
        <f t="shared" si="164"/>
        <v>51261.127679999998</v>
      </c>
      <c r="J404" s="107">
        <v>51261.127679999998</v>
      </c>
      <c r="K404" s="107">
        <f t="shared" si="165"/>
        <v>51261.127679999998</v>
      </c>
      <c r="L404" s="107">
        <v>51261.127679999998</v>
      </c>
      <c r="M404" s="107">
        <f t="shared" si="166"/>
        <v>51261.127679999998</v>
      </c>
      <c r="N404" s="107">
        <v>51261.127679999998</v>
      </c>
      <c r="O404" s="107">
        <f t="shared" si="167"/>
        <v>51261.127679999998</v>
      </c>
      <c r="P404" s="107">
        <v>51261.127679999998</v>
      </c>
      <c r="Q404" s="107">
        <f t="shared" si="168"/>
        <v>51261.127679999998</v>
      </c>
      <c r="R404" s="107">
        <v>51261.127679999998</v>
      </c>
      <c r="S404" s="107"/>
      <c r="T404" s="107"/>
      <c r="U404" s="107"/>
      <c r="V404" s="107"/>
      <c r="W404" s="107"/>
      <c r="X404" s="107"/>
      <c r="Y404" s="107"/>
      <c r="Z404" s="107"/>
      <c r="AA404" s="107"/>
      <c r="AB404" s="107"/>
      <c r="AC404" s="107"/>
      <c r="AD404" s="107"/>
      <c r="AE404" s="107"/>
      <c r="AF404" s="107"/>
      <c r="AG404" s="107"/>
    </row>
    <row r="405" spans="1:33" ht="15.75" customHeight="1">
      <c r="A405" s="107"/>
      <c r="B405" s="107" t="s">
        <v>561</v>
      </c>
      <c r="C405" s="107" t="s">
        <v>448</v>
      </c>
      <c r="D405" s="107" t="s">
        <v>649</v>
      </c>
      <c r="E405" s="107" t="str">
        <f t="shared" si="162"/>
        <v>solar PV</v>
      </c>
      <c r="F405" s="107">
        <v>80248.187279999998</v>
      </c>
      <c r="G405" s="107">
        <f t="shared" si="163"/>
        <v>84458.61705500001</v>
      </c>
      <c r="H405" s="107">
        <v>88669.046830000007</v>
      </c>
      <c r="I405" s="107">
        <f t="shared" si="164"/>
        <v>91179.172055000003</v>
      </c>
      <c r="J405" s="107">
        <v>93689.297279999999</v>
      </c>
      <c r="K405" s="107">
        <f t="shared" si="165"/>
        <v>95816.253185000009</v>
      </c>
      <c r="L405" s="107">
        <v>97943.209090000004</v>
      </c>
      <c r="M405" s="107">
        <f t="shared" si="166"/>
        <v>102906.419695</v>
      </c>
      <c r="N405" s="107">
        <v>107869.6303</v>
      </c>
      <c r="O405" s="107">
        <f t="shared" si="167"/>
        <v>113774.10305000001</v>
      </c>
      <c r="P405" s="107">
        <v>119678.57580000001</v>
      </c>
      <c r="Q405" s="107">
        <f t="shared" si="168"/>
        <v>125950.0085</v>
      </c>
      <c r="R405" s="107">
        <v>132221.4412</v>
      </c>
      <c r="S405" s="107"/>
      <c r="T405" s="107"/>
      <c r="U405" s="107"/>
      <c r="V405" s="107"/>
      <c r="W405" s="107"/>
      <c r="X405" s="107"/>
      <c r="Y405" s="107"/>
      <c r="Z405" s="107"/>
      <c r="AA405" s="107"/>
      <c r="AB405" s="107"/>
      <c r="AC405" s="107"/>
      <c r="AD405" s="107"/>
      <c r="AE405" s="107"/>
      <c r="AF405" s="107"/>
      <c r="AG405" s="107"/>
    </row>
    <row r="406" spans="1:33" ht="15.75" customHeight="1">
      <c r="A406" s="107"/>
      <c r="B406" s="107" t="s">
        <v>561</v>
      </c>
      <c r="C406" s="107" t="s">
        <v>448</v>
      </c>
      <c r="D406" s="107" t="s">
        <v>650</v>
      </c>
      <c r="E406" s="107" t="str">
        <f t="shared" si="162"/>
        <v>storage</v>
      </c>
      <c r="F406" s="107">
        <v>0</v>
      </c>
      <c r="G406" s="107">
        <v>0</v>
      </c>
      <c r="H406" s="107">
        <v>0</v>
      </c>
      <c r="I406" s="107">
        <v>0</v>
      </c>
      <c r="J406" s="107">
        <v>0</v>
      </c>
      <c r="K406" s="107">
        <v>0</v>
      </c>
      <c r="L406" s="107">
        <v>0</v>
      </c>
      <c r="M406" s="107">
        <v>0</v>
      </c>
      <c r="N406" s="107">
        <v>0</v>
      </c>
      <c r="O406" s="107">
        <v>0</v>
      </c>
      <c r="P406" s="107">
        <v>0</v>
      </c>
      <c r="Q406" s="107">
        <v>0</v>
      </c>
      <c r="R406" s="107">
        <v>0</v>
      </c>
      <c r="S406" s="107"/>
      <c r="T406" s="107"/>
      <c r="U406" s="107"/>
      <c r="V406" s="107"/>
      <c r="W406" s="107"/>
      <c r="X406" s="107"/>
      <c r="Y406" s="107"/>
      <c r="Z406" s="107"/>
      <c r="AA406" s="107"/>
      <c r="AB406" s="107"/>
      <c r="AC406" s="107"/>
      <c r="AD406" s="107"/>
      <c r="AE406" s="107"/>
      <c r="AF406" s="107"/>
      <c r="AG406" s="107"/>
    </row>
    <row r="407" spans="1:33" ht="15.75" customHeight="1">
      <c r="A407" s="107"/>
      <c r="B407" s="107" t="s">
        <v>561</v>
      </c>
      <c r="C407" s="107" t="s">
        <v>448</v>
      </c>
      <c r="D407" s="107" t="s">
        <v>652</v>
      </c>
      <c r="E407" s="107" t="str">
        <f t="shared" si="162"/>
        <v>solar PV</v>
      </c>
      <c r="F407" s="107">
        <v>35613.443930000001</v>
      </c>
      <c r="G407" s="107">
        <f t="shared" ref="G407:G420" si="169">AVERAGE(F407,H407)</f>
        <v>35613.443930000001</v>
      </c>
      <c r="H407" s="107">
        <v>35613.443930000001</v>
      </c>
      <c r="I407" s="107">
        <f t="shared" ref="I407:I420" si="170">AVERAGE(H407,J407)</f>
        <v>35613.443930000001</v>
      </c>
      <c r="J407" s="107">
        <v>35613.443930000001</v>
      </c>
      <c r="K407" s="107">
        <f t="shared" ref="K407:K420" si="171">AVERAGE(J407,L407)</f>
        <v>35436.487464999998</v>
      </c>
      <c r="L407" s="107">
        <v>35259.531000000003</v>
      </c>
      <c r="M407" s="107">
        <f t="shared" ref="M407:M420" si="172">AVERAGE(L407,N407)</f>
        <v>171156.70715</v>
      </c>
      <c r="N407" s="107">
        <v>307053.88329999999</v>
      </c>
      <c r="O407" s="107">
        <f t="shared" ref="O407:O420" si="173">AVERAGE(N407,P407)</f>
        <v>305922.06270000001</v>
      </c>
      <c r="P407" s="107">
        <v>304790.24209999997</v>
      </c>
      <c r="Q407" s="107">
        <f t="shared" ref="Q407:Q420" si="174">AVERAGE(P407,R407)</f>
        <v>303266.52529999998</v>
      </c>
      <c r="R407" s="107">
        <v>301742.80849999998</v>
      </c>
      <c r="S407" s="107"/>
      <c r="T407" s="107"/>
      <c r="U407" s="107"/>
      <c r="V407" s="107"/>
      <c r="W407" s="107"/>
      <c r="X407" s="107"/>
      <c r="Y407" s="107"/>
      <c r="Z407" s="107"/>
      <c r="AA407" s="107"/>
      <c r="AB407" s="107"/>
      <c r="AC407" s="107"/>
      <c r="AD407" s="107"/>
      <c r="AE407" s="107"/>
      <c r="AF407" s="107"/>
      <c r="AG407" s="107"/>
    </row>
    <row r="408" spans="1:33" ht="15.75" customHeight="1">
      <c r="A408" s="107"/>
      <c r="B408" s="107" t="s">
        <v>563</v>
      </c>
      <c r="C408" s="107" t="s">
        <v>448</v>
      </c>
      <c r="D408" s="107" t="s">
        <v>638</v>
      </c>
      <c r="E408" s="107" t="str">
        <f t="shared" si="162"/>
        <v>biomass</v>
      </c>
      <c r="F408" s="107">
        <v>32602.5</v>
      </c>
      <c r="G408" s="107">
        <f t="shared" si="169"/>
        <v>25053.798224999999</v>
      </c>
      <c r="H408" s="107">
        <v>17505.096450000001</v>
      </c>
      <c r="I408" s="107">
        <f t="shared" si="170"/>
        <v>47058.558239999998</v>
      </c>
      <c r="J408" s="107">
        <v>76612.02003</v>
      </c>
      <c r="K408" s="107">
        <f t="shared" si="171"/>
        <v>110447.210165</v>
      </c>
      <c r="L408" s="107">
        <v>144282.40030000001</v>
      </c>
      <c r="M408" s="107">
        <f t="shared" si="172"/>
        <v>144282.40030000001</v>
      </c>
      <c r="N408" s="107">
        <v>144282.40030000001</v>
      </c>
      <c r="O408" s="107">
        <f t="shared" si="173"/>
        <v>144282.40030000001</v>
      </c>
      <c r="P408" s="107">
        <v>144282.40030000001</v>
      </c>
      <c r="Q408" s="107">
        <f t="shared" si="174"/>
        <v>97242.583314999996</v>
      </c>
      <c r="R408" s="107">
        <v>50202.766329999999</v>
      </c>
      <c r="S408" s="107"/>
      <c r="T408" s="107"/>
      <c r="U408" s="107"/>
      <c r="V408" s="107"/>
      <c r="W408" s="107"/>
      <c r="X408" s="107"/>
      <c r="Y408" s="107"/>
      <c r="Z408" s="107"/>
      <c r="AA408" s="107"/>
      <c r="AB408" s="107"/>
      <c r="AC408" s="107"/>
      <c r="AD408" s="107"/>
      <c r="AE408" s="107"/>
      <c r="AF408" s="107"/>
      <c r="AG408" s="107"/>
    </row>
    <row r="409" spans="1:33" ht="15.75" customHeight="1">
      <c r="A409" s="107"/>
      <c r="B409" s="107" t="s">
        <v>563</v>
      </c>
      <c r="C409" s="107" t="s">
        <v>448</v>
      </c>
      <c r="D409" s="107" t="s">
        <v>639</v>
      </c>
      <c r="E409" s="107" t="str">
        <f t="shared" si="162"/>
        <v>hard coal</v>
      </c>
      <c r="F409" s="107">
        <v>0</v>
      </c>
      <c r="G409" s="107">
        <f t="shared" si="169"/>
        <v>0</v>
      </c>
      <c r="H409" s="107">
        <v>0</v>
      </c>
      <c r="I409" s="107">
        <f t="shared" si="170"/>
        <v>0</v>
      </c>
      <c r="J409" s="107">
        <v>0</v>
      </c>
      <c r="K409" s="107">
        <f t="shared" si="171"/>
        <v>98093.531050000005</v>
      </c>
      <c r="L409" s="107">
        <v>196187.06210000001</v>
      </c>
      <c r="M409" s="107">
        <f t="shared" si="172"/>
        <v>98093.531050000005</v>
      </c>
      <c r="N409" s="107">
        <v>0</v>
      </c>
      <c r="O409" s="107">
        <f t="shared" si="173"/>
        <v>0</v>
      </c>
      <c r="P409" s="107">
        <v>0</v>
      </c>
      <c r="Q409" s="107">
        <f t="shared" si="174"/>
        <v>0</v>
      </c>
      <c r="R409" s="107">
        <v>0</v>
      </c>
      <c r="S409" s="107"/>
      <c r="T409" s="107"/>
      <c r="U409" s="107"/>
      <c r="V409" s="107"/>
      <c r="W409" s="107"/>
      <c r="X409" s="107"/>
      <c r="Y409" s="107"/>
      <c r="Z409" s="107"/>
      <c r="AA409" s="107"/>
      <c r="AB409" s="107"/>
      <c r="AC409" s="107"/>
      <c r="AD409" s="107"/>
      <c r="AE409" s="107"/>
      <c r="AF409" s="107"/>
      <c r="AG409" s="107"/>
    </row>
    <row r="410" spans="1:33" ht="15.75" customHeight="1">
      <c r="A410" s="107"/>
      <c r="B410" s="107" t="s">
        <v>563</v>
      </c>
      <c r="C410" s="107" t="s">
        <v>448</v>
      </c>
      <c r="D410" s="107" t="s">
        <v>640</v>
      </c>
      <c r="E410" s="107" t="str">
        <f t="shared" si="162"/>
        <v>solar thermal</v>
      </c>
      <c r="F410" s="107">
        <v>0</v>
      </c>
      <c r="G410" s="107">
        <f t="shared" si="169"/>
        <v>0</v>
      </c>
      <c r="H410" s="107">
        <v>0</v>
      </c>
      <c r="I410" s="107">
        <f t="shared" si="170"/>
        <v>0</v>
      </c>
      <c r="J410" s="107">
        <v>0</v>
      </c>
      <c r="K410" s="107">
        <f t="shared" si="171"/>
        <v>0</v>
      </c>
      <c r="L410" s="107">
        <v>0</v>
      </c>
      <c r="M410" s="107">
        <f t="shared" si="172"/>
        <v>0</v>
      </c>
      <c r="N410" s="107">
        <v>0</v>
      </c>
      <c r="O410" s="107">
        <f t="shared" si="173"/>
        <v>0</v>
      </c>
      <c r="P410" s="107">
        <v>0</v>
      </c>
      <c r="Q410" s="107">
        <f t="shared" si="174"/>
        <v>0</v>
      </c>
      <c r="R410" s="107">
        <v>0</v>
      </c>
      <c r="S410" s="107"/>
      <c r="T410" s="107"/>
      <c r="U410" s="107"/>
      <c r="V410" s="107"/>
      <c r="W410" s="107"/>
      <c r="X410" s="107"/>
      <c r="Y410" s="107"/>
      <c r="Z410" s="107"/>
      <c r="AA410" s="107"/>
      <c r="AB410" s="107"/>
      <c r="AC410" s="107"/>
      <c r="AD410" s="107"/>
      <c r="AE410" s="107"/>
      <c r="AF410" s="107"/>
      <c r="AG410" s="107"/>
    </row>
    <row r="411" spans="1:33" ht="15.75" customHeight="1">
      <c r="A411" s="107"/>
      <c r="B411" s="107" t="s">
        <v>563</v>
      </c>
      <c r="C411" s="107" t="s">
        <v>448</v>
      </c>
      <c r="D411" s="107" t="s">
        <v>641</v>
      </c>
      <c r="E411" s="107" t="str">
        <f t="shared" si="162"/>
        <v>geothermal</v>
      </c>
      <c r="F411" s="107">
        <v>0</v>
      </c>
      <c r="G411" s="107">
        <f t="shared" si="169"/>
        <v>0</v>
      </c>
      <c r="H411" s="107">
        <v>0</v>
      </c>
      <c r="I411" s="107">
        <f t="shared" si="170"/>
        <v>0</v>
      </c>
      <c r="J411" s="107">
        <v>0</v>
      </c>
      <c r="K411" s="107">
        <f t="shared" si="171"/>
        <v>0</v>
      </c>
      <c r="L411" s="107">
        <v>0</v>
      </c>
      <c r="M411" s="107">
        <f t="shared" si="172"/>
        <v>0</v>
      </c>
      <c r="N411" s="107">
        <v>0</v>
      </c>
      <c r="O411" s="107">
        <f t="shared" si="173"/>
        <v>0</v>
      </c>
      <c r="P411" s="107">
        <v>0</v>
      </c>
      <c r="Q411" s="107">
        <f t="shared" si="174"/>
        <v>0</v>
      </c>
      <c r="R411" s="107">
        <v>0</v>
      </c>
      <c r="S411" s="107"/>
      <c r="T411" s="107"/>
      <c r="U411" s="107"/>
      <c r="V411" s="107"/>
      <c r="W411" s="107"/>
      <c r="X411" s="107"/>
      <c r="Y411" s="107"/>
      <c r="Z411" s="107"/>
      <c r="AA411" s="107"/>
      <c r="AB411" s="107"/>
      <c r="AC411" s="107"/>
      <c r="AD411" s="107"/>
      <c r="AE411" s="107"/>
      <c r="AF411" s="107"/>
      <c r="AG411" s="107"/>
    </row>
    <row r="412" spans="1:33" ht="15.75" customHeight="1">
      <c r="A412" s="107"/>
      <c r="B412" s="107" t="s">
        <v>563</v>
      </c>
      <c r="C412" s="107" t="s">
        <v>448</v>
      </c>
      <c r="D412" s="107" t="s">
        <v>642</v>
      </c>
      <c r="E412" s="107" t="str">
        <f t="shared" si="162"/>
        <v>hydro</v>
      </c>
      <c r="F412" s="107">
        <v>1325892.26</v>
      </c>
      <c r="G412" s="107">
        <f t="shared" si="169"/>
        <v>1326247.0755</v>
      </c>
      <c r="H412" s="107">
        <v>1326601.8910000001</v>
      </c>
      <c r="I412" s="107">
        <f t="shared" si="170"/>
        <v>1326601.8910000001</v>
      </c>
      <c r="J412" s="107">
        <v>1326601.8910000001</v>
      </c>
      <c r="K412" s="107">
        <f t="shared" si="171"/>
        <v>1326601.8910000001</v>
      </c>
      <c r="L412" s="107">
        <v>1326601.8910000001</v>
      </c>
      <c r="M412" s="107">
        <f t="shared" si="172"/>
        <v>1326601.8910000001</v>
      </c>
      <c r="N412" s="107">
        <v>1326601.8910000001</v>
      </c>
      <c r="O412" s="107">
        <f t="shared" si="173"/>
        <v>1326601.8910000001</v>
      </c>
      <c r="P412" s="107">
        <v>1326601.8910000001</v>
      </c>
      <c r="Q412" s="107">
        <f t="shared" si="174"/>
        <v>1326601.8910000001</v>
      </c>
      <c r="R412" s="107">
        <v>1326601.8910000001</v>
      </c>
      <c r="S412" s="107"/>
      <c r="T412" s="107"/>
      <c r="U412" s="107"/>
      <c r="V412" s="107"/>
      <c r="W412" s="107"/>
      <c r="X412" s="107"/>
      <c r="Y412" s="107"/>
      <c r="Z412" s="107"/>
      <c r="AA412" s="107"/>
      <c r="AB412" s="107"/>
      <c r="AC412" s="107"/>
      <c r="AD412" s="107"/>
      <c r="AE412" s="107"/>
      <c r="AF412" s="107"/>
      <c r="AG412" s="107"/>
    </row>
    <row r="413" spans="1:33" ht="15.75" customHeight="1">
      <c r="A413" s="107"/>
      <c r="B413" s="107" t="s">
        <v>563</v>
      </c>
      <c r="C413" s="107" t="s">
        <v>448</v>
      </c>
      <c r="D413" s="107" t="s">
        <v>632</v>
      </c>
      <c r="E413" s="107" t="str">
        <f t="shared" si="162"/>
        <v>hydro</v>
      </c>
      <c r="F413" s="107">
        <v>0</v>
      </c>
      <c r="G413" s="107">
        <f t="shared" si="169"/>
        <v>0</v>
      </c>
      <c r="H413" s="107">
        <v>0</v>
      </c>
      <c r="I413" s="107">
        <f t="shared" si="170"/>
        <v>0</v>
      </c>
      <c r="J413" s="107">
        <v>0</v>
      </c>
      <c r="K413" s="107">
        <f t="shared" si="171"/>
        <v>0</v>
      </c>
      <c r="L413" s="107">
        <v>0</v>
      </c>
      <c r="M413" s="107">
        <f t="shared" si="172"/>
        <v>0</v>
      </c>
      <c r="N413" s="107">
        <v>0</v>
      </c>
      <c r="O413" s="107">
        <f t="shared" si="173"/>
        <v>0</v>
      </c>
      <c r="P413" s="107">
        <v>0</v>
      </c>
      <c r="Q413" s="107">
        <f t="shared" si="174"/>
        <v>0</v>
      </c>
      <c r="R413" s="107">
        <v>0</v>
      </c>
      <c r="S413" s="107"/>
      <c r="T413" s="107"/>
      <c r="U413" s="107"/>
      <c r="V413" s="107"/>
      <c r="W413" s="107"/>
      <c r="X413" s="107"/>
      <c r="Y413" s="107"/>
      <c r="Z413" s="107"/>
      <c r="AA413" s="107"/>
      <c r="AB413" s="107"/>
      <c r="AC413" s="107"/>
      <c r="AD413" s="107"/>
      <c r="AE413" s="107"/>
      <c r="AF413" s="107"/>
      <c r="AG413" s="107"/>
    </row>
    <row r="414" spans="1:33" ht="15.75" customHeight="1">
      <c r="A414" s="107"/>
      <c r="B414" s="107" t="s">
        <v>563</v>
      </c>
      <c r="C414" s="107" t="s">
        <v>448</v>
      </c>
      <c r="D414" s="107" t="s">
        <v>643</v>
      </c>
      <c r="E414" s="107" t="str">
        <f t="shared" si="162"/>
        <v>onshore wind</v>
      </c>
      <c r="F414" s="107">
        <v>621546.98679999996</v>
      </c>
      <c r="G414" s="107">
        <f t="shared" si="169"/>
        <v>710536.26114999992</v>
      </c>
      <c r="H414" s="107">
        <v>799525.5355</v>
      </c>
      <c r="I414" s="107">
        <f t="shared" si="170"/>
        <v>799525.42959999992</v>
      </c>
      <c r="J414" s="107">
        <v>799525.32369999995</v>
      </c>
      <c r="K414" s="107">
        <f t="shared" si="171"/>
        <v>816585.68350000004</v>
      </c>
      <c r="L414" s="107">
        <v>833646.04330000002</v>
      </c>
      <c r="M414" s="107">
        <f t="shared" si="172"/>
        <v>871421.77405000001</v>
      </c>
      <c r="N414" s="107">
        <v>909197.5048</v>
      </c>
      <c r="O414" s="107">
        <f t="shared" si="173"/>
        <v>915952.95510000002</v>
      </c>
      <c r="P414" s="107">
        <v>922708.40540000005</v>
      </c>
      <c r="Q414" s="107">
        <f t="shared" si="174"/>
        <v>975312.89170000004</v>
      </c>
      <c r="R414" s="107">
        <v>1027917.378</v>
      </c>
      <c r="S414" s="107"/>
      <c r="T414" s="107"/>
      <c r="U414" s="107"/>
      <c r="V414" s="107"/>
      <c r="W414" s="107"/>
      <c r="X414" s="107"/>
      <c r="Y414" s="107"/>
      <c r="Z414" s="107"/>
      <c r="AA414" s="107"/>
      <c r="AB414" s="107"/>
      <c r="AC414" s="107"/>
      <c r="AD414" s="107"/>
      <c r="AE414" s="107"/>
      <c r="AF414" s="107"/>
      <c r="AG414" s="107"/>
    </row>
    <row r="415" spans="1:33" ht="15.75" customHeight="1">
      <c r="A415" s="107"/>
      <c r="B415" s="107" t="s">
        <v>563</v>
      </c>
      <c r="C415" s="107" t="s">
        <v>448</v>
      </c>
      <c r="D415" s="107" t="s">
        <v>644</v>
      </c>
      <c r="E415" s="107" t="str">
        <f t="shared" si="162"/>
        <v>natural gas nonpeaker</v>
      </c>
      <c r="F415" s="107">
        <v>765008.64</v>
      </c>
      <c r="G415" s="107">
        <f t="shared" si="169"/>
        <v>911498.34000000008</v>
      </c>
      <c r="H415" s="107">
        <v>1057988.04</v>
      </c>
      <c r="I415" s="107">
        <f t="shared" si="170"/>
        <v>1091184.889</v>
      </c>
      <c r="J415" s="107">
        <v>1124381.7379999999</v>
      </c>
      <c r="K415" s="107">
        <f t="shared" si="171"/>
        <v>944695.18900000001</v>
      </c>
      <c r="L415" s="107">
        <v>765008.64</v>
      </c>
      <c r="M415" s="107">
        <f t="shared" si="172"/>
        <v>615306.23999999999</v>
      </c>
      <c r="N415" s="107">
        <v>465603.84000000003</v>
      </c>
      <c r="O415" s="107">
        <f t="shared" si="173"/>
        <v>448651.35510000004</v>
      </c>
      <c r="P415" s="107">
        <v>431698.8702</v>
      </c>
      <c r="Q415" s="107">
        <f t="shared" si="174"/>
        <v>361587.03509999998</v>
      </c>
      <c r="R415" s="107">
        <v>291475.20000000001</v>
      </c>
      <c r="S415" s="107"/>
      <c r="T415" s="107"/>
      <c r="U415" s="107"/>
      <c r="V415" s="107"/>
      <c r="W415" s="107"/>
      <c r="X415" s="107"/>
      <c r="Y415" s="107"/>
      <c r="Z415" s="107"/>
      <c r="AA415" s="107"/>
      <c r="AB415" s="107"/>
      <c r="AC415" s="107"/>
      <c r="AD415" s="107"/>
      <c r="AE415" s="107"/>
      <c r="AF415" s="107"/>
      <c r="AG415" s="107"/>
    </row>
    <row r="416" spans="1:33" ht="15.75" customHeight="1">
      <c r="A416" s="107"/>
      <c r="B416" s="107" t="s">
        <v>563</v>
      </c>
      <c r="C416" s="107" t="s">
        <v>448</v>
      </c>
      <c r="D416" s="107" t="s">
        <v>645</v>
      </c>
      <c r="E416" s="107" t="str">
        <f t="shared" si="162"/>
        <v>natural gas peaker</v>
      </c>
      <c r="F416" s="107">
        <v>0</v>
      </c>
      <c r="G416" s="107">
        <f t="shared" si="169"/>
        <v>0</v>
      </c>
      <c r="H416" s="107">
        <v>0</v>
      </c>
      <c r="I416" s="107">
        <f t="shared" si="170"/>
        <v>0</v>
      </c>
      <c r="J416" s="107">
        <v>0</v>
      </c>
      <c r="K416" s="107">
        <f t="shared" si="171"/>
        <v>0</v>
      </c>
      <c r="L416" s="107">
        <v>0</v>
      </c>
      <c r="M416" s="107">
        <f t="shared" si="172"/>
        <v>0</v>
      </c>
      <c r="N416" s="107">
        <v>0</v>
      </c>
      <c r="O416" s="107">
        <f t="shared" si="173"/>
        <v>0</v>
      </c>
      <c r="P416" s="107">
        <v>0</v>
      </c>
      <c r="Q416" s="107">
        <f t="shared" si="174"/>
        <v>0</v>
      </c>
      <c r="R416" s="107">
        <v>0</v>
      </c>
      <c r="S416" s="107"/>
      <c r="T416" s="107"/>
      <c r="U416" s="107"/>
      <c r="V416" s="107"/>
      <c r="W416" s="107"/>
      <c r="X416" s="107"/>
      <c r="Y416" s="107"/>
      <c r="Z416" s="107"/>
      <c r="AA416" s="107"/>
      <c r="AB416" s="107"/>
      <c r="AC416" s="107"/>
      <c r="AD416" s="107"/>
      <c r="AE416" s="107"/>
      <c r="AF416" s="107"/>
      <c r="AG416" s="107"/>
    </row>
    <row r="417" spans="1:33" ht="15.75" customHeight="1">
      <c r="A417" s="107"/>
      <c r="B417" s="107" t="s">
        <v>563</v>
      </c>
      <c r="C417" s="107" t="s">
        <v>448</v>
      </c>
      <c r="D417" s="107" t="s">
        <v>646</v>
      </c>
      <c r="E417" s="107" t="str">
        <f t="shared" si="162"/>
        <v>nuclear</v>
      </c>
      <c r="F417" s="107">
        <v>9874255.4140000008</v>
      </c>
      <c r="G417" s="107">
        <f t="shared" si="169"/>
        <v>9874255.4140000008</v>
      </c>
      <c r="H417" s="107">
        <v>9874255.4140000008</v>
      </c>
      <c r="I417" s="107">
        <f t="shared" si="170"/>
        <v>9874255.4140000008</v>
      </c>
      <c r="J417" s="107">
        <v>9874255.4140000008</v>
      </c>
      <c r="K417" s="107">
        <f t="shared" si="171"/>
        <v>9874255.4140000008</v>
      </c>
      <c r="L417" s="107">
        <v>9874255.4140000008</v>
      </c>
      <c r="M417" s="107">
        <f t="shared" si="172"/>
        <v>9874255.4140000008</v>
      </c>
      <c r="N417" s="107">
        <v>9874255.4140000008</v>
      </c>
      <c r="O417" s="107">
        <f t="shared" si="173"/>
        <v>9874255.4140000008</v>
      </c>
      <c r="P417" s="107">
        <v>9874255.4140000008</v>
      </c>
      <c r="Q417" s="107">
        <f t="shared" si="174"/>
        <v>9874255.4140000008</v>
      </c>
      <c r="R417" s="107">
        <v>9874255.4140000008</v>
      </c>
      <c r="S417" s="107"/>
      <c r="T417" s="107"/>
      <c r="U417" s="107"/>
      <c r="V417" s="107"/>
      <c r="W417" s="107"/>
      <c r="X417" s="107"/>
      <c r="Y417" s="107"/>
      <c r="Z417" s="107"/>
      <c r="AA417" s="107"/>
      <c r="AB417" s="107"/>
      <c r="AC417" s="107"/>
      <c r="AD417" s="107"/>
      <c r="AE417" s="107"/>
      <c r="AF417" s="107"/>
      <c r="AG417" s="107"/>
    </row>
    <row r="418" spans="1:33" ht="15.75" customHeight="1">
      <c r="A418" s="107"/>
      <c r="B418" s="107" t="s">
        <v>563</v>
      </c>
      <c r="C418" s="107" t="s">
        <v>448</v>
      </c>
      <c r="D418" s="107" t="s">
        <v>647</v>
      </c>
      <c r="E418" s="107" t="str">
        <f t="shared" si="162"/>
        <v>offshore wind</v>
      </c>
      <c r="F418" s="107">
        <v>0</v>
      </c>
      <c r="G418" s="107">
        <f t="shared" si="169"/>
        <v>0</v>
      </c>
      <c r="H418" s="107">
        <v>0</v>
      </c>
      <c r="I418" s="107">
        <f t="shared" si="170"/>
        <v>0</v>
      </c>
      <c r="J418" s="107">
        <v>0</v>
      </c>
      <c r="K418" s="107">
        <f t="shared" si="171"/>
        <v>0</v>
      </c>
      <c r="L418" s="107">
        <v>0</v>
      </c>
      <c r="M418" s="107">
        <f t="shared" si="172"/>
        <v>0</v>
      </c>
      <c r="N418" s="107">
        <v>0</v>
      </c>
      <c r="O418" s="107">
        <f t="shared" si="173"/>
        <v>0</v>
      </c>
      <c r="P418" s="107">
        <v>0</v>
      </c>
      <c r="Q418" s="107">
        <f t="shared" si="174"/>
        <v>0</v>
      </c>
      <c r="R418" s="107">
        <v>0</v>
      </c>
      <c r="S418" s="107"/>
      <c r="T418" s="107"/>
      <c r="U418" s="107"/>
      <c r="V418" s="107"/>
      <c r="W418" s="107"/>
      <c r="X418" s="107"/>
      <c r="Y418" s="107"/>
      <c r="Z418" s="107"/>
      <c r="AA418" s="107"/>
      <c r="AB418" s="107"/>
      <c r="AC418" s="107"/>
      <c r="AD418" s="107"/>
      <c r="AE418" s="107"/>
      <c r="AF418" s="107"/>
      <c r="AG418" s="107"/>
    </row>
    <row r="419" spans="1:33" ht="15.75" customHeight="1">
      <c r="A419" s="107"/>
      <c r="B419" s="107" t="s">
        <v>563</v>
      </c>
      <c r="C419" s="107" t="s">
        <v>448</v>
      </c>
      <c r="D419" s="107" t="s">
        <v>648</v>
      </c>
      <c r="E419" s="107" t="str">
        <f t="shared" si="162"/>
        <v>crude oil</v>
      </c>
      <c r="F419" s="107">
        <v>106183.7645</v>
      </c>
      <c r="G419" s="107">
        <f t="shared" si="169"/>
        <v>106183.7645</v>
      </c>
      <c r="H419" s="107">
        <v>106183.7645</v>
      </c>
      <c r="I419" s="107">
        <f t="shared" si="170"/>
        <v>106183.7645</v>
      </c>
      <c r="J419" s="107">
        <v>106183.7645</v>
      </c>
      <c r="K419" s="107">
        <f t="shared" si="171"/>
        <v>106183.7645</v>
      </c>
      <c r="L419" s="107">
        <v>106183.7645</v>
      </c>
      <c r="M419" s="107">
        <f t="shared" si="172"/>
        <v>106183.7645</v>
      </c>
      <c r="N419" s="107">
        <v>106183.7645</v>
      </c>
      <c r="O419" s="107">
        <f t="shared" si="173"/>
        <v>106183.7645</v>
      </c>
      <c r="P419" s="107">
        <v>106183.7645</v>
      </c>
      <c r="Q419" s="107">
        <f t="shared" si="174"/>
        <v>106183.7645</v>
      </c>
      <c r="R419" s="107">
        <v>106183.7645</v>
      </c>
      <c r="S419" s="107"/>
      <c r="T419" s="107"/>
      <c r="U419" s="107"/>
      <c r="V419" s="107"/>
      <c r="W419" s="107"/>
      <c r="X419" s="107"/>
      <c r="Y419" s="107"/>
      <c r="Z419" s="107"/>
      <c r="AA419" s="107"/>
      <c r="AB419" s="107"/>
      <c r="AC419" s="107"/>
      <c r="AD419" s="107"/>
      <c r="AE419" s="107"/>
      <c r="AF419" s="107"/>
      <c r="AG419" s="107"/>
    </row>
    <row r="420" spans="1:33" ht="15.75" customHeight="1">
      <c r="A420" s="107"/>
      <c r="B420" s="107" t="s">
        <v>563</v>
      </c>
      <c r="C420" s="107" t="s">
        <v>448</v>
      </c>
      <c r="D420" s="107" t="s">
        <v>649</v>
      </c>
      <c r="E420" s="107" t="str">
        <f t="shared" si="162"/>
        <v>solar PV</v>
      </c>
      <c r="F420" s="107">
        <v>106981.3876</v>
      </c>
      <c r="G420" s="107">
        <f t="shared" si="169"/>
        <v>116829.8682</v>
      </c>
      <c r="H420" s="107">
        <v>126678.34880000001</v>
      </c>
      <c r="I420" s="107">
        <f t="shared" si="170"/>
        <v>127893.30740000001</v>
      </c>
      <c r="J420" s="107">
        <v>129108.266</v>
      </c>
      <c r="K420" s="107">
        <f t="shared" si="171"/>
        <v>130094.36465</v>
      </c>
      <c r="L420" s="107">
        <v>131080.4633</v>
      </c>
      <c r="M420" s="107">
        <f t="shared" si="172"/>
        <v>132402.34830000001</v>
      </c>
      <c r="N420" s="107">
        <v>133724.23329999999</v>
      </c>
      <c r="O420" s="107">
        <f t="shared" si="173"/>
        <v>135568.24404999998</v>
      </c>
      <c r="P420" s="107">
        <v>137412.2548</v>
      </c>
      <c r="Q420" s="107">
        <f t="shared" si="174"/>
        <v>139956.60194999998</v>
      </c>
      <c r="R420" s="107">
        <v>142500.9491</v>
      </c>
      <c r="S420" s="107"/>
      <c r="T420" s="107"/>
      <c r="U420" s="107"/>
      <c r="V420" s="107"/>
      <c r="W420" s="107"/>
      <c r="X420" s="107"/>
      <c r="Y420" s="107"/>
      <c r="Z420" s="107"/>
      <c r="AA420" s="107"/>
      <c r="AB420" s="107"/>
      <c r="AC420" s="107"/>
      <c r="AD420" s="107"/>
      <c r="AE420" s="107"/>
      <c r="AF420" s="107"/>
      <c r="AG420" s="107"/>
    </row>
    <row r="421" spans="1:33" ht="15.75" customHeight="1">
      <c r="A421" s="107"/>
      <c r="B421" s="107" t="s">
        <v>563</v>
      </c>
      <c r="C421" s="107" t="s">
        <v>448</v>
      </c>
      <c r="D421" s="107" t="s">
        <v>650</v>
      </c>
      <c r="E421" s="107" t="str">
        <f t="shared" si="162"/>
        <v>storage</v>
      </c>
      <c r="F421" s="107">
        <v>0</v>
      </c>
      <c r="G421" s="107">
        <v>0</v>
      </c>
      <c r="H421" s="107">
        <v>0</v>
      </c>
      <c r="I421" s="107">
        <v>0</v>
      </c>
      <c r="J421" s="107">
        <v>0</v>
      </c>
      <c r="K421" s="107">
        <v>0</v>
      </c>
      <c r="L421" s="107">
        <v>0</v>
      </c>
      <c r="M421" s="107">
        <v>0</v>
      </c>
      <c r="N421" s="107">
        <v>0</v>
      </c>
      <c r="O421" s="107">
        <v>0</v>
      </c>
      <c r="P421" s="107">
        <v>0</v>
      </c>
      <c r="Q421" s="107">
        <v>0</v>
      </c>
      <c r="R421" s="107">
        <v>0</v>
      </c>
      <c r="S421" s="107"/>
      <c r="T421" s="107"/>
      <c r="U421" s="107"/>
      <c r="V421" s="107"/>
      <c r="W421" s="107"/>
      <c r="X421" s="107"/>
      <c r="Y421" s="107"/>
      <c r="Z421" s="107"/>
      <c r="AA421" s="107"/>
      <c r="AB421" s="107"/>
      <c r="AC421" s="107"/>
      <c r="AD421" s="107"/>
      <c r="AE421" s="107"/>
      <c r="AF421" s="107"/>
      <c r="AG421" s="107"/>
    </row>
    <row r="422" spans="1:33" ht="15.75" customHeight="1">
      <c r="A422" s="107"/>
      <c r="B422" s="107" t="s">
        <v>563</v>
      </c>
      <c r="C422" s="107" t="s">
        <v>448</v>
      </c>
      <c r="D422" s="107" t="s">
        <v>652</v>
      </c>
      <c r="E422" s="107" t="str">
        <f t="shared" si="162"/>
        <v>solar PV</v>
      </c>
      <c r="F422" s="107">
        <v>11560.54666</v>
      </c>
      <c r="G422" s="107">
        <f t="shared" ref="G422:G435" si="175">AVERAGE(F422,H422)</f>
        <v>11560.54666</v>
      </c>
      <c r="H422" s="107">
        <v>11560.54666</v>
      </c>
      <c r="I422" s="107">
        <f t="shared" ref="I422:I435" si="176">AVERAGE(H422,J422)</f>
        <v>11560.54666</v>
      </c>
      <c r="J422" s="107">
        <v>11560.54666</v>
      </c>
      <c r="K422" s="107">
        <f t="shared" ref="K422:K435" si="177">AVERAGE(J422,L422)</f>
        <v>11503.154419999999</v>
      </c>
      <c r="L422" s="107">
        <v>11445.76218</v>
      </c>
      <c r="M422" s="107">
        <f t="shared" ref="M422:M435" si="178">AVERAGE(L422,N422)</f>
        <v>11388.575564999999</v>
      </c>
      <c r="N422" s="107">
        <v>11331.38895</v>
      </c>
      <c r="O422" s="107">
        <f t="shared" ref="O422:O435" si="179">AVERAGE(N422,P422)</f>
        <v>11274.795655</v>
      </c>
      <c r="P422" s="107">
        <v>11218.202359999999</v>
      </c>
      <c r="Q422" s="107">
        <f t="shared" ref="Q422:Q435" si="180">AVERAGE(P422,R422)</f>
        <v>11162.19658</v>
      </c>
      <c r="R422" s="107">
        <v>11106.1908</v>
      </c>
      <c r="S422" s="107"/>
      <c r="T422" s="107"/>
      <c r="U422" s="107"/>
      <c r="V422" s="107"/>
      <c r="W422" s="107"/>
      <c r="X422" s="107"/>
      <c r="Y422" s="107"/>
      <c r="Z422" s="107"/>
      <c r="AA422" s="107"/>
      <c r="AB422" s="107"/>
      <c r="AC422" s="107"/>
      <c r="AD422" s="107"/>
      <c r="AE422" s="107"/>
      <c r="AF422" s="107"/>
      <c r="AG422" s="107"/>
    </row>
    <row r="423" spans="1:33" ht="15.75" customHeight="1">
      <c r="A423" s="107"/>
      <c r="B423" s="107" t="s">
        <v>564</v>
      </c>
      <c r="C423" s="107" t="s">
        <v>448</v>
      </c>
      <c r="D423" s="107" t="s">
        <v>638</v>
      </c>
      <c r="E423" s="107" t="str">
        <f t="shared" si="162"/>
        <v>biomass</v>
      </c>
      <c r="F423" s="107">
        <v>0</v>
      </c>
      <c r="G423" s="107">
        <f t="shared" si="175"/>
        <v>0</v>
      </c>
      <c r="H423" s="107">
        <v>0</v>
      </c>
      <c r="I423" s="107">
        <f t="shared" si="176"/>
        <v>0</v>
      </c>
      <c r="J423" s="107">
        <v>0</v>
      </c>
      <c r="K423" s="107">
        <f t="shared" si="177"/>
        <v>0</v>
      </c>
      <c r="L423" s="107">
        <v>0</v>
      </c>
      <c r="M423" s="107">
        <f t="shared" si="178"/>
        <v>0</v>
      </c>
      <c r="N423" s="107">
        <v>0</v>
      </c>
      <c r="O423" s="107">
        <f t="shared" si="179"/>
        <v>0</v>
      </c>
      <c r="P423" s="107">
        <v>0</v>
      </c>
      <c r="Q423" s="107">
        <f t="shared" si="180"/>
        <v>0</v>
      </c>
      <c r="R423" s="107">
        <v>0</v>
      </c>
      <c r="S423" s="107"/>
      <c r="T423" s="107"/>
      <c r="U423" s="107"/>
      <c r="V423" s="107"/>
      <c r="W423" s="107"/>
      <c r="X423" s="107"/>
      <c r="Y423" s="107"/>
      <c r="Z423" s="107"/>
      <c r="AA423" s="107"/>
      <c r="AB423" s="107"/>
      <c r="AC423" s="107"/>
      <c r="AD423" s="107"/>
      <c r="AE423" s="107"/>
      <c r="AF423" s="107"/>
      <c r="AG423" s="107"/>
    </row>
    <row r="424" spans="1:33" ht="15.75" customHeight="1">
      <c r="A424" s="107"/>
      <c r="B424" s="107" t="s">
        <v>564</v>
      </c>
      <c r="C424" s="107" t="s">
        <v>448</v>
      </c>
      <c r="D424" s="107" t="s">
        <v>639</v>
      </c>
      <c r="E424" s="107" t="str">
        <f t="shared" si="162"/>
        <v>hard coal</v>
      </c>
      <c r="F424" s="107">
        <v>0</v>
      </c>
      <c r="G424" s="107">
        <f t="shared" si="175"/>
        <v>0</v>
      </c>
      <c r="H424" s="107">
        <v>0</v>
      </c>
      <c r="I424" s="107">
        <f t="shared" si="176"/>
        <v>0</v>
      </c>
      <c r="J424" s="107">
        <v>0</v>
      </c>
      <c r="K424" s="107">
        <f t="shared" si="177"/>
        <v>0</v>
      </c>
      <c r="L424" s="107">
        <v>0</v>
      </c>
      <c r="M424" s="107">
        <f t="shared" si="178"/>
        <v>0</v>
      </c>
      <c r="N424" s="107">
        <v>0</v>
      </c>
      <c r="O424" s="107">
        <f t="shared" si="179"/>
        <v>0</v>
      </c>
      <c r="P424" s="107">
        <v>0</v>
      </c>
      <c r="Q424" s="107">
        <f t="shared" si="180"/>
        <v>0</v>
      </c>
      <c r="R424" s="107">
        <v>0</v>
      </c>
      <c r="S424" s="107"/>
      <c r="T424" s="107"/>
      <c r="U424" s="107"/>
      <c r="V424" s="107"/>
      <c r="W424" s="107"/>
      <c r="X424" s="107"/>
      <c r="Y424" s="107"/>
      <c r="Z424" s="107"/>
      <c r="AA424" s="107"/>
      <c r="AB424" s="107"/>
      <c r="AC424" s="107"/>
      <c r="AD424" s="107"/>
      <c r="AE424" s="107"/>
      <c r="AF424" s="107"/>
      <c r="AG424" s="107"/>
    </row>
    <row r="425" spans="1:33" ht="15.75" customHeight="1">
      <c r="A425" s="107"/>
      <c r="B425" s="107" t="s">
        <v>564</v>
      </c>
      <c r="C425" s="107" t="s">
        <v>448</v>
      </c>
      <c r="D425" s="107" t="s">
        <v>640</v>
      </c>
      <c r="E425" s="107" t="str">
        <f t="shared" si="162"/>
        <v>solar thermal</v>
      </c>
      <c r="F425" s="107">
        <v>0</v>
      </c>
      <c r="G425" s="107">
        <f t="shared" si="175"/>
        <v>0</v>
      </c>
      <c r="H425" s="107">
        <v>0</v>
      </c>
      <c r="I425" s="107">
        <f t="shared" si="176"/>
        <v>0</v>
      </c>
      <c r="J425" s="107">
        <v>0</v>
      </c>
      <c r="K425" s="107">
        <f t="shared" si="177"/>
        <v>0</v>
      </c>
      <c r="L425" s="107">
        <v>0</v>
      </c>
      <c r="M425" s="107">
        <f t="shared" si="178"/>
        <v>0</v>
      </c>
      <c r="N425" s="107">
        <v>0</v>
      </c>
      <c r="O425" s="107">
        <f t="shared" si="179"/>
        <v>0</v>
      </c>
      <c r="P425" s="107">
        <v>0</v>
      </c>
      <c r="Q425" s="107">
        <f t="shared" si="180"/>
        <v>0</v>
      </c>
      <c r="R425" s="107">
        <v>0</v>
      </c>
      <c r="S425" s="107"/>
      <c r="T425" s="107"/>
      <c r="U425" s="107"/>
      <c r="V425" s="107"/>
      <c r="W425" s="107"/>
      <c r="X425" s="107"/>
      <c r="Y425" s="107"/>
      <c r="Z425" s="107"/>
      <c r="AA425" s="107"/>
      <c r="AB425" s="107"/>
      <c r="AC425" s="107"/>
      <c r="AD425" s="107"/>
      <c r="AE425" s="107"/>
      <c r="AF425" s="107"/>
      <c r="AG425" s="107"/>
    </row>
    <row r="426" spans="1:33" ht="15.75" customHeight="1">
      <c r="A426" s="107"/>
      <c r="B426" s="107" t="s">
        <v>564</v>
      </c>
      <c r="C426" s="107" t="s">
        <v>448</v>
      </c>
      <c r="D426" s="107" t="s">
        <v>641</v>
      </c>
      <c r="E426" s="107" t="str">
        <f t="shared" si="162"/>
        <v>geothermal</v>
      </c>
      <c r="F426" s="107">
        <v>0</v>
      </c>
      <c r="G426" s="107">
        <f t="shared" si="175"/>
        <v>0</v>
      </c>
      <c r="H426" s="107">
        <v>0</v>
      </c>
      <c r="I426" s="107">
        <f t="shared" si="176"/>
        <v>0</v>
      </c>
      <c r="J426" s="107">
        <v>0</v>
      </c>
      <c r="K426" s="107">
        <f t="shared" si="177"/>
        <v>0</v>
      </c>
      <c r="L426" s="107">
        <v>0</v>
      </c>
      <c r="M426" s="107">
        <f t="shared" si="178"/>
        <v>0</v>
      </c>
      <c r="N426" s="107">
        <v>0</v>
      </c>
      <c r="O426" s="107">
        <f t="shared" si="179"/>
        <v>0</v>
      </c>
      <c r="P426" s="107">
        <v>0</v>
      </c>
      <c r="Q426" s="107">
        <f t="shared" si="180"/>
        <v>0</v>
      </c>
      <c r="R426" s="107">
        <v>0</v>
      </c>
      <c r="S426" s="107"/>
      <c r="T426" s="107"/>
      <c r="U426" s="107"/>
      <c r="V426" s="107"/>
      <c r="W426" s="107"/>
      <c r="X426" s="107"/>
      <c r="Y426" s="107"/>
      <c r="Z426" s="107"/>
      <c r="AA426" s="107"/>
      <c r="AB426" s="107"/>
      <c r="AC426" s="107"/>
      <c r="AD426" s="107"/>
      <c r="AE426" s="107"/>
      <c r="AF426" s="107"/>
      <c r="AG426" s="107"/>
    </row>
    <row r="427" spans="1:33" ht="15.75" customHeight="1">
      <c r="A427" s="107"/>
      <c r="B427" s="107" t="s">
        <v>564</v>
      </c>
      <c r="C427" s="107" t="s">
        <v>448</v>
      </c>
      <c r="D427" s="107" t="s">
        <v>642</v>
      </c>
      <c r="E427" s="107" t="str">
        <f t="shared" si="162"/>
        <v>hydro</v>
      </c>
      <c r="F427" s="107">
        <v>21338.300210000001</v>
      </c>
      <c r="G427" s="107">
        <f t="shared" si="175"/>
        <v>21338.300210000001</v>
      </c>
      <c r="H427" s="107">
        <v>21338.300210000001</v>
      </c>
      <c r="I427" s="107">
        <f t="shared" si="176"/>
        <v>21338.300210000001</v>
      </c>
      <c r="J427" s="107">
        <v>21338.300210000001</v>
      </c>
      <c r="K427" s="107">
        <f t="shared" si="177"/>
        <v>21338.300210000001</v>
      </c>
      <c r="L427" s="107">
        <v>21338.300210000001</v>
      </c>
      <c r="M427" s="107">
        <f t="shared" si="178"/>
        <v>21338.300210000001</v>
      </c>
      <c r="N427" s="107">
        <v>21338.300210000001</v>
      </c>
      <c r="O427" s="107">
        <f t="shared" si="179"/>
        <v>21338.300210000001</v>
      </c>
      <c r="P427" s="107">
        <v>21338.300210000001</v>
      </c>
      <c r="Q427" s="107">
        <f t="shared" si="180"/>
        <v>21338.300210000001</v>
      </c>
      <c r="R427" s="107">
        <v>21338.300210000001</v>
      </c>
      <c r="S427" s="107"/>
      <c r="T427" s="107"/>
      <c r="U427" s="107"/>
      <c r="V427" s="107"/>
      <c r="W427" s="107"/>
      <c r="X427" s="107"/>
      <c r="Y427" s="107"/>
      <c r="Z427" s="107"/>
      <c r="AA427" s="107"/>
      <c r="AB427" s="107"/>
      <c r="AC427" s="107"/>
      <c r="AD427" s="107"/>
      <c r="AE427" s="107"/>
      <c r="AF427" s="107"/>
      <c r="AG427" s="107"/>
    </row>
    <row r="428" spans="1:33" ht="15.75" customHeight="1">
      <c r="A428" s="107"/>
      <c r="B428" s="107" t="s">
        <v>564</v>
      </c>
      <c r="C428" s="107" t="s">
        <v>448</v>
      </c>
      <c r="D428" s="107" t="s">
        <v>632</v>
      </c>
      <c r="E428" s="107" t="str">
        <f t="shared" si="162"/>
        <v>hydro</v>
      </c>
      <c r="F428" s="107">
        <v>0</v>
      </c>
      <c r="G428" s="107">
        <f t="shared" si="175"/>
        <v>0</v>
      </c>
      <c r="H428" s="107">
        <v>0</v>
      </c>
      <c r="I428" s="107">
        <f t="shared" si="176"/>
        <v>0</v>
      </c>
      <c r="J428" s="107">
        <v>0</v>
      </c>
      <c r="K428" s="107">
        <f t="shared" si="177"/>
        <v>0</v>
      </c>
      <c r="L428" s="107">
        <v>0</v>
      </c>
      <c r="M428" s="107">
        <f t="shared" si="178"/>
        <v>0</v>
      </c>
      <c r="N428" s="107">
        <v>0</v>
      </c>
      <c r="O428" s="107">
        <f t="shared" si="179"/>
        <v>0</v>
      </c>
      <c r="P428" s="107">
        <v>0</v>
      </c>
      <c r="Q428" s="107">
        <f t="shared" si="180"/>
        <v>0</v>
      </c>
      <c r="R428" s="107">
        <v>0</v>
      </c>
      <c r="S428" s="107"/>
      <c r="T428" s="107"/>
      <c r="U428" s="107"/>
      <c r="V428" s="107"/>
      <c r="W428" s="107"/>
      <c r="X428" s="107"/>
      <c r="Y428" s="107"/>
      <c r="Z428" s="107"/>
      <c r="AA428" s="107"/>
      <c r="AB428" s="107"/>
      <c r="AC428" s="107"/>
      <c r="AD428" s="107"/>
      <c r="AE428" s="107"/>
      <c r="AF428" s="107"/>
      <c r="AG428" s="107"/>
    </row>
    <row r="429" spans="1:33" ht="15.75" customHeight="1">
      <c r="A429" s="107"/>
      <c r="B429" s="107" t="s">
        <v>564</v>
      </c>
      <c r="C429" s="107" t="s">
        <v>448</v>
      </c>
      <c r="D429" s="107" t="s">
        <v>643</v>
      </c>
      <c r="E429" s="107" t="str">
        <f t="shared" si="162"/>
        <v>onshore wind</v>
      </c>
      <c r="F429" s="107">
        <v>20087.1924</v>
      </c>
      <c r="G429" s="107">
        <f t="shared" si="175"/>
        <v>20087.1924</v>
      </c>
      <c r="H429" s="107">
        <v>20087.1924</v>
      </c>
      <c r="I429" s="107">
        <f t="shared" si="176"/>
        <v>20087.1924</v>
      </c>
      <c r="J429" s="107">
        <v>20087.1924</v>
      </c>
      <c r="K429" s="107">
        <f t="shared" si="177"/>
        <v>20087.1924</v>
      </c>
      <c r="L429" s="107">
        <v>20087.1924</v>
      </c>
      <c r="M429" s="107">
        <f t="shared" si="178"/>
        <v>20087.1924</v>
      </c>
      <c r="N429" s="107">
        <v>20087.1924</v>
      </c>
      <c r="O429" s="107">
        <f t="shared" si="179"/>
        <v>20087.1924</v>
      </c>
      <c r="P429" s="107">
        <v>20087.1924</v>
      </c>
      <c r="Q429" s="107">
        <f t="shared" si="180"/>
        <v>20087.1924</v>
      </c>
      <c r="R429" s="107">
        <v>20087.1924</v>
      </c>
      <c r="S429" s="107"/>
      <c r="T429" s="107"/>
      <c r="U429" s="107"/>
      <c r="V429" s="107"/>
      <c r="W429" s="107"/>
      <c r="X429" s="107"/>
      <c r="Y429" s="107"/>
      <c r="Z429" s="107"/>
      <c r="AA429" s="107"/>
      <c r="AB429" s="107"/>
      <c r="AC429" s="107"/>
      <c r="AD429" s="107"/>
      <c r="AE429" s="107"/>
      <c r="AF429" s="107"/>
      <c r="AG429" s="107"/>
    </row>
    <row r="430" spans="1:33" ht="15.75" customHeight="1">
      <c r="A430" s="107"/>
      <c r="B430" s="107" t="s">
        <v>564</v>
      </c>
      <c r="C430" s="107" t="s">
        <v>448</v>
      </c>
      <c r="D430" s="107" t="s">
        <v>644</v>
      </c>
      <c r="E430" s="107" t="str">
        <f t="shared" si="162"/>
        <v>natural gas nonpeaker</v>
      </c>
      <c r="F430" s="107">
        <v>42258073.25</v>
      </c>
      <c r="G430" s="107">
        <f t="shared" si="175"/>
        <v>44813776.989999995</v>
      </c>
      <c r="H430" s="107">
        <v>47369480.729999997</v>
      </c>
      <c r="I430" s="107">
        <f t="shared" si="176"/>
        <v>46287067.765000001</v>
      </c>
      <c r="J430" s="107">
        <v>45204654.799999997</v>
      </c>
      <c r="K430" s="107">
        <f t="shared" si="177"/>
        <v>41489325.515000001</v>
      </c>
      <c r="L430" s="107">
        <v>37773996.229999997</v>
      </c>
      <c r="M430" s="107">
        <f t="shared" si="178"/>
        <v>37074078.43</v>
      </c>
      <c r="N430" s="107">
        <v>36374160.630000003</v>
      </c>
      <c r="O430" s="107">
        <f t="shared" si="179"/>
        <v>35873985.030000001</v>
      </c>
      <c r="P430" s="107">
        <v>35373809.43</v>
      </c>
      <c r="Q430" s="107">
        <f t="shared" si="180"/>
        <v>34697189.230000004</v>
      </c>
      <c r="R430" s="107">
        <v>34020569.030000001</v>
      </c>
      <c r="S430" s="107"/>
      <c r="T430" s="107"/>
      <c r="U430" s="107"/>
      <c r="V430" s="107"/>
      <c r="W430" s="107"/>
      <c r="X430" s="107"/>
      <c r="Y430" s="107"/>
      <c r="Z430" s="107"/>
      <c r="AA430" s="107"/>
      <c r="AB430" s="107"/>
      <c r="AC430" s="107"/>
      <c r="AD430" s="107"/>
      <c r="AE430" s="107"/>
      <c r="AF430" s="107"/>
      <c r="AG430" s="107"/>
    </row>
    <row r="431" spans="1:33" ht="15.75" customHeight="1">
      <c r="A431" s="107"/>
      <c r="B431" s="107" t="s">
        <v>564</v>
      </c>
      <c r="C431" s="107" t="s">
        <v>448</v>
      </c>
      <c r="D431" s="107" t="s">
        <v>645</v>
      </c>
      <c r="E431" s="107" t="str">
        <f t="shared" si="162"/>
        <v>natural gas peaker</v>
      </c>
      <c r="F431" s="107">
        <v>77014.12</v>
      </c>
      <c r="G431" s="107">
        <f t="shared" si="175"/>
        <v>77014.12</v>
      </c>
      <c r="H431" s="107">
        <v>77014.12</v>
      </c>
      <c r="I431" s="107">
        <f t="shared" si="176"/>
        <v>75287.51999999999</v>
      </c>
      <c r="J431" s="107">
        <v>73560.92</v>
      </c>
      <c r="K431" s="107">
        <f t="shared" si="177"/>
        <v>70699.42</v>
      </c>
      <c r="L431" s="107">
        <v>67837.919999999998</v>
      </c>
      <c r="M431" s="107">
        <f t="shared" si="178"/>
        <v>67837.919999999998</v>
      </c>
      <c r="N431" s="107">
        <v>67837.919999999998</v>
      </c>
      <c r="O431" s="107">
        <f t="shared" si="179"/>
        <v>67837.919999999998</v>
      </c>
      <c r="P431" s="107">
        <v>67837.919999999998</v>
      </c>
      <c r="Q431" s="107">
        <f t="shared" si="180"/>
        <v>66567.22</v>
      </c>
      <c r="R431" s="107">
        <v>65296.52</v>
      </c>
      <c r="S431" s="107"/>
      <c r="T431" s="107"/>
      <c r="U431" s="107"/>
      <c r="V431" s="107"/>
      <c r="W431" s="107"/>
      <c r="X431" s="107"/>
      <c r="Y431" s="107"/>
      <c r="Z431" s="107"/>
      <c r="AA431" s="107"/>
      <c r="AB431" s="107"/>
      <c r="AC431" s="107"/>
      <c r="AD431" s="107"/>
      <c r="AE431" s="107"/>
      <c r="AF431" s="107"/>
      <c r="AG431" s="107"/>
    </row>
    <row r="432" spans="1:33" ht="15.75" customHeight="1">
      <c r="A432" s="107"/>
      <c r="B432" s="107" t="s">
        <v>564</v>
      </c>
      <c r="C432" s="107" t="s">
        <v>448</v>
      </c>
      <c r="D432" s="107" t="s">
        <v>646</v>
      </c>
      <c r="E432" s="107" t="str">
        <f t="shared" si="162"/>
        <v>nuclear</v>
      </c>
      <c r="F432" s="107">
        <v>27811708.75</v>
      </c>
      <c r="G432" s="107">
        <f t="shared" si="175"/>
        <v>27811708.75</v>
      </c>
      <c r="H432" s="107">
        <v>27811708.75</v>
      </c>
      <c r="I432" s="107">
        <f t="shared" si="176"/>
        <v>27811708.75</v>
      </c>
      <c r="J432" s="107">
        <v>27811708.75</v>
      </c>
      <c r="K432" s="107">
        <f t="shared" si="177"/>
        <v>27811708.75</v>
      </c>
      <c r="L432" s="107">
        <v>27811708.75</v>
      </c>
      <c r="M432" s="107">
        <f t="shared" si="178"/>
        <v>27811708.75</v>
      </c>
      <c r="N432" s="107">
        <v>27811708.75</v>
      </c>
      <c r="O432" s="107">
        <f t="shared" si="179"/>
        <v>27811708.75</v>
      </c>
      <c r="P432" s="107">
        <v>27811708.75</v>
      </c>
      <c r="Q432" s="107">
        <f t="shared" si="180"/>
        <v>27811708.75</v>
      </c>
      <c r="R432" s="107">
        <v>27811708.75</v>
      </c>
      <c r="S432" s="107"/>
      <c r="T432" s="107"/>
      <c r="U432" s="107"/>
      <c r="V432" s="107"/>
      <c r="W432" s="107"/>
      <c r="X432" s="107"/>
      <c r="Y432" s="107"/>
      <c r="Z432" s="107"/>
      <c r="AA432" s="107"/>
      <c r="AB432" s="107"/>
      <c r="AC432" s="107"/>
      <c r="AD432" s="107"/>
      <c r="AE432" s="107"/>
      <c r="AF432" s="107"/>
      <c r="AG432" s="107"/>
    </row>
    <row r="433" spans="1:33" ht="15.75" customHeight="1">
      <c r="A433" s="107"/>
      <c r="B433" s="107" t="s">
        <v>564</v>
      </c>
      <c r="C433" s="107" t="s">
        <v>448</v>
      </c>
      <c r="D433" s="107" t="s">
        <v>647</v>
      </c>
      <c r="E433" s="107" t="str">
        <f t="shared" si="162"/>
        <v>offshore wind</v>
      </c>
      <c r="F433" s="107">
        <v>0</v>
      </c>
      <c r="G433" s="107">
        <f t="shared" si="175"/>
        <v>0</v>
      </c>
      <c r="H433" s="107">
        <v>0</v>
      </c>
      <c r="I433" s="107">
        <f t="shared" si="176"/>
        <v>0</v>
      </c>
      <c r="J433" s="107">
        <v>0</v>
      </c>
      <c r="K433" s="107">
        <f t="shared" si="177"/>
        <v>2116437.1639999999</v>
      </c>
      <c r="L433" s="107">
        <v>4232874.3279999997</v>
      </c>
      <c r="M433" s="107">
        <f t="shared" si="178"/>
        <v>4232874.3279999997</v>
      </c>
      <c r="N433" s="107">
        <v>4232874.3279999997</v>
      </c>
      <c r="O433" s="107">
        <f t="shared" si="179"/>
        <v>6564964.8689999999</v>
      </c>
      <c r="P433" s="107">
        <v>8897055.4100000001</v>
      </c>
      <c r="Q433" s="107">
        <f t="shared" si="180"/>
        <v>11214098.695</v>
      </c>
      <c r="R433" s="107">
        <v>13531141.98</v>
      </c>
      <c r="S433" s="107"/>
      <c r="T433" s="107"/>
      <c r="U433" s="107"/>
      <c r="V433" s="107"/>
      <c r="W433" s="107"/>
      <c r="X433" s="107"/>
      <c r="Y433" s="107"/>
      <c r="Z433" s="107"/>
      <c r="AA433" s="107"/>
      <c r="AB433" s="107"/>
      <c r="AC433" s="107"/>
      <c r="AD433" s="107"/>
      <c r="AE433" s="107"/>
      <c r="AF433" s="107"/>
      <c r="AG433" s="107"/>
    </row>
    <row r="434" spans="1:33" ht="15.75" customHeight="1">
      <c r="A434" s="107"/>
      <c r="B434" s="107" t="s">
        <v>564</v>
      </c>
      <c r="C434" s="107" t="s">
        <v>448</v>
      </c>
      <c r="D434" s="107" t="s">
        <v>648</v>
      </c>
      <c r="E434" s="107" t="str">
        <f t="shared" si="162"/>
        <v>crude oil</v>
      </c>
      <c r="F434" s="107">
        <v>806447.38370000001</v>
      </c>
      <c r="G434" s="107">
        <f t="shared" si="175"/>
        <v>791343.65855000005</v>
      </c>
      <c r="H434" s="107">
        <v>776239.93339999998</v>
      </c>
      <c r="I434" s="107">
        <f t="shared" si="176"/>
        <v>776239.93339999998</v>
      </c>
      <c r="J434" s="107">
        <v>776239.93339999998</v>
      </c>
      <c r="K434" s="107">
        <f t="shared" si="177"/>
        <v>764568.87309999997</v>
      </c>
      <c r="L434" s="107">
        <v>752897.81279999996</v>
      </c>
      <c r="M434" s="107">
        <f t="shared" si="178"/>
        <v>752897.81279999996</v>
      </c>
      <c r="N434" s="107">
        <v>752897.81279999996</v>
      </c>
      <c r="O434" s="107">
        <f t="shared" si="179"/>
        <v>752897.81279999996</v>
      </c>
      <c r="P434" s="107">
        <v>752897.81279999996</v>
      </c>
      <c r="Q434" s="107">
        <f t="shared" si="180"/>
        <v>752897.81279999996</v>
      </c>
      <c r="R434" s="107">
        <v>752897.81279999996</v>
      </c>
      <c r="S434" s="107"/>
      <c r="T434" s="107"/>
      <c r="U434" s="107"/>
      <c r="V434" s="107"/>
      <c r="W434" s="107"/>
      <c r="X434" s="107"/>
      <c r="Y434" s="107"/>
      <c r="Z434" s="107"/>
      <c r="AA434" s="107"/>
      <c r="AB434" s="107"/>
      <c r="AC434" s="107"/>
      <c r="AD434" s="107"/>
      <c r="AE434" s="107"/>
      <c r="AF434" s="107"/>
      <c r="AG434" s="107"/>
    </row>
    <row r="435" spans="1:33" ht="15.75" customHeight="1">
      <c r="A435" s="107"/>
      <c r="B435" s="107" t="s">
        <v>564</v>
      </c>
      <c r="C435" s="107" t="s">
        <v>448</v>
      </c>
      <c r="D435" s="107" t="s">
        <v>649</v>
      </c>
      <c r="E435" s="107" t="str">
        <f t="shared" si="162"/>
        <v>solar PV</v>
      </c>
      <c r="F435" s="107">
        <v>2804769.7280000001</v>
      </c>
      <c r="G435" s="107">
        <f t="shared" si="175"/>
        <v>3015834.7149999999</v>
      </c>
      <c r="H435" s="107">
        <v>3226899.702</v>
      </c>
      <c r="I435" s="107">
        <f t="shared" si="176"/>
        <v>3376609.37</v>
      </c>
      <c r="J435" s="107">
        <v>3526319.0380000002</v>
      </c>
      <c r="K435" s="107">
        <f t="shared" si="177"/>
        <v>3635478.4594999999</v>
      </c>
      <c r="L435" s="107">
        <v>3744637.8810000001</v>
      </c>
      <c r="M435" s="107">
        <f t="shared" si="178"/>
        <v>3875047.0175000001</v>
      </c>
      <c r="N435" s="107">
        <v>4005456.1540000001</v>
      </c>
      <c r="O435" s="107">
        <f t="shared" si="179"/>
        <v>4155679.6150000002</v>
      </c>
      <c r="P435" s="107">
        <v>4305903.0760000004</v>
      </c>
      <c r="Q435" s="107">
        <f t="shared" si="180"/>
        <v>4514740.3330000006</v>
      </c>
      <c r="R435" s="107">
        <v>4723577.59</v>
      </c>
      <c r="S435" s="107"/>
      <c r="T435" s="107"/>
      <c r="U435" s="107"/>
      <c r="V435" s="107"/>
      <c r="W435" s="107"/>
      <c r="X435" s="107"/>
      <c r="Y435" s="107"/>
      <c r="Z435" s="107"/>
      <c r="AA435" s="107"/>
      <c r="AB435" s="107"/>
      <c r="AC435" s="107"/>
      <c r="AD435" s="107"/>
      <c r="AE435" s="107"/>
      <c r="AF435" s="107"/>
      <c r="AG435" s="107"/>
    </row>
    <row r="436" spans="1:33" ht="15.75" customHeight="1">
      <c r="A436" s="107"/>
      <c r="B436" s="107" t="s">
        <v>564</v>
      </c>
      <c r="C436" s="107" t="s">
        <v>448</v>
      </c>
      <c r="D436" s="107" t="s">
        <v>650</v>
      </c>
      <c r="E436" s="107" t="str">
        <f t="shared" si="162"/>
        <v>storage</v>
      </c>
      <c r="F436" s="107">
        <v>0</v>
      </c>
      <c r="G436" s="107">
        <v>0</v>
      </c>
      <c r="H436" s="107">
        <v>0</v>
      </c>
      <c r="I436" s="107">
        <v>0</v>
      </c>
      <c r="J436" s="107">
        <v>0</v>
      </c>
      <c r="K436" s="107">
        <v>0</v>
      </c>
      <c r="L436" s="107">
        <v>0</v>
      </c>
      <c r="M436" s="107">
        <v>0</v>
      </c>
      <c r="N436" s="107">
        <v>0</v>
      </c>
      <c r="O436" s="107">
        <v>0</v>
      </c>
      <c r="P436" s="107">
        <v>0</v>
      </c>
      <c r="Q436" s="107">
        <v>0</v>
      </c>
      <c r="R436" s="107">
        <v>0</v>
      </c>
      <c r="S436" s="107"/>
      <c r="T436" s="107"/>
      <c r="U436" s="107"/>
      <c r="V436" s="107"/>
      <c r="W436" s="107"/>
      <c r="X436" s="107"/>
      <c r="Y436" s="107"/>
      <c r="Z436" s="107"/>
      <c r="AA436" s="107"/>
      <c r="AB436" s="107"/>
      <c r="AC436" s="107"/>
      <c r="AD436" s="107"/>
      <c r="AE436" s="107"/>
      <c r="AF436" s="107"/>
      <c r="AG436" s="107"/>
    </row>
    <row r="437" spans="1:33" ht="15.75" customHeight="1">
      <c r="A437" s="107"/>
      <c r="B437" s="107" t="s">
        <v>564</v>
      </c>
      <c r="C437" s="107" t="s">
        <v>448</v>
      </c>
      <c r="D437" s="107" t="s">
        <v>652</v>
      </c>
      <c r="E437" s="107" t="str">
        <f t="shared" si="162"/>
        <v>solar PV</v>
      </c>
      <c r="F437" s="107">
        <v>1193008.669</v>
      </c>
      <c r="G437" s="107">
        <f t="shared" ref="G437:G450" si="181">AVERAGE(F437,H437)</f>
        <v>1504011.798</v>
      </c>
      <c r="H437" s="107">
        <v>1815014.9269999999</v>
      </c>
      <c r="I437" s="107">
        <f t="shared" ref="I437:I450" si="182">AVERAGE(H437,J437)</f>
        <v>1808679.794</v>
      </c>
      <c r="J437" s="107">
        <v>1802344.6610000001</v>
      </c>
      <c r="K437" s="107">
        <f t="shared" ref="K437:K450" si="183">AVERAGE(J437,L437)</f>
        <v>1793347.496</v>
      </c>
      <c r="L437" s="107">
        <v>1784350.331</v>
      </c>
      <c r="M437" s="107">
        <f t="shared" ref="M437:M450" si="184">AVERAGE(L437,N437)</f>
        <v>1775467.4575</v>
      </c>
      <c r="N437" s="107">
        <v>1766584.584</v>
      </c>
      <c r="O437" s="107">
        <f t="shared" ref="O437:O450" si="185">AVERAGE(N437,P437)</f>
        <v>1757763.0465000002</v>
      </c>
      <c r="P437" s="107">
        <v>1748941.5090000001</v>
      </c>
      <c r="Q437" s="107">
        <f t="shared" ref="Q437:Q450" si="186">AVERAGE(P437,R437)</f>
        <v>1740212.4594999999</v>
      </c>
      <c r="R437" s="107">
        <v>1731483.41</v>
      </c>
      <c r="S437" s="107"/>
      <c r="T437" s="107"/>
      <c r="U437" s="107"/>
      <c r="V437" s="107"/>
      <c r="W437" s="107"/>
      <c r="X437" s="107"/>
      <c r="Y437" s="107"/>
      <c r="Z437" s="107"/>
      <c r="AA437" s="107"/>
      <c r="AB437" s="107"/>
      <c r="AC437" s="107"/>
      <c r="AD437" s="107"/>
      <c r="AE437" s="107"/>
      <c r="AF437" s="107"/>
      <c r="AG437" s="107"/>
    </row>
    <row r="438" spans="1:33" ht="15.75" customHeight="1">
      <c r="A438" s="107"/>
      <c r="B438" s="107" t="s">
        <v>565</v>
      </c>
      <c r="C438" s="107" t="s">
        <v>448</v>
      </c>
      <c r="D438" s="107" t="s">
        <v>638</v>
      </c>
      <c r="E438" s="107" t="str">
        <f t="shared" si="162"/>
        <v>biomass</v>
      </c>
      <c r="F438" s="107">
        <v>0</v>
      </c>
      <c r="G438" s="107">
        <f t="shared" si="181"/>
        <v>0</v>
      </c>
      <c r="H438" s="107">
        <v>0</v>
      </c>
      <c r="I438" s="107">
        <f t="shared" si="182"/>
        <v>0</v>
      </c>
      <c r="J438" s="107">
        <v>0</v>
      </c>
      <c r="K438" s="107">
        <f t="shared" si="183"/>
        <v>0</v>
      </c>
      <c r="L438" s="107">
        <v>0</v>
      </c>
      <c r="M438" s="107">
        <f t="shared" si="184"/>
        <v>0</v>
      </c>
      <c r="N438" s="107">
        <v>0</v>
      </c>
      <c r="O438" s="107">
        <f t="shared" si="185"/>
        <v>0</v>
      </c>
      <c r="P438" s="107">
        <v>0</v>
      </c>
      <c r="Q438" s="107">
        <f t="shared" si="186"/>
        <v>0</v>
      </c>
      <c r="R438" s="107">
        <v>0</v>
      </c>
      <c r="S438" s="107"/>
      <c r="T438" s="107"/>
      <c r="U438" s="107"/>
      <c r="V438" s="107"/>
      <c r="W438" s="107"/>
      <c r="X438" s="107"/>
      <c r="Y438" s="107"/>
      <c r="Z438" s="107"/>
      <c r="AA438" s="107"/>
      <c r="AB438" s="107"/>
      <c r="AC438" s="107"/>
      <c r="AD438" s="107"/>
      <c r="AE438" s="107"/>
      <c r="AF438" s="107"/>
      <c r="AG438" s="107"/>
    </row>
    <row r="439" spans="1:33" ht="15.75" customHeight="1">
      <c r="A439" s="107"/>
      <c r="B439" s="107" t="s">
        <v>565</v>
      </c>
      <c r="C439" s="107" t="s">
        <v>448</v>
      </c>
      <c r="D439" s="107" t="s">
        <v>639</v>
      </c>
      <c r="E439" s="107" t="str">
        <f t="shared" si="162"/>
        <v>hard coal</v>
      </c>
      <c r="F439" s="107">
        <v>19520083.02</v>
      </c>
      <c r="G439" s="107">
        <f t="shared" si="181"/>
        <v>19520083.02</v>
      </c>
      <c r="H439" s="107">
        <v>19520083.02</v>
      </c>
      <c r="I439" s="107">
        <f t="shared" si="182"/>
        <v>19520083.02</v>
      </c>
      <c r="J439" s="107">
        <v>19520083.02</v>
      </c>
      <c r="K439" s="107">
        <f t="shared" si="183"/>
        <v>19520083.02</v>
      </c>
      <c r="L439" s="107">
        <v>19520083.02</v>
      </c>
      <c r="M439" s="107">
        <f t="shared" si="184"/>
        <v>19520083.02</v>
      </c>
      <c r="N439" s="107">
        <v>19520083.02</v>
      </c>
      <c r="O439" s="107">
        <f t="shared" si="185"/>
        <v>19520083.02</v>
      </c>
      <c r="P439" s="107">
        <v>19520083.02</v>
      </c>
      <c r="Q439" s="107">
        <f t="shared" si="186"/>
        <v>19520083.02</v>
      </c>
      <c r="R439" s="107">
        <v>19520083.02</v>
      </c>
      <c r="S439" s="107"/>
      <c r="T439" s="107"/>
      <c r="U439" s="107"/>
      <c r="V439" s="107"/>
      <c r="W439" s="107"/>
      <c r="X439" s="107"/>
      <c r="Y439" s="107"/>
      <c r="Z439" s="107"/>
      <c r="AA439" s="107"/>
      <c r="AB439" s="107"/>
      <c r="AC439" s="107"/>
      <c r="AD439" s="107"/>
      <c r="AE439" s="107"/>
      <c r="AF439" s="107"/>
      <c r="AG439" s="107"/>
    </row>
    <row r="440" spans="1:33" ht="15.75" customHeight="1">
      <c r="A440" s="107"/>
      <c r="B440" s="107" t="s">
        <v>565</v>
      </c>
      <c r="C440" s="107" t="s">
        <v>448</v>
      </c>
      <c r="D440" s="107" t="s">
        <v>640</v>
      </c>
      <c r="E440" s="107" t="str">
        <f t="shared" si="162"/>
        <v>solar thermal</v>
      </c>
      <c r="F440" s="107">
        <v>0</v>
      </c>
      <c r="G440" s="107">
        <f t="shared" si="181"/>
        <v>0</v>
      </c>
      <c r="H440" s="107">
        <v>0</v>
      </c>
      <c r="I440" s="107">
        <f t="shared" si="182"/>
        <v>0</v>
      </c>
      <c r="J440" s="107">
        <v>0</v>
      </c>
      <c r="K440" s="107">
        <f t="shared" si="183"/>
        <v>0</v>
      </c>
      <c r="L440" s="107">
        <v>0</v>
      </c>
      <c r="M440" s="107">
        <f t="shared" si="184"/>
        <v>0</v>
      </c>
      <c r="N440" s="107">
        <v>0</v>
      </c>
      <c r="O440" s="107">
        <f t="shared" si="185"/>
        <v>0</v>
      </c>
      <c r="P440" s="107">
        <v>0</v>
      </c>
      <c r="Q440" s="107">
        <f t="shared" si="186"/>
        <v>0</v>
      </c>
      <c r="R440" s="107">
        <v>0</v>
      </c>
      <c r="S440" s="107"/>
      <c r="T440" s="107"/>
      <c r="U440" s="107"/>
      <c r="V440" s="107"/>
      <c r="W440" s="107"/>
      <c r="X440" s="107"/>
      <c r="Y440" s="107"/>
      <c r="Z440" s="107"/>
      <c r="AA440" s="107"/>
      <c r="AB440" s="107"/>
      <c r="AC440" s="107"/>
      <c r="AD440" s="107"/>
      <c r="AE440" s="107"/>
      <c r="AF440" s="107"/>
      <c r="AG440" s="107"/>
    </row>
    <row r="441" spans="1:33" ht="15.75" customHeight="1">
      <c r="A441" s="107"/>
      <c r="B441" s="107" t="s">
        <v>565</v>
      </c>
      <c r="C441" s="107" t="s">
        <v>448</v>
      </c>
      <c r="D441" s="107" t="s">
        <v>641</v>
      </c>
      <c r="E441" s="107" t="str">
        <f t="shared" si="162"/>
        <v>geothermal</v>
      </c>
      <c r="F441" s="107">
        <v>0</v>
      </c>
      <c r="G441" s="107">
        <f t="shared" si="181"/>
        <v>0</v>
      </c>
      <c r="H441" s="107">
        <v>0</v>
      </c>
      <c r="I441" s="107">
        <f t="shared" si="182"/>
        <v>0</v>
      </c>
      <c r="J441" s="107">
        <v>0</v>
      </c>
      <c r="K441" s="107">
        <f t="shared" si="183"/>
        <v>0</v>
      </c>
      <c r="L441" s="107">
        <v>0</v>
      </c>
      <c r="M441" s="107">
        <f t="shared" si="184"/>
        <v>0</v>
      </c>
      <c r="N441" s="107">
        <v>0</v>
      </c>
      <c r="O441" s="107">
        <f t="shared" si="185"/>
        <v>0</v>
      </c>
      <c r="P441" s="107">
        <v>0</v>
      </c>
      <c r="Q441" s="107">
        <f t="shared" si="186"/>
        <v>0</v>
      </c>
      <c r="R441" s="107">
        <v>0</v>
      </c>
      <c r="S441" s="107"/>
      <c r="T441" s="107"/>
      <c r="U441" s="107"/>
      <c r="V441" s="107"/>
      <c r="W441" s="107"/>
      <c r="X441" s="107"/>
      <c r="Y441" s="107"/>
      <c r="Z441" s="107"/>
      <c r="AA441" s="107"/>
      <c r="AB441" s="107"/>
      <c r="AC441" s="107"/>
      <c r="AD441" s="107"/>
      <c r="AE441" s="107"/>
      <c r="AF441" s="107"/>
      <c r="AG441" s="107"/>
    </row>
    <row r="442" spans="1:33" ht="15.75" customHeight="1">
      <c r="A442" s="107"/>
      <c r="B442" s="107" t="s">
        <v>565</v>
      </c>
      <c r="C442" s="107" t="s">
        <v>448</v>
      </c>
      <c r="D442" s="107" t="s">
        <v>642</v>
      </c>
      <c r="E442" s="107" t="str">
        <f t="shared" si="162"/>
        <v>hydro</v>
      </c>
      <c r="F442" s="107">
        <v>188678.63800000001</v>
      </c>
      <c r="G442" s="107">
        <f t="shared" si="181"/>
        <v>188678.63800000001</v>
      </c>
      <c r="H442" s="107">
        <v>188678.63800000001</v>
      </c>
      <c r="I442" s="107">
        <f t="shared" si="182"/>
        <v>188678.63800000001</v>
      </c>
      <c r="J442" s="107">
        <v>188678.63800000001</v>
      </c>
      <c r="K442" s="107">
        <f t="shared" si="183"/>
        <v>188678.63800000001</v>
      </c>
      <c r="L442" s="107">
        <v>188678.63800000001</v>
      </c>
      <c r="M442" s="107">
        <f t="shared" si="184"/>
        <v>188678.63800000001</v>
      </c>
      <c r="N442" s="107">
        <v>188678.63800000001</v>
      </c>
      <c r="O442" s="107">
        <f t="shared" si="185"/>
        <v>188678.63800000001</v>
      </c>
      <c r="P442" s="107">
        <v>188678.63800000001</v>
      </c>
      <c r="Q442" s="107">
        <f t="shared" si="186"/>
        <v>188678.63800000001</v>
      </c>
      <c r="R442" s="107">
        <v>188678.63800000001</v>
      </c>
      <c r="S442" s="107"/>
      <c r="T442" s="107"/>
      <c r="U442" s="107"/>
      <c r="V442" s="107"/>
      <c r="W442" s="107"/>
      <c r="X442" s="107"/>
      <c r="Y442" s="107"/>
      <c r="Z442" s="107"/>
      <c r="AA442" s="107"/>
      <c r="AB442" s="107"/>
      <c r="AC442" s="107"/>
      <c r="AD442" s="107"/>
      <c r="AE442" s="107"/>
      <c r="AF442" s="107"/>
      <c r="AG442" s="107"/>
    </row>
    <row r="443" spans="1:33" ht="15.75" customHeight="1">
      <c r="A443" s="107"/>
      <c r="B443" s="107" t="s">
        <v>565</v>
      </c>
      <c r="C443" s="107" t="s">
        <v>448</v>
      </c>
      <c r="D443" s="107" t="s">
        <v>632</v>
      </c>
      <c r="E443" s="107" t="str">
        <f t="shared" si="162"/>
        <v>hydro</v>
      </c>
      <c r="F443" s="107">
        <v>0</v>
      </c>
      <c r="G443" s="107">
        <f t="shared" si="181"/>
        <v>0</v>
      </c>
      <c r="H443" s="107">
        <v>0</v>
      </c>
      <c r="I443" s="107">
        <f t="shared" si="182"/>
        <v>0</v>
      </c>
      <c r="J443" s="107">
        <v>0</v>
      </c>
      <c r="K443" s="107">
        <f t="shared" si="183"/>
        <v>0</v>
      </c>
      <c r="L443" s="107">
        <v>0</v>
      </c>
      <c r="M443" s="107">
        <f t="shared" si="184"/>
        <v>0</v>
      </c>
      <c r="N443" s="107">
        <v>0</v>
      </c>
      <c r="O443" s="107">
        <f t="shared" si="185"/>
        <v>0</v>
      </c>
      <c r="P443" s="107">
        <v>0</v>
      </c>
      <c r="Q443" s="107">
        <f t="shared" si="186"/>
        <v>0</v>
      </c>
      <c r="R443" s="107">
        <v>0</v>
      </c>
      <c r="S443" s="107"/>
      <c r="T443" s="107"/>
      <c r="U443" s="107"/>
      <c r="V443" s="107"/>
      <c r="W443" s="107"/>
      <c r="X443" s="107"/>
      <c r="Y443" s="107"/>
      <c r="Z443" s="107"/>
      <c r="AA443" s="107"/>
      <c r="AB443" s="107"/>
      <c r="AC443" s="107"/>
      <c r="AD443" s="107"/>
      <c r="AE443" s="107"/>
      <c r="AF443" s="107"/>
      <c r="AG443" s="107"/>
    </row>
    <row r="444" spans="1:33" ht="15.75" customHeight="1">
      <c r="A444" s="107"/>
      <c r="B444" s="107" t="s">
        <v>565</v>
      </c>
      <c r="C444" s="107" t="s">
        <v>448</v>
      </c>
      <c r="D444" s="107" t="s">
        <v>643</v>
      </c>
      <c r="E444" s="107" t="str">
        <f t="shared" si="162"/>
        <v>onshore wind</v>
      </c>
      <c r="F444" s="107">
        <v>6149030.3930000002</v>
      </c>
      <c r="G444" s="107">
        <f t="shared" si="181"/>
        <v>6581679.7115000002</v>
      </c>
      <c r="H444" s="107">
        <v>7014329.0300000003</v>
      </c>
      <c r="I444" s="107">
        <f t="shared" si="182"/>
        <v>7384386.051</v>
      </c>
      <c r="J444" s="107">
        <v>7754443.0719999997</v>
      </c>
      <c r="K444" s="107">
        <f t="shared" si="183"/>
        <v>7697321.3525</v>
      </c>
      <c r="L444" s="107">
        <v>7640199.6330000004</v>
      </c>
      <c r="M444" s="107">
        <f t="shared" si="184"/>
        <v>8927461.9715</v>
      </c>
      <c r="N444" s="107">
        <v>10214724.310000001</v>
      </c>
      <c r="O444" s="107">
        <f t="shared" si="185"/>
        <v>12207390.195</v>
      </c>
      <c r="P444" s="107">
        <v>14200056.08</v>
      </c>
      <c r="Q444" s="107">
        <f t="shared" si="186"/>
        <v>14228420.83</v>
      </c>
      <c r="R444" s="107">
        <v>14256785.58</v>
      </c>
      <c r="S444" s="107"/>
      <c r="T444" s="107"/>
      <c r="U444" s="107"/>
      <c r="V444" s="107"/>
      <c r="W444" s="107"/>
      <c r="X444" s="107"/>
      <c r="Y444" s="107"/>
      <c r="Z444" s="107"/>
      <c r="AA444" s="107"/>
      <c r="AB444" s="107"/>
      <c r="AC444" s="107"/>
      <c r="AD444" s="107"/>
      <c r="AE444" s="107"/>
      <c r="AF444" s="107"/>
      <c r="AG444" s="107"/>
    </row>
    <row r="445" spans="1:33" ht="15.75" customHeight="1">
      <c r="A445" s="107"/>
      <c r="B445" s="107" t="s">
        <v>565</v>
      </c>
      <c r="C445" s="107" t="s">
        <v>448</v>
      </c>
      <c r="D445" s="107" t="s">
        <v>644</v>
      </c>
      <c r="E445" s="107" t="str">
        <f t="shared" si="162"/>
        <v>natural gas nonpeaker</v>
      </c>
      <c r="F445" s="107">
        <v>8194302.1119999997</v>
      </c>
      <c r="G445" s="107">
        <f t="shared" si="181"/>
        <v>8204567.5279999999</v>
      </c>
      <c r="H445" s="107">
        <v>8214832.9440000001</v>
      </c>
      <c r="I445" s="107">
        <f t="shared" si="182"/>
        <v>7647130.3395000007</v>
      </c>
      <c r="J445" s="107">
        <v>7079427.7350000003</v>
      </c>
      <c r="K445" s="107">
        <f t="shared" si="183"/>
        <v>5239318.68</v>
      </c>
      <c r="L445" s="107">
        <v>3399209.625</v>
      </c>
      <c r="M445" s="107">
        <f t="shared" si="184"/>
        <v>2830490.4745</v>
      </c>
      <c r="N445" s="107">
        <v>2261771.324</v>
      </c>
      <c r="O445" s="107">
        <f t="shared" si="185"/>
        <v>2152614.125</v>
      </c>
      <c r="P445" s="107">
        <v>2043456.926</v>
      </c>
      <c r="Q445" s="107">
        <f t="shared" si="186"/>
        <v>2019398.882</v>
      </c>
      <c r="R445" s="107">
        <v>1995340.838</v>
      </c>
      <c r="S445" s="107"/>
      <c r="T445" s="107"/>
      <c r="U445" s="107"/>
      <c r="V445" s="107"/>
      <c r="W445" s="107"/>
      <c r="X445" s="107"/>
      <c r="Y445" s="107"/>
      <c r="Z445" s="107"/>
      <c r="AA445" s="107"/>
      <c r="AB445" s="107"/>
      <c r="AC445" s="107"/>
      <c r="AD445" s="107"/>
      <c r="AE445" s="107"/>
      <c r="AF445" s="107"/>
      <c r="AG445" s="107"/>
    </row>
    <row r="446" spans="1:33" ht="15.75" customHeight="1">
      <c r="A446" s="107"/>
      <c r="B446" s="107" t="s">
        <v>565</v>
      </c>
      <c r="C446" s="107" t="s">
        <v>448</v>
      </c>
      <c r="D446" s="107" t="s">
        <v>645</v>
      </c>
      <c r="E446" s="107" t="str">
        <f t="shared" si="162"/>
        <v>natural gas peaker</v>
      </c>
      <c r="F446" s="107">
        <v>18345.345450000001</v>
      </c>
      <c r="G446" s="107">
        <f t="shared" si="181"/>
        <v>18458.21818</v>
      </c>
      <c r="H446" s="107">
        <v>18571.090909999999</v>
      </c>
      <c r="I446" s="107">
        <f t="shared" si="182"/>
        <v>18296.48935</v>
      </c>
      <c r="J446" s="107">
        <v>18021.887790000001</v>
      </c>
      <c r="K446" s="107">
        <f t="shared" si="183"/>
        <v>15151.043895000001</v>
      </c>
      <c r="L446" s="107">
        <v>12280.2</v>
      </c>
      <c r="M446" s="107">
        <f t="shared" si="184"/>
        <v>11096.8</v>
      </c>
      <c r="N446" s="107">
        <v>9913.4</v>
      </c>
      <c r="O446" s="107">
        <f t="shared" si="185"/>
        <v>9913.4</v>
      </c>
      <c r="P446" s="107">
        <v>9913.4</v>
      </c>
      <c r="Q446" s="107">
        <f t="shared" si="186"/>
        <v>9913.4</v>
      </c>
      <c r="R446" s="107">
        <v>9913.4</v>
      </c>
      <c r="S446" s="107"/>
      <c r="T446" s="107"/>
      <c r="U446" s="107"/>
      <c r="V446" s="107"/>
      <c r="W446" s="107"/>
      <c r="X446" s="107"/>
      <c r="Y446" s="107"/>
      <c r="Z446" s="107"/>
      <c r="AA446" s="107"/>
      <c r="AB446" s="107"/>
      <c r="AC446" s="107"/>
      <c r="AD446" s="107"/>
      <c r="AE446" s="107"/>
      <c r="AF446" s="107"/>
      <c r="AG446" s="107"/>
    </row>
    <row r="447" spans="1:33" ht="15.75" customHeight="1">
      <c r="A447" s="107"/>
      <c r="B447" s="107" t="s">
        <v>565</v>
      </c>
      <c r="C447" s="107" t="s">
        <v>448</v>
      </c>
      <c r="D447" s="107" t="s">
        <v>646</v>
      </c>
      <c r="E447" s="107" t="str">
        <f t="shared" si="162"/>
        <v>nuclear</v>
      </c>
      <c r="F447" s="107">
        <v>0</v>
      </c>
      <c r="G447" s="107">
        <f t="shared" si="181"/>
        <v>0</v>
      </c>
      <c r="H447" s="107">
        <v>0</v>
      </c>
      <c r="I447" s="107">
        <f t="shared" si="182"/>
        <v>0</v>
      </c>
      <c r="J447" s="107">
        <v>0</v>
      </c>
      <c r="K447" s="107">
        <f t="shared" si="183"/>
        <v>0</v>
      </c>
      <c r="L447" s="107">
        <v>0</v>
      </c>
      <c r="M447" s="107">
        <f t="shared" si="184"/>
        <v>0</v>
      </c>
      <c r="N447" s="107">
        <v>0</v>
      </c>
      <c r="O447" s="107">
        <f t="shared" si="185"/>
        <v>0</v>
      </c>
      <c r="P447" s="107">
        <v>0</v>
      </c>
      <c r="Q447" s="107">
        <f t="shared" si="186"/>
        <v>0</v>
      </c>
      <c r="R447" s="107">
        <v>0</v>
      </c>
      <c r="S447" s="107"/>
      <c r="T447" s="107"/>
      <c r="U447" s="107"/>
      <c r="V447" s="107"/>
      <c r="W447" s="107"/>
      <c r="X447" s="107"/>
      <c r="Y447" s="107"/>
      <c r="Z447" s="107"/>
      <c r="AA447" s="107"/>
      <c r="AB447" s="107"/>
      <c r="AC447" s="107"/>
      <c r="AD447" s="107"/>
      <c r="AE447" s="107"/>
      <c r="AF447" s="107"/>
      <c r="AG447" s="107"/>
    </row>
    <row r="448" spans="1:33" ht="15.75" customHeight="1">
      <c r="A448" s="107"/>
      <c r="B448" s="107" t="s">
        <v>565</v>
      </c>
      <c r="C448" s="107" t="s">
        <v>448</v>
      </c>
      <c r="D448" s="107" t="s">
        <v>647</v>
      </c>
      <c r="E448" s="107" t="str">
        <f t="shared" si="162"/>
        <v>offshore wind</v>
      </c>
      <c r="F448" s="107">
        <v>0</v>
      </c>
      <c r="G448" s="107">
        <f t="shared" si="181"/>
        <v>0</v>
      </c>
      <c r="H448" s="107">
        <v>0</v>
      </c>
      <c r="I448" s="107">
        <f t="shared" si="182"/>
        <v>0</v>
      </c>
      <c r="J448" s="107">
        <v>0</v>
      </c>
      <c r="K448" s="107">
        <f t="shared" si="183"/>
        <v>0</v>
      </c>
      <c r="L448" s="107">
        <v>0</v>
      </c>
      <c r="M448" s="107">
        <f t="shared" si="184"/>
        <v>0</v>
      </c>
      <c r="N448" s="107">
        <v>0</v>
      </c>
      <c r="O448" s="107">
        <f t="shared" si="185"/>
        <v>0</v>
      </c>
      <c r="P448" s="107">
        <v>0</v>
      </c>
      <c r="Q448" s="107">
        <f t="shared" si="186"/>
        <v>0</v>
      </c>
      <c r="R448" s="107">
        <v>0</v>
      </c>
      <c r="S448" s="107"/>
      <c r="T448" s="107"/>
      <c r="U448" s="107"/>
      <c r="V448" s="107"/>
      <c r="W448" s="107"/>
      <c r="X448" s="107"/>
      <c r="Y448" s="107"/>
      <c r="Z448" s="107"/>
      <c r="AA448" s="107"/>
      <c r="AB448" s="107"/>
      <c r="AC448" s="107"/>
      <c r="AD448" s="107"/>
      <c r="AE448" s="107"/>
      <c r="AF448" s="107"/>
      <c r="AG448" s="107"/>
    </row>
    <row r="449" spans="1:33" ht="15.75" customHeight="1">
      <c r="A449" s="107"/>
      <c r="B449" s="107" t="s">
        <v>565</v>
      </c>
      <c r="C449" s="107" t="s">
        <v>448</v>
      </c>
      <c r="D449" s="107" t="s">
        <v>648</v>
      </c>
      <c r="E449" s="107" t="str">
        <f t="shared" si="162"/>
        <v>crude oil</v>
      </c>
      <c r="F449" s="107">
        <v>14646.036480000001</v>
      </c>
      <c r="G449" s="107">
        <f t="shared" si="181"/>
        <v>14646.036480000001</v>
      </c>
      <c r="H449" s="107">
        <v>14646.036480000001</v>
      </c>
      <c r="I449" s="107">
        <f t="shared" si="182"/>
        <v>14646.036480000001</v>
      </c>
      <c r="J449" s="107">
        <v>14646.036480000001</v>
      </c>
      <c r="K449" s="107">
        <f t="shared" si="183"/>
        <v>14646.036480000001</v>
      </c>
      <c r="L449" s="107">
        <v>14646.036480000001</v>
      </c>
      <c r="M449" s="107">
        <f t="shared" si="184"/>
        <v>14646.036480000001</v>
      </c>
      <c r="N449" s="107">
        <v>14646.036480000001</v>
      </c>
      <c r="O449" s="107">
        <f t="shared" si="185"/>
        <v>14646.036480000001</v>
      </c>
      <c r="P449" s="107">
        <v>14646.036480000001</v>
      </c>
      <c r="Q449" s="107">
        <f t="shared" si="186"/>
        <v>14646.036480000001</v>
      </c>
      <c r="R449" s="107">
        <v>14646.036480000001</v>
      </c>
      <c r="S449" s="107"/>
      <c r="T449" s="107"/>
      <c r="U449" s="107"/>
      <c r="V449" s="107"/>
      <c r="W449" s="107"/>
      <c r="X449" s="107"/>
      <c r="Y449" s="107"/>
      <c r="Z449" s="107"/>
      <c r="AA449" s="107"/>
      <c r="AB449" s="107"/>
      <c r="AC449" s="107"/>
      <c r="AD449" s="107"/>
      <c r="AE449" s="107"/>
      <c r="AF449" s="107"/>
      <c r="AG449" s="107"/>
    </row>
    <row r="450" spans="1:33" ht="15.75" customHeight="1">
      <c r="A450" s="107"/>
      <c r="B450" s="107" t="s">
        <v>565</v>
      </c>
      <c r="C450" s="107" t="s">
        <v>448</v>
      </c>
      <c r="D450" s="107" t="s">
        <v>649</v>
      </c>
      <c r="E450" s="107" t="str">
        <f t="shared" si="162"/>
        <v>solar PV</v>
      </c>
      <c r="F450" s="107">
        <v>262325.89520000003</v>
      </c>
      <c r="G450" s="107">
        <f t="shared" si="181"/>
        <v>337802.36690000002</v>
      </c>
      <c r="H450" s="107">
        <v>413278.83860000002</v>
      </c>
      <c r="I450" s="107">
        <f t="shared" si="182"/>
        <v>493622.34035000001</v>
      </c>
      <c r="J450" s="107">
        <v>573965.84210000001</v>
      </c>
      <c r="K450" s="107">
        <f t="shared" si="183"/>
        <v>660777.07085000002</v>
      </c>
      <c r="L450" s="107">
        <v>747588.29960000003</v>
      </c>
      <c r="M450" s="107">
        <f t="shared" si="184"/>
        <v>856413.26939999999</v>
      </c>
      <c r="N450" s="107">
        <v>965238.23919999995</v>
      </c>
      <c r="O450" s="107">
        <f t="shared" si="185"/>
        <v>1090505.5356000001</v>
      </c>
      <c r="P450" s="107">
        <v>1215772.8319999999</v>
      </c>
      <c r="Q450" s="107">
        <f t="shared" si="186"/>
        <v>1248057.7519999999</v>
      </c>
      <c r="R450" s="107">
        <v>1280342.672</v>
      </c>
      <c r="S450" s="107"/>
      <c r="T450" s="107"/>
      <c r="U450" s="107"/>
      <c r="V450" s="107"/>
      <c r="W450" s="107"/>
      <c r="X450" s="107"/>
      <c r="Y450" s="107"/>
      <c r="Z450" s="107"/>
      <c r="AA450" s="107"/>
      <c r="AB450" s="107"/>
      <c r="AC450" s="107"/>
      <c r="AD450" s="107"/>
      <c r="AE450" s="107"/>
      <c r="AF450" s="107"/>
      <c r="AG450" s="107"/>
    </row>
    <row r="451" spans="1:33" ht="15.75" customHeight="1">
      <c r="A451" s="107"/>
      <c r="B451" s="107" t="s">
        <v>565</v>
      </c>
      <c r="C451" s="107" t="s">
        <v>448</v>
      </c>
      <c r="D451" s="107" t="s">
        <v>650</v>
      </c>
      <c r="E451" s="107" t="str">
        <f t="shared" ref="E451:E514" si="187">LOOKUP(D451,$U$2:$V$15,$V$2:$V$15)</f>
        <v>storage</v>
      </c>
      <c r="F451" s="107">
        <v>0</v>
      </c>
      <c r="G451" s="107">
        <v>0</v>
      </c>
      <c r="H451" s="107">
        <v>0</v>
      </c>
      <c r="I451" s="107">
        <v>0</v>
      </c>
      <c r="J451" s="107">
        <v>0</v>
      </c>
      <c r="K451" s="107">
        <v>0</v>
      </c>
      <c r="L451" s="107">
        <v>0</v>
      </c>
      <c r="M451" s="107">
        <v>0</v>
      </c>
      <c r="N451" s="107">
        <v>0</v>
      </c>
      <c r="O451" s="107">
        <v>0</v>
      </c>
      <c r="P451" s="107">
        <v>0</v>
      </c>
      <c r="Q451" s="107">
        <v>0</v>
      </c>
      <c r="R451" s="107">
        <v>0</v>
      </c>
      <c r="S451" s="107"/>
      <c r="T451" s="107"/>
      <c r="U451" s="107"/>
      <c r="V451" s="107"/>
      <c r="W451" s="107"/>
      <c r="X451" s="107"/>
      <c r="Y451" s="107"/>
      <c r="Z451" s="107"/>
      <c r="AA451" s="107"/>
      <c r="AB451" s="107"/>
      <c r="AC451" s="107"/>
      <c r="AD451" s="107"/>
      <c r="AE451" s="107"/>
      <c r="AF451" s="107"/>
      <c r="AG451" s="107"/>
    </row>
    <row r="452" spans="1:33" ht="15.75" customHeight="1">
      <c r="A452" s="107"/>
      <c r="B452" s="107" t="s">
        <v>565</v>
      </c>
      <c r="C452" s="107" t="s">
        <v>448</v>
      </c>
      <c r="D452" s="107" t="s">
        <v>652</v>
      </c>
      <c r="E452" s="107" t="str">
        <f t="shared" si="187"/>
        <v>solar PV</v>
      </c>
      <c r="F452" s="107">
        <v>1638591.8030000001</v>
      </c>
      <c r="G452" s="107">
        <f t="shared" ref="G452:G465" si="188">AVERAGE(F452,H452)</f>
        <v>1641359.2549999999</v>
      </c>
      <c r="H452" s="107">
        <v>1644126.7069999999</v>
      </c>
      <c r="I452" s="107">
        <f t="shared" ref="I452:I465" si="189">AVERAGE(H452,J452)</f>
        <v>1644141.912</v>
      </c>
      <c r="J452" s="107">
        <v>1644157.1170000001</v>
      </c>
      <c r="K452" s="107">
        <f t="shared" ref="K452:K465" si="190">AVERAGE(J452,L452)</f>
        <v>2631996.7790000001</v>
      </c>
      <c r="L452" s="107">
        <v>3619836.4410000001</v>
      </c>
      <c r="M452" s="107">
        <f t="shared" ref="M452:M465" si="191">AVERAGE(L452,N452)</f>
        <v>4313576.4060000004</v>
      </c>
      <c r="N452" s="107">
        <v>5007316.3710000003</v>
      </c>
      <c r="O452" s="107">
        <f t="shared" ref="O452:O465" si="192">AVERAGE(N452,P452)</f>
        <v>4982292.5975000001</v>
      </c>
      <c r="P452" s="107">
        <v>4957268.824</v>
      </c>
      <c r="Q452" s="107">
        <f t="shared" ref="Q452:Q465" si="193">AVERAGE(P452,R452)</f>
        <v>5024353.6610000003</v>
      </c>
      <c r="R452" s="107">
        <v>5091438.4979999997</v>
      </c>
      <c r="S452" s="107"/>
      <c r="T452" s="107"/>
      <c r="U452" s="107"/>
      <c r="V452" s="107"/>
      <c r="W452" s="107"/>
      <c r="X452" s="107"/>
      <c r="Y452" s="107"/>
      <c r="Z452" s="107"/>
      <c r="AA452" s="107"/>
      <c r="AB452" s="107"/>
      <c r="AC452" s="107"/>
      <c r="AD452" s="107"/>
      <c r="AE452" s="107"/>
      <c r="AF452" s="107"/>
      <c r="AG452" s="107"/>
    </row>
    <row r="453" spans="1:33" ht="15.75" customHeight="1">
      <c r="A453" s="107"/>
      <c r="B453" s="107" t="s">
        <v>562</v>
      </c>
      <c r="C453" s="107" t="s">
        <v>448</v>
      </c>
      <c r="D453" s="107" t="s">
        <v>638</v>
      </c>
      <c r="E453" s="107" t="str">
        <f t="shared" si="187"/>
        <v>biomass</v>
      </c>
      <c r="F453" s="107">
        <v>0</v>
      </c>
      <c r="G453" s="107">
        <f t="shared" si="188"/>
        <v>0</v>
      </c>
      <c r="H453" s="107">
        <v>0</v>
      </c>
      <c r="I453" s="107">
        <f t="shared" si="189"/>
        <v>0</v>
      </c>
      <c r="J453" s="107">
        <v>0</v>
      </c>
      <c r="K453" s="107">
        <f t="shared" si="190"/>
        <v>0</v>
      </c>
      <c r="L453" s="107">
        <v>0</v>
      </c>
      <c r="M453" s="107">
        <f t="shared" si="191"/>
        <v>0</v>
      </c>
      <c r="N453" s="107">
        <v>0</v>
      </c>
      <c r="O453" s="107">
        <f t="shared" si="192"/>
        <v>0</v>
      </c>
      <c r="P453" s="107">
        <v>0</v>
      </c>
      <c r="Q453" s="107">
        <f t="shared" si="193"/>
        <v>0</v>
      </c>
      <c r="R453" s="107">
        <v>0</v>
      </c>
      <c r="S453" s="107"/>
      <c r="T453" s="107"/>
      <c r="U453" s="107"/>
      <c r="V453" s="107"/>
      <c r="W453" s="107"/>
      <c r="X453" s="107"/>
      <c r="Y453" s="107"/>
      <c r="Z453" s="107"/>
      <c r="AA453" s="107"/>
      <c r="AB453" s="107"/>
      <c r="AC453" s="107"/>
      <c r="AD453" s="107"/>
      <c r="AE453" s="107"/>
      <c r="AF453" s="107"/>
      <c r="AG453" s="107"/>
    </row>
    <row r="454" spans="1:33" ht="15.75" customHeight="1">
      <c r="A454" s="107"/>
      <c r="B454" s="107" t="s">
        <v>562</v>
      </c>
      <c r="C454" s="107" t="s">
        <v>448</v>
      </c>
      <c r="D454" s="107" t="s">
        <v>639</v>
      </c>
      <c r="E454" s="107" t="str">
        <f t="shared" si="187"/>
        <v>hard coal</v>
      </c>
      <c r="F454" s="107">
        <v>3699245.4670000002</v>
      </c>
      <c r="G454" s="107">
        <f t="shared" si="188"/>
        <v>3692765.2620000001</v>
      </c>
      <c r="H454" s="107">
        <v>3686285.057</v>
      </c>
      <c r="I454" s="107">
        <f t="shared" si="189"/>
        <v>4243730.5529999994</v>
      </c>
      <c r="J454" s="107">
        <v>4801176.0489999996</v>
      </c>
      <c r="K454" s="107">
        <f t="shared" si="190"/>
        <v>3931364.1739999996</v>
      </c>
      <c r="L454" s="107">
        <v>3061552.2990000001</v>
      </c>
      <c r="M454" s="107">
        <f t="shared" si="191"/>
        <v>2340036.9945</v>
      </c>
      <c r="N454" s="107">
        <v>1618521.69</v>
      </c>
      <c r="O454" s="107">
        <f t="shared" si="192"/>
        <v>1618521.69</v>
      </c>
      <c r="P454" s="107">
        <v>1618521.69</v>
      </c>
      <c r="Q454" s="107">
        <f t="shared" si="193"/>
        <v>1618521.69</v>
      </c>
      <c r="R454" s="107">
        <v>1618521.69</v>
      </c>
      <c r="S454" s="107"/>
      <c r="T454" s="107"/>
      <c r="U454" s="107"/>
      <c r="V454" s="107"/>
      <c r="W454" s="107"/>
      <c r="X454" s="107"/>
      <c r="Y454" s="107"/>
      <c r="Z454" s="107"/>
      <c r="AA454" s="107"/>
      <c r="AB454" s="107"/>
      <c r="AC454" s="107"/>
      <c r="AD454" s="107"/>
      <c r="AE454" s="107"/>
      <c r="AF454" s="107"/>
      <c r="AG454" s="107"/>
    </row>
    <row r="455" spans="1:33" ht="15.75" customHeight="1">
      <c r="A455" s="107"/>
      <c r="B455" s="107" t="s">
        <v>562</v>
      </c>
      <c r="C455" s="107" t="s">
        <v>448</v>
      </c>
      <c r="D455" s="107" t="s">
        <v>640</v>
      </c>
      <c r="E455" s="107" t="str">
        <f t="shared" si="187"/>
        <v>solar thermal</v>
      </c>
      <c r="F455" s="107">
        <v>656730.83519999997</v>
      </c>
      <c r="G455" s="107">
        <f t="shared" si="188"/>
        <v>656730.83519999997</v>
      </c>
      <c r="H455" s="107">
        <v>656730.83519999997</v>
      </c>
      <c r="I455" s="107">
        <f t="shared" si="189"/>
        <v>656730.83519999997</v>
      </c>
      <c r="J455" s="107">
        <v>656730.83519999997</v>
      </c>
      <c r="K455" s="107">
        <f t="shared" si="190"/>
        <v>656730.83519999997</v>
      </c>
      <c r="L455" s="107">
        <v>656730.83519999997</v>
      </c>
      <c r="M455" s="107">
        <f t="shared" si="191"/>
        <v>656730.83519999997</v>
      </c>
      <c r="N455" s="107">
        <v>656730.83519999997</v>
      </c>
      <c r="O455" s="107">
        <f t="shared" si="192"/>
        <v>656730.83519999997</v>
      </c>
      <c r="P455" s="107">
        <v>656730.83519999997</v>
      </c>
      <c r="Q455" s="107">
        <f t="shared" si="193"/>
        <v>656730.83519999997</v>
      </c>
      <c r="R455" s="107">
        <v>656730.83519999997</v>
      </c>
      <c r="S455" s="107"/>
      <c r="T455" s="107"/>
      <c r="U455" s="107"/>
      <c r="V455" s="107"/>
      <c r="W455" s="107"/>
      <c r="X455" s="107"/>
      <c r="Y455" s="107"/>
      <c r="Z455" s="107"/>
      <c r="AA455" s="107"/>
      <c r="AB455" s="107"/>
      <c r="AC455" s="107"/>
      <c r="AD455" s="107"/>
      <c r="AE455" s="107"/>
      <c r="AF455" s="107"/>
      <c r="AG455" s="107"/>
    </row>
    <row r="456" spans="1:33" ht="15.75" customHeight="1">
      <c r="A456" s="107"/>
      <c r="B456" s="107" t="s">
        <v>562</v>
      </c>
      <c r="C456" s="107" t="s">
        <v>448</v>
      </c>
      <c r="D456" s="107" t="s">
        <v>641</v>
      </c>
      <c r="E456" s="107" t="str">
        <f t="shared" si="187"/>
        <v>geothermal</v>
      </c>
      <c r="F456" s="107">
        <v>2562300</v>
      </c>
      <c r="G456" s="107">
        <f t="shared" si="188"/>
        <v>2562300</v>
      </c>
      <c r="H456" s="107">
        <v>2562300</v>
      </c>
      <c r="I456" s="107">
        <f t="shared" si="189"/>
        <v>2562300</v>
      </c>
      <c r="J456" s="107">
        <v>2562300</v>
      </c>
      <c r="K456" s="107">
        <f t="shared" si="190"/>
        <v>2562300</v>
      </c>
      <c r="L456" s="107">
        <v>2562300</v>
      </c>
      <c r="M456" s="107">
        <f t="shared" si="191"/>
        <v>2562300</v>
      </c>
      <c r="N456" s="107">
        <v>2562300</v>
      </c>
      <c r="O456" s="107">
        <f t="shared" si="192"/>
        <v>2562300</v>
      </c>
      <c r="P456" s="107">
        <v>2562300</v>
      </c>
      <c r="Q456" s="107">
        <f t="shared" si="193"/>
        <v>2562300</v>
      </c>
      <c r="R456" s="107">
        <v>2562300</v>
      </c>
      <c r="S456" s="107"/>
      <c r="T456" s="107"/>
      <c r="U456" s="107"/>
      <c r="V456" s="107"/>
      <c r="W456" s="107"/>
      <c r="X456" s="107"/>
      <c r="Y456" s="107"/>
      <c r="Z456" s="107"/>
      <c r="AA456" s="107"/>
      <c r="AB456" s="107"/>
      <c r="AC456" s="107"/>
      <c r="AD456" s="107"/>
      <c r="AE456" s="107"/>
      <c r="AF456" s="107"/>
      <c r="AG456" s="107"/>
    </row>
    <row r="457" spans="1:33" ht="15.75" customHeight="1">
      <c r="A457" s="107"/>
      <c r="B457" s="107" t="s">
        <v>562</v>
      </c>
      <c r="C457" s="107" t="s">
        <v>448</v>
      </c>
      <c r="D457" s="107" t="s">
        <v>642</v>
      </c>
      <c r="E457" s="107" t="str">
        <f t="shared" si="187"/>
        <v>hydro</v>
      </c>
      <c r="F457" s="107">
        <v>2033478.2830000001</v>
      </c>
      <c r="G457" s="107">
        <f t="shared" si="188"/>
        <v>2033478.2830000001</v>
      </c>
      <c r="H457" s="107">
        <v>2033478.2830000001</v>
      </c>
      <c r="I457" s="107">
        <f t="shared" si="189"/>
        <v>2033478.2830000001</v>
      </c>
      <c r="J457" s="107">
        <v>2033478.2830000001</v>
      </c>
      <c r="K457" s="107">
        <f t="shared" si="190"/>
        <v>2033478.2830000001</v>
      </c>
      <c r="L457" s="107">
        <v>2033478.2830000001</v>
      </c>
      <c r="M457" s="107">
        <f t="shared" si="191"/>
        <v>2033478.2830000001</v>
      </c>
      <c r="N457" s="107">
        <v>2033478.2830000001</v>
      </c>
      <c r="O457" s="107">
        <f t="shared" si="192"/>
        <v>2033478.2830000001</v>
      </c>
      <c r="P457" s="107">
        <v>2033478.2830000001</v>
      </c>
      <c r="Q457" s="107">
        <f t="shared" si="193"/>
        <v>2033478.2830000001</v>
      </c>
      <c r="R457" s="107">
        <v>2033478.2830000001</v>
      </c>
      <c r="S457" s="107"/>
      <c r="T457" s="107"/>
      <c r="U457" s="107"/>
      <c r="V457" s="107"/>
      <c r="W457" s="107"/>
      <c r="X457" s="107"/>
      <c r="Y457" s="107"/>
      <c r="Z457" s="107"/>
      <c r="AA457" s="107"/>
      <c r="AB457" s="107"/>
      <c r="AC457" s="107"/>
      <c r="AD457" s="107"/>
      <c r="AE457" s="107"/>
      <c r="AF457" s="107"/>
      <c r="AG457" s="107"/>
    </row>
    <row r="458" spans="1:33" ht="15.75" customHeight="1">
      <c r="A458" s="107"/>
      <c r="B458" s="107" t="s">
        <v>562</v>
      </c>
      <c r="C458" s="107" t="s">
        <v>448</v>
      </c>
      <c r="D458" s="107" t="s">
        <v>632</v>
      </c>
      <c r="E458" s="107" t="str">
        <f t="shared" si="187"/>
        <v>hydro</v>
      </c>
      <c r="F458" s="107">
        <v>0</v>
      </c>
      <c r="G458" s="107">
        <f t="shared" si="188"/>
        <v>0</v>
      </c>
      <c r="H458" s="107">
        <v>0</v>
      </c>
      <c r="I458" s="107">
        <f t="shared" si="189"/>
        <v>0</v>
      </c>
      <c r="J458" s="107">
        <v>0</v>
      </c>
      <c r="K458" s="107">
        <f t="shared" si="190"/>
        <v>0</v>
      </c>
      <c r="L458" s="107">
        <v>0</v>
      </c>
      <c r="M458" s="107">
        <f t="shared" si="191"/>
        <v>0</v>
      </c>
      <c r="N458" s="107">
        <v>0</v>
      </c>
      <c r="O458" s="107">
        <f t="shared" si="192"/>
        <v>0</v>
      </c>
      <c r="P458" s="107">
        <v>0</v>
      </c>
      <c r="Q458" s="107">
        <f t="shared" si="193"/>
        <v>0</v>
      </c>
      <c r="R458" s="107">
        <v>0</v>
      </c>
      <c r="S458" s="107"/>
      <c r="T458" s="107"/>
      <c r="U458" s="107"/>
      <c r="V458" s="107"/>
      <c r="W458" s="107"/>
      <c r="X458" s="107"/>
      <c r="Y458" s="107"/>
      <c r="Z458" s="107"/>
      <c r="AA458" s="107"/>
      <c r="AB458" s="107"/>
      <c r="AC458" s="107"/>
      <c r="AD458" s="107"/>
      <c r="AE458" s="107"/>
      <c r="AF458" s="107"/>
      <c r="AG458" s="107"/>
    </row>
    <row r="459" spans="1:33" ht="15.75" customHeight="1">
      <c r="A459" s="107"/>
      <c r="B459" s="107" t="s">
        <v>562</v>
      </c>
      <c r="C459" s="107" t="s">
        <v>448</v>
      </c>
      <c r="D459" s="107" t="s">
        <v>643</v>
      </c>
      <c r="E459" s="107" t="str">
        <f t="shared" si="187"/>
        <v>onshore wind</v>
      </c>
      <c r="F459" s="107">
        <v>403934.64740000002</v>
      </c>
      <c r="G459" s="107">
        <f t="shared" si="188"/>
        <v>403934.64740000002</v>
      </c>
      <c r="H459" s="107">
        <v>403934.64740000002</v>
      </c>
      <c r="I459" s="107">
        <f t="shared" si="189"/>
        <v>403726.84005</v>
      </c>
      <c r="J459" s="107">
        <v>403519.03269999998</v>
      </c>
      <c r="K459" s="107">
        <f t="shared" si="190"/>
        <v>403366.30299999996</v>
      </c>
      <c r="L459" s="107">
        <v>403213.57329999999</v>
      </c>
      <c r="M459" s="107">
        <f t="shared" si="191"/>
        <v>897009.85115</v>
      </c>
      <c r="N459" s="107">
        <v>1390806.129</v>
      </c>
      <c r="O459" s="107">
        <f t="shared" si="192"/>
        <v>1987530.6859999998</v>
      </c>
      <c r="P459" s="107">
        <v>2584255.2429999998</v>
      </c>
      <c r="Q459" s="107">
        <f t="shared" si="193"/>
        <v>3524395.0014999998</v>
      </c>
      <c r="R459" s="107">
        <v>4464534.76</v>
      </c>
      <c r="S459" s="107"/>
      <c r="T459" s="107"/>
      <c r="U459" s="107"/>
      <c r="V459" s="107"/>
      <c r="W459" s="107"/>
      <c r="X459" s="107"/>
      <c r="Y459" s="107"/>
      <c r="Z459" s="107"/>
      <c r="AA459" s="107"/>
      <c r="AB459" s="107"/>
      <c r="AC459" s="107"/>
      <c r="AD459" s="107"/>
      <c r="AE459" s="107"/>
      <c r="AF459" s="107"/>
      <c r="AG459" s="107"/>
    </row>
    <row r="460" spans="1:33" ht="15.75" customHeight="1">
      <c r="A460" s="107"/>
      <c r="B460" s="107" t="s">
        <v>562</v>
      </c>
      <c r="C460" s="107" t="s">
        <v>448</v>
      </c>
      <c r="D460" s="107" t="s">
        <v>644</v>
      </c>
      <c r="E460" s="107" t="str">
        <f t="shared" si="187"/>
        <v>natural gas nonpeaker</v>
      </c>
      <c r="F460" s="107">
        <v>29822836.859999999</v>
      </c>
      <c r="G460" s="107">
        <f t="shared" si="188"/>
        <v>29668279.765000001</v>
      </c>
      <c r="H460" s="107">
        <v>29513722.670000002</v>
      </c>
      <c r="I460" s="107">
        <f t="shared" si="189"/>
        <v>35238042.230000004</v>
      </c>
      <c r="J460" s="107">
        <v>40962361.789999999</v>
      </c>
      <c r="K460" s="107">
        <f t="shared" si="190"/>
        <v>42437349.280000001</v>
      </c>
      <c r="L460" s="107">
        <v>43912336.770000003</v>
      </c>
      <c r="M460" s="107">
        <f t="shared" si="191"/>
        <v>45540392.960000001</v>
      </c>
      <c r="N460" s="107">
        <v>47168449.149999999</v>
      </c>
      <c r="O460" s="107">
        <f t="shared" si="192"/>
        <v>47549634.75</v>
      </c>
      <c r="P460" s="107">
        <v>47930820.350000001</v>
      </c>
      <c r="Q460" s="107">
        <f t="shared" si="193"/>
        <v>47075630.240000002</v>
      </c>
      <c r="R460" s="107">
        <v>46220440.130000003</v>
      </c>
      <c r="S460" s="107"/>
      <c r="T460" s="107"/>
      <c r="U460" s="107"/>
      <c r="V460" s="107"/>
      <c r="W460" s="107"/>
      <c r="X460" s="107"/>
      <c r="Y460" s="107"/>
      <c r="Z460" s="107"/>
      <c r="AA460" s="107"/>
      <c r="AB460" s="107"/>
      <c r="AC460" s="107"/>
      <c r="AD460" s="107"/>
      <c r="AE460" s="107"/>
      <c r="AF460" s="107"/>
      <c r="AG460" s="107"/>
    </row>
    <row r="461" spans="1:33" ht="15.75" customHeight="1">
      <c r="A461" s="107"/>
      <c r="B461" s="107" t="s">
        <v>562</v>
      </c>
      <c r="C461" s="107" t="s">
        <v>448</v>
      </c>
      <c r="D461" s="107" t="s">
        <v>645</v>
      </c>
      <c r="E461" s="107" t="str">
        <f t="shared" si="187"/>
        <v>natural gas peaker</v>
      </c>
      <c r="F461" s="107">
        <v>0</v>
      </c>
      <c r="G461" s="107">
        <f t="shared" si="188"/>
        <v>0</v>
      </c>
      <c r="H461" s="107">
        <v>0</v>
      </c>
      <c r="I461" s="107">
        <f t="shared" si="189"/>
        <v>0</v>
      </c>
      <c r="J461" s="107">
        <v>0</v>
      </c>
      <c r="K461" s="107">
        <f t="shared" si="190"/>
        <v>0</v>
      </c>
      <c r="L461" s="107">
        <v>0</v>
      </c>
      <c r="M461" s="107">
        <f t="shared" si="191"/>
        <v>0</v>
      </c>
      <c r="N461" s="107">
        <v>0</v>
      </c>
      <c r="O461" s="107">
        <f t="shared" si="192"/>
        <v>0</v>
      </c>
      <c r="P461" s="107">
        <v>0</v>
      </c>
      <c r="Q461" s="107">
        <f t="shared" si="193"/>
        <v>0</v>
      </c>
      <c r="R461" s="107">
        <v>0</v>
      </c>
      <c r="S461" s="107"/>
      <c r="T461" s="107"/>
      <c r="U461" s="107"/>
      <c r="V461" s="107"/>
      <c r="W461" s="107"/>
      <c r="X461" s="107"/>
      <c r="Y461" s="107"/>
      <c r="Z461" s="107"/>
      <c r="AA461" s="107"/>
      <c r="AB461" s="107"/>
      <c r="AC461" s="107"/>
      <c r="AD461" s="107"/>
      <c r="AE461" s="107"/>
      <c r="AF461" s="107"/>
      <c r="AG461" s="107"/>
    </row>
    <row r="462" spans="1:33" ht="15.75" customHeight="1">
      <c r="A462" s="107"/>
      <c r="B462" s="107" t="s">
        <v>562</v>
      </c>
      <c r="C462" s="107" t="s">
        <v>448</v>
      </c>
      <c r="D462" s="107" t="s">
        <v>646</v>
      </c>
      <c r="E462" s="107" t="str">
        <f t="shared" si="187"/>
        <v>nuclear</v>
      </c>
      <c r="F462" s="107">
        <v>0</v>
      </c>
      <c r="G462" s="107">
        <f t="shared" si="188"/>
        <v>0</v>
      </c>
      <c r="H462" s="107">
        <v>0</v>
      </c>
      <c r="I462" s="107">
        <f t="shared" si="189"/>
        <v>0</v>
      </c>
      <c r="J462" s="107">
        <v>0</v>
      </c>
      <c r="K462" s="107">
        <f t="shared" si="190"/>
        <v>0</v>
      </c>
      <c r="L462" s="107">
        <v>0</v>
      </c>
      <c r="M462" s="107">
        <f t="shared" si="191"/>
        <v>0</v>
      </c>
      <c r="N462" s="107">
        <v>0</v>
      </c>
      <c r="O462" s="107">
        <f t="shared" si="192"/>
        <v>0</v>
      </c>
      <c r="P462" s="107">
        <v>0</v>
      </c>
      <c r="Q462" s="107">
        <f t="shared" si="193"/>
        <v>0</v>
      </c>
      <c r="R462" s="107">
        <v>0</v>
      </c>
      <c r="S462" s="107"/>
      <c r="T462" s="107"/>
      <c r="U462" s="107"/>
      <c r="V462" s="107"/>
      <c r="W462" s="107"/>
      <c r="X462" s="107"/>
      <c r="Y462" s="107"/>
      <c r="Z462" s="107"/>
      <c r="AA462" s="107"/>
      <c r="AB462" s="107"/>
      <c r="AC462" s="107"/>
      <c r="AD462" s="107"/>
      <c r="AE462" s="107"/>
      <c r="AF462" s="107"/>
      <c r="AG462" s="107"/>
    </row>
    <row r="463" spans="1:33" ht="15.75" customHeight="1">
      <c r="A463" s="107"/>
      <c r="B463" s="107" t="s">
        <v>562</v>
      </c>
      <c r="C463" s="107" t="s">
        <v>448</v>
      </c>
      <c r="D463" s="107" t="s">
        <v>647</v>
      </c>
      <c r="E463" s="107" t="str">
        <f t="shared" si="187"/>
        <v>offshore wind</v>
      </c>
      <c r="F463" s="107">
        <v>0</v>
      </c>
      <c r="G463" s="107">
        <f t="shared" si="188"/>
        <v>0</v>
      </c>
      <c r="H463" s="107">
        <v>0</v>
      </c>
      <c r="I463" s="107">
        <f t="shared" si="189"/>
        <v>0</v>
      </c>
      <c r="J463" s="107">
        <v>0</v>
      </c>
      <c r="K463" s="107">
        <f t="shared" si="190"/>
        <v>0</v>
      </c>
      <c r="L463" s="107">
        <v>0</v>
      </c>
      <c r="M463" s="107">
        <f t="shared" si="191"/>
        <v>0</v>
      </c>
      <c r="N463" s="107">
        <v>0</v>
      </c>
      <c r="O463" s="107">
        <f t="shared" si="192"/>
        <v>0</v>
      </c>
      <c r="P463" s="107">
        <v>0</v>
      </c>
      <c r="Q463" s="107">
        <f t="shared" si="193"/>
        <v>0</v>
      </c>
      <c r="R463" s="107">
        <v>0</v>
      </c>
      <c r="S463" s="107"/>
      <c r="T463" s="107"/>
      <c r="U463" s="107"/>
      <c r="V463" s="107"/>
      <c r="W463" s="107"/>
      <c r="X463" s="107"/>
      <c r="Y463" s="107"/>
      <c r="Z463" s="107"/>
      <c r="AA463" s="107"/>
      <c r="AB463" s="107"/>
      <c r="AC463" s="107"/>
      <c r="AD463" s="107"/>
      <c r="AE463" s="107"/>
      <c r="AF463" s="107"/>
      <c r="AG463" s="107"/>
    </row>
    <row r="464" spans="1:33" ht="15.75" customHeight="1">
      <c r="A464" s="107"/>
      <c r="B464" s="107" t="s">
        <v>562</v>
      </c>
      <c r="C464" s="107" t="s">
        <v>448</v>
      </c>
      <c r="D464" s="107" t="s">
        <v>648</v>
      </c>
      <c r="E464" s="107" t="str">
        <f t="shared" si="187"/>
        <v>crude oil</v>
      </c>
      <c r="F464" s="107">
        <v>44853.486720000001</v>
      </c>
      <c r="G464" s="107">
        <f t="shared" si="188"/>
        <v>44853.486720000001</v>
      </c>
      <c r="H464" s="107">
        <v>44853.486720000001</v>
      </c>
      <c r="I464" s="107">
        <f t="shared" si="189"/>
        <v>44853.486720000001</v>
      </c>
      <c r="J464" s="107">
        <v>44853.486720000001</v>
      </c>
      <c r="K464" s="107">
        <f t="shared" si="190"/>
        <v>44853.486720000001</v>
      </c>
      <c r="L464" s="107">
        <v>44853.486720000001</v>
      </c>
      <c r="M464" s="107">
        <f t="shared" si="191"/>
        <v>44853.486720000001</v>
      </c>
      <c r="N464" s="107">
        <v>44853.486720000001</v>
      </c>
      <c r="O464" s="107">
        <f t="shared" si="192"/>
        <v>44853.486720000001</v>
      </c>
      <c r="P464" s="107">
        <v>44853.486720000001</v>
      </c>
      <c r="Q464" s="107">
        <f t="shared" si="193"/>
        <v>44853.486720000001</v>
      </c>
      <c r="R464" s="107">
        <v>44853.486720000001</v>
      </c>
      <c r="S464" s="107"/>
      <c r="T464" s="107"/>
      <c r="U464" s="107"/>
      <c r="V464" s="107"/>
      <c r="W464" s="107"/>
      <c r="X464" s="107"/>
      <c r="Y464" s="107"/>
      <c r="Z464" s="107"/>
      <c r="AA464" s="107"/>
      <c r="AB464" s="107"/>
      <c r="AC464" s="107"/>
      <c r="AD464" s="107"/>
      <c r="AE464" s="107"/>
      <c r="AF464" s="107"/>
      <c r="AG464" s="107"/>
    </row>
    <row r="465" spans="1:33" ht="15.75" customHeight="1">
      <c r="A465" s="107"/>
      <c r="B465" s="107" t="s">
        <v>562</v>
      </c>
      <c r="C465" s="107" t="s">
        <v>448</v>
      </c>
      <c r="D465" s="107" t="s">
        <v>649</v>
      </c>
      <c r="E465" s="107" t="str">
        <f t="shared" si="187"/>
        <v>solar PV</v>
      </c>
      <c r="F465" s="107">
        <v>644037.73060000001</v>
      </c>
      <c r="G465" s="107">
        <f t="shared" si="188"/>
        <v>657191.25294999999</v>
      </c>
      <c r="H465" s="107">
        <v>670344.77529999998</v>
      </c>
      <c r="I465" s="107">
        <f t="shared" si="189"/>
        <v>673430.62479999999</v>
      </c>
      <c r="J465" s="107">
        <v>676516.4743</v>
      </c>
      <c r="K465" s="107">
        <f t="shared" si="190"/>
        <v>678550.54499999993</v>
      </c>
      <c r="L465" s="107">
        <v>680584.61569999997</v>
      </c>
      <c r="M465" s="107">
        <f t="shared" si="191"/>
        <v>683376.58550000004</v>
      </c>
      <c r="N465" s="107">
        <v>686168.55530000001</v>
      </c>
      <c r="O465" s="107">
        <f t="shared" si="192"/>
        <v>691435.12269999995</v>
      </c>
      <c r="P465" s="107">
        <v>696701.69010000001</v>
      </c>
      <c r="Q465" s="107">
        <f t="shared" si="193"/>
        <v>699991.92489999998</v>
      </c>
      <c r="R465" s="107">
        <v>703282.15969999996</v>
      </c>
      <c r="S465" s="107"/>
      <c r="T465" s="107"/>
      <c r="U465" s="107"/>
      <c r="V465" s="107"/>
      <c r="W465" s="107"/>
      <c r="X465" s="107"/>
      <c r="Y465" s="107"/>
      <c r="Z465" s="107"/>
      <c r="AA465" s="107"/>
      <c r="AB465" s="107"/>
      <c r="AC465" s="107"/>
      <c r="AD465" s="107"/>
      <c r="AE465" s="107"/>
      <c r="AF465" s="107"/>
      <c r="AG465" s="107"/>
    </row>
    <row r="466" spans="1:33" ht="15.75" customHeight="1">
      <c r="A466" s="107"/>
      <c r="B466" s="107" t="s">
        <v>562</v>
      </c>
      <c r="C466" s="107" t="s">
        <v>448</v>
      </c>
      <c r="D466" s="107" t="s">
        <v>650</v>
      </c>
      <c r="E466" s="107" t="str">
        <f t="shared" si="187"/>
        <v>storage</v>
      </c>
      <c r="F466" s="107">
        <v>0</v>
      </c>
      <c r="G466" s="107">
        <v>0</v>
      </c>
      <c r="H466" s="107">
        <v>0</v>
      </c>
      <c r="I466" s="107">
        <v>0</v>
      </c>
      <c r="J466" s="107">
        <v>0</v>
      </c>
      <c r="K466" s="107">
        <v>0</v>
      </c>
      <c r="L466" s="107">
        <v>0</v>
      </c>
      <c r="M466" s="107">
        <v>0</v>
      </c>
      <c r="N466" s="107">
        <v>0</v>
      </c>
      <c r="O466" s="107">
        <v>0</v>
      </c>
      <c r="P466" s="107">
        <v>0</v>
      </c>
      <c r="Q466" s="107">
        <v>0</v>
      </c>
      <c r="R466" s="107">
        <v>0</v>
      </c>
      <c r="S466" s="107"/>
      <c r="T466" s="107"/>
      <c r="U466" s="107"/>
      <c r="V466" s="107"/>
      <c r="W466" s="107"/>
      <c r="X466" s="107"/>
      <c r="Y466" s="107"/>
      <c r="Z466" s="107"/>
      <c r="AA466" s="107"/>
      <c r="AB466" s="107"/>
      <c r="AC466" s="107"/>
      <c r="AD466" s="107"/>
      <c r="AE466" s="107"/>
      <c r="AF466" s="107"/>
      <c r="AG466" s="107"/>
    </row>
    <row r="467" spans="1:33" ht="15.75" customHeight="1">
      <c r="A467" s="107"/>
      <c r="B467" s="107" t="s">
        <v>562</v>
      </c>
      <c r="C467" s="107" t="s">
        <v>448</v>
      </c>
      <c r="D467" s="107" t="s">
        <v>652</v>
      </c>
      <c r="E467" s="107" t="str">
        <f t="shared" si="187"/>
        <v>solar PV</v>
      </c>
      <c r="F467" s="107">
        <v>4689452.7180000003</v>
      </c>
      <c r="G467" s="107">
        <f t="shared" ref="G467:G480" si="194">AVERAGE(F467,H467)</f>
        <v>5635603.7029999997</v>
      </c>
      <c r="H467" s="107">
        <v>6581754.6880000001</v>
      </c>
      <c r="I467" s="107">
        <f t="shared" ref="I467:I480" si="195">AVERAGE(H467,J467)</f>
        <v>6581754.6880000001</v>
      </c>
      <c r="J467" s="107">
        <v>6581754.6880000001</v>
      </c>
      <c r="K467" s="107">
        <f t="shared" ref="K467:K480" si="196">AVERAGE(J467,L467)</f>
        <v>6548914.1320000002</v>
      </c>
      <c r="L467" s="107">
        <v>6516073.5760000004</v>
      </c>
      <c r="M467" s="107">
        <f t="shared" ref="M467:M480" si="197">AVERAGE(L467,N467)</f>
        <v>6629949.3490000004</v>
      </c>
      <c r="N467" s="107">
        <v>6743825.1220000004</v>
      </c>
      <c r="O467" s="107">
        <f t="shared" ref="O467:O480" si="198">AVERAGE(N467,P467)</f>
        <v>7824296.2709999997</v>
      </c>
      <c r="P467" s="107">
        <v>8904767.4199999999</v>
      </c>
      <c r="Q467" s="107">
        <f t="shared" ref="Q467:Q480" si="199">AVERAGE(P467,R467)</f>
        <v>9704167.3499999996</v>
      </c>
      <c r="R467" s="107">
        <v>10503567.279999999</v>
      </c>
      <c r="S467" s="107"/>
      <c r="T467" s="107"/>
      <c r="U467" s="107"/>
      <c r="V467" s="107"/>
      <c r="W467" s="107"/>
      <c r="X467" s="107"/>
      <c r="Y467" s="107"/>
      <c r="Z467" s="107"/>
      <c r="AA467" s="107"/>
      <c r="AB467" s="107"/>
      <c r="AC467" s="107"/>
      <c r="AD467" s="107"/>
      <c r="AE467" s="107"/>
      <c r="AF467" s="107"/>
      <c r="AG467" s="107"/>
    </row>
    <row r="468" spans="1:33" ht="15.75" customHeight="1">
      <c r="A468" s="107"/>
      <c r="B468" s="107" t="s">
        <v>566</v>
      </c>
      <c r="C468" s="107" t="s">
        <v>448</v>
      </c>
      <c r="D468" s="107" t="s">
        <v>638</v>
      </c>
      <c r="E468" s="107" t="str">
        <f t="shared" si="187"/>
        <v>biomass</v>
      </c>
      <c r="F468" s="107">
        <v>0</v>
      </c>
      <c r="G468" s="107">
        <f t="shared" si="194"/>
        <v>0</v>
      </c>
      <c r="H468" s="107">
        <v>0</v>
      </c>
      <c r="I468" s="107">
        <f t="shared" si="195"/>
        <v>11930.1</v>
      </c>
      <c r="J468" s="107">
        <v>23860.2</v>
      </c>
      <c r="K468" s="107">
        <f t="shared" si="196"/>
        <v>78473.15400000001</v>
      </c>
      <c r="L468" s="107">
        <v>133086.10800000001</v>
      </c>
      <c r="M468" s="107">
        <f t="shared" si="197"/>
        <v>133086.10800000001</v>
      </c>
      <c r="N468" s="107">
        <v>133086.10800000001</v>
      </c>
      <c r="O468" s="107">
        <f t="shared" si="198"/>
        <v>117093.84600000001</v>
      </c>
      <c r="P468" s="107">
        <v>101101.584</v>
      </c>
      <c r="Q468" s="107">
        <f t="shared" si="199"/>
        <v>94638.510750000001</v>
      </c>
      <c r="R468" s="107">
        <v>88175.4375</v>
      </c>
      <c r="S468" s="107"/>
      <c r="T468" s="107"/>
      <c r="U468" s="107"/>
      <c r="V468" s="107"/>
      <c r="W468" s="107"/>
      <c r="X468" s="107"/>
      <c r="Y468" s="107"/>
      <c r="Z468" s="107"/>
      <c r="AA468" s="107"/>
      <c r="AB468" s="107"/>
      <c r="AC468" s="107"/>
      <c r="AD468" s="107"/>
      <c r="AE468" s="107"/>
      <c r="AF468" s="107"/>
      <c r="AG468" s="107"/>
    </row>
    <row r="469" spans="1:33" ht="15.75" customHeight="1">
      <c r="A469" s="107"/>
      <c r="B469" s="107" t="s">
        <v>566</v>
      </c>
      <c r="C469" s="107" t="s">
        <v>448</v>
      </c>
      <c r="D469" s="107" t="s">
        <v>639</v>
      </c>
      <c r="E469" s="107" t="str">
        <f t="shared" si="187"/>
        <v>hard coal</v>
      </c>
      <c r="F469" s="107">
        <v>8890802.5930000003</v>
      </c>
      <c r="G469" s="107">
        <f t="shared" si="194"/>
        <v>10197591.401500002</v>
      </c>
      <c r="H469" s="107">
        <v>11504380.210000001</v>
      </c>
      <c r="I469" s="107">
        <f t="shared" si="195"/>
        <v>11027305.9</v>
      </c>
      <c r="J469" s="107">
        <v>10550231.59</v>
      </c>
      <c r="K469" s="107">
        <f t="shared" si="196"/>
        <v>11386382.960000001</v>
      </c>
      <c r="L469" s="107">
        <v>12222534.33</v>
      </c>
      <c r="M469" s="107">
        <f t="shared" si="197"/>
        <v>11389281.300000001</v>
      </c>
      <c r="N469" s="107">
        <v>10556028.27</v>
      </c>
      <c r="O469" s="107">
        <f t="shared" si="198"/>
        <v>9917844.3839999996</v>
      </c>
      <c r="P469" s="107">
        <v>9279660.4979999997</v>
      </c>
      <c r="Q469" s="107">
        <f t="shared" si="199"/>
        <v>9017821.9014999997</v>
      </c>
      <c r="R469" s="107">
        <v>8755983.3049999997</v>
      </c>
      <c r="S469" s="107"/>
      <c r="T469" s="107"/>
      <c r="U469" s="107"/>
      <c r="V469" s="107"/>
      <c r="W469" s="107"/>
      <c r="X469" s="107"/>
      <c r="Y469" s="107"/>
      <c r="Z469" s="107"/>
      <c r="AA469" s="107"/>
      <c r="AB469" s="107"/>
      <c r="AC469" s="107"/>
      <c r="AD469" s="107"/>
      <c r="AE469" s="107"/>
      <c r="AF469" s="107"/>
      <c r="AG469" s="107"/>
    </row>
    <row r="470" spans="1:33" ht="15.75" customHeight="1">
      <c r="A470" s="107"/>
      <c r="B470" s="107" t="s">
        <v>566</v>
      </c>
      <c r="C470" s="107" t="s">
        <v>448</v>
      </c>
      <c r="D470" s="107" t="s">
        <v>640</v>
      </c>
      <c r="E470" s="107" t="str">
        <f t="shared" si="187"/>
        <v>solar thermal</v>
      </c>
      <c r="F470" s="107">
        <v>0</v>
      </c>
      <c r="G470" s="107">
        <f t="shared" si="194"/>
        <v>0</v>
      </c>
      <c r="H470" s="107">
        <v>0</v>
      </c>
      <c r="I470" s="107">
        <f t="shared" si="195"/>
        <v>0</v>
      </c>
      <c r="J470" s="107">
        <v>0</v>
      </c>
      <c r="K470" s="107">
        <f t="shared" si="196"/>
        <v>0</v>
      </c>
      <c r="L470" s="107">
        <v>0</v>
      </c>
      <c r="M470" s="107">
        <f t="shared" si="197"/>
        <v>0</v>
      </c>
      <c r="N470" s="107">
        <v>0</v>
      </c>
      <c r="O470" s="107">
        <f t="shared" si="198"/>
        <v>0</v>
      </c>
      <c r="P470" s="107">
        <v>0</v>
      </c>
      <c r="Q470" s="107">
        <f t="shared" si="199"/>
        <v>0</v>
      </c>
      <c r="R470" s="107">
        <v>0</v>
      </c>
      <c r="S470" s="107"/>
      <c r="T470" s="107"/>
      <c r="U470" s="107"/>
      <c r="V470" s="107"/>
      <c r="W470" s="107"/>
      <c r="X470" s="107"/>
      <c r="Y470" s="107"/>
      <c r="Z470" s="107"/>
      <c r="AA470" s="107"/>
      <c r="AB470" s="107"/>
      <c r="AC470" s="107"/>
      <c r="AD470" s="107"/>
      <c r="AE470" s="107"/>
      <c r="AF470" s="107"/>
      <c r="AG470" s="107"/>
    </row>
    <row r="471" spans="1:33" ht="15.75" customHeight="1">
      <c r="A471" s="107"/>
      <c r="B471" s="107" t="s">
        <v>566</v>
      </c>
      <c r="C471" s="107" t="s">
        <v>448</v>
      </c>
      <c r="D471" s="107" t="s">
        <v>641</v>
      </c>
      <c r="E471" s="107" t="str">
        <f t="shared" si="187"/>
        <v>geothermal</v>
      </c>
      <c r="F471" s="107">
        <v>0</v>
      </c>
      <c r="G471" s="107">
        <f t="shared" si="194"/>
        <v>0</v>
      </c>
      <c r="H471" s="107">
        <v>0</v>
      </c>
      <c r="I471" s="107">
        <f t="shared" si="195"/>
        <v>0</v>
      </c>
      <c r="J471" s="107">
        <v>0</v>
      </c>
      <c r="K471" s="107">
        <f t="shared" si="196"/>
        <v>0</v>
      </c>
      <c r="L471" s="107">
        <v>0</v>
      </c>
      <c r="M471" s="107">
        <f t="shared" si="197"/>
        <v>0</v>
      </c>
      <c r="N471" s="107">
        <v>0</v>
      </c>
      <c r="O471" s="107">
        <f t="shared" si="198"/>
        <v>0</v>
      </c>
      <c r="P471" s="107">
        <v>0</v>
      </c>
      <c r="Q471" s="107">
        <f t="shared" si="199"/>
        <v>0</v>
      </c>
      <c r="R471" s="107">
        <v>0</v>
      </c>
      <c r="S471" s="107"/>
      <c r="T471" s="107"/>
      <c r="U471" s="107"/>
      <c r="V471" s="107"/>
      <c r="W471" s="107"/>
      <c r="X471" s="107"/>
      <c r="Y471" s="107"/>
      <c r="Z471" s="107"/>
      <c r="AA471" s="107"/>
      <c r="AB471" s="107"/>
      <c r="AC471" s="107"/>
      <c r="AD471" s="107"/>
      <c r="AE471" s="107"/>
      <c r="AF471" s="107"/>
      <c r="AG471" s="107"/>
    </row>
    <row r="472" spans="1:33" ht="15.75" customHeight="1">
      <c r="A472" s="107"/>
      <c r="B472" s="107" t="s">
        <v>566</v>
      </c>
      <c r="C472" s="107" t="s">
        <v>448</v>
      </c>
      <c r="D472" s="107" t="s">
        <v>642</v>
      </c>
      <c r="E472" s="107" t="str">
        <f t="shared" si="187"/>
        <v>hydro</v>
      </c>
      <c r="F472" s="107">
        <v>24372662.260000002</v>
      </c>
      <c r="G472" s="107">
        <f t="shared" si="194"/>
        <v>24829627.975000001</v>
      </c>
      <c r="H472" s="107">
        <v>25286593.690000001</v>
      </c>
      <c r="I472" s="107">
        <f t="shared" si="195"/>
        <v>25279646.425000001</v>
      </c>
      <c r="J472" s="107">
        <v>25272699.16</v>
      </c>
      <c r="K472" s="107">
        <f t="shared" si="196"/>
        <v>25326232.375</v>
      </c>
      <c r="L472" s="107">
        <v>25379765.59</v>
      </c>
      <c r="M472" s="107">
        <f t="shared" si="197"/>
        <v>25379765.59</v>
      </c>
      <c r="N472" s="107">
        <v>25379765.59</v>
      </c>
      <c r="O472" s="107">
        <f t="shared" si="198"/>
        <v>25379765.59</v>
      </c>
      <c r="P472" s="107">
        <v>25379765.59</v>
      </c>
      <c r="Q472" s="107">
        <f t="shared" si="199"/>
        <v>25379765.59</v>
      </c>
      <c r="R472" s="107">
        <v>25379765.59</v>
      </c>
      <c r="S472" s="107"/>
      <c r="T472" s="107"/>
      <c r="U472" s="107"/>
      <c r="V472" s="107"/>
      <c r="W472" s="107"/>
      <c r="X472" s="107"/>
      <c r="Y472" s="107"/>
      <c r="Z472" s="107"/>
      <c r="AA472" s="107"/>
      <c r="AB472" s="107"/>
      <c r="AC472" s="107"/>
      <c r="AD472" s="107"/>
      <c r="AE472" s="107"/>
      <c r="AF472" s="107"/>
      <c r="AG472" s="107"/>
    </row>
    <row r="473" spans="1:33" ht="15.75" customHeight="1">
      <c r="A473" s="107"/>
      <c r="B473" s="107" t="s">
        <v>566</v>
      </c>
      <c r="C473" s="107" t="s">
        <v>448</v>
      </c>
      <c r="D473" s="107" t="s">
        <v>632</v>
      </c>
      <c r="E473" s="107" t="str">
        <f t="shared" si="187"/>
        <v>hydro</v>
      </c>
      <c r="F473" s="107">
        <v>18522711.670000002</v>
      </c>
      <c r="G473" s="107">
        <f t="shared" si="194"/>
        <v>17548323.325000003</v>
      </c>
      <c r="H473" s="107">
        <v>16573934.98</v>
      </c>
      <c r="I473" s="107">
        <f t="shared" si="195"/>
        <v>14899234.935000001</v>
      </c>
      <c r="J473" s="107">
        <v>13224534.890000001</v>
      </c>
      <c r="K473" s="107">
        <f t="shared" si="196"/>
        <v>13483901.59</v>
      </c>
      <c r="L473" s="107">
        <v>13743268.289999999</v>
      </c>
      <c r="M473" s="107">
        <f t="shared" si="197"/>
        <v>12996220.809999999</v>
      </c>
      <c r="N473" s="107">
        <v>12249173.33</v>
      </c>
      <c r="O473" s="107">
        <f t="shared" si="198"/>
        <v>13528636.66</v>
      </c>
      <c r="P473" s="107">
        <v>14808099.99</v>
      </c>
      <c r="Q473" s="107">
        <f t="shared" si="199"/>
        <v>14585901.635</v>
      </c>
      <c r="R473" s="107">
        <v>14363703.279999999</v>
      </c>
      <c r="S473" s="107"/>
      <c r="T473" s="107"/>
      <c r="U473" s="107"/>
      <c r="V473" s="107"/>
      <c r="W473" s="107"/>
      <c r="X473" s="107"/>
      <c r="Y473" s="107"/>
      <c r="Z473" s="107"/>
      <c r="AA473" s="107"/>
      <c r="AB473" s="107"/>
      <c r="AC473" s="107"/>
      <c r="AD473" s="107"/>
      <c r="AE473" s="107"/>
      <c r="AF473" s="107"/>
      <c r="AG473" s="107"/>
    </row>
    <row r="474" spans="1:33" ht="15.75" customHeight="1">
      <c r="A474" s="107"/>
      <c r="B474" s="107" t="s">
        <v>566</v>
      </c>
      <c r="C474" s="107" t="s">
        <v>448</v>
      </c>
      <c r="D474" s="107" t="s">
        <v>643</v>
      </c>
      <c r="E474" s="107" t="str">
        <f t="shared" si="187"/>
        <v>onshore wind</v>
      </c>
      <c r="F474" s="107">
        <v>5709737.4950000001</v>
      </c>
      <c r="G474" s="107">
        <f t="shared" si="194"/>
        <v>6657692.2965000002</v>
      </c>
      <c r="H474" s="107">
        <v>7605647.0980000002</v>
      </c>
      <c r="I474" s="107">
        <f t="shared" si="195"/>
        <v>9651113.6490000002</v>
      </c>
      <c r="J474" s="107">
        <v>11696580.199999999</v>
      </c>
      <c r="K474" s="107">
        <f t="shared" si="196"/>
        <v>14296971.135</v>
      </c>
      <c r="L474" s="107">
        <v>16897362.07</v>
      </c>
      <c r="M474" s="107">
        <f t="shared" si="197"/>
        <v>23969513.899999999</v>
      </c>
      <c r="N474" s="107">
        <v>31041665.73</v>
      </c>
      <c r="O474" s="107">
        <f t="shared" si="198"/>
        <v>35056214.810000002</v>
      </c>
      <c r="P474" s="107">
        <v>39070763.890000001</v>
      </c>
      <c r="Q474" s="107">
        <f t="shared" si="199"/>
        <v>42686216.414999999</v>
      </c>
      <c r="R474" s="107">
        <v>46301668.939999998</v>
      </c>
      <c r="S474" s="107"/>
      <c r="T474" s="107"/>
      <c r="U474" s="107"/>
      <c r="V474" s="107"/>
      <c r="W474" s="107"/>
      <c r="X474" s="107"/>
      <c r="Y474" s="107"/>
      <c r="Z474" s="107"/>
      <c r="AA474" s="107"/>
      <c r="AB474" s="107"/>
      <c r="AC474" s="107"/>
      <c r="AD474" s="107"/>
      <c r="AE474" s="107"/>
      <c r="AF474" s="107"/>
      <c r="AG474" s="107"/>
    </row>
    <row r="475" spans="1:33" ht="15.75" customHeight="1">
      <c r="A475" s="107"/>
      <c r="B475" s="107" t="s">
        <v>566</v>
      </c>
      <c r="C475" s="107" t="s">
        <v>448</v>
      </c>
      <c r="D475" s="107" t="s">
        <v>644</v>
      </c>
      <c r="E475" s="107" t="str">
        <f t="shared" si="187"/>
        <v>natural gas nonpeaker</v>
      </c>
      <c r="F475" s="107">
        <v>46015587.450000003</v>
      </c>
      <c r="G475" s="107">
        <f t="shared" si="194"/>
        <v>43605381.805</v>
      </c>
      <c r="H475" s="107">
        <v>41195176.159999996</v>
      </c>
      <c r="I475" s="107">
        <f t="shared" si="195"/>
        <v>41408392.719999999</v>
      </c>
      <c r="J475" s="107">
        <v>41621609.280000001</v>
      </c>
      <c r="K475" s="107">
        <f t="shared" si="196"/>
        <v>38373128.015000001</v>
      </c>
      <c r="L475" s="107">
        <v>35124646.75</v>
      </c>
      <c r="M475" s="107">
        <f t="shared" si="197"/>
        <v>33256189.52</v>
      </c>
      <c r="N475" s="107">
        <v>31387732.289999999</v>
      </c>
      <c r="O475" s="107">
        <f t="shared" si="198"/>
        <v>30911052.805</v>
      </c>
      <c r="P475" s="107">
        <v>30434373.32</v>
      </c>
      <c r="Q475" s="107">
        <f t="shared" si="199"/>
        <v>30360822.945</v>
      </c>
      <c r="R475" s="107">
        <v>30287272.57</v>
      </c>
      <c r="S475" s="107"/>
      <c r="T475" s="107"/>
      <c r="U475" s="107"/>
      <c r="V475" s="107"/>
      <c r="W475" s="107"/>
      <c r="X475" s="107"/>
      <c r="Y475" s="107"/>
      <c r="Z475" s="107"/>
      <c r="AA475" s="107"/>
      <c r="AB475" s="107"/>
      <c r="AC475" s="107"/>
      <c r="AD475" s="107"/>
      <c r="AE475" s="107"/>
      <c r="AF475" s="107"/>
      <c r="AG475" s="107"/>
    </row>
    <row r="476" spans="1:33" ht="15.75" customHeight="1">
      <c r="A476" s="107"/>
      <c r="B476" s="107" t="s">
        <v>566</v>
      </c>
      <c r="C476" s="107" t="s">
        <v>448</v>
      </c>
      <c r="D476" s="107" t="s">
        <v>645</v>
      </c>
      <c r="E476" s="107" t="str">
        <f t="shared" si="187"/>
        <v>natural gas peaker</v>
      </c>
      <c r="F476" s="107">
        <v>139454.96</v>
      </c>
      <c r="G476" s="107">
        <f t="shared" si="194"/>
        <v>108764.16</v>
      </c>
      <c r="H476" s="107">
        <v>78073.36</v>
      </c>
      <c r="I476" s="107">
        <f t="shared" si="195"/>
        <v>78073.36</v>
      </c>
      <c r="J476" s="107">
        <v>78073.36</v>
      </c>
      <c r="K476" s="107">
        <f t="shared" si="196"/>
        <v>78073.36</v>
      </c>
      <c r="L476" s="107">
        <v>78073.36</v>
      </c>
      <c r="M476" s="107">
        <f t="shared" si="197"/>
        <v>68397.272704999996</v>
      </c>
      <c r="N476" s="107">
        <v>58721.185409999998</v>
      </c>
      <c r="O476" s="107">
        <f t="shared" si="198"/>
        <v>46329.113669999999</v>
      </c>
      <c r="P476" s="107">
        <v>33937.041929999999</v>
      </c>
      <c r="Q476" s="107">
        <f t="shared" si="199"/>
        <v>29947.120965000002</v>
      </c>
      <c r="R476" s="107">
        <v>25957.200000000001</v>
      </c>
      <c r="S476" s="107"/>
      <c r="T476" s="107"/>
      <c r="U476" s="107"/>
      <c r="V476" s="107"/>
      <c r="W476" s="107"/>
      <c r="X476" s="107"/>
      <c r="Y476" s="107"/>
      <c r="Z476" s="107"/>
      <c r="AA476" s="107"/>
      <c r="AB476" s="107"/>
      <c r="AC476" s="107"/>
      <c r="AD476" s="107"/>
      <c r="AE476" s="107"/>
      <c r="AF476" s="107"/>
      <c r="AG476" s="107"/>
    </row>
    <row r="477" spans="1:33" ht="15.75" customHeight="1">
      <c r="A477" s="107"/>
      <c r="B477" s="107" t="s">
        <v>566</v>
      </c>
      <c r="C477" s="107" t="s">
        <v>448</v>
      </c>
      <c r="D477" s="107" t="s">
        <v>646</v>
      </c>
      <c r="E477" s="107" t="str">
        <f t="shared" si="187"/>
        <v>nuclear</v>
      </c>
      <c r="F477" s="107">
        <v>42614008.909999996</v>
      </c>
      <c r="G477" s="107">
        <f t="shared" si="194"/>
        <v>38659879.890000001</v>
      </c>
      <c r="H477" s="107">
        <v>34705750.869999997</v>
      </c>
      <c r="I477" s="107">
        <f t="shared" si="195"/>
        <v>30589962.640000001</v>
      </c>
      <c r="J477" s="107">
        <v>26474174.41</v>
      </c>
      <c r="K477" s="107">
        <f t="shared" si="196"/>
        <v>26474174.41</v>
      </c>
      <c r="L477" s="107">
        <v>26474174.41</v>
      </c>
      <c r="M477" s="107">
        <f t="shared" si="197"/>
        <v>26474174.41</v>
      </c>
      <c r="N477" s="107">
        <v>26474174.41</v>
      </c>
      <c r="O477" s="107">
        <f t="shared" si="198"/>
        <v>26474174.41</v>
      </c>
      <c r="P477" s="107">
        <v>26474174.41</v>
      </c>
      <c r="Q477" s="107">
        <f t="shared" si="199"/>
        <v>21703445.02</v>
      </c>
      <c r="R477" s="107">
        <v>16932715.629999999</v>
      </c>
      <c r="S477" s="107"/>
      <c r="T477" s="107"/>
      <c r="U477" s="107"/>
      <c r="V477" s="107"/>
      <c r="W477" s="107"/>
      <c r="X477" s="107"/>
      <c r="Y477" s="107"/>
      <c r="Z477" s="107"/>
      <c r="AA477" s="107"/>
      <c r="AB477" s="107"/>
      <c r="AC477" s="107"/>
      <c r="AD477" s="107"/>
      <c r="AE477" s="107"/>
      <c r="AF477" s="107"/>
      <c r="AG477" s="107"/>
    </row>
    <row r="478" spans="1:33" ht="15.75" customHeight="1">
      <c r="A478" s="107"/>
      <c r="B478" s="107" t="s">
        <v>566</v>
      </c>
      <c r="C478" s="107" t="s">
        <v>448</v>
      </c>
      <c r="D478" s="107" t="s">
        <v>647</v>
      </c>
      <c r="E478" s="107" t="str">
        <f t="shared" si="187"/>
        <v>offshore wind</v>
      </c>
      <c r="F478" s="107">
        <v>0</v>
      </c>
      <c r="G478" s="107">
        <f t="shared" si="194"/>
        <v>0</v>
      </c>
      <c r="H478" s="107">
        <v>0</v>
      </c>
      <c r="I478" s="107">
        <f t="shared" si="195"/>
        <v>248774.89120000001</v>
      </c>
      <c r="J478" s="107">
        <v>497549.78240000003</v>
      </c>
      <c r="K478" s="107">
        <f t="shared" si="196"/>
        <v>3796622.7431999999</v>
      </c>
      <c r="L478" s="107">
        <v>7095695.7039999999</v>
      </c>
      <c r="M478" s="107">
        <f t="shared" si="197"/>
        <v>7095695.7039999999</v>
      </c>
      <c r="N478" s="107">
        <v>7095695.7039999999</v>
      </c>
      <c r="O478" s="107">
        <f t="shared" si="198"/>
        <v>8191471.3355</v>
      </c>
      <c r="P478" s="107">
        <v>9287246.9670000002</v>
      </c>
      <c r="Q478" s="107">
        <f t="shared" si="199"/>
        <v>12276613.3235</v>
      </c>
      <c r="R478" s="107">
        <v>15265979.68</v>
      </c>
      <c r="S478" s="107"/>
      <c r="T478" s="107"/>
      <c r="U478" s="107"/>
      <c r="V478" s="107"/>
      <c r="W478" s="107"/>
      <c r="X478" s="107"/>
      <c r="Y478" s="107"/>
      <c r="Z478" s="107"/>
      <c r="AA478" s="107"/>
      <c r="AB478" s="107"/>
      <c r="AC478" s="107"/>
      <c r="AD478" s="107"/>
      <c r="AE478" s="107"/>
      <c r="AF478" s="107"/>
      <c r="AG478" s="107"/>
    </row>
    <row r="479" spans="1:33" ht="15.75" customHeight="1">
      <c r="A479" s="107"/>
      <c r="B479" s="107" t="s">
        <v>566</v>
      </c>
      <c r="C479" s="107" t="s">
        <v>448</v>
      </c>
      <c r="D479" s="107" t="s">
        <v>648</v>
      </c>
      <c r="E479" s="107" t="str">
        <f t="shared" si="187"/>
        <v>crude oil</v>
      </c>
      <c r="F479" s="107">
        <v>1460942.139</v>
      </c>
      <c r="G479" s="107">
        <f t="shared" si="194"/>
        <v>1460942.139</v>
      </c>
      <c r="H479" s="107">
        <v>1460942.139</v>
      </c>
      <c r="I479" s="107">
        <f t="shared" si="195"/>
        <v>1460942.139</v>
      </c>
      <c r="J479" s="107">
        <v>1460942.139</v>
      </c>
      <c r="K479" s="107">
        <f t="shared" si="196"/>
        <v>1460942.139</v>
      </c>
      <c r="L479" s="107">
        <v>1460942.139</v>
      </c>
      <c r="M479" s="107">
        <f t="shared" si="197"/>
        <v>1460942.139</v>
      </c>
      <c r="N479" s="107">
        <v>1460942.139</v>
      </c>
      <c r="O479" s="107">
        <f t="shared" si="198"/>
        <v>1460942.139</v>
      </c>
      <c r="P479" s="107">
        <v>1460942.139</v>
      </c>
      <c r="Q479" s="107">
        <f t="shared" si="199"/>
        <v>1378558.1834999998</v>
      </c>
      <c r="R479" s="107">
        <v>1296174.2279999999</v>
      </c>
      <c r="S479" s="107"/>
      <c r="T479" s="107"/>
      <c r="U479" s="107"/>
      <c r="V479" s="107"/>
      <c r="W479" s="107"/>
      <c r="X479" s="107"/>
      <c r="Y479" s="107"/>
      <c r="Z479" s="107"/>
      <c r="AA479" s="107"/>
      <c r="AB479" s="107"/>
      <c r="AC479" s="107"/>
      <c r="AD479" s="107"/>
      <c r="AE479" s="107"/>
      <c r="AF479" s="107"/>
      <c r="AG479" s="107"/>
    </row>
    <row r="480" spans="1:33" ht="15.75" customHeight="1">
      <c r="A480" s="107"/>
      <c r="B480" s="107" t="s">
        <v>566</v>
      </c>
      <c r="C480" s="107" t="s">
        <v>448</v>
      </c>
      <c r="D480" s="107" t="s">
        <v>649</v>
      </c>
      <c r="E480" s="107" t="str">
        <f t="shared" si="187"/>
        <v>solar PV</v>
      </c>
      <c r="F480" s="107">
        <v>1845961.6629999999</v>
      </c>
      <c r="G480" s="107">
        <f t="shared" si="194"/>
        <v>2044701.4210000001</v>
      </c>
      <c r="H480" s="107">
        <v>2243441.179</v>
      </c>
      <c r="I480" s="107">
        <f t="shared" si="195"/>
        <v>2286140.0504999999</v>
      </c>
      <c r="J480" s="107">
        <v>2328838.9219999998</v>
      </c>
      <c r="K480" s="107">
        <f t="shared" si="196"/>
        <v>2370682.0599999996</v>
      </c>
      <c r="L480" s="107">
        <v>2412525.1979999999</v>
      </c>
      <c r="M480" s="107">
        <f t="shared" si="197"/>
        <v>2466098.1274999999</v>
      </c>
      <c r="N480" s="107">
        <v>2519671.057</v>
      </c>
      <c r="O480" s="107">
        <f t="shared" si="198"/>
        <v>2586266.6179999998</v>
      </c>
      <c r="P480" s="107">
        <v>2652862.179</v>
      </c>
      <c r="Q480" s="107">
        <f t="shared" si="199"/>
        <v>2738705.0805000002</v>
      </c>
      <c r="R480" s="107">
        <v>2824547.9819999998</v>
      </c>
      <c r="S480" s="107"/>
      <c r="T480" s="107"/>
      <c r="U480" s="107"/>
      <c r="V480" s="107"/>
      <c r="W480" s="107"/>
      <c r="X480" s="107"/>
      <c r="Y480" s="107"/>
      <c r="Z480" s="107"/>
      <c r="AA480" s="107"/>
      <c r="AB480" s="107"/>
      <c r="AC480" s="107"/>
      <c r="AD480" s="107"/>
      <c r="AE480" s="107"/>
      <c r="AF480" s="107"/>
      <c r="AG480" s="107"/>
    </row>
    <row r="481" spans="1:33" ht="15.75" customHeight="1">
      <c r="A481" s="107"/>
      <c r="B481" s="107" t="s">
        <v>566</v>
      </c>
      <c r="C481" s="107" t="s">
        <v>448</v>
      </c>
      <c r="D481" s="107" t="s">
        <v>650</v>
      </c>
      <c r="E481" s="107" t="str">
        <f t="shared" si="187"/>
        <v>storage</v>
      </c>
      <c r="F481" s="107">
        <v>0</v>
      </c>
      <c r="G481" s="107">
        <v>0</v>
      </c>
      <c r="H481" s="107">
        <v>0</v>
      </c>
      <c r="I481" s="107">
        <v>0</v>
      </c>
      <c r="J481" s="107">
        <v>0</v>
      </c>
      <c r="K481" s="107">
        <v>0</v>
      </c>
      <c r="L481" s="107">
        <v>0</v>
      </c>
      <c r="M481" s="107">
        <v>0</v>
      </c>
      <c r="N481" s="107">
        <v>0</v>
      </c>
      <c r="O481" s="107">
        <v>0</v>
      </c>
      <c r="P481" s="107">
        <v>0</v>
      </c>
      <c r="Q481" s="107">
        <v>0</v>
      </c>
      <c r="R481" s="107">
        <v>0</v>
      </c>
      <c r="S481" s="107"/>
      <c r="T481" s="107"/>
      <c r="U481" s="107"/>
      <c r="V481" s="107"/>
      <c r="W481" s="107"/>
      <c r="X481" s="107"/>
      <c r="Y481" s="107"/>
      <c r="Z481" s="107"/>
      <c r="AA481" s="107"/>
      <c r="AB481" s="107"/>
      <c r="AC481" s="107"/>
      <c r="AD481" s="107"/>
      <c r="AE481" s="107"/>
      <c r="AF481" s="107"/>
      <c r="AG481" s="107"/>
    </row>
    <row r="482" spans="1:33" ht="15.75" customHeight="1">
      <c r="A482" s="107"/>
      <c r="B482" s="107" t="s">
        <v>566</v>
      </c>
      <c r="C482" s="107" t="s">
        <v>448</v>
      </c>
      <c r="D482" s="107" t="s">
        <v>652</v>
      </c>
      <c r="E482" s="107" t="str">
        <f t="shared" si="187"/>
        <v>solar PV</v>
      </c>
      <c r="F482" s="107">
        <v>467353.99089999998</v>
      </c>
      <c r="G482" s="107">
        <f t="shared" ref="G482:G495" si="200">AVERAGE(F482,H482)</f>
        <v>467400.42684999999</v>
      </c>
      <c r="H482" s="107">
        <v>467446.8628</v>
      </c>
      <c r="I482" s="107">
        <f t="shared" ref="I482:I495" si="201">AVERAGE(H482,J482)</f>
        <v>467446.8628</v>
      </c>
      <c r="J482" s="107">
        <v>467446.8628</v>
      </c>
      <c r="K482" s="107">
        <f t="shared" ref="K482:K495" si="202">AVERAGE(J482,L482)</f>
        <v>465122.81185</v>
      </c>
      <c r="L482" s="107">
        <v>462798.76089999999</v>
      </c>
      <c r="M482" s="107">
        <f t="shared" ref="M482:M495" si="203">AVERAGE(L482,N482)</f>
        <v>460486.72699999996</v>
      </c>
      <c r="N482" s="107">
        <v>458174.69309999997</v>
      </c>
      <c r="O482" s="107">
        <f t="shared" ref="O482:O495" si="204">AVERAGE(N482,P482)</f>
        <v>455886.70825000003</v>
      </c>
      <c r="P482" s="107">
        <v>453598.72340000002</v>
      </c>
      <c r="Q482" s="107">
        <f t="shared" ref="Q482:Q495" si="205">AVERAGE(P482,R482)</f>
        <v>451334.55500000005</v>
      </c>
      <c r="R482" s="107">
        <v>449070.38660000003</v>
      </c>
      <c r="S482" s="107"/>
      <c r="T482" s="107"/>
      <c r="U482" s="107"/>
      <c r="V482" s="107"/>
      <c r="W482" s="107"/>
      <c r="X482" s="107"/>
      <c r="Y482" s="107"/>
      <c r="Z482" s="107"/>
      <c r="AA482" s="107"/>
      <c r="AB482" s="107"/>
      <c r="AC482" s="107"/>
      <c r="AD482" s="107"/>
      <c r="AE482" s="107"/>
      <c r="AF482" s="107"/>
      <c r="AG482" s="107"/>
    </row>
    <row r="483" spans="1:33" ht="15.75" customHeight="1">
      <c r="A483" s="107"/>
      <c r="B483" s="107" t="s">
        <v>569</v>
      </c>
      <c r="C483" s="107" t="s">
        <v>448</v>
      </c>
      <c r="D483" s="107" t="s">
        <v>638</v>
      </c>
      <c r="E483" s="107" t="str">
        <f t="shared" si="187"/>
        <v>biomass</v>
      </c>
      <c r="F483" s="107">
        <v>0</v>
      </c>
      <c r="G483" s="107">
        <f t="shared" si="200"/>
        <v>0</v>
      </c>
      <c r="H483" s="107">
        <v>0</v>
      </c>
      <c r="I483" s="107">
        <f t="shared" si="201"/>
        <v>0</v>
      </c>
      <c r="J483" s="107">
        <v>0</v>
      </c>
      <c r="K483" s="107">
        <f t="shared" si="202"/>
        <v>0</v>
      </c>
      <c r="L483" s="107">
        <v>0</v>
      </c>
      <c r="M483" s="107">
        <f t="shared" si="203"/>
        <v>0</v>
      </c>
      <c r="N483" s="107">
        <v>0</v>
      </c>
      <c r="O483" s="107">
        <f t="shared" si="204"/>
        <v>0</v>
      </c>
      <c r="P483" s="107">
        <v>0</v>
      </c>
      <c r="Q483" s="107">
        <f t="shared" si="205"/>
        <v>0</v>
      </c>
      <c r="R483" s="107">
        <v>0</v>
      </c>
      <c r="S483" s="107"/>
      <c r="T483" s="107"/>
      <c r="U483" s="107"/>
      <c r="V483" s="107"/>
      <c r="W483" s="107"/>
      <c r="X483" s="107"/>
      <c r="Y483" s="107"/>
      <c r="Z483" s="107"/>
      <c r="AA483" s="107"/>
      <c r="AB483" s="107"/>
      <c r="AC483" s="107"/>
      <c r="AD483" s="107"/>
      <c r="AE483" s="107"/>
      <c r="AF483" s="107"/>
      <c r="AG483" s="107"/>
    </row>
    <row r="484" spans="1:33" ht="15.75" customHeight="1">
      <c r="A484" s="107"/>
      <c r="B484" s="107" t="s">
        <v>569</v>
      </c>
      <c r="C484" s="107" t="s">
        <v>448</v>
      </c>
      <c r="D484" s="107" t="s">
        <v>639</v>
      </c>
      <c r="E484" s="107" t="str">
        <f t="shared" si="187"/>
        <v>hard coal</v>
      </c>
      <c r="F484" s="107">
        <v>73047071.890000001</v>
      </c>
      <c r="G484" s="107">
        <f t="shared" si="200"/>
        <v>65734190.100000001</v>
      </c>
      <c r="H484" s="107">
        <v>58421308.310000002</v>
      </c>
      <c r="I484" s="107">
        <f t="shared" si="201"/>
        <v>59735389.469999999</v>
      </c>
      <c r="J484" s="107">
        <v>61049470.630000003</v>
      </c>
      <c r="K484" s="107">
        <f t="shared" si="202"/>
        <v>62270854.549999997</v>
      </c>
      <c r="L484" s="107">
        <v>63492238.469999999</v>
      </c>
      <c r="M484" s="107">
        <f t="shared" si="203"/>
        <v>63447399.060000002</v>
      </c>
      <c r="N484" s="107">
        <v>63402559.649999999</v>
      </c>
      <c r="O484" s="107">
        <f t="shared" si="204"/>
        <v>63764281.280000001</v>
      </c>
      <c r="P484" s="107">
        <v>64126002.909999996</v>
      </c>
      <c r="Q484" s="107">
        <f t="shared" si="205"/>
        <v>60945121.739999995</v>
      </c>
      <c r="R484" s="107">
        <v>57764240.57</v>
      </c>
      <c r="S484" s="107"/>
      <c r="T484" s="107"/>
      <c r="U484" s="107"/>
      <c r="V484" s="107"/>
      <c r="W484" s="107"/>
      <c r="X484" s="107"/>
      <c r="Y484" s="107"/>
      <c r="Z484" s="107"/>
      <c r="AA484" s="107"/>
      <c r="AB484" s="107"/>
      <c r="AC484" s="107"/>
      <c r="AD484" s="107"/>
      <c r="AE484" s="107"/>
      <c r="AF484" s="107"/>
      <c r="AG484" s="107"/>
    </row>
    <row r="485" spans="1:33" ht="15.75" customHeight="1">
      <c r="A485" s="107"/>
      <c r="B485" s="107" t="s">
        <v>569</v>
      </c>
      <c r="C485" s="107" t="s">
        <v>448</v>
      </c>
      <c r="D485" s="107" t="s">
        <v>640</v>
      </c>
      <c r="E485" s="107" t="str">
        <f t="shared" si="187"/>
        <v>solar thermal</v>
      </c>
      <c r="F485" s="107">
        <v>0</v>
      </c>
      <c r="G485" s="107">
        <f t="shared" si="200"/>
        <v>0</v>
      </c>
      <c r="H485" s="107">
        <v>0</v>
      </c>
      <c r="I485" s="107">
        <f t="shared" si="201"/>
        <v>0</v>
      </c>
      <c r="J485" s="107">
        <v>0</v>
      </c>
      <c r="K485" s="107">
        <f t="shared" si="202"/>
        <v>0</v>
      </c>
      <c r="L485" s="107">
        <v>0</v>
      </c>
      <c r="M485" s="107">
        <f t="shared" si="203"/>
        <v>0</v>
      </c>
      <c r="N485" s="107">
        <v>0</v>
      </c>
      <c r="O485" s="107">
        <f t="shared" si="204"/>
        <v>0</v>
      </c>
      <c r="P485" s="107">
        <v>0</v>
      </c>
      <c r="Q485" s="107">
        <f t="shared" si="205"/>
        <v>0</v>
      </c>
      <c r="R485" s="107">
        <v>0</v>
      </c>
      <c r="S485" s="107"/>
      <c r="T485" s="107"/>
      <c r="U485" s="107"/>
      <c r="V485" s="107"/>
      <c r="W485" s="107"/>
      <c r="X485" s="107"/>
      <c r="Y485" s="107"/>
      <c r="Z485" s="107"/>
      <c r="AA485" s="107"/>
      <c r="AB485" s="107"/>
      <c r="AC485" s="107"/>
      <c r="AD485" s="107"/>
      <c r="AE485" s="107"/>
      <c r="AF485" s="107"/>
      <c r="AG485" s="107"/>
    </row>
    <row r="486" spans="1:33" ht="15.75" customHeight="1">
      <c r="A486" s="107"/>
      <c r="B486" s="107" t="s">
        <v>569</v>
      </c>
      <c r="C486" s="107" t="s">
        <v>448</v>
      </c>
      <c r="D486" s="107" t="s">
        <v>641</v>
      </c>
      <c r="E486" s="107" t="str">
        <f t="shared" si="187"/>
        <v>geothermal</v>
      </c>
      <c r="F486" s="107">
        <v>0</v>
      </c>
      <c r="G486" s="107">
        <f t="shared" si="200"/>
        <v>0</v>
      </c>
      <c r="H486" s="107">
        <v>0</v>
      </c>
      <c r="I486" s="107">
        <f t="shared" si="201"/>
        <v>0</v>
      </c>
      <c r="J486" s="107">
        <v>0</v>
      </c>
      <c r="K486" s="107">
        <f t="shared" si="202"/>
        <v>0</v>
      </c>
      <c r="L486" s="107">
        <v>0</v>
      </c>
      <c r="M486" s="107">
        <f t="shared" si="203"/>
        <v>0</v>
      </c>
      <c r="N486" s="107">
        <v>0</v>
      </c>
      <c r="O486" s="107">
        <f t="shared" si="204"/>
        <v>0</v>
      </c>
      <c r="P486" s="107">
        <v>0</v>
      </c>
      <c r="Q486" s="107">
        <f t="shared" si="205"/>
        <v>0</v>
      </c>
      <c r="R486" s="107">
        <v>0</v>
      </c>
      <c r="S486" s="107"/>
      <c r="T486" s="107"/>
      <c r="U486" s="107"/>
      <c r="V486" s="107"/>
      <c r="W486" s="107"/>
      <c r="X486" s="107"/>
      <c r="Y486" s="107"/>
      <c r="Z486" s="107"/>
      <c r="AA486" s="107"/>
      <c r="AB486" s="107"/>
      <c r="AC486" s="107"/>
      <c r="AD486" s="107"/>
      <c r="AE486" s="107"/>
      <c r="AF486" s="107"/>
      <c r="AG486" s="107"/>
    </row>
    <row r="487" spans="1:33" ht="15.75" customHeight="1">
      <c r="A487" s="107"/>
      <c r="B487" s="107" t="s">
        <v>569</v>
      </c>
      <c r="C487" s="107" t="s">
        <v>448</v>
      </c>
      <c r="D487" s="107" t="s">
        <v>642</v>
      </c>
      <c r="E487" s="107" t="str">
        <f t="shared" si="187"/>
        <v>hydro</v>
      </c>
      <c r="F487" s="107">
        <v>437337.97269999998</v>
      </c>
      <c r="G487" s="107">
        <f t="shared" si="200"/>
        <v>437337.97269999998</v>
      </c>
      <c r="H487" s="107">
        <v>437337.97269999998</v>
      </c>
      <c r="I487" s="107">
        <f t="shared" si="201"/>
        <v>437337.97269999998</v>
      </c>
      <c r="J487" s="107">
        <v>437337.97269999998</v>
      </c>
      <c r="K487" s="107">
        <f t="shared" si="202"/>
        <v>437337.97269999998</v>
      </c>
      <c r="L487" s="107">
        <v>437337.97269999998</v>
      </c>
      <c r="M487" s="107">
        <f t="shared" si="203"/>
        <v>437337.97269999998</v>
      </c>
      <c r="N487" s="107">
        <v>437337.97269999998</v>
      </c>
      <c r="O487" s="107">
        <f t="shared" si="204"/>
        <v>437337.97269999998</v>
      </c>
      <c r="P487" s="107">
        <v>437337.97269999998</v>
      </c>
      <c r="Q487" s="107">
        <f t="shared" si="205"/>
        <v>437337.97269999998</v>
      </c>
      <c r="R487" s="107">
        <v>437337.97269999998</v>
      </c>
      <c r="S487" s="107"/>
      <c r="T487" s="107"/>
      <c r="U487" s="107"/>
      <c r="V487" s="107"/>
      <c r="W487" s="107"/>
      <c r="X487" s="107"/>
      <c r="Y487" s="107"/>
      <c r="Z487" s="107"/>
      <c r="AA487" s="107"/>
      <c r="AB487" s="107"/>
      <c r="AC487" s="107"/>
      <c r="AD487" s="107"/>
      <c r="AE487" s="107"/>
      <c r="AF487" s="107"/>
      <c r="AG487" s="107"/>
    </row>
    <row r="488" spans="1:33" ht="15.75" customHeight="1">
      <c r="A488" s="107"/>
      <c r="B488" s="107" t="s">
        <v>569</v>
      </c>
      <c r="C488" s="107" t="s">
        <v>448</v>
      </c>
      <c r="D488" s="107" t="s">
        <v>632</v>
      </c>
      <c r="E488" s="107" t="str">
        <f t="shared" si="187"/>
        <v>hydro</v>
      </c>
      <c r="F488" s="107">
        <v>0</v>
      </c>
      <c r="G488" s="107">
        <f t="shared" si="200"/>
        <v>0</v>
      </c>
      <c r="H488" s="107">
        <v>0</v>
      </c>
      <c r="I488" s="107">
        <f t="shared" si="201"/>
        <v>0</v>
      </c>
      <c r="J488" s="107">
        <v>0</v>
      </c>
      <c r="K488" s="107">
        <f t="shared" si="202"/>
        <v>0</v>
      </c>
      <c r="L488" s="107">
        <v>0</v>
      </c>
      <c r="M488" s="107">
        <f t="shared" si="203"/>
        <v>0</v>
      </c>
      <c r="N488" s="107">
        <v>0</v>
      </c>
      <c r="O488" s="107">
        <f t="shared" si="204"/>
        <v>0</v>
      </c>
      <c r="P488" s="107">
        <v>0</v>
      </c>
      <c r="Q488" s="107">
        <f t="shared" si="205"/>
        <v>0</v>
      </c>
      <c r="R488" s="107">
        <v>0</v>
      </c>
      <c r="S488" s="107"/>
      <c r="T488" s="107"/>
      <c r="U488" s="107"/>
      <c r="V488" s="107"/>
      <c r="W488" s="107"/>
      <c r="X488" s="107"/>
      <c r="Y488" s="107"/>
      <c r="Z488" s="107"/>
      <c r="AA488" s="107"/>
      <c r="AB488" s="107"/>
      <c r="AC488" s="107"/>
      <c r="AD488" s="107"/>
      <c r="AE488" s="107"/>
      <c r="AF488" s="107"/>
      <c r="AG488" s="107"/>
    </row>
    <row r="489" spans="1:33" ht="15.75" customHeight="1">
      <c r="A489" s="107"/>
      <c r="B489" s="107" t="s">
        <v>569</v>
      </c>
      <c r="C489" s="107" t="s">
        <v>448</v>
      </c>
      <c r="D489" s="107" t="s">
        <v>643</v>
      </c>
      <c r="E489" s="107" t="str">
        <f t="shared" si="187"/>
        <v>onshore wind</v>
      </c>
      <c r="F489" s="107">
        <v>2104115.6439999999</v>
      </c>
      <c r="G489" s="107">
        <f t="shared" si="200"/>
        <v>3186657.7424999997</v>
      </c>
      <c r="H489" s="107">
        <v>4269199.841</v>
      </c>
      <c r="I489" s="107">
        <f t="shared" si="201"/>
        <v>4269199.841</v>
      </c>
      <c r="J489" s="107">
        <v>4269199.841</v>
      </c>
      <c r="K489" s="107">
        <f t="shared" si="202"/>
        <v>4269199.841</v>
      </c>
      <c r="L489" s="107">
        <v>4269199.841</v>
      </c>
      <c r="M489" s="107">
        <f t="shared" si="203"/>
        <v>4269199.841</v>
      </c>
      <c r="N489" s="107">
        <v>4269199.841</v>
      </c>
      <c r="O489" s="107">
        <f t="shared" si="204"/>
        <v>4269199.841</v>
      </c>
      <c r="P489" s="107">
        <v>4269199.841</v>
      </c>
      <c r="Q489" s="107">
        <f t="shared" si="205"/>
        <v>4269199.841</v>
      </c>
      <c r="R489" s="107">
        <v>4269199.841</v>
      </c>
      <c r="S489" s="107"/>
      <c r="T489" s="107"/>
      <c r="U489" s="107"/>
      <c r="V489" s="107"/>
      <c r="W489" s="107"/>
      <c r="X489" s="107"/>
      <c r="Y489" s="107"/>
      <c r="Z489" s="107"/>
      <c r="AA489" s="107"/>
      <c r="AB489" s="107"/>
      <c r="AC489" s="107"/>
      <c r="AD489" s="107"/>
      <c r="AE489" s="107"/>
      <c r="AF489" s="107"/>
      <c r="AG489" s="107"/>
    </row>
    <row r="490" spans="1:33" ht="15.75" customHeight="1">
      <c r="A490" s="107"/>
      <c r="B490" s="107" t="s">
        <v>569</v>
      </c>
      <c r="C490" s="107" t="s">
        <v>448</v>
      </c>
      <c r="D490" s="107" t="s">
        <v>644</v>
      </c>
      <c r="E490" s="107" t="str">
        <f t="shared" si="187"/>
        <v>natural gas nonpeaker</v>
      </c>
      <c r="F490" s="107">
        <v>53062078.280000001</v>
      </c>
      <c r="G490" s="107">
        <f t="shared" si="200"/>
        <v>53202360.064999998</v>
      </c>
      <c r="H490" s="107">
        <v>53342641.850000001</v>
      </c>
      <c r="I490" s="107">
        <f t="shared" si="201"/>
        <v>69532525.290000007</v>
      </c>
      <c r="J490" s="107">
        <v>85722408.730000004</v>
      </c>
      <c r="K490" s="107">
        <f t="shared" si="202"/>
        <v>88749064.645000011</v>
      </c>
      <c r="L490" s="107">
        <v>91775720.560000002</v>
      </c>
      <c r="M490" s="107">
        <f t="shared" si="203"/>
        <v>93507062.780000001</v>
      </c>
      <c r="N490" s="107">
        <v>95238405</v>
      </c>
      <c r="O490" s="107">
        <f t="shared" si="204"/>
        <v>94436156.745000005</v>
      </c>
      <c r="P490" s="107">
        <v>93633908.489999995</v>
      </c>
      <c r="Q490" s="107">
        <f t="shared" si="205"/>
        <v>94214279.949999988</v>
      </c>
      <c r="R490" s="107">
        <v>94794651.409999996</v>
      </c>
      <c r="S490" s="107"/>
      <c r="T490" s="107"/>
      <c r="U490" s="107"/>
      <c r="V490" s="107"/>
      <c r="W490" s="107"/>
      <c r="X490" s="107"/>
      <c r="Y490" s="107"/>
      <c r="Z490" s="107"/>
      <c r="AA490" s="107"/>
      <c r="AB490" s="107"/>
      <c r="AC490" s="107"/>
      <c r="AD490" s="107"/>
      <c r="AE490" s="107"/>
      <c r="AF490" s="107"/>
      <c r="AG490" s="107"/>
    </row>
    <row r="491" spans="1:33" ht="15.75" customHeight="1">
      <c r="A491" s="107"/>
      <c r="B491" s="107" t="s">
        <v>569</v>
      </c>
      <c r="C491" s="107" t="s">
        <v>448</v>
      </c>
      <c r="D491" s="107" t="s">
        <v>645</v>
      </c>
      <c r="E491" s="107" t="str">
        <f t="shared" si="187"/>
        <v>natural gas peaker</v>
      </c>
      <c r="F491" s="107">
        <v>260546.19500000001</v>
      </c>
      <c r="G491" s="107">
        <f t="shared" si="200"/>
        <v>251353.6103</v>
      </c>
      <c r="H491" s="107">
        <v>242161.02559999999</v>
      </c>
      <c r="I491" s="107">
        <f t="shared" si="201"/>
        <v>242161.02559999999</v>
      </c>
      <c r="J491" s="107">
        <v>242161.02559999999</v>
      </c>
      <c r="K491" s="107">
        <f t="shared" si="202"/>
        <v>242161.02559999999</v>
      </c>
      <c r="L491" s="107">
        <v>242161.02559999999</v>
      </c>
      <c r="M491" s="107">
        <f t="shared" si="203"/>
        <v>242161.02559999999</v>
      </c>
      <c r="N491" s="107">
        <v>242161.02559999999</v>
      </c>
      <c r="O491" s="107">
        <f t="shared" si="204"/>
        <v>242161.02559999999</v>
      </c>
      <c r="P491" s="107">
        <v>242161.02559999999</v>
      </c>
      <c r="Q491" s="107">
        <f t="shared" si="205"/>
        <v>240147.30559999999</v>
      </c>
      <c r="R491" s="107">
        <v>238133.58559999999</v>
      </c>
      <c r="S491" s="107"/>
      <c r="T491" s="107"/>
      <c r="U491" s="107"/>
      <c r="V491" s="107"/>
      <c r="W491" s="107"/>
      <c r="X491" s="107"/>
      <c r="Y491" s="107"/>
      <c r="Z491" s="107"/>
      <c r="AA491" s="107"/>
      <c r="AB491" s="107"/>
      <c r="AC491" s="107"/>
      <c r="AD491" s="107"/>
      <c r="AE491" s="107"/>
      <c r="AF491" s="107"/>
      <c r="AG491" s="107"/>
    </row>
    <row r="492" spans="1:33" ht="15.75" customHeight="1">
      <c r="A492" s="107"/>
      <c r="B492" s="107" t="s">
        <v>569</v>
      </c>
      <c r="C492" s="107" t="s">
        <v>448</v>
      </c>
      <c r="D492" s="107" t="s">
        <v>646</v>
      </c>
      <c r="E492" s="107" t="str">
        <f t="shared" si="187"/>
        <v>nuclear</v>
      </c>
      <c r="F492" s="107">
        <v>16869474.859999999</v>
      </c>
      <c r="G492" s="107">
        <f t="shared" si="200"/>
        <v>13335896.949999999</v>
      </c>
      <c r="H492" s="107">
        <v>9802319.0399999991</v>
      </c>
      <c r="I492" s="107">
        <f t="shared" si="201"/>
        <v>4901159.5199999996</v>
      </c>
      <c r="J492" s="107">
        <v>0</v>
      </c>
      <c r="K492" s="107">
        <f t="shared" si="202"/>
        <v>0</v>
      </c>
      <c r="L492" s="107">
        <v>0</v>
      </c>
      <c r="M492" s="107">
        <f t="shared" si="203"/>
        <v>0</v>
      </c>
      <c r="N492" s="107">
        <v>0</v>
      </c>
      <c r="O492" s="107">
        <f t="shared" si="204"/>
        <v>0</v>
      </c>
      <c r="P492" s="107">
        <v>0</v>
      </c>
      <c r="Q492" s="107">
        <f t="shared" si="205"/>
        <v>0</v>
      </c>
      <c r="R492" s="107">
        <v>0</v>
      </c>
      <c r="S492" s="107"/>
      <c r="T492" s="107"/>
      <c r="U492" s="107"/>
      <c r="V492" s="107"/>
      <c r="W492" s="107"/>
      <c r="X492" s="107"/>
      <c r="Y492" s="107"/>
      <c r="Z492" s="107"/>
      <c r="AA492" s="107"/>
      <c r="AB492" s="107"/>
      <c r="AC492" s="107"/>
      <c r="AD492" s="107"/>
      <c r="AE492" s="107"/>
      <c r="AF492" s="107"/>
      <c r="AG492" s="107"/>
    </row>
    <row r="493" spans="1:33" ht="15.75" customHeight="1">
      <c r="A493" s="107"/>
      <c r="B493" s="107" t="s">
        <v>569</v>
      </c>
      <c r="C493" s="107" t="s">
        <v>448</v>
      </c>
      <c r="D493" s="107" t="s">
        <v>647</v>
      </c>
      <c r="E493" s="107" t="str">
        <f t="shared" si="187"/>
        <v>offshore wind</v>
      </c>
      <c r="F493" s="107">
        <v>0</v>
      </c>
      <c r="G493" s="107">
        <f t="shared" si="200"/>
        <v>36131.548694999998</v>
      </c>
      <c r="H493" s="107">
        <v>72263.097389999995</v>
      </c>
      <c r="I493" s="107">
        <f t="shared" si="201"/>
        <v>72263.097389999995</v>
      </c>
      <c r="J493" s="107">
        <v>72263.097389999995</v>
      </c>
      <c r="K493" s="107">
        <f t="shared" si="202"/>
        <v>72263.097389999995</v>
      </c>
      <c r="L493" s="107">
        <v>72263.097389999995</v>
      </c>
      <c r="M493" s="107">
        <f t="shared" si="203"/>
        <v>72263.097389999995</v>
      </c>
      <c r="N493" s="107">
        <v>72263.097389999995</v>
      </c>
      <c r="O493" s="107">
        <f t="shared" si="204"/>
        <v>72263.097389999995</v>
      </c>
      <c r="P493" s="107">
        <v>72263.097389999995</v>
      </c>
      <c r="Q493" s="107">
        <f t="shared" si="205"/>
        <v>72263.097389999995</v>
      </c>
      <c r="R493" s="107">
        <v>72263.097389999995</v>
      </c>
      <c r="S493" s="107"/>
      <c r="T493" s="107"/>
      <c r="U493" s="107"/>
      <c r="V493" s="107"/>
      <c r="W493" s="107"/>
      <c r="X493" s="107"/>
      <c r="Y493" s="107"/>
      <c r="Z493" s="107"/>
      <c r="AA493" s="107"/>
      <c r="AB493" s="107"/>
      <c r="AC493" s="107"/>
      <c r="AD493" s="107"/>
      <c r="AE493" s="107"/>
      <c r="AF493" s="107"/>
      <c r="AG493" s="107"/>
    </row>
    <row r="494" spans="1:33" ht="15.75" customHeight="1">
      <c r="A494" s="107"/>
      <c r="B494" s="107" t="s">
        <v>569</v>
      </c>
      <c r="C494" s="107" t="s">
        <v>448</v>
      </c>
      <c r="D494" s="107" t="s">
        <v>648</v>
      </c>
      <c r="E494" s="107" t="str">
        <f t="shared" si="187"/>
        <v>crude oil</v>
      </c>
      <c r="F494" s="107">
        <v>421531.23739999998</v>
      </c>
      <c r="G494" s="107">
        <f t="shared" si="200"/>
        <v>421531.23739999998</v>
      </c>
      <c r="H494" s="107">
        <v>421531.23739999998</v>
      </c>
      <c r="I494" s="107">
        <f t="shared" si="201"/>
        <v>421531.23739999998</v>
      </c>
      <c r="J494" s="107">
        <v>421531.23739999998</v>
      </c>
      <c r="K494" s="107">
        <f t="shared" si="202"/>
        <v>421531.23739999998</v>
      </c>
      <c r="L494" s="107">
        <v>421531.23739999998</v>
      </c>
      <c r="M494" s="107">
        <f t="shared" si="203"/>
        <v>421531.23739999998</v>
      </c>
      <c r="N494" s="107">
        <v>421531.23739999998</v>
      </c>
      <c r="O494" s="107">
        <f t="shared" si="204"/>
        <v>421531.23739999998</v>
      </c>
      <c r="P494" s="107">
        <v>421531.23739999998</v>
      </c>
      <c r="Q494" s="107">
        <f t="shared" si="205"/>
        <v>421531.23739999998</v>
      </c>
      <c r="R494" s="107">
        <v>421531.23739999998</v>
      </c>
      <c r="S494" s="107"/>
      <c r="T494" s="107"/>
      <c r="U494" s="107"/>
      <c r="V494" s="107"/>
      <c r="W494" s="107"/>
      <c r="X494" s="107"/>
      <c r="Y494" s="107"/>
      <c r="Z494" s="107"/>
      <c r="AA494" s="107"/>
      <c r="AB494" s="107"/>
      <c r="AC494" s="107"/>
      <c r="AD494" s="107"/>
      <c r="AE494" s="107"/>
      <c r="AF494" s="107"/>
      <c r="AG494" s="107"/>
    </row>
    <row r="495" spans="1:33" ht="15.75" customHeight="1">
      <c r="A495" s="107"/>
      <c r="B495" s="107" t="s">
        <v>569</v>
      </c>
      <c r="C495" s="107" t="s">
        <v>448</v>
      </c>
      <c r="D495" s="107" t="s">
        <v>649</v>
      </c>
      <c r="E495" s="107" t="str">
        <f t="shared" si="187"/>
        <v>solar PV</v>
      </c>
      <c r="F495" s="107">
        <v>164787.6514</v>
      </c>
      <c r="G495" s="107">
        <f t="shared" si="200"/>
        <v>178279.57485</v>
      </c>
      <c r="H495" s="107">
        <v>191771.49830000001</v>
      </c>
      <c r="I495" s="107">
        <f t="shared" si="201"/>
        <v>213750.77974999999</v>
      </c>
      <c r="J495" s="107">
        <v>235730.0612</v>
      </c>
      <c r="K495" s="107">
        <f t="shared" si="202"/>
        <v>271704.32004999998</v>
      </c>
      <c r="L495" s="107">
        <v>307678.57890000002</v>
      </c>
      <c r="M495" s="107">
        <f t="shared" si="203"/>
        <v>366470.78425000003</v>
      </c>
      <c r="N495" s="107">
        <v>425262.98959999997</v>
      </c>
      <c r="O495" s="107">
        <f t="shared" si="204"/>
        <v>518713.28054999997</v>
      </c>
      <c r="P495" s="107">
        <v>612163.57149999996</v>
      </c>
      <c r="Q495" s="107">
        <f t="shared" si="205"/>
        <v>757357.86485000001</v>
      </c>
      <c r="R495" s="107">
        <v>902552.15819999995</v>
      </c>
      <c r="S495" s="107"/>
      <c r="T495" s="107"/>
      <c r="U495" s="107"/>
      <c r="V495" s="107"/>
      <c r="W495" s="107"/>
      <c r="X495" s="107"/>
      <c r="Y495" s="107"/>
      <c r="Z495" s="107"/>
      <c r="AA495" s="107"/>
      <c r="AB495" s="107"/>
      <c r="AC495" s="107"/>
      <c r="AD495" s="107"/>
      <c r="AE495" s="107"/>
      <c r="AF495" s="107"/>
      <c r="AG495" s="107"/>
    </row>
    <row r="496" spans="1:33" ht="15.75" customHeight="1">
      <c r="A496" s="107"/>
      <c r="B496" s="107" t="s">
        <v>569</v>
      </c>
      <c r="C496" s="107" t="s">
        <v>448</v>
      </c>
      <c r="D496" s="107" t="s">
        <v>650</v>
      </c>
      <c r="E496" s="107" t="str">
        <f t="shared" si="187"/>
        <v>storage</v>
      </c>
      <c r="F496" s="107">
        <v>0</v>
      </c>
      <c r="G496" s="107">
        <v>0</v>
      </c>
      <c r="H496" s="107">
        <v>0</v>
      </c>
      <c r="I496" s="107">
        <v>0</v>
      </c>
      <c r="J496" s="107">
        <v>0</v>
      </c>
      <c r="K496" s="107">
        <v>0</v>
      </c>
      <c r="L496" s="107">
        <v>0</v>
      </c>
      <c r="M496" s="107">
        <v>0</v>
      </c>
      <c r="N496" s="107">
        <v>0</v>
      </c>
      <c r="O496" s="107">
        <v>0</v>
      </c>
      <c r="P496" s="107">
        <v>0</v>
      </c>
      <c r="Q496" s="107">
        <v>0</v>
      </c>
      <c r="R496" s="107">
        <v>0</v>
      </c>
      <c r="S496" s="107"/>
      <c r="T496" s="107"/>
      <c r="U496" s="107"/>
      <c r="V496" s="107"/>
      <c r="W496" s="107"/>
      <c r="X496" s="107"/>
      <c r="Y496" s="107"/>
      <c r="Z496" s="107"/>
      <c r="AA496" s="107"/>
      <c r="AB496" s="107"/>
      <c r="AC496" s="107"/>
      <c r="AD496" s="107"/>
      <c r="AE496" s="107"/>
      <c r="AF496" s="107"/>
      <c r="AG496" s="107"/>
    </row>
    <row r="497" spans="1:33" ht="15.75" customHeight="1">
      <c r="A497" s="107"/>
      <c r="B497" s="107" t="s">
        <v>569</v>
      </c>
      <c r="C497" s="107" t="s">
        <v>448</v>
      </c>
      <c r="D497" s="107" t="s">
        <v>652</v>
      </c>
      <c r="E497" s="107" t="str">
        <f t="shared" si="187"/>
        <v>solar PV</v>
      </c>
      <c r="F497" s="107">
        <v>151783.78630000001</v>
      </c>
      <c r="G497" s="107">
        <f t="shared" ref="G497:G510" si="206">AVERAGE(F497,H497)</f>
        <v>151783.78630000001</v>
      </c>
      <c r="H497" s="107">
        <v>151783.78630000001</v>
      </c>
      <c r="I497" s="107">
        <f t="shared" ref="I497:I510" si="207">AVERAGE(H497,J497)</f>
        <v>151783.78630000001</v>
      </c>
      <c r="J497" s="107">
        <v>151783.78630000001</v>
      </c>
      <c r="K497" s="107">
        <f t="shared" ref="K497:K510" si="208">AVERAGE(J497,L497)</f>
        <v>151028.63065000001</v>
      </c>
      <c r="L497" s="107">
        <v>150273.47500000001</v>
      </c>
      <c r="M497" s="107">
        <f t="shared" ref="M497:M510" si="209">AVERAGE(L497,N497)</f>
        <v>149522.9773</v>
      </c>
      <c r="N497" s="107">
        <v>148772.47959999999</v>
      </c>
      <c r="O497" s="107">
        <f t="shared" ref="O497:O510" si="210">AVERAGE(N497,P497)</f>
        <v>148029.84044999999</v>
      </c>
      <c r="P497" s="107">
        <v>147287.20129999999</v>
      </c>
      <c r="Q497" s="107">
        <f t="shared" ref="Q497:Q510" si="211">AVERAGE(P497,R497)</f>
        <v>1726415.67215</v>
      </c>
      <c r="R497" s="107">
        <v>3305544.1430000002</v>
      </c>
      <c r="S497" s="107"/>
      <c r="T497" s="107"/>
      <c r="U497" s="107"/>
      <c r="V497" s="107"/>
      <c r="W497" s="107"/>
      <c r="X497" s="107"/>
      <c r="Y497" s="107"/>
      <c r="Z497" s="107"/>
      <c r="AA497" s="107"/>
      <c r="AB497" s="107"/>
      <c r="AC497" s="107"/>
      <c r="AD497" s="107"/>
      <c r="AE497" s="107"/>
      <c r="AF497" s="107"/>
      <c r="AG497" s="107"/>
    </row>
    <row r="498" spans="1:33" ht="15.75" customHeight="1">
      <c r="A498" s="107"/>
      <c r="B498" s="107" t="s">
        <v>570</v>
      </c>
      <c r="C498" s="107" t="s">
        <v>448</v>
      </c>
      <c r="D498" s="107" t="s">
        <v>638</v>
      </c>
      <c r="E498" s="107" t="str">
        <f t="shared" si="187"/>
        <v>biomass</v>
      </c>
      <c r="F498" s="107">
        <v>0</v>
      </c>
      <c r="G498" s="107">
        <f t="shared" si="206"/>
        <v>0</v>
      </c>
      <c r="H498" s="107">
        <v>0</v>
      </c>
      <c r="I498" s="107">
        <f t="shared" si="207"/>
        <v>0</v>
      </c>
      <c r="J498" s="107">
        <v>0</v>
      </c>
      <c r="K498" s="107">
        <f t="shared" si="208"/>
        <v>0</v>
      </c>
      <c r="L498" s="107">
        <v>0</v>
      </c>
      <c r="M498" s="107">
        <f t="shared" si="209"/>
        <v>0</v>
      </c>
      <c r="N498" s="107">
        <v>0</v>
      </c>
      <c r="O498" s="107">
        <f t="shared" si="210"/>
        <v>0</v>
      </c>
      <c r="P498" s="107">
        <v>0</v>
      </c>
      <c r="Q498" s="107">
        <f t="shared" si="211"/>
        <v>0</v>
      </c>
      <c r="R498" s="107">
        <v>0</v>
      </c>
      <c r="S498" s="107"/>
      <c r="T498" s="107"/>
      <c r="U498" s="107"/>
      <c r="V498" s="107"/>
      <c r="W498" s="107"/>
      <c r="X498" s="107"/>
      <c r="Y498" s="107"/>
      <c r="Z498" s="107"/>
      <c r="AA498" s="107"/>
      <c r="AB498" s="107"/>
      <c r="AC498" s="107"/>
      <c r="AD498" s="107"/>
      <c r="AE498" s="107"/>
      <c r="AF498" s="107"/>
      <c r="AG498" s="107"/>
    </row>
    <row r="499" spans="1:33" ht="15.75" customHeight="1">
      <c r="A499" s="107"/>
      <c r="B499" s="107" t="s">
        <v>570</v>
      </c>
      <c r="C499" s="107" t="s">
        <v>448</v>
      </c>
      <c r="D499" s="107" t="s">
        <v>639</v>
      </c>
      <c r="E499" s="107" t="str">
        <f t="shared" si="187"/>
        <v>hard coal</v>
      </c>
      <c r="F499" s="107">
        <v>14308459.210000001</v>
      </c>
      <c r="G499" s="107">
        <f t="shared" si="206"/>
        <v>13595362.324999999</v>
      </c>
      <c r="H499" s="107">
        <v>12882265.439999999</v>
      </c>
      <c r="I499" s="107">
        <f t="shared" si="207"/>
        <v>10679729.047499999</v>
      </c>
      <c r="J499" s="107">
        <v>8477192.6549999993</v>
      </c>
      <c r="K499" s="107">
        <f t="shared" si="208"/>
        <v>9031939.243999999</v>
      </c>
      <c r="L499" s="107">
        <v>9586685.8330000006</v>
      </c>
      <c r="M499" s="107">
        <f t="shared" si="209"/>
        <v>7846796.5730000008</v>
      </c>
      <c r="N499" s="107">
        <v>6106907.3130000001</v>
      </c>
      <c r="O499" s="107">
        <f t="shared" si="210"/>
        <v>6303079.1064999998</v>
      </c>
      <c r="P499" s="107">
        <v>6499250.9000000004</v>
      </c>
      <c r="Q499" s="107">
        <f t="shared" si="211"/>
        <v>6976530.7235000003</v>
      </c>
      <c r="R499" s="107">
        <v>7453810.5470000003</v>
      </c>
      <c r="S499" s="107"/>
      <c r="T499" s="107"/>
      <c r="U499" s="107"/>
      <c r="V499" s="107"/>
      <c r="W499" s="107"/>
      <c r="X499" s="107"/>
      <c r="Y499" s="107"/>
      <c r="Z499" s="107"/>
      <c r="AA499" s="107"/>
      <c r="AB499" s="107"/>
      <c r="AC499" s="107"/>
      <c r="AD499" s="107"/>
      <c r="AE499" s="107"/>
      <c r="AF499" s="107"/>
      <c r="AG499" s="107"/>
    </row>
    <row r="500" spans="1:33" ht="15.75" customHeight="1">
      <c r="A500" s="107"/>
      <c r="B500" s="107" t="s">
        <v>570</v>
      </c>
      <c r="C500" s="107" t="s">
        <v>448</v>
      </c>
      <c r="D500" s="107" t="s">
        <v>640</v>
      </c>
      <c r="E500" s="107" t="str">
        <f t="shared" si="187"/>
        <v>solar thermal</v>
      </c>
      <c r="F500" s="107">
        <v>0</v>
      </c>
      <c r="G500" s="107">
        <f t="shared" si="206"/>
        <v>0</v>
      </c>
      <c r="H500" s="107">
        <v>0</v>
      </c>
      <c r="I500" s="107">
        <f t="shared" si="207"/>
        <v>0</v>
      </c>
      <c r="J500" s="107">
        <v>0</v>
      </c>
      <c r="K500" s="107">
        <f t="shared" si="208"/>
        <v>0</v>
      </c>
      <c r="L500" s="107">
        <v>0</v>
      </c>
      <c r="M500" s="107">
        <f t="shared" si="209"/>
        <v>0</v>
      </c>
      <c r="N500" s="107">
        <v>0</v>
      </c>
      <c r="O500" s="107">
        <f t="shared" si="210"/>
        <v>0</v>
      </c>
      <c r="P500" s="107">
        <v>0</v>
      </c>
      <c r="Q500" s="107">
        <f t="shared" si="211"/>
        <v>0</v>
      </c>
      <c r="R500" s="107">
        <v>0</v>
      </c>
      <c r="S500" s="107"/>
      <c r="T500" s="107"/>
      <c r="U500" s="107"/>
      <c r="V500" s="107"/>
      <c r="W500" s="107"/>
      <c r="X500" s="107"/>
      <c r="Y500" s="107"/>
      <c r="Z500" s="107"/>
      <c r="AA500" s="107"/>
      <c r="AB500" s="107"/>
      <c r="AC500" s="107"/>
      <c r="AD500" s="107"/>
      <c r="AE500" s="107"/>
      <c r="AF500" s="107"/>
      <c r="AG500" s="107"/>
    </row>
    <row r="501" spans="1:33" ht="15.75" customHeight="1">
      <c r="A501" s="107"/>
      <c r="B501" s="107" t="s">
        <v>570</v>
      </c>
      <c r="C501" s="107" t="s">
        <v>448</v>
      </c>
      <c r="D501" s="107" t="s">
        <v>641</v>
      </c>
      <c r="E501" s="107" t="str">
        <f t="shared" si="187"/>
        <v>geothermal</v>
      </c>
      <c r="F501" s="107">
        <v>0</v>
      </c>
      <c r="G501" s="107">
        <f t="shared" si="206"/>
        <v>0</v>
      </c>
      <c r="H501" s="107">
        <v>0</v>
      </c>
      <c r="I501" s="107">
        <f t="shared" si="207"/>
        <v>0</v>
      </c>
      <c r="J501" s="107">
        <v>0</v>
      </c>
      <c r="K501" s="107">
        <f t="shared" si="208"/>
        <v>0</v>
      </c>
      <c r="L501" s="107">
        <v>0</v>
      </c>
      <c r="M501" s="107">
        <f t="shared" si="209"/>
        <v>0</v>
      </c>
      <c r="N501" s="107">
        <v>0</v>
      </c>
      <c r="O501" s="107">
        <f t="shared" si="210"/>
        <v>0</v>
      </c>
      <c r="P501" s="107">
        <v>0</v>
      </c>
      <c r="Q501" s="107">
        <f t="shared" si="211"/>
        <v>0</v>
      </c>
      <c r="R501" s="107">
        <v>0</v>
      </c>
      <c r="S501" s="107"/>
      <c r="T501" s="107"/>
      <c r="U501" s="107"/>
      <c r="V501" s="107"/>
      <c r="W501" s="107"/>
      <c r="X501" s="107"/>
      <c r="Y501" s="107"/>
      <c r="Z501" s="107"/>
      <c r="AA501" s="107"/>
      <c r="AB501" s="107"/>
      <c r="AC501" s="107"/>
      <c r="AD501" s="107"/>
      <c r="AE501" s="107"/>
      <c r="AF501" s="107"/>
      <c r="AG501" s="107"/>
    </row>
    <row r="502" spans="1:33" ht="15.75" customHeight="1">
      <c r="A502" s="107"/>
      <c r="B502" s="107" t="s">
        <v>570</v>
      </c>
      <c r="C502" s="107" t="s">
        <v>448</v>
      </c>
      <c r="D502" s="107" t="s">
        <v>642</v>
      </c>
      <c r="E502" s="107" t="str">
        <f t="shared" si="187"/>
        <v>hydro</v>
      </c>
      <c r="F502" s="107">
        <v>2088037.4669999999</v>
      </c>
      <c r="G502" s="107">
        <f t="shared" si="206"/>
        <v>2090499.307</v>
      </c>
      <c r="H502" s="107">
        <v>2092961.1470000001</v>
      </c>
      <c r="I502" s="107">
        <f t="shared" si="207"/>
        <v>2093466.7505000001</v>
      </c>
      <c r="J502" s="107">
        <v>2093972.3540000001</v>
      </c>
      <c r="K502" s="107">
        <f t="shared" si="208"/>
        <v>2093993.699</v>
      </c>
      <c r="L502" s="107">
        <v>2094015.044</v>
      </c>
      <c r="M502" s="107">
        <f t="shared" si="209"/>
        <v>2094262.7850000001</v>
      </c>
      <c r="N502" s="107">
        <v>2094510.5260000001</v>
      </c>
      <c r="O502" s="107">
        <f t="shared" si="210"/>
        <v>2094510.5260000001</v>
      </c>
      <c r="P502" s="107">
        <v>2094510.5260000001</v>
      </c>
      <c r="Q502" s="107">
        <f t="shared" si="211"/>
        <v>2094510.5260000001</v>
      </c>
      <c r="R502" s="107">
        <v>2094510.5260000001</v>
      </c>
      <c r="S502" s="107"/>
      <c r="T502" s="107"/>
      <c r="U502" s="107"/>
      <c r="V502" s="107"/>
      <c r="W502" s="107"/>
      <c r="X502" s="107"/>
      <c r="Y502" s="107"/>
      <c r="Z502" s="107"/>
      <c r="AA502" s="107"/>
      <c r="AB502" s="107"/>
      <c r="AC502" s="107"/>
      <c r="AD502" s="107"/>
      <c r="AE502" s="107"/>
      <c r="AF502" s="107"/>
      <c r="AG502" s="107"/>
    </row>
    <row r="503" spans="1:33" ht="15.75" customHeight="1">
      <c r="A503" s="107"/>
      <c r="B503" s="107" t="s">
        <v>570</v>
      </c>
      <c r="C503" s="107" t="s">
        <v>448</v>
      </c>
      <c r="D503" s="107" t="s">
        <v>632</v>
      </c>
      <c r="E503" s="107" t="str">
        <f t="shared" si="187"/>
        <v>hydro</v>
      </c>
      <c r="F503" s="107">
        <v>0</v>
      </c>
      <c r="G503" s="107">
        <f t="shared" si="206"/>
        <v>0</v>
      </c>
      <c r="H503" s="107">
        <v>0</v>
      </c>
      <c r="I503" s="107">
        <f t="shared" si="207"/>
        <v>0</v>
      </c>
      <c r="J503" s="107">
        <v>0</v>
      </c>
      <c r="K503" s="107">
        <f t="shared" si="208"/>
        <v>0</v>
      </c>
      <c r="L503" s="107">
        <v>0</v>
      </c>
      <c r="M503" s="107">
        <f t="shared" si="209"/>
        <v>0</v>
      </c>
      <c r="N503" s="107">
        <v>0</v>
      </c>
      <c r="O503" s="107">
        <f t="shared" si="210"/>
        <v>0</v>
      </c>
      <c r="P503" s="107">
        <v>0</v>
      </c>
      <c r="Q503" s="107">
        <f t="shared" si="211"/>
        <v>0</v>
      </c>
      <c r="R503" s="107">
        <v>0</v>
      </c>
      <c r="S503" s="107"/>
      <c r="T503" s="107"/>
      <c r="U503" s="107"/>
      <c r="V503" s="107"/>
      <c r="W503" s="107"/>
      <c r="X503" s="107"/>
      <c r="Y503" s="107"/>
      <c r="Z503" s="107"/>
      <c r="AA503" s="107"/>
      <c r="AB503" s="107"/>
      <c r="AC503" s="107"/>
      <c r="AD503" s="107"/>
      <c r="AE503" s="107"/>
      <c r="AF503" s="107"/>
      <c r="AG503" s="107"/>
    </row>
    <row r="504" spans="1:33" ht="15.75" customHeight="1">
      <c r="A504" s="107"/>
      <c r="B504" s="107" t="s">
        <v>570</v>
      </c>
      <c r="C504" s="107" t="s">
        <v>448</v>
      </c>
      <c r="D504" s="107" t="s">
        <v>643</v>
      </c>
      <c r="E504" s="107" t="str">
        <f t="shared" si="187"/>
        <v>onshore wind</v>
      </c>
      <c r="F504" s="107">
        <v>28445889.75</v>
      </c>
      <c r="G504" s="107">
        <f t="shared" si="206"/>
        <v>29379210.93</v>
      </c>
      <c r="H504" s="107">
        <v>30312532.109999999</v>
      </c>
      <c r="I504" s="107">
        <f t="shared" si="207"/>
        <v>30268737.140000001</v>
      </c>
      <c r="J504" s="107">
        <v>30224942.170000002</v>
      </c>
      <c r="K504" s="107">
        <f t="shared" si="208"/>
        <v>30000058.155000001</v>
      </c>
      <c r="L504" s="107">
        <v>29775174.140000001</v>
      </c>
      <c r="M504" s="107">
        <f t="shared" si="209"/>
        <v>29731858.670000002</v>
      </c>
      <c r="N504" s="107">
        <v>29688543.199999999</v>
      </c>
      <c r="O504" s="107">
        <f t="shared" si="210"/>
        <v>29540533.785</v>
      </c>
      <c r="P504" s="107">
        <v>29392524.370000001</v>
      </c>
      <c r="Q504" s="107">
        <f t="shared" si="211"/>
        <v>29373911.850000001</v>
      </c>
      <c r="R504" s="107">
        <v>29355299.329999998</v>
      </c>
      <c r="S504" s="107"/>
      <c r="T504" s="107"/>
      <c r="U504" s="107"/>
      <c r="V504" s="107"/>
      <c r="W504" s="107"/>
      <c r="X504" s="107"/>
      <c r="Y504" s="107"/>
      <c r="Z504" s="107"/>
      <c r="AA504" s="107"/>
      <c r="AB504" s="107"/>
      <c r="AC504" s="107"/>
      <c r="AD504" s="107"/>
      <c r="AE504" s="107"/>
      <c r="AF504" s="107"/>
      <c r="AG504" s="107"/>
    </row>
    <row r="505" spans="1:33" ht="15.75" customHeight="1">
      <c r="A505" s="107"/>
      <c r="B505" s="107" t="s">
        <v>570</v>
      </c>
      <c r="C505" s="107" t="s">
        <v>448</v>
      </c>
      <c r="D505" s="107" t="s">
        <v>644</v>
      </c>
      <c r="E505" s="107" t="str">
        <f t="shared" si="187"/>
        <v>natural gas nonpeaker</v>
      </c>
      <c r="F505" s="107">
        <v>34202859.460000001</v>
      </c>
      <c r="G505" s="107">
        <f t="shared" si="206"/>
        <v>33815114.75</v>
      </c>
      <c r="H505" s="107">
        <v>33427370.039999999</v>
      </c>
      <c r="I505" s="107">
        <f t="shared" si="207"/>
        <v>32526263.649999999</v>
      </c>
      <c r="J505" s="107">
        <v>31625157.260000002</v>
      </c>
      <c r="K505" s="107">
        <f t="shared" si="208"/>
        <v>27949932.835000001</v>
      </c>
      <c r="L505" s="107">
        <v>24274708.41</v>
      </c>
      <c r="M505" s="107">
        <f t="shared" si="209"/>
        <v>22923149.899999999</v>
      </c>
      <c r="N505" s="107">
        <v>21571591.390000001</v>
      </c>
      <c r="O505" s="107">
        <f t="shared" si="210"/>
        <v>21266522.314999998</v>
      </c>
      <c r="P505" s="107">
        <v>20961453.239999998</v>
      </c>
      <c r="Q505" s="107">
        <f t="shared" si="211"/>
        <v>19944931.359999999</v>
      </c>
      <c r="R505" s="107">
        <v>18928409.48</v>
      </c>
      <c r="S505" s="107"/>
      <c r="T505" s="107"/>
      <c r="U505" s="107"/>
      <c r="V505" s="107"/>
      <c r="W505" s="107"/>
      <c r="X505" s="107"/>
      <c r="Y505" s="107"/>
      <c r="Z505" s="107"/>
      <c r="AA505" s="107"/>
      <c r="AB505" s="107"/>
      <c r="AC505" s="107"/>
      <c r="AD505" s="107"/>
      <c r="AE505" s="107"/>
      <c r="AF505" s="107"/>
      <c r="AG505" s="107"/>
    </row>
    <row r="506" spans="1:33" ht="15.75" customHeight="1">
      <c r="A506" s="107"/>
      <c r="B506" s="107" t="s">
        <v>570</v>
      </c>
      <c r="C506" s="107" t="s">
        <v>448</v>
      </c>
      <c r="D506" s="107" t="s">
        <v>645</v>
      </c>
      <c r="E506" s="107" t="str">
        <f t="shared" si="187"/>
        <v>natural gas peaker</v>
      </c>
      <c r="F506" s="107">
        <v>150954.92730000001</v>
      </c>
      <c r="G506" s="107">
        <f t="shared" si="206"/>
        <v>150954.92730000001</v>
      </c>
      <c r="H506" s="107">
        <v>150954.92730000001</v>
      </c>
      <c r="I506" s="107">
        <f t="shared" si="207"/>
        <v>147972.0355</v>
      </c>
      <c r="J506" s="107">
        <v>144989.14369999999</v>
      </c>
      <c r="K506" s="107">
        <f t="shared" si="208"/>
        <v>105100.15184999999</v>
      </c>
      <c r="L506" s="107">
        <v>65211.16</v>
      </c>
      <c r="M506" s="107">
        <f t="shared" si="209"/>
        <v>62048.960000000006</v>
      </c>
      <c r="N506" s="107">
        <v>58886.76</v>
      </c>
      <c r="O506" s="107">
        <f t="shared" si="210"/>
        <v>58886.76</v>
      </c>
      <c r="P506" s="107">
        <v>58886.76</v>
      </c>
      <c r="Q506" s="107">
        <f t="shared" si="211"/>
        <v>58886.76</v>
      </c>
      <c r="R506" s="107">
        <v>58886.76</v>
      </c>
      <c r="S506" s="107"/>
      <c r="T506" s="107"/>
      <c r="U506" s="107"/>
      <c r="V506" s="107"/>
      <c r="W506" s="107"/>
      <c r="X506" s="107"/>
      <c r="Y506" s="107"/>
      <c r="Z506" s="107"/>
      <c r="AA506" s="107"/>
      <c r="AB506" s="107"/>
      <c r="AC506" s="107"/>
      <c r="AD506" s="107"/>
      <c r="AE506" s="107"/>
      <c r="AF506" s="107"/>
      <c r="AG506" s="107"/>
    </row>
    <row r="507" spans="1:33" ht="15.75" customHeight="1">
      <c r="A507" s="107"/>
      <c r="B507" s="107" t="s">
        <v>570</v>
      </c>
      <c r="C507" s="107" t="s">
        <v>448</v>
      </c>
      <c r="D507" s="107" t="s">
        <v>646</v>
      </c>
      <c r="E507" s="107" t="str">
        <f t="shared" si="187"/>
        <v>nuclear</v>
      </c>
      <c r="F507" s="107">
        <v>0</v>
      </c>
      <c r="G507" s="107">
        <f t="shared" si="206"/>
        <v>0</v>
      </c>
      <c r="H507" s="107">
        <v>0</v>
      </c>
      <c r="I507" s="107">
        <f t="shared" si="207"/>
        <v>0</v>
      </c>
      <c r="J507" s="107">
        <v>0</v>
      </c>
      <c r="K507" s="107">
        <f t="shared" si="208"/>
        <v>0</v>
      </c>
      <c r="L507" s="107">
        <v>0</v>
      </c>
      <c r="M507" s="107">
        <f t="shared" si="209"/>
        <v>0</v>
      </c>
      <c r="N507" s="107">
        <v>0</v>
      </c>
      <c r="O507" s="107">
        <f t="shared" si="210"/>
        <v>0</v>
      </c>
      <c r="P507" s="107">
        <v>0</v>
      </c>
      <c r="Q507" s="107">
        <f t="shared" si="211"/>
        <v>0</v>
      </c>
      <c r="R507" s="107">
        <v>0</v>
      </c>
      <c r="S507" s="107"/>
      <c r="T507" s="107"/>
      <c r="U507" s="107"/>
      <c r="V507" s="107"/>
      <c r="W507" s="107"/>
      <c r="X507" s="107"/>
      <c r="Y507" s="107"/>
      <c r="Z507" s="107"/>
      <c r="AA507" s="107"/>
      <c r="AB507" s="107"/>
      <c r="AC507" s="107"/>
      <c r="AD507" s="107"/>
      <c r="AE507" s="107"/>
      <c r="AF507" s="107"/>
      <c r="AG507" s="107"/>
    </row>
    <row r="508" spans="1:33" ht="15.75" customHeight="1">
      <c r="A508" s="107"/>
      <c r="B508" s="107" t="s">
        <v>570</v>
      </c>
      <c r="C508" s="107" t="s">
        <v>448</v>
      </c>
      <c r="D508" s="107" t="s">
        <v>647</v>
      </c>
      <c r="E508" s="107" t="str">
        <f t="shared" si="187"/>
        <v>offshore wind</v>
      </c>
      <c r="F508" s="107">
        <v>0</v>
      </c>
      <c r="G508" s="107">
        <f t="shared" si="206"/>
        <v>0</v>
      </c>
      <c r="H508" s="107">
        <v>0</v>
      </c>
      <c r="I508" s="107">
        <f t="shared" si="207"/>
        <v>0</v>
      </c>
      <c r="J508" s="107">
        <v>0</v>
      </c>
      <c r="K508" s="107">
        <f t="shared" si="208"/>
        <v>0</v>
      </c>
      <c r="L508" s="107">
        <v>0</v>
      </c>
      <c r="M508" s="107">
        <f t="shared" si="209"/>
        <v>0</v>
      </c>
      <c r="N508" s="107">
        <v>0</v>
      </c>
      <c r="O508" s="107">
        <f t="shared" si="210"/>
        <v>0</v>
      </c>
      <c r="P508" s="107">
        <v>0</v>
      </c>
      <c r="Q508" s="107">
        <f t="shared" si="211"/>
        <v>0</v>
      </c>
      <c r="R508" s="107">
        <v>0</v>
      </c>
      <c r="S508" s="107"/>
      <c r="T508" s="107"/>
      <c r="U508" s="107"/>
      <c r="V508" s="107"/>
      <c r="W508" s="107"/>
      <c r="X508" s="107"/>
      <c r="Y508" s="107"/>
      <c r="Z508" s="107"/>
      <c r="AA508" s="107"/>
      <c r="AB508" s="107"/>
      <c r="AC508" s="107"/>
      <c r="AD508" s="107"/>
      <c r="AE508" s="107"/>
      <c r="AF508" s="107"/>
      <c r="AG508" s="107"/>
    </row>
    <row r="509" spans="1:33" ht="15.75" customHeight="1">
      <c r="A509" s="107"/>
      <c r="B509" s="107" t="s">
        <v>570</v>
      </c>
      <c r="C509" s="107" t="s">
        <v>448</v>
      </c>
      <c r="D509" s="107" t="s">
        <v>648</v>
      </c>
      <c r="E509" s="107" t="str">
        <f t="shared" si="187"/>
        <v>crude oil</v>
      </c>
      <c r="F509" s="107">
        <v>224379.92230000001</v>
      </c>
      <c r="G509" s="107">
        <f t="shared" si="206"/>
        <v>121801.42259</v>
      </c>
      <c r="H509" s="107">
        <v>19222.922879999998</v>
      </c>
      <c r="I509" s="107">
        <f t="shared" si="207"/>
        <v>19222.922879999998</v>
      </c>
      <c r="J509" s="107">
        <v>19222.922879999998</v>
      </c>
      <c r="K509" s="107">
        <f t="shared" si="208"/>
        <v>19222.922879999998</v>
      </c>
      <c r="L509" s="107">
        <v>19222.922879999998</v>
      </c>
      <c r="M509" s="107">
        <f t="shared" si="209"/>
        <v>19222.922879999998</v>
      </c>
      <c r="N509" s="107">
        <v>19222.922879999998</v>
      </c>
      <c r="O509" s="107">
        <f t="shared" si="210"/>
        <v>19222.922879999998</v>
      </c>
      <c r="P509" s="107">
        <v>19222.922879999998</v>
      </c>
      <c r="Q509" s="107">
        <f t="shared" si="211"/>
        <v>19222.922879999998</v>
      </c>
      <c r="R509" s="107">
        <v>19222.922879999998</v>
      </c>
      <c r="S509" s="107"/>
      <c r="T509" s="107"/>
      <c r="U509" s="107"/>
      <c r="V509" s="107"/>
      <c r="W509" s="107"/>
      <c r="X509" s="107"/>
      <c r="Y509" s="107"/>
      <c r="Z509" s="107"/>
      <c r="AA509" s="107"/>
      <c r="AB509" s="107"/>
      <c r="AC509" s="107"/>
      <c r="AD509" s="107"/>
      <c r="AE509" s="107"/>
      <c r="AF509" s="107"/>
      <c r="AG509" s="107"/>
    </row>
    <row r="510" spans="1:33" ht="15.75" customHeight="1">
      <c r="A510" s="107"/>
      <c r="B510" s="107" t="s">
        <v>570</v>
      </c>
      <c r="C510" s="107" t="s">
        <v>448</v>
      </c>
      <c r="D510" s="107" t="s">
        <v>649</v>
      </c>
      <c r="E510" s="107" t="str">
        <f t="shared" si="187"/>
        <v>solar PV</v>
      </c>
      <c r="F510" s="107">
        <v>8073.2060190000002</v>
      </c>
      <c r="G510" s="107">
        <f t="shared" si="206"/>
        <v>19586.075034499998</v>
      </c>
      <c r="H510" s="107">
        <v>31098.944049999998</v>
      </c>
      <c r="I510" s="107">
        <f t="shared" si="207"/>
        <v>50423.424935000003</v>
      </c>
      <c r="J510" s="107">
        <v>69747.90582</v>
      </c>
      <c r="K510" s="107">
        <f t="shared" si="208"/>
        <v>106152.08890999999</v>
      </c>
      <c r="L510" s="107">
        <v>142556.272</v>
      </c>
      <c r="M510" s="107">
        <f t="shared" si="209"/>
        <v>207388.37229999999</v>
      </c>
      <c r="N510" s="107">
        <v>272220.47259999998</v>
      </c>
      <c r="O510" s="107">
        <f t="shared" si="210"/>
        <v>371485.06400000001</v>
      </c>
      <c r="P510" s="107">
        <v>470749.65539999999</v>
      </c>
      <c r="Q510" s="107">
        <f t="shared" si="211"/>
        <v>616661.01245000004</v>
      </c>
      <c r="R510" s="107">
        <v>762572.36950000003</v>
      </c>
      <c r="S510" s="107"/>
      <c r="T510" s="107"/>
      <c r="U510" s="107"/>
      <c r="V510" s="107"/>
      <c r="W510" s="107"/>
      <c r="X510" s="107"/>
      <c r="Y510" s="107"/>
      <c r="Z510" s="107"/>
      <c r="AA510" s="107"/>
      <c r="AB510" s="107"/>
      <c r="AC510" s="107"/>
      <c r="AD510" s="107"/>
      <c r="AE510" s="107"/>
      <c r="AF510" s="107"/>
      <c r="AG510" s="107"/>
    </row>
    <row r="511" spans="1:33" ht="15.75" customHeight="1">
      <c r="A511" s="107"/>
      <c r="B511" s="107" t="s">
        <v>570</v>
      </c>
      <c r="C511" s="107" t="s">
        <v>448</v>
      </c>
      <c r="D511" s="107" t="s">
        <v>650</v>
      </c>
      <c r="E511" s="107" t="str">
        <f t="shared" si="187"/>
        <v>storage</v>
      </c>
      <c r="F511" s="107">
        <v>0</v>
      </c>
      <c r="G511" s="107">
        <v>0</v>
      </c>
      <c r="H511" s="107">
        <v>0</v>
      </c>
      <c r="I511" s="107">
        <v>0</v>
      </c>
      <c r="J511" s="107">
        <v>0</v>
      </c>
      <c r="K511" s="107">
        <v>0</v>
      </c>
      <c r="L511" s="107">
        <v>0</v>
      </c>
      <c r="M511" s="107">
        <v>0</v>
      </c>
      <c r="N511" s="107">
        <v>0</v>
      </c>
      <c r="O511" s="107">
        <v>0</v>
      </c>
      <c r="P511" s="107">
        <v>0</v>
      </c>
      <c r="Q511" s="107">
        <v>0</v>
      </c>
      <c r="R511" s="107">
        <v>0</v>
      </c>
      <c r="S511" s="107"/>
      <c r="T511" s="107"/>
      <c r="U511" s="107"/>
      <c r="V511" s="107"/>
      <c r="W511" s="107"/>
      <c r="X511" s="107"/>
      <c r="Y511" s="107"/>
      <c r="Z511" s="107"/>
      <c r="AA511" s="107"/>
      <c r="AB511" s="107"/>
      <c r="AC511" s="107"/>
      <c r="AD511" s="107"/>
      <c r="AE511" s="107"/>
      <c r="AF511" s="107"/>
      <c r="AG511" s="107"/>
    </row>
    <row r="512" spans="1:33" ht="15.75" customHeight="1">
      <c r="A512" s="107"/>
      <c r="B512" s="107" t="s">
        <v>570</v>
      </c>
      <c r="C512" s="107" t="s">
        <v>448</v>
      </c>
      <c r="D512" s="107" t="s">
        <v>652</v>
      </c>
      <c r="E512" s="107" t="str">
        <f t="shared" si="187"/>
        <v>solar PV</v>
      </c>
      <c r="F512" s="107">
        <v>70321.90165</v>
      </c>
      <c r="G512" s="107">
        <f t="shared" ref="G512:G525" si="212">AVERAGE(F512,H512)</f>
        <v>70321.90165</v>
      </c>
      <c r="H512" s="107">
        <v>70321.90165</v>
      </c>
      <c r="I512" s="107">
        <f t="shared" ref="I512:I525" si="213">AVERAGE(H512,J512)</f>
        <v>70321.90165</v>
      </c>
      <c r="J512" s="107">
        <v>70321.90165</v>
      </c>
      <c r="K512" s="107">
        <f t="shared" ref="K512:K525" si="214">AVERAGE(J512,L512)</f>
        <v>999535.13382499991</v>
      </c>
      <c r="L512" s="107">
        <v>1928748.3659999999</v>
      </c>
      <c r="M512" s="107">
        <f t="shared" ref="M512:M525" si="215">AVERAGE(L512,N512)</f>
        <v>2023510.7220000001</v>
      </c>
      <c r="N512" s="107">
        <v>2118273.0780000002</v>
      </c>
      <c r="O512" s="107">
        <f t="shared" ref="O512:O525" si="216">AVERAGE(N512,P512)</f>
        <v>3292871.8135000002</v>
      </c>
      <c r="P512" s="107">
        <v>4467470.5489999996</v>
      </c>
      <c r="Q512" s="107">
        <f t="shared" ref="Q512:Q525" si="217">AVERAGE(P512,R512)</f>
        <v>5072024.7029999997</v>
      </c>
      <c r="R512" s="107">
        <v>5676578.8569999998</v>
      </c>
      <c r="S512" s="107"/>
      <c r="T512" s="107"/>
      <c r="U512" s="107"/>
      <c r="V512" s="107"/>
      <c r="W512" s="107"/>
      <c r="X512" s="107"/>
      <c r="Y512" s="107"/>
      <c r="Z512" s="107"/>
      <c r="AA512" s="107"/>
      <c r="AB512" s="107"/>
      <c r="AC512" s="107"/>
      <c r="AD512" s="107"/>
      <c r="AE512" s="107"/>
      <c r="AF512" s="107"/>
      <c r="AG512" s="107"/>
    </row>
    <row r="513" spans="1:33" ht="15.75" customHeight="1">
      <c r="A513" s="107"/>
      <c r="B513" s="107" t="s">
        <v>571</v>
      </c>
      <c r="C513" s="107" t="s">
        <v>448</v>
      </c>
      <c r="D513" s="107" t="s">
        <v>638</v>
      </c>
      <c r="E513" s="107" t="str">
        <f t="shared" si="187"/>
        <v>biomass</v>
      </c>
      <c r="F513" s="107">
        <v>0</v>
      </c>
      <c r="G513" s="107">
        <f t="shared" si="212"/>
        <v>0</v>
      </c>
      <c r="H513" s="107">
        <v>0</v>
      </c>
      <c r="I513" s="107">
        <f t="shared" si="213"/>
        <v>0</v>
      </c>
      <c r="J513" s="107">
        <v>0</v>
      </c>
      <c r="K513" s="107">
        <f t="shared" si="214"/>
        <v>0</v>
      </c>
      <c r="L513" s="107">
        <v>0</v>
      </c>
      <c r="M513" s="107">
        <f t="shared" si="215"/>
        <v>0</v>
      </c>
      <c r="N513" s="107">
        <v>0</v>
      </c>
      <c r="O513" s="107">
        <f t="shared" si="216"/>
        <v>0</v>
      </c>
      <c r="P513" s="107">
        <v>0</v>
      </c>
      <c r="Q513" s="107">
        <f t="shared" si="217"/>
        <v>1759.0084615000001</v>
      </c>
      <c r="R513" s="107">
        <v>3518.0169230000001</v>
      </c>
      <c r="S513" s="107"/>
      <c r="T513" s="107"/>
      <c r="U513" s="107"/>
      <c r="V513" s="107"/>
      <c r="W513" s="107"/>
      <c r="X513" s="107"/>
      <c r="Y513" s="107"/>
      <c r="Z513" s="107"/>
      <c r="AA513" s="107"/>
      <c r="AB513" s="107"/>
      <c r="AC513" s="107"/>
      <c r="AD513" s="107"/>
      <c r="AE513" s="107"/>
      <c r="AF513" s="107"/>
      <c r="AG513" s="107"/>
    </row>
    <row r="514" spans="1:33" ht="15.75" customHeight="1">
      <c r="A514" s="107"/>
      <c r="B514" s="107" t="s">
        <v>571</v>
      </c>
      <c r="C514" s="107" t="s">
        <v>448</v>
      </c>
      <c r="D514" s="107" t="s">
        <v>639</v>
      </c>
      <c r="E514" s="107" t="str">
        <f t="shared" si="187"/>
        <v>hard coal</v>
      </c>
      <c r="F514" s="107">
        <v>2350471.872</v>
      </c>
      <c r="G514" s="107">
        <f t="shared" si="212"/>
        <v>2133683.3220000002</v>
      </c>
      <c r="H514" s="107">
        <v>1916894.7720000001</v>
      </c>
      <c r="I514" s="107">
        <f t="shared" si="213"/>
        <v>958447.38600000006</v>
      </c>
      <c r="J514" s="107">
        <v>0</v>
      </c>
      <c r="K514" s="107">
        <f t="shared" si="214"/>
        <v>0</v>
      </c>
      <c r="L514" s="107">
        <v>0</v>
      </c>
      <c r="M514" s="107">
        <f t="shared" si="215"/>
        <v>0</v>
      </c>
      <c r="N514" s="107">
        <v>0</v>
      </c>
      <c r="O514" s="107">
        <f t="shared" si="216"/>
        <v>0</v>
      </c>
      <c r="P514" s="107">
        <v>0</v>
      </c>
      <c r="Q514" s="107">
        <f t="shared" si="217"/>
        <v>0</v>
      </c>
      <c r="R514" s="107">
        <v>0</v>
      </c>
      <c r="S514" s="107"/>
      <c r="T514" s="107"/>
      <c r="U514" s="107"/>
      <c r="V514" s="107"/>
      <c r="W514" s="107"/>
      <c r="X514" s="107"/>
      <c r="Y514" s="107"/>
      <c r="Z514" s="107"/>
      <c r="AA514" s="107"/>
      <c r="AB514" s="107"/>
      <c r="AC514" s="107"/>
      <c r="AD514" s="107"/>
      <c r="AE514" s="107"/>
      <c r="AF514" s="107"/>
      <c r="AG514" s="107"/>
    </row>
    <row r="515" spans="1:33" ht="15.75" customHeight="1">
      <c r="A515" s="107"/>
      <c r="B515" s="107" t="s">
        <v>571</v>
      </c>
      <c r="C515" s="107" t="s">
        <v>448</v>
      </c>
      <c r="D515" s="107" t="s">
        <v>640</v>
      </c>
      <c r="E515" s="107" t="str">
        <f t="shared" ref="E515:E578" si="218">LOOKUP(D515,$U$2:$V$15,$V$2:$V$15)</f>
        <v>solar thermal</v>
      </c>
      <c r="F515" s="107">
        <v>0</v>
      </c>
      <c r="G515" s="107">
        <f t="shared" si="212"/>
        <v>0</v>
      </c>
      <c r="H515" s="107">
        <v>0</v>
      </c>
      <c r="I515" s="107">
        <f t="shared" si="213"/>
        <v>0</v>
      </c>
      <c r="J515" s="107">
        <v>0</v>
      </c>
      <c r="K515" s="107">
        <f t="shared" si="214"/>
        <v>0</v>
      </c>
      <c r="L515" s="107">
        <v>0</v>
      </c>
      <c r="M515" s="107">
        <f t="shared" si="215"/>
        <v>0</v>
      </c>
      <c r="N515" s="107">
        <v>0</v>
      </c>
      <c r="O515" s="107">
        <f t="shared" si="216"/>
        <v>0</v>
      </c>
      <c r="P515" s="107">
        <v>0</v>
      </c>
      <c r="Q515" s="107">
        <f t="shared" si="217"/>
        <v>0</v>
      </c>
      <c r="R515" s="107">
        <v>0</v>
      </c>
      <c r="S515" s="107"/>
      <c r="T515" s="107"/>
      <c r="U515" s="107"/>
      <c r="V515" s="107"/>
      <c r="W515" s="107"/>
      <c r="X515" s="107"/>
      <c r="Y515" s="107"/>
      <c r="Z515" s="107"/>
      <c r="AA515" s="107"/>
      <c r="AB515" s="107"/>
      <c r="AC515" s="107"/>
      <c r="AD515" s="107"/>
      <c r="AE515" s="107"/>
      <c r="AF515" s="107"/>
      <c r="AG515" s="107"/>
    </row>
    <row r="516" spans="1:33" ht="15.75" customHeight="1">
      <c r="A516" s="107"/>
      <c r="B516" s="107" t="s">
        <v>571</v>
      </c>
      <c r="C516" s="107" t="s">
        <v>448</v>
      </c>
      <c r="D516" s="107" t="s">
        <v>641</v>
      </c>
      <c r="E516" s="107" t="str">
        <f t="shared" si="218"/>
        <v>geothermal</v>
      </c>
      <c r="F516" s="107">
        <v>0</v>
      </c>
      <c r="G516" s="107">
        <f t="shared" si="212"/>
        <v>0</v>
      </c>
      <c r="H516" s="107">
        <v>0</v>
      </c>
      <c r="I516" s="107">
        <f t="shared" si="213"/>
        <v>0</v>
      </c>
      <c r="J516" s="107">
        <v>0</v>
      </c>
      <c r="K516" s="107">
        <f t="shared" si="214"/>
        <v>0</v>
      </c>
      <c r="L516" s="107">
        <v>0</v>
      </c>
      <c r="M516" s="107">
        <f t="shared" si="215"/>
        <v>0</v>
      </c>
      <c r="N516" s="107">
        <v>0</v>
      </c>
      <c r="O516" s="107">
        <f t="shared" si="216"/>
        <v>0</v>
      </c>
      <c r="P516" s="107">
        <v>0</v>
      </c>
      <c r="Q516" s="107">
        <f t="shared" si="217"/>
        <v>0</v>
      </c>
      <c r="R516" s="107">
        <v>0</v>
      </c>
      <c r="S516" s="107"/>
      <c r="T516" s="107"/>
      <c r="U516" s="107"/>
      <c r="V516" s="107"/>
      <c r="W516" s="107"/>
      <c r="X516" s="107"/>
      <c r="Y516" s="107"/>
      <c r="Z516" s="107"/>
      <c r="AA516" s="107"/>
      <c r="AB516" s="107"/>
      <c r="AC516" s="107"/>
      <c r="AD516" s="107"/>
      <c r="AE516" s="107"/>
      <c r="AF516" s="107"/>
      <c r="AG516" s="107"/>
    </row>
    <row r="517" spans="1:33" ht="15.75" customHeight="1">
      <c r="A517" s="107"/>
      <c r="B517" s="107" t="s">
        <v>571</v>
      </c>
      <c r="C517" s="107" t="s">
        <v>448</v>
      </c>
      <c r="D517" s="107" t="s">
        <v>642</v>
      </c>
      <c r="E517" s="107" t="str">
        <f t="shared" si="218"/>
        <v>hydro</v>
      </c>
      <c r="F517" s="107">
        <v>26216573.800000001</v>
      </c>
      <c r="G517" s="107">
        <f t="shared" si="212"/>
        <v>26856958.450000003</v>
      </c>
      <c r="H517" s="107">
        <v>27497343.100000001</v>
      </c>
      <c r="I517" s="107">
        <f t="shared" si="213"/>
        <v>27497343.100000001</v>
      </c>
      <c r="J517" s="107">
        <v>27497343.100000001</v>
      </c>
      <c r="K517" s="107">
        <f t="shared" si="214"/>
        <v>27497343.100000001</v>
      </c>
      <c r="L517" s="107">
        <v>27497343.100000001</v>
      </c>
      <c r="M517" s="107">
        <f t="shared" si="215"/>
        <v>27497343.100000001</v>
      </c>
      <c r="N517" s="107">
        <v>27497343.100000001</v>
      </c>
      <c r="O517" s="107">
        <f t="shared" si="216"/>
        <v>27497343.100000001</v>
      </c>
      <c r="P517" s="107">
        <v>27497343.100000001</v>
      </c>
      <c r="Q517" s="107">
        <f t="shared" si="217"/>
        <v>27497343.100000001</v>
      </c>
      <c r="R517" s="107">
        <v>27497343.100000001</v>
      </c>
      <c r="S517" s="107"/>
      <c r="T517" s="107"/>
      <c r="U517" s="107"/>
      <c r="V517" s="107"/>
      <c r="W517" s="107"/>
      <c r="X517" s="107"/>
      <c r="Y517" s="107"/>
      <c r="Z517" s="107"/>
      <c r="AA517" s="107"/>
      <c r="AB517" s="107"/>
      <c r="AC517" s="107"/>
      <c r="AD517" s="107"/>
      <c r="AE517" s="107"/>
      <c r="AF517" s="107"/>
      <c r="AG517" s="107"/>
    </row>
    <row r="518" spans="1:33" ht="15.75" customHeight="1">
      <c r="A518" s="107"/>
      <c r="B518" s="107" t="s">
        <v>571</v>
      </c>
      <c r="C518" s="107" t="s">
        <v>448</v>
      </c>
      <c r="D518" s="107" t="s">
        <v>632</v>
      </c>
      <c r="E518" s="107" t="str">
        <f t="shared" si="218"/>
        <v>hydro</v>
      </c>
      <c r="F518" s="107">
        <v>0</v>
      </c>
      <c r="G518" s="107">
        <f t="shared" si="212"/>
        <v>0</v>
      </c>
      <c r="H518" s="107">
        <v>0</v>
      </c>
      <c r="I518" s="107">
        <f t="shared" si="213"/>
        <v>0</v>
      </c>
      <c r="J518" s="107">
        <v>0</v>
      </c>
      <c r="K518" s="107">
        <f t="shared" si="214"/>
        <v>0</v>
      </c>
      <c r="L518" s="107">
        <v>0</v>
      </c>
      <c r="M518" s="107">
        <f t="shared" si="215"/>
        <v>0</v>
      </c>
      <c r="N518" s="107">
        <v>0</v>
      </c>
      <c r="O518" s="107">
        <f t="shared" si="216"/>
        <v>0</v>
      </c>
      <c r="P518" s="107">
        <v>0</v>
      </c>
      <c r="Q518" s="107">
        <f t="shared" si="217"/>
        <v>0</v>
      </c>
      <c r="R518" s="107">
        <v>0</v>
      </c>
      <c r="S518" s="107"/>
      <c r="T518" s="107"/>
      <c r="U518" s="107"/>
      <c r="V518" s="107"/>
      <c r="W518" s="107"/>
      <c r="X518" s="107"/>
      <c r="Y518" s="107"/>
      <c r="Z518" s="107"/>
      <c r="AA518" s="107"/>
      <c r="AB518" s="107"/>
      <c r="AC518" s="107"/>
      <c r="AD518" s="107"/>
      <c r="AE518" s="107"/>
      <c r="AF518" s="107"/>
      <c r="AG518" s="107"/>
    </row>
    <row r="519" spans="1:33" ht="15.75" customHeight="1">
      <c r="A519" s="107"/>
      <c r="B519" s="107" t="s">
        <v>571</v>
      </c>
      <c r="C519" s="107" t="s">
        <v>448</v>
      </c>
      <c r="D519" s="107" t="s">
        <v>643</v>
      </c>
      <c r="E519" s="107" t="str">
        <f t="shared" si="218"/>
        <v>onshore wind</v>
      </c>
      <c r="F519" s="107">
        <v>8233962.5209999997</v>
      </c>
      <c r="G519" s="107">
        <f t="shared" si="212"/>
        <v>9288194.2254999988</v>
      </c>
      <c r="H519" s="107">
        <v>10342425.93</v>
      </c>
      <c r="I519" s="107">
        <f t="shared" si="213"/>
        <v>10376509.960000001</v>
      </c>
      <c r="J519" s="107">
        <v>10410593.99</v>
      </c>
      <c r="K519" s="107">
        <f t="shared" si="214"/>
        <v>10406158.870000001</v>
      </c>
      <c r="L519" s="107">
        <v>10401723.75</v>
      </c>
      <c r="M519" s="107">
        <f t="shared" si="215"/>
        <v>10397867.715</v>
      </c>
      <c r="N519" s="107">
        <v>10394011.68</v>
      </c>
      <c r="O519" s="107">
        <f t="shared" si="216"/>
        <v>10349843.83</v>
      </c>
      <c r="P519" s="107">
        <v>10305675.98</v>
      </c>
      <c r="Q519" s="107">
        <f t="shared" si="217"/>
        <v>10467423.984999999</v>
      </c>
      <c r="R519" s="107">
        <v>10629171.99</v>
      </c>
      <c r="S519" s="107"/>
      <c r="T519" s="107"/>
      <c r="U519" s="107"/>
      <c r="V519" s="107"/>
      <c r="W519" s="107"/>
      <c r="X519" s="107"/>
      <c r="Y519" s="107"/>
      <c r="Z519" s="107"/>
      <c r="AA519" s="107"/>
      <c r="AB519" s="107"/>
      <c r="AC519" s="107"/>
      <c r="AD519" s="107"/>
      <c r="AE519" s="107"/>
      <c r="AF519" s="107"/>
      <c r="AG519" s="107"/>
    </row>
    <row r="520" spans="1:33" ht="15.75" customHeight="1">
      <c r="A520" s="107"/>
      <c r="B520" s="107" t="s">
        <v>571</v>
      </c>
      <c r="C520" s="107" t="s">
        <v>448</v>
      </c>
      <c r="D520" s="107" t="s">
        <v>644</v>
      </c>
      <c r="E520" s="107" t="str">
        <f t="shared" si="218"/>
        <v>natural gas nonpeaker</v>
      </c>
      <c r="F520" s="107">
        <v>14630972.48</v>
      </c>
      <c r="G520" s="107">
        <f t="shared" si="212"/>
        <v>13734149.120000001</v>
      </c>
      <c r="H520" s="107">
        <v>12837325.76</v>
      </c>
      <c r="I520" s="107">
        <f t="shared" si="213"/>
        <v>18126410.989999998</v>
      </c>
      <c r="J520" s="107">
        <v>23415496.219999999</v>
      </c>
      <c r="K520" s="107">
        <f t="shared" si="214"/>
        <v>27358220.619999997</v>
      </c>
      <c r="L520" s="107">
        <v>31300945.02</v>
      </c>
      <c r="M520" s="107">
        <f t="shared" si="215"/>
        <v>30040414.439999998</v>
      </c>
      <c r="N520" s="107">
        <v>28779883.859999999</v>
      </c>
      <c r="O520" s="107">
        <f t="shared" si="216"/>
        <v>29312516.975000001</v>
      </c>
      <c r="P520" s="107">
        <v>29845150.09</v>
      </c>
      <c r="Q520" s="107">
        <f t="shared" si="217"/>
        <v>28290385.704999998</v>
      </c>
      <c r="R520" s="107">
        <v>26735621.32</v>
      </c>
      <c r="S520" s="107"/>
      <c r="T520" s="107"/>
      <c r="U520" s="107"/>
      <c r="V520" s="107"/>
      <c r="W520" s="107"/>
      <c r="X520" s="107"/>
      <c r="Y520" s="107"/>
      <c r="Z520" s="107"/>
      <c r="AA520" s="107"/>
      <c r="AB520" s="107"/>
      <c r="AC520" s="107"/>
      <c r="AD520" s="107"/>
      <c r="AE520" s="107"/>
      <c r="AF520" s="107"/>
      <c r="AG520" s="107"/>
    </row>
    <row r="521" spans="1:33" ht="15.75" customHeight="1">
      <c r="A521" s="107"/>
      <c r="B521" s="107" t="s">
        <v>571</v>
      </c>
      <c r="C521" s="107" t="s">
        <v>448</v>
      </c>
      <c r="D521" s="107" t="s">
        <v>645</v>
      </c>
      <c r="E521" s="107" t="str">
        <f t="shared" si="218"/>
        <v>natural gas peaker</v>
      </c>
      <c r="F521" s="107">
        <v>0</v>
      </c>
      <c r="G521" s="107">
        <f t="shared" si="212"/>
        <v>0</v>
      </c>
      <c r="H521" s="107">
        <v>0</v>
      </c>
      <c r="I521" s="107">
        <f t="shared" si="213"/>
        <v>0</v>
      </c>
      <c r="J521" s="107">
        <v>0</v>
      </c>
      <c r="K521" s="107">
        <f t="shared" si="214"/>
        <v>1699.4613425</v>
      </c>
      <c r="L521" s="107">
        <v>3398.922685</v>
      </c>
      <c r="M521" s="107">
        <f t="shared" si="215"/>
        <v>5374.7919364999998</v>
      </c>
      <c r="N521" s="107">
        <v>7350.661188</v>
      </c>
      <c r="O521" s="107">
        <f t="shared" si="216"/>
        <v>3675.330594</v>
      </c>
      <c r="P521" s="107">
        <v>0</v>
      </c>
      <c r="Q521" s="107">
        <f t="shared" si="217"/>
        <v>0</v>
      </c>
      <c r="R521" s="107">
        <v>0</v>
      </c>
      <c r="S521" s="107"/>
      <c r="T521" s="107"/>
      <c r="U521" s="107"/>
      <c r="V521" s="107"/>
      <c r="W521" s="107"/>
      <c r="X521" s="107"/>
      <c r="Y521" s="107"/>
      <c r="Z521" s="107"/>
      <c r="AA521" s="107"/>
      <c r="AB521" s="107"/>
      <c r="AC521" s="107"/>
      <c r="AD521" s="107"/>
      <c r="AE521" s="107"/>
      <c r="AF521" s="107"/>
      <c r="AG521" s="107"/>
    </row>
    <row r="522" spans="1:33" ht="15.75" customHeight="1">
      <c r="A522" s="107"/>
      <c r="B522" s="107" t="s">
        <v>571</v>
      </c>
      <c r="C522" s="107" t="s">
        <v>448</v>
      </c>
      <c r="D522" s="107" t="s">
        <v>646</v>
      </c>
      <c r="E522" s="107" t="str">
        <f t="shared" si="218"/>
        <v>nuclear</v>
      </c>
      <c r="F522" s="107">
        <v>0</v>
      </c>
      <c r="G522" s="107">
        <f t="shared" si="212"/>
        <v>0</v>
      </c>
      <c r="H522" s="107">
        <v>0</v>
      </c>
      <c r="I522" s="107">
        <f t="shared" si="213"/>
        <v>0</v>
      </c>
      <c r="J522" s="107">
        <v>0</v>
      </c>
      <c r="K522" s="107">
        <f t="shared" si="214"/>
        <v>0</v>
      </c>
      <c r="L522" s="107">
        <v>0</v>
      </c>
      <c r="M522" s="107">
        <f t="shared" si="215"/>
        <v>0</v>
      </c>
      <c r="N522" s="107">
        <v>0</v>
      </c>
      <c r="O522" s="107">
        <f t="shared" si="216"/>
        <v>0</v>
      </c>
      <c r="P522" s="107">
        <v>0</v>
      </c>
      <c r="Q522" s="107">
        <f t="shared" si="217"/>
        <v>0</v>
      </c>
      <c r="R522" s="107">
        <v>0</v>
      </c>
      <c r="S522" s="107"/>
      <c r="T522" s="107"/>
      <c r="U522" s="107"/>
      <c r="V522" s="107"/>
      <c r="W522" s="107"/>
      <c r="X522" s="107"/>
      <c r="Y522" s="107"/>
      <c r="Z522" s="107"/>
      <c r="AA522" s="107"/>
      <c r="AB522" s="107"/>
      <c r="AC522" s="107"/>
      <c r="AD522" s="107"/>
      <c r="AE522" s="107"/>
      <c r="AF522" s="107"/>
      <c r="AG522" s="107"/>
    </row>
    <row r="523" spans="1:33" ht="15.75" customHeight="1">
      <c r="A523" s="107"/>
      <c r="B523" s="107" t="s">
        <v>571</v>
      </c>
      <c r="C523" s="107" t="s">
        <v>448</v>
      </c>
      <c r="D523" s="107" t="s">
        <v>647</v>
      </c>
      <c r="E523" s="107" t="str">
        <f t="shared" si="218"/>
        <v>offshore wind</v>
      </c>
      <c r="F523" s="107">
        <v>0</v>
      </c>
      <c r="G523" s="107">
        <f t="shared" si="212"/>
        <v>0</v>
      </c>
      <c r="H523" s="107">
        <v>0</v>
      </c>
      <c r="I523" s="107">
        <f t="shared" si="213"/>
        <v>0</v>
      </c>
      <c r="J523" s="107">
        <v>0</v>
      </c>
      <c r="K523" s="107">
        <f t="shared" si="214"/>
        <v>0</v>
      </c>
      <c r="L523" s="107">
        <v>0</v>
      </c>
      <c r="M523" s="107">
        <f t="shared" si="215"/>
        <v>0</v>
      </c>
      <c r="N523" s="107">
        <v>0</v>
      </c>
      <c r="O523" s="107">
        <f t="shared" si="216"/>
        <v>0</v>
      </c>
      <c r="P523" s="107">
        <v>0</v>
      </c>
      <c r="Q523" s="107">
        <f t="shared" si="217"/>
        <v>0</v>
      </c>
      <c r="R523" s="107">
        <v>0</v>
      </c>
      <c r="S523" s="107"/>
      <c r="T523" s="107"/>
      <c r="U523" s="107"/>
      <c r="V523" s="107"/>
      <c r="W523" s="107"/>
      <c r="X523" s="107"/>
      <c r="Y523" s="107"/>
      <c r="Z523" s="107"/>
      <c r="AA523" s="107"/>
      <c r="AB523" s="107"/>
      <c r="AC523" s="107"/>
      <c r="AD523" s="107"/>
      <c r="AE523" s="107"/>
      <c r="AF523" s="107"/>
      <c r="AG523" s="107"/>
    </row>
    <row r="524" spans="1:33" ht="15.75" customHeight="1">
      <c r="A524" s="107"/>
      <c r="B524" s="107" t="s">
        <v>571</v>
      </c>
      <c r="C524" s="107" t="s">
        <v>448</v>
      </c>
      <c r="D524" s="107" t="s">
        <v>648</v>
      </c>
      <c r="E524" s="107" t="str">
        <f t="shared" si="218"/>
        <v>crude oil</v>
      </c>
      <c r="F524" s="107">
        <v>201840.69020000001</v>
      </c>
      <c r="G524" s="107">
        <f t="shared" si="212"/>
        <v>201840.69020000001</v>
      </c>
      <c r="H524" s="107">
        <v>201840.69020000001</v>
      </c>
      <c r="I524" s="107">
        <f t="shared" si="213"/>
        <v>201840.69020000001</v>
      </c>
      <c r="J524" s="107">
        <v>201840.69020000001</v>
      </c>
      <c r="K524" s="107">
        <f t="shared" si="214"/>
        <v>201840.69020000001</v>
      </c>
      <c r="L524" s="107">
        <v>201840.69020000001</v>
      </c>
      <c r="M524" s="107">
        <f t="shared" si="215"/>
        <v>201840.69020000001</v>
      </c>
      <c r="N524" s="107">
        <v>201840.69020000001</v>
      </c>
      <c r="O524" s="107">
        <f t="shared" si="216"/>
        <v>201840.69020000001</v>
      </c>
      <c r="P524" s="107">
        <v>201840.69020000001</v>
      </c>
      <c r="Q524" s="107">
        <f t="shared" si="217"/>
        <v>201840.69020000001</v>
      </c>
      <c r="R524" s="107">
        <v>201840.69020000001</v>
      </c>
      <c r="S524" s="107"/>
      <c r="T524" s="107"/>
      <c r="U524" s="107"/>
      <c r="V524" s="107"/>
      <c r="W524" s="107"/>
      <c r="X524" s="107"/>
      <c r="Y524" s="107"/>
      <c r="Z524" s="107"/>
      <c r="AA524" s="107"/>
      <c r="AB524" s="107"/>
      <c r="AC524" s="107"/>
      <c r="AD524" s="107"/>
      <c r="AE524" s="107"/>
      <c r="AF524" s="107"/>
      <c r="AG524" s="107"/>
    </row>
    <row r="525" spans="1:33" ht="15.75" customHeight="1">
      <c r="A525" s="107"/>
      <c r="B525" s="107" t="s">
        <v>571</v>
      </c>
      <c r="C525" s="107" t="s">
        <v>448</v>
      </c>
      <c r="D525" s="107" t="s">
        <v>649</v>
      </c>
      <c r="E525" s="107" t="str">
        <f t="shared" si="218"/>
        <v>solar PV</v>
      </c>
      <c r="F525" s="107">
        <v>198807.09099999999</v>
      </c>
      <c r="G525" s="107">
        <f t="shared" si="212"/>
        <v>228585.48939999999</v>
      </c>
      <c r="H525" s="107">
        <v>258363.8878</v>
      </c>
      <c r="I525" s="107">
        <f t="shared" si="213"/>
        <v>278729.41755000001</v>
      </c>
      <c r="J525" s="107">
        <v>299094.9473</v>
      </c>
      <c r="K525" s="107">
        <f t="shared" si="214"/>
        <v>320215.01394999999</v>
      </c>
      <c r="L525" s="107">
        <v>341335.08059999999</v>
      </c>
      <c r="M525" s="107">
        <f t="shared" si="215"/>
        <v>378393.3235</v>
      </c>
      <c r="N525" s="107">
        <v>415451.56640000001</v>
      </c>
      <c r="O525" s="107">
        <f t="shared" si="216"/>
        <v>463334.36294999998</v>
      </c>
      <c r="P525" s="107">
        <v>511217.15950000001</v>
      </c>
      <c r="Q525" s="107">
        <f t="shared" si="217"/>
        <v>575869.24820000003</v>
      </c>
      <c r="R525" s="107">
        <v>640521.33689999999</v>
      </c>
      <c r="S525" s="107"/>
      <c r="T525" s="107"/>
      <c r="U525" s="107"/>
      <c r="V525" s="107"/>
      <c r="W525" s="107"/>
      <c r="X525" s="107"/>
      <c r="Y525" s="107"/>
      <c r="Z525" s="107"/>
      <c r="AA525" s="107"/>
      <c r="AB525" s="107"/>
      <c r="AC525" s="107"/>
      <c r="AD525" s="107"/>
      <c r="AE525" s="107"/>
      <c r="AF525" s="107"/>
      <c r="AG525" s="107"/>
    </row>
    <row r="526" spans="1:33" ht="15.75" customHeight="1">
      <c r="A526" s="107"/>
      <c r="B526" s="107" t="s">
        <v>571</v>
      </c>
      <c r="C526" s="107" t="s">
        <v>448</v>
      </c>
      <c r="D526" s="107" t="s">
        <v>650</v>
      </c>
      <c r="E526" s="107" t="str">
        <f t="shared" si="218"/>
        <v>storage</v>
      </c>
      <c r="F526" s="107">
        <v>0</v>
      </c>
      <c r="G526" s="107">
        <v>0</v>
      </c>
      <c r="H526" s="107">
        <v>0</v>
      </c>
      <c r="I526" s="107">
        <v>0</v>
      </c>
      <c r="J526" s="107">
        <v>0</v>
      </c>
      <c r="K526" s="107">
        <v>0</v>
      </c>
      <c r="L526" s="107">
        <v>0</v>
      </c>
      <c r="M526" s="107">
        <v>0</v>
      </c>
      <c r="N526" s="107">
        <v>0</v>
      </c>
      <c r="O526" s="107">
        <v>0</v>
      </c>
      <c r="P526" s="107">
        <v>0</v>
      </c>
      <c r="Q526" s="107">
        <v>0</v>
      </c>
      <c r="R526" s="107">
        <v>0</v>
      </c>
      <c r="S526" s="107"/>
      <c r="T526" s="107"/>
      <c r="U526" s="107"/>
      <c r="V526" s="107"/>
      <c r="W526" s="107"/>
      <c r="X526" s="107"/>
      <c r="Y526" s="107"/>
      <c r="Z526" s="107"/>
      <c r="AA526" s="107"/>
      <c r="AB526" s="107"/>
      <c r="AC526" s="107"/>
      <c r="AD526" s="107"/>
      <c r="AE526" s="107"/>
      <c r="AF526" s="107"/>
      <c r="AG526" s="107"/>
    </row>
    <row r="527" spans="1:33" ht="15.75" customHeight="1">
      <c r="A527" s="107"/>
      <c r="B527" s="107" t="s">
        <v>571</v>
      </c>
      <c r="C527" s="107" t="s">
        <v>448</v>
      </c>
      <c r="D527" s="107" t="s">
        <v>652</v>
      </c>
      <c r="E527" s="107" t="str">
        <f t="shared" si="218"/>
        <v>solar PV</v>
      </c>
      <c r="F527" s="107">
        <v>664096.46259999997</v>
      </c>
      <c r="G527" s="107">
        <f t="shared" ref="G527:G540" si="219">AVERAGE(F527,H527)</f>
        <v>708946.49219999998</v>
      </c>
      <c r="H527" s="107">
        <v>753796.52179999999</v>
      </c>
      <c r="I527" s="107">
        <f t="shared" ref="I527:I540" si="220">AVERAGE(H527,J527)</f>
        <v>753769.39559999993</v>
      </c>
      <c r="J527" s="107">
        <v>753742.26939999999</v>
      </c>
      <c r="K527" s="107">
        <f t="shared" ref="K527:K540" si="221">AVERAGE(J527,L527)</f>
        <v>749557.29505000007</v>
      </c>
      <c r="L527" s="107">
        <v>745372.32070000004</v>
      </c>
      <c r="M527" s="107">
        <f t="shared" ref="M527:M540" si="222">AVERAGE(L527,N527)</f>
        <v>741657.71770000004</v>
      </c>
      <c r="N527" s="107">
        <v>737943.11470000003</v>
      </c>
      <c r="O527" s="107">
        <f t="shared" ref="O527:O540" si="223">AVERAGE(N527,P527)</f>
        <v>734559.39130000002</v>
      </c>
      <c r="P527" s="107">
        <v>731175.6679</v>
      </c>
      <c r="Q527" s="107">
        <f t="shared" ref="Q527:Q540" si="224">AVERAGE(P527,R527)</f>
        <v>727720.84779999999</v>
      </c>
      <c r="R527" s="107">
        <v>724266.02769999998</v>
      </c>
      <c r="S527" s="107"/>
      <c r="T527" s="107"/>
      <c r="U527" s="107"/>
      <c r="V527" s="107"/>
      <c r="W527" s="107"/>
      <c r="X527" s="107"/>
      <c r="Y527" s="107"/>
      <c r="Z527" s="107"/>
      <c r="AA527" s="107"/>
      <c r="AB527" s="107"/>
      <c r="AC527" s="107"/>
      <c r="AD527" s="107"/>
      <c r="AE527" s="107"/>
      <c r="AF527" s="107"/>
      <c r="AG527" s="107"/>
    </row>
    <row r="528" spans="1:33" ht="15.75" customHeight="1">
      <c r="A528" s="107"/>
      <c r="B528" s="107" t="s">
        <v>572</v>
      </c>
      <c r="C528" s="107" t="s">
        <v>448</v>
      </c>
      <c r="D528" s="107" t="s">
        <v>638</v>
      </c>
      <c r="E528" s="107" t="str">
        <f t="shared" si="218"/>
        <v>biomass</v>
      </c>
      <c r="F528" s="107">
        <v>0</v>
      </c>
      <c r="G528" s="107">
        <f t="shared" si="219"/>
        <v>9206.9249999999993</v>
      </c>
      <c r="H528" s="107">
        <v>18413.849999999999</v>
      </c>
      <c r="I528" s="107">
        <f t="shared" si="220"/>
        <v>9810.6749999999993</v>
      </c>
      <c r="J528" s="107">
        <v>1207.5</v>
      </c>
      <c r="K528" s="107">
        <f t="shared" si="221"/>
        <v>603.75</v>
      </c>
      <c r="L528" s="107">
        <v>0</v>
      </c>
      <c r="M528" s="107">
        <f t="shared" si="222"/>
        <v>603.75</v>
      </c>
      <c r="N528" s="107">
        <v>1207.5</v>
      </c>
      <c r="O528" s="107">
        <f t="shared" si="223"/>
        <v>603.75</v>
      </c>
      <c r="P528" s="107">
        <v>0</v>
      </c>
      <c r="Q528" s="107">
        <f t="shared" si="224"/>
        <v>0</v>
      </c>
      <c r="R528" s="107">
        <v>0</v>
      </c>
      <c r="S528" s="107"/>
      <c r="T528" s="107"/>
      <c r="U528" s="107"/>
      <c r="V528" s="107"/>
      <c r="W528" s="107"/>
      <c r="X528" s="107"/>
      <c r="Y528" s="107"/>
      <c r="Z528" s="107"/>
      <c r="AA528" s="107"/>
      <c r="AB528" s="107"/>
      <c r="AC528" s="107"/>
      <c r="AD528" s="107"/>
      <c r="AE528" s="107"/>
      <c r="AF528" s="107"/>
      <c r="AG528" s="107"/>
    </row>
    <row r="529" spans="1:33" ht="15.75" customHeight="1">
      <c r="A529" s="107"/>
      <c r="B529" s="107" t="s">
        <v>572</v>
      </c>
      <c r="C529" s="107" t="s">
        <v>448</v>
      </c>
      <c r="D529" s="107" t="s">
        <v>639</v>
      </c>
      <c r="E529" s="107" t="str">
        <f t="shared" si="218"/>
        <v>hard coal</v>
      </c>
      <c r="F529" s="107">
        <v>53070165.350000001</v>
      </c>
      <c r="G529" s="107">
        <f t="shared" si="219"/>
        <v>48987533.254999995</v>
      </c>
      <c r="H529" s="107">
        <v>44904901.159999996</v>
      </c>
      <c r="I529" s="107">
        <f t="shared" si="220"/>
        <v>46411130.039999999</v>
      </c>
      <c r="J529" s="107">
        <v>47917358.920000002</v>
      </c>
      <c r="K529" s="107">
        <f t="shared" si="221"/>
        <v>48328633.880000003</v>
      </c>
      <c r="L529" s="107">
        <v>48739908.840000004</v>
      </c>
      <c r="M529" s="107">
        <f t="shared" si="222"/>
        <v>47902775.140000001</v>
      </c>
      <c r="N529" s="107">
        <v>47065641.439999998</v>
      </c>
      <c r="O529" s="107">
        <f t="shared" si="223"/>
        <v>46315441.890000001</v>
      </c>
      <c r="P529" s="107">
        <v>45565242.340000004</v>
      </c>
      <c r="Q529" s="107">
        <f t="shared" si="224"/>
        <v>46380681.770000003</v>
      </c>
      <c r="R529" s="107">
        <v>47196121.200000003</v>
      </c>
      <c r="S529" s="107"/>
      <c r="T529" s="107"/>
      <c r="U529" s="107"/>
      <c r="V529" s="107"/>
      <c r="W529" s="107"/>
      <c r="X529" s="107"/>
      <c r="Y529" s="107"/>
      <c r="Z529" s="107"/>
      <c r="AA529" s="107"/>
      <c r="AB529" s="107"/>
      <c r="AC529" s="107"/>
      <c r="AD529" s="107"/>
      <c r="AE529" s="107"/>
      <c r="AF529" s="107"/>
      <c r="AG529" s="107"/>
    </row>
    <row r="530" spans="1:33" ht="15.75" customHeight="1">
      <c r="A530" s="107"/>
      <c r="B530" s="107" t="s">
        <v>572</v>
      </c>
      <c r="C530" s="107" t="s">
        <v>448</v>
      </c>
      <c r="D530" s="107" t="s">
        <v>640</v>
      </c>
      <c r="E530" s="107" t="str">
        <f t="shared" si="218"/>
        <v>solar thermal</v>
      </c>
      <c r="F530" s="107">
        <v>0</v>
      </c>
      <c r="G530" s="107">
        <f t="shared" si="219"/>
        <v>0</v>
      </c>
      <c r="H530" s="107">
        <v>0</v>
      </c>
      <c r="I530" s="107">
        <f t="shared" si="220"/>
        <v>0</v>
      </c>
      <c r="J530" s="107">
        <v>0</v>
      </c>
      <c r="K530" s="107">
        <f t="shared" si="221"/>
        <v>0</v>
      </c>
      <c r="L530" s="107">
        <v>0</v>
      </c>
      <c r="M530" s="107">
        <f t="shared" si="222"/>
        <v>0</v>
      </c>
      <c r="N530" s="107">
        <v>0</v>
      </c>
      <c r="O530" s="107">
        <f t="shared" si="223"/>
        <v>0</v>
      </c>
      <c r="P530" s="107">
        <v>0</v>
      </c>
      <c r="Q530" s="107">
        <f t="shared" si="224"/>
        <v>0</v>
      </c>
      <c r="R530" s="107">
        <v>0</v>
      </c>
      <c r="S530" s="107"/>
      <c r="T530" s="107"/>
      <c r="U530" s="107"/>
      <c r="V530" s="107"/>
      <c r="W530" s="107"/>
      <c r="X530" s="107"/>
      <c r="Y530" s="107"/>
      <c r="Z530" s="107"/>
      <c r="AA530" s="107"/>
      <c r="AB530" s="107"/>
      <c r="AC530" s="107"/>
      <c r="AD530" s="107"/>
      <c r="AE530" s="107"/>
      <c r="AF530" s="107"/>
      <c r="AG530" s="107"/>
    </row>
    <row r="531" spans="1:33" ht="15.75" customHeight="1">
      <c r="A531" s="107"/>
      <c r="B531" s="107" t="s">
        <v>572</v>
      </c>
      <c r="C531" s="107" t="s">
        <v>448</v>
      </c>
      <c r="D531" s="107" t="s">
        <v>641</v>
      </c>
      <c r="E531" s="107" t="str">
        <f t="shared" si="218"/>
        <v>geothermal</v>
      </c>
      <c r="F531" s="107">
        <v>0</v>
      </c>
      <c r="G531" s="107">
        <f t="shared" si="219"/>
        <v>0</v>
      </c>
      <c r="H531" s="107">
        <v>0</v>
      </c>
      <c r="I531" s="107">
        <f t="shared" si="220"/>
        <v>0</v>
      </c>
      <c r="J531" s="107">
        <v>0</v>
      </c>
      <c r="K531" s="107">
        <f t="shared" si="221"/>
        <v>0</v>
      </c>
      <c r="L531" s="107">
        <v>0</v>
      </c>
      <c r="M531" s="107">
        <f t="shared" si="222"/>
        <v>0</v>
      </c>
      <c r="N531" s="107">
        <v>0</v>
      </c>
      <c r="O531" s="107">
        <f t="shared" si="223"/>
        <v>0</v>
      </c>
      <c r="P531" s="107">
        <v>0</v>
      </c>
      <c r="Q531" s="107">
        <f t="shared" si="224"/>
        <v>0</v>
      </c>
      <c r="R531" s="107">
        <v>0</v>
      </c>
      <c r="S531" s="107"/>
      <c r="T531" s="107"/>
      <c r="U531" s="107"/>
      <c r="V531" s="107"/>
      <c r="W531" s="107"/>
      <c r="X531" s="107"/>
      <c r="Y531" s="107"/>
      <c r="Z531" s="107"/>
      <c r="AA531" s="107"/>
      <c r="AB531" s="107"/>
      <c r="AC531" s="107"/>
      <c r="AD531" s="107"/>
      <c r="AE531" s="107"/>
      <c r="AF531" s="107"/>
      <c r="AG531" s="107"/>
    </row>
    <row r="532" spans="1:33" ht="15.75" customHeight="1">
      <c r="A532" s="107"/>
      <c r="B532" s="107" t="s">
        <v>572</v>
      </c>
      <c r="C532" s="107" t="s">
        <v>448</v>
      </c>
      <c r="D532" s="107" t="s">
        <v>642</v>
      </c>
      <c r="E532" s="107" t="str">
        <f t="shared" si="218"/>
        <v>hydro</v>
      </c>
      <c r="F532" s="107">
        <v>2389691.2620000001</v>
      </c>
      <c r="G532" s="107">
        <f t="shared" si="219"/>
        <v>2488577.2374999998</v>
      </c>
      <c r="H532" s="107">
        <v>2587463.213</v>
      </c>
      <c r="I532" s="107">
        <f t="shared" si="220"/>
        <v>2586509.801</v>
      </c>
      <c r="J532" s="107">
        <v>2585556.389</v>
      </c>
      <c r="K532" s="107">
        <f t="shared" si="221"/>
        <v>2586509.801</v>
      </c>
      <c r="L532" s="107">
        <v>2587463.213</v>
      </c>
      <c r="M532" s="107">
        <f t="shared" si="222"/>
        <v>2587463.213</v>
      </c>
      <c r="N532" s="107">
        <v>2587463.213</v>
      </c>
      <c r="O532" s="107">
        <f t="shared" si="223"/>
        <v>2587463.213</v>
      </c>
      <c r="P532" s="107">
        <v>2587463.213</v>
      </c>
      <c r="Q532" s="107">
        <f t="shared" si="224"/>
        <v>2587463.213</v>
      </c>
      <c r="R532" s="107">
        <v>2587463.213</v>
      </c>
      <c r="S532" s="107"/>
      <c r="T532" s="107"/>
      <c r="U532" s="107"/>
      <c r="V532" s="107"/>
      <c r="W532" s="107"/>
      <c r="X532" s="107"/>
      <c r="Y532" s="107"/>
      <c r="Z532" s="107"/>
      <c r="AA532" s="107"/>
      <c r="AB532" s="107"/>
      <c r="AC532" s="107"/>
      <c r="AD532" s="107"/>
      <c r="AE532" s="107"/>
      <c r="AF532" s="107"/>
      <c r="AG532" s="107"/>
    </row>
    <row r="533" spans="1:33" ht="15.75" customHeight="1">
      <c r="A533" s="107"/>
      <c r="B533" s="107" t="s">
        <v>572</v>
      </c>
      <c r="C533" s="107" t="s">
        <v>448</v>
      </c>
      <c r="D533" s="107" t="s">
        <v>632</v>
      </c>
      <c r="E533" s="107" t="str">
        <f t="shared" si="218"/>
        <v>hydro</v>
      </c>
      <c r="F533" s="107">
        <v>0</v>
      </c>
      <c r="G533" s="107">
        <f t="shared" si="219"/>
        <v>0</v>
      </c>
      <c r="H533" s="107">
        <v>0</v>
      </c>
      <c r="I533" s="107">
        <f t="shared" si="220"/>
        <v>0</v>
      </c>
      <c r="J533" s="107">
        <v>0</v>
      </c>
      <c r="K533" s="107">
        <f t="shared" si="221"/>
        <v>0</v>
      </c>
      <c r="L533" s="107">
        <v>0</v>
      </c>
      <c r="M533" s="107">
        <f t="shared" si="222"/>
        <v>0</v>
      </c>
      <c r="N533" s="107">
        <v>0</v>
      </c>
      <c r="O533" s="107">
        <f t="shared" si="223"/>
        <v>0</v>
      </c>
      <c r="P533" s="107">
        <v>0</v>
      </c>
      <c r="Q533" s="107">
        <f t="shared" si="224"/>
        <v>0</v>
      </c>
      <c r="R533" s="107">
        <v>0</v>
      </c>
      <c r="S533" s="107"/>
      <c r="T533" s="107"/>
      <c r="U533" s="107"/>
      <c r="V533" s="107"/>
      <c r="W533" s="107"/>
      <c r="X533" s="107"/>
      <c r="Y533" s="107"/>
      <c r="Z533" s="107"/>
      <c r="AA533" s="107"/>
      <c r="AB533" s="107"/>
      <c r="AC533" s="107"/>
      <c r="AD533" s="107"/>
      <c r="AE533" s="107"/>
      <c r="AF533" s="107"/>
      <c r="AG533" s="107"/>
    </row>
    <row r="534" spans="1:33" ht="15.75" customHeight="1">
      <c r="A534" s="107"/>
      <c r="B534" s="107" t="s">
        <v>572</v>
      </c>
      <c r="C534" s="107" t="s">
        <v>448</v>
      </c>
      <c r="D534" s="107" t="s">
        <v>643</v>
      </c>
      <c r="E534" s="107" t="str">
        <f t="shared" si="218"/>
        <v>onshore wind</v>
      </c>
      <c r="F534" s="107">
        <v>4194197.5869999998</v>
      </c>
      <c r="G534" s="107">
        <f t="shared" si="219"/>
        <v>4961258.4464999996</v>
      </c>
      <c r="H534" s="107">
        <v>5728319.3059999999</v>
      </c>
      <c r="I534" s="107">
        <f t="shared" si="220"/>
        <v>6897393.5319999997</v>
      </c>
      <c r="J534" s="107">
        <v>8066467.7580000004</v>
      </c>
      <c r="K534" s="107">
        <f t="shared" si="221"/>
        <v>8066467.7580000004</v>
      </c>
      <c r="L534" s="107">
        <v>8066467.7580000004</v>
      </c>
      <c r="M534" s="107">
        <f t="shared" si="222"/>
        <v>11336624.464</v>
      </c>
      <c r="N534" s="107">
        <v>14606781.17</v>
      </c>
      <c r="O534" s="107">
        <f t="shared" si="223"/>
        <v>14606763.199999999</v>
      </c>
      <c r="P534" s="107">
        <v>14606745.23</v>
      </c>
      <c r="Q534" s="107">
        <f t="shared" si="224"/>
        <v>14606746.030000001</v>
      </c>
      <c r="R534" s="107">
        <v>14606746.83</v>
      </c>
      <c r="S534" s="107"/>
      <c r="T534" s="107"/>
      <c r="U534" s="107"/>
      <c r="V534" s="107"/>
      <c r="W534" s="107"/>
      <c r="X534" s="107"/>
      <c r="Y534" s="107"/>
      <c r="Z534" s="107"/>
      <c r="AA534" s="107"/>
      <c r="AB534" s="107"/>
      <c r="AC534" s="107"/>
      <c r="AD534" s="107"/>
      <c r="AE534" s="107"/>
      <c r="AF534" s="107"/>
      <c r="AG534" s="107"/>
    </row>
    <row r="535" spans="1:33" ht="15.75" customHeight="1">
      <c r="A535" s="107"/>
      <c r="B535" s="107" t="s">
        <v>572</v>
      </c>
      <c r="C535" s="107" t="s">
        <v>448</v>
      </c>
      <c r="D535" s="107" t="s">
        <v>644</v>
      </c>
      <c r="E535" s="107" t="str">
        <f t="shared" si="218"/>
        <v>natural gas nonpeaker</v>
      </c>
      <c r="F535" s="107">
        <v>101596679.3</v>
      </c>
      <c r="G535" s="107">
        <f t="shared" si="219"/>
        <v>117496216.55</v>
      </c>
      <c r="H535" s="107">
        <v>133395753.8</v>
      </c>
      <c r="I535" s="107">
        <f t="shared" si="220"/>
        <v>133574436.09999999</v>
      </c>
      <c r="J535" s="107">
        <v>133753118.40000001</v>
      </c>
      <c r="K535" s="107">
        <f t="shared" si="221"/>
        <v>129181610.15000001</v>
      </c>
      <c r="L535" s="107">
        <v>124610101.90000001</v>
      </c>
      <c r="M535" s="107">
        <f t="shared" si="222"/>
        <v>123298024.80000001</v>
      </c>
      <c r="N535" s="107">
        <v>121985947.7</v>
      </c>
      <c r="O535" s="107">
        <f t="shared" si="223"/>
        <v>121810881.09999999</v>
      </c>
      <c r="P535" s="107">
        <v>121635814.5</v>
      </c>
      <c r="Q535" s="107">
        <f t="shared" si="224"/>
        <v>120133217.95</v>
      </c>
      <c r="R535" s="107">
        <v>118630621.40000001</v>
      </c>
      <c r="S535" s="107"/>
      <c r="T535" s="107"/>
      <c r="U535" s="107"/>
      <c r="V535" s="107"/>
      <c r="W535" s="107"/>
      <c r="X535" s="107"/>
      <c r="Y535" s="107"/>
      <c r="Z535" s="107"/>
      <c r="AA535" s="107"/>
      <c r="AB535" s="107"/>
      <c r="AC535" s="107"/>
      <c r="AD535" s="107"/>
      <c r="AE535" s="107"/>
      <c r="AF535" s="107"/>
      <c r="AG535" s="107"/>
    </row>
    <row r="536" spans="1:33" ht="15.75" customHeight="1">
      <c r="A536" s="107"/>
      <c r="B536" s="107" t="s">
        <v>572</v>
      </c>
      <c r="C536" s="107" t="s">
        <v>448</v>
      </c>
      <c r="D536" s="107" t="s">
        <v>645</v>
      </c>
      <c r="E536" s="107" t="str">
        <f t="shared" si="218"/>
        <v>natural gas peaker</v>
      </c>
      <c r="F536" s="107">
        <v>556883.52370000002</v>
      </c>
      <c r="G536" s="107">
        <f t="shared" si="219"/>
        <v>457328.05085</v>
      </c>
      <c r="H536" s="107">
        <v>357772.57799999998</v>
      </c>
      <c r="I536" s="107">
        <f t="shared" si="220"/>
        <v>349639.93959999998</v>
      </c>
      <c r="J536" s="107">
        <v>341507.30119999999</v>
      </c>
      <c r="K536" s="107">
        <f t="shared" si="221"/>
        <v>341507.30119999999</v>
      </c>
      <c r="L536" s="107">
        <v>341507.30119999999</v>
      </c>
      <c r="M536" s="107">
        <f t="shared" si="222"/>
        <v>339293.76120000001</v>
      </c>
      <c r="N536" s="107">
        <v>337080.22120000003</v>
      </c>
      <c r="O536" s="107">
        <f t="shared" si="223"/>
        <v>337080.22120000003</v>
      </c>
      <c r="P536" s="107">
        <v>337080.22120000003</v>
      </c>
      <c r="Q536" s="107">
        <f t="shared" si="224"/>
        <v>337080.22120000003</v>
      </c>
      <c r="R536" s="107">
        <v>337080.22120000003</v>
      </c>
      <c r="S536" s="107"/>
      <c r="T536" s="107"/>
      <c r="U536" s="107"/>
      <c r="V536" s="107"/>
      <c r="W536" s="107"/>
      <c r="X536" s="107"/>
      <c r="Y536" s="107"/>
      <c r="Z536" s="107"/>
      <c r="AA536" s="107"/>
      <c r="AB536" s="107"/>
      <c r="AC536" s="107"/>
      <c r="AD536" s="107"/>
      <c r="AE536" s="107"/>
      <c r="AF536" s="107"/>
      <c r="AG536" s="107"/>
    </row>
    <row r="537" spans="1:33" ht="15.75" customHeight="1">
      <c r="A537" s="107"/>
      <c r="B537" s="107" t="s">
        <v>572</v>
      </c>
      <c r="C537" s="107" t="s">
        <v>448</v>
      </c>
      <c r="D537" s="107" t="s">
        <v>646</v>
      </c>
      <c r="E537" s="107" t="str">
        <f t="shared" si="218"/>
        <v>nuclear</v>
      </c>
      <c r="F537" s="107">
        <v>58075578.270000003</v>
      </c>
      <c r="G537" s="107">
        <f t="shared" si="219"/>
        <v>54902472.734999999</v>
      </c>
      <c r="H537" s="107">
        <v>51729367.200000003</v>
      </c>
      <c r="I537" s="107">
        <f t="shared" si="220"/>
        <v>44583160.420000002</v>
      </c>
      <c r="J537" s="107">
        <v>37436953.640000001</v>
      </c>
      <c r="K537" s="107">
        <f t="shared" si="221"/>
        <v>37436953.640000001</v>
      </c>
      <c r="L537" s="107">
        <v>37436953.640000001</v>
      </c>
      <c r="M537" s="107">
        <f t="shared" si="222"/>
        <v>37436953.640000001</v>
      </c>
      <c r="N537" s="107">
        <v>37436953.640000001</v>
      </c>
      <c r="O537" s="107">
        <f t="shared" si="223"/>
        <v>37436953.640000001</v>
      </c>
      <c r="P537" s="107">
        <v>37436953.640000001</v>
      </c>
      <c r="Q537" s="107">
        <f t="shared" si="224"/>
        <v>37436953.640000001</v>
      </c>
      <c r="R537" s="107">
        <v>37436953.640000001</v>
      </c>
      <c r="S537" s="107"/>
      <c r="T537" s="107"/>
      <c r="U537" s="107"/>
      <c r="V537" s="107"/>
      <c r="W537" s="107"/>
      <c r="X537" s="107"/>
      <c r="Y537" s="107"/>
      <c r="Z537" s="107"/>
      <c r="AA537" s="107"/>
      <c r="AB537" s="107"/>
      <c r="AC537" s="107"/>
      <c r="AD537" s="107"/>
      <c r="AE537" s="107"/>
      <c r="AF537" s="107"/>
      <c r="AG537" s="107"/>
    </row>
    <row r="538" spans="1:33" ht="15.75" customHeight="1">
      <c r="A538" s="107"/>
      <c r="B538" s="107" t="s">
        <v>572</v>
      </c>
      <c r="C538" s="107" t="s">
        <v>448</v>
      </c>
      <c r="D538" s="107" t="s">
        <v>647</v>
      </c>
      <c r="E538" s="107" t="str">
        <f t="shared" si="218"/>
        <v>offshore wind</v>
      </c>
      <c r="F538" s="107">
        <v>0</v>
      </c>
      <c r="G538" s="107">
        <f t="shared" si="219"/>
        <v>0</v>
      </c>
      <c r="H538" s="107">
        <v>0</v>
      </c>
      <c r="I538" s="107">
        <f t="shared" si="220"/>
        <v>0</v>
      </c>
      <c r="J538" s="107">
        <v>0</v>
      </c>
      <c r="K538" s="107">
        <f t="shared" si="221"/>
        <v>0</v>
      </c>
      <c r="L538" s="107">
        <v>0</v>
      </c>
      <c r="M538" s="107">
        <f t="shared" si="222"/>
        <v>0</v>
      </c>
      <c r="N538" s="107">
        <v>0</v>
      </c>
      <c r="O538" s="107">
        <f t="shared" si="223"/>
        <v>0</v>
      </c>
      <c r="P538" s="107">
        <v>0</v>
      </c>
      <c r="Q538" s="107">
        <f t="shared" si="224"/>
        <v>0</v>
      </c>
      <c r="R538" s="107">
        <v>0</v>
      </c>
      <c r="S538" s="107"/>
      <c r="T538" s="107"/>
      <c r="U538" s="107"/>
      <c r="V538" s="107"/>
      <c r="W538" s="107"/>
      <c r="X538" s="107"/>
      <c r="Y538" s="107"/>
      <c r="Z538" s="107"/>
      <c r="AA538" s="107"/>
      <c r="AB538" s="107"/>
      <c r="AC538" s="107"/>
      <c r="AD538" s="107"/>
      <c r="AE538" s="107"/>
      <c r="AF538" s="107"/>
      <c r="AG538" s="107"/>
    </row>
    <row r="539" spans="1:33" ht="15.75" customHeight="1">
      <c r="A539" s="107"/>
      <c r="B539" s="107" t="s">
        <v>572</v>
      </c>
      <c r="C539" s="107" t="s">
        <v>448</v>
      </c>
      <c r="D539" s="107" t="s">
        <v>648</v>
      </c>
      <c r="E539" s="107" t="str">
        <f t="shared" si="218"/>
        <v>crude oil</v>
      </c>
      <c r="F539" s="107">
        <v>1784776.094</v>
      </c>
      <c r="G539" s="107">
        <f t="shared" si="219"/>
        <v>1771351.6165</v>
      </c>
      <c r="H539" s="107">
        <v>1757927.139</v>
      </c>
      <c r="I539" s="107">
        <f t="shared" si="220"/>
        <v>1771351.6165</v>
      </c>
      <c r="J539" s="107">
        <v>1784776.094</v>
      </c>
      <c r="K539" s="107">
        <f t="shared" si="221"/>
        <v>1784776.094</v>
      </c>
      <c r="L539" s="107">
        <v>1784776.094</v>
      </c>
      <c r="M539" s="107">
        <f t="shared" si="222"/>
        <v>1784776.094</v>
      </c>
      <c r="N539" s="107">
        <v>1784776.094</v>
      </c>
      <c r="O539" s="107">
        <f t="shared" si="223"/>
        <v>1783245.9500000002</v>
      </c>
      <c r="P539" s="107">
        <v>1781715.8060000001</v>
      </c>
      <c r="Q539" s="107">
        <f t="shared" si="224"/>
        <v>1789657.5835000002</v>
      </c>
      <c r="R539" s="107">
        <v>1797599.361</v>
      </c>
      <c r="S539" s="107"/>
      <c r="T539" s="107"/>
      <c r="U539" s="107"/>
      <c r="V539" s="107"/>
      <c r="W539" s="107"/>
      <c r="X539" s="107"/>
      <c r="Y539" s="107"/>
      <c r="Z539" s="107"/>
      <c r="AA539" s="107"/>
      <c r="AB539" s="107"/>
      <c r="AC539" s="107"/>
      <c r="AD539" s="107"/>
      <c r="AE539" s="107"/>
      <c r="AF539" s="107"/>
      <c r="AG539" s="107"/>
    </row>
    <row r="540" spans="1:33" ht="15.75" customHeight="1">
      <c r="A540" s="107"/>
      <c r="B540" s="107" t="s">
        <v>572</v>
      </c>
      <c r="C540" s="107" t="s">
        <v>448</v>
      </c>
      <c r="D540" s="107" t="s">
        <v>649</v>
      </c>
      <c r="E540" s="107" t="str">
        <f t="shared" si="218"/>
        <v>solar PV</v>
      </c>
      <c r="F540" s="107">
        <v>495110.13540000003</v>
      </c>
      <c r="G540" s="107">
        <f t="shared" si="219"/>
        <v>617228.35010000004</v>
      </c>
      <c r="H540" s="107">
        <v>739346.56480000005</v>
      </c>
      <c r="I540" s="107">
        <f t="shared" si="220"/>
        <v>875533.67390000005</v>
      </c>
      <c r="J540" s="107">
        <v>1011720.7830000001</v>
      </c>
      <c r="K540" s="107">
        <f t="shared" si="221"/>
        <v>1170433.9475</v>
      </c>
      <c r="L540" s="107">
        <v>1329147.112</v>
      </c>
      <c r="M540" s="107">
        <f t="shared" si="222"/>
        <v>1530397.902</v>
      </c>
      <c r="N540" s="107">
        <v>1731648.692</v>
      </c>
      <c r="O540" s="107">
        <f t="shared" si="223"/>
        <v>1976515.9645000002</v>
      </c>
      <c r="P540" s="107">
        <v>2221383.2370000002</v>
      </c>
      <c r="Q540" s="107">
        <f t="shared" si="224"/>
        <v>2513426.4989999998</v>
      </c>
      <c r="R540" s="107">
        <v>2805469.7609999999</v>
      </c>
      <c r="S540" s="107"/>
      <c r="T540" s="107"/>
      <c r="U540" s="107"/>
      <c r="V540" s="107"/>
      <c r="W540" s="107"/>
      <c r="X540" s="107"/>
      <c r="Y540" s="107"/>
      <c r="Z540" s="107"/>
      <c r="AA540" s="107"/>
      <c r="AB540" s="107"/>
      <c r="AC540" s="107"/>
      <c r="AD540" s="107"/>
      <c r="AE540" s="107"/>
      <c r="AF540" s="107"/>
      <c r="AG540" s="107"/>
    </row>
    <row r="541" spans="1:33" ht="15.75" customHeight="1">
      <c r="A541" s="107"/>
      <c r="B541" s="107" t="s">
        <v>572</v>
      </c>
      <c r="C541" s="107" t="s">
        <v>448</v>
      </c>
      <c r="D541" s="107" t="s">
        <v>650</v>
      </c>
      <c r="E541" s="107" t="str">
        <f t="shared" si="218"/>
        <v>storage</v>
      </c>
      <c r="F541" s="107">
        <v>0</v>
      </c>
      <c r="G541" s="107">
        <v>0</v>
      </c>
      <c r="H541" s="107">
        <v>0</v>
      </c>
      <c r="I541" s="107">
        <v>0</v>
      </c>
      <c r="J541" s="107">
        <v>0</v>
      </c>
      <c r="K541" s="107">
        <v>0</v>
      </c>
      <c r="L541" s="107">
        <v>0</v>
      </c>
      <c r="M541" s="107">
        <v>0</v>
      </c>
      <c r="N541" s="107">
        <v>0</v>
      </c>
      <c r="O541" s="107">
        <v>0</v>
      </c>
      <c r="P541" s="107">
        <v>0</v>
      </c>
      <c r="Q541" s="107">
        <v>0</v>
      </c>
      <c r="R541" s="107">
        <v>0</v>
      </c>
      <c r="S541" s="107"/>
      <c r="T541" s="107"/>
      <c r="U541" s="107"/>
      <c r="V541" s="107"/>
      <c r="W541" s="107"/>
      <c r="X541" s="107"/>
      <c r="Y541" s="107"/>
      <c r="Z541" s="107"/>
      <c r="AA541" s="107"/>
      <c r="AB541" s="107"/>
      <c r="AC541" s="107"/>
      <c r="AD541" s="107"/>
      <c r="AE541" s="107"/>
      <c r="AF541" s="107"/>
      <c r="AG541" s="107"/>
    </row>
    <row r="542" spans="1:33" ht="15.75" customHeight="1">
      <c r="A542" s="107"/>
      <c r="B542" s="107" t="s">
        <v>572</v>
      </c>
      <c r="C542" s="107" t="s">
        <v>448</v>
      </c>
      <c r="D542" s="107" t="s">
        <v>652</v>
      </c>
      <c r="E542" s="107" t="str">
        <f t="shared" si="218"/>
        <v>solar PV</v>
      </c>
      <c r="F542" s="107">
        <v>79251.209910000005</v>
      </c>
      <c r="G542" s="107">
        <f t="shared" ref="G542:G555" si="225">AVERAGE(F542,H542)</f>
        <v>79252.023635000005</v>
      </c>
      <c r="H542" s="107">
        <v>79252.837360000005</v>
      </c>
      <c r="I542" s="107">
        <f t="shared" ref="I542:I555" si="226">AVERAGE(H542,J542)</f>
        <v>79253.634645000013</v>
      </c>
      <c r="J542" s="107">
        <v>79254.431930000006</v>
      </c>
      <c r="K542" s="107">
        <f t="shared" ref="K542:K555" si="227">AVERAGE(J542,L542)</f>
        <v>78858.896470000007</v>
      </c>
      <c r="L542" s="107">
        <v>78463.361009999993</v>
      </c>
      <c r="M542" s="107">
        <f t="shared" ref="M542:M555" si="228">AVERAGE(L542,N542)</f>
        <v>78071.698594999994</v>
      </c>
      <c r="N542" s="107">
        <v>77680.036179999996</v>
      </c>
      <c r="O542" s="107">
        <f t="shared" ref="O542:O555" si="229">AVERAGE(N542,P542)</f>
        <v>77292.525339999993</v>
      </c>
      <c r="P542" s="107">
        <v>76905.014500000005</v>
      </c>
      <c r="Q542" s="107">
        <f t="shared" ref="Q542:Q555" si="230">AVERAGE(P542,R542)</f>
        <v>76521.615584999992</v>
      </c>
      <c r="R542" s="107">
        <v>76138.216669999994</v>
      </c>
      <c r="S542" s="107"/>
      <c r="T542" s="107"/>
      <c r="U542" s="107"/>
      <c r="V542" s="107"/>
      <c r="W542" s="107"/>
      <c r="X542" s="107"/>
      <c r="Y542" s="107"/>
      <c r="Z542" s="107"/>
      <c r="AA542" s="107"/>
      <c r="AB542" s="107"/>
      <c r="AC542" s="107"/>
      <c r="AD542" s="107"/>
      <c r="AE542" s="107"/>
      <c r="AF542" s="107"/>
      <c r="AG542" s="107"/>
    </row>
    <row r="543" spans="1:33" ht="15.75" customHeight="1">
      <c r="A543" s="107"/>
      <c r="B543" s="107" t="s">
        <v>573</v>
      </c>
      <c r="C543" s="107" t="s">
        <v>448</v>
      </c>
      <c r="D543" s="107" t="s">
        <v>638</v>
      </c>
      <c r="E543" s="107" t="str">
        <f t="shared" si="218"/>
        <v>biomass</v>
      </c>
      <c r="F543" s="107">
        <v>11552.64</v>
      </c>
      <c r="G543" s="107">
        <f t="shared" si="225"/>
        <v>6438.9119999999994</v>
      </c>
      <c r="H543" s="107">
        <v>1325.184</v>
      </c>
      <c r="I543" s="107">
        <f t="shared" si="226"/>
        <v>6775.2007649999996</v>
      </c>
      <c r="J543" s="107">
        <v>12225.21753</v>
      </c>
      <c r="K543" s="107">
        <f t="shared" si="227"/>
        <v>12225.21753</v>
      </c>
      <c r="L543" s="107">
        <v>12225.21753</v>
      </c>
      <c r="M543" s="107">
        <f t="shared" si="228"/>
        <v>12225.21753</v>
      </c>
      <c r="N543" s="107">
        <v>12225.21753</v>
      </c>
      <c r="O543" s="107">
        <f t="shared" si="229"/>
        <v>12225.21753</v>
      </c>
      <c r="P543" s="107">
        <v>12225.21753</v>
      </c>
      <c r="Q543" s="107">
        <f t="shared" si="230"/>
        <v>12225.21753</v>
      </c>
      <c r="R543" s="107">
        <v>12225.21753</v>
      </c>
      <c r="S543" s="107"/>
      <c r="T543" s="107"/>
      <c r="U543" s="107"/>
      <c r="V543" s="107"/>
      <c r="W543" s="107"/>
      <c r="X543" s="107"/>
      <c r="Y543" s="107"/>
      <c r="Z543" s="107"/>
      <c r="AA543" s="107"/>
      <c r="AB543" s="107"/>
      <c r="AC543" s="107"/>
      <c r="AD543" s="107"/>
      <c r="AE543" s="107"/>
      <c r="AF543" s="107"/>
      <c r="AG543" s="107"/>
    </row>
    <row r="544" spans="1:33" ht="15.75" customHeight="1">
      <c r="A544" s="107"/>
      <c r="B544" s="107" t="s">
        <v>573</v>
      </c>
      <c r="C544" s="107" t="s">
        <v>448</v>
      </c>
      <c r="D544" s="107" t="s">
        <v>639</v>
      </c>
      <c r="E544" s="107" t="str">
        <f t="shared" si="218"/>
        <v>hard coal</v>
      </c>
      <c r="F544" s="107">
        <v>0</v>
      </c>
      <c r="G544" s="107">
        <f t="shared" si="225"/>
        <v>0</v>
      </c>
      <c r="H544" s="107">
        <v>0</v>
      </c>
      <c r="I544" s="107">
        <f t="shared" si="226"/>
        <v>0</v>
      </c>
      <c r="J544" s="107">
        <v>0</v>
      </c>
      <c r="K544" s="107">
        <f t="shared" si="227"/>
        <v>0</v>
      </c>
      <c r="L544" s="107">
        <v>0</v>
      </c>
      <c r="M544" s="107">
        <f t="shared" si="228"/>
        <v>0</v>
      </c>
      <c r="N544" s="107">
        <v>0</v>
      </c>
      <c r="O544" s="107">
        <f t="shared" si="229"/>
        <v>0</v>
      </c>
      <c r="P544" s="107">
        <v>0</v>
      </c>
      <c r="Q544" s="107">
        <f t="shared" si="230"/>
        <v>0</v>
      </c>
      <c r="R544" s="107">
        <v>0</v>
      </c>
      <c r="S544" s="107"/>
      <c r="T544" s="107"/>
      <c r="U544" s="107"/>
      <c r="V544" s="107"/>
      <c r="W544" s="107"/>
      <c r="X544" s="107"/>
      <c r="Y544" s="107"/>
      <c r="Z544" s="107"/>
      <c r="AA544" s="107"/>
      <c r="AB544" s="107"/>
      <c r="AC544" s="107"/>
      <c r="AD544" s="107"/>
      <c r="AE544" s="107"/>
      <c r="AF544" s="107"/>
      <c r="AG544" s="107"/>
    </row>
    <row r="545" spans="1:33" ht="15.75" customHeight="1">
      <c r="A545" s="107"/>
      <c r="B545" s="107" t="s">
        <v>573</v>
      </c>
      <c r="C545" s="107" t="s">
        <v>448</v>
      </c>
      <c r="D545" s="107" t="s">
        <v>640</v>
      </c>
      <c r="E545" s="107" t="str">
        <f t="shared" si="218"/>
        <v>solar thermal</v>
      </c>
      <c r="F545" s="107">
        <v>0</v>
      </c>
      <c r="G545" s="107">
        <f t="shared" si="225"/>
        <v>0</v>
      </c>
      <c r="H545" s="107">
        <v>0</v>
      </c>
      <c r="I545" s="107">
        <f t="shared" si="226"/>
        <v>0</v>
      </c>
      <c r="J545" s="107">
        <v>0</v>
      </c>
      <c r="K545" s="107">
        <f t="shared" si="227"/>
        <v>0</v>
      </c>
      <c r="L545" s="107">
        <v>0</v>
      </c>
      <c r="M545" s="107">
        <f t="shared" si="228"/>
        <v>0</v>
      </c>
      <c r="N545" s="107">
        <v>0</v>
      </c>
      <c r="O545" s="107">
        <f t="shared" si="229"/>
        <v>0</v>
      </c>
      <c r="P545" s="107">
        <v>0</v>
      </c>
      <c r="Q545" s="107">
        <f t="shared" si="230"/>
        <v>0</v>
      </c>
      <c r="R545" s="107">
        <v>0</v>
      </c>
      <c r="S545" s="107"/>
      <c r="T545" s="107"/>
      <c r="U545" s="107"/>
      <c r="V545" s="107"/>
      <c r="W545" s="107"/>
      <c r="X545" s="107"/>
      <c r="Y545" s="107"/>
      <c r="Z545" s="107"/>
      <c r="AA545" s="107"/>
      <c r="AB545" s="107"/>
      <c r="AC545" s="107"/>
      <c r="AD545" s="107"/>
      <c r="AE545" s="107"/>
      <c r="AF545" s="107"/>
      <c r="AG545" s="107"/>
    </row>
    <row r="546" spans="1:33" ht="15.75" customHeight="1">
      <c r="A546" s="107"/>
      <c r="B546" s="107" t="s">
        <v>573</v>
      </c>
      <c r="C546" s="107" t="s">
        <v>448</v>
      </c>
      <c r="D546" s="107" t="s">
        <v>641</v>
      </c>
      <c r="E546" s="107" t="str">
        <f t="shared" si="218"/>
        <v>geothermal</v>
      </c>
      <c r="F546" s="107">
        <v>0</v>
      </c>
      <c r="G546" s="107">
        <f t="shared" si="225"/>
        <v>0</v>
      </c>
      <c r="H546" s="107">
        <v>0</v>
      </c>
      <c r="I546" s="107">
        <f t="shared" si="226"/>
        <v>0</v>
      </c>
      <c r="J546" s="107">
        <v>0</v>
      </c>
      <c r="K546" s="107">
        <f t="shared" si="227"/>
        <v>0</v>
      </c>
      <c r="L546" s="107">
        <v>0</v>
      </c>
      <c r="M546" s="107">
        <f t="shared" si="228"/>
        <v>0</v>
      </c>
      <c r="N546" s="107">
        <v>0</v>
      </c>
      <c r="O546" s="107">
        <f t="shared" si="229"/>
        <v>0</v>
      </c>
      <c r="P546" s="107">
        <v>0</v>
      </c>
      <c r="Q546" s="107">
        <f t="shared" si="230"/>
        <v>0</v>
      </c>
      <c r="R546" s="107">
        <v>0</v>
      </c>
      <c r="S546" s="107"/>
      <c r="T546" s="107"/>
      <c r="U546" s="107"/>
      <c r="V546" s="107"/>
      <c r="W546" s="107"/>
      <c r="X546" s="107"/>
      <c r="Y546" s="107"/>
      <c r="Z546" s="107"/>
      <c r="AA546" s="107"/>
      <c r="AB546" s="107"/>
      <c r="AC546" s="107"/>
      <c r="AD546" s="107"/>
      <c r="AE546" s="107"/>
      <c r="AF546" s="107"/>
      <c r="AG546" s="107"/>
    </row>
    <row r="547" spans="1:33" ht="15.75" customHeight="1">
      <c r="A547" s="107"/>
      <c r="B547" s="107" t="s">
        <v>573</v>
      </c>
      <c r="C547" s="107" t="s">
        <v>448</v>
      </c>
      <c r="D547" s="107" t="s">
        <v>642</v>
      </c>
      <c r="E547" s="107" t="str">
        <f t="shared" si="218"/>
        <v>hydro</v>
      </c>
      <c r="F547" s="107">
        <v>12248.060799999999</v>
      </c>
      <c r="G547" s="107">
        <f t="shared" si="225"/>
        <v>12248.060799999999</v>
      </c>
      <c r="H547" s="107">
        <v>12248.060799999999</v>
      </c>
      <c r="I547" s="107">
        <f t="shared" si="226"/>
        <v>12248.060799999999</v>
      </c>
      <c r="J547" s="107">
        <v>12248.060799999999</v>
      </c>
      <c r="K547" s="107">
        <f t="shared" si="227"/>
        <v>12248.060799999999</v>
      </c>
      <c r="L547" s="107">
        <v>12248.060799999999</v>
      </c>
      <c r="M547" s="107">
        <f t="shared" si="228"/>
        <v>12248.060799999999</v>
      </c>
      <c r="N547" s="107">
        <v>12248.060799999999</v>
      </c>
      <c r="O547" s="107">
        <f t="shared" si="229"/>
        <v>12248.060799999999</v>
      </c>
      <c r="P547" s="107">
        <v>12248.060799999999</v>
      </c>
      <c r="Q547" s="107">
        <f t="shared" si="230"/>
        <v>12248.060799999999</v>
      </c>
      <c r="R547" s="107">
        <v>12248.060799999999</v>
      </c>
      <c r="S547" s="107"/>
      <c r="T547" s="107"/>
      <c r="U547" s="107"/>
      <c r="V547" s="107"/>
      <c r="W547" s="107"/>
      <c r="X547" s="107"/>
      <c r="Y547" s="107"/>
      <c r="Z547" s="107"/>
      <c r="AA547" s="107"/>
      <c r="AB547" s="107"/>
      <c r="AC547" s="107"/>
      <c r="AD547" s="107"/>
      <c r="AE547" s="107"/>
      <c r="AF547" s="107"/>
      <c r="AG547" s="107"/>
    </row>
    <row r="548" spans="1:33" ht="15.75" customHeight="1">
      <c r="A548" s="107"/>
      <c r="B548" s="107" t="s">
        <v>573</v>
      </c>
      <c r="C548" s="107" t="s">
        <v>448</v>
      </c>
      <c r="D548" s="107" t="s">
        <v>632</v>
      </c>
      <c r="E548" s="107" t="str">
        <f t="shared" si="218"/>
        <v>hydro</v>
      </c>
      <c r="F548" s="107">
        <v>0</v>
      </c>
      <c r="G548" s="107">
        <f t="shared" si="225"/>
        <v>0</v>
      </c>
      <c r="H548" s="107">
        <v>0</v>
      </c>
      <c r="I548" s="107">
        <f t="shared" si="226"/>
        <v>0</v>
      </c>
      <c r="J548" s="107">
        <v>0</v>
      </c>
      <c r="K548" s="107">
        <f t="shared" si="227"/>
        <v>0</v>
      </c>
      <c r="L548" s="107">
        <v>0</v>
      </c>
      <c r="M548" s="107">
        <f t="shared" si="228"/>
        <v>0</v>
      </c>
      <c r="N548" s="107">
        <v>0</v>
      </c>
      <c r="O548" s="107">
        <f t="shared" si="229"/>
        <v>0</v>
      </c>
      <c r="P548" s="107">
        <v>0</v>
      </c>
      <c r="Q548" s="107">
        <f t="shared" si="230"/>
        <v>0</v>
      </c>
      <c r="R548" s="107">
        <v>0</v>
      </c>
      <c r="S548" s="107"/>
      <c r="T548" s="107"/>
      <c r="U548" s="107"/>
      <c r="V548" s="107"/>
      <c r="W548" s="107"/>
      <c r="X548" s="107"/>
      <c r="Y548" s="107"/>
      <c r="Z548" s="107"/>
      <c r="AA548" s="107"/>
      <c r="AB548" s="107"/>
      <c r="AC548" s="107"/>
      <c r="AD548" s="107"/>
      <c r="AE548" s="107"/>
      <c r="AF548" s="107"/>
      <c r="AG548" s="107"/>
    </row>
    <row r="549" spans="1:33" ht="15.75" customHeight="1">
      <c r="A549" s="107"/>
      <c r="B549" s="107" t="s">
        <v>573</v>
      </c>
      <c r="C549" s="107" t="s">
        <v>448</v>
      </c>
      <c r="D549" s="107" t="s">
        <v>643</v>
      </c>
      <c r="E549" s="107" t="str">
        <f t="shared" si="218"/>
        <v>onshore wind</v>
      </c>
      <c r="F549" s="107">
        <v>59085.373729999999</v>
      </c>
      <c r="G549" s="107">
        <f t="shared" si="225"/>
        <v>59085.373729999999</v>
      </c>
      <c r="H549" s="107">
        <v>59085.373729999999</v>
      </c>
      <c r="I549" s="107">
        <f t="shared" si="226"/>
        <v>59085.373729999999</v>
      </c>
      <c r="J549" s="107">
        <v>59085.373729999999</v>
      </c>
      <c r="K549" s="107">
        <f t="shared" si="227"/>
        <v>59085.373729999999</v>
      </c>
      <c r="L549" s="107">
        <v>59085.373729999999</v>
      </c>
      <c r="M549" s="107">
        <f t="shared" si="228"/>
        <v>59046.07458</v>
      </c>
      <c r="N549" s="107">
        <v>59006.775430000002</v>
      </c>
      <c r="O549" s="107">
        <f t="shared" si="229"/>
        <v>58652.39428</v>
      </c>
      <c r="P549" s="107">
        <v>58298.013129999999</v>
      </c>
      <c r="Q549" s="107">
        <f t="shared" si="230"/>
        <v>57334.280249999996</v>
      </c>
      <c r="R549" s="107">
        <v>56370.54737</v>
      </c>
      <c r="S549" s="107"/>
      <c r="T549" s="107"/>
      <c r="U549" s="107"/>
      <c r="V549" s="107"/>
      <c r="W549" s="107"/>
      <c r="X549" s="107"/>
      <c r="Y549" s="107"/>
      <c r="Z549" s="107"/>
      <c r="AA549" s="107"/>
      <c r="AB549" s="107"/>
      <c r="AC549" s="107"/>
      <c r="AD549" s="107"/>
      <c r="AE549" s="107"/>
      <c r="AF549" s="107"/>
      <c r="AG549" s="107"/>
    </row>
    <row r="550" spans="1:33" ht="15.75" customHeight="1">
      <c r="A550" s="107"/>
      <c r="B550" s="107" t="s">
        <v>573</v>
      </c>
      <c r="C550" s="107" t="s">
        <v>448</v>
      </c>
      <c r="D550" s="107" t="s">
        <v>644</v>
      </c>
      <c r="E550" s="107" t="str">
        <f t="shared" si="218"/>
        <v>natural gas nonpeaker</v>
      </c>
      <c r="F550" s="107">
        <v>1049175.8030000001</v>
      </c>
      <c r="G550" s="107">
        <f t="shared" si="225"/>
        <v>996329.28665000002</v>
      </c>
      <c r="H550" s="107">
        <v>943482.77029999997</v>
      </c>
      <c r="I550" s="107">
        <f t="shared" si="226"/>
        <v>1204126.52565</v>
      </c>
      <c r="J550" s="107">
        <v>1464770.281</v>
      </c>
      <c r="K550" s="107">
        <f t="shared" si="227"/>
        <v>1057978.7404999998</v>
      </c>
      <c r="L550" s="107">
        <v>651187.19999999995</v>
      </c>
      <c r="M550" s="107">
        <f t="shared" si="228"/>
        <v>589672.31999999995</v>
      </c>
      <c r="N550" s="107">
        <v>528157.43999999994</v>
      </c>
      <c r="O550" s="107">
        <f t="shared" si="229"/>
        <v>528157.43999999994</v>
      </c>
      <c r="P550" s="107">
        <v>528157.43999999994</v>
      </c>
      <c r="Q550" s="107">
        <f t="shared" si="230"/>
        <v>436725.4889</v>
      </c>
      <c r="R550" s="107">
        <v>345293.53779999999</v>
      </c>
      <c r="S550" s="107"/>
      <c r="T550" s="107"/>
      <c r="U550" s="107"/>
      <c r="V550" s="107"/>
      <c r="W550" s="107"/>
      <c r="X550" s="107"/>
      <c r="Y550" s="107"/>
      <c r="Z550" s="107"/>
      <c r="AA550" s="107"/>
      <c r="AB550" s="107"/>
      <c r="AC550" s="107"/>
      <c r="AD550" s="107"/>
      <c r="AE550" s="107"/>
      <c r="AF550" s="107"/>
      <c r="AG550" s="107"/>
    </row>
    <row r="551" spans="1:33" ht="15.75" customHeight="1">
      <c r="A551" s="107"/>
      <c r="B551" s="107" t="s">
        <v>573</v>
      </c>
      <c r="C551" s="107" t="s">
        <v>448</v>
      </c>
      <c r="D551" s="107" t="s">
        <v>645</v>
      </c>
      <c r="E551" s="107" t="str">
        <f t="shared" si="218"/>
        <v>natural gas peaker</v>
      </c>
      <c r="F551" s="107">
        <v>0</v>
      </c>
      <c r="G551" s="107">
        <f t="shared" si="225"/>
        <v>0</v>
      </c>
      <c r="H551" s="107">
        <v>0</v>
      </c>
      <c r="I551" s="107">
        <f t="shared" si="226"/>
        <v>0</v>
      </c>
      <c r="J551" s="107">
        <v>0</v>
      </c>
      <c r="K551" s="107">
        <f t="shared" si="227"/>
        <v>0</v>
      </c>
      <c r="L551" s="107">
        <v>0</v>
      </c>
      <c r="M551" s="107">
        <f t="shared" si="228"/>
        <v>0</v>
      </c>
      <c r="N551" s="107">
        <v>0</v>
      </c>
      <c r="O551" s="107">
        <f t="shared" si="229"/>
        <v>0</v>
      </c>
      <c r="P551" s="107">
        <v>0</v>
      </c>
      <c r="Q551" s="107">
        <f t="shared" si="230"/>
        <v>0</v>
      </c>
      <c r="R551" s="107">
        <v>0</v>
      </c>
      <c r="S551" s="107"/>
      <c r="T551" s="107"/>
      <c r="U551" s="107"/>
      <c r="V551" s="107"/>
      <c r="W551" s="107"/>
      <c r="X551" s="107"/>
      <c r="Y551" s="107"/>
      <c r="Z551" s="107"/>
      <c r="AA551" s="107"/>
      <c r="AB551" s="107"/>
      <c r="AC551" s="107"/>
      <c r="AD551" s="107"/>
      <c r="AE551" s="107"/>
      <c r="AF551" s="107"/>
      <c r="AG551" s="107"/>
    </row>
    <row r="552" spans="1:33" ht="15.75" customHeight="1">
      <c r="A552" s="107"/>
      <c r="B552" s="107" t="s">
        <v>573</v>
      </c>
      <c r="C552" s="107" t="s">
        <v>448</v>
      </c>
      <c r="D552" s="107" t="s">
        <v>646</v>
      </c>
      <c r="E552" s="107" t="str">
        <f t="shared" si="218"/>
        <v>nuclear</v>
      </c>
      <c r="F552" s="107">
        <v>0</v>
      </c>
      <c r="G552" s="107">
        <f t="shared" si="225"/>
        <v>0</v>
      </c>
      <c r="H552" s="107">
        <v>0</v>
      </c>
      <c r="I552" s="107">
        <f t="shared" si="226"/>
        <v>0</v>
      </c>
      <c r="J552" s="107">
        <v>0</v>
      </c>
      <c r="K552" s="107">
        <f t="shared" si="227"/>
        <v>0</v>
      </c>
      <c r="L552" s="107">
        <v>0</v>
      </c>
      <c r="M552" s="107">
        <f t="shared" si="228"/>
        <v>0</v>
      </c>
      <c r="N552" s="107">
        <v>0</v>
      </c>
      <c r="O552" s="107">
        <f t="shared" si="229"/>
        <v>0</v>
      </c>
      <c r="P552" s="107">
        <v>0</v>
      </c>
      <c r="Q552" s="107">
        <f t="shared" si="230"/>
        <v>0</v>
      </c>
      <c r="R552" s="107">
        <v>0</v>
      </c>
      <c r="S552" s="107"/>
      <c r="T552" s="107"/>
      <c r="U552" s="107"/>
      <c r="V552" s="107"/>
      <c r="W552" s="107"/>
      <c r="X552" s="107"/>
      <c r="Y552" s="107"/>
      <c r="Z552" s="107"/>
      <c r="AA552" s="107"/>
      <c r="AB552" s="107"/>
      <c r="AC552" s="107"/>
      <c r="AD552" s="107"/>
      <c r="AE552" s="107"/>
      <c r="AF552" s="107"/>
      <c r="AG552" s="107"/>
    </row>
    <row r="553" spans="1:33" ht="15.75" customHeight="1">
      <c r="A553" s="107"/>
      <c r="B553" s="107" t="s">
        <v>573</v>
      </c>
      <c r="C553" s="107" t="s">
        <v>448</v>
      </c>
      <c r="D553" s="107" t="s">
        <v>647</v>
      </c>
      <c r="E553" s="107" t="str">
        <f t="shared" si="218"/>
        <v>offshore wind</v>
      </c>
      <c r="F553" s="107">
        <v>95759.762530000007</v>
      </c>
      <c r="G553" s="107">
        <f t="shared" si="225"/>
        <v>97164.668405000004</v>
      </c>
      <c r="H553" s="107">
        <v>98569.574280000001</v>
      </c>
      <c r="I553" s="107">
        <f t="shared" si="226"/>
        <v>98568.972210000007</v>
      </c>
      <c r="J553" s="107">
        <v>98568.370139999999</v>
      </c>
      <c r="K553" s="107">
        <f t="shared" si="227"/>
        <v>909981.97956999997</v>
      </c>
      <c r="L553" s="107">
        <v>1721395.5889999999</v>
      </c>
      <c r="M553" s="107">
        <f t="shared" si="228"/>
        <v>1721395.5889999999</v>
      </c>
      <c r="N553" s="107">
        <v>1721395.5889999999</v>
      </c>
      <c r="O553" s="107">
        <f t="shared" si="229"/>
        <v>1721373.8585000001</v>
      </c>
      <c r="P553" s="107">
        <v>1721352.128</v>
      </c>
      <c r="Q553" s="107">
        <f t="shared" si="230"/>
        <v>1721356.7620000001</v>
      </c>
      <c r="R553" s="107">
        <v>1721361.3959999999</v>
      </c>
      <c r="S553" s="107"/>
      <c r="T553" s="107"/>
      <c r="U553" s="107"/>
      <c r="V553" s="107"/>
      <c r="W553" s="107"/>
      <c r="X553" s="107"/>
      <c r="Y553" s="107"/>
      <c r="Z553" s="107"/>
      <c r="AA553" s="107"/>
      <c r="AB553" s="107"/>
      <c r="AC553" s="107"/>
      <c r="AD553" s="107"/>
      <c r="AE553" s="107"/>
      <c r="AF553" s="107"/>
      <c r="AG553" s="107"/>
    </row>
    <row r="554" spans="1:33" ht="15.75" customHeight="1">
      <c r="A554" s="107"/>
      <c r="B554" s="107" t="s">
        <v>573</v>
      </c>
      <c r="C554" s="107" t="s">
        <v>448</v>
      </c>
      <c r="D554" s="107" t="s">
        <v>648</v>
      </c>
      <c r="E554" s="107" t="str">
        <f t="shared" si="218"/>
        <v>crude oil</v>
      </c>
      <c r="F554" s="107">
        <v>168887.10819999999</v>
      </c>
      <c r="G554" s="107">
        <f t="shared" si="225"/>
        <v>168887.10819999999</v>
      </c>
      <c r="H554" s="107">
        <v>168887.10819999999</v>
      </c>
      <c r="I554" s="107">
        <f t="shared" si="226"/>
        <v>168887.10819999999</v>
      </c>
      <c r="J554" s="107">
        <v>168887.10819999999</v>
      </c>
      <c r="K554" s="107">
        <f t="shared" si="227"/>
        <v>168887.10819999999</v>
      </c>
      <c r="L554" s="107">
        <v>168887.10819999999</v>
      </c>
      <c r="M554" s="107">
        <f t="shared" si="228"/>
        <v>168887.10819999999</v>
      </c>
      <c r="N554" s="107">
        <v>168887.10819999999</v>
      </c>
      <c r="O554" s="107">
        <f t="shared" si="229"/>
        <v>168887.10819999999</v>
      </c>
      <c r="P554" s="107">
        <v>168887.10819999999</v>
      </c>
      <c r="Q554" s="107">
        <f t="shared" si="230"/>
        <v>168887.10819999999</v>
      </c>
      <c r="R554" s="107">
        <v>168887.10819999999</v>
      </c>
      <c r="S554" s="107"/>
      <c r="T554" s="107"/>
      <c r="U554" s="107"/>
      <c r="V554" s="107"/>
      <c r="W554" s="107"/>
      <c r="X554" s="107"/>
      <c r="Y554" s="107"/>
      <c r="Z554" s="107"/>
      <c r="AA554" s="107"/>
      <c r="AB554" s="107"/>
      <c r="AC554" s="107"/>
      <c r="AD554" s="107"/>
      <c r="AE554" s="107"/>
      <c r="AF554" s="107"/>
      <c r="AG554" s="107"/>
    </row>
    <row r="555" spans="1:33" ht="15.75" customHeight="1">
      <c r="A555" s="107"/>
      <c r="B555" s="107" t="s">
        <v>573</v>
      </c>
      <c r="C555" s="107" t="s">
        <v>448</v>
      </c>
      <c r="D555" s="107" t="s">
        <v>649</v>
      </c>
      <c r="E555" s="107" t="str">
        <f t="shared" si="218"/>
        <v>solar PV</v>
      </c>
      <c r="F555" s="107">
        <v>118262.65180000001</v>
      </c>
      <c r="G555" s="107">
        <f t="shared" si="225"/>
        <v>128555.74854999999</v>
      </c>
      <c r="H555" s="107">
        <v>138848.84529999999</v>
      </c>
      <c r="I555" s="107">
        <f t="shared" si="226"/>
        <v>151786.67004999999</v>
      </c>
      <c r="J555" s="107">
        <v>164724.49479999999</v>
      </c>
      <c r="K555" s="107">
        <f t="shared" si="227"/>
        <v>173360.11219999997</v>
      </c>
      <c r="L555" s="107">
        <v>181995.72959999999</v>
      </c>
      <c r="M555" s="107">
        <f t="shared" si="228"/>
        <v>188832.83205</v>
      </c>
      <c r="N555" s="107">
        <v>195669.9345</v>
      </c>
      <c r="O555" s="107">
        <f t="shared" si="229"/>
        <v>201628.3732</v>
      </c>
      <c r="P555" s="107">
        <v>207586.8119</v>
      </c>
      <c r="Q555" s="107">
        <f t="shared" si="230"/>
        <v>214677.9031</v>
      </c>
      <c r="R555" s="107">
        <v>221768.99429999999</v>
      </c>
      <c r="S555" s="107"/>
      <c r="T555" s="107"/>
      <c r="U555" s="107"/>
      <c r="V555" s="107"/>
      <c r="W555" s="107"/>
      <c r="X555" s="107"/>
      <c r="Y555" s="107"/>
      <c r="Z555" s="107"/>
      <c r="AA555" s="107"/>
      <c r="AB555" s="107"/>
      <c r="AC555" s="107"/>
      <c r="AD555" s="107"/>
      <c r="AE555" s="107"/>
      <c r="AF555" s="107"/>
      <c r="AG555" s="107"/>
    </row>
    <row r="556" spans="1:33" ht="15.75" customHeight="1">
      <c r="A556" s="107"/>
      <c r="B556" s="107" t="s">
        <v>573</v>
      </c>
      <c r="C556" s="107" t="s">
        <v>448</v>
      </c>
      <c r="D556" s="107" t="s">
        <v>650</v>
      </c>
      <c r="E556" s="107" t="str">
        <f t="shared" si="218"/>
        <v>storage</v>
      </c>
      <c r="F556" s="107">
        <v>0</v>
      </c>
      <c r="G556" s="107">
        <v>0</v>
      </c>
      <c r="H556" s="107">
        <v>0</v>
      </c>
      <c r="I556" s="107">
        <v>0</v>
      </c>
      <c r="J556" s="107">
        <v>0</v>
      </c>
      <c r="K556" s="107">
        <v>0</v>
      </c>
      <c r="L556" s="107">
        <v>0</v>
      </c>
      <c r="M556" s="107">
        <v>0</v>
      </c>
      <c r="N556" s="107">
        <v>0</v>
      </c>
      <c r="O556" s="107">
        <v>0</v>
      </c>
      <c r="P556" s="107">
        <v>0</v>
      </c>
      <c r="Q556" s="107">
        <v>0</v>
      </c>
      <c r="R556" s="107">
        <v>0</v>
      </c>
      <c r="S556" s="107"/>
      <c r="T556" s="107"/>
      <c r="U556" s="107"/>
      <c r="V556" s="107"/>
      <c r="W556" s="107"/>
      <c r="X556" s="107"/>
      <c r="Y556" s="107"/>
      <c r="Z556" s="107"/>
      <c r="AA556" s="107"/>
      <c r="AB556" s="107"/>
      <c r="AC556" s="107"/>
      <c r="AD556" s="107"/>
      <c r="AE556" s="107"/>
      <c r="AF556" s="107"/>
      <c r="AG556" s="107"/>
    </row>
    <row r="557" spans="1:33" ht="15.75" customHeight="1">
      <c r="A557" s="107"/>
      <c r="B557" s="107" t="s">
        <v>573</v>
      </c>
      <c r="C557" s="107" t="s">
        <v>448</v>
      </c>
      <c r="D557" s="107" t="s">
        <v>652</v>
      </c>
      <c r="E557" s="107" t="str">
        <f t="shared" si="218"/>
        <v>solar PV</v>
      </c>
      <c r="F557" s="107">
        <v>39139.701589999997</v>
      </c>
      <c r="G557" s="107">
        <f t="shared" ref="G557:G570" si="231">AVERAGE(F557,H557)</f>
        <v>58047.769990000001</v>
      </c>
      <c r="H557" s="107">
        <v>76955.838390000004</v>
      </c>
      <c r="I557" s="107">
        <f t="shared" ref="I557:I570" si="232">AVERAGE(H557,J557)</f>
        <v>76955.838390000004</v>
      </c>
      <c r="J557" s="107">
        <v>76955.838390000004</v>
      </c>
      <c r="K557" s="107">
        <f t="shared" ref="K557:K570" si="233">AVERAGE(J557,L557)</f>
        <v>76572.133675000005</v>
      </c>
      <c r="L557" s="107">
        <v>76188.428960000005</v>
      </c>
      <c r="M557" s="107">
        <f t="shared" ref="M557:M570" si="234">AVERAGE(L557,N557)</f>
        <v>75809.555365000007</v>
      </c>
      <c r="N557" s="107">
        <v>75430.681769999996</v>
      </c>
      <c r="O557" s="107">
        <f t="shared" ref="O557:O570" si="235">AVERAGE(N557,P557)</f>
        <v>75053.859465000001</v>
      </c>
      <c r="P557" s="107">
        <v>74677.037160000007</v>
      </c>
      <c r="Q557" s="107">
        <f t="shared" ref="Q557:Q570" si="236">AVERAGE(P557,R557)</f>
        <v>74304.099530000007</v>
      </c>
      <c r="R557" s="107">
        <v>73931.161900000006</v>
      </c>
      <c r="S557" s="107"/>
      <c r="T557" s="107"/>
      <c r="U557" s="107"/>
      <c r="V557" s="107"/>
      <c r="W557" s="107"/>
      <c r="X557" s="107"/>
      <c r="Y557" s="107"/>
      <c r="Z557" s="107"/>
      <c r="AA557" s="107"/>
      <c r="AB557" s="107"/>
      <c r="AC557" s="107"/>
      <c r="AD557" s="107"/>
      <c r="AE557" s="107"/>
      <c r="AF557" s="107"/>
      <c r="AG557" s="107"/>
    </row>
    <row r="558" spans="1:33" ht="15.75" customHeight="1">
      <c r="A558" s="107"/>
      <c r="B558" s="107" t="s">
        <v>574</v>
      </c>
      <c r="C558" s="107" t="s">
        <v>448</v>
      </c>
      <c r="D558" s="107" t="s">
        <v>638</v>
      </c>
      <c r="E558" s="107" t="str">
        <f t="shared" si="218"/>
        <v>biomass</v>
      </c>
      <c r="F558" s="107">
        <v>0</v>
      </c>
      <c r="G558" s="107">
        <f t="shared" si="231"/>
        <v>0</v>
      </c>
      <c r="H558" s="107">
        <v>0</v>
      </c>
      <c r="I558" s="107">
        <f t="shared" si="232"/>
        <v>0</v>
      </c>
      <c r="J558" s="107">
        <v>0</v>
      </c>
      <c r="K558" s="107">
        <f t="shared" si="233"/>
        <v>0</v>
      </c>
      <c r="L558" s="107">
        <v>0</v>
      </c>
      <c r="M558" s="107">
        <f t="shared" si="234"/>
        <v>0</v>
      </c>
      <c r="N558" s="107">
        <v>0</v>
      </c>
      <c r="O558" s="107">
        <f t="shared" si="235"/>
        <v>0</v>
      </c>
      <c r="P558" s="107">
        <v>0</v>
      </c>
      <c r="Q558" s="107">
        <f t="shared" si="236"/>
        <v>0</v>
      </c>
      <c r="R558" s="107">
        <v>0</v>
      </c>
      <c r="S558" s="107"/>
      <c r="T558" s="107"/>
      <c r="U558" s="107"/>
      <c r="V558" s="107"/>
      <c r="W558" s="107"/>
      <c r="X558" s="107"/>
      <c r="Y558" s="107"/>
      <c r="Z558" s="107"/>
      <c r="AA558" s="107"/>
      <c r="AB558" s="107"/>
      <c r="AC558" s="107"/>
      <c r="AD558" s="107"/>
      <c r="AE558" s="107"/>
      <c r="AF558" s="107"/>
      <c r="AG558" s="107"/>
    </row>
    <row r="559" spans="1:33" ht="15.75" customHeight="1">
      <c r="A559" s="107"/>
      <c r="B559" s="107" t="s">
        <v>574</v>
      </c>
      <c r="C559" s="107" t="s">
        <v>448</v>
      </c>
      <c r="D559" s="107" t="s">
        <v>639</v>
      </c>
      <c r="E559" s="107" t="str">
        <f t="shared" si="218"/>
        <v>hard coal</v>
      </c>
      <c r="F559" s="107">
        <v>25077374.98</v>
      </c>
      <c r="G559" s="107">
        <f t="shared" si="231"/>
        <v>23635877</v>
      </c>
      <c r="H559" s="107">
        <v>22194379.02</v>
      </c>
      <c r="I559" s="107">
        <f t="shared" si="232"/>
        <v>21481075.015000001</v>
      </c>
      <c r="J559" s="107">
        <v>20767771.010000002</v>
      </c>
      <c r="K559" s="107">
        <f t="shared" si="233"/>
        <v>22592376.414999999</v>
      </c>
      <c r="L559" s="107">
        <v>24416981.82</v>
      </c>
      <c r="M559" s="107">
        <f t="shared" si="234"/>
        <v>24307990.234999999</v>
      </c>
      <c r="N559" s="107">
        <v>24198998.649999999</v>
      </c>
      <c r="O559" s="107">
        <f t="shared" si="235"/>
        <v>23978223.434999999</v>
      </c>
      <c r="P559" s="107">
        <v>23757448.219999999</v>
      </c>
      <c r="Q559" s="107">
        <f t="shared" si="236"/>
        <v>23957760.744999997</v>
      </c>
      <c r="R559" s="107">
        <v>24158073.27</v>
      </c>
      <c r="S559" s="107"/>
      <c r="T559" s="107"/>
      <c r="U559" s="107"/>
      <c r="V559" s="107"/>
      <c r="W559" s="107"/>
      <c r="X559" s="107"/>
      <c r="Y559" s="107"/>
      <c r="Z559" s="107"/>
      <c r="AA559" s="107"/>
      <c r="AB559" s="107"/>
      <c r="AC559" s="107"/>
      <c r="AD559" s="107"/>
      <c r="AE559" s="107"/>
      <c r="AF559" s="107"/>
      <c r="AG559" s="107"/>
    </row>
    <row r="560" spans="1:33" ht="15.75" customHeight="1">
      <c r="A560" s="107"/>
      <c r="B560" s="107" t="s">
        <v>574</v>
      </c>
      <c r="C560" s="107" t="s">
        <v>448</v>
      </c>
      <c r="D560" s="107" t="s">
        <v>640</v>
      </c>
      <c r="E560" s="107" t="str">
        <f t="shared" si="218"/>
        <v>solar thermal</v>
      </c>
      <c r="F560" s="107">
        <v>0</v>
      </c>
      <c r="G560" s="107">
        <f t="shared" si="231"/>
        <v>0</v>
      </c>
      <c r="H560" s="107">
        <v>0</v>
      </c>
      <c r="I560" s="107">
        <f t="shared" si="232"/>
        <v>0</v>
      </c>
      <c r="J560" s="107">
        <v>0</v>
      </c>
      <c r="K560" s="107">
        <f t="shared" si="233"/>
        <v>0</v>
      </c>
      <c r="L560" s="107">
        <v>0</v>
      </c>
      <c r="M560" s="107">
        <f t="shared" si="234"/>
        <v>0</v>
      </c>
      <c r="N560" s="107">
        <v>0</v>
      </c>
      <c r="O560" s="107">
        <f t="shared" si="235"/>
        <v>0</v>
      </c>
      <c r="P560" s="107">
        <v>0</v>
      </c>
      <c r="Q560" s="107">
        <f t="shared" si="236"/>
        <v>0</v>
      </c>
      <c r="R560" s="107">
        <v>0</v>
      </c>
      <c r="S560" s="107"/>
      <c r="T560" s="107"/>
      <c r="U560" s="107"/>
      <c r="V560" s="107"/>
      <c r="W560" s="107"/>
      <c r="X560" s="107"/>
      <c r="Y560" s="107"/>
      <c r="Z560" s="107"/>
      <c r="AA560" s="107"/>
      <c r="AB560" s="107"/>
      <c r="AC560" s="107"/>
      <c r="AD560" s="107"/>
      <c r="AE560" s="107"/>
      <c r="AF560" s="107"/>
      <c r="AG560" s="107"/>
    </row>
    <row r="561" spans="1:33" ht="15.75" customHeight="1">
      <c r="A561" s="107"/>
      <c r="B561" s="107" t="s">
        <v>574</v>
      </c>
      <c r="C561" s="107" t="s">
        <v>448</v>
      </c>
      <c r="D561" s="107" t="s">
        <v>641</v>
      </c>
      <c r="E561" s="107" t="str">
        <f t="shared" si="218"/>
        <v>geothermal</v>
      </c>
      <c r="F561" s="107">
        <v>0</v>
      </c>
      <c r="G561" s="107">
        <f t="shared" si="231"/>
        <v>0</v>
      </c>
      <c r="H561" s="107">
        <v>0</v>
      </c>
      <c r="I561" s="107">
        <f t="shared" si="232"/>
        <v>0</v>
      </c>
      <c r="J561" s="107">
        <v>0</v>
      </c>
      <c r="K561" s="107">
        <f t="shared" si="233"/>
        <v>0</v>
      </c>
      <c r="L561" s="107">
        <v>0</v>
      </c>
      <c r="M561" s="107">
        <f t="shared" si="234"/>
        <v>0</v>
      </c>
      <c r="N561" s="107">
        <v>0</v>
      </c>
      <c r="O561" s="107">
        <f t="shared" si="235"/>
        <v>0</v>
      </c>
      <c r="P561" s="107">
        <v>0</v>
      </c>
      <c r="Q561" s="107">
        <f t="shared" si="236"/>
        <v>0</v>
      </c>
      <c r="R561" s="107">
        <v>0</v>
      </c>
      <c r="S561" s="107"/>
      <c r="T561" s="107"/>
      <c r="U561" s="107"/>
      <c r="V561" s="107"/>
      <c r="W561" s="107"/>
      <c r="X561" s="107"/>
      <c r="Y561" s="107"/>
      <c r="Z561" s="107"/>
      <c r="AA561" s="107"/>
      <c r="AB561" s="107"/>
      <c r="AC561" s="107"/>
      <c r="AD561" s="107"/>
      <c r="AE561" s="107"/>
      <c r="AF561" s="107"/>
      <c r="AG561" s="107"/>
    </row>
    <row r="562" spans="1:33" ht="15.75" customHeight="1">
      <c r="A562" s="107"/>
      <c r="B562" s="107" t="s">
        <v>574</v>
      </c>
      <c r="C562" s="107" t="s">
        <v>448</v>
      </c>
      <c r="D562" s="107" t="s">
        <v>642</v>
      </c>
      <c r="E562" s="107" t="str">
        <f t="shared" si="218"/>
        <v>hydro</v>
      </c>
      <c r="F562" s="107">
        <v>1921724.649</v>
      </c>
      <c r="G562" s="107">
        <f t="shared" si="231"/>
        <v>1925776.1105</v>
      </c>
      <c r="H562" s="107">
        <v>1929827.5719999999</v>
      </c>
      <c r="I562" s="107">
        <f t="shared" si="232"/>
        <v>1926821.898</v>
      </c>
      <c r="J562" s="107">
        <v>1923816.2239999999</v>
      </c>
      <c r="K562" s="107">
        <f t="shared" si="233"/>
        <v>1926821.898</v>
      </c>
      <c r="L562" s="107">
        <v>1929827.5719999999</v>
      </c>
      <c r="M562" s="107">
        <f t="shared" si="234"/>
        <v>1929827.5719999999</v>
      </c>
      <c r="N562" s="107">
        <v>1929827.5719999999</v>
      </c>
      <c r="O562" s="107">
        <f t="shared" si="235"/>
        <v>1929827.5719999999</v>
      </c>
      <c r="P562" s="107">
        <v>1929827.5719999999</v>
      </c>
      <c r="Q562" s="107">
        <f t="shared" si="236"/>
        <v>1929827.5719999999</v>
      </c>
      <c r="R562" s="107">
        <v>1929827.5719999999</v>
      </c>
      <c r="S562" s="107"/>
      <c r="T562" s="107"/>
      <c r="U562" s="107"/>
      <c r="V562" s="107"/>
      <c r="W562" s="107"/>
      <c r="X562" s="107"/>
      <c r="Y562" s="107"/>
      <c r="Z562" s="107"/>
      <c r="AA562" s="107"/>
      <c r="AB562" s="107"/>
      <c r="AC562" s="107"/>
      <c r="AD562" s="107"/>
      <c r="AE562" s="107"/>
      <c r="AF562" s="107"/>
      <c r="AG562" s="107"/>
    </row>
    <row r="563" spans="1:33" ht="15.75" customHeight="1">
      <c r="A563" s="107"/>
      <c r="B563" s="107" t="s">
        <v>574</v>
      </c>
      <c r="C563" s="107" t="s">
        <v>448</v>
      </c>
      <c r="D563" s="107" t="s">
        <v>632</v>
      </c>
      <c r="E563" s="107" t="str">
        <f t="shared" si="218"/>
        <v>hydro</v>
      </c>
      <c r="F563" s="107">
        <v>0</v>
      </c>
      <c r="G563" s="107">
        <f t="shared" si="231"/>
        <v>0</v>
      </c>
      <c r="H563" s="107">
        <v>0</v>
      </c>
      <c r="I563" s="107">
        <f t="shared" si="232"/>
        <v>0</v>
      </c>
      <c r="J563" s="107">
        <v>0</v>
      </c>
      <c r="K563" s="107">
        <f t="shared" si="233"/>
        <v>0</v>
      </c>
      <c r="L563" s="107">
        <v>0</v>
      </c>
      <c r="M563" s="107">
        <f t="shared" si="234"/>
        <v>0</v>
      </c>
      <c r="N563" s="107">
        <v>0</v>
      </c>
      <c r="O563" s="107">
        <f t="shared" si="235"/>
        <v>0</v>
      </c>
      <c r="P563" s="107">
        <v>0</v>
      </c>
      <c r="Q563" s="107">
        <f t="shared" si="236"/>
        <v>0</v>
      </c>
      <c r="R563" s="107">
        <v>0</v>
      </c>
      <c r="S563" s="107"/>
      <c r="T563" s="107"/>
      <c r="U563" s="107"/>
      <c r="V563" s="107"/>
      <c r="W563" s="107"/>
      <c r="X563" s="107"/>
      <c r="Y563" s="107"/>
      <c r="Z563" s="107"/>
      <c r="AA563" s="107"/>
      <c r="AB563" s="107"/>
      <c r="AC563" s="107"/>
      <c r="AD563" s="107"/>
      <c r="AE563" s="107"/>
      <c r="AF563" s="107"/>
      <c r="AG563" s="107"/>
    </row>
    <row r="564" spans="1:33" ht="15.75" customHeight="1">
      <c r="A564" s="107"/>
      <c r="B564" s="107" t="s">
        <v>574</v>
      </c>
      <c r="C564" s="107" t="s">
        <v>448</v>
      </c>
      <c r="D564" s="107" t="s">
        <v>643</v>
      </c>
      <c r="E564" s="107" t="str">
        <f t="shared" si="218"/>
        <v>onshore wind</v>
      </c>
      <c r="F564" s="107">
        <v>0</v>
      </c>
      <c r="G564" s="107">
        <f t="shared" si="231"/>
        <v>0</v>
      </c>
      <c r="H564" s="107">
        <v>0</v>
      </c>
      <c r="I564" s="107">
        <f t="shared" si="232"/>
        <v>0</v>
      </c>
      <c r="J564" s="107">
        <v>0</v>
      </c>
      <c r="K564" s="107">
        <f t="shared" si="233"/>
        <v>0</v>
      </c>
      <c r="L564" s="107">
        <v>0</v>
      </c>
      <c r="M564" s="107">
        <f t="shared" si="234"/>
        <v>0</v>
      </c>
      <c r="N564" s="107">
        <v>0</v>
      </c>
      <c r="O564" s="107">
        <f t="shared" si="235"/>
        <v>0</v>
      </c>
      <c r="P564" s="107">
        <v>0</v>
      </c>
      <c r="Q564" s="107">
        <f t="shared" si="236"/>
        <v>40837.330015</v>
      </c>
      <c r="R564" s="107">
        <v>81674.660029999999</v>
      </c>
      <c r="S564" s="107"/>
      <c r="T564" s="107"/>
      <c r="U564" s="107"/>
      <c r="V564" s="107"/>
      <c r="W564" s="107"/>
      <c r="X564" s="107"/>
      <c r="Y564" s="107"/>
      <c r="Z564" s="107"/>
      <c r="AA564" s="107"/>
      <c r="AB564" s="107"/>
      <c r="AC564" s="107"/>
      <c r="AD564" s="107"/>
      <c r="AE564" s="107"/>
      <c r="AF564" s="107"/>
      <c r="AG564" s="107"/>
    </row>
    <row r="565" spans="1:33" ht="15.75" customHeight="1">
      <c r="A565" s="107"/>
      <c r="B565" s="107" t="s">
        <v>574</v>
      </c>
      <c r="C565" s="107" t="s">
        <v>448</v>
      </c>
      <c r="D565" s="107" t="s">
        <v>644</v>
      </c>
      <c r="E565" s="107" t="str">
        <f t="shared" si="218"/>
        <v>natural gas nonpeaker</v>
      </c>
      <c r="F565" s="107">
        <v>18911743.760000002</v>
      </c>
      <c r="G565" s="107">
        <f t="shared" si="231"/>
        <v>18704905.18</v>
      </c>
      <c r="H565" s="107">
        <v>18498066.600000001</v>
      </c>
      <c r="I565" s="107">
        <f t="shared" si="232"/>
        <v>18565037.98</v>
      </c>
      <c r="J565" s="107">
        <v>18632009.359999999</v>
      </c>
      <c r="K565" s="107">
        <f t="shared" si="233"/>
        <v>19722955.299999997</v>
      </c>
      <c r="L565" s="107">
        <v>20813901.239999998</v>
      </c>
      <c r="M565" s="107">
        <f t="shared" si="234"/>
        <v>23435597.984999999</v>
      </c>
      <c r="N565" s="107">
        <v>26057294.73</v>
      </c>
      <c r="O565" s="107">
        <f t="shared" si="235"/>
        <v>25721325.560000002</v>
      </c>
      <c r="P565" s="107">
        <v>25385356.390000001</v>
      </c>
      <c r="Q565" s="107">
        <f t="shared" si="236"/>
        <v>24604198.439999998</v>
      </c>
      <c r="R565" s="107">
        <v>23823040.489999998</v>
      </c>
      <c r="S565" s="107"/>
      <c r="T565" s="107"/>
      <c r="U565" s="107"/>
      <c r="V565" s="107"/>
      <c r="W565" s="107"/>
      <c r="X565" s="107"/>
      <c r="Y565" s="107"/>
      <c r="Z565" s="107"/>
      <c r="AA565" s="107"/>
      <c r="AB565" s="107"/>
      <c r="AC565" s="107"/>
      <c r="AD565" s="107"/>
      <c r="AE565" s="107"/>
      <c r="AF565" s="107"/>
      <c r="AG565" s="107"/>
    </row>
    <row r="566" spans="1:33" ht="15.75" customHeight="1">
      <c r="A566" s="107"/>
      <c r="B566" s="107" t="s">
        <v>574</v>
      </c>
      <c r="C566" s="107" t="s">
        <v>448</v>
      </c>
      <c r="D566" s="107" t="s">
        <v>645</v>
      </c>
      <c r="E566" s="107" t="str">
        <f t="shared" si="218"/>
        <v>natural gas peaker</v>
      </c>
      <c r="F566" s="107">
        <v>146859.58199999999</v>
      </c>
      <c r="G566" s="107">
        <f t="shared" si="231"/>
        <v>146122.38199999998</v>
      </c>
      <c r="H566" s="107">
        <v>145385.182</v>
      </c>
      <c r="I566" s="107">
        <f t="shared" si="232"/>
        <v>145385.182</v>
      </c>
      <c r="J566" s="107">
        <v>145385.182</v>
      </c>
      <c r="K566" s="107">
        <f t="shared" si="233"/>
        <v>145385.182</v>
      </c>
      <c r="L566" s="107">
        <v>145385.182</v>
      </c>
      <c r="M566" s="107">
        <f t="shared" si="234"/>
        <v>145385.182</v>
      </c>
      <c r="N566" s="107">
        <v>145385.182</v>
      </c>
      <c r="O566" s="107">
        <f t="shared" si="235"/>
        <v>142397.58199999999</v>
      </c>
      <c r="P566" s="107">
        <v>139409.98199999999</v>
      </c>
      <c r="Q566" s="107">
        <f t="shared" si="236"/>
        <v>112737.84658</v>
      </c>
      <c r="R566" s="107">
        <v>86065.711160000006</v>
      </c>
      <c r="S566" s="107"/>
      <c r="T566" s="107"/>
      <c r="U566" s="107"/>
      <c r="V566" s="107"/>
      <c r="W566" s="107"/>
      <c r="X566" s="107"/>
      <c r="Y566" s="107"/>
      <c r="Z566" s="107"/>
      <c r="AA566" s="107"/>
      <c r="AB566" s="107"/>
      <c r="AC566" s="107"/>
      <c r="AD566" s="107"/>
      <c r="AE566" s="107"/>
      <c r="AF566" s="107"/>
      <c r="AG566" s="107"/>
    </row>
    <row r="567" spans="1:33" ht="15.75" customHeight="1">
      <c r="A567" s="107"/>
      <c r="B567" s="107" t="s">
        <v>574</v>
      </c>
      <c r="C567" s="107" t="s">
        <v>448</v>
      </c>
      <c r="D567" s="107" t="s">
        <v>646</v>
      </c>
      <c r="E567" s="107" t="str">
        <f t="shared" si="218"/>
        <v>nuclear</v>
      </c>
      <c r="F567" s="107">
        <v>51985508.130000003</v>
      </c>
      <c r="G567" s="107">
        <f t="shared" si="231"/>
        <v>51985508.130000003</v>
      </c>
      <c r="H567" s="107">
        <v>51985508.130000003</v>
      </c>
      <c r="I567" s="107">
        <f t="shared" si="232"/>
        <v>51985508.130000003</v>
      </c>
      <c r="J567" s="107">
        <v>51985508.130000003</v>
      </c>
      <c r="K567" s="107">
        <f t="shared" si="233"/>
        <v>51985508.130000003</v>
      </c>
      <c r="L567" s="107">
        <v>51985508.130000003</v>
      </c>
      <c r="M567" s="107">
        <f t="shared" si="234"/>
        <v>51985508.130000003</v>
      </c>
      <c r="N567" s="107">
        <v>51985508.130000003</v>
      </c>
      <c r="O567" s="107">
        <f t="shared" si="235"/>
        <v>51985508.130000003</v>
      </c>
      <c r="P567" s="107">
        <v>51985508.130000003</v>
      </c>
      <c r="Q567" s="107">
        <f t="shared" si="236"/>
        <v>51985508.130000003</v>
      </c>
      <c r="R567" s="107">
        <v>51985508.130000003</v>
      </c>
      <c r="S567" s="107"/>
      <c r="T567" s="107"/>
      <c r="U567" s="107"/>
      <c r="V567" s="107"/>
      <c r="W567" s="107"/>
      <c r="X567" s="107"/>
      <c r="Y567" s="107"/>
      <c r="Z567" s="107"/>
      <c r="AA567" s="107"/>
      <c r="AB567" s="107"/>
      <c r="AC567" s="107"/>
      <c r="AD567" s="107"/>
      <c r="AE567" s="107"/>
      <c r="AF567" s="107"/>
      <c r="AG567" s="107"/>
    </row>
    <row r="568" spans="1:33" ht="15.75" customHeight="1">
      <c r="A568" s="107"/>
      <c r="B568" s="107" t="s">
        <v>574</v>
      </c>
      <c r="C568" s="107" t="s">
        <v>448</v>
      </c>
      <c r="D568" s="107" t="s">
        <v>647</v>
      </c>
      <c r="E568" s="107" t="str">
        <f t="shared" si="218"/>
        <v>offshore wind</v>
      </c>
      <c r="F568" s="107">
        <v>0</v>
      </c>
      <c r="G568" s="107">
        <f t="shared" si="231"/>
        <v>0</v>
      </c>
      <c r="H568" s="107">
        <v>0</v>
      </c>
      <c r="I568" s="107">
        <f t="shared" si="232"/>
        <v>0</v>
      </c>
      <c r="J568" s="107">
        <v>0</v>
      </c>
      <c r="K568" s="107">
        <f t="shared" si="233"/>
        <v>0</v>
      </c>
      <c r="L568" s="107">
        <v>0</v>
      </c>
      <c r="M568" s="107">
        <f t="shared" si="234"/>
        <v>0</v>
      </c>
      <c r="N568" s="107">
        <v>0</v>
      </c>
      <c r="O568" s="107">
        <f t="shared" si="235"/>
        <v>0</v>
      </c>
      <c r="P568" s="107">
        <v>0</v>
      </c>
      <c r="Q568" s="107">
        <f t="shared" si="236"/>
        <v>0</v>
      </c>
      <c r="R568" s="107">
        <v>0</v>
      </c>
      <c r="S568" s="107"/>
      <c r="T568" s="107"/>
      <c r="U568" s="107"/>
      <c r="V568" s="107"/>
      <c r="W568" s="107"/>
      <c r="X568" s="107"/>
      <c r="Y568" s="107"/>
      <c r="Z568" s="107"/>
      <c r="AA568" s="107"/>
      <c r="AB568" s="107"/>
      <c r="AC568" s="107"/>
      <c r="AD568" s="107"/>
      <c r="AE568" s="107"/>
      <c r="AF568" s="107"/>
      <c r="AG568" s="107"/>
    </row>
    <row r="569" spans="1:33" ht="15.75" customHeight="1">
      <c r="A569" s="107"/>
      <c r="B569" s="107" t="s">
        <v>574</v>
      </c>
      <c r="C569" s="107" t="s">
        <v>448</v>
      </c>
      <c r="D569" s="107" t="s">
        <v>648</v>
      </c>
      <c r="E569" s="107" t="str">
        <f t="shared" si="218"/>
        <v>crude oil</v>
      </c>
      <c r="F569" s="107">
        <v>165225.59899999999</v>
      </c>
      <c r="G569" s="107">
        <f t="shared" si="231"/>
        <v>165225.59899999999</v>
      </c>
      <c r="H569" s="107">
        <v>165225.59899999999</v>
      </c>
      <c r="I569" s="107">
        <f t="shared" si="232"/>
        <v>165225.59899999999</v>
      </c>
      <c r="J569" s="107">
        <v>165225.59899999999</v>
      </c>
      <c r="K569" s="107">
        <f t="shared" si="233"/>
        <v>165225.59899999999</v>
      </c>
      <c r="L569" s="107">
        <v>165225.59899999999</v>
      </c>
      <c r="M569" s="107">
        <f t="shared" si="234"/>
        <v>165225.59899999999</v>
      </c>
      <c r="N569" s="107">
        <v>165225.59899999999</v>
      </c>
      <c r="O569" s="107">
        <f t="shared" si="235"/>
        <v>165225.59899999999</v>
      </c>
      <c r="P569" s="107">
        <v>165225.59899999999</v>
      </c>
      <c r="Q569" s="107">
        <f t="shared" si="236"/>
        <v>165225.59899999999</v>
      </c>
      <c r="R569" s="107">
        <v>165225.59899999999</v>
      </c>
      <c r="S569" s="107"/>
      <c r="T569" s="107"/>
      <c r="U569" s="107"/>
      <c r="V569" s="107"/>
      <c r="W569" s="107"/>
      <c r="X569" s="107"/>
      <c r="Y569" s="107"/>
      <c r="Z569" s="107"/>
      <c r="AA569" s="107"/>
      <c r="AB569" s="107"/>
      <c r="AC569" s="107"/>
      <c r="AD569" s="107"/>
      <c r="AE569" s="107"/>
      <c r="AF569" s="107"/>
      <c r="AG569" s="107"/>
    </row>
    <row r="570" spans="1:33" ht="15.75" customHeight="1">
      <c r="A570" s="107"/>
      <c r="B570" s="107" t="s">
        <v>574</v>
      </c>
      <c r="C570" s="107" t="s">
        <v>448</v>
      </c>
      <c r="D570" s="107" t="s">
        <v>649</v>
      </c>
      <c r="E570" s="107" t="str">
        <f t="shared" si="218"/>
        <v>solar PV</v>
      </c>
      <c r="F570" s="107">
        <v>301457.46399999998</v>
      </c>
      <c r="G570" s="107">
        <f t="shared" si="231"/>
        <v>419149.10965</v>
      </c>
      <c r="H570" s="107">
        <v>536840.75529999996</v>
      </c>
      <c r="I570" s="107">
        <f t="shared" si="232"/>
        <v>652678.92215</v>
      </c>
      <c r="J570" s="107">
        <v>768517.08900000004</v>
      </c>
      <c r="K570" s="107">
        <f t="shared" si="233"/>
        <v>878625.32030000002</v>
      </c>
      <c r="L570" s="107">
        <v>988733.55160000001</v>
      </c>
      <c r="M570" s="107">
        <f t="shared" si="234"/>
        <v>1133495.2508</v>
      </c>
      <c r="N570" s="107">
        <v>1278256.95</v>
      </c>
      <c r="O570" s="107">
        <f t="shared" si="235"/>
        <v>1345251.0965</v>
      </c>
      <c r="P570" s="107">
        <v>1412245.243</v>
      </c>
      <c r="Q570" s="107">
        <f t="shared" si="236"/>
        <v>1503612.25</v>
      </c>
      <c r="R570" s="107">
        <v>1594979.257</v>
      </c>
      <c r="S570" s="107"/>
      <c r="T570" s="107"/>
      <c r="U570" s="107"/>
      <c r="V570" s="107"/>
      <c r="W570" s="107"/>
      <c r="X570" s="107"/>
      <c r="Y570" s="107"/>
      <c r="Z570" s="107"/>
      <c r="AA570" s="107"/>
      <c r="AB570" s="107"/>
      <c r="AC570" s="107"/>
      <c r="AD570" s="107"/>
      <c r="AE570" s="107"/>
      <c r="AF570" s="107"/>
      <c r="AG570" s="107"/>
    </row>
    <row r="571" spans="1:33" ht="15.75" customHeight="1">
      <c r="A571" s="107"/>
      <c r="B571" s="107" t="s">
        <v>574</v>
      </c>
      <c r="C571" s="107" t="s">
        <v>448</v>
      </c>
      <c r="D571" s="107" t="s">
        <v>650</v>
      </c>
      <c r="E571" s="107" t="str">
        <f t="shared" si="218"/>
        <v>storage</v>
      </c>
      <c r="F571" s="107">
        <v>0</v>
      </c>
      <c r="G571" s="107">
        <v>0</v>
      </c>
      <c r="H571" s="107">
        <v>0</v>
      </c>
      <c r="I571" s="107">
        <v>0</v>
      </c>
      <c r="J571" s="107">
        <v>0</v>
      </c>
      <c r="K571" s="107">
        <v>0</v>
      </c>
      <c r="L571" s="107">
        <v>0</v>
      </c>
      <c r="M571" s="107">
        <v>0</v>
      </c>
      <c r="N571" s="107">
        <v>0</v>
      </c>
      <c r="O571" s="107">
        <v>0</v>
      </c>
      <c r="P571" s="107">
        <v>0</v>
      </c>
      <c r="Q571" s="107">
        <v>0</v>
      </c>
      <c r="R571" s="107">
        <v>0</v>
      </c>
      <c r="S571" s="107"/>
      <c r="T571" s="107"/>
      <c r="U571" s="107"/>
      <c r="V571" s="107"/>
      <c r="W571" s="107"/>
      <c r="X571" s="107"/>
      <c r="Y571" s="107"/>
      <c r="Z571" s="107"/>
      <c r="AA571" s="107"/>
      <c r="AB571" s="107"/>
      <c r="AC571" s="107"/>
      <c r="AD571" s="107"/>
      <c r="AE571" s="107"/>
      <c r="AF571" s="107"/>
      <c r="AG571" s="107"/>
    </row>
    <row r="572" spans="1:33" ht="15.75" customHeight="1">
      <c r="A572" s="107"/>
      <c r="B572" s="107" t="s">
        <v>574</v>
      </c>
      <c r="C572" s="107" t="s">
        <v>448</v>
      </c>
      <c r="D572" s="107" t="s">
        <v>652</v>
      </c>
      <c r="E572" s="107" t="str">
        <f t="shared" si="218"/>
        <v>solar PV</v>
      </c>
      <c r="F572" s="107">
        <v>644595.64069999999</v>
      </c>
      <c r="G572" s="107">
        <f t="shared" ref="G572:G585" si="237">AVERAGE(F572,H572)</f>
        <v>891709.04184999992</v>
      </c>
      <c r="H572" s="107">
        <v>1138822.443</v>
      </c>
      <c r="I572" s="107">
        <f t="shared" ref="I572:I585" si="238">AVERAGE(H572,J572)</f>
        <v>1138822.443</v>
      </c>
      <c r="J572" s="107">
        <v>1138822.443</v>
      </c>
      <c r="K572" s="107">
        <f t="shared" ref="K572:K585" si="239">AVERAGE(J572,L572)</f>
        <v>1133158.933</v>
      </c>
      <c r="L572" s="107">
        <v>1127495.423</v>
      </c>
      <c r="M572" s="107">
        <f t="shared" ref="M572:M585" si="240">AVERAGE(L572,N572)</f>
        <v>1410322.8730000001</v>
      </c>
      <c r="N572" s="107">
        <v>1693150.3230000001</v>
      </c>
      <c r="O572" s="107">
        <f t="shared" ref="O572:O585" si="241">AVERAGE(N572,P572)</f>
        <v>8050800.6865000008</v>
      </c>
      <c r="P572" s="107">
        <v>14408451.050000001</v>
      </c>
      <c r="Q572" s="107">
        <f t="shared" ref="Q572:Q585" si="242">AVERAGE(P572,R572)</f>
        <v>14336414.234999999</v>
      </c>
      <c r="R572" s="107">
        <v>14264377.42</v>
      </c>
      <c r="S572" s="107"/>
      <c r="T572" s="107"/>
      <c r="U572" s="107"/>
      <c r="V572" s="107"/>
      <c r="W572" s="107"/>
      <c r="X572" s="107"/>
      <c r="Y572" s="107"/>
      <c r="Z572" s="107"/>
      <c r="AA572" s="107"/>
      <c r="AB572" s="107"/>
      <c r="AC572" s="107"/>
      <c r="AD572" s="107"/>
      <c r="AE572" s="107"/>
      <c r="AF572" s="107"/>
      <c r="AG572" s="107"/>
    </row>
    <row r="573" spans="1:33" ht="15.75" customHeight="1">
      <c r="A573" s="107"/>
      <c r="B573" s="107" t="s">
        <v>575</v>
      </c>
      <c r="C573" s="107" t="s">
        <v>448</v>
      </c>
      <c r="D573" s="107" t="s">
        <v>638</v>
      </c>
      <c r="E573" s="107" t="str">
        <f t="shared" si="218"/>
        <v>biomass</v>
      </c>
      <c r="F573" s="107">
        <v>0</v>
      </c>
      <c r="G573" s="107">
        <f t="shared" si="237"/>
        <v>0</v>
      </c>
      <c r="H573" s="107">
        <v>0</v>
      </c>
      <c r="I573" s="107">
        <f t="shared" si="238"/>
        <v>0</v>
      </c>
      <c r="J573" s="107">
        <v>0</v>
      </c>
      <c r="K573" s="107">
        <f t="shared" si="239"/>
        <v>0</v>
      </c>
      <c r="L573" s="107">
        <v>0</v>
      </c>
      <c r="M573" s="107">
        <f t="shared" si="240"/>
        <v>0</v>
      </c>
      <c r="N573" s="107">
        <v>0</v>
      </c>
      <c r="O573" s="107">
        <f t="shared" si="241"/>
        <v>0</v>
      </c>
      <c r="P573" s="107">
        <v>0</v>
      </c>
      <c r="Q573" s="107">
        <f t="shared" si="242"/>
        <v>0</v>
      </c>
      <c r="R573" s="107">
        <v>0</v>
      </c>
      <c r="S573" s="107"/>
      <c r="T573" s="107"/>
      <c r="U573" s="107"/>
      <c r="V573" s="107"/>
      <c r="W573" s="107"/>
      <c r="X573" s="107"/>
      <c r="Y573" s="107"/>
      <c r="Z573" s="107"/>
      <c r="AA573" s="107"/>
      <c r="AB573" s="107"/>
      <c r="AC573" s="107"/>
      <c r="AD573" s="107"/>
      <c r="AE573" s="107"/>
      <c r="AF573" s="107"/>
      <c r="AG573" s="107"/>
    </row>
    <row r="574" spans="1:33" ht="15.75" customHeight="1">
      <c r="A574" s="107"/>
      <c r="B574" s="107" t="s">
        <v>575</v>
      </c>
      <c r="C574" s="107" t="s">
        <v>448</v>
      </c>
      <c r="D574" s="107" t="s">
        <v>639</v>
      </c>
      <c r="E574" s="107" t="str">
        <f t="shared" si="218"/>
        <v>hard coal</v>
      </c>
      <c r="F574" s="107">
        <v>2496579.6189999999</v>
      </c>
      <c r="G574" s="107">
        <f t="shared" si="237"/>
        <v>2296785.449</v>
      </c>
      <c r="H574" s="107">
        <v>2096991.2790000001</v>
      </c>
      <c r="I574" s="107">
        <f t="shared" si="238"/>
        <v>2231718.9165000003</v>
      </c>
      <c r="J574" s="107">
        <v>2366446.554</v>
      </c>
      <c r="K574" s="107">
        <f t="shared" si="239"/>
        <v>2642659.2659999998</v>
      </c>
      <c r="L574" s="107">
        <v>2918871.9780000001</v>
      </c>
      <c r="M574" s="107">
        <f t="shared" si="240"/>
        <v>2904418.1140000001</v>
      </c>
      <c r="N574" s="107">
        <v>2889964.25</v>
      </c>
      <c r="O574" s="107">
        <f t="shared" si="241"/>
        <v>2775290.8619999997</v>
      </c>
      <c r="P574" s="107">
        <v>2660617.4739999999</v>
      </c>
      <c r="Q574" s="107">
        <f t="shared" si="242"/>
        <v>2725101.2179999999</v>
      </c>
      <c r="R574" s="107">
        <v>2789584.9619999998</v>
      </c>
      <c r="S574" s="107"/>
      <c r="T574" s="107"/>
      <c r="U574" s="107"/>
      <c r="V574" s="107"/>
      <c r="W574" s="107"/>
      <c r="X574" s="107"/>
      <c r="Y574" s="107"/>
      <c r="Z574" s="107"/>
      <c r="AA574" s="107"/>
      <c r="AB574" s="107"/>
      <c r="AC574" s="107"/>
      <c r="AD574" s="107"/>
      <c r="AE574" s="107"/>
      <c r="AF574" s="107"/>
      <c r="AG574" s="107"/>
    </row>
    <row r="575" spans="1:33" ht="15.75" customHeight="1">
      <c r="A575" s="107"/>
      <c r="B575" s="107" t="s">
        <v>575</v>
      </c>
      <c r="C575" s="107" t="s">
        <v>448</v>
      </c>
      <c r="D575" s="107" t="s">
        <v>640</v>
      </c>
      <c r="E575" s="107" t="str">
        <f t="shared" si="218"/>
        <v>solar thermal</v>
      </c>
      <c r="F575" s="107">
        <v>0</v>
      </c>
      <c r="G575" s="107">
        <f t="shared" si="237"/>
        <v>0</v>
      </c>
      <c r="H575" s="107">
        <v>0</v>
      </c>
      <c r="I575" s="107">
        <f t="shared" si="238"/>
        <v>0</v>
      </c>
      <c r="J575" s="107">
        <v>0</v>
      </c>
      <c r="K575" s="107">
        <f t="shared" si="239"/>
        <v>0</v>
      </c>
      <c r="L575" s="107">
        <v>0</v>
      </c>
      <c r="M575" s="107">
        <f t="shared" si="240"/>
        <v>0</v>
      </c>
      <c r="N575" s="107">
        <v>0</v>
      </c>
      <c r="O575" s="107">
        <f t="shared" si="241"/>
        <v>0</v>
      </c>
      <c r="P575" s="107">
        <v>0</v>
      </c>
      <c r="Q575" s="107">
        <f t="shared" si="242"/>
        <v>0</v>
      </c>
      <c r="R575" s="107">
        <v>0</v>
      </c>
      <c r="S575" s="107"/>
      <c r="T575" s="107"/>
      <c r="U575" s="107"/>
      <c r="V575" s="107"/>
      <c r="W575" s="107"/>
      <c r="X575" s="107"/>
      <c r="Y575" s="107"/>
      <c r="Z575" s="107"/>
      <c r="AA575" s="107"/>
      <c r="AB575" s="107"/>
      <c r="AC575" s="107"/>
      <c r="AD575" s="107"/>
      <c r="AE575" s="107"/>
      <c r="AF575" s="107"/>
      <c r="AG575" s="107"/>
    </row>
    <row r="576" spans="1:33" ht="15.75" customHeight="1">
      <c r="A576" s="107"/>
      <c r="B576" s="107" t="s">
        <v>575</v>
      </c>
      <c r="C576" s="107" t="s">
        <v>448</v>
      </c>
      <c r="D576" s="107" t="s">
        <v>641</v>
      </c>
      <c r="E576" s="107" t="str">
        <f t="shared" si="218"/>
        <v>geothermal</v>
      </c>
      <c r="F576" s="107">
        <v>0</v>
      </c>
      <c r="G576" s="107">
        <f t="shared" si="237"/>
        <v>0</v>
      </c>
      <c r="H576" s="107">
        <v>0</v>
      </c>
      <c r="I576" s="107">
        <f t="shared" si="238"/>
        <v>0</v>
      </c>
      <c r="J576" s="107">
        <v>0</v>
      </c>
      <c r="K576" s="107">
        <f t="shared" si="239"/>
        <v>0</v>
      </c>
      <c r="L576" s="107">
        <v>0</v>
      </c>
      <c r="M576" s="107">
        <f t="shared" si="240"/>
        <v>0</v>
      </c>
      <c r="N576" s="107">
        <v>0</v>
      </c>
      <c r="O576" s="107">
        <f t="shared" si="241"/>
        <v>0</v>
      </c>
      <c r="P576" s="107">
        <v>0</v>
      </c>
      <c r="Q576" s="107">
        <f t="shared" si="242"/>
        <v>0</v>
      </c>
      <c r="R576" s="107">
        <v>0</v>
      </c>
      <c r="S576" s="107"/>
      <c r="T576" s="107"/>
      <c r="U576" s="107"/>
      <c r="V576" s="107"/>
      <c r="W576" s="107"/>
      <c r="X576" s="107"/>
      <c r="Y576" s="107"/>
      <c r="Z576" s="107"/>
      <c r="AA576" s="107"/>
      <c r="AB576" s="107"/>
      <c r="AC576" s="107"/>
      <c r="AD576" s="107"/>
      <c r="AE576" s="107"/>
      <c r="AF576" s="107"/>
      <c r="AG576" s="107"/>
    </row>
    <row r="577" spans="1:33" ht="15.75" customHeight="1">
      <c r="A577" s="107"/>
      <c r="B577" s="107" t="s">
        <v>575</v>
      </c>
      <c r="C577" s="107" t="s">
        <v>448</v>
      </c>
      <c r="D577" s="107" t="s">
        <v>642</v>
      </c>
      <c r="E577" s="107" t="str">
        <f t="shared" si="218"/>
        <v>hydro</v>
      </c>
      <c r="F577" s="107">
        <v>3915703.8930000002</v>
      </c>
      <c r="G577" s="107">
        <f t="shared" si="237"/>
        <v>4079037.8985000001</v>
      </c>
      <c r="H577" s="107">
        <v>4242371.9040000001</v>
      </c>
      <c r="I577" s="107">
        <f t="shared" si="238"/>
        <v>4234368.5934999995</v>
      </c>
      <c r="J577" s="107">
        <v>4226365.2829999998</v>
      </c>
      <c r="K577" s="107">
        <f t="shared" si="239"/>
        <v>4232517.6435000002</v>
      </c>
      <c r="L577" s="107">
        <v>4238670.0039999997</v>
      </c>
      <c r="M577" s="107">
        <f t="shared" si="240"/>
        <v>4238235.023</v>
      </c>
      <c r="N577" s="107">
        <v>4237800.0420000004</v>
      </c>
      <c r="O577" s="107">
        <f t="shared" si="241"/>
        <v>4240705.3175000008</v>
      </c>
      <c r="P577" s="107">
        <v>4243610.5930000003</v>
      </c>
      <c r="Q577" s="107">
        <f t="shared" si="242"/>
        <v>4248685.9464999996</v>
      </c>
      <c r="R577" s="107">
        <v>4253761.3</v>
      </c>
      <c r="S577" s="107"/>
      <c r="T577" s="107"/>
      <c r="U577" s="107"/>
      <c r="V577" s="107"/>
      <c r="W577" s="107"/>
      <c r="X577" s="107"/>
      <c r="Y577" s="107"/>
      <c r="Z577" s="107"/>
      <c r="AA577" s="107"/>
      <c r="AB577" s="107"/>
      <c r="AC577" s="107"/>
      <c r="AD577" s="107"/>
      <c r="AE577" s="107"/>
      <c r="AF577" s="107"/>
      <c r="AG577" s="107"/>
    </row>
    <row r="578" spans="1:33" ht="15.75" customHeight="1">
      <c r="A578" s="107"/>
      <c r="B578" s="107" t="s">
        <v>575</v>
      </c>
      <c r="C578" s="107" t="s">
        <v>448</v>
      </c>
      <c r="D578" s="107" t="s">
        <v>632</v>
      </c>
      <c r="E578" s="107" t="str">
        <f t="shared" si="218"/>
        <v>hydro</v>
      </c>
      <c r="F578" s="107">
        <v>0</v>
      </c>
      <c r="G578" s="107">
        <f t="shared" si="237"/>
        <v>0</v>
      </c>
      <c r="H578" s="107">
        <v>0</v>
      </c>
      <c r="I578" s="107">
        <f t="shared" si="238"/>
        <v>0</v>
      </c>
      <c r="J578" s="107">
        <v>0</v>
      </c>
      <c r="K578" s="107">
        <f t="shared" si="239"/>
        <v>0</v>
      </c>
      <c r="L578" s="107">
        <v>0</v>
      </c>
      <c r="M578" s="107">
        <f t="shared" si="240"/>
        <v>0</v>
      </c>
      <c r="N578" s="107">
        <v>0</v>
      </c>
      <c r="O578" s="107">
        <f t="shared" si="241"/>
        <v>0</v>
      </c>
      <c r="P578" s="107">
        <v>0</v>
      </c>
      <c r="Q578" s="107">
        <f t="shared" si="242"/>
        <v>0</v>
      </c>
      <c r="R578" s="107">
        <v>0</v>
      </c>
      <c r="S578" s="107"/>
      <c r="T578" s="107"/>
      <c r="U578" s="107"/>
      <c r="V578" s="107"/>
      <c r="W578" s="107"/>
      <c r="X578" s="107"/>
      <c r="Y578" s="107"/>
      <c r="Z578" s="107"/>
      <c r="AA578" s="107"/>
      <c r="AB578" s="107"/>
      <c r="AC578" s="107"/>
      <c r="AD578" s="107"/>
      <c r="AE578" s="107"/>
      <c r="AF578" s="107"/>
      <c r="AG578" s="107"/>
    </row>
    <row r="579" spans="1:33" ht="15.75" customHeight="1">
      <c r="A579" s="107"/>
      <c r="B579" s="107" t="s">
        <v>575</v>
      </c>
      <c r="C579" s="107" t="s">
        <v>448</v>
      </c>
      <c r="D579" s="107" t="s">
        <v>643</v>
      </c>
      <c r="E579" s="107" t="str">
        <f t="shared" ref="E579:E642" si="243">LOOKUP(D579,$U$2:$V$15,$V$2:$V$15)</f>
        <v>onshore wind</v>
      </c>
      <c r="F579" s="107">
        <v>2943960.727</v>
      </c>
      <c r="G579" s="107">
        <f t="shared" si="237"/>
        <v>4149727.0279999999</v>
      </c>
      <c r="H579" s="107">
        <v>5355493.3289999999</v>
      </c>
      <c r="I579" s="107">
        <f t="shared" si="238"/>
        <v>5365274.892</v>
      </c>
      <c r="J579" s="107">
        <v>5375056.4550000001</v>
      </c>
      <c r="K579" s="107">
        <f t="shared" si="239"/>
        <v>5375253.4069999997</v>
      </c>
      <c r="L579" s="107">
        <v>5375450.3590000002</v>
      </c>
      <c r="M579" s="107">
        <f t="shared" si="240"/>
        <v>5388497.1210000003</v>
      </c>
      <c r="N579" s="107">
        <v>5401543.8830000004</v>
      </c>
      <c r="O579" s="107">
        <f t="shared" si="241"/>
        <v>5611972.7194999997</v>
      </c>
      <c r="P579" s="107">
        <v>5822401.5559999999</v>
      </c>
      <c r="Q579" s="107">
        <f t="shared" si="242"/>
        <v>6025544.3859999999</v>
      </c>
      <c r="R579" s="107">
        <v>6228687.216</v>
      </c>
      <c r="S579" s="107"/>
      <c r="T579" s="107"/>
      <c r="U579" s="107"/>
      <c r="V579" s="107"/>
      <c r="W579" s="107"/>
      <c r="X579" s="107"/>
      <c r="Y579" s="107"/>
      <c r="Z579" s="107"/>
      <c r="AA579" s="107"/>
      <c r="AB579" s="107"/>
      <c r="AC579" s="107"/>
      <c r="AD579" s="107"/>
      <c r="AE579" s="107"/>
      <c r="AF579" s="107"/>
      <c r="AG579" s="107"/>
    </row>
    <row r="580" spans="1:33" ht="15.75" customHeight="1">
      <c r="A580" s="107"/>
      <c r="B580" s="107" t="s">
        <v>575</v>
      </c>
      <c r="C580" s="107" t="s">
        <v>448</v>
      </c>
      <c r="D580" s="107" t="s">
        <v>644</v>
      </c>
      <c r="E580" s="107" t="str">
        <f t="shared" si="243"/>
        <v>natural gas nonpeaker</v>
      </c>
      <c r="F580" s="107">
        <v>1489725.652</v>
      </c>
      <c r="G580" s="107">
        <f t="shared" si="237"/>
        <v>1433880.6310000001</v>
      </c>
      <c r="H580" s="107">
        <v>1378035.61</v>
      </c>
      <c r="I580" s="107">
        <f t="shared" si="238"/>
        <v>1453087.9355000001</v>
      </c>
      <c r="J580" s="107">
        <v>1528140.2609999999</v>
      </c>
      <c r="K580" s="107">
        <f t="shared" si="239"/>
        <v>1248696.9958500001</v>
      </c>
      <c r="L580" s="107">
        <v>969253.73069999996</v>
      </c>
      <c r="M580" s="107">
        <f t="shared" si="240"/>
        <v>837601.9976</v>
      </c>
      <c r="N580" s="107">
        <v>705950.26450000005</v>
      </c>
      <c r="O580" s="107">
        <f t="shared" si="241"/>
        <v>703361.8737</v>
      </c>
      <c r="P580" s="107">
        <v>700773.48289999994</v>
      </c>
      <c r="Q580" s="107">
        <f t="shared" si="242"/>
        <v>691105.26484999992</v>
      </c>
      <c r="R580" s="107">
        <v>681437.04680000001</v>
      </c>
      <c r="S580" s="107"/>
      <c r="T580" s="107"/>
      <c r="U580" s="107"/>
      <c r="V580" s="107"/>
      <c r="W580" s="107"/>
      <c r="X580" s="107"/>
      <c r="Y580" s="107"/>
      <c r="Z580" s="107"/>
      <c r="AA580" s="107"/>
      <c r="AB580" s="107"/>
      <c r="AC580" s="107"/>
      <c r="AD580" s="107"/>
      <c r="AE580" s="107"/>
      <c r="AF580" s="107"/>
      <c r="AG580" s="107"/>
    </row>
    <row r="581" spans="1:33" ht="15.75" customHeight="1">
      <c r="A581" s="107"/>
      <c r="B581" s="107" t="s">
        <v>575</v>
      </c>
      <c r="C581" s="107" t="s">
        <v>448</v>
      </c>
      <c r="D581" s="107" t="s">
        <v>645</v>
      </c>
      <c r="E581" s="107" t="str">
        <f t="shared" si="243"/>
        <v>natural gas peaker</v>
      </c>
      <c r="F581" s="107">
        <v>33486.836000000003</v>
      </c>
      <c r="G581" s="107">
        <f t="shared" si="237"/>
        <v>29366.430935000004</v>
      </c>
      <c r="H581" s="107">
        <v>25246.025870000001</v>
      </c>
      <c r="I581" s="107">
        <f t="shared" si="238"/>
        <v>25812.102935000003</v>
      </c>
      <c r="J581" s="107">
        <v>26378.18</v>
      </c>
      <c r="K581" s="107">
        <f t="shared" si="239"/>
        <v>25641.95</v>
      </c>
      <c r="L581" s="107">
        <v>24905.72</v>
      </c>
      <c r="M581" s="107">
        <f t="shared" si="240"/>
        <v>21287.620000000003</v>
      </c>
      <c r="N581" s="107">
        <v>17669.52</v>
      </c>
      <c r="O581" s="107">
        <f t="shared" si="241"/>
        <v>15778.02</v>
      </c>
      <c r="P581" s="107">
        <v>13886.52</v>
      </c>
      <c r="Q581" s="107">
        <f t="shared" si="242"/>
        <v>13886.52</v>
      </c>
      <c r="R581" s="107">
        <v>13886.52</v>
      </c>
      <c r="S581" s="107"/>
      <c r="T581" s="107"/>
      <c r="U581" s="107"/>
      <c r="V581" s="107"/>
      <c r="W581" s="107"/>
      <c r="X581" s="107"/>
      <c r="Y581" s="107"/>
      <c r="Z581" s="107"/>
      <c r="AA581" s="107"/>
      <c r="AB581" s="107"/>
      <c r="AC581" s="107"/>
      <c r="AD581" s="107"/>
      <c r="AE581" s="107"/>
      <c r="AF581" s="107"/>
      <c r="AG581" s="107"/>
    </row>
    <row r="582" spans="1:33" ht="15.75" customHeight="1">
      <c r="A582" s="107"/>
      <c r="B582" s="107" t="s">
        <v>575</v>
      </c>
      <c r="C582" s="107" t="s">
        <v>448</v>
      </c>
      <c r="D582" s="107" t="s">
        <v>646</v>
      </c>
      <c r="E582" s="107" t="str">
        <f t="shared" si="243"/>
        <v>nuclear</v>
      </c>
      <c r="F582" s="107">
        <v>0</v>
      </c>
      <c r="G582" s="107">
        <f t="shared" si="237"/>
        <v>0</v>
      </c>
      <c r="H582" s="107">
        <v>0</v>
      </c>
      <c r="I582" s="107">
        <f t="shared" si="238"/>
        <v>0</v>
      </c>
      <c r="J582" s="107">
        <v>0</v>
      </c>
      <c r="K582" s="107">
        <f t="shared" si="239"/>
        <v>0</v>
      </c>
      <c r="L582" s="107">
        <v>0</v>
      </c>
      <c r="M582" s="107">
        <f t="shared" si="240"/>
        <v>0</v>
      </c>
      <c r="N582" s="107">
        <v>0</v>
      </c>
      <c r="O582" s="107">
        <f t="shared" si="241"/>
        <v>0</v>
      </c>
      <c r="P582" s="107">
        <v>0</v>
      </c>
      <c r="Q582" s="107">
        <f t="shared" si="242"/>
        <v>0</v>
      </c>
      <c r="R582" s="107">
        <v>0</v>
      </c>
      <c r="S582" s="107"/>
      <c r="T582" s="107"/>
      <c r="U582" s="107"/>
      <c r="V582" s="107"/>
      <c r="W582" s="107"/>
      <c r="X582" s="107"/>
      <c r="Y582" s="107"/>
      <c r="Z582" s="107"/>
      <c r="AA582" s="107"/>
      <c r="AB582" s="107"/>
      <c r="AC582" s="107"/>
      <c r="AD582" s="107"/>
      <c r="AE582" s="107"/>
      <c r="AF582" s="107"/>
      <c r="AG582" s="107"/>
    </row>
    <row r="583" spans="1:33" ht="15.75" customHeight="1">
      <c r="A583" s="107"/>
      <c r="B583" s="107" t="s">
        <v>575</v>
      </c>
      <c r="C583" s="107" t="s">
        <v>448</v>
      </c>
      <c r="D583" s="107" t="s">
        <v>647</v>
      </c>
      <c r="E583" s="107" t="str">
        <f t="shared" si="243"/>
        <v>offshore wind</v>
      </c>
      <c r="F583" s="107">
        <v>0</v>
      </c>
      <c r="G583" s="107">
        <f t="shared" si="237"/>
        <v>0</v>
      </c>
      <c r="H583" s="107">
        <v>0</v>
      </c>
      <c r="I583" s="107">
        <f t="shared" si="238"/>
        <v>0</v>
      </c>
      <c r="J583" s="107">
        <v>0</v>
      </c>
      <c r="K583" s="107">
        <f t="shared" si="239"/>
        <v>0</v>
      </c>
      <c r="L583" s="107">
        <v>0</v>
      </c>
      <c r="M583" s="107">
        <f t="shared" si="240"/>
        <v>0</v>
      </c>
      <c r="N583" s="107">
        <v>0</v>
      </c>
      <c r="O583" s="107">
        <f t="shared" si="241"/>
        <v>0</v>
      </c>
      <c r="P583" s="107">
        <v>0</v>
      </c>
      <c r="Q583" s="107">
        <f t="shared" si="242"/>
        <v>0</v>
      </c>
      <c r="R583" s="107">
        <v>0</v>
      </c>
      <c r="S583" s="107"/>
      <c r="T583" s="107"/>
      <c r="U583" s="107"/>
      <c r="V583" s="107"/>
      <c r="W583" s="107"/>
      <c r="X583" s="107"/>
      <c r="Y583" s="107"/>
      <c r="Z583" s="107"/>
      <c r="AA583" s="107"/>
      <c r="AB583" s="107"/>
      <c r="AC583" s="107"/>
      <c r="AD583" s="107"/>
      <c r="AE583" s="107"/>
      <c r="AF583" s="107"/>
      <c r="AG583" s="107"/>
    </row>
    <row r="584" spans="1:33" ht="15.75" customHeight="1">
      <c r="A584" s="107"/>
      <c r="B584" s="107" t="s">
        <v>575</v>
      </c>
      <c r="C584" s="107" t="s">
        <v>448</v>
      </c>
      <c r="D584" s="107" t="s">
        <v>648</v>
      </c>
      <c r="E584" s="107" t="str">
        <f t="shared" si="243"/>
        <v>crude oil</v>
      </c>
      <c r="F584" s="107">
        <v>0</v>
      </c>
      <c r="G584" s="107">
        <f t="shared" si="237"/>
        <v>0</v>
      </c>
      <c r="H584" s="107">
        <v>0</v>
      </c>
      <c r="I584" s="107">
        <f t="shared" si="238"/>
        <v>0</v>
      </c>
      <c r="J584" s="107">
        <v>0</v>
      </c>
      <c r="K584" s="107">
        <f t="shared" si="239"/>
        <v>0</v>
      </c>
      <c r="L584" s="107">
        <v>0</v>
      </c>
      <c r="M584" s="107">
        <f t="shared" si="240"/>
        <v>0</v>
      </c>
      <c r="N584" s="107">
        <v>0</v>
      </c>
      <c r="O584" s="107">
        <f t="shared" si="241"/>
        <v>0</v>
      </c>
      <c r="P584" s="107">
        <v>0</v>
      </c>
      <c r="Q584" s="107">
        <f t="shared" si="242"/>
        <v>0</v>
      </c>
      <c r="R584" s="107">
        <v>0</v>
      </c>
      <c r="S584" s="107"/>
      <c r="T584" s="107"/>
      <c r="U584" s="107"/>
      <c r="V584" s="107"/>
      <c r="W584" s="107"/>
      <c r="X584" s="107"/>
      <c r="Y584" s="107"/>
      <c r="Z584" s="107"/>
      <c r="AA584" s="107"/>
      <c r="AB584" s="107"/>
      <c r="AC584" s="107"/>
      <c r="AD584" s="107"/>
      <c r="AE584" s="107"/>
      <c r="AF584" s="107"/>
      <c r="AG584" s="107"/>
    </row>
    <row r="585" spans="1:33" ht="15.75" customHeight="1">
      <c r="A585" s="107"/>
      <c r="B585" s="107" t="s">
        <v>575</v>
      </c>
      <c r="C585" s="107" t="s">
        <v>448</v>
      </c>
      <c r="D585" s="107" t="s">
        <v>649</v>
      </c>
      <c r="E585" s="107" t="str">
        <f t="shared" si="243"/>
        <v>solar PV</v>
      </c>
      <c r="F585" s="107">
        <v>77514.620779999997</v>
      </c>
      <c r="G585" s="107">
        <f t="shared" si="237"/>
        <v>79476.898595000006</v>
      </c>
      <c r="H585" s="107">
        <v>81439.17641</v>
      </c>
      <c r="I585" s="107">
        <f t="shared" si="238"/>
        <v>83269.176275000005</v>
      </c>
      <c r="J585" s="107">
        <v>85099.176139999996</v>
      </c>
      <c r="K585" s="107">
        <f t="shared" si="239"/>
        <v>86903.942749999987</v>
      </c>
      <c r="L585" s="107">
        <v>88708.709359999993</v>
      </c>
      <c r="M585" s="107">
        <f t="shared" si="240"/>
        <v>91236.650114999997</v>
      </c>
      <c r="N585" s="107">
        <v>93764.59087</v>
      </c>
      <c r="O585" s="107">
        <f t="shared" si="241"/>
        <v>97103.118134999997</v>
      </c>
      <c r="P585" s="107">
        <v>100441.64539999999</v>
      </c>
      <c r="Q585" s="107">
        <f t="shared" si="242"/>
        <v>104503.29115</v>
      </c>
      <c r="R585" s="107">
        <v>108564.9369</v>
      </c>
      <c r="S585" s="107"/>
      <c r="T585" s="107"/>
      <c r="U585" s="107"/>
      <c r="V585" s="107"/>
      <c r="W585" s="107"/>
      <c r="X585" s="107"/>
      <c r="Y585" s="107"/>
      <c r="Z585" s="107"/>
      <c r="AA585" s="107"/>
      <c r="AB585" s="107"/>
      <c r="AC585" s="107"/>
      <c r="AD585" s="107"/>
      <c r="AE585" s="107"/>
      <c r="AF585" s="107"/>
      <c r="AG585" s="107"/>
    </row>
    <row r="586" spans="1:33" ht="15.75" customHeight="1">
      <c r="A586" s="107"/>
      <c r="B586" s="107" t="s">
        <v>575</v>
      </c>
      <c r="C586" s="107" t="s">
        <v>448</v>
      </c>
      <c r="D586" s="107" t="s">
        <v>650</v>
      </c>
      <c r="E586" s="107" t="str">
        <f t="shared" si="243"/>
        <v>storage</v>
      </c>
      <c r="F586" s="107">
        <v>0</v>
      </c>
      <c r="G586" s="107">
        <v>0</v>
      </c>
      <c r="H586" s="107">
        <v>0</v>
      </c>
      <c r="I586" s="107">
        <v>0</v>
      </c>
      <c r="J586" s="107">
        <v>0</v>
      </c>
      <c r="K586" s="107">
        <v>0</v>
      </c>
      <c r="L586" s="107">
        <v>0</v>
      </c>
      <c r="M586" s="107">
        <v>0</v>
      </c>
      <c r="N586" s="107">
        <v>0</v>
      </c>
      <c r="O586" s="107">
        <v>0</v>
      </c>
      <c r="P586" s="107">
        <v>0</v>
      </c>
      <c r="Q586" s="107">
        <v>0</v>
      </c>
      <c r="R586" s="107">
        <v>0</v>
      </c>
      <c r="S586" s="107"/>
      <c r="T586" s="107"/>
      <c r="U586" s="107"/>
      <c r="V586" s="107"/>
      <c r="W586" s="107"/>
      <c r="X586" s="107"/>
      <c r="Y586" s="107"/>
      <c r="Z586" s="107"/>
      <c r="AA586" s="107"/>
      <c r="AB586" s="107"/>
      <c r="AC586" s="107"/>
      <c r="AD586" s="107"/>
      <c r="AE586" s="107"/>
      <c r="AF586" s="107"/>
      <c r="AG586" s="107"/>
    </row>
    <row r="587" spans="1:33" ht="15.75" customHeight="1">
      <c r="A587" s="107"/>
      <c r="B587" s="107" t="s">
        <v>575</v>
      </c>
      <c r="C587" s="107" t="s">
        <v>448</v>
      </c>
      <c r="D587" s="107" t="s">
        <v>652</v>
      </c>
      <c r="E587" s="107" t="str">
        <f t="shared" si="243"/>
        <v>solar PV</v>
      </c>
      <c r="F587" s="107">
        <v>2155.9456100000002</v>
      </c>
      <c r="G587" s="107">
        <f t="shared" ref="G587:G600" si="244">AVERAGE(F587,H587)</f>
        <v>2155.9456100000002</v>
      </c>
      <c r="H587" s="107">
        <v>2155.9456100000002</v>
      </c>
      <c r="I587" s="107">
        <f t="shared" ref="I587:I600" si="245">AVERAGE(H587,J587)</f>
        <v>2155.9456100000002</v>
      </c>
      <c r="J587" s="107">
        <v>2155.9456100000002</v>
      </c>
      <c r="K587" s="107">
        <f t="shared" ref="K587:K600" si="246">AVERAGE(J587,L587)</f>
        <v>2145.1712825000004</v>
      </c>
      <c r="L587" s="107">
        <v>2134.3969550000002</v>
      </c>
      <c r="M587" s="107">
        <f t="shared" ref="M587:M600" si="247">AVERAGE(L587,N587)</f>
        <v>2123.7336480000004</v>
      </c>
      <c r="N587" s="107">
        <v>2113.0703410000001</v>
      </c>
      <c r="O587" s="107">
        <f t="shared" ref="O587:O600" si="248">AVERAGE(N587,P587)</f>
        <v>57922.888320500002</v>
      </c>
      <c r="P587" s="107">
        <v>113732.70630000001</v>
      </c>
      <c r="Q587" s="107">
        <f t="shared" ref="Q587:Q600" si="249">AVERAGE(P587,R587)</f>
        <v>113164.06025000001</v>
      </c>
      <c r="R587" s="107">
        <v>112595.4142</v>
      </c>
      <c r="S587" s="107"/>
      <c r="T587" s="107"/>
      <c r="U587" s="107"/>
      <c r="V587" s="107"/>
      <c r="W587" s="107"/>
      <c r="X587" s="107"/>
      <c r="Y587" s="107"/>
      <c r="Z587" s="107"/>
      <c r="AA587" s="107"/>
      <c r="AB587" s="107"/>
      <c r="AC587" s="107"/>
      <c r="AD587" s="107"/>
      <c r="AE587" s="107"/>
      <c r="AF587" s="107"/>
      <c r="AG587" s="107"/>
    </row>
    <row r="588" spans="1:33" ht="15.75" customHeight="1">
      <c r="A588" s="107"/>
      <c r="B588" s="107" t="s">
        <v>576</v>
      </c>
      <c r="C588" s="107" t="s">
        <v>448</v>
      </c>
      <c r="D588" s="107" t="s">
        <v>638</v>
      </c>
      <c r="E588" s="107" t="str">
        <f t="shared" si="243"/>
        <v>biomass</v>
      </c>
      <c r="F588" s="107">
        <v>0</v>
      </c>
      <c r="G588" s="107">
        <f t="shared" si="244"/>
        <v>0</v>
      </c>
      <c r="H588" s="107">
        <v>0</v>
      </c>
      <c r="I588" s="107">
        <f t="shared" si="245"/>
        <v>0</v>
      </c>
      <c r="J588" s="107">
        <v>0</v>
      </c>
      <c r="K588" s="107">
        <f t="shared" si="246"/>
        <v>0</v>
      </c>
      <c r="L588" s="107">
        <v>0</v>
      </c>
      <c r="M588" s="107">
        <f t="shared" si="247"/>
        <v>0</v>
      </c>
      <c r="N588" s="107">
        <v>0</v>
      </c>
      <c r="O588" s="107">
        <f t="shared" si="248"/>
        <v>0</v>
      </c>
      <c r="P588" s="107">
        <v>0</v>
      </c>
      <c r="Q588" s="107">
        <f t="shared" si="249"/>
        <v>0</v>
      </c>
      <c r="R588" s="107">
        <v>0</v>
      </c>
      <c r="S588" s="107"/>
      <c r="T588" s="107"/>
      <c r="U588" s="107"/>
      <c r="V588" s="107"/>
      <c r="W588" s="107"/>
      <c r="X588" s="107"/>
      <c r="Y588" s="107"/>
      <c r="Z588" s="107"/>
      <c r="AA588" s="107"/>
      <c r="AB588" s="107"/>
      <c r="AC588" s="107"/>
      <c r="AD588" s="107"/>
      <c r="AE588" s="107"/>
      <c r="AF588" s="107"/>
      <c r="AG588" s="107"/>
    </row>
    <row r="589" spans="1:33" ht="15.75" customHeight="1">
      <c r="A589" s="107"/>
      <c r="B589" s="107" t="s">
        <v>576</v>
      </c>
      <c r="C589" s="107" t="s">
        <v>448</v>
      </c>
      <c r="D589" s="107" t="s">
        <v>639</v>
      </c>
      <c r="E589" s="107" t="str">
        <f t="shared" si="243"/>
        <v>hard coal</v>
      </c>
      <c r="F589" s="107">
        <v>30631446.829999998</v>
      </c>
      <c r="G589" s="107">
        <f t="shared" si="244"/>
        <v>27345035.375</v>
      </c>
      <c r="H589" s="107">
        <v>24058623.920000002</v>
      </c>
      <c r="I589" s="107">
        <f t="shared" si="245"/>
        <v>26696531.920000002</v>
      </c>
      <c r="J589" s="107">
        <v>29334439.920000002</v>
      </c>
      <c r="K589" s="107">
        <f t="shared" si="246"/>
        <v>30474894.310000002</v>
      </c>
      <c r="L589" s="107">
        <v>31615348.699999999</v>
      </c>
      <c r="M589" s="107">
        <f t="shared" si="247"/>
        <v>31093914.204999998</v>
      </c>
      <c r="N589" s="107">
        <v>30572479.710000001</v>
      </c>
      <c r="O589" s="107">
        <f t="shared" si="248"/>
        <v>30595064.41</v>
      </c>
      <c r="P589" s="107">
        <v>30617649.109999999</v>
      </c>
      <c r="Q589" s="107">
        <f t="shared" si="249"/>
        <v>28001400.064999998</v>
      </c>
      <c r="R589" s="107">
        <v>25385151.02</v>
      </c>
      <c r="S589" s="107"/>
      <c r="T589" s="107"/>
      <c r="U589" s="107"/>
      <c r="V589" s="107"/>
      <c r="W589" s="107"/>
      <c r="X589" s="107"/>
      <c r="Y589" s="107"/>
      <c r="Z589" s="107"/>
      <c r="AA589" s="107"/>
      <c r="AB589" s="107"/>
      <c r="AC589" s="107"/>
      <c r="AD589" s="107"/>
      <c r="AE589" s="107"/>
      <c r="AF589" s="107"/>
      <c r="AG589" s="107"/>
    </row>
    <row r="590" spans="1:33" ht="15.75" customHeight="1">
      <c r="A590" s="107"/>
      <c r="B590" s="107" t="s">
        <v>576</v>
      </c>
      <c r="C590" s="107" t="s">
        <v>448</v>
      </c>
      <c r="D590" s="107" t="s">
        <v>640</v>
      </c>
      <c r="E590" s="107" t="str">
        <f t="shared" si="243"/>
        <v>solar thermal</v>
      </c>
      <c r="F590" s="107">
        <v>0</v>
      </c>
      <c r="G590" s="107">
        <f t="shared" si="244"/>
        <v>0</v>
      </c>
      <c r="H590" s="107">
        <v>0</v>
      </c>
      <c r="I590" s="107">
        <f t="shared" si="245"/>
        <v>0</v>
      </c>
      <c r="J590" s="107">
        <v>0</v>
      </c>
      <c r="K590" s="107">
        <f t="shared" si="246"/>
        <v>0</v>
      </c>
      <c r="L590" s="107">
        <v>0</v>
      </c>
      <c r="M590" s="107">
        <f t="shared" si="247"/>
        <v>0</v>
      </c>
      <c r="N590" s="107">
        <v>0</v>
      </c>
      <c r="O590" s="107">
        <f t="shared" si="248"/>
        <v>0</v>
      </c>
      <c r="P590" s="107">
        <v>0</v>
      </c>
      <c r="Q590" s="107">
        <f t="shared" si="249"/>
        <v>0</v>
      </c>
      <c r="R590" s="107">
        <v>0</v>
      </c>
      <c r="S590" s="107"/>
      <c r="T590" s="107"/>
      <c r="U590" s="107"/>
      <c r="V590" s="107"/>
      <c r="W590" s="107"/>
      <c r="X590" s="107"/>
      <c r="Y590" s="107"/>
      <c r="Z590" s="107"/>
      <c r="AA590" s="107"/>
      <c r="AB590" s="107"/>
      <c r="AC590" s="107"/>
      <c r="AD590" s="107"/>
      <c r="AE590" s="107"/>
      <c r="AF590" s="107"/>
      <c r="AG590" s="107"/>
    </row>
    <row r="591" spans="1:33" ht="15.75" customHeight="1">
      <c r="A591" s="107"/>
      <c r="B591" s="107" t="s">
        <v>576</v>
      </c>
      <c r="C591" s="107" t="s">
        <v>448</v>
      </c>
      <c r="D591" s="107" t="s">
        <v>641</v>
      </c>
      <c r="E591" s="107" t="str">
        <f t="shared" si="243"/>
        <v>geothermal</v>
      </c>
      <c r="F591" s="107">
        <v>0</v>
      </c>
      <c r="G591" s="107">
        <f t="shared" si="244"/>
        <v>0</v>
      </c>
      <c r="H591" s="107">
        <v>0</v>
      </c>
      <c r="I591" s="107">
        <f t="shared" si="245"/>
        <v>0</v>
      </c>
      <c r="J591" s="107">
        <v>0</v>
      </c>
      <c r="K591" s="107">
        <f t="shared" si="246"/>
        <v>0</v>
      </c>
      <c r="L591" s="107">
        <v>0</v>
      </c>
      <c r="M591" s="107">
        <f t="shared" si="247"/>
        <v>0</v>
      </c>
      <c r="N591" s="107">
        <v>0</v>
      </c>
      <c r="O591" s="107">
        <f t="shared" si="248"/>
        <v>0</v>
      </c>
      <c r="P591" s="107">
        <v>0</v>
      </c>
      <c r="Q591" s="107">
        <f t="shared" si="249"/>
        <v>0</v>
      </c>
      <c r="R591" s="107">
        <v>0</v>
      </c>
      <c r="S591" s="107"/>
      <c r="T591" s="107"/>
      <c r="U591" s="107"/>
      <c r="V591" s="107"/>
      <c r="W591" s="107"/>
      <c r="X591" s="107"/>
      <c r="Y591" s="107"/>
      <c r="Z591" s="107"/>
      <c r="AA591" s="107"/>
      <c r="AB591" s="107"/>
      <c r="AC591" s="107"/>
      <c r="AD591" s="107"/>
      <c r="AE591" s="107"/>
      <c r="AF591" s="107"/>
      <c r="AG591" s="107"/>
    </row>
    <row r="592" spans="1:33" ht="15.75" customHeight="1">
      <c r="A592" s="107"/>
      <c r="B592" s="107" t="s">
        <v>576</v>
      </c>
      <c r="C592" s="107" t="s">
        <v>448</v>
      </c>
      <c r="D592" s="107" t="s">
        <v>642</v>
      </c>
      <c r="E592" s="107" t="str">
        <f t="shared" si="243"/>
        <v>hydro</v>
      </c>
      <c r="F592" s="107">
        <v>7843297.3590000002</v>
      </c>
      <c r="G592" s="107">
        <f t="shared" si="244"/>
        <v>8031611.3210000005</v>
      </c>
      <c r="H592" s="107">
        <v>8219925.2829999998</v>
      </c>
      <c r="I592" s="107">
        <f t="shared" si="245"/>
        <v>8218265.9680000003</v>
      </c>
      <c r="J592" s="107">
        <v>8216606.6529999999</v>
      </c>
      <c r="K592" s="107">
        <f t="shared" si="246"/>
        <v>8213960.9890000001</v>
      </c>
      <c r="L592" s="107">
        <v>8211315.3250000002</v>
      </c>
      <c r="M592" s="107">
        <f t="shared" si="247"/>
        <v>8213885.8509999998</v>
      </c>
      <c r="N592" s="107">
        <v>8216456.3770000003</v>
      </c>
      <c r="O592" s="107">
        <f t="shared" si="248"/>
        <v>8230666.6355000008</v>
      </c>
      <c r="P592" s="107">
        <v>8244876.8940000003</v>
      </c>
      <c r="Q592" s="107">
        <f t="shared" si="249"/>
        <v>8244876.8940000003</v>
      </c>
      <c r="R592" s="107">
        <v>8244876.8940000003</v>
      </c>
      <c r="S592" s="107"/>
      <c r="T592" s="107"/>
      <c r="U592" s="107"/>
      <c r="V592" s="107"/>
      <c r="W592" s="107"/>
      <c r="X592" s="107"/>
      <c r="Y592" s="107"/>
      <c r="Z592" s="107"/>
      <c r="AA592" s="107"/>
      <c r="AB592" s="107"/>
      <c r="AC592" s="107"/>
      <c r="AD592" s="107"/>
      <c r="AE592" s="107"/>
      <c r="AF592" s="107"/>
      <c r="AG592" s="107"/>
    </row>
    <row r="593" spans="1:33" ht="15.75" customHeight="1">
      <c r="A593" s="107"/>
      <c r="B593" s="107" t="s">
        <v>576</v>
      </c>
      <c r="C593" s="107" t="s">
        <v>448</v>
      </c>
      <c r="D593" s="107" t="s">
        <v>632</v>
      </c>
      <c r="E593" s="107" t="str">
        <f t="shared" si="243"/>
        <v>hydro</v>
      </c>
      <c r="F593" s="107">
        <v>0</v>
      </c>
      <c r="G593" s="107">
        <f t="shared" si="244"/>
        <v>0</v>
      </c>
      <c r="H593" s="107">
        <v>0</v>
      </c>
      <c r="I593" s="107">
        <f t="shared" si="245"/>
        <v>0</v>
      </c>
      <c r="J593" s="107">
        <v>0</v>
      </c>
      <c r="K593" s="107">
        <f t="shared" si="246"/>
        <v>0</v>
      </c>
      <c r="L593" s="107">
        <v>0</v>
      </c>
      <c r="M593" s="107">
        <f t="shared" si="247"/>
        <v>0</v>
      </c>
      <c r="N593" s="107">
        <v>0</v>
      </c>
      <c r="O593" s="107">
        <f t="shared" si="248"/>
        <v>0</v>
      </c>
      <c r="P593" s="107">
        <v>0</v>
      </c>
      <c r="Q593" s="107">
        <f t="shared" si="249"/>
        <v>0</v>
      </c>
      <c r="R593" s="107">
        <v>0</v>
      </c>
      <c r="S593" s="107"/>
      <c r="T593" s="107"/>
      <c r="U593" s="107"/>
      <c r="V593" s="107"/>
      <c r="W593" s="107"/>
      <c r="X593" s="107"/>
      <c r="Y593" s="107"/>
      <c r="Z593" s="107"/>
      <c r="AA593" s="107"/>
      <c r="AB593" s="107"/>
      <c r="AC593" s="107"/>
      <c r="AD593" s="107"/>
      <c r="AE593" s="107"/>
      <c r="AF593" s="107"/>
      <c r="AG593" s="107"/>
    </row>
    <row r="594" spans="1:33" ht="15.75" customHeight="1">
      <c r="A594" s="107"/>
      <c r="B594" s="107" t="s">
        <v>576</v>
      </c>
      <c r="C594" s="107" t="s">
        <v>448</v>
      </c>
      <c r="D594" s="107" t="s">
        <v>643</v>
      </c>
      <c r="E594" s="107" t="str">
        <f t="shared" si="243"/>
        <v>onshore wind</v>
      </c>
      <c r="F594" s="107">
        <v>76764.152650000004</v>
      </c>
      <c r="G594" s="107">
        <f t="shared" si="244"/>
        <v>76764.152650000004</v>
      </c>
      <c r="H594" s="107">
        <v>76764.152650000004</v>
      </c>
      <c r="I594" s="107">
        <f t="shared" si="245"/>
        <v>76764.152650000004</v>
      </c>
      <c r="J594" s="107">
        <v>76764.152650000004</v>
      </c>
      <c r="K594" s="107">
        <f t="shared" si="246"/>
        <v>76764.152650000004</v>
      </c>
      <c r="L594" s="107">
        <v>76764.152650000004</v>
      </c>
      <c r="M594" s="107">
        <f t="shared" si="247"/>
        <v>76764.152650000004</v>
      </c>
      <c r="N594" s="107">
        <v>76764.152650000004</v>
      </c>
      <c r="O594" s="107">
        <f t="shared" si="248"/>
        <v>76764.152650000004</v>
      </c>
      <c r="P594" s="107">
        <v>76764.152650000004</v>
      </c>
      <c r="Q594" s="107">
        <f t="shared" si="249"/>
        <v>73994.312089999992</v>
      </c>
      <c r="R594" s="107">
        <v>71224.471529999995</v>
      </c>
      <c r="S594" s="107"/>
      <c r="T594" s="107"/>
      <c r="U594" s="107"/>
      <c r="V594" s="107"/>
      <c r="W594" s="107"/>
      <c r="X594" s="107"/>
      <c r="Y594" s="107"/>
      <c r="Z594" s="107"/>
      <c r="AA594" s="107"/>
      <c r="AB594" s="107"/>
      <c r="AC594" s="107"/>
      <c r="AD594" s="107"/>
      <c r="AE594" s="107"/>
      <c r="AF594" s="107"/>
      <c r="AG594" s="107"/>
    </row>
    <row r="595" spans="1:33" ht="15.75" customHeight="1">
      <c r="A595" s="107"/>
      <c r="B595" s="107" t="s">
        <v>576</v>
      </c>
      <c r="C595" s="107" t="s">
        <v>448</v>
      </c>
      <c r="D595" s="107" t="s">
        <v>644</v>
      </c>
      <c r="E595" s="107" t="str">
        <f t="shared" si="243"/>
        <v>natural gas nonpeaker</v>
      </c>
      <c r="F595" s="107">
        <v>19407801.190000001</v>
      </c>
      <c r="G595" s="107">
        <f t="shared" si="244"/>
        <v>19407801.190000001</v>
      </c>
      <c r="H595" s="107">
        <v>19407801.190000001</v>
      </c>
      <c r="I595" s="107">
        <f t="shared" si="245"/>
        <v>19407801.190000001</v>
      </c>
      <c r="J595" s="107">
        <v>19407801.190000001</v>
      </c>
      <c r="K595" s="107">
        <f t="shared" si="246"/>
        <v>20036423.305</v>
      </c>
      <c r="L595" s="107">
        <v>20665045.420000002</v>
      </c>
      <c r="M595" s="107">
        <f t="shared" si="247"/>
        <v>24211750.234999999</v>
      </c>
      <c r="N595" s="107">
        <v>27758455.050000001</v>
      </c>
      <c r="O595" s="107">
        <f t="shared" si="248"/>
        <v>27758455.050000001</v>
      </c>
      <c r="P595" s="107">
        <v>27758455.050000001</v>
      </c>
      <c r="Q595" s="107">
        <f t="shared" si="249"/>
        <v>27758455.050000001</v>
      </c>
      <c r="R595" s="107">
        <v>27758455.050000001</v>
      </c>
      <c r="S595" s="107"/>
      <c r="T595" s="107"/>
      <c r="U595" s="107"/>
      <c r="V595" s="107"/>
      <c r="W595" s="107"/>
      <c r="X595" s="107"/>
      <c r="Y595" s="107"/>
      <c r="Z595" s="107"/>
      <c r="AA595" s="107"/>
      <c r="AB595" s="107"/>
      <c r="AC595" s="107"/>
      <c r="AD595" s="107"/>
      <c r="AE595" s="107"/>
      <c r="AF595" s="107"/>
      <c r="AG595" s="107"/>
    </row>
    <row r="596" spans="1:33" ht="15.75" customHeight="1">
      <c r="A596" s="107"/>
      <c r="B596" s="107" t="s">
        <v>576</v>
      </c>
      <c r="C596" s="107" t="s">
        <v>448</v>
      </c>
      <c r="D596" s="107" t="s">
        <v>645</v>
      </c>
      <c r="E596" s="107" t="str">
        <f t="shared" si="243"/>
        <v>natural gas peaker</v>
      </c>
      <c r="F596" s="107">
        <v>129033.28</v>
      </c>
      <c r="G596" s="107">
        <f t="shared" si="244"/>
        <v>129033.28</v>
      </c>
      <c r="H596" s="107">
        <v>129033.28</v>
      </c>
      <c r="I596" s="107">
        <f t="shared" si="245"/>
        <v>129033.28</v>
      </c>
      <c r="J596" s="107">
        <v>129033.28</v>
      </c>
      <c r="K596" s="107">
        <f t="shared" si="246"/>
        <v>129033.28</v>
      </c>
      <c r="L596" s="107">
        <v>129033.28</v>
      </c>
      <c r="M596" s="107">
        <f t="shared" si="247"/>
        <v>108865.04000000001</v>
      </c>
      <c r="N596" s="107">
        <v>88696.8</v>
      </c>
      <c r="O596" s="107">
        <f t="shared" si="248"/>
        <v>88696.8</v>
      </c>
      <c r="P596" s="107">
        <v>88696.8</v>
      </c>
      <c r="Q596" s="107">
        <f t="shared" si="249"/>
        <v>83000.959999999992</v>
      </c>
      <c r="R596" s="107">
        <v>77305.119999999995</v>
      </c>
      <c r="S596" s="107"/>
      <c r="T596" s="107"/>
      <c r="U596" s="107"/>
      <c r="V596" s="107"/>
      <c r="W596" s="107"/>
      <c r="X596" s="107"/>
      <c r="Y596" s="107"/>
      <c r="Z596" s="107"/>
      <c r="AA596" s="107"/>
      <c r="AB596" s="107"/>
      <c r="AC596" s="107"/>
      <c r="AD596" s="107"/>
      <c r="AE596" s="107"/>
      <c r="AF596" s="107"/>
      <c r="AG596" s="107"/>
    </row>
    <row r="597" spans="1:33" ht="15.75" customHeight="1">
      <c r="A597" s="107"/>
      <c r="B597" s="107" t="s">
        <v>576</v>
      </c>
      <c r="C597" s="107" t="s">
        <v>448</v>
      </c>
      <c r="D597" s="107" t="s">
        <v>646</v>
      </c>
      <c r="E597" s="107" t="str">
        <f t="shared" si="243"/>
        <v>nuclear</v>
      </c>
      <c r="F597" s="107">
        <v>35752377.68</v>
      </c>
      <c r="G597" s="107">
        <f t="shared" si="244"/>
        <v>35752377.68</v>
      </c>
      <c r="H597" s="107">
        <v>35752377.68</v>
      </c>
      <c r="I597" s="107">
        <f t="shared" si="245"/>
        <v>35752377.68</v>
      </c>
      <c r="J597" s="107">
        <v>35752377.68</v>
      </c>
      <c r="K597" s="107">
        <f t="shared" si="246"/>
        <v>35752377.68</v>
      </c>
      <c r="L597" s="107">
        <v>35752377.68</v>
      </c>
      <c r="M597" s="107">
        <f t="shared" si="247"/>
        <v>35752377.68</v>
      </c>
      <c r="N597" s="107">
        <v>35752377.68</v>
      </c>
      <c r="O597" s="107">
        <f t="shared" si="248"/>
        <v>35752377.68</v>
      </c>
      <c r="P597" s="107">
        <v>35752377.68</v>
      </c>
      <c r="Q597" s="107">
        <f t="shared" si="249"/>
        <v>35752377.68</v>
      </c>
      <c r="R597" s="107">
        <v>35752377.68</v>
      </c>
      <c r="S597" s="107"/>
      <c r="T597" s="107"/>
      <c r="U597" s="107"/>
      <c r="V597" s="107"/>
      <c r="W597" s="107"/>
      <c r="X597" s="107"/>
      <c r="Y597" s="107"/>
      <c r="Z597" s="107"/>
      <c r="AA597" s="107"/>
      <c r="AB597" s="107"/>
      <c r="AC597" s="107"/>
      <c r="AD597" s="107"/>
      <c r="AE597" s="107"/>
      <c r="AF597" s="107"/>
      <c r="AG597" s="107"/>
    </row>
    <row r="598" spans="1:33" ht="15.75" customHeight="1">
      <c r="A598" s="107"/>
      <c r="B598" s="107" t="s">
        <v>576</v>
      </c>
      <c r="C598" s="107" t="s">
        <v>448</v>
      </c>
      <c r="D598" s="107" t="s">
        <v>647</v>
      </c>
      <c r="E598" s="107" t="str">
        <f t="shared" si="243"/>
        <v>offshore wind</v>
      </c>
      <c r="F598" s="107">
        <v>0</v>
      </c>
      <c r="G598" s="107">
        <f t="shared" si="244"/>
        <v>0</v>
      </c>
      <c r="H598" s="107">
        <v>0</v>
      </c>
      <c r="I598" s="107">
        <f t="shared" si="245"/>
        <v>0</v>
      </c>
      <c r="J598" s="107">
        <v>0</v>
      </c>
      <c r="K598" s="107">
        <f t="shared" si="246"/>
        <v>0</v>
      </c>
      <c r="L598" s="107">
        <v>0</v>
      </c>
      <c r="M598" s="107">
        <f t="shared" si="247"/>
        <v>0</v>
      </c>
      <c r="N598" s="107">
        <v>0</v>
      </c>
      <c r="O598" s="107">
        <f t="shared" si="248"/>
        <v>0</v>
      </c>
      <c r="P598" s="107">
        <v>0</v>
      </c>
      <c r="Q598" s="107">
        <f t="shared" si="249"/>
        <v>0</v>
      </c>
      <c r="R598" s="107">
        <v>0</v>
      </c>
      <c r="S598" s="107"/>
      <c r="T598" s="107"/>
      <c r="U598" s="107"/>
      <c r="V598" s="107"/>
      <c r="W598" s="107"/>
      <c r="X598" s="107"/>
      <c r="Y598" s="107"/>
      <c r="Z598" s="107"/>
      <c r="AA598" s="107"/>
      <c r="AB598" s="107"/>
      <c r="AC598" s="107"/>
      <c r="AD598" s="107"/>
      <c r="AE598" s="107"/>
      <c r="AF598" s="107"/>
      <c r="AG598" s="107"/>
    </row>
    <row r="599" spans="1:33" ht="15.75" customHeight="1">
      <c r="A599" s="107"/>
      <c r="B599" s="107" t="s">
        <v>576</v>
      </c>
      <c r="C599" s="107" t="s">
        <v>448</v>
      </c>
      <c r="D599" s="107" t="s">
        <v>648</v>
      </c>
      <c r="E599" s="107" t="str">
        <f t="shared" si="243"/>
        <v>crude oil</v>
      </c>
      <c r="F599" s="107">
        <v>56753.391360000001</v>
      </c>
      <c r="G599" s="107">
        <f t="shared" si="244"/>
        <v>56753.391360000001</v>
      </c>
      <c r="H599" s="107">
        <v>56753.391360000001</v>
      </c>
      <c r="I599" s="107">
        <f t="shared" si="245"/>
        <v>56753.391360000001</v>
      </c>
      <c r="J599" s="107">
        <v>56753.391360000001</v>
      </c>
      <c r="K599" s="107">
        <f t="shared" si="246"/>
        <v>56753.391360000001</v>
      </c>
      <c r="L599" s="107">
        <v>56753.391360000001</v>
      </c>
      <c r="M599" s="107">
        <f t="shared" si="247"/>
        <v>56753.391360000001</v>
      </c>
      <c r="N599" s="107">
        <v>56753.391360000001</v>
      </c>
      <c r="O599" s="107">
        <f t="shared" si="248"/>
        <v>56753.391360000001</v>
      </c>
      <c r="P599" s="107">
        <v>56753.391360000001</v>
      </c>
      <c r="Q599" s="107">
        <f t="shared" si="249"/>
        <v>56753.391360000001</v>
      </c>
      <c r="R599" s="107">
        <v>56753.391360000001</v>
      </c>
      <c r="S599" s="107"/>
      <c r="T599" s="107"/>
      <c r="U599" s="107"/>
      <c r="V599" s="107"/>
      <c r="W599" s="107"/>
      <c r="X599" s="107"/>
      <c r="Y599" s="107"/>
      <c r="Z599" s="107"/>
      <c r="AA599" s="107"/>
      <c r="AB599" s="107"/>
      <c r="AC599" s="107"/>
      <c r="AD599" s="107"/>
      <c r="AE599" s="107"/>
      <c r="AF599" s="107"/>
      <c r="AG599" s="107"/>
    </row>
    <row r="600" spans="1:33" ht="15.75" customHeight="1">
      <c r="A600" s="107"/>
      <c r="B600" s="107" t="s">
        <v>576</v>
      </c>
      <c r="C600" s="107" t="s">
        <v>448</v>
      </c>
      <c r="D600" s="107" t="s">
        <v>649</v>
      </c>
      <c r="E600" s="107" t="str">
        <f t="shared" si="243"/>
        <v>solar PV</v>
      </c>
      <c r="F600" s="107">
        <v>112094.8646</v>
      </c>
      <c r="G600" s="107">
        <f t="shared" si="244"/>
        <v>117307.11355000001</v>
      </c>
      <c r="H600" s="107">
        <v>122519.3625</v>
      </c>
      <c r="I600" s="107">
        <f t="shared" si="245"/>
        <v>126335.0184</v>
      </c>
      <c r="J600" s="107">
        <v>130150.6743</v>
      </c>
      <c r="K600" s="107">
        <f t="shared" si="246"/>
        <v>134347.82870000001</v>
      </c>
      <c r="L600" s="107">
        <v>138544.98310000001</v>
      </c>
      <c r="M600" s="107">
        <f t="shared" si="247"/>
        <v>144730.08685000002</v>
      </c>
      <c r="N600" s="107">
        <v>150915.1906</v>
      </c>
      <c r="O600" s="107">
        <f t="shared" si="248"/>
        <v>159423.47964999999</v>
      </c>
      <c r="P600" s="107">
        <v>167931.76869999999</v>
      </c>
      <c r="Q600" s="107">
        <f t="shared" si="249"/>
        <v>179791.74705000001</v>
      </c>
      <c r="R600" s="107">
        <v>191651.7254</v>
      </c>
      <c r="S600" s="107"/>
      <c r="T600" s="107"/>
      <c r="U600" s="107"/>
      <c r="V600" s="107"/>
      <c r="W600" s="107"/>
      <c r="X600" s="107"/>
      <c r="Y600" s="107"/>
      <c r="Z600" s="107"/>
      <c r="AA600" s="107"/>
      <c r="AB600" s="107"/>
      <c r="AC600" s="107"/>
      <c r="AD600" s="107"/>
      <c r="AE600" s="107"/>
      <c r="AF600" s="107"/>
      <c r="AG600" s="107"/>
    </row>
    <row r="601" spans="1:33" ht="15.75" customHeight="1">
      <c r="A601" s="107"/>
      <c r="B601" s="107" t="s">
        <v>576</v>
      </c>
      <c r="C601" s="107" t="s">
        <v>448</v>
      </c>
      <c r="D601" s="107" t="s">
        <v>650</v>
      </c>
      <c r="E601" s="107" t="str">
        <f t="shared" si="243"/>
        <v>storage</v>
      </c>
      <c r="F601" s="107">
        <v>0</v>
      </c>
      <c r="G601" s="107">
        <v>0</v>
      </c>
      <c r="H601" s="107">
        <v>0</v>
      </c>
      <c r="I601" s="107">
        <v>0</v>
      </c>
      <c r="J601" s="107">
        <v>0</v>
      </c>
      <c r="K601" s="107">
        <v>0</v>
      </c>
      <c r="L601" s="107">
        <v>0</v>
      </c>
      <c r="M601" s="107">
        <v>0</v>
      </c>
      <c r="N601" s="107">
        <v>0</v>
      </c>
      <c r="O601" s="107">
        <v>0</v>
      </c>
      <c r="P601" s="107">
        <v>0</v>
      </c>
      <c r="Q601" s="107">
        <v>0</v>
      </c>
      <c r="R601" s="107">
        <v>0</v>
      </c>
      <c r="S601" s="107"/>
      <c r="T601" s="107"/>
      <c r="U601" s="107"/>
      <c r="V601" s="107"/>
      <c r="W601" s="107"/>
      <c r="X601" s="107"/>
      <c r="Y601" s="107"/>
      <c r="Z601" s="107"/>
      <c r="AA601" s="107"/>
      <c r="AB601" s="107"/>
      <c r="AC601" s="107"/>
      <c r="AD601" s="107"/>
      <c r="AE601" s="107"/>
      <c r="AF601" s="107"/>
      <c r="AG601" s="107"/>
    </row>
    <row r="602" spans="1:33" ht="15.75" customHeight="1">
      <c r="A602" s="107"/>
      <c r="B602" s="107" t="s">
        <v>576</v>
      </c>
      <c r="C602" s="107" t="s">
        <v>448</v>
      </c>
      <c r="D602" s="107" t="s">
        <v>652</v>
      </c>
      <c r="E602" s="107" t="str">
        <f t="shared" si="243"/>
        <v>solar PV</v>
      </c>
      <c r="F602" s="107">
        <v>317167.46919999999</v>
      </c>
      <c r="G602" s="107">
        <f t="shared" ref="G602:G615" si="250">AVERAGE(F602,H602)</f>
        <v>317167.46919999999</v>
      </c>
      <c r="H602" s="107">
        <v>317167.46919999999</v>
      </c>
      <c r="I602" s="107">
        <f t="shared" ref="I602:I615" si="251">AVERAGE(H602,J602)</f>
        <v>317167.46919999999</v>
      </c>
      <c r="J602" s="107">
        <v>317167.46919999999</v>
      </c>
      <c r="K602" s="107">
        <f t="shared" ref="K602:K615" si="252">AVERAGE(J602,L602)</f>
        <v>315591.11845000001</v>
      </c>
      <c r="L602" s="107">
        <v>314014.76770000003</v>
      </c>
      <c r="M602" s="107">
        <f t="shared" ref="M602:M615" si="253">AVERAGE(L602,N602)</f>
        <v>312445.94865000003</v>
      </c>
      <c r="N602" s="107">
        <v>310877.12959999999</v>
      </c>
      <c r="O602" s="107">
        <f t="shared" ref="O602:O615" si="254">AVERAGE(N602,P602)</f>
        <v>309324.61314999999</v>
      </c>
      <c r="P602" s="107">
        <v>307772.09669999999</v>
      </c>
      <c r="Q602" s="107">
        <f t="shared" ref="Q602:Q615" si="255">AVERAGE(P602,R602)</f>
        <v>8907690.3133500014</v>
      </c>
      <c r="R602" s="107">
        <v>17507608.530000001</v>
      </c>
      <c r="S602" s="107"/>
      <c r="T602" s="107"/>
      <c r="U602" s="107"/>
      <c r="V602" s="107"/>
      <c r="W602" s="107"/>
      <c r="X602" s="107"/>
      <c r="Y602" s="107"/>
      <c r="Z602" s="107"/>
      <c r="AA602" s="107"/>
      <c r="AB602" s="107"/>
      <c r="AC602" s="107"/>
      <c r="AD602" s="107"/>
      <c r="AE602" s="107"/>
      <c r="AF602" s="107"/>
      <c r="AG602" s="107"/>
    </row>
    <row r="603" spans="1:33" ht="15.75" customHeight="1">
      <c r="A603" s="107"/>
      <c r="B603" s="107" t="s">
        <v>577</v>
      </c>
      <c r="C603" s="107" t="s">
        <v>448</v>
      </c>
      <c r="D603" s="107" t="s">
        <v>638</v>
      </c>
      <c r="E603" s="107" t="str">
        <f t="shared" si="243"/>
        <v>biomass</v>
      </c>
      <c r="F603" s="107">
        <v>0</v>
      </c>
      <c r="G603" s="107">
        <f t="shared" si="250"/>
        <v>0</v>
      </c>
      <c r="H603" s="107">
        <v>0</v>
      </c>
      <c r="I603" s="107">
        <f t="shared" si="251"/>
        <v>0</v>
      </c>
      <c r="J603" s="107">
        <v>0</v>
      </c>
      <c r="K603" s="107">
        <f t="shared" si="252"/>
        <v>0</v>
      </c>
      <c r="L603" s="107">
        <v>0</v>
      </c>
      <c r="M603" s="107">
        <f t="shared" si="253"/>
        <v>0</v>
      </c>
      <c r="N603" s="107">
        <v>0</v>
      </c>
      <c r="O603" s="107">
        <f t="shared" si="254"/>
        <v>0</v>
      </c>
      <c r="P603" s="107">
        <v>0</v>
      </c>
      <c r="Q603" s="107">
        <f t="shared" si="255"/>
        <v>0</v>
      </c>
      <c r="R603" s="107">
        <v>0</v>
      </c>
      <c r="S603" s="107"/>
      <c r="T603" s="107"/>
      <c r="U603" s="107"/>
      <c r="V603" s="107"/>
      <c r="W603" s="107"/>
      <c r="X603" s="107"/>
      <c r="Y603" s="107"/>
      <c r="Z603" s="107"/>
      <c r="AA603" s="107"/>
      <c r="AB603" s="107"/>
      <c r="AC603" s="107"/>
      <c r="AD603" s="107"/>
      <c r="AE603" s="107"/>
      <c r="AF603" s="107"/>
      <c r="AG603" s="107"/>
    </row>
    <row r="604" spans="1:33" ht="15.75" customHeight="1">
      <c r="A604" s="107"/>
      <c r="B604" s="107" t="s">
        <v>577</v>
      </c>
      <c r="C604" s="107" t="s">
        <v>448</v>
      </c>
      <c r="D604" s="107" t="s">
        <v>639</v>
      </c>
      <c r="E604" s="107" t="str">
        <f t="shared" si="243"/>
        <v>hard coal</v>
      </c>
      <c r="F604" s="107">
        <v>94341916.329999998</v>
      </c>
      <c r="G604" s="107">
        <f t="shared" si="250"/>
        <v>90939585.465000004</v>
      </c>
      <c r="H604" s="107">
        <v>87537254.599999994</v>
      </c>
      <c r="I604" s="107">
        <f t="shared" si="251"/>
        <v>83484010.859999999</v>
      </c>
      <c r="J604" s="107">
        <v>79430767.120000005</v>
      </c>
      <c r="K604" s="107">
        <f t="shared" si="252"/>
        <v>87972774.480000004</v>
      </c>
      <c r="L604" s="107">
        <v>96514781.840000004</v>
      </c>
      <c r="M604" s="107">
        <f t="shared" si="253"/>
        <v>94082295.329999998</v>
      </c>
      <c r="N604" s="107">
        <v>91649808.819999993</v>
      </c>
      <c r="O604" s="107">
        <f t="shared" si="254"/>
        <v>93185685.560000002</v>
      </c>
      <c r="P604" s="107">
        <v>94721562.299999997</v>
      </c>
      <c r="Q604" s="107">
        <f t="shared" si="255"/>
        <v>94121829.324999988</v>
      </c>
      <c r="R604" s="107">
        <v>93522096.349999994</v>
      </c>
      <c r="S604" s="107"/>
      <c r="T604" s="107"/>
      <c r="U604" s="107"/>
      <c r="V604" s="107"/>
      <c r="W604" s="107"/>
      <c r="X604" s="107"/>
      <c r="Y604" s="107"/>
      <c r="Z604" s="107"/>
      <c r="AA604" s="107"/>
      <c r="AB604" s="107"/>
      <c r="AC604" s="107"/>
      <c r="AD604" s="107"/>
      <c r="AE604" s="107"/>
      <c r="AF604" s="107"/>
      <c r="AG604" s="107"/>
    </row>
    <row r="605" spans="1:33" ht="15.75" customHeight="1">
      <c r="A605" s="107"/>
      <c r="B605" s="107" t="s">
        <v>577</v>
      </c>
      <c r="C605" s="107" t="s">
        <v>448</v>
      </c>
      <c r="D605" s="107" t="s">
        <v>640</v>
      </c>
      <c r="E605" s="107" t="str">
        <f t="shared" si="243"/>
        <v>solar thermal</v>
      </c>
      <c r="F605" s="107">
        <v>0</v>
      </c>
      <c r="G605" s="107">
        <f t="shared" si="250"/>
        <v>0</v>
      </c>
      <c r="H605" s="107">
        <v>0</v>
      </c>
      <c r="I605" s="107">
        <f t="shared" si="251"/>
        <v>0</v>
      </c>
      <c r="J605" s="107">
        <v>0</v>
      </c>
      <c r="K605" s="107">
        <f t="shared" si="252"/>
        <v>0</v>
      </c>
      <c r="L605" s="107">
        <v>0</v>
      </c>
      <c r="M605" s="107">
        <f t="shared" si="253"/>
        <v>0</v>
      </c>
      <c r="N605" s="107">
        <v>0</v>
      </c>
      <c r="O605" s="107">
        <f t="shared" si="254"/>
        <v>0</v>
      </c>
      <c r="P605" s="107">
        <v>0</v>
      </c>
      <c r="Q605" s="107">
        <f t="shared" si="255"/>
        <v>0</v>
      </c>
      <c r="R605" s="107">
        <v>0</v>
      </c>
      <c r="S605" s="107"/>
      <c r="T605" s="107"/>
      <c r="U605" s="107"/>
      <c r="V605" s="107"/>
      <c r="W605" s="107"/>
      <c r="X605" s="107"/>
      <c r="Y605" s="107"/>
      <c r="Z605" s="107"/>
      <c r="AA605" s="107"/>
      <c r="AB605" s="107"/>
      <c r="AC605" s="107"/>
      <c r="AD605" s="107"/>
      <c r="AE605" s="107"/>
      <c r="AF605" s="107"/>
      <c r="AG605" s="107"/>
    </row>
    <row r="606" spans="1:33" ht="15.75" customHeight="1">
      <c r="A606" s="107"/>
      <c r="B606" s="107" t="s">
        <v>577</v>
      </c>
      <c r="C606" s="107" t="s">
        <v>448</v>
      </c>
      <c r="D606" s="107" t="s">
        <v>641</v>
      </c>
      <c r="E606" s="107" t="str">
        <f t="shared" si="243"/>
        <v>geothermal</v>
      </c>
      <c r="F606" s="107">
        <v>0</v>
      </c>
      <c r="G606" s="107">
        <f t="shared" si="250"/>
        <v>0</v>
      </c>
      <c r="H606" s="107">
        <v>0</v>
      </c>
      <c r="I606" s="107">
        <f t="shared" si="251"/>
        <v>0</v>
      </c>
      <c r="J606" s="107">
        <v>0</v>
      </c>
      <c r="K606" s="107">
        <f t="shared" si="252"/>
        <v>0</v>
      </c>
      <c r="L606" s="107">
        <v>0</v>
      </c>
      <c r="M606" s="107">
        <f t="shared" si="253"/>
        <v>0</v>
      </c>
      <c r="N606" s="107">
        <v>0</v>
      </c>
      <c r="O606" s="107">
        <f t="shared" si="254"/>
        <v>0</v>
      </c>
      <c r="P606" s="107">
        <v>0</v>
      </c>
      <c r="Q606" s="107">
        <f t="shared" si="255"/>
        <v>0</v>
      </c>
      <c r="R606" s="107">
        <v>0</v>
      </c>
      <c r="S606" s="107"/>
      <c r="T606" s="107"/>
      <c r="U606" s="107"/>
      <c r="V606" s="107"/>
      <c r="W606" s="107"/>
      <c r="X606" s="107"/>
      <c r="Y606" s="107"/>
      <c r="Z606" s="107"/>
      <c r="AA606" s="107"/>
      <c r="AB606" s="107"/>
      <c r="AC606" s="107"/>
      <c r="AD606" s="107"/>
      <c r="AE606" s="107"/>
      <c r="AF606" s="107"/>
      <c r="AG606" s="107"/>
    </row>
    <row r="607" spans="1:33" ht="15.75" customHeight="1">
      <c r="A607" s="107"/>
      <c r="B607" s="107" t="s">
        <v>577</v>
      </c>
      <c r="C607" s="107" t="s">
        <v>448</v>
      </c>
      <c r="D607" s="107" t="s">
        <v>642</v>
      </c>
      <c r="E607" s="107" t="str">
        <f t="shared" si="243"/>
        <v>hydro</v>
      </c>
      <c r="F607" s="107">
        <v>822041.14480000001</v>
      </c>
      <c r="G607" s="107">
        <f t="shared" si="250"/>
        <v>822041.14480000001</v>
      </c>
      <c r="H607" s="107">
        <v>822041.14480000001</v>
      </c>
      <c r="I607" s="107">
        <f t="shared" si="251"/>
        <v>821286.03949999996</v>
      </c>
      <c r="J607" s="107">
        <v>820530.93420000002</v>
      </c>
      <c r="K607" s="107">
        <f t="shared" si="252"/>
        <v>820620.86639999994</v>
      </c>
      <c r="L607" s="107">
        <v>820710.79859999998</v>
      </c>
      <c r="M607" s="107">
        <f t="shared" si="253"/>
        <v>820710.79859999998</v>
      </c>
      <c r="N607" s="107">
        <v>820710.79859999998</v>
      </c>
      <c r="O607" s="107">
        <f t="shared" si="254"/>
        <v>820710.79859999998</v>
      </c>
      <c r="P607" s="107">
        <v>820710.79859999998</v>
      </c>
      <c r="Q607" s="107">
        <f t="shared" si="255"/>
        <v>822355.88214999996</v>
      </c>
      <c r="R607" s="107">
        <v>824000.96569999994</v>
      </c>
      <c r="S607" s="107"/>
      <c r="T607" s="107"/>
      <c r="U607" s="107"/>
      <c r="V607" s="107"/>
      <c r="W607" s="107"/>
      <c r="X607" s="107"/>
      <c r="Y607" s="107"/>
      <c r="Z607" s="107"/>
      <c r="AA607" s="107"/>
      <c r="AB607" s="107"/>
      <c r="AC607" s="107"/>
      <c r="AD607" s="107"/>
      <c r="AE607" s="107"/>
      <c r="AF607" s="107"/>
      <c r="AG607" s="107"/>
    </row>
    <row r="608" spans="1:33" ht="15.75" customHeight="1">
      <c r="A608" s="107"/>
      <c r="B608" s="107" t="s">
        <v>577</v>
      </c>
      <c r="C608" s="107" t="s">
        <v>448</v>
      </c>
      <c r="D608" s="107" t="s">
        <v>632</v>
      </c>
      <c r="E608" s="107" t="str">
        <f t="shared" si="243"/>
        <v>hydro</v>
      </c>
      <c r="F608" s="107">
        <v>0</v>
      </c>
      <c r="G608" s="107">
        <f t="shared" si="250"/>
        <v>0</v>
      </c>
      <c r="H608" s="107">
        <v>0</v>
      </c>
      <c r="I608" s="107">
        <f t="shared" si="251"/>
        <v>0</v>
      </c>
      <c r="J608" s="107">
        <v>0</v>
      </c>
      <c r="K608" s="107">
        <f t="shared" si="252"/>
        <v>0</v>
      </c>
      <c r="L608" s="107">
        <v>0</v>
      </c>
      <c r="M608" s="107">
        <f t="shared" si="253"/>
        <v>0</v>
      </c>
      <c r="N608" s="107">
        <v>0</v>
      </c>
      <c r="O608" s="107">
        <f t="shared" si="254"/>
        <v>0</v>
      </c>
      <c r="P608" s="107">
        <v>0</v>
      </c>
      <c r="Q608" s="107">
        <f t="shared" si="255"/>
        <v>0</v>
      </c>
      <c r="R608" s="107">
        <v>0</v>
      </c>
      <c r="S608" s="107"/>
      <c r="T608" s="107"/>
      <c r="U608" s="107"/>
      <c r="V608" s="107"/>
      <c r="W608" s="107"/>
      <c r="X608" s="107"/>
      <c r="Y608" s="107"/>
      <c r="Z608" s="107"/>
      <c r="AA608" s="107"/>
      <c r="AB608" s="107"/>
      <c r="AC608" s="107"/>
      <c r="AD608" s="107"/>
      <c r="AE608" s="107"/>
      <c r="AF608" s="107"/>
      <c r="AG608" s="107"/>
    </row>
    <row r="609" spans="1:33" ht="15.75" customHeight="1">
      <c r="A609" s="107"/>
      <c r="B609" s="107" t="s">
        <v>577</v>
      </c>
      <c r="C609" s="107" t="s">
        <v>448</v>
      </c>
      <c r="D609" s="107" t="s">
        <v>643</v>
      </c>
      <c r="E609" s="107" t="str">
        <f t="shared" si="243"/>
        <v>onshore wind</v>
      </c>
      <c r="F609" s="107">
        <v>77552985.659999996</v>
      </c>
      <c r="G609" s="107">
        <f t="shared" si="250"/>
        <v>86233721.935000002</v>
      </c>
      <c r="H609" s="107">
        <v>94914458.209999993</v>
      </c>
      <c r="I609" s="107">
        <f t="shared" si="251"/>
        <v>98781872.454999998</v>
      </c>
      <c r="J609" s="107">
        <v>102649286.7</v>
      </c>
      <c r="K609" s="107">
        <f t="shared" si="252"/>
        <v>102615700.59999999</v>
      </c>
      <c r="L609" s="107">
        <v>102582114.5</v>
      </c>
      <c r="M609" s="107">
        <f t="shared" si="253"/>
        <v>102565542.09999999</v>
      </c>
      <c r="N609" s="107">
        <v>102548969.7</v>
      </c>
      <c r="O609" s="107">
        <f t="shared" si="254"/>
        <v>103504494.34999999</v>
      </c>
      <c r="P609" s="107">
        <v>104460019</v>
      </c>
      <c r="Q609" s="107">
        <f t="shared" si="255"/>
        <v>115882250.84999999</v>
      </c>
      <c r="R609" s="107">
        <v>127304482.7</v>
      </c>
      <c r="S609" s="107"/>
      <c r="T609" s="107"/>
      <c r="U609" s="107"/>
      <c r="V609" s="107"/>
      <c r="W609" s="107"/>
      <c r="X609" s="107"/>
      <c r="Y609" s="107"/>
      <c r="Z609" s="107"/>
      <c r="AA609" s="107"/>
      <c r="AB609" s="107"/>
      <c r="AC609" s="107"/>
      <c r="AD609" s="107"/>
      <c r="AE609" s="107"/>
      <c r="AF609" s="107"/>
      <c r="AG609" s="107"/>
    </row>
    <row r="610" spans="1:33" ht="15.75" customHeight="1">
      <c r="A610" s="107"/>
      <c r="B610" s="107" t="s">
        <v>577</v>
      </c>
      <c r="C610" s="107" t="s">
        <v>448</v>
      </c>
      <c r="D610" s="107" t="s">
        <v>644</v>
      </c>
      <c r="E610" s="107" t="str">
        <f t="shared" si="243"/>
        <v>natural gas nonpeaker</v>
      </c>
      <c r="F610" s="107">
        <v>201874781.69999999</v>
      </c>
      <c r="G610" s="107">
        <f t="shared" si="250"/>
        <v>203263796.39999998</v>
      </c>
      <c r="H610" s="107">
        <v>204652811.09999999</v>
      </c>
      <c r="I610" s="107">
        <f t="shared" si="251"/>
        <v>214241617.19999999</v>
      </c>
      <c r="J610" s="107">
        <v>223830423.30000001</v>
      </c>
      <c r="K610" s="107">
        <f t="shared" si="252"/>
        <v>218536242.40000001</v>
      </c>
      <c r="L610" s="107">
        <v>213242061.5</v>
      </c>
      <c r="M610" s="107">
        <f t="shared" si="253"/>
        <v>217650742.55000001</v>
      </c>
      <c r="N610" s="107">
        <v>222059423.59999999</v>
      </c>
      <c r="O610" s="107">
        <f t="shared" si="254"/>
        <v>220799524.19999999</v>
      </c>
      <c r="P610" s="107">
        <v>219539624.80000001</v>
      </c>
      <c r="Q610" s="107">
        <f t="shared" si="255"/>
        <v>210720042.90000001</v>
      </c>
      <c r="R610" s="107">
        <v>201900461</v>
      </c>
      <c r="S610" s="107"/>
      <c r="T610" s="107"/>
      <c r="U610" s="107"/>
      <c r="V610" s="107"/>
      <c r="W610" s="107"/>
      <c r="X610" s="107"/>
      <c r="Y610" s="107"/>
      <c r="Z610" s="107"/>
      <c r="AA610" s="107"/>
      <c r="AB610" s="107"/>
      <c r="AC610" s="107"/>
      <c r="AD610" s="107"/>
      <c r="AE610" s="107"/>
      <c r="AF610" s="107"/>
      <c r="AG610" s="107"/>
    </row>
    <row r="611" spans="1:33" ht="15.75" customHeight="1">
      <c r="A611" s="107"/>
      <c r="B611" s="107" t="s">
        <v>577</v>
      </c>
      <c r="C611" s="107" t="s">
        <v>448</v>
      </c>
      <c r="D611" s="107" t="s">
        <v>645</v>
      </c>
      <c r="E611" s="107" t="str">
        <f t="shared" si="243"/>
        <v>natural gas peaker</v>
      </c>
      <c r="F611" s="107">
        <v>3174651.176</v>
      </c>
      <c r="G611" s="107">
        <f t="shared" si="250"/>
        <v>3595735.5844999999</v>
      </c>
      <c r="H611" s="107">
        <v>4016819.9929999998</v>
      </c>
      <c r="I611" s="107">
        <f t="shared" si="251"/>
        <v>3496898.9679999999</v>
      </c>
      <c r="J611" s="107">
        <v>2976977.943</v>
      </c>
      <c r="K611" s="107">
        <f t="shared" si="252"/>
        <v>2697380.2919999999</v>
      </c>
      <c r="L611" s="107">
        <v>2417782.6409999998</v>
      </c>
      <c r="M611" s="107">
        <f t="shared" si="253"/>
        <v>2193041.9864999996</v>
      </c>
      <c r="N611" s="107">
        <v>1968301.3319999999</v>
      </c>
      <c r="O611" s="107">
        <f t="shared" si="254"/>
        <v>1855668.1239999998</v>
      </c>
      <c r="P611" s="107">
        <v>1743034.916</v>
      </c>
      <c r="Q611" s="107">
        <f t="shared" si="255"/>
        <v>1612376.7625</v>
      </c>
      <c r="R611" s="107">
        <v>1481718.6089999999</v>
      </c>
      <c r="S611" s="107"/>
      <c r="T611" s="107"/>
      <c r="U611" s="107"/>
      <c r="V611" s="107"/>
      <c r="W611" s="107"/>
      <c r="X611" s="107"/>
      <c r="Y611" s="107"/>
      <c r="Z611" s="107"/>
      <c r="AA611" s="107"/>
      <c r="AB611" s="107"/>
      <c r="AC611" s="107"/>
      <c r="AD611" s="107"/>
      <c r="AE611" s="107"/>
      <c r="AF611" s="107"/>
      <c r="AG611" s="107"/>
    </row>
    <row r="612" spans="1:33" ht="15.75" customHeight="1">
      <c r="A612" s="107"/>
      <c r="B612" s="107" t="s">
        <v>577</v>
      </c>
      <c r="C612" s="107" t="s">
        <v>448</v>
      </c>
      <c r="D612" s="107" t="s">
        <v>646</v>
      </c>
      <c r="E612" s="107" t="str">
        <f t="shared" si="243"/>
        <v>nuclear</v>
      </c>
      <c r="F612" s="107">
        <v>39209276.159999996</v>
      </c>
      <c r="G612" s="107">
        <f t="shared" si="250"/>
        <v>39209276.159999996</v>
      </c>
      <c r="H612" s="107">
        <v>39209276.159999996</v>
      </c>
      <c r="I612" s="107">
        <f t="shared" si="251"/>
        <v>39209276.159999996</v>
      </c>
      <c r="J612" s="107">
        <v>39209276.159999996</v>
      </c>
      <c r="K612" s="107">
        <f t="shared" si="252"/>
        <v>39209276.159999996</v>
      </c>
      <c r="L612" s="107">
        <v>39209276.159999996</v>
      </c>
      <c r="M612" s="107">
        <f t="shared" si="253"/>
        <v>39209276.159999996</v>
      </c>
      <c r="N612" s="107">
        <v>39209276.159999996</v>
      </c>
      <c r="O612" s="107">
        <f t="shared" si="254"/>
        <v>39209276.159999996</v>
      </c>
      <c r="P612" s="107">
        <v>39209276.159999996</v>
      </c>
      <c r="Q612" s="107">
        <f t="shared" si="255"/>
        <v>39209276.159999996</v>
      </c>
      <c r="R612" s="107">
        <v>39209276.159999996</v>
      </c>
      <c r="S612" s="107"/>
      <c r="T612" s="107"/>
      <c r="U612" s="107"/>
      <c r="V612" s="107"/>
      <c r="W612" s="107"/>
      <c r="X612" s="107"/>
      <c r="Y612" s="107"/>
      <c r="Z612" s="107"/>
      <c r="AA612" s="107"/>
      <c r="AB612" s="107"/>
      <c r="AC612" s="107"/>
      <c r="AD612" s="107"/>
      <c r="AE612" s="107"/>
      <c r="AF612" s="107"/>
      <c r="AG612" s="107"/>
    </row>
    <row r="613" spans="1:33" ht="15.75" customHeight="1">
      <c r="A613" s="107"/>
      <c r="B613" s="107" t="s">
        <v>577</v>
      </c>
      <c r="C613" s="107" t="s">
        <v>448</v>
      </c>
      <c r="D613" s="107" t="s">
        <v>647</v>
      </c>
      <c r="E613" s="107" t="str">
        <f t="shared" si="243"/>
        <v>offshore wind</v>
      </c>
      <c r="F613" s="107">
        <v>0</v>
      </c>
      <c r="G613" s="107">
        <f t="shared" si="250"/>
        <v>0</v>
      </c>
      <c r="H613" s="107">
        <v>0</v>
      </c>
      <c r="I613" s="107">
        <f t="shared" si="251"/>
        <v>0</v>
      </c>
      <c r="J613" s="107">
        <v>0</v>
      </c>
      <c r="K613" s="107">
        <f t="shared" si="252"/>
        <v>0</v>
      </c>
      <c r="L613" s="107">
        <v>0</v>
      </c>
      <c r="M613" s="107">
        <f t="shared" si="253"/>
        <v>0</v>
      </c>
      <c r="N613" s="107">
        <v>0</v>
      </c>
      <c r="O613" s="107">
        <f t="shared" si="254"/>
        <v>0</v>
      </c>
      <c r="P613" s="107">
        <v>0</v>
      </c>
      <c r="Q613" s="107">
        <f t="shared" si="255"/>
        <v>0</v>
      </c>
      <c r="R613" s="107">
        <v>0</v>
      </c>
      <c r="S613" s="107"/>
      <c r="T613" s="107"/>
      <c r="U613" s="107"/>
      <c r="V613" s="107"/>
      <c r="W613" s="107"/>
      <c r="X613" s="107"/>
      <c r="Y613" s="107"/>
      <c r="Z613" s="107"/>
      <c r="AA613" s="107"/>
      <c r="AB613" s="107"/>
      <c r="AC613" s="107"/>
      <c r="AD613" s="107"/>
      <c r="AE613" s="107"/>
      <c r="AF613" s="107"/>
      <c r="AG613" s="107"/>
    </row>
    <row r="614" spans="1:33" ht="15.75" customHeight="1">
      <c r="A614" s="107"/>
      <c r="B614" s="107" t="s">
        <v>577</v>
      </c>
      <c r="C614" s="107" t="s">
        <v>448</v>
      </c>
      <c r="D614" s="107" t="s">
        <v>648</v>
      </c>
      <c r="E614" s="107" t="str">
        <f t="shared" si="243"/>
        <v>crude oil</v>
      </c>
      <c r="F614" s="107">
        <v>5374498.5839999998</v>
      </c>
      <c r="G614" s="107">
        <f t="shared" si="250"/>
        <v>3718051.7994999997</v>
      </c>
      <c r="H614" s="107">
        <v>2061605.0149999999</v>
      </c>
      <c r="I614" s="107">
        <f t="shared" si="251"/>
        <v>1480504.8069</v>
      </c>
      <c r="J614" s="107">
        <v>899404.59880000004</v>
      </c>
      <c r="K614" s="107">
        <f t="shared" si="252"/>
        <v>762992.81535000005</v>
      </c>
      <c r="L614" s="107">
        <v>626581.03189999994</v>
      </c>
      <c r="M614" s="107">
        <f t="shared" si="253"/>
        <v>508903.20684999996</v>
      </c>
      <c r="N614" s="107">
        <v>391225.38179999997</v>
      </c>
      <c r="O614" s="107">
        <f t="shared" si="254"/>
        <v>382322.57444999996</v>
      </c>
      <c r="P614" s="107">
        <v>373419.7671</v>
      </c>
      <c r="Q614" s="107">
        <f t="shared" si="255"/>
        <v>363148.85424999997</v>
      </c>
      <c r="R614" s="107">
        <v>352877.94140000001</v>
      </c>
      <c r="S614" s="107"/>
      <c r="T614" s="107"/>
      <c r="U614" s="107"/>
      <c r="V614" s="107"/>
      <c r="W614" s="107"/>
      <c r="X614" s="107"/>
      <c r="Y614" s="107"/>
      <c r="Z614" s="107"/>
      <c r="AA614" s="107"/>
      <c r="AB614" s="107"/>
      <c r="AC614" s="107"/>
      <c r="AD614" s="107"/>
      <c r="AE614" s="107"/>
      <c r="AF614" s="107"/>
      <c r="AG614" s="107"/>
    </row>
    <row r="615" spans="1:33" ht="15.75" customHeight="1">
      <c r="A615" s="107"/>
      <c r="B615" s="107" t="s">
        <v>577</v>
      </c>
      <c r="C615" s="107" t="s">
        <v>448</v>
      </c>
      <c r="D615" s="107" t="s">
        <v>649</v>
      </c>
      <c r="E615" s="107" t="str">
        <f t="shared" si="243"/>
        <v>solar PV</v>
      </c>
      <c r="F615" s="107">
        <v>704638.41899999999</v>
      </c>
      <c r="G615" s="107">
        <f t="shared" si="250"/>
        <v>762756.49644999998</v>
      </c>
      <c r="H615" s="107">
        <v>820874.57389999996</v>
      </c>
      <c r="I615" s="107">
        <f t="shared" si="251"/>
        <v>890475.33525</v>
      </c>
      <c r="J615" s="107">
        <v>960076.09660000005</v>
      </c>
      <c r="K615" s="107">
        <f t="shared" si="252"/>
        <v>1044148.1883</v>
      </c>
      <c r="L615" s="107">
        <v>1128220.28</v>
      </c>
      <c r="M615" s="107">
        <f t="shared" si="253"/>
        <v>1248173.2209999999</v>
      </c>
      <c r="N615" s="107">
        <v>1368126.162</v>
      </c>
      <c r="O615" s="107">
        <f t="shared" si="254"/>
        <v>1527793.6864999998</v>
      </c>
      <c r="P615" s="107">
        <v>1687461.2109999999</v>
      </c>
      <c r="Q615" s="107">
        <f t="shared" si="255"/>
        <v>1887293.2934999999</v>
      </c>
      <c r="R615" s="107">
        <v>2087125.3759999999</v>
      </c>
      <c r="S615" s="107"/>
      <c r="T615" s="107"/>
      <c r="U615" s="107"/>
      <c r="V615" s="107"/>
      <c r="W615" s="107"/>
      <c r="X615" s="107"/>
      <c r="Y615" s="107"/>
      <c r="Z615" s="107"/>
      <c r="AA615" s="107"/>
      <c r="AB615" s="107"/>
      <c r="AC615" s="107"/>
      <c r="AD615" s="107"/>
      <c r="AE615" s="107"/>
      <c r="AF615" s="107"/>
      <c r="AG615" s="107"/>
    </row>
    <row r="616" spans="1:33" ht="15.75" customHeight="1">
      <c r="A616" s="107"/>
      <c r="B616" s="107" t="s">
        <v>577</v>
      </c>
      <c r="C616" s="107" t="s">
        <v>448</v>
      </c>
      <c r="D616" s="107" t="s">
        <v>650</v>
      </c>
      <c r="E616" s="107" t="str">
        <f t="shared" si="243"/>
        <v>storage</v>
      </c>
      <c r="F616" s="107">
        <v>0</v>
      </c>
      <c r="G616" s="107">
        <v>0</v>
      </c>
      <c r="H616" s="107">
        <v>0</v>
      </c>
      <c r="I616" s="107">
        <v>0</v>
      </c>
      <c r="J616" s="107">
        <v>0</v>
      </c>
      <c r="K616" s="107">
        <v>0</v>
      </c>
      <c r="L616" s="107">
        <v>0</v>
      </c>
      <c r="M616" s="107">
        <v>0</v>
      </c>
      <c r="N616" s="107">
        <v>0</v>
      </c>
      <c r="O616" s="107">
        <v>0</v>
      </c>
      <c r="P616" s="107">
        <v>0</v>
      </c>
      <c r="Q616" s="107">
        <v>0</v>
      </c>
      <c r="R616" s="107">
        <v>0</v>
      </c>
      <c r="S616" s="107"/>
      <c r="T616" s="107"/>
      <c r="U616" s="107"/>
      <c r="V616" s="107"/>
      <c r="W616" s="107"/>
      <c r="X616" s="107"/>
      <c r="Y616" s="107"/>
      <c r="Z616" s="107"/>
      <c r="AA616" s="107"/>
      <c r="AB616" s="107"/>
      <c r="AC616" s="107"/>
      <c r="AD616" s="107"/>
      <c r="AE616" s="107"/>
      <c r="AF616" s="107"/>
      <c r="AG616" s="107"/>
    </row>
    <row r="617" spans="1:33" ht="15.75" customHeight="1">
      <c r="A617" s="107"/>
      <c r="B617" s="107" t="s">
        <v>577</v>
      </c>
      <c r="C617" s="107" t="s">
        <v>448</v>
      </c>
      <c r="D617" s="107" t="s">
        <v>652</v>
      </c>
      <c r="E617" s="107" t="str">
        <f t="shared" si="243"/>
        <v>solar PV</v>
      </c>
      <c r="F617" s="107">
        <v>5182014.01</v>
      </c>
      <c r="G617" s="107">
        <f t="shared" ref="G617:G630" si="256">AVERAGE(F617,H617)</f>
        <v>7056874.1095000003</v>
      </c>
      <c r="H617" s="107">
        <v>8931734.2090000007</v>
      </c>
      <c r="I617" s="107">
        <f t="shared" ref="I617:I630" si="257">AVERAGE(H617,J617)</f>
        <v>8931707.7355000004</v>
      </c>
      <c r="J617" s="107">
        <v>8931681.2620000001</v>
      </c>
      <c r="K617" s="107">
        <f t="shared" ref="K617:K630" si="258">AVERAGE(J617,L617)</f>
        <v>8887177.5040000007</v>
      </c>
      <c r="L617" s="107">
        <v>8842673.7459999993</v>
      </c>
      <c r="M617" s="107">
        <f t="shared" ref="M617:M630" si="259">AVERAGE(L617,N617)</f>
        <v>9174156.568500001</v>
      </c>
      <c r="N617" s="107">
        <v>9505639.3910000008</v>
      </c>
      <c r="O617" s="107">
        <f t="shared" ref="O617:O630" si="260">AVERAGE(N617,P617)</f>
        <v>12144428.3255</v>
      </c>
      <c r="P617" s="107">
        <v>14783217.26</v>
      </c>
      <c r="Q617" s="107">
        <f t="shared" ref="Q617:Q630" si="261">AVERAGE(P617,R617)</f>
        <v>18188355.390000001</v>
      </c>
      <c r="R617" s="107">
        <v>21593493.52</v>
      </c>
      <c r="S617" s="107"/>
      <c r="T617" s="107"/>
      <c r="U617" s="107"/>
      <c r="V617" s="107"/>
      <c r="W617" s="107"/>
      <c r="X617" s="107"/>
      <c r="Y617" s="107"/>
      <c r="Z617" s="107"/>
      <c r="AA617" s="107"/>
      <c r="AB617" s="107"/>
      <c r="AC617" s="107"/>
      <c r="AD617" s="107"/>
      <c r="AE617" s="107"/>
      <c r="AF617" s="107"/>
      <c r="AG617" s="107"/>
    </row>
    <row r="618" spans="1:33" ht="15.75" customHeight="1">
      <c r="A618" s="107"/>
      <c r="B618" s="107" t="s">
        <v>578</v>
      </c>
      <c r="C618" s="107" t="s">
        <v>448</v>
      </c>
      <c r="D618" s="107" t="s">
        <v>638</v>
      </c>
      <c r="E618" s="107" t="str">
        <f t="shared" si="243"/>
        <v>biomass</v>
      </c>
      <c r="F618" s="107">
        <v>0</v>
      </c>
      <c r="G618" s="107">
        <f t="shared" si="256"/>
        <v>4052.5518750000001</v>
      </c>
      <c r="H618" s="107">
        <v>8105.1037500000002</v>
      </c>
      <c r="I618" s="107">
        <f t="shared" si="257"/>
        <v>15100.861874999999</v>
      </c>
      <c r="J618" s="107">
        <v>22096.62</v>
      </c>
      <c r="K618" s="107">
        <f t="shared" si="258"/>
        <v>22096.62</v>
      </c>
      <c r="L618" s="107">
        <v>22096.62</v>
      </c>
      <c r="M618" s="107">
        <f t="shared" si="259"/>
        <v>22096.62</v>
      </c>
      <c r="N618" s="107">
        <v>22096.62</v>
      </c>
      <c r="O618" s="107">
        <f t="shared" si="260"/>
        <v>22096.62</v>
      </c>
      <c r="P618" s="107">
        <v>22096.62</v>
      </c>
      <c r="Q618" s="107">
        <f t="shared" si="261"/>
        <v>22096.62</v>
      </c>
      <c r="R618" s="107">
        <v>22096.62</v>
      </c>
      <c r="S618" s="107"/>
      <c r="T618" s="107"/>
      <c r="U618" s="107"/>
      <c r="V618" s="107"/>
      <c r="W618" s="107"/>
      <c r="X618" s="107"/>
      <c r="Y618" s="107"/>
      <c r="Z618" s="107"/>
      <c r="AA618" s="107"/>
      <c r="AB618" s="107"/>
      <c r="AC618" s="107"/>
      <c r="AD618" s="107"/>
      <c r="AE618" s="107"/>
      <c r="AF618" s="107"/>
      <c r="AG618" s="107"/>
    </row>
    <row r="619" spans="1:33" ht="15.75" customHeight="1">
      <c r="A619" s="107"/>
      <c r="B619" s="107" t="s">
        <v>578</v>
      </c>
      <c r="C619" s="107" t="s">
        <v>448</v>
      </c>
      <c r="D619" s="107" t="s">
        <v>639</v>
      </c>
      <c r="E619" s="107" t="str">
        <f t="shared" si="243"/>
        <v>hard coal</v>
      </c>
      <c r="F619" s="107">
        <v>33791705.670000002</v>
      </c>
      <c r="G619" s="107">
        <f t="shared" si="256"/>
        <v>33799032.995000005</v>
      </c>
      <c r="H619" s="107">
        <v>33806360.32</v>
      </c>
      <c r="I619" s="107">
        <f t="shared" si="257"/>
        <v>33870241.605000004</v>
      </c>
      <c r="J619" s="107">
        <v>33934122.890000001</v>
      </c>
      <c r="K619" s="107">
        <f t="shared" si="258"/>
        <v>27264390.649999999</v>
      </c>
      <c r="L619" s="107">
        <v>20594658.41</v>
      </c>
      <c r="M619" s="107">
        <f t="shared" si="259"/>
        <v>20594658.41</v>
      </c>
      <c r="N619" s="107">
        <v>20594658.41</v>
      </c>
      <c r="O619" s="107">
        <f t="shared" si="260"/>
        <v>20594658.41</v>
      </c>
      <c r="P619" s="107">
        <v>20594658.41</v>
      </c>
      <c r="Q619" s="107">
        <f t="shared" si="261"/>
        <v>20594658.41</v>
      </c>
      <c r="R619" s="107">
        <v>20594658.41</v>
      </c>
      <c r="S619" s="107"/>
      <c r="T619" s="107"/>
      <c r="U619" s="107"/>
      <c r="V619" s="107"/>
      <c r="W619" s="107"/>
      <c r="X619" s="107"/>
      <c r="Y619" s="107"/>
      <c r="Z619" s="107"/>
      <c r="AA619" s="107"/>
      <c r="AB619" s="107"/>
      <c r="AC619" s="107"/>
      <c r="AD619" s="107"/>
      <c r="AE619" s="107"/>
      <c r="AF619" s="107"/>
      <c r="AG619" s="107"/>
    </row>
    <row r="620" spans="1:33" ht="15.75" customHeight="1">
      <c r="A620" s="107"/>
      <c r="B620" s="107" t="s">
        <v>578</v>
      </c>
      <c r="C620" s="107" t="s">
        <v>448</v>
      </c>
      <c r="D620" s="107" t="s">
        <v>640</v>
      </c>
      <c r="E620" s="107" t="str">
        <f t="shared" si="243"/>
        <v>solar thermal</v>
      </c>
      <c r="F620" s="107">
        <v>0</v>
      </c>
      <c r="G620" s="107">
        <f t="shared" si="256"/>
        <v>0</v>
      </c>
      <c r="H620" s="107">
        <v>0</v>
      </c>
      <c r="I620" s="107">
        <f t="shared" si="257"/>
        <v>0</v>
      </c>
      <c r="J620" s="107">
        <v>0</v>
      </c>
      <c r="K620" s="107">
        <f t="shared" si="258"/>
        <v>0</v>
      </c>
      <c r="L620" s="107">
        <v>0</v>
      </c>
      <c r="M620" s="107">
        <f t="shared" si="259"/>
        <v>0</v>
      </c>
      <c r="N620" s="107">
        <v>0</v>
      </c>
      <c r="O620" s="107">
        <f t="shared" si="260"/>
        <v>0</v>
      </c>
      <c r="P620" s="107">
        <v>0</v>
      </c>
      <c r="Q620" s="107">
        <f t="shared" si="261"/>
        <v>0</v>
      </c>
      <c r="R620" s="107">
        <v>0</v>
      </c>
      <c r="S620" s="107"/>
      <c r="T620" s="107"/>
      <c r="U620" s="107"/>
      <c r="V620" s="107"/>
      <c r="W620" s="107"/>
      <c r="X620" s="107"/>
      <c r="Y620" s="107"/>
      <c r="Z620" s="107"/>
      <c r="AA620" s="107"/>
      <c r="AB620" s="107"/>
      <c r="AC620" s="107"/>
      <c r="AD620" s="107"/>
      <c r="AE620" s="107"/>
      <c r="AF620" s="107"/>
      <c r="AG620" s="107"/>
    </row>
    <row r="621" spans="1:33" ht="15.75" customHeight="1">
      <c r="A621" s="107"/>
      <c r="B621" s="107" t="s">
        <v>578</v>
      </c>
      <c r="C621" s="107" t="s">
        <v>448</v>
      </c>
      <c r="D621" s="107" t="s">
        <v>641</v>
      </c>
      <c r="E621" s="107" t="str">
        <f t="shared" si="243"/>
        <v>geothermal</v>
      </c>
      <c r="F621" s="107">
        <v>275940</v>
      </c>
      <c r="G621" s="107">
        <f t="shared" si="256"/>
        <v>275940</v>
      </c>
      <c r="H621" s="107">
        <v>275940</v>
      </c>
      <c r="I621" s="107">
        <f t="shared" si="257"/>
        <v>275940</v>
      </c>
      <c r="J621" s="107">
        <v>275940</v>
      </c>
      <c r="K621" s="107">
        <f t="shared" si="258"/>
        <v>275940</v>
      </c>
      <c r="L621" s="107">
        <v>275940</v>
      </c>
      <c r="M621" s="107">
        <f t="shared" si="259"/>
        <v>275940</v>
      </c>
      <c r="N621" s="107">
        <v>275940</v>
      </c>
      <c r="O621" s="107">
        <f t="shared" si="260"/>
        <v>275940</v>
      </c>
      <c r="P621" s="107">
        <v>275940</v>
      </c>
      <c r="Q621" s="107">
        <f t="shared" si="261"/>
        <v>275940</v>
      </c>
      <c r="R621" s="107">
        <v>275940</v>
      </c>
      <c r="S621" s="107"/>
      <c r="T621" s="107"/>
      <c r="U621" s="107"/>
      <c r="V621" s="107"/>
      <c r="W621" s="107"/>
      <c r="X621" s="107"/>
      <c r="Y621" s="107"/>
      <c r="Z621" s="107"/>
      <c r="AA621" s="107"/>
      <c r="AB621" s="107"/>
      <c r="AC621" s="107"/>
      <c r="AD621" s="107"/>
      <c r="AE621" s="107"/>
      <c r="AF621" s="107"/>
      <c r="AG621" s="107"/>
    </row>
    <row r="622" spans="1:33" ht="15.75" customHeight="1">
      <c r="A622" s="107"/>
      <c r="B622" s="107" t="s">
        <v>578</v>
      </c>
      <c r="C622" s="107" t="s">
        <v>448</v>
      </c>
      <c r="D622" s="107" t="s">
        <v>642</v>
      </c>
      <c r="E622" s="107" t="str">
        <f t="shared" si="243"/>
        <v>hydro</v>
      </c>
      <c r="F622" s="107">
        <v>703197.30350000004</v>
      </c>
      <c r="G622" s="107">
        <f t="shared" si="256"/>
        <v>703197.30350000004</v>
      </c>
      <c r="H622" s="107">
        <v>703197.30350000004</v>
      </c>
      <c r="I622" s="107">
        <f t="shared" si="257"/>
        <v>703197.30350000004</v>
      </c>
      <c r="J622" s="107">
        <v>703197.30350000004</v>
      </c>
      <c r="K622" s="107">
        <f t="shared" si="258"/>
        <v>703197.30350000004</v>
      </c>
      <c r="L622" s="107">
        <v>703197.30350000004</v>
      </c>
      <c r="M622" s="107">
        <f t="shared" si="259"/>
        <v>703197.30350000004</v>
      </c>
      <c r="N622" s="107">
        <v>703197.30350000004</v>
      </c>
      <c r="O622" s="107">
        <f t="shared" si="260"/>
        <v>703197.30350000004</v>
      </c>
      <c r="P622" s="107">
        <v>703197.30350000004</v>
      </c>
      <c r="Q622" s="107">
        <f t="shared" si="261"/>
        <v>703197.30350000004</v>
      </c>
      <c r="R622" s="107">
        <v>703197.30350000004</v>
      </c>
      <c r="S622" s="107"/>
      <c r="T622" s="107"/>
      <c r="U622" s="107"/>
      <c r="V622" s="107"/>
      <c r="W622" s="107"/>
      <c r="X622" s="107"/>
      <c r="Y622" s="107"/>
      <c r="Z622" s="107"/>
      <c r="AA622" s="107"/>
      <c r="AB622" s="107"/>
      <c r="AC622" s="107"/>
      <c r="AD622" s="107"/>
      <c r="AE622" s="107"/>
      <c r="AF622" s="107"/>
      <c r="AG622" s="107"/>
    </row>
    <row r="623" spans="1:33" ht="15.75" customHeight="1">
      <c r="A623" s="107"/>
      <c r="B623" s="107" t="s">
        <v>578</v>
      </c>
      <c r="C623" s="107" t="s">
        <v>448</v>
      </c>
      <c r="D623" s="107" t="s">
        <v>632</v>
      </c>
      <c r="E623" s="107" t="str">
        <f t="shared" si="243"/>
        <v>hydro</v>
      </c>
      <c r="F623" s="107">
        <v>0</v>
      </c>
      <c r="G623" s="107">
        <f t="shared" si="256"/>
        <v>0</v>
      </c>
      <c r="H623" s="107">
        <v>0</v>
      </c>
      <c r="I623" s="107">
        <f t="shared" si="257"/>
        <v>0</v>
      </c>
      <c r="J623" s="107">
        <v>0</v>
      </c>
      <c r="K623" s="107">
        <f t="shared" si="258"/>
        <v>0</v>
      </c>
      <c r="L623" s="107">
        <v>0</v>
      </c>
      <c r="M623" s="107">
        <f t="shared" si="259"/>
        <v>0</v>
      </c>
      <c r="N623" s="107">
        <v>0</v>
      </c>
      <c r="O623" s="107">
        <f t="shared" si="260"/>
        <v>0</v>
      </c>
      <c r="P623" s="107">
        <v>0</v>
      </c>
      <c r="Q623" s="107">
        <f t="shared" si="261"/>
        <v>0</v>
      </c>
      <c r="R623" s="107">
        <v>0</v>
      </c>
      <c r="S623" s="107"/>
      <c r="T623" s="107"/>
      <c r="U623" s="107"/>
      <c r="V623" s="107"/>
      <c r="W623" s="107"/>
      <c r="X623" s="107"/>
      <c r="Y623" s="107"/>
      <c r="Z623" s="107"/>
      <c r="AA623" s="107"/>
      <c r="AB623" s="107"/>
      <c r="AC623" s="107"/>
      <c r="AD623" s="107"/>
      <c r="AE623" s="107"/>
      <c r="AF623" s="107"/>
      <c r="AG623" s="107"/>
    </row>
    <row r="624" spans="1:33" ht="15.75" customHeight="1">
      <c r="A624" s="107"/>
      <c r="B624" s="107" t="s">
        <v>578</v>
      </c>
      <c r="C624" s="107" t="s">
        <v>448</v>
      </c>
      <c r="D624" s="107" t="s">
        <v>643</v>
      </c>
      <c r="E624" s="107" t="str">
        <f t="shared" si="243"/>
        <v>onshore wind</v>
      </c>
      <c r="F624" s="107">
        <v>1022094.603</v>
      </c>
      <c r="G624" s="107">
        <f t="shared" si="256"/>
        <v>1018051.645</v>
      </c>
      <c r="H624" s="107">
        <v>1014008.687</v>
      </c>
      <c r="I624" s="107">
        <f t="shared" si="257"/>
        <v>1012048.4995</v>
      </c>
      <c r="J624" s="107">
        <v>1010088.312</v>
      </c>
      <c r="K624" s="107">
        <f t="shared" si="258"/>
        <v>1009230.9375</v>
      </c>
      <c r="L624" s="107">
        <v>1008373.563</v>
      </c>
      <c r="M624" s="107">
        <f t="shared" si="259"/>
        <v>1003385.1724</v>
      </c>
      <c r="N624" s="107">
        <v>998396.7818</v>
      </c>
      <c r="O624" s="107">
        <f t="shared" si="260"/>
        <v>1001344.7099</v>
      </c>
      <c r="P624" s="107">
        <v>1004292.638</v>
      </c>
      <c r="Q624" s="107">
        <f t="shared" si="261"/>
        <v>992003.2938000001</v>
      </c>
      <c r="R624" s="107">
        <v>979713.94960000005</v>
      </c>
      <c r="S624" s="107"/>
      <c r="T624" s="107"/>
      <c r="U624" s="107"/>
      <c r="V624" s="107"/>
      <c r="W624" s="107"/>
      <c r="X624" s="107"/>
      <c r="Y624" s="107"/>
      <c r="Z624" s="107"/>
      <c r="AA624" s="107"/>
      <c r="AB624" s="107"/>
      <c r="AC624" s="107"/>
      <c r="AD624" s="107"/>
      <c r="AE624" s="107"/>
      <c r="AF624" s="107"/>
      <c r="AG624" s="107"/>
    </row>
    <row r="625" spans="1:33" ht="15.75" customHeight="1">
      <c r="A625" s="107"/>
      <c r="B625" s="107" t="s">
        <v>578</v>
      </c>
      <c r="C625" s="107" t="s">
        <v>448</v>
      </c>
      <c r="D625" s="107" t="s">
        <v>644</v>
      </c>
      <c r="E625" s="107" t="str">
        <f t="shared" si="243"/>
        <v>natural gas nonpeaker</v>
      </c>
      <c r="F625" s="107">
        <v>10798682.689999999</v>
      </c>
      <c r="G625" s="107">
        <f t="shared" si="256"/>
        <v>9971939.1569999997</v>
      </c>
      <c r="H625" s="107">
        <v>9145195.6239999998</v>
      </c>
      <c r="I625" s="107">
        <f t="shared" si="257"/>
        <v>8379107.2644999996</v>
      </c>
      <c r="J625" s="107">
        <v>7613018.9050000003</v>
      </c>
      <c r="K625" s="107">
        <f t="shared" si="258"/>
        <v>10083828.9725</v>
      </c>
      <c r="L625" s="107">
        <v>12554639.039999999</v>
      </c>
      <c r="M625" s="107">
        <f t="shared" si="259"/>
        <v>12169876.594999999</v>
      </c>
      <c r="N625" s="107">
        <v>11785114.15</v>
      </c>
      <c r="O625" s="107">
        <f t="shared" si="260"/>
        <v>13674996.039999999</v>
      </c>
      <c r="P625" s="107">
        <v>15564877.93</v>
      </c>
      <c r="Q625" s="107">
        <f t="shared" si="261"/>
        <v>15213150.18</v>
      </c>
      <c r="R625" s="107">
        <v>14861422.43</v>
      </c>
      <c r="S625" s="107"/>
      <c r="T625" s="107"/>
      <c r="U625" s="107"/>
      <c r="V625" s="107"/>
      <c r="W625" s="107"/>
      <c r="X625" s="107"/>
      <c r="Y625" s="107"/>
      <c r="Z625" s="107"/>
      <c r="AA625" s="107"/>
      <c r="AB625" s="107"/>
      <c r="AC625" s="107"/>
      <c r="AD625" s="107"/>
      <c r="AE625" s="107"/>
      <c r="AF625" s="107"/>
      <c r="AG625" s="107"/>
    </row>
    <row r="626" spans="1:33" ht="15.75" customHeight="1">
      <c r="A626" s="107"/>
      <c r="B626" s="107" t="s">
        <v>578</v>
      </c>
      <c r="C626" s="107" t="s">
        <v>448</v>
      </c>
      <c r="D626" s="107" t="s">
        <v>645</v>
      </c>
      <c r="E626" s="107" t="str">
        <f t="shared" si="243"/>
        <v>natural gas peaker</v>
      </c>
      <c r="F626" s="107">
        <v>3531.0744300000001</v>
      </c>
      <c r="G626" s="107">
        <f t="shared" si="256"/>
        <v>2521.3226400000003</v>
      </c>
      <c r="H626" s="107">
        <v>1511.5708500000001</v>
      </c>
      <c r="I626" s="107">
        <f t="shared" si="257"/>
        <v>755.78542500000003</v>
      </c>
      <c r="J626" s="107">
        <v>0</v>
      </c>
      <c r="K626" s="107">
        <f t="shared" si="258"/>
        <v>0</v>
      </c>
      <c r="L626" s="107">
        <v>0</v>
      </c>
      <c r="M626" s="107">
        <f t="shared" si="259"/>
        <v>0</v>
      </c>
      <c r="N626" s="107">
        <v>0</v>
      </c>
      <c r="O626" s="107">
        <f t="shared" si="260"/>
        <v>0</v>
      </c>
      <c r="P626" s="107">
        <v>0</v>
      </c>
      <c r="Q626" s="107">
        <f t="shared" si="261"/>
        <v>0</v>
      </c>
      <c r="R626" s="107">
        <v>0</v>
      </c>
      <c r="S626" s="107"/>
      <c r="T626" s="107"/>
      <c r="U626" s="107"/>
      <c r="V626" s="107"/>
      <c r="W626" s="107"/>
      <c r="X626" s="107"/>
      <c r="Y626" s="107"/>
      <c r="Z626" s="107"/>
      <c r="AA626" s="107"/>
      <c r="AB626" s="107"/>
      <c r="AC626" s="107"/>
      <c r="AD626" s="107"/>
      <c r="AE626" s="107"/>
      <c r="AF626" s="107"/>
      <c r="AG626" s="107"/>
    </row>
    <row r="627" spans="1:33" ht="15.75" customHeight="1">
      <c r="A627" s="107"/>
      <c r="B627" s="107" t="s">
        <v>578</v>
      </c>
      <c r="C627" s="107" t="s">
        <v>448</v>
      </c>
      <c r="D627" s="107" t="s">
        <v>646</v>
      </c>
      <c r="E627" s="107" t="str">
        <f t="shared" si="243"/>
        <v>nuclear</v>
      </c>
      <c r="F627" s="107">
        <v>0</v>
      </c>
      <c r="G627" s="107">
        <f t="shared" si="256"/>
        <v>0</v>
      </c>
      <c r="H627" s="107">
        <v>0</v>
      </c>
      <c r="I627" s="107">
        <f t="shared" si="257"/>
        <v>0</v>
      </c>
      <c r="J627" s="107">
        <v>0</v>
      </c>
      <c r="K627" s="107">
        <f t="shared" si="258"/>
        <v>0</v>
      </c>
      <c r="L627" s="107">
        <v>0</v>
      </c>
      <c r="M627" s="107">
        <f t="shared" si="259"/>
        <v>0</v>
      </c>
      <c r="N627" s="107">
        <v>0</v>
      </c>
      <c r="O627" s="107">
        <f t="shared" si="260"/>
        <v>0</v>
      </c>
      <c r="P627" s="107">
        <v>0</v>
      </c>
      <c r="Q627" s="107">
        <f t="shared" si="261"/>
        <v>0</v>
      </c>
      <c r="R627" s="107">
        <v>0</v>
      </c>
      <c r="S627" s="107"/>
      <c r="T627" s="107"/>
      <c r="U627" s="107"/>
      <c r="V627" s="107"/>
      <c r="W627" s="107"/>
      <c r="X627" s="107"/>
      <c r="Y627" s="107"/>
      <c r="Z627" s="107"/>
      <c r="AA627" s="107"/>
      <c r="AB627" s="107"/>
      <c r="AC627" s="107"/>
      <c r="AD627" s="107"/>
      <c r="AE627" s="107"/>
      <c r="AF627" s="107"/>
      <c r="AG627" s="107"/>
    </row>
    <row r="628" spans="1:33" ht="15.75" customHeight="1">
      <c r="A628" s="107"/>
      <c r="B628" s="107" t="s">
        <v>578</v>
      </c>
      <c r="C628" s="107" t="s">
        <v>448</v>
      </c>
      <c r="D628" s="107" t="s">
        <v>647</v>
      </c>
      <c r="E628" s="107" t="str">
        <f t="shared" si="243"/>
        <v>offshore wind</v>
      </c>
      <c r="F628" s="107">
        <v>0</v>
      </c>
      <c r="G628" s="107">
        <f t="shared" si="256"/>
        <v>0</v>
      </c>
      <c r="H628" s="107">
        <v>0</v>
      </c>
      <c r="I628" s="107">
        <f t="shared" si="257"/>
        <v>0</v>
      </c>
      <c r="J628" s="107">
        <v>0</v>
      </c>
      <c r="K628" s="107">
        <f t="shared" si="258"/>
        <v>0</v>
      </c>
      <c r="L628" s="107">
        <v>0</v>
      </c>
      <c r="M628" s="107">
        <f t="shared" si="259"/>
        <v>0</v>
      </c>
      <c r="N628" s="107">
        <v>0</v>
      </c>
      <c r="O628" s="107">
        <f t="shared" si="260"/>
        <v>0</v>
      </c>
      <c r="P628" s="107">
        <v>0</v>
      </c>
      <c r="Q628" s="107">
        <f t="shared" si="261"/>
        <v>0</v>
      </c>
      <c r="R628" s="107">
        <v>0</v>
      </c>
      <c r="S628" s="107"/>
      <c r="T628" s="107"/>
      <c r="U628" s="107"/>
      <c r="V628" s="107"/>
      <c r="W628" s="107"/>
      <c r="X628" s="107"/>
      <c r="Y628" s="107"/>
      <c r="Z628" s="107"/>
      <c r="AA628" s="107"/>
      <c r="AB628" s="107"/>
      <c r="AC628" s="107"/>
      <c r="AD628" s="107"/>
      <c r="AE628" s="107"/>
      <c r="AF628" s="107"/>
      <c r="AG628" s="107"/>
    </row>
    <row r="629" spans="1:33" ht="15.75" customHeight="1">
      <c r="A629" s="107"/>
      <c r="B629" s="107" t="s">
        <v>578</v>
      </c>
      <c r="C629" s="107" t="s">
        <v>448</v>
      </c>
      <c r="D629" s="107" t="s">
        <v>648</v>
      </c>
      <c r="E629" s="107" t="str">
        <f t="shared" si="243"/>
        <v>crude oil</v>
      </c>
      <c r="F629" s="107">
        <v>34784.336640000001</v>
      </c>
      <c r="G629" s="107">
        <f t="shared" si="256"/>
        <v>34784.336640000001</v>
      </c>
      <c r="H629" s="107">
        <v>34784.336640000001</v>
      </c>
      <c r="I629" s="107">
        <f t="shared" si="257"/>
        <v>34784.336640000001</v>
      </c>
      <c r="J629" s="107">
        <v>34784.336640000001</v>
      </c>
      <c r="K629" s="107">
        <f t="shared" si="258"/>
        <v>34784.336640000001</v>
      </c>
      <c r="L629" s="107">
        <v>34784.336640000001</v>
      </c>
      <c r="M629" s="107">
        <f t="shared" si="259"/>
        <v>34784.336640000001</v>
      </c>
      <c r="N629" s="107">
        <v>34784.336640000001</v>
      </c>
      <c r="O629" s="107">
        <f t="shared" si="260"/>
        <v>34784.336640000001</v>
      </c>
      <c r="P629" s="107">
        <v>34784.336640000001</v>
      </c>
      <c r="Q629" s="107">
        <f t="shared" si="261"/>
        <v>34784.336640000001</v>
      </c>
      <c r="R629" s="107">
        <v>34784.336640000001</v>
      </c>
      <c r="S629" s="107"/>
      <c r="T629" s="107"/>
      <c r="U629" s="107"/>
      <c r="V629" s="107"/>
      <c r="W629" s="107"/>
      <c r="X629" s="107"/>
      <c r="Y629" s="107"/>
      <c r="Z629" s="107"/>
      <c r="AA629" s="107"/>
      <c r="AB629" s="107"/>
      <c r="AC629" s="107"/>
      <c r="AD629" s="107"/>
      <c r="AE629" s="107"/>
      <c r="AF629" s="107"/>
      <c r="AG629" s="107"/>
    </row>
    <row r="630" spans="1:33" ht="15.75" customHeight="1">
      <c r="A630" s="107"/>
      <c r="B630" s="107" t="s">
        <v>578</v>
      </c>
      <c r="C630" s="107" t="s">
        <v>448</v>
      </c>
      <c r="D630" s="107" t="s">
        <v>649</v>
      </c>
      <c r="E630" s="107" t="str">
        <f t="shared" si="243"/>
        <v>solar PV</v>
      </c>
      <c r="F630" s="107">
        <v>486581.56310000003</v>
      </c>
      <c r="G630" s="107">
        <f t="shared" si="256"/>
        <v>548777.45460000006</v>
      </c>
      <c r="H630" s="107">
        <v>610973.34609999997</v>
      </c>
      <c r="I630" s="107">
        <f t="shared" si="257"/>
        <v>622564.30040000007</v>
      </c>
      <c r="J630" s="107">
        <v>634155.25470000005</v>
      </c>
      <c r="K630" s="107">
        <f t="shared" si="258"/>
        <v>636093.37470000004</v>
      </c>
      <c r="L630" s="107">
        <v>638031.49470000004</v>
      </c>
      <c r="M630" s="107">
        <f t="shared" si="259"/>
        <v>639187.19825000002</v>
      </c>
      <c r="N630" s="107">
        <v>640342.90179999999</v>
      </c>
      <c r="O630" s="107">
        <f t="shared" si="260"/>
        <v>642464.96714999992</v>
      </c>
      <c r="P630" s="107">
        <v>644587.03249999997</v>
      </c>
      <c r="Q630" s="107">
        <f t="shared" si="261"/>
        <v>647875.14009999996</v>
      </c>
      <c r="R630" s="107">
        <v>651163.24769999995</v>
      </c>
      <c r="S630" s="107"/>
      <c r="T630" s="107"/>
      <c r="U630" s="107"/>
      <c r="V630" s="107"/>
      <c r="W630" s="107"/>
      <c r="X630" s="107"/>
      <c r="Y630" s="107"/>
      <c r="Z630" s="107"/>
      <c r="AA630" s="107"/>
      <c r="AB630" s="107"/>
      <c r="AC630" s="107"/>
      <c r="AD630" s="107"/>
      <c r="AE630" s="107"/>
      <c r="AF630" s="107"/>
      <c r="AG630" s="107"/>
    </row>
    <row r="631" spans="1:33" ht="15.75" customHeight="1">
      <c r="A631" s="107"/>
      <c r="B631" s="107" t="s">
        <v>578</v>
      </c>
      <c r="C631" s="107" t="s">
        <v>448</v>
      </c>
      <c r="D631" s="107" t="s">
        <v>650</v>
      </c>
      <c r="E631" s="107" t="str">
        <f t="shared" si="243"/>
        <v>storage</v>
      </c>
      <c r="F631" s="107">
        <v>0</v>
      </c>
      <c r="G631" s="107">
        <v>0</v>
      </c>
      <c r="H631" s="107">
        <v>0</v>
      </c>
      <c r="I631" s="107">
        <v>0</v>
      </c>
      <c r="J631" s="107">
        <v>0</v>
      </c>
      <c r="K631" s="107">
        <v>0</v>
      </c>
      <c r="L631" s="107">
        <v>0</v>
      </c>
      <c r="M631" s="107">
        <v>0</v>
      </c>
      <c r="N631" s="107">
        <v>0</v>
      </c>
      <c r="O631" s="107">
        <v>0</v>
      </c>
      <c r="P631" s="107">
        <v>0</v>
      </c>
      <c r="Q631" s="107">
        <v>0</v>
      </c>
      <c r="R631" s="107">
        <v>0</v>
      </c>
      <c r="S631" s="107"/>
      <c r="T631" s="107"/>
      <c r="U631" s="107"/>
      <c r="V631" s="107"/>
      <c r="W631" s="107"/>
      <c r="X631" s="107"/>
      <c r="Y631" s="107"/>
      <c r="Z631" s="107"/>
      <c r="AA631" s="107"/>
      <c r="AB631" s="107"/>
      <c r="AC631" s="107"/>
      <c r="AD631" s="107"/>
      <c r="AE631" s="107"/>
      <c r="AF631" s="107"/>
      <c r="AG631" s="107"/>
    </row>
    <row r="632" spans="1:33" ht="15.75" customHeight="1">
      <c r="A632" s="107"/>
      <c r="B632" s="107" t="s">
        <v>578</v>
      </c>
      <c r="C632" s="107" t="s">
        <v>448</v>
      </c>
      <c r="D632" s="107" t="s">
        <v>652</v>
      </c>
      <c r="E632" s="107" t="str">
        <f t="shared" si="243"/>
        <v>solar PV</v>
      </c>
      <c r="F632" s="107">
        <v>2028226.15</v>
      </c>
      <c r="G632" s="107">
        <f t="shared" ref="G632:G645" si="262">AVERAGE(F632,H632)</f>
        <v>2372589.6365</v>
      </c>
      <c r="H632" s="107">
        <v>2716953.1230000001</v>
      </c>
      <c r="I632" s="107">
        <f t="shared" ref="I632:I645" si="263">AVERAGE(H632,J632)</f>
        <v>2716730.9000000004</v>
      </c>
      <c r="J632" s="107">
        <v>2716508.6770000001</v>
      </c>
      <c r="K632" s="107">
        <f t="shared" ref="K632:K645" si="264">AVERAGE(J632,L632)</f>
        <v>2702931.5415000003</v>
      </c>
      <c r="L632" s="107">
        <v>2689354.406</v>
      </c>
      <c r="M632" s="107">
        <f t="shared" ref="M632:M645" si="265">AVERAGE(L632,N632)</f>
        <v>2675950.5834999997</v>
      </c>
      <c r="N632" s="107">
        <v>2662546.7609999999</v>
      </c>
      <c r="O632" s="107">
        <f t="shared" ref="O632:O645" si="266">AVERAGE(N632,P632)</f>
        <v>2649248.0159999998</v>
      </c>
      <c r="P632" s="107">
        <v>2635949.2710000002</v>
      </c>
      <c r="Q632" s="107">
        <f t="shared" ref="Q632:Q645" si="267">AVERAGE(P632,R632)</f>
        <v>2622788.4015000002</v>
      </c>
      <c r="R632" s="107">
        <v>2609627.5320000001</v>
      </c>
      <c r="S632" s="107"/>
      <c r="T632" s="107"/>
      <c r="U632" s="107"/>
      <c r="V632" s="107"/>
      <c r="W632" s="107"/>
      <c r="X632" s="107"/>
      <c r="Y632" s="107"/>
      <c r="Z632" s="107"/>
      <c r="AA632" s="107"/>
      <c r="AB632" s="107"/>
      <c r="AC632" s="107"/>
      <c r="AD632" s="107"/>
      <c r="AE632" s="107"/>
      <c r="AF632" s="107"/>
      <c r="AG632" s="107"/>
    </row>
    <row r="633" spans="1:33" ht="15.75" customHeight="1">
      <c r="A633" s="107"/>
      <c r="B633" s="107" t="s">
        <v>580</v>
      </c>
      <c r="C633" s="107" t="s">
        <v>448</v>
      </c>
      <c r="D633" s="107" t="s">
        <v>638</v>
      </c>
      <c r="E633" s="107" t="str">
        <f t="shared" si="243"/>
        <v>biomass</v>
      </c>
      <c r="F633" s="107">
        <v>0</v>
      </c>
      <c r="G633" s="107">
        <f t="shared" si="262"/>
        <v>0</v>
      </c>
      <c r="H633" s="107">
        <v>0</v>
      </c>
      <c r="I633" s="107">
        <f t="shared" si="263"/>
        <v>0</v>
      </c>
      <c r="J633" s="107">
        <v>0</v>
      </c>
      <c r="K633" s="107">
        <f t="shared" si="264"/>
        <v>0</v>
      </c>
      <c r="L633" s="107">
        <v>0</v>
      </c>
      <c r="M633" s="107">
        <f t="shared" si="265"/>
        <v>0</v>
      </c>
      <c r="N633" s="107">
        <v>0</v>
      </c>
      <c r="O633" s="107">
        <f t="shared" si="266"/>
        <v>0</v>
      </c>
      <c r="P633" s="107">
        <v>0</v>
      </c>
      <c r="Q633" s="107">
        <f t="shared" si="267"/>
        <v>0</v>
      </c>
      <c r="R633" s="107">
        <v>0</v>
      </c>
      <c r="S633" s="107"/>
      <c r="T633" s="107"/>
      <c r="U633" s="107"/>
      <c r="V633" s="107"/>
      <c r="W633" s="107"/>
      <c r="X633" s="107"/>
      <c r="Y633" s="107"/>
      <c r="Z633" s="107"/>
      <c r="AA633" s="107"/>
      <c r="AB633" s="107"/>
      <c r="AC633" s="107"/>
      <c r="AD633" s="107"/>
      <c r="AE633" s="107"/>
      <c r="AF633" s="107"/>
      <c r="AG633" s="107"/>
    </row>
    <row r="634" spans="1:33" ht="15.75" customHeight="1">
      <c r="A634" s="107"/>
      <c r="B634" s="107" t="s">
        <v>580</v>
      </c>
      <c r="C634" s="107" t="s">
        <v>448</v>
      </c>
      <c r="D634" s="107" t="s">
        <v>639</v>
      </c>
      <c r="E634" s="107" t="str">
        <f t="shared" si="243"/>
        <v>hard coal</v>
      </c>
      <c r="F634" s="107">
        <v>14828249.6</v>
      </c>
      <c r="G634" s="107">
        <f t="shared" si="262"/>
        <v>13141786.085000001</v>
      </c>
      <c r="H634" s="107">
        <v>11455322.57</v>
      </c>
      <c r="I634" s="107">
        <f t="shared" si="263"/>
        <v>10997417.725000001</v>
      </c>
      <c r="J634" s="107">
        <v>10539512.880000001</v>
      </c>
      <c r="K634" s="107">
        <f t="shared" si="264"/>
        <v>11127314.16</v>
      </c>
      <c r="L634" s="107">
        <v>11715115.439999999</v>
      </c>
      <c r="M634" s="107">
        <f t="shared" si="265"/>
        <v>11918160.460000001</v>
      </c>
      <c r="N634" s="107">
        <v>12121205.48</v>
      </c>
      <c r="O634" s="107">
        <f t="shared" si="266"/>
        <v>12138959.535</v>
      </c>
      <c r="P634" s="107">
        <v>12156713.59</v>
      </c>
      <c r="Q634" s="107">
        <f t="shared" si="267"/>
        <v>12044474.059999999</v>
      </c>
      <c r="R634" s="107">
        <v>11932234.529999999</v>
      </c>
      <c r="S634" s="107"/>
      <c r="T634" s="107"/>
      <c r="U634" s="107"/>
      <c r="V634" s="107"/>
      <c r="W634" s="107"/>
      <c r="X634" s="107"/>
      <c r="Y634" s="107"/>
      <c r="Z634" s="107"/>
      <c r="AA634" s="107"/>
      <c r="AB634" s="107"/>
      <c r="AC634" s="107"/>
      <c r="AD634" s="107"/>
      <c r="AE634" s="107"/>
      <c r="AF634" s="107"/>
      <c r="AG634" s="107"/>
    </row>
    <row r="635" spans="1:33" ht="15.75" customHeight="1">
      <c r="A635" s="107"/>
      <c r="B635" s="107" t="s">
        <v>580</v>
      </c>
      <c r="C635" s="107" t="s">
        <v>448</v>
      </c>
      <c r="D635" s="107" t="s">
        <v>640</v>
      </c>
      <c r="E635" s="107" t="str">
        <f t="shared" si="243"/>
        <v>solar thermal</v>
      </c>
      <c r="F635" s="107">
        <v>0</v>
      </c>
      <c r="G635" s="107">
        <f t="shared" si="262"/>
        <v>0</v>
      </c>
      <c r="H635" s="107">
        <v>0</v>
      </c>
      <c r="I635" s="107">
        <f t="shared" si="263"/>
        <v>0</v>
      </c>
      <c r="J635" s="107">
        <v>0</v>
      </c>
      <c r="K635" s="107">
        <f t="shared" si="264"/>
        <v>0</v>
      </c>
      <c r="L635" s="107">
        <v>0</v>
      </c>
      <c r="M635" s="107">
        <f t="shared" si="265"/>
        <v>0</v>
      </c>
      <c r="N635" s="107">
        <v>0</v>
      </c>
      <c r="O635" s="107">
        <f t="shared" si="266"/>
        <v>0</v>
      </c>
      <c r="P635" s="107">
        <v>0</v>
      </c>
      <c r="Q635" s="107">
        <f t="shared" si="267"/>
        <v>0</v>
      </c>
      <c r="R635" s="107">
        <v>0</v>
      </c>
      <c r="S635" s="107"/>
      <c r="T635" s="107"/>
      <c r="U635" s="107"/>
      <c r="V635" s="107"/>
      <c r="W635" s="107"/>
      <c r="X635" s="107"/>
      <c r="Y635" s="107"/>
      <c r="Z635" s="107"/>
      <c r="AA635" s="107"/>
      <c r="AB635" s="107"/>
      <c r="AC635" s="107"/>
      <c r="AD635" s="107"/>
      <c r="AE635" s="107"/>
      <c r="AF635" s="107"/>
      <c r="AG635" s="107"/>
    </row>
    <row r="636" spans="1:33" ht="15.75" customHeight="1">
      <c r="A636" s="107"/>
      <c r="B636" s="107" t="s">
        <v>580</v>
      </c>
      <c r="C636" s="107" t="s">
        <v>448</v>
      </c>
      <c r="D636" s="107" t="s">
        <v>641</v>
      </c>
      <c r="E636" s="107" t="str">
        <f t="shared" si="243"/>
        <v>geothermal</v>
      </c>
      <c r="F636" s="107">
        <v>0</v>
      </c>
      <c r="G636" s="107">
        <f t="shared" si="262"/>
        <v>0</v>
      </c>
      <c r="H636" s="107">
        <v>0</v>
      </c>
      <c r="I636" s="107">
        <f t="shared" si="263"/>
        <v>0</v>
      </c>
      <c r="J636" s="107">
        <v>0</v>
      </c>
      <c r="K636" s="107">
        <f t="shared" si="264"/>
        <v>0</v>
      </c>
      <c r="L636" s="107">
        <v>0</v>
      </c>
      <c r="M636" s="107">
        <f t="shared" si="265"/>
        <v>0</v>
      </c>
      <c r="N636" s="107">
        <v>0</v>
      </c>
      <c r="O636" s="107">
        <f t="shared" si="266"/>
        <v>0</v>
      </c>
      <c r="P636" s="107">
        <v>0</v>
      </c>
      <c r="Q636" s="107">
        <f t="shared" si="267"/>
        <v>0</v>
      </c>
      <c r="R636" s="107">
        <v>0</v>
      </c>
      <c r="S636" s="107"/>
      <c r="T636" s="107"/>
      <c r="U636" s="107"/>
      <c r="V636" s="107"/>
      <c r="W636" s="107"/>
      <c r="X636" s="107"/>
      <c r="Y636" s="107"/>
      <c r="Z636" s="107"/>
      <c r="AA636" s="107"/>
      <c r="AB636" s="107"/>
      <c r="AC636" s="107"/>
      <c r="AD636" s="107"/>
      <c r="AE636" s="107"/>
      <c r="AF636" s="107"/>
      <c r="AG636" s="107"/>
    </row>
    <row r="637" spans="1:33" ht="15.75" customHeight="1">
      <c r="A637" s="107"/>
      <c r="B637" s="107" t="s">
        <v>580</v>
      </c>
      <c r="C637" s="107" t="s">
        <v>448</v>
      </c>
      <c r="D637" s="107" t="s">
        <v>642</v>
      </c>
      <c r="E637" s="107" t="str">
        <f t="shared" si="243"/>
        <v>hydro</v>
      </c>
      <c r="F637" s="107">
        <v>1154255.085</v>
      </c>
      <c r="G637" s="107">
        <f t="shared" si="262"/>
        <v>1159736.0385</v>
      </c>
      <c r="H637" s="107">
        <v>1165216.9920000001</v>
      </c>
      <c r="I637" s="107">
        <f t="shared" si="263"/>
        <v>1159736.0385</v>
      </c>
      <c r="J637" s="107">
        <v>1154255.085</v>
      </c>
      <c r="K637" s="107">
        <f t="shared" si="264"/>
        <v>1154255.085</v>
      </c>
      <c r="L637" s="107">
        <v>1154255.085</v>
      </c>
      <c r="M637" s="107">
        <f t="shared" si="265"/>
        <v>1159736.0385</v>
      </c>
      <c r="N637" s="107">
        <v>1165216.9920000001</v>
      </c>
      <c r="O637" s="107">
        <f t="shared" si="266"/>
        <v>1165216.9920000001</v>
      </c>
      <c r="P637" s="107">
        <v>1165216.9920000001</v>
      </c>
      <c r="Q637" s="107">
        <f t="shared" si="267"/>
        <v>1165216.9920000001</v>
      </c>
      <c r="R637" s="107">
        <v>1165216.9920000001</v>
      </c>
      <c r="S637" s="107"/>
      <c r="T637" s="107"/>
      <c r="U637" s="107"/>
      <c r="V637" s="107"/>
      <c r="W637" s="107"/>
      <c r="X637" s="107"/>
      <c r="Y637" s="107"/>
      <c r="Z637" s="107"/>
      <c r="AA637" s="107"/>
      <c r="AB637" s="107"/>
      <c r="AC637" s="107"/>
      <c r="AD637" s="107"/>
      <c r="AE637" s="107"/>
      <c r="AF637" s="107"/>
      <c r="AG637" s="107"/>
    </row>
    <row r="638" spans="1:33" ht="15.75" customHeight="1">
      <c r="A638" s="107"/>
      <c r="B638" s="107" t="s">
        <v>580</v>
      </c>
      <c r="C638" s="107" t="s">
        <v>448</v>
      </c>
      <c r="D638" s="107" t="s">
        <v>632</v>
      </c>
      <c r="E638" s="107" t="str">
        <f t="shared" si="243"/>
        <v>hydro</v>
      </c>
      <c r="F638" s="107">
        <v>0</v>
      </c>
      <c r="G638" s="107">
        <f t="shared" si="262"/>
        <v>0</v>
      </c>
      <c r="H638" s="107">
        <v>0</v>
      </c>
      <c r="I638" s="107">
        <f t="shared" si="263"/>
        <v>0</v>
      </c>
      <c r="J638" s="107">
        <v>0</v>
      </c>
      <c r="K638" s="107">
        <f t="shared" si="264"/>
        <v>0</v>
      </c>
      <c r="L638" s="107">
        <v>0</v>
      </c>
      <c r="M638" s="107">
        <f t="shared" si="265"/>
        <v>0</v>
      </c>
      <c r="N638" s="107">
        <v>0</v>
      </c>
      <c r="O638" s="107">
        <f t="shared" si="266"/>
        <v>0</v>
      </c>
      <c r="P638" s="107">
        <v>0</v>
      </c>
      <c r="Q638" s="107">
        <f t="shared" si="267"/>
        <v>0</v>
      </c>
      <c r="R638" s="107">
        <v>0</v>
      </c>
      <c r="S638" s="107"/>
      <c r="T638" s="107"/>
      <c r="U638" s="107"/>
      <c r="V638" s="107"/>
      <c r="W638" s="107"/>
      <c r="X638" s="107"/>
      <c r="Y638" s="107"/>
      <c r="Z638" s="107"/>
      <c r="AA638" s="107"/>
      <c r="AB638" s="107"/>
      <c r="AC638" s="107"/>
      <c r="AD638" s="107"/>
      <c r="AE638" s="107"/>
      <c r="AF638" s="107"/>
      <c r="AG638" s="107"/>
    </row>
    <row r="639" spans="1:33" ht="15.75" customHeight="1">
      <c r="A639" s="107"/>
      <c r="B639" s="107" t="s">
        <v>580</v>
      </c>
      <c r="C639" s="107" t="s">
        <v>448</v>
      </c>
      <c r="D639" s="107" t="s">
        <v>643</v>
      </c>
      <c r="E639" s="107" t="str">
        <f t="shared" si="243"/>
        <v>onshore wind</v>
      </c>
      <c r="F639" s="107">
        <v>0</v>
      </c>
      <c r="G639" s="107">
        <f t="shared" si="262"/>
        <v>427292.00514999998</v>
      </c>
      <c r="H639" s="107">
        <v>854584.01029999997</v>
      </c>
      <c r="I639" s="107">
        <f t="shared" si="263"/>
        <v>948127.91914999997</v>
      </c>
      <c r="J639" s="107">
        <v>1041671.828</v>
      </c>
      <c r="K639" s="107">
        <f t="shared" si="264"/>
        <v>1041671.828</v>
      </c>
      <c r="L639" s="107">
        <v>1041671.828</v>
      </c>
      <c r="M639" s="107">
        <f t="shared" si="265"/>
        <v>1041671.828</v>
      </c>
      <c r="N639" s="107">
        <v>1041671.828</v>
      </c>
      <c r="O639" s="107">
        <f t="shared" si="266"/>
        <v>1041671.828</v>
      </c>
      <c r="P639" s="107">
        <v>1041671.828</v>
      </c>
      <c r="Q639" s="107">
        <f t="shared" si="267"/>
        <v>2666098.0389999999</v>
      </c>
      <c r="R639" s="107">
        <v>4290524.25</v>
      </c>
      <c r="S639" s="107"/>
      <c r="T639" s="107"/>
      <c r="U639" s="107"/>
      <c r="V639" s="107"/>
      <c r="W639" s="107"/>
      <c r="X639" s="107"/>
      <c r="Y639" s="107"/>
      <c r="Z639" s="107"/>
      <c r="AA639" s="107"/>
      <c r="AB639" s="107"/>
      <c r="AC639" s="107"/>
      <c r="AD639" s="107"/>
      <c r="AE639" s="107"/>
      <c r="AF639" s="107"/>
      <c r="AG639" s="107"/>
    </row>
    <row r="640" spans="1:33" ht="15.75" customHeight="1">
      <c r="A640" s="107"/>
      <c r="B640" s="107" t="s">
        <v>580</v>
      </c>
      <c r="C640" s="107" t="s">
        <v>448</v>
      </c>
      <c r="D640" s="107" t="s">
        <v>644</v>
      </c>
      <c r="E640" s="107" t="str">
        <f t="shared" si="243"/>
        <v>natural gas nonpeaker</v>
      </c>
      <c r="F640" s="107">
        <v>62015010.039999999</v>
      </c>
      <c r="G640" s="107">
        <f t="shared" si="262"/>
        <v>61919040.799999997</v>
      </c>
      <c r="H640" s="107">
        <v>61823071.560000002</v>
      </c>
      <c r="I640" s="107">
        <f t="shared" si="263"/>
        <v>61875325.850000001</v>
      </c>
      <c r="J640" s="107">
        <v>61927580.140000001</v>
      </c>
      <c r="K640" s="107">
        <f t="shared" si="264"/>
        <v>60161723.004999995</v>
      </c>
      <c r="L640" s="107">
        <v>58395865.869999997</v>
      </c>
      <c r="M640" s="107">
        <f t="shared" si="265"/>
        <v>57837147.724999994</v>
      </c>
      <c r="N640" s="107">
        <v>57278429.579999998</v>
      </c>
      <c r="O640" s="107">
        <f t="shared" si="266"/>
        <v>56390849.024999999</v>
      </c>
      <c r="P640" s="107">
        <v>55503268.469999999</v>
      </c>
      <c r="Q640" s="107">
        <f t="shared" si="267"/>
        <v>54755268.620000005</v>
      </c>
      <c r="R640" s="107">
        <v>54007268.770000003</v>
      </c>
      <c r="S640" s="107"/>
      <c r="T640" s="107"/>
      <c r="U640" s="107"/>
      <c r="V640" s="107"/>
      <c r="W640" s="107"/>
      <c r="X640" s="107"/>
      <c r="Y640" s="107"/>
      <c r="Z640" s="107"/>
      <c r="AA640" s="107"/>
      <c r="AB640" s="107"/>
      <c r="AC640" s="107"/>
      <c r="AD640" s="107"/>
      <c r="AE640" s="107"/>
      <c r="AF640" s="107"/>
      <c r="AG640" s="107"/>
    </row>
    <row r="641" spans="1:33" ht="15.75" customHeight="1">
      <c r="A641" s="107"/>
      <c r="B641" s="107" t="s">
        <v>580</v>
      </c>
      <c r="C641" s="107" t="s">
        <v>448</v>
      </c>
      <c r="D641" s="107" t="s">
        <v>645</v>
      </c>
      <c r="E641" s="107" t="str">
        <f t="shared" si="243"/>
        <v>natural gas peaker</v>
      </c>
      <c r="F641" s="107">
        <v>188940.11960000001</v>
      </c>
      <c r="G641" s="107">
        <f t="shared" si="262"/>
        <v>187388.11960000001</v>
      </c>
      <c r="H641" s="107">
        <v>185836.11960000001</v>
      </c>
      <c r="I641" s="107">
        <f t="shared" si="263"/>
        <v>187388.11960000001</v>
      </c>
      <c r="J641" s="107">
        <v>188940.11960000001</v>
      </c>
      <c r="K641" s="107">
        <f t="shared" si="264"/>
        <v>187388.11960000001</v>
      </c>
      <c r="L641" s="107">
        <v>185836.11960000001</v>
      </c>
      <c r="M641" s="107">
        <f t="shared" si="265"/>
        <v>185836.11960000001</v>
      </c>
      <c r="N641" s="107">
        <v>185836.11960000001</v>
      </c>
      <c r="O641" s="107">
        <f t="shared" si="266"/>
        <v>185836.11960000001</v>
      </c>
      <c r="P641" s="107">
        <v>185836.11960000001</v>
      </c>
      <c r="Q641" s="107">
        <f t="shared" si="267"/>
        <v>185836.11960000001</v>
      </c>
      <c r="R641" s="107">
        <v>185836.11960000001</v>
      </c>
      <c r="S641" s="107"/>
      <c r="T641" s="107"/>
      <c r="U641" s="107"/>
      <c r="V641" s="107"/>
      <c r="W641" s="107"/>
      <c r="X641" s="107"/>
      <c r="Y641" s="107"/>
      <c r="Z641" s="107"/>
      <c r="AA641" s="107"/>
      <c r="AB641" s="107"/>
      <c r="AC641" s="107"/>
      <c r="AD641" s="107"/>
      <c r="AE641" s="107"/>
      <c r="AF641" s="107"/>
      <c r="AG641" s="107"/>
    </row>
    <row r="642" spans="1:33" ht="15.75" customHeight="1">
      <c r="A642" s="107"/>
      <c r="B642" s="107" t="s">
        <v>580</v>
      </c>
      <c r="C642" s="107" t="s">
        <v>448</v>
      </c>
      <c r="D642" s="107" t="s">
        <v>646</v>
      </c>
      <c r="E642" s="107" t="str">
        <f t="shared" si="243"/>
        <v>nuclear</v>
      </c>
      <c r="F642" s="107">
        <v>28205382.530000001</v>
      </c>
      <c r="G642" s="107">
        <f t="shared" si="262"/>
        <v>28205382.530000001</v>
      </c>
      <c r="H642" s="107">
        <v>28205382.530000001</v>
      </c>
      <c r="I642" s="107">
        <f t="shared" si="263"/>
        <v>28205382.530000001</v>
      </c>
      <c r="J642" s="107">
        <v>28205382.530000001</v>
      </c>
      <c r="K642" s="107">
        <f t="shared" si="264"/>
        <v>28205382.530000001</v>
      </c>
      <c r="L642" s="107">
        <v>28205382.530000001</v>
      </c>
      <c r="M642" s="107">
        <f t="shared" si="265"/>
        <v>28205382.530000001</v>
      </c>
      <c r="N642" s="107">
        <v>28205382.530000001</v>
      </c>
      <c r="O642" s="107">
        <f t="shared" si="266"/>
        <v>28205382.530000001</v>
      </c>
      <c r="P642" s="107">
        <v>28205382.530000001</v>
      </c>
      <c r="Q642" s="107">
        <f t="shared" si="267"/>
        <v>28205382.530000001</v>
      </c>
      <c r="R642" s="107">
        <v>28205382.530000001</v>
      </c>
      <c r="S642" s="107"/>
      <c r="T642" s="107"/>
      <c r="U642" s="107"/>
      <c r="V642" s="107"/>
      <c r="W642" s="107"/>
      <c r="X642" s="107"/>
      <c r="Y642" s="107"/>
      <c r="Z642" s="107"/>
      <c r="AA642" s="107"/>
      <c r="AB642" s="107"/>
      <c r="AC642" s="107"/>
      <c r="AD642" s="107"/>
      <c r="AE642" s="107"/>
      <c r="AF642" s="107"/>
      <c r="AG642" s="107"/>
    </row>
    <row r="643" spans="1:33" ht="15.75" customHeight="1">
      <c r="A643" s="107"/>
      <c r="B643" s="107" t="s">
        <v>580</v>
      </c>
      <c r="C643" s="107" t="s">
        <v>448</v>
      </c>
      <c r="D643" s="107" t="s">
        <v>647</v>
      </c>
      <c r="E643" s="107" t="str">
        <f t="shared" ref="E643:E706" si="268">LOOKUP(D643,$U$2:$V$15,$V$2:$V$15)</f>
        <v>offshore wind</v>
      </c>
      <c r="F643" s="107">
        <v>0</v>
      </c>
      <c r="G643" s="107">
        <f t="shared" si="262"/>
        <v>0</v>
      </c>
      <c r="H643" s="107">
        <v>0</v>
      </c>
      <c r="I643" s="107">
        <f t="shared" si="263"/>
        <v>22386.613570000001</v>
      </c>
      <c r="J643" s="107">
        <v>44773.227140000003</v>
      </c>
      <c r="K643" s="107">
        <f t="shared" si="264"/>
        <v>44773.227140000003</v>
      </c>
      <c r="L643" s="107">
        <v>44773.227140000003</v>
      </c>
      <c r="M643" s="107">
        <f t="shared" si="265"/>
        <v>44773.227140000003</v>
      </c>
      <c r="N643" s="107">
        <v>44773.227140000003</v>
      </c>
      <c r="O643" s="107">
        <f t="shared" si="266"/>
        <v>44773.227140000003</v>
      </c>
      <c r="P643" s="107">
        <v>44773.227140000003</v>
      </c>
      <c r="Q643" s="107">
        <f t="shared" si="267"/>
        <v>44773.227140000003</v>
      </c>
      <c r="R643" s="107">
        <v>44773.227140000003</v>
      </c>
      <c r="S643" s="107"/>
      <c r="T643" s="107"/>
      <c r="U643" s="107"/>
      <c r="V643" s="107"/>
      <c r="W643" s="107"/>
      <c r="X643" s="107"/>
      <c r="Y643" s="107"/>
      <c r="Z643" s="107"/>
      <c r="AA643" s="107"/>
      <c r="AB643" s="107"/>
      <c r="AC643" s="107"/>
      <c r="AD643" s="107"/>
      <c r="AE643" s="107"/>
      <c r="AF643" s="107"/>
      <c r="AG643" s="107"/>
    </row>
    <row r="644" spans="1:33" ht="15.75" customHeight="1">
      <c r="A644" s="107"/>
      <c r="B644" s="107" t="s">
        <v>580</v>
      </c>
      <c r="C644" s="107" t="s">
        <v>448</v>
      </c>
      <c r="D644" s="107" t="s">
        <v>648</v>
      </c>
      <c r="E644" s="107" t="str">
        <f t="shared" si="268"/>
        <v>crude oil</v>
      </c>
      <c r="F644" s="107">
        <v>1077399.0589999999</v>
      </c>
      <c r="G644" s="107">
        <f t="shared" si="262"/>
        <v>1077399.0589999999</v>
      </c>
      <c r="H644" s="107">
        <v>1077399.0589999999</v>
      </c>
      <c r="I644" s="107">
        <f t="shared" si="263"/>
        <v>1077399.0589999999</v>
      </c>
      <c r="J644" s="107">
        <v>1077399.0589999999</v>
      </c>
      <c r="K644" s="107">
        <f t="shared" si="264"/>
        <v>1077399.0589999999</v>
      </c>
      <c r="L644" s="107">
        <v>1077399.0589999999</v>
      </c>
      <c r="M644" s="107">
        <f t="shared" si="265"/>
        <v>1077399.0589999999</v>
      </c>
      <c r="N644" s="107">
        <v>1077399.0589999999</v>
      </c>
      <c r="O644" s="107">
        <f t="shared" si="266"/>
        <v>1077399.0589999999</v>
      </c>
      <c r="P644" s="107">
        <v>1077399.0589999999</v>
      </c>
      <c r="Q644" s="107">
        <f t="shared" si="267"/>
        <v>1077399.0589999999</v>
      </c>
      <c r="R644" s="107">
        <v>1077399.0589999999</v>
      </c>
      <c r="S644" s="107"/>
      <c r="T644" s="107"/>
      <c r="U644" s="107"/>
      <c r="V644" s="107"/>
      <c r="W644" s="107"/>
      <c r="X644" s="107"/>
      <c r="Y644" s="107"/>
      <c r="Z644" s="107"/>
      <c r="AA644" s="107"/>
      <c r="AB644" s="107"/>
      <c r="AC644" s="107"/>
      <c r="AD644" s="107"/>
      <c r="AE644" s="107"/>
      <c r="AF644" s="107"/>
      <c r="AG644" s="107"/>
    </row>
    <row r="645" spans="1:33" ht="15.75" customHeight="1">
      <c r="A645" s="107"/>
      <c r="B645" s="107" t="s">
        <v>580</v>
      </c>
      <c r="C645" s="107" t="s">
        <v>448</v>
      </c>
      <c r="D645" s="107" t="s">
        <v>649</v>
      </c>
      <c r="E645" s="107" t="str">
        <f t="shared" si="268"/>
        <v>solar PV</v>
      </c>
      <c r="F645" s="107">
        <v>95915.57157</v>
      </c>
      <c r="G645" s="107">
        <f t="shared" si="262"/>
        <v>128444.685085</v>
      </c>
      <c r="H645" s="107">
        <v>160973.79860000001</v>
      </c>
      <c r="I645" s="107">
        <f t="shared" si="263"/>
        <v>204048.92259999999</v>
      </c>
      <c r="J645" s="107">
        <v>247124.0466</v>
      </c>
      <c r="K645" s="107">
        <f t="shared" si="264"/>
        <v>308352.48620000004</v>
      </c>
      <c r="L645" s="107">
        <v>369580.92580000003</v>
      </c>
      <c r="M645" s="107">
        <f t="shared" si="265"/>
        <v>461969.97070000006</v>
      </c>
      <c r="N645" s="107">
        <v>554359.01560000004</v>
      </c>
      <c r="O645" s="107">
        <f t="shared" si="266"/>
        <v>675759.49465000001</v>
      </c>
      <c r="P645" s="107">
        <v>797159.97369999997</v>
      </c>
      <c r="Q645" s="107">
        <f t="shared" si="267"/>
        <v>947515.22734999994</v>
      </c>
      <c r="R645" s="107">
        <v>1097870.4809999999</v>
      </c>
      <c r="S645" s="107"/>
      <c r="T645" s="107"/>
      <c r="U645" s="107"/>
      <c r="V645" s="107"/>
      <c r="W645" s="107"/>
      <c r="X645" s="107"/>
      <c r="Y645" s="107"/>
      <c r="Z645" s="107"/>
      <c r="AA645" s="107"/>
      <c r="AB645" s="107"/>
      <c r="AC645" s="107"/>
      <c r="AD645" s="107"/>
      <c r="AE645" s="107"/>
      <c r="AF645" s="107"/>
      <c r="AG645" s="107"/>
    </row>
    <row r="646" spans="1:33" ht="15.75" customHeight="1">
      <c r="A646" s="107"/>
      <c r="B646" s="107" t="s">
        <v>580</v>
      </c>
      <c r="C646" s="107" t="s">
        <v>448</v>
      </c>
      <c r="D646" s="107" t="s">
        <v>650</v>
      </c>
      <c r="E646" s="107" t="str">
        <f t="shared" si="268"/>
        <v>storage</v>
      </c>
      <c r="F646" s="107">
        <v>0</v>
      </c>
      <c r="G646" s="107">
        <v>0</v>
      </c>
      <c r="H646" s="107">
        <v>0</v>
      </c>
      <c r="I646" s="107">
        <v>0</v>
      </c>
      <c r="J646" s="107">
        <v>0</v>
      </c>
      <c r="K646" s="107">
        <v>0</v>
      </c>
      <c r="L646" s="107">
        <v>0</v>
      </c>
      <c r="M646" s="107">
        <v>0</v>
      </c>
      <c r="N646" s="107">
        <v>0</v>
      </c>
      <c r="O646" s="107">
        <v>0</v>
      </c>
      <c r="P646" s="107">
        <v>0</v>
      </c>
      <c r="Q646" s="107">
        <v>0</v>
      </c>
      <c r="R646" s="107">
        <v>0</v>
      </c>
      <c r="S646" s="107"/>
      <c r="T646" s="107"/>
      <c r="U646" s="107"/>
      <c r="V646" s="107"/>
      <c r="W646" s="107"/>
      <c r="X646" s="107"/>
      <c r="Y646" s="107"/>
      <c r="Z646" s="107"/>
      <c r="AA646" s="107"/>
      <c r="AB646" s="107"/>
      <c r="AC646" s="107"/>
      <c r="AD646" s="107"/>
      <c r="AE646" s="107"/>
      <c r="AF646" s="107"/>
      <c r="AG646" s="107"/>
    </row>
    <row r="647" spans="1:33" ht="15.75" customHeight="1">
      <c r="A647" s="107"/>
      <c r="B647" s="107" t="s">
        <v>580</v>
      </c>
      <c r="C647" s="107" t="s">
        <v>448</v>
      </c>
      <c r="D647" s="107" t="s">
        <v>652</v>
      </c>
      <c r="E647" s="107" t="str">
        <f t="shared" si="268"/>
        <v>solar PV</v>
      </c>
      <c r="F647" s="107">
        <v>739720.84329999995</v>
      </c>
      <c r="G647" s="107">
        <f t="shared" ref="G647:G660" si="269">AVERAGE(F647,H647)</f>
        <v>785740.09829999995</v>
      </c>
      <c r="H647" s="107">
        <v>831759.35329999996</v>
      </c>
      <c r="I647" s="107">
        <f t="shared" ref="I647:I660" si="270">AVERAGE(H647,J647)</f>
        <v>831759.01049999997</v>
      </c>
      <c r="J647" s="107">
        <v>831758.66769999999</v>
      </c>
      <c r="K647" s="107">
        <f t="shared" ref="K647:K660" si="271">AVERAGE(J647,L647)</f>
        <v>827626.87675000005</v>
      </c>
      <c r="L647" s="107">
        <v>823495.0858</v>
      </c>
      <c r="M647" s="107">
        <f t="shared" ref="M647:M660" si="272">AVERAGE(L647,N647)</f>
        <v>946404.62690000003</v>
      </c>
      <c r="N647" s="107">
        <v>1069314.1680000001</v>
      </c>
      <c r="O647" s="107">
        <f t="shared" ref="O647:O660" si="273">AVERAGE(N647,P647)</f>
        <v>1355778.5389999999</v>
      </c>
      <c r="P647" s="107">
        <v>1642242.91</v>
      </c>
      <c r="Q647" s="107">
        <f t="shared" ref="Q647:Q660" si="274">AVERAGE(P647,R647)</f>
        <v>3625699.2859999998</v>
      </c>
      <c r="R647" s="107">
        <v>5609155.6619999995</v>
      </c>
      <c r="S647" s="107"/>
      <c r="T647" s="107"/>
      <c r="U647" s="107"/>
      <c r="V647" s="107"/>
      <c r="W647" s="107"/>
      <c r="X647" s="107"/>
      <c r="Y647" s="107"/>
      <c r="Z647" s="107"/>
      <c r="AA647" s="107"/>
      <c r="AB647" s="107"/>
      <c r="AC647" s="107"/>
      <c r="AD647" s="107"/>
      <c r="AE647" s="107"/>
      <c r="AF647" s="107"/>
      <c r="AG647" s="107"/>
    </row>
    <row r="648" spans="1:33" ht="15.75" customHeight="1">
      <c r="A648" s="107"/>
      <c r="B648" s="107" t="s">
        <v>579</v>
      </c>
      <c r="C648" s="107" t="s">
        <v>448</v>
      </c>
      <c r="D648" s="107" t="s">
        <v>638</v>
      </c>
      <c r="E648" s="107" t="str">
        <f t="shared" si="268"/>
        <v>biomass</v>
      </c>
      <c r="F648" s="107">
        <v>0</v>
      </c>
      <c r="G648" s="107">
        <f t="shared" si="269"/>
        <v>0</v>
      </c>
      <c r="H648" s="107">
        <v>0</v>
      </c>
      <c r="I648" s="107">
        <f t="shared" si="270"/>
        <v>0</v>
      </c>
      <c r="J648" s="107">
        <v>0</v>
      </c>
      <c r="K648" s="107">
        <f t="shared" si="271"/>
        <v>0</v>
      </c>
      <c r="L648" s="107">
        <v>0</v>
      </c>
      <c r="M648" s="107">
        <f t="shared" si="272"/>
        <v>0</v>
      </c>
      <c r="N648" s="107">
        <v>0</v>
      </c>
      <c r="O648" s="107">
        <f t="shared" si="273"/>
        <v>0</v>
      </c>
      <c r="P648" s="107">
        <v>0</v>
      </c>
      <c r="Q648" s="107">
        <f t="shared" si="274"/>
        <v>0</v>
      </c>
      <c r="R648" s="107">
        <v>0</v>
      </c>
      <c r="S648" s="107"/>
      <c r="T648" s="107"/>
      <c r="U648" s="107"/>
      <c r="V648" s="107"/>
      <c r="W648" s="107"/>
      <c r="X648" s="107"/>
      <c r="Y648" s="107"/>
      <c r="Z648" s="107"/>
      <c r="AA648" s="107"/>
      <c r="AB648" s="107"/>
      <c r="AC648" s="107"/>
      <c r="AD648" s="107"/>
      <c r="AE648" s="107"/>
      <c r="AF648" s="107"/>
      <c r="AG648" s="107"/>
    </row>
    <row r="649" spans="1:33" ht="15.75" customHeight="1">
      <c r="A649" s="107"/>
      <c r="B649" s="107" t="s">
        <v>579</v>
      </c>
      <c r="C649" s="107" t="s">
        <v>448</v>
      </c>
      <c r="D649" s="107" t="s">
        <v>639</v>
      </c>
      <c r="E649" s="107" t="str">
        <f t="shared" si="268"/>
        <v>hard coal</v>
      </c>
      <c r="F649" s="107">
        <v>0</v>
      </c>
      <c r="G649" s="107">
        <f t="shared" si="269"/>
        <v>0</v>
      </c>
      <c r="H649" s="107">
        <v>0</v>
      </c>
      <c r="I649" s="107">
        <f t="shared" si="270"/>
        <v>0</v>
      </c>
      <c r="J649" s="107">
        <v>0</v>
      </c>
      <c r="K649" s="107">
        <f t="shared" si="271"/>
        <v>0</v>
      </c>
      <c r="L649" s="107">
        <v>0</v>
      </c>
      <c r="M649" s="107">
        <f t="shared" si="272"/>
        <v>0</v>
      </c>
      <c r="N649" s="107">
        <v>0</v>
      </c>
      <c r="O649" s="107">
        <f t="shared" si="273"/>
        <v>0</v>
      </c>
      <c r="P649" s="107">
        <v>0</v>
      </c>
      <c r="Q649" s="107">
        <f t="shared" si="274"/>
        <v>0</v>
      </c>
      <c r="R649" s="107">
        <v>0</v>
      </c>
      <c r="S649" s="107"/>
      <c r="T649" s="107"/>
      <c r="U649" s="107"/>
      <c r="V649" s="107"/>
      <c r="W649" s="107"/>
      <c r="X649" s="107"/>
      <c r="Y649" s="107"/>
      <c r="Z649" s="107"/>
      <c r="AA649" s="107"/>
      <c r="AB649" s="107"/>
      <c r="AC649" s="107"/>
      <c r="AD649" s="107"/>
      <c r="AE649" s="107"/>
      <c r="AF649" s="107"/>
      <c r="AG649" s="107"/>
    </row>
    <row r="650" spans="1:33" ht="15.75" customHeight="1">
      <c r="A650" s="107"/>
      <c r="B650" s="107" t="s">
        <v>579</v>
      </c>
      <c r="C650" s="107" t="s">
        <v>448</v>
      </c>
      <c r="D650" s="107" t="s">
        <v>640</v>
      </c>
      <c r="E650" s="107" t="str">
        <f t="shared" si="268"/>
        <v>solar thermal</v>
      </c>
      <c r="F650" s="107">
        <v>0</v>
      </c>
      <c r="G650" s="107">
        <f t="shared" si="269"/>
        <v>0</v>
      </c>
      <c r="H650" s="107">
        <v>0</v>
      </c>
      <c r="I650" s="107">
        <f t="shared" si="270"/>
        <v>0</v>
      </c>
      <c r="J650" s="107">
        <v>0</v>
      </c>
      <c r="K650" s="107">
        <f t="shared" si="271"/>
        <v>0</v>
      </c>
      <c r="L650" s="107">
        <v>0</v>
      </c>
      <c r="M650" s="107">
        <f t="shared" si="272"/>
        <v>0</v>
      </c>
      <c r="N650" s="107">
        <v>0</v>
      </c>
      <c r="O650" s="107">
        <f t="shared" si="273"/>
        <v>0</v>
      </c>
      <c r="P650" s="107">
        <v>0</v>
      </c>
      <c r="Q650" s="107">
        <f t="shared" si="274"/>
        <v>0</v>
      </c>
      <c r="R650" s="107">
        <v>0</v>
      </c>
      <c r="S650" s="107"/>
      <c r="T650" s="107"/>
      <c r="U650" s="107"/>
      <c r="V650" s="107"/>
      <c r="W650" s="107"/>
      <c r="X650" s="107"/>
      <c r="Y650" s="107"/>
      <c r="Z650" s="107"/>
      <c r="AA650" s="107"/>
      <c r="AB650" s="107"/>
      <c r="AC650" s="107"/>
      <c r="AD650" s="107"/>
      <c r="AE650" s="107"/>
      <c r="AF650" s="107"/>
      <c r="AG650" s="107"/>
    </row>
    <row r="651" spans="1:33" ht="15.75" customHeight="1">
      <c r="A651" s="107"/>
      <c r="B651" s="107" t="s">
        <v>579</v>
      </c>
      <c r="C651" s="107" t="s">
        <v>448</v>
      </c>
      <c r="D651" s="107" t="s">
        <v>641</v>
      </c>
      <c r="E651" s="107" t="str">
        <f t="shared" si="268"/>
        <v>geothermal</v>
      </c>
      <c r="F651" s="107">
        <v>0</v>
      </c>
      <c r="G651" s="107">
        <f t="shared" si="269"/>
        <v>0</v>
      </c>
      <c r="H651" s="107">
        <v>0</v>
      </c>
      <c r="I651" s="107">
        <f t="shared" si="270"/>
        <v>0</v>
      </c>
      <c r="J651" s="107">
        <v>0</v>
      </c>
      <c r="K651" s="107">
        <f t="shared" si="271"/>
        <v>0</v>
      </c>
      <c r="L651" s="107">
        <v>0</v>
      </c>
      <c r="M651" s="107">
        <f t="shared" si="272"/>
        <v>0</v>
      </c>
      <c r="N651" s="107">
        <v>0</v>
      </c>
      <c r="O651" s="107">
        <f t="shared" si="273"/>
        <v>0</v>
      </c>
      <c r="P651" s="107">
        <v>0</v>
      </c>
      <c r="Q651" s="107">
        <f t="shared" si="274"/>
        <v>0</v>
      </c>
      <c r="R651" s="107">
        <v>0</v>
      </c>
      <c r="S651" s="107"/>
      <c r="T651" s="107"/>
      <c r="U651" s="107"/>
      <c r="V651" s="107"/>
      <c r="W651" s="107"/>
      <c r="X651" s="107"/>
      <c r="Y651" s="107"/>
      <c r="Z651" s="107"/>
      <c r="AA651" s="107"/>
      <c r="AB651" s="107"/>
      <c r="AC651" s="107"/>
      <c r="AD651" s="107"/>
      <c r="AE651" s="107"/>
      <c r="AF651" s="107"/>
      <c r="AG651" s="107"/>
    </row>
    <row r="652" spans="1:33" ht="15.75" customHeight="1">
      <c r="A652" s="107"/>
      <c r="B652" s="107" t="s">
        <v>579</v>
      </c>
      <c r="C652" s="107" t="s">
        <v>448</v>
      </c>
      <c r="D652" s="107" t="s">
        <v>642</v>
      </c>
      <c r="E652" s="107" t="str">
        <f t="shared" si="268"/>
        <v>hydro</v>
      </c>
      <c r="F652" s="107">
        <v>1240982.93</v>
      </c>
      <c r="G652" s="107">
        <f t="shared" si="269"/>
        <v>1242787.1200000001</v>
      </c>
      <c r="H652" s="107">
        <v>1244591.31</v>
      </c>
      <c r="I652" s="107">
        <f t="shared" si="270"/>
        <v>1244591.31</v>
      </c>
      <c r="J652" s="107">
        <v>1244591.31</v>
      </c>
      <c r="K652" s="107">
        <f t="shared" si="271"/>
        <v>1244591.31</v>
      </c>
      <c r="L652" s="107">
        <v>1244591.31</v>
      </c>
      <c r="M652" s="107">
        <f t="shared" si="272"/>
        <v>1244591.31</v>
      </c>
      <c r="N652" s="107">
        <v>1244591.31</v>
      </c>
      <c r="O652" s="107">
        <f t="shared" si="273"/>
        <v>1244591.31</v>
      </c>
      <c r="P652" s="107">
        <v>1244591.31</v>
      </c>
      <c r="Q652" s="107">
        <f t="shared" si="274"/>
        <v>1244591.31</v>
      </c>
      <c r="R652" s="107">
        <v>1244591.31</v>
      </c>
      <c r="S652" s="107"/>
      <c r="T652" s="107"/>
      <c r="U652" s="107"/>
      <c r="V652" s="107"/>
      <c r="W652" s="107"/>
      <c r="X652" s="107"/>
      <c r="Y652" s="107"/>
      <c r="Z652" s="107"/>
      <c r="AA652" s="107"/>
      <c r="AB652" s="107"/>
      <c r="AC652" s="107"/>
      <c r="AD652" s="107"/>
      <c r="AE652" s="107"/>
      <c r="AF652" s="107"/>
      <c r="AG652" s="107"/>
    </row>
    <row r="653" spans="1:33" ht="15.75" customHeight="1">
      <c r="A653" s="107"/>
      <c r="B653" s="107" t="s">
        <v>579</v>
      </c>
      <c r="C653" s="107" t="s">
        <v>448</v>
      </c>
      <c r="D653" s="107" t="s">
        <v>632</v>
      </c>
      <c r="E653" s="107" t="str">
        <f t="shared" si="268"/>
        <v>hydro</v>
      </c>
      <c r="F653" s="107">
        <v>24594713.329999998</v>
      </c>
      <c r="G653" s="107">
        <f t="shared" si="269"/>
        <v>24709936.609999999</v>
      </c>
      <c r="H653" s="107">
        <v>24825159.890000001</v>
      </c>
      <c r="I653" s="107">
        <f t="shared" si="270"/>
        <v>24447899.945</v>
      </c>
      <c r="J653" s="107">
        <v>24070640</v>
      </c>
      <c r="K653" s="107">
        <f t="shared" si="271"/>
        <v>24095963.335000001</v>
      </c>
      <c r="L653" s="107">
        <v>24121286.670000002</v>
      </c>
      <c r="M653" s="107">
        <f t="shared" si="272"/>
        <v>23723606.670000002</v>
      </c>
      <c r="N653" s="107">
        <v>23325926.670000002</v>
      </c>
      <c r="O653" s="107">
        <f t="shared" si="273"/>
        <v>23246663.335000001</v>
      </c>
      <c r="P653" s="107">
        <v>23167400</v>
      </c>
      <c r="Q653" s="107">
        <f t="shared" si="274"/>
        <v>22803153.32</v>
      </c>
      <c r="R653" s="107">
        <v>22438906.640000001</v>
      </c>
      <c r="S653" s="107"/>
      <c r="T653" s="107"/>
      <c r="U653" s="107"/>
      <c r="V653" s="107"/>
      <c r="W653" s="107"/>
      <c r="X653" s="107"/>
      <c r="Y653" s="107"/>
      <c r="Z653" s="107"/>
      <c r="AA653" s="107"/>
      <c r="AB653" s="107"/>
      <c r="AC653" s="107"/>
      <c r="AD653" s="107"/>
      <c r="AE653" s="107"/>
      <c r="AF653" s="107"/>
      <c r="AG653" s="107"/>
    </row>
    <row r="654" spans="1:33" ht="15.75" customHeight="1">
      <c r="A654" s="107"/>
      <c r="B654" s="107" t="s">
        <v>579</v>
      </c>
      <c r="C654" s="107" t="s">
        <v>448</v>
      </c>
      <c r="D654" s="107" t="s">
        <v>643</v>
      </c>
      <c r="E654" s="107" t="str">
        <f t="shared" si="268"/>
        <v>onshore wind</v>
      </c>
      <c r="F654" s="107">
        <v>519211.48599999998</v>
      </c>
      <c r="G654" s="107">
        <f t="shared" si="269"/>
        <v>519211.48599999998</v>
      </c>
      <c r="H654" s="107">
        <v>519211.48599999998</v>
      </c>
      <c r="I654" s="107">
        <f t="shared" si="270"/>
        <v>519211.48599999998</v>
      </c>
      <c r="J654" s="107">
        <v>519211.48599999998</v>
      </c>
      <c r="K654" s="107">
        <f t="shared" si="271"/>
        <v>519211.48599999998</v>
      </c>
      <c r="L654" s="107">
        <v>519211.48599999998</v>
      </c>
      <c r="M654" s="107">
        <f t="shared" si="272"/>
        <v>519211.48599999998</v>
      </c>
      <c r="N654" s="107">
        <v>519211.48599999998</v>
      </c>
      <c r="O654" s="107">
        <f t="shared" si="273"/>
        <v>512364.83159999998</v>
      </c>
      <c r="P654" s="107">
        <v>505518.17719999998</v>
      </c>
      <c r="Q654" s="107">
        <f t="shared" si="274"/>
        <v>505518.17719999998</v>
      </c>
      <c r="R654" s="107">
        <v>505518.17719999998</v>
      </c>
      <c r="S654" s="107"/>
      <c r="T654" s="107"/>
      <c r="U654" s="107"/>
      <c r="V654" s="107"/>
      <c r="W654" s="107"/>
      <c r="X654" s="107"/>
      <c r="Y654" s="107"/>
      <c r="Z654" s="107"/>
      <c r="AA654" s="107"/>
      <c r="AB654" s="107"/>
      <c r="AC654" s="107"/>
      <c r="AD654" s="107"/>
      <c r="AE654" s="107"/>
      <c r="AF654" s="107"/>
      <c r="AG654" s="107"/>
    </row>
    <row r="655" spans="1:33" ht="15.75" customHeight="1">
      <c r="A655" s="107"/>
      <c r="B655" s="107" t="s">
        <v>579</v>
      </c>
      <c r="C655" s="107" t="s">
        <v>448</v>
      </c>
      <c r="D655" s="107" t="s">
        <v>644</v>
      </c>
      <c r="E655" s="107" t="str">
        <f t="shared" si="268"/>
        <v>natural gas nonpeaker</v>
      </c>
      <c r="F655" s="107">
        <v>0</v>
      </c>
      <c r="G655" s="107">
        <f t="shared" si="269"/>
        <v>0</v>
      </c>
      <c r="H655" s="107">
        <v>0</v>
      </c>
      <c r="I655" s="107">
        <f t="shared" si="270"/>
        <v>0</v>
      </c>
      <c r="J655" s="107">
        <v>0</v>
      </c>
      <c r="K655" s="107">
        <f t="shared" si="271"/>
        <v>0</v>
      </c>
      <c r="L655" s="107">
        <v>0</v>
      </c>
      <c r="M655" s="107">
        <f t="shared" si="272"/>
        <v>0</v>
      </c>
      <c r="N655" s="107">
        <v>0</v>
      </c>
      <c r="O655" s="107">
        <f t="shared" si="273"/>
        <v>0</v>
      </c>
      <c r="P655" s="107">
        <v>0</v>
      </c>
      <c r="Q655" s="107">
        <f t="shared" si="274"/>
        <v>0</v>
      </c>
      <c r="R655" s="107">
        <v>0</v>
      </c>
      <c r="S655" s="107"/>
      <c r="T655" s="107"/>
      <c r="U655" s="107"/>
      <c r="V655" s="107"/>
      <c r="W655" s="107"/>
      <c r="X655" s="107"/>
      <c r="Y655" s="107"/>
      <c r="Z655" s="107"/>
      <c r="AA655" s="107"/>
      <c r="AB655" s="107"/>
      <c r="AC655" s="107"/>
      <c r="AD655" s="107"/>
      <c r="AE655" s="107"/>
      <c r="AF655" s="107"/>
      <c r="AG655" s="107"/>
    </row>
    <row r="656" spans="1:33" ht="15.75" customHeight="1">
      <c r="A656" s="107"/>
      <c r="B656" s="107" t="s">
        <v>579</v>
      </c>
      <c r="C656" s="107" t="s">
        <v>448</v>
      </c>
      <c r="D656" s="107" t="s">
        <v>645</v>
      </c>
      <c r="E656" s="107" t="str">
        <f t="shared" si="268"/>
        <v>natural gas peaker</v>
      </c>
      <c r="F656" s="107">
        <v>47055.260090000003</v>
      </c>
      <c r="G656" s="107">
        <f t="shared" si="269"/>
        <v>47055.260090000003</v>
      </c>
      <c r="H656" s="107">
        <v>47055.260090000003</v>
      </c>
      <c r="I656" s="107">
        <f t="shared" si="270"/>
        <v>47055.260090000003</v>
      </c>
      <c r="J656" s="107">
        <v>47055.260090000003</v>
      </c>
      <c r="K656" s="107">
        <f t="shared" si="271"/>
        <v>35868.527105000001</v>
      </c>
      <c r="L656" s="107">
        <v>24681.794119999999</v>
      </c>
      <c r="M656" s="107">
        <f t="shared" si="272"/>
        <v>30986.728114999998</v>
      </c>
      <c r="N656" s="107">
        <v>37291.662109999997</v>
      </c>
      <c r="O656" s="107">
        <f t="shared" si="273"/>
        <v>38125.462499999994</v>
      </c>
      <c r="P656" s="107">
        <v>38959.262889999998</v>
      </c>
      <c r="Q656" s="107">
        <f t="shared" si="274"/>
        <v>33720.000319999999</v>
      </c>
      <c r="R656" s="107">
        <v>28480.73775</v>
      </c>
      <c r="S656" s="107"/>
      <c r="T656" s="107"/>
      <c r="U656" s="107"/>
      <c r="V656" s="107"/>
      <c r="W656" s="107"/>
      <c r="X656" s="107"/>
      <c r="Y656" s="107"/>
      <c r="Z656" s="107"/>
      <c r="AA656" s="107"/>
      <c r="AB656" s="107"/>
      <c r="AC656" s="107"/>
      <c r="AD656" s="107"/>
      <c r="AE656" s="107"/>
      <c r="AF656" s="107"/>
      <c r="AG656" s="107"/>
    </row>
    <row r="657" spans="1:33" ht="15.75" customHeight="1">
      <c r="A657" s="107"/>
      <c r="B657" s="107" t="s">
        <v>579</v>
      </c>
      <c r="C657" s="107" t="s">
        <v>448</v>
      </c>
      <c r="D657" s="107" t="s">
        <v>646</v>
      </c>
      <c r="E657" s="107" t="str">
        <f t="shared" si="268"/>
        <v>nuclear</v>
      </c>
      <c r="F657" s="107">
        <v>0</v>
      </c>
      <c r="G657" s="107">
        <f t="shared" si="269"/>
        <v>0</v>
      </c>
      <c r="H657" s="107">
        <v>0</v>
      </c>
      <c r="I657" s="107">
        <f t="shared" si="270"/>
        <v>0</v>
      </c>
      <c r="J657" s="107">
        <v>0</v>
      </c>
      <c r="K657" s="107">
        <f t="shared" si="271"/>
        <v>0</v>
      </c>
      <c r="L657" s="107">
        <v>0</v>
      </c>
      <c r="M657" s="107">
        <f t="shared" si="272"/>
        <v>0</v>
      </c>
      <c r="N657" s="107">
        <v>0</v>
      </c>
      <c r="O657" s="107">
        <f t="shared" si="273"/>
        <v>0</v>
      </c>
      <c r="P657" s="107">
        <v>0</v>
      </c>
      <c r="Q657" s="107">
        <f t="shared" si="274"/>
        <v>0</v>
      </c>
      <c r="R657" s="107">
        <v>0</v>
      </c>
      <c r="S657" s="107"/>
      <c r="T657" s="107"/>
      <c r="U657" s="107"/>
      <c r="V657" s="107"/>
      <c r="W657" s="107"/>
      <c r="X657" s="107"/>
      <c r="Y657" s="107"/>
      <c r="Z657" s="107"/>
      <c r="AA657" s="107"/>
      <c r="AB657" s="107"/>
      <c r="AC657" s="107"/>
      <c r="AD657" s="107"/>
      <c r="AE657" s="107"/>
      <c r="AF657" s="107"/>
      <c r="AG657" s="107"/>
    </row>
    <row r="658" spans="1:33" ht="15.75" customHeight="1">
      <c r="A658" s="107"/>
      <c r="B658" s="107" t="s">
        <v>579</v>
      </c>
      <c r="C658" s="107" t="s">
        <v>448</v>
      </c>
      <c r="D658" s="107" t="s">
        <v>647</v>
      </c>
      <c r="E658" s="107" t="str">
        <f t="shared" si="268"/>
        <v>offshore wind</v>
      </c>
      <c r="F658" s="107">
        <v>0</v>
      </c>
      <c r="G658" s="107">
        <f t="shared" si="269"/>
        <v>0</v>
      </c>
      <c r="H658" s="107">
        <v>0</v>
      </c>
      <c r="I658" s="107">
        <f t="shared" si="270"/>
        <v>0</v>
      </c>
      <c r="J658" s="107">
        <v>0</v>
      </c>
      <c r="K658" s="107">
        <f t="shared" si="271"/>
        <v>0</v>
      </c>
      <c r="L658" s="107">
        <v>0</v>
      </c>
      <c r="M658" s="107">
        <f t="shared" si="272"/>
        <v>0</v>
      </c>
      <c r="N658" s="107">
        <v>0</v>
      </c>
      <c r="O658" s="107">
        <f t="shared" si="273"/>
        <v>0</v>
      </c>
      <c r="P658" s="107">
        <v>0</v>
      </c>
      <c r="Q658" s="107">
        <f t="shared" si="274"/>
        <v>0</v>
      </c>
      <c r="R658" s="107">
        <v>0</v>
      </c>
      <c r="S658" s="107"/>
      <c r="T658" s="107"/>
      <c r="U658" s="107"/>
      <c r="V658" s="107"/>
      <c r="W658" s="107"/>
      <c r="X658" s="107"/>
      <c r="Y658" s="107"/>
      <c r="Z658" s="107"/>
      <c r="AA658" s="107"/>
      <c r="AB658" s="107"/>
      <c r="AC658" s="107"/>
      <c r="AD658" s="107"/>
      <c r="AE658" s="107"/>
      <c r="AF658" s="107"/>
      <c r="AG658" s="107"/>
    </row>
    <row r="659" spans="1:33" ht="15.75" customHeight="1">
      <c r="A659" s="107"/>
      <c r="B659" s="107" t="s">
        <v>579</v>
      </c>
      <c r="C659" s="107" t="s">
        <v>448</v>
      </c>
      <c r="D659" s="107" t="s">
        <v>648</v>
      </c>
      <c r="E659" s="107" t="str">
        <f t="shared" si="268"/>
        <v>crude oil</v>
      </c>
      <c r="F659" s="107">
        <v>7323.0182400000003</v>
      </c>
      <c r="G659" s="107">
        <f t="shared" si="269"/>
        <v>7323.0182400000003</v>
      </c>
      <c r="H659" s="107">
        <v>7323.0182400000003</v>
      </c>
      <c r="I659" s="107">
        <f t="shared" si="270"/>
        <v>7323.0182400000003</v>
      </c>
      <c r="J659" s="107">
        <v>7323.0182400000003</v>
      </c>
      <c r="K659" s="107">
        <f t="shared" si="271"/>
        <v>7323.0182400000003</v>
      </c>
      <c r="L659" s="107">
        <v>7323.0182400000003</v>
      </c>
      <c r="M659" s="107">
        <f t="shared" si="272"/>
        <v>7323.0182400000003</v>
      </c>
      <c r="N659" s="107">
        <v>7323.0182400000003</v>
      </c>
      <c r="O659" s="107">
        <f t="shared" si="273"/>
        <v>7323.0182400000003</v>
      </c>
      <c r="P659" s="107">
        <v>7323.0182400000003</v>
      </c>
      <c r="Q659" s="107">
        <f t="shared" si="274"/>
        <v>7323.0182400000003</v>
      </c>
      <c r="R659" s="107">
        <v>7323.0182400000003</v>
      </c>
      <c r="S659" s="107"/>
      <c r="T659" s="107"/>
      <c r="U659" s="107"/>
      <c r="V659" s="107"/>
      <c r="W659" s="107"/>
      <c r="X659" s="107"/>
      <c r="Y659" s="107"/>
      <c r="Z659" s="107"/>
      <c r="AA659" s="107"/>
      <c r="AB659" s="107"/>
      <c r="AC659" s="107"/>
      <c r="AD659" s="107"/>
      <c r="AE659" s="107"/>
      <c r="AF659" s="107"/>
      <c r="AG659" s="107"/>
    </row>
    <row r="660" spans="1:33" ht="15.75" customHeight="1">
      <c r="A660" s="107"/>
      <c r="B660" s="107" t="s">
        <v>579</v>
      </c>
      <c r="C660" s="107" t="s">
        <v>448</v>
      </c>
      <c r="D660" s="107" t="s">
        <v>649</v>
      </c>
      <c r="E660" s="107" t="str">
        <f t="shared" si="268"/>
        <v>solar PV</v>
      </c>
      <c r="F660" s="107">
        <v>165785.87239999999</v>
      </c>
      <c r="G660" s="107">
        <f t="shared" si="269"/>
        <v>173827.54019999999</v>
      </c>
      <c r="H660" s="107">
        <v>181869.20800000001</v>
      </c>
      <c r="I660" s="107">
        <f t="shared" si="270"/>
        <v>187323.83929999999</v>
      </c>
      <c r="J660" s="107">
        <v>192778.4706</v>
      </c>
      <c r="K660" s="107">
        <f t="shared" si="271"/>
        <v>197740.0177</v>
      </c>
      <c r="L660" s="107">
        <v>202701.56479999999</v>
      </c>
      <c r="M660" s="107">
        <f t="shared" si="272"/>
        <v>210000.89705</v>
      </c>
      <c r="N660" s="107">
        <v>217300.22930000001</v>
      </c>
      <c r="O660" s="107">
        <f t="shared" si="273"/>
        <v>226958.4186</v>
      </c>
      <c r="P660" s="107">
        <v>236616.6079</v>
      </c>
      <c r="Q660" s="107">
        <f t="shared" si="274"/>
        <v>249298.92674999998</v>
      </c>
      <c r="R660" s="107">
        <v>261981.24559999999</v>
      </c>
      <c r="S660" s="107"/>
      <c r="T660" s="107"/>
      <c r="U660" s="107"/>
      <c r="V660" s="107"/>
      <c r="W660" s="107"/>
      <c r="X660" s="107"/>
      <c r="Y660" s="107"/>
      <c r="Z660" s="107"/>
      <c r="AA660" s="107"/>
      <c r="AB660" s="107"/>
      <c r="AC660" s="107"/>
      <c r="AD660" s="107"/>
      <c r="AE660" s="107"/>
      <c r="AF660" s="107"/>
      <c r="AG660" s="107"/>
    </row>
    <row r="661" spans="1:33" ht="15.75" customHeight="1">
      <c r="A661" s="107"/>
      <c r="B661" s="107" t="s">
        <v>579</v>
      </c>
      <c r="C661" s="107" t="s">
        <v>448</v>
      </c>
      <c r="D661" s="107" t="s">
        <v>650</v>
      </c>
      <c r="E661" s="107" t="str">
        <f t="shared" si="268"/>
        <v>storage</v>
      </c>
      <c r="F661" s="107">
        <v>0</v>
      </c>
      <c r="G661" s="107">
        <v>0</v>
      </c>
      <c r="H661" s="107">
        <v>0</v>
      </c>
      <c r="I661" s="107">
        <v>0</v>
      </c>
      <c r="J661" s="107">
        <v>0</v>
      </c>
      <c r="K661" s="107">
        <v>0</v>
      </c>
      <c r="L661" s="107">
        <v>0</v>
      </c>
      <c r="M661" s="107">
        <v>0</v>
      </c>
      <c r="N661" s="107">
        <v>0</v>
      </c>
      <c r="O661" s="107">
        <v>0</v>
      </c>
      <c r="P661" s="107">
        <v>0</v>
      </c>
      <c r="Q661" s="107">
        <v>0</v>
      </c>
      <c r="R661" s="107">
        <v>0</v>
      </c>
      <c r="S661" s="107"/>
      <c r="T661" s="107"/>
      <c r="U661" s="107"/>
      <c r="V661" s="107"/>
      <c r="W661" s="107"/>
      <c r="X661" s="107"/>
      <c r="Y661" s="107"/>
      <c r="Z661" s="107"/>
      <c r="AA661" s="107"/>
      <c r="AB661" s="107"/>
      <c r="AC661" s="107"/>
      <c r="AD661" s="107"/>
      <c r="AE661" s="107"/>
      <c r="AF661" s="107"/>
      <c r="AG661" s="107"/>
    </row>
    <row r="662" spans="1:33" ht="15.75" customHeight="1">
      <c r="A662" s="107"/>
      <c r="B662" s="107" t="s">
        <v>579</v>
      </c>
      <c r="C662" s="107" t="s">
        <v>448</v>
      </c>
      <c r="D662" s="107" t="s">
        <v>652</v>
      </c>
      <c r="E662" s="107" t="str">
        <f t="shared" si="268"/>
        <v>solar PV</v>
      </c>
      <c r="F662" s="107">
        <v>178694.6489</v>
      </c>
      <c r="G662" s="107">
        <f t="shared" ref="G662:G675" si="275">AVERAGE(F662,H662)</f>
        <v>183220.85580000002</v>
      </c>
      <c r="H662" s="107">
        <v>187747.06270000001</v>
      </c>
      <c r="I662" s="107">
        <f t="shared" ref="I662:I675" si="276">AVERAGE(H662,J662)</f>
        <v>187747.06270000001</v>
      </c>
      <c r="J662" s="107">
        <v>187747.06270000001</v>
      </c>
      <c r="K662" s="107">
        <f t="shared" ref="K662:K675" si="277">AVERAGE(J662,L662)</f>
        <v>186811.77549999999</v>
      </c>
      <c r="L662" s="107">
        <v>185876.4883</v>
      </c>
      <c r="M662" s="107">
        <f t="shared" ref="M662:M675" si="278">AVERAGE(L662,N662)</f>
        <v>184948.3665</v>
      </c>
      <c r="N662" s="107">
        <v>184020.24470000001</v>
      </c>
      <c r="O662" s="107">
        <f t="shared" ref="O662:O675" si="279">AVERAGE(N662,P662)</f>
        <v>183101.34505</v>
      </c>
      <c r="P662" s="107">
        <v>182182.4454</v>
      </c>
      <c r="Q662" s="107">
        <f t="shared" ref="Q662:Q675" si="280">AVERAGE(P662,R662)</f>
        <v>181273.12255</v>
      </c>
      <c r="R662" s="107">
        <v>180363.7997</v>
      </c>
      <c r="S662" s="107"/>
      <c r="T662" s="107"/>
      <c r="U662" s="107"/>
      <c r="V662" s="107"/>
      <c r="W662" s="107"/>
      <c r="X662" s="107"/>
      <c r="Y662" s="107"/>
      <c r="Z662" s="107"/>
      <c r="AA662" s="107"/>
      <c r="AB662" s="107"/>
      <c r="AC662" s="107"/>
      <c r="AD662" s="107"/>
      <c r="AE662" s="107"/>
      <c r="AF662" s="107"/>
      <c r="AG662" s="107"/>
    </row>
    <row r="663" spans="1:33" ht="15.75" customHeight="1">
      <c r="A663" s="107"/>
      <c r="B663" s="107" t="s">
        <v>581</v>
      </c>
      <c r="C663" s="107" t="s">
        <v>448</v>
      </c>
      <c r="D663" s="107" t="s">
        <v>638</v>
      </c>
      <c r="E663" s="107" t="str">
        <f t="shared" si="268"/>
        <v>biomass</v>
      </c>
      <c r="F663" s="107">
        <v>0</v>
      </c>
      <c r="G663" s="107">
        <f t="shared" si="275"/>
        <v>0</v>
      </c>
      <c r="H663" s="107">
        <v>0</v>
      </c>
      <c r="I663" s="107">
        <f t="shared" si="276"/>
        <v>0</v>
      </c>
      <c r="J663" s="107">
        <v>0</v>
      </c>
      <c r="K663" s="107">
        <f t="shared" si="277"/>
        <v>0</v>
      </c>
      <c r="L663" s="107">
        <v>0</v>
      </c>
      <c r="M663" s="107">
        <f t="shared" si="278"/>
        <v>0</v>
      </c>
      <c r="N663" s="107">
        <v>0</v>
      </c>
      <c r="O663" s="107">
        <f t="shared" si="279"/>
        <v>0</v>
      </c>
      <c r="P663" s="107">
        <v>0</v>
      </c>
      <c r="Q663" s="107">
        <f t="shared" si="280"/>
        <v>71185.823950000005</v>
      </c>
      <c r="R663" s="107">
        <v>142371.64790000001</v>
      </c>
      <c r="S663" s="107"/>
      <c r="T663" s="107"/>
      <c r="U663" s="107"/>
      <c r="V663" s="107"/>
      <c r="W663" s="107"/>
      <c r="X663" s="107"/>
      <c r="Y663" s="107"/>
      <c r="Z663" s="107"/>
      <c r="AA663" s="107"/>
      <c r="AB663" s="107"/>
      <c r="AC663" s="107"/>
      <c r="AD663" s="107"/>
      <c r="AE663" s="107"/>
      <c r="AF663" s="107"/>
      <c r="AG663" s="107"/>
    </row>
    <row r="664" spans="1:33" ht="15.75" customHeight="1">
      <c r="A664" s="107"/>
      <c r="B664" s="107" t="s">
        <v>581</v>
      </c>
      <c r="C664" s="107" t="s">
        <v>448</v>
      </c>
      <c r="D664" s="107" t="s">
        <v>639</v>
      </c>
      <c r="E664" s="107" t="str">
        <f t="shared" si="268"/>
        <v>hard coal</v>
      </c>
      <c r="F664" s="107">
        <v>7285791.1359999999</v>
      </c>
      <c r="G664" s="107">
        <f t="shared" si="275"/>
        <v>5263655.5185000002</v>
      </c>
      <c r="H664" s="107">
        <v>3241519.9010000001</v>
      </c>
      <c r="I664" s="107">
        <f t="shared" si="276"/>
        <v>3968989.8849999998</v>
      </c>
      <c r="J664" s="107">
        <v>4696459.8689999999</v>
      </c>
      <c r="K664" s="107">
        <f t="shared" si="277"/>
        <v>4830852.4904999994</v>
      </c>
      <c r="L664" s="107">
        <v>4965245.1119999997</v>
      </c>
      <c r="M664" s="107">
        <f t="shared" si="278"/>
        <v>2482622.5559999999</v>
      </c>
      <c r="N664" s="107">
        <v>0</v>
      </c>
      <c r="O664" s="107">
        <f t="shared" si="279"/>
        <v>0</v>
      </c>
      <c r="P664" s="107">
        <v>0</v>
      </c>
      <c r="Q664" s="107">
        <f t="shared" si="280"/>
        <v>0</v>
      </c>
      <c r="R664" s="107">
        <v>0</v>
      </c>
      <c r="S664" s="107"/>
      <c r="T664" s="107"/>
      <c r="U664" s="107"/>
      <c r="V664" s="107"/>
      <c r="W664" s="107"/>
      <c r="X664" s="107"/>
      <c r="Y664" s="107"/>
      <c r="Z664" s="107"/>
      <c r="AA664" s="107"/>
      <c r="AB664" s="107"/>
      <c r="AC664" s="107"/>
      <c r="AD664" s="107"/>
      <c r="AE664" s="107"/>
      <c r="AF664" s="107"/>
      <c r="AG664" s="107"/>
    </row>
    <row r="665" spans="1:33" ht="15.75" customHeight="1">
      <c r="A665" s="107"/>
      <c r="B665" s="107" t="s">
        <v>581</v>
      </c>
      <c r="C665" s="107" t="s">
        <v>448</v>
      </c>
      <c r="D665" s="107" t="s">
        <v>640</v>
      </c>
      <c r="E665" s="107" t="str">
        <f t="shared" si="268"/>
        <v>solar thermal</v>
      </c>
      <c r="F665" s="107">
        <v>0</v>
      </c>
      <c r="G665" s="107">
        <f t="shared" si="275"/>
        <v>0</v>
      </c>
      <c r="H665" s="107">
        <v>0</v>
      </c>
      <c r="I665" s="107">
        <f t="shared" si="276"/>
        <v>0</v>
      </c>
      <c r="J665" s="107">
        <v>0</v>
      </c>
      <c r="K665" s="107">
        <f t="shared" si="277"/>
        <v>0</v>
      </c>
      <c r="L665" s="107">
        <v>0</v>
      </c>
      <c r="M665" s="107">
        <f t="shared" si="278"/>
        <v>0</v>
      </c>
      <c r="N665" s="107">
        <v>0</v>
      </c>
      <c r="O665" s="107">
        <f t="shared" si="279"/>
        <v>0</v>
      </c>
      <c r="P665" s="107">
        <v>0</v>
      </c>
      <c r="Q665" s="107">
        <f t="shared" si="280"/>
        <v>0</v>
      </c>
      <c r="R665" s="107">
        <v>0</v>
      </c>
      <c r="S665" s="107"/>
      <c r="T665" s="107"/>
      <c r="U665" s="107"/>
      <c r="V665" s="107"/>
      <c r="W665" s="107"/>
      <c r="X665" s="107"/>
      <c r="Y665" s="107"/>
      <c r="Z665" s="107"/>
      <c r="AA665" s="107"/>
      <c r="AB665" s="107"/>
      <c r="AC665" s="107"/>
      <c r="AD665" s="107"/>
      <c r="AE665" s="107"/>
      <c r="AF665" s="107"/>
      <c r="AG665" s="107"/>
    </row>
    <row r="666" spans="1:33" ht="15.75" customHeight="1">
      <c r="A666" s="107"/>
      <c r="B666" s="107" t="s">
        <v>581</v>
      </c>
      <c r="C666" s="107" t="s">
        <v>448</v>
      </c>
      <c r="D666" s="107" t="s">
        <v>641</v>
      </c>
      <c r="E666" s="107" t="str">
        <f t="shared" si="268"/>
        <v>geothermal</v>
      </c>
      <c r="F666" s="107">
        <v>0</v>
      </c>
      <c r="G666" s="107">
        <f t="shared" si="275"/>
        <v>0</v>
      </c>
      <c r="H666" s="107">
        <v>0</v>
      </c>
      <c r="I666" s="107">
        <f t="shared" si="276"/>
        <v>0</v>
      </c>
      <c r="J666" s="107">
        <v>0</v>
      </c>
      <c r="K666" s="107">
        <f t="shared" si="277"/>
        <v>0</v>
      </c>
      <c r="L666" s="107">
        <v>0</v>
      </c>
      <c r="M666" s="107">
        <f t="shared" si="278"/>
        <v>0</v>
      </c>
      <c r="N666" s="107">
        <v>0</v>
      </c>
      <c r="O666" s="107">
        <f t="shared" si="279"/>
        <v>0</v>
      </c>
      <c r="P666" s="107">
        <v>0</v>
      </c>
      <c r="Q666" s="107">
        <f t="shared" si="280"/>
        <v>0</v>
      </c>
      <c r="R666" s="107">
        <v>0</v>
      </c>
      <c r="S666" s="107"/>
      <c r="T666" s="107"/>
      <c r="U666" s="107"/>
      <c r="V666" s="107"/>
      <c r="W666" s="107"/>
      <c r="X666" s="107"/>
      <c r="Y666" s="107"/>
      <c r="Z666" s="107"/>
      <c r="AA666" s="107"/>
      <c r="AB666" s="107"/>
      <c r="AC666" s="107"/>
      <c r="AD666" s="107"/>
      <c r="AE666" s="107"/>
      <c r="AF666" s="107"/>
      <c r="AG666" s="107"/>
    </row>
    <row r="667" spans="1:33" ht="15.75" customHeight="1">
      <c r="A667" s="107"/>
      <c r="B667" s="107" t="s">
        <v>581</v>
      </c>
      <c r="C667" s="107" t="s">
        <v>448</v>
      </c>
      <c r="D667" s="107" t="s">
        <v>642</v>
      </c>
      <c r="E667" s="107" t="str">
        <f t="shared" si="268"/>
        <v>hydro</v>
      </c>
      <c r="F667" s="107">
        <v>79438621.629999995</v>
      </c>
      <c r="G667" s="107">
        <f t="shared" si="275"/>
        <v>81310521.234999999</v>
      </c>
      <c r="H667" s="107">
        <v>83182420.840000004</v>
      </c>
      <c r="I667" s="107">
        <f t="shared" si="276"/>
        <v>83182420.840000004</v>
      </c>
      <c r="J667" s="107">
        <v>83182420.840000004</v>
      </c>
      <c r="K667" s="107">
        <f t="shared" si="277"/>
        <v>83182420.840000004</v>
      </c>
      <c r="L667" s="107">
        <v>83182420.840000004</v>
      </c>
      <c r="M667" s="107">
        <f t="shared" si="278"/>
        <v>83182420.840000004</v>
      </c>
      <c r="N667" s="107">
        <v>83182420.840000004</v>
      </c>
      <c r="O667" s="107">
        <f t="shared" si="279"/>
        <v>83182420.840000004</v>
      </c>
      <c r="P667" s="107">
        <v>83182420.840000004</v>
      </c>
      <c r="Q667" s="107">
        <f t="shared" si="280"/>
        <v>83182420.840000004</v>
      </c>
      <c r="R667" s="107">
        <v>83182420.840000004</v>
      </c>
      <c r="S667" s="107"/>
      <c r="T667" s="107"/>
      <c r="U667" s="107"/>
      <c r="V667" s="107"/>
      <c r="W667" s="107"/>
      <c r="X667" s="107"/>
      <c r="Y667" s="107"/>
      <c r="Z667" s="107"/>
      <c r="AA667" s="107"/>
      <c r="AB667" s="107"/>
      <c r="AC667" s="107"/>
      <c r="AD667" s="107"/>
      <c r="AE667" s="107"/>
      <c r="AF667" s="107"/>
      <c r="AG667" s="107"/>
    </row>
    <row r="668" spans="1:33" ht="15.75" customHeight="1">
      <c r="A668" s="107"/>
      <c r="B668" s="107" t="s">
        <v>581</v>
      </c>
      <c r="C668" s="107" t="s">
        <v>448</v>
      </c>
      <c r="D668" s="107" t="s">
        <v>632</v>
      </c>
      <c r="E668" s="107" t="str">
        <f t="shared" si="268"/>
        <v>hydro</v>
      </c>
      <c r="F668" s="107">
        <v>10414453.32</v>
      </c>
      <c r="G668" s="107">
        <f t="shared" si="275"/>
        <v>10207226.6215</v>
      </c>
      <c r="H668" s="107">
        <v>9999999.9230000004</v>
      </c>
      <c r="I668" s="107">
        <f t="shared" si="276"/>
        <v>9654739.932500001</v>
      </c>
      <c r="J668" s="107">
        <v>9309479.9419999998</v>
      </c>
      <c r="K668" s="107">
        <f t="shared" si="277"/>
        <v>9013449.9710000008</v>
      </c>
      <c r="L668" s="107">
        <v>8717420</v>
      </c>
      <c r="M668" s="107">
        <f t="shared" si="278"/>
        <v>9660635</v>
      </c>
      <c r="N668" s="107">
        <v>10603850</v>
      </c>
      <c r="O668" s="107">
        <f t="shared" si="279"/>
        <v>10512864.940000001</v>
      </c>
      <c r="P668" s="107">
        <v>10421879.880000001</v>
      </c>
      <c r="Q668" s="107">
        <f t="shared" si="280"/>
        <v>10326674.870000001</v>
      </c>
      <c r="R668" s="107">
        <v>10231469.859999999</v>
      </c>
      <c r="S668" s="107"/>
      <c r="T668" s="107"/>
      <c r="U668" s="107"/>
      <c r="V668" s="107"/>
      <c r="W668" s="107"/>
      <c r="X668" s="107"/>
      <c r="Y668" s="107"/>
      <c r="Z668" s="107"/>
      <c r="AA668" s="107"/>
      <c r="AB668" s="107"/>
      <c r="AC668" s="107"/>
      <c r="AD668" s="107"/>
      <c r="AE668" s="107"/>
      <c r="AF668" s="107"/>
      <c r="AG668" s="107"/>
    </row>
    <row r="669" spans="1:33" ht="15.75" customHeight="1">
      <c r="A669" s="107"/>
      <c r="B669" s="107" t="s">
        <v>581</v>
      </c>
      <c r="C669" s="107" t="s">
        <v>448</v>
      </c>
      <c r="D669" s="107" t="s">
        <v>643</v>
      </c>
      <c r="E669" s="107" t="str">
        <f t="shared" si="268"/>
        <v>onshore wind</v>
      </c>
      <c r="F669" s="107">
        <v>8401499.1640000008</v>
      </c>
      <c r="G669" s="107">
        <f t="shared" si="275"/>
        <v>8657432.3194999993</v>
      </c>
      <c r="H669" s="107">
        <v>8913365.4749999996</v>
      </c>
      <c r="I669" s="107">
        <f t="shared" si="276"/>
        <v>8938554.3249999993</v>
      </c>
      <c r="J669" s="107">
        <v>8963743.1750000007</v>
      </c>
      <c r="K669" s="107">
        <f t="shared" si="277"/>
        <v>8963645.8399999999</v>
      </c>
      <c r="L669" s="107">
        <v>8963548.5050000008</v>
      </c>
      <c r="M669" s="107">
        <f t="shared" si="278"/>
        <v>8962640.2285000011</v>
      </c>
      <c r="N669" s="107">
        <v>8961731.9519999996</v>
      </c>
      <c r="O669" s="107">
        <f t="shared" si="279"/>
        <v>8959238.3570000008</v>
      </c>
      <c r="P669" s="107">
        <v>8956744.7620000001</v>
      </c>
      <c r="Q669" s="107">
        <f t="shared" si="280"/>
        <v>10703668.276000001</v>
      </c>
      <c r="R669" s="107">
        <v>12450591.789999999</v>
      </c>
      <c r="S669" s="107"/>
      <c r="T669" s="107"/>
      <c r="U669" s="107"/>
      <c r="V669" s="107"/>
      <c r="W669" s="107"/>
      <c r="X669" s="107"/>
      <c r="Y669" s="107"/>
      <c r="Z669" s="107"/>
      <c r="AA669" s="107"/>
      <c r="AB669" s="107"/>
      <c r="AC669" s="107"/>
      <c r="AD669" s="107"/>
      <c r="AE669" s="107"/>
      <c r="AF669" s="107"/>
      <c r="AG669" s="107"/>
    </row>
    <row r="670" spans="1:33" ht="15.75" customHeight="1">
      <c r="A670" s="107"/>
      <c r="B670" s="107" t="s">
        <v>581</v>
      </c>
      <c r="C670" s="107" t="s">
        <v>448</v>
      </c>
      <c r="D670" s="107" t="s">
        <v>644</v>
      </c>
      <c r="E670" s="107" t="str">
        <f t="shared" si="268"/>
        <v>natural gas nonpeaker</v>
      </c>
      <c r="F670" s="107">
        <v>6889597.7960000001</v>
      </c>
      <c r="G670" s="107">
        <f t="shared" si="275"/>
        <v>6114318.8654999994</v>
      </c>
      <c r="H670" s="107">
        <v>5339039.9349999996</v>
      </c>
      <c r="I670" s="107">
        <f t="shared" si="276"/>
        <v>6553886.1574999997</v>
      </c>
      <c r="J670" s="107">
        <v>7768732.3799999999</v>
      </c>
      <c r="K670" s="107">
        <f t="shared" si="277"/>
        <v>8047756.1174999997</v>
      </c>
      <c r="L670" s="107">
        <v>8326779.8550000004</v>
      </c>
      <c r="M670" s="107">
        <f t="shared" si="278"/>
        <v>13768890.6175</v>
      </c>
      <c r="N670" s="107">
        <v>19211001.379999999</v>
      </c>
      <c r="O670" s="107">
        <f t="shared" si="279"/>
        <v>20979832.574999999</v>
      </c>
      <c r="P670" s="107">
        <v>22748663.77</v>
      </c>
      <c r="Q670" s="107">
        <f t="shared" si="280"/>
        <v>20452111.674999997</v>
      </c>
      <c r="R670" s="107">
        <v>18155559.579999998</v>
      </c>
      <c r="S670" s="107"/>
      <c r="T670" s="107"/>
      <c r="U670" s="107"/>
      <c r="V670" s="107"/>
      <c r="W670" s="107"/>
      <c r="X670" s="107"/>
      <c r="Y670" s="107"/>
      <c r="Z670" s="107"/>
      <c r="AA670" s="107"/>
      <c r="AB670" s="107"/>
      <c r="AC670" s="107"/>
      <c r="AD670" s="107"/>
      <c r="AE670" s="107"/>
      <c r="AF670" s="107"/>
      <c r="AG670" s="107"/>
    </row>
    <row r="671" spans="1:33" ht="15.75" customHeight="1">
      <c r="A671" s="107"/>
      <c r="B671" s="107" t="s">
        <v>581</v>
      </c>
      <c r="C671" s="107" t="s">
        <v>448</v>
      </c>
      <c r="D671" s="107" t="s">
        <v>645</v>
      </c>
      <c r="E671" s="107" t="str">
        <f t="shared" si="268"/>
        <v>natural gas peaker</v>
      </c>
      <c r="F671" s="107">
        <v>0</v>
      </c>
      <c r="G671" s="107">
        <f t="shared" si="275"/>
        <v>0</v>
      </c>
      <c r="H671" s="107">
        <v>0</v>
      </c>
      <c r="I671" s="107">
        <f t="shared" si="276"/>
        <v>0</v>
      </c>
      <c r="J671" s="107">
        <v>0</v>
      </c>
      <c r="K671" s="107">
        <f t="shared" si="277"/>
        <v>0</v>
      </c>
      <c r="L671" s="107">
        <v>0</v>
      </c>
      <c r="M671" s="107">
        <f t="shared" si="278"/>
        <v>0</v>
      </c>
      <c r="N671" s="107">
        <v>0</v>
      </c>
      <c r="O671" s="107">
        <f t="shared" si="279"/>
        <v>0</v>
      </c>
      <c r="P671" s="107">
        <v>0</v>
      </c>
      <c r="Q671" s="107">
        <f t="shared" si="280"/>
        <v>0</v>
      </c>
      <c r="R671" s="107">
        <v>0</v>
      </c>
      <c r="S671" s="107"/>
      <c r="T671" s="107"/>
      <c r="U671" s="107"/>
      <c r="V671" s="107"/>
      <c r="W671" s="107"/>
      <c r="X671" s="107"/>
      <c r="Y671" s="107"/>
      <c r="Z671" s="107"/>
      <c r="AA671" s="107"/>
      <c r="AB671" s="107"/>
      <c r="AC671" s="107"/>
      <c r="AD671" s="107"/>
      <c r="AE671" s="107"/>
      <c r="AF671" s="107"/>
      <c r="AG671" s="107"/>
    </row>
    <row r="672" spans="1:33" ht="15.75" customHeight="1">
      <c r="A672" s="107"/>
      <c r="B672" s="107" t="s">
        <v>581</v>
      </c>
      <c r="C672" s="107" t="s">
        <v>448</v>
      </c>
      <c r="D672" s="107" t="s">
        <v>646</v>
      </c>
      <c r="E672" s="107" t="str">
        <f t="shared" si="268"/>
        <v>nuclear</v>
      </c>
      <c r="F672" s="107">
        <v>9454494.8159999996</v>
      </c>
      <c r="G672" s="107">
        <f t="shared" si="275"/>
        <v>9454494.8159999996</v>
      </c>
      <c r="H672" s="107">
        <v>9454494.8159999996</v>
      </c>
      <c r="I672" s="107">
        <f t="shared" si="276"/>
        <v>9454494.8159999996</v>
      </c>
      <c r="J672" s="107">
        <v>9454494.8159999996</v>
      </c>
      <c r="K672" s="107">
        <f t="shared" si="277"/>
        <v>9454494.8159999996</v>
      </c>
      <c r="L672" s="107">
        <v>9454494.8159999996</v>
      </c>
      <c r="M672" s="107">
        <f t="shared" si="278"/>
        <v>9454494.8159999996</v>
      </c>
      <c r="N672" s="107">
        <v>9454494.8159999996</v>
      </c>
      <c r="O672" s="107">
        <f t="shared" si="279"/>
        <v>9454494.8159999996</v>
      </c>
      <c r="P672" s="107">
        <v>9454494.8159999996</v>
      </c>
      <c r="Q672" s="107">
        <f t="shared" si="280"/>
        <v>9454494.8159999996</v>
      </c>
      <c r="R672" s="107">
        <v>9454494.8159999996</v>
      </c>
      <c r="S672" s="107"/>
      <c r="T672" s="107"/>
      <c r="U672" s="107"/>
      <c r="V672" s="107"/>
      <c r="W672" s="107"/>
      <c r="X672" s="107"/>
      <c r="Y672" s="107"/>
      <c r="Z672" s="107"/>
      <c r="AA672" s="107"/>
      <c r="AB672" s="107"/>
      <c r="AC672" s="107"/>
      <c r="AD672" s="107"/>
      <c r="AE672" s="107"/>
      <c r="AF672" s="107"/>
      <c r="AG672" s="107"/>
    </row>
    <row r="673" spans="1:33" ht="15.75" customHeight="1">
      <c r="A673" s="107"/>
      <c r="B673" s="107" t="s">
        <v>581</v>
      </c>
      <c r="C673" s="107" t="s">
        <v>448</v>
      </c>
      <c r="D673" s="107" t="s">
        <v>647</v>
      </c>
      <c r="E673" s="107" t="str">
        <f t="shared" si="268"/>
        <v>offshore wind</v>
      </c>
      <c r="F673" s="107">
        <v>0</v>
      </c>
      <c r="G673" s="107">
        <f t="shared" si="275"/>
        <v>0</v>
      </c>
      <c r="H673" s="107">
        <v>0</v>
      </c>
      <c r="I673" s="107">
        <f t="shared" si="276"/>
        <v>0</v>
      </c>
      <c r="J673" s="107">
        <v>0</v>
      </c>
      <c r="K673" s="107">
        <f t="shared" si="277"/>
        <v>0</v>
      </c>
      <c r="L673" s="107">
        <v>0</v>
      </c>
      <c r="M673" s="107">
        <f t="shared" si="278"/>
        <v>0</v>
      </c>
      <c r="N673" s="107">
        <v>0</v>
      </c>
      <c r="O673" s="107">
        <f t="shared" si="279"/>
        <v>0</v>
      </c>
      <c r="P673" s="107">
        <v>0</v>
      </c>
      <c r="Q673" s="107">
        <f t="shared" si="280"/>
        <v>0</v>
      </c>
      <c r="R673" s="107">
        <v>0</v>
      </c>
      <c r="S673" s="107"/>
      <c r="T673" s="107"/>
      <c r="U673" s="107"/>
      <c r="V673" s="107"/>
      <c r="W673" s="107"/>
      <c r="X673" s="107"/>
      <c r="Y673" s="107"/>
      <c r="Z673" s="107"/>
      <c r="AA673" s="107"/>
      <c r="AB673" s="107"/>
      <c r="AC673" s="107"/>
      <c r="AD673" s="107"/>
      <c r="AE673" s="107"/>
      <c r="AF673" s="107"/>
      <c r="AG673" s="107"/>
    </row>
    <row r="674" spans="1:33" ht="15.75" customHeight="1">
      <c r="A674" s="107"/>
      <c r="B674" s="107" t="s">
        <v>581</v>
      </c>
      <c r="C674" s="107" t="s">
        <v>448</v>
      </c>
      <c r="D674" s="107" t="s">
        <v>648</v>
      </c>
      <c r="E674" s="107" t="str">
        <f t="shared" si="268"/>
        <v>crude oil</v>
      </c>
      <c r="F674" s="107">
        <v>316262.85019999999</v>
      </c>
      <c r="G674" s="107">
        <f t="shared" si="275"/>
        <v>316262.85019999999</v>
      </c>
      <c r="H674" s="107">
        <v>316262.85019999999</v>
      </c>
      <c r="I674" s="107">
        <f t="shared" si="276"/>
        <v>316262.85019999999</v>
      </c>
      <c r="J674" s="107">
        <v>316262.85019999999</v>
      </c>
      <c r="K674" s="107">
        <f t="shared" si="277"/>
        <v>316262.85019999999</v>
      </c>
      <c r="L674" s="107">
        <v>316262.85019999999</v>
      </c>
      <c r="M674" s="107">
        <f t="shared" si="278"/>
        <v>316262.85019999999</v>
      </c>
      <c r="N674" s="107">
        <v>316262.85019999999</v>
      </c>
      <c r="O674" s="107">
        <f t="shared" si="279"/>
        <v>316262.85019999999</v>
      </c>
      <c r="P674" s="107">
        <v>316262.85019999999</v>
      </c>
      <c r="Q674" s="107">
        <f t="shared" si="280"/>
        <v>316262.85019999999</v>
      </c>
      <c r="R674" s="107">
        <v>316262.85019999999</v>
      </c>
      <c r="S674" s="107"/>
      <c r="T674" s="107"/>
      <c r="U674" s="107"/>
      <c r="V674" s="107"/>
      <c r="W674" s="107"/>
      <c r="X674" s="107"/>
      <c r="Y674" s="107"/>
      <c r="Z674" s="107"/>
      <c r="AA674" s="107"/>
      <c r="AB674" s="107"/>
      <c r="AC674" s="107"/>
      <c r="AD674" s="107"/>
      <c r="AE674" s="107"/>
      <c r="AF674" s="107"/>
      <c r="AG674" s="107"/>
    </row>
    <row r="675" spans="1:33" ht="15.75" customHeight="1">
      <c r="A675" s="107"/>
      <c r="B675" s="107" t="s">
        <v>581</v>
      </c>
      <c r="C675" s="107" t="s">
        <v>448</v>
      </c>
      <c r="D675" s="107" t="s">
        <v>649</v>
      </c>
      <c r="E675" s="107" t="str">
        <f t="shared" si="268"/>
        <v>solar PV</v>
      </c>
      <c r="F675" s="107">
        <v>172066.4424</v>
      </c>
      <c r="G675" s="107">
        <f t="shared" si="275"/>
        <v>184586.7536</v>
      </c>
      <c r="H675" s="107">
        <v>197107.06479999999</v>
      </c>
      <c r="I675" s="107">
        <f t="shared" si="276"/>
        <v>201025.0318</v>
      </c>
      <c r="J675" s="107">
        <v>204942.9988</v>
      </c>
      <c r="K675" s="107">
        <f t="shared" si="277"/>
        <v>207264.24605000002</v>
      </c>
      <c r="L675" s="107">
        <v>209585.4933</v>
      </c>
      <c r="M675" s="107">
        <f t="shared" si="278"/>
        <v>218927.33779999998</v>
      </c>
      <c r="N675" s="107">
        <v>228269.18229999999</v>
      </c>
      <c r="O675" s="107">
        <f t="shared" si="279"/>
        <v>250538.97704999999</v>
      </c>
      <c r="P675" s="107">
        <v>272808.77179999999</v>
      </c>
      <c r="Q675" s="107">
        <f t="shared" si="280"/>
        <v>330078.84759999998</v>
      </c>
      <c r="R675" s="107">
        <v>387348.92340000003</v>
      </c>
      <c r="S675" s="107"/>
      <c r="T675" s="107"/>
      <c r="U675" s="107"/>
      <c r="V675" s="107"/>
      <c r="W675" s="107"/>
      <c r="X675" s="107"/>
      <c r="Y675" s="107"/>
      <c r="Z675" s="107"/>
      <c r="AA675" s="107"/>
      <c r="AB675" s="107"/>
      <c r="AC675" s="107"/>
      <c r="AD675" s="107"/>
      <c r="AE675" s="107"/>
      <c r="AF675" s="107"/>
      <c r="AG675" s="107"/>
    </row>
    <row r="676" spans="1:33" ht="15.75" customHeight="1">
      <c r="A676" s="107"/>
      <c r="B676" s="107" t="s">
        <v>581</v>
      </c>
      <c r="C676" s="107" t="s">
        <v>448</v>
      </c>
      <c r="D676" s="107" t="s">
        <v>650</v>
      </c>
      <c r="E676" s="107" t="str">
        <f t="shared" si="268"/>
        <v>storage</v>
      </c>
      <c r="F676" s="107">
        <v>0</v>
      </c>
      <c r="G676" s="107">
        <v>0</v>
      </c>
      <c r="H676" s="107">
        <v>0</v>
      </c>
      <c r="I676" s="107">
        <v>0</v>
      </c>
      <c r="J676" s="107">
        <v>0</v>
      </c>
      <c r="K676" s="107">
        <v>0</v>
      </c>
      <c r="L676" s="107">
        <v>0</v>
      </c>
      <c r="M676" s="107">
        <v>0</v>
      </c>
      <c r="N676" s="107">
        <v>0</v>
      </c>
      <c r="O676" s="107">
        <v>0</v>
      </c>
      <c r="P676" s="107">
        <v>0</v>
      </c>
      <c r="Q676" s="107">
        <v>0</v>
      </c>
      <c r="R676" s="107">
        <v>0</v>
      </c>
      <c r="S676" s="107"/>
      <c r="T676" s="107"/>
      <c r="U676" s="107"/>
      <c r="V676" s="107"/>
      <c r="W676" s="107"/>
      <c r="X676" s="107"/>
      <c r="Y676" s="107"/>
      <c r="Z676" s="107"/>
      <c r="AA676" s="107"/>
      <c r="AB676" s="107"/>
      <c r="AC676" s="107"/>
      <c r="AD676" s="107"/>
      <c r="AE676" s="107"/>
      <c r="AF676" s="107"/>
      <c r="AG676" s="107"/>
    </row>
    <row r="677" spans="1:33" ht="15.75" customHeight="1">
      <c r="A677" s="107"/>
      <c r="B677" s="107" t="s">
        <v>581</v>
      </c>
      <c r="C677" s="107" t="s">
        <v>448</v>
      </c>
      <c r="D677" s="107" t="s">
        <v>652</v>
      </c>
      <c r="E677" s="107" t="str">
        <f t="shared" si="268"/>
        <v>solar PV</v>
      </c>
      <c r="F677" s="107">
        <v>38126.470809999999</v>
      </c>
      <c r="G677" s="107">
        <f t="shared" ref="G677:G690" si="281">AVERAGE(F677,H677)</f>
        <v>38126.470809999999</v>
      </c>
      <c r="H677" s="107">
        <v>38126.470809999999</v>
      </c>
      <c r="I677" s="107">
        <f t="shared" ref="I677:I690" si="282">AVERAGE(H677,J677)</f>
        <v>38126.470809999999</v>
      </c>
      <c r="J677" s="107">
        <v>38126.470809999999</v>
      </c>
      <c r="K677" s="107">
        <f t="shared" ref="K677:K690" si="283">AVERAGE(J677,L677)</f>
        <v>37937.723774999999</v>
      </c>
      <c r="L677" s="107">
        <v>37748.976739999998</v>
      </c>
      <c r="M677" s="107">
        <f t="shared" ref="M677:M690" si="284">AVERAGE(L677,N677)</f>
        <v>37560.336154999997</v>
      </c>
      <c r="N677" s="107">
        <v>37371.695570000003</v>
      </c>
      <c r="O677" s="107">
        <f t="shared" ref="O677:O690" si="285">AVERAGE(N677,P677)</f>
        <v>37185.001340000003</v>
      </c>
      <c r="P677" s="107">
        <v>36998.307110000002</v>
      </c>
      <c r="Q677" s="107">
        <f t="shared" ref="Q677:Q690" si="286">AVERAGE(P677,R677)</f>
        <v>4658435.3860550001</v>
      </c>
      <c r="R677" s="107">
        <v>9279872.4649999999</v>
      </c>
      <c r="S677" s="107"/>
      <c r="T677" s="107"/>
      <c r="U677" s="107"/>
      <c r="V677" s="107"/>
      <c r="W677" s="107"/>
      <c r="X677" s="107"/>
      <c r="Y677" s="107"/>
      <c r="Z677" s="107"/>
      <c r="AA677" s="107"/>
      <c r="AB677" s="107"/>
      <c r="AC677" s="107"/>
      <c r="AD677" s="107"/>
      <c r="AE677" s="107"/>
      <c r="AF677" s="107"/>
      <c r="AG677" s="107"/>
    </row>
    <row r="678" spans="1:33" ht="15.75" customHeight="1">
      <c r="A678" s="107"/>
      <c r="B678" s="107" t="s">
        <v>583</v>
      </c>
      <c r="C678" s="107" t="s">
        <v>448</v>
      </c>
      <c r="D678" s="107" t="s">
        <v>638</v>
      </c>
      <c r="E678" s="107" t="str">
        <f t="shared" si="268"/>
        <v>biomass</v>
      </c>
      <c r="F678" s="107">
        <v>0</v>
      </c>
      <c r="G678" s="107">
        <f t="shared" si="281"/>
        <v>10548.72</v>
      </c>
      <c r="H678" s="107">
        <v>21097.439999999999</v>
      </c>
      <c r="I678" s="107">
        <f t="shared" si="282"/>
        <v>10548.72</v>
      </c>
      <c r="J678" s="107">
        <v>0</v>
      </c>
      <c r="K678" s="107">
        <f t="shared" si="283"/>
        <v>0</v>
      </c>
      <c r="L678" s="107">
        <v>0</v>
      </c>
      <c r="M678" s="107">
        <f t="shared" si="284"/>
        <v>0</v>
      </c>
      <c r="N678" s="107">
        <v>0</v>
      </c>
      <c r="O678" s="107">
        <f t="shared" si="285"/>
        <v>0</v>
      </c>
      <c r="P678" s="107">
        <v>0</v>
      </c>
      <c r="Q678" s="107">
        <f t="shared" si="286"/>
        <v>0</v>
      </c>
      <c r="R678" s="107">
        <v>0</v>
      </c>
      <c r="S678" s="107"/>
      <c r="T678" s="107"/>
      <c r="U678" s="107"/>
      <c r="V678" s="107"/>
      <c r="W678" s="107"/>
      <c r="X678" s="107"/>
      <c r="Y678" s="107"/>
      <c r="Z678" s="107"/>
      <c r="AA678" s="107"/>
      <c r="AB678" s="107"/>
      <c r="AC678" s="107"/>
      <c r="AD678" s="107"/>
      <c r="AE678" s="107"/>
      <c r="AF678" s="107"/>
      <c r="AG678" s="107"/>
    </row>
    <row r="679" spans="1:33" ht="15.75" customHeight="1">
      <c r="A679" s="107"/>
      <c r="B679" s="107" t="s">
        <v>583</v>
      </c>
      <c r="C679" s="107" t="s">
        <v>448</v>
      </c>
      <c r="D679" s="107" t="s">
        <v>639</v>
      </c>
      <c r="E679" s="107" t="str">
        <f t="shared" si="268"/>
        <v>hard coal</v>
      </c>
      <c r="F679" s="107">
        <v>31520703.239999998</v>
      </c>
      <c r="G679" s="107">
        <f t="shared" si="281"/>
        <v>30614726.305</v>
      </c>
      <c r="H679" s="107">
        <v>29708749.370000001</v>
      </c>
      <c r="I679" s="107">
        <f t="shared" si="282"/>
        <v>30198282.75</v>
      </c>
      <c r="J679" s="107">
        <v>30687816.129999999</v>
      </c>
      <c r="K679" s="107">
        <f t="shared" si="283"/>
        <v>31638600.335000001</v>
      </c>
      <c r="L679" s="107">
        <v>32589384.539999999</v>
      </c>
      <c r="M679" s="107">
        <f t="shared" si="284"/>
        <v>32690915.645</v>
      </c>
      <c r="N679" s="107">
        <v>32792446.75</v>
      </c>
      <c r="O679" s="107">
        <f t="shared" si="285"/>
        <v>32884331.399999999</v>
      </c>
      <c r="P679" s="107">
        <v>32976216.050000001</v>
      </c>
      <c r="Q679" s="107">
        <f t="shared" si="286"/>
        <v>33202021.715</v>
      </c>
      <c r="R679" s="107">
        <v>33427827.379999999</v>
      </c>
      <c r="S679" s="107"/>
      <c r="T679" s="107"/>
      <c r="U679" s="107"/>
      <c r="V679" s="107"/>
      <c r="W679" s="107"/>
      <c r="X679" s="107"/>
      <c r="Y679" s="107"/>
      <c r="Z679" s="107"/>
      <c r="AA679" s="107"/>
      <c r="AB679" s="107"/>
      <c r="AC679" s="107"/>
      <c r="AD679" s="107"/>
      <c r="AE679" s="107"/>
      <c r="AF679" s="107"/>
      <c r="AG679" s="107"/>
    </row>
    <row r="680" spans="1:33" ht="15.75" customHeight="1">
      <c r="A680" s="107"/>
      <c r="B680" s="107" t="s">
        <v>583</v>
      </c>
      <c r="C680" s="107" t="s">
        <v>448</v>
      </c>
      <c r="D680" s="107" t="s">
        <v>640</v>
      </c>
      <c r="E680" s="107" t="str">
        <f t="shared" si="268"/>
        <v>solar thermal</v>
      </c>
      <c r="F680" s="107">
        <v>0</v>
      </c>
      <c r="G680" s="107">
        <f t="shared" si="281"/>
        <v>0</v>
      </c>
      <c r="H680" s="107">
        <v>0</v>
      </c>
      <c r="I680" s="107">
        <f t="shared" si="282"/>
        <v>0</v>
      </c>
      <c r="J680" s="107">
        <v>0</v>
      </c>
      <c r="K680" s="107">
        <f t="shared" si="283"/>
        <v>0</v>
      </c>
      <c r="L680" s="107">
        <v>0</v>
      </c>
      <c r="M680" s="107">
        <f t="shared" si="284"/>
        <v>0</v>
      </c>
      <c r="N680" s="107">
        <v>0</v>
      </c>
      <c r="O680" s="107">
        <f t="shared" si="285"/>
        <v>0</v>
      </c>
      <c r="P680" s="107">
        <v>0</v>
      </c>
      <c r="Q680" s="107">
        <f t="shared" si="286"/>
        <v>0</v>
      </c>
      <c r="R680" s="107">
        <v>0</v>
      </c>
      <c r="S680" s="107"/>
      <c r="T680" s="107"/>
      <c r="U680" s="107"/>
      <c r="V680" s="107"/>
      <c r="W680" s="107"/>
      <c r="X680" s="107"/>
      <c r="Y680" s="107"/>
      <c r="Z680" s="107"/>
      <c r="AA680" s="107"/>
      <c r="AB680" s="107"/>
      <c r="AC680" s="107"/>
      <c r="AD680" s="107"/>
      <c r="AE680" s="107"/>
      <c r="AF680" s="107"/>
      <c r="AG680" s="107"/>
    </row>
    <row r="681" spans="1:33" ht="15.75" customHeight="1">
      <c r="A681" s="107"/>
      <c r="B681" s="107" t="s">
        <v>583</v>
      </c>
      <c r="C681" s="107" t="s">
        <v>448</v>
      </c>
      <c r="D681" s="107" t="s">
        <v>641</v>
      </c>
      <c r="E681" s="107" t="str">
        <f t="shared" si="268"/>
        <v>geothermal</v>
      </c>
      <c r="F681" s="107">
        <v>0</v>
      </c>
      <c r="G681" s="107">
        <f t="shared" si="281"/>
        <v>0</v>
      </c>
      <c r="H681" s="107">
        <v>0</v>
      </c>
      <c r="I681" s="107">
        <f t="shared" si="282"/>
        <v>0</v>
      </c>
      <c r="J681" s="107">
        <v>0</v>
      </c>
      <c r="K681" s="107">
        <f t="shared" si="283"/>
        <v>0</v>
      </c>
      <c r="L681" s="107">
        <v>0</v>
      </c>
      <c r="M681" s="107">
        <f t="shared" si="284"/>
        <v>0</v>
      </c>
      <c r="N681" s="107">
        <v>0</v>
      </c>
      <c r="O681" s="107">
        <f t="shared" si="285"/>
        <v>0</v>
      </c>
      <c r="P681" s="107">
        <v>0</v>
      </c>
      <c r="Q681" s="107">
        <f t="shared" si="286"/>
        <v>0</v>
      </c>
      <c r="R681" s="107">
        <v>0</v>
      </c>
      <c r="S681" s="107"/>
      <c r="T681" s="107"/>
      <c r="U681" s="107"/>
      <c r="V681" s="107"/>
      <c r="W681" s="107"/>
      <c r="X681" s="107"/>
      <c r="Y681" s="107"/>
      <c r="Z681" s="107"/>
      <c r="AA681" s="107"/>
      <c r="AB681" s="107"/>
      <c r="AC681" s="107"/>
      <c r="AD681" s="107"/>
      <c r="AE681" s="107"/>
      <c r="AF681" s="107"/>
      <c r="AG681" s="107"/>
    </row>
    <row r="682" spans="1:33" ht="15.75" customHeight="1">
      <c r="A682" s="107"/>
      <c r="B682" s="107" t="s">
        <v>583</v>
      </c>
      <c r="C682" s="107" t="s">
        <v>448</v>
      </c>
      <c r="D682" s="107" t="s">
        <v>642</v>
      </c>
      <c r="E682" s="107" t="str">
        <f t="shared" si="268"/>
        <v>hydro</v>
      </c>
      <c r="F682" s="107">
        <v>1710358.27</v>
      </c>
      <c r="G682" s="107">
        <f t="shared" si="281"/>
        <v>1786612.1090000002</v>
      </c>
      <c r="H682" s="107">
        <v>1862865.9480000001</v>
      </c>
      <c r="I682" s="107">
        <f t="shared" si="282"/>
        <v>1861885.8975</v>
      </c>
      <c r="J682" s="107">
        <v>1860905.8470000001</v>
      </c>
      <c r="K682" s="107">
        <f t="shared" si="283"/>
        <v>1861455.662</v>
      </c>
      <c r="L682" s="107">
        <v>1862005.477</v>
      </c>
      <c r="M682" s="107">
        <f t="shared" si="284"/>
        <v>1862005.477</v>
      </c>
      <c r="N682" s="107">
        <v>1862005.477</v>
      </c>
      <c r="O682" s="107">
        <f t="shared" si="285"/>
        <v>1862005.477</v>
      </c>
      <c r="P682" s="107">
        <v>1862005.477</v>
      </c>
      <c r="Q682" s="107">
        <f t="shared" si="286"/>
        <v>1860898.2764999999</v>
      </c>
      <c r="R682" s="107">
        <v>1859791.0759999999</v>
      </c>
      <c r="S682" s="107"/>
      <c r="T682" s="107"/>
      <c r="U682" s="107"/>
      <c r="V682" s="107"/>
      <c r="W682" s="107"/>
      <c r="X682" s="107"/>
      <c r="Y682" s="107"/>
      <c r="Z682" s="107"/>
      <c r="AA682" s="107"/>
      <c r="AB682" s="107"/>
      <c r="AC682" s="107"/>
      <c r="AD682" s="107"/>
      <c r="AE682" s="107"/>
      <c r="AF682" s="107"/>
      <c r="AG682" s="107"/>
    </row>
    <row r="683" spans="1:33" ht="15.75" customHeight="1">
      <c r="A683" s="107"/>
      <c r="B683" s="107" t="s">
        <v>583</v>
      </c>
      <c r="C683" s="107" t="s">
        <v>448</v>
      </c>
      <c r="D683" s="107" t="s">
        <v>632</v>
      </c>
      <c r="E683" s="107" t="str">
        <f t="shared" si="268"/>
        <v>hydro</v>
      </c>
      <c r="F683" s="107">
        <v>0</v>
      </c>
      <c r="G683" s="107">
        <f t="shared" si="281"/>
        <v>0</v>
      </c>
      <c r="H683" s="107">
        <v>0</v>
      </c>
      <c r="I683" s="107">
        <f t="shared" si="282"/>
        <v>0</v>
      </c>
      <c r="J683" s="107">
        <v>0</v>
      </c>
      <c r="K683" s="107">
        <f t="shared" si="283"/>
        <v>0</v>
      </c>
      <c r="L683" s="107">
        <v>0</v>
      </c>
      <c r="M683" s="107">
        <f t="shared" si="284"/>
        <v>0</v>
      </c>
      <c r="N683" s="107">
        <v>0</v>
      </c>
      <c r="O683" s="107">
        <f t="shared" si="285"/>
        <v>0</v>
      </c>
      <c r="P683" s="107">
        <v>0</v>
      </c>
      <c r="Q683" s="107">
        <f t="shared" si="286"/>
        <v>0</v>
      </c>
      <c r="R683" s="107">
        <v>0</v>
      </c>
      <c r="S683" s="107"/>
      <c r="T683" s="107"/>
      <c r="U683" s="107"/>
      <c r="V683" s="107"/>
      <c r="W683" s="107"/>
      <c r="X683" s="107"/>
      <c r="Y683" s="107"/>
      <c r="Z683" s="107"/>
      <c r="AA683" s="107"/>
      <c r="AB683" s="107"/>
      <c r="AC683" s="107"/>
      <c r="AD683" s="107"/>
      <c r="AE683" s="107"/>
      <c r="AF683" s="107"/>
      <c r="AG683" s="107"/>
    </row>
    <row r="684" spans="1:33" ht="15.75" customHeight="1">
      <c r="A684" s="107"/>
      <c r="B684" s="107" t="s">
        <v>583</v>
      </c>
      <c r="C684" s="107" t="s">
        <v>448</v>
      </c>
      <c r="D684" s="107" t="s">
        <v>643</v>
      </c>
      <c r="E684" s="107" t="str">
        <f t="shared" si="268"/>
        <v>onshore wind</v>
      </c>
      <c r="F684" s="107">
        <v>1220134.9469999999</v>
      </c>
      <c r="G684" s="107">
        <f t="shared" si="281"/>
        <v>1575551.9380000001</v>
      </c>
      <c r="H684" s="107">
        <v>1930968.929</v>
      </c>
      <c r="I684" s="107">
        <f t="shared" si="282"/>
        <v>1944497.523</v>
      </c>
      <c r="J684" s="107">
        <v>1958026.1170000001</v>
      </c>
      <c r="K684" s="107">
        <f t="shared" si="283"/>
        <v>1956201.9480000001</v>
      </c>
      <c r="L684" s="107">
        <v>1954377.7790000001</v>
      </c>
      <c r="M684" s="107">
        <f t="shared" si="284"/>
        <v>1959685.4865000001</v>
      </c>
      <c r="N684" s="107">
        <v>1964993.1939999999</v>
      </c>
      <c r="O684" s="107">
        <f t="shared" si="285"/>
        <v>1964677.6329999999</v>
      </c>
      <c r="P684" s="107">
        <v>1964362.0719999999</v>
      </c>
      <c r="Q684" s="107">
        <f t="shared" si="286"/>
        <v>3834428.7245</v>
      </c>
      <c r="R684" s="107">
        <v>5704495.3770000003</v>
      </c>
      <c r="S684" s="107"/>
      <c r="T684" s="107"/>
      <c r="U684" s="107"/>
      <c r="V684" s="107"/>
      <c r="W684" s="107"/>
      <c r="X684" s="107"/>
      <c r="Y684" s="107"/>
      <c r="Z684" s="107"/>
      <c r="AA684" s="107"/>
      <c r="AB684" s="107"/>
      <c r="AC684" s="107"/>
      <c r="AD684" s="107"/>
      <c r="AE684" s="107"/>
      <c r="AF684" s="107"/>
      <c r="AG684" s="107"/>
    </row>
    <row r="685" spans="1:33" ht="15.75" customHeight="1">
      <c r="A685" s="107"/>
      <c r="B685" s="107" t="s">
        <v>583</v>
      </c>
      <c r="C685" s="107" t="s">
        <v>448</v>
      </c>
      <c r="D685" s="107" t="s">
        <v>644</v>
      </c>
      <c r="E685" s="107" t="str">
        <f t="shared" si="268"/>
        <v>natural gas nonpeaker</v>
      </c>
      <c r="F685" s="107">
        <v>18598974.52</v>
      </c>
      <c r="G685" s="107">
        <f t="shared" si="281"/>
        <v>21041072.625</v>
      </c>
      <c r="H685" s="107">
        <v>23483170.73</v>
      </c>
      <c r="I685" s="107">
        <f t="shared" si="282"/>
        <v>22618440.960000001</v>
      </c>
      <c r="J685" s="107">
        <v>21753711.190000001</v>
      </c>
      <c r="K685" s="107">
        <f t="shared" si="283"/>
        <v>20888474.5</v>
      </c>
      <c r="L685" s="107">
        <v>20023237.809999999</v>
      </c>
      <c r="M685" s="107">
        <f t="shared" si="284"/>
        <v>21441572.170000002</v>
      </c>
      <c r="N685" s="107">
        <v>22859906.530000001</v>
      </c>
      <c r="O685" s="107">
        <f t="shared" si="285"/>
        <v>22699217.085000001</v>
      </c>
      <c r="P685" s="107">
        <v>22538527.640000001</v>
      </c>
      <c r="Q685" s="107">
        <f t="shared" si="286"/>
        <v>21396192.865000002</v>
      </c>
      <c r="R685" s="107">
        <v>20253858.09</v>
      </c>
      <c r="S685" s="107"/>
      <c r="T685" s="107"/>
      <c r="U685" s="107"/>
      <c r="V685" s="107"/>
      <c r="W685" s="107"/>
      <c r="X685" s="107"/>
      <c r="Y685" s="107"/>
      <c r="Z685" s="107"/>
      <c r="AA685" s="107"/>
      <c r="AB685" s="107"/>
      <c r="AC685" s="107"/>
      <c r="AD685" s="107"/>
      <c r="AE685" s="107"/>
      <c r="AF685" s="107"/>
      <c r="AG685" s="107"/>
    </row>
    <row r="686" spans="1:33" ht="15.75" customHeight="1">
      <c r="A686" s="107"/>
      <c r="B686" s="107" t="s">
        <v>583</v>
      </c>
      <c r="C686" s="107" t="s">
        <v>448</v>
      </c>
      <c r="D686" s="107" t="s">
        <v>645</v>
      </c>
      <c r="E686" s="107" t="str">
        <f t="shared" si="268"/>
        <v>natural gas peaker</v>
      </c>
      <c r="F686" s="107">
        <v>335920.84649999999</v>
      </c>
      <c r="G686" s="107">
        <f t="shared" si="281"/>
        <v>277977.26809999999</v>
      </c>
      <c r="H686" s="107">
        <v>220033.68969999999</v>
      </c>
      <c r="I686" s="107">
        <f t="shared" si="282"/>
        <v>222618.98855000001</v>
      </c>
      <c r="J686" s="107">
        <v>225204.2874</v>
      </c>
      <c r="K686" s="107">
        <f t="shared" si="283"/>
        <v>190021.36320000002</v>
      </c>
      <c r="L686" s="107">
        <v>154838.43900000001</v>
      </c>
      <c r="M686" s="107">
        <f t="shared" si="284"/>
        <v>149486.4816</v>
      </c>
      <c r="N686" s="107">
        <v>144134.52420000001</v>
      </c>
      <c r="O686" s="107">
        <f t="shared" si="285"/>
        <v>142427.75205000001</v>
      </c>
      <c r="P686" s="107">
        <v>140720.97990000001</v>
      </c>
      <c r="Q686" s="107">
        <f t="shared" si="286"/>
        <v>142475.50380000001</v>
      </c>
      <c r="R686" s="107">
        <v>144230.02770000001</v>
      </c>
      <c r="S686" s="107"/>
      <c r="T686" s="107"/>
      <c r="U686" s="107"/>
      <c r="V686" s="107"/>
      <c r="W686" s="107"/>
      <c r="X686" s="107"/>
      <c r="Y686" s="107"/>
      <c r="Z686" s="107"/>
      <c r="AA686" s="107"/>
      <c r="AB686" s="107"/>
      <c r="AC686" s="107"/>
      <c r="AD686" s="107"/>
      <c r="AE686" s="107"/>
      <c r="AF686" s="107"/>
      <c r="AG686" s="107"/>
    </row>
    <row r="687" spans="1:33" ht="15.75" customHeight="1">
      <c r="A687" s="107"/>
      <c r="B687" s="107" t="s">
        <v>583</v>
      </c>
      <c r="C687" s="107" t="s">
        <v>448</v>
      </c>
      <c r="D687" s="107" t="s">
        <v>646</v>
      </c>
      <c r="E687" s="107" t="str">
        <f t="shared" si="268"/>
        <v>nuclear</v>
      </c>
      <c r="F687" s="107">
        <v>9432360.5470000003</v>
      </c>
      <c r="G687" s="107">
        <f t="shared" si="281"/>
        <v>9432360.5470000003</v>
      </c>
      <c r="H687" s="107">
        <v>9432360.5470000003</v>
      </c>
      <c r="I687" s="107">
        <f t="shared" si="282"/>
        <v>9432360.5470000003</v>
      </c>
      <c r="J687" s="107">
        <v>9432360.5470000003</v>
      </c>
      <c r="K687" s="107">
        <f t="shared" si="283"/>
        <v>9432360.5470000003</v>
      </c>
      <c r="L687" s="107">
        <v>9432360.5470000003</v>
      </c>
      <c r="M687" s="107">
        <f t="shared" si="284"/>
        <v>9432360.5470000003</v>
      </c>
      <c r="N687" s="107">
        <v>9432360.5470000003</v>
      </c>
      <c r="O687" s="107">
        <f t="shared" si="285"/>
        <v>9432360.5470000003</v>
      </c>
      <c r="P687" s="107">
        <v>9432360.5470000003</v>
      </c>
      <c r="Q687" s="107">
        <f t="shared" si="286"/>
        <v>7083756.5254999995</v>
      </c>
      <c r="R687" s="107">
        <v>4735152.5039999997</v>
      </c>
      <c r="S687" s="107"/>
      <c r="T687" s="107"/>
      <c r="U687" s="107"/>
      <c r="V687" s="107"/>
      <c r="W687" s="107"/>
      <c r="X687" s="107"/>
      <c r="Y687" s="107"/>
      <c r="Z687" s="107"/>
      <c r="AA687" s="107"/>
      <c r="AB687" s="107"/>
      <c r="AC687" s="107"/>
      <c r="AD687" s="107"/>
      <c r="AE687" s="107"/>
      <c r="AF687" s="107"/>
      <c r="AG687" s="107"/>
    </row>
    <row r="688" spans="1:33" ht="15.75" customHeight="1">
      <c r="A688" s="107"/>
      <c r="B688" s="107" t="s">
        <v>583</v>
      </c>
      <c r="C688" s="107" t="s">
        <v>448</v>
      </c>
      <c r="D688" s="107" t="s">
        <v>647</v>
      </c>
      <c r="E688" s="107" t="str">
        <f t="shared" si="268"/>
        <v>offshore wind</v>
      </c>
      <c r="F688" s="107">
        <v>0</v>
      </c>
      <c r="G688" s="107">
        <f t="shared" si="281"/>
        <v>0</v>
      </c>
      <c r="H688" s="107">
        <v>0</v>
      </c>
      <c r="I688" s="107">
        <f t="shared" si="282"/>
        <v>0</v>
      </c>
      <c r="J688" s="107">
        <v>0</v>
      </c>
      <c r="K688" s="107">
        <f t="shared" si="283"/>
        <v>0</v>
      </c>
      <c r="L688" s="107">
        <v>0</v>
      </c>
      <c r="M688" s="107">
        <f t="shared" si="284"/>
        <v>0</v>
      </c>
      <c r="N688" s="107">
        <v>0</v>
      </c>
      <c r="O688" s="107">
        <f t="shared" si="285"/>
        <v>0</v>
      </c>
      <c r="P688" s="107">
        <v>0</v>
      </c>
      <c r="Q688" s="107">
        <f t="shared" si="286"/>
        <v>0</v>
      </c>
      <c r="R688" s="107">
        <v>0</v>
      </c>
      <c r="S688" s="107"/>
      <c r="T688" s="107"/>
      <c r="U688" s="107"/>
      <c r="V688" s="107"/>
      <c r="W688" s="107"/>
      <c r="X688" s="107"/>
      <c r="Y688" s="107"/>
      <c r="Z688" s="107"/>
      <c r="AA688" s="107"/>
      <c r="AB688" s="107"/>
      <c r="AC688" s="107"/>
      <c r="AD688" s="107"/>
      <c r="AE688" s="107"/>
      <c r="AF688" s="107"/>
      <c r="AG688" s="107"/>
    </row>
    <row r="689" spans="1:33" ht="15.75" customHeight="1">
      <c r="A689" s="107"/>
      <c r="B689" s="107" t="s">
        <v>583</v>
      </c>
      <c r="C689" s="107" t="s">
        <v>448</v>
      </c>
      <c r="D689" s="107" t="s">
        <v>648</v>
      </c>
      <c r="E689" s="107" t="str">
        <f t="shared" si="268"/>
        <v>crude oil</v>
      </c>
      <c r="F689" s="107">
        <v>330451.19809999998</v>
      </c>
      <c r="G689" s="107">
        <f t="shared" si="281"/>
        <v>330451.19809999998</v>
      </c>
      <c r="H689" s="107">
        <v>330451.19809999998</v>
      </c>
      <c r="I689" s="107">
        <f t="shared" si="282"/>
        <v>330451.19809999998</v>
      </c>
      <c r="J689" s="107">
        <v>330451.19809999998</v>
      </c>
      <c r="K689" s="107">
        <f t="shared" si="283"/>
        <v>330451.19809999998</v>
      </c>
      <c r="L689" s="107">
        <v>330451.19809999998</v>
      </c>
      <c r="M689" s="107">
        <f t="shared" si="284"/>
        <v>330451.19809999998</v>
      </c>
      <c r="N689" s="107">
        <v>330451.19809999998</v>
      </c>
      <c r="O689" s="107">
        <f t="shared" si="285"/>
        <v>330451.19809999998</v>
      </c>
      <c r="P689" s="107">
        <v>330451.19809999998</v>
      </c>
      <c r="Q689" s="107">
        <f t="shared" si="286"/>
        <v>330451.19809999998</v>
      </c>
      <c r="R689" s="107">
        <v>330451.19809999998</v>
      </c>
      <c r="S689" s="107"/>
      <c r="T689" s="107"/>
      <c r="U689" s="107"/>
      <c r="V689" s="107"/>
      <c r="W689" s="107"/>
      <c r="X689" s="107"/>
      <c r="Y689" s="107"/>
      <c r="Z689" s="107"/>
      <c r="AA689" s="107"/>
      <c r="AB689" s="107"/>
      <c r="AC689" s="107"/>
      <c r="AD689" s="107"/>
      <c r="AE689" s="107"/>
      <c r="AF689" s="107"/>
      <c r="AG689" s="107"/>
    </row>
    <row r="690" spans="1:33" ht="15.75" customHeight="1">
      <c r="A690" s="107"/>
      <c r="B690" s="107" t="s">
        <v>583</v>
      </c>
      <c r="C690" s="107" t="s">
        <v>448</v>
      </c>
      <c r="D690" s="107" t="s">
        <v>649</v>
      </c>
      <c r="E690" s="107" t="str">
        <f t="shared" si="268"/>
        <v>solar PV</v>
      </c>
      <c r="F690" s="107">
        <v>70070.356339999998</v>
      </c>
      <c r="G690" s="107">
        <f t="shared" si="281"/>
        <v>79431.734075</v>
      </c>
      <c r="H690" s="107">
        <v>88793.111810000002</v>
      </c>
      <c r="I690" s="107">
        <f t="shared" si="282"/>
        <v>102106.658855</v>
      </c>
      <c r="J690" s="107">
        <v>115420.2059</v>
      </c>
      <c r="K690" s="107">
        <f t="shared" si="283"/>
        <v>135860.3083</v>
      </c>
      <c r="L690" s="107">
        <v>156300.41070000001</v>
      </c>
      <c r="M690" s="107">
        <f t="shared" si="284"/>
        <v>188434.0563</v>
      </c>
      <c r="N690" s="107">
        <v>220567.70189999999</v>
      </c>
      <c r="O690" s="107">
        <f t="shared" si="285"/>
        <v>267250.44514999999</v>
      </c>
      <c r="P690" s="107">
        <v>313933.18839999998</v>
      </c>
      <c r="Q690" s="107">
        <f t="shared" si="286"/>
        <v>378710.03434999997</v>
      </c>
      <c r="R690" s="107">
        <v>443486.88030000002</v>
      </c>
      <c r="S690" s="107"/>
      <c r="T690" s="107"/>
      <c r="U690" s="107"/>
      <c r="V690" s="107"/>
      <c r="W690" s="107"/>
      <c r="X690" s="107"/>
      <c r="Y690" s="107"/>
      <c r="Z690" s="107"/>
      <c r="AA690" s="107"/>
      <c r="AB690" s="107"/>
      <c r="AC690" s="107"/>
      <c r="AD690" s="107"/>
      <c r="AE690" s="107"/>
      <c r="AF690" s="107"/>
      <c r="AG690" s="107"/>
    </row>
    <row r="691" spans="1:33" ht="15.75" customHeight="1">
      <c r="A691" s="107"/>
      <c r="B691" s="107" t="s">
        <v>583</v>
      </c>
      <c r="C691" s="107" t="s">
        <v>448</v>
      </c>
      <c r="D691" s="107" t="s">
        <v>650</v>
      </c>
      <c r="E691" s="107" t="str">
        <f t="shared" si="268"/>
        <v>storage</v>
      </c>
      <c r="F691" s="107">
        <v>0</v>
      </c>
      <c r="G691" s="107">
        <v>0</v>
      </c>
      <c r="H691" s="107">
        <v>0</v>
      </c>
      <c r="I691" s="107">
        <v>0</v>
      </c>
      <c r="J691" s="107">
        <v>0</v>
      </c>
      <c r="K691" s="107">
        <v>0</v>
      </c>
      <c r="L691" s="107">
        <v>0</v>
      </c>
      <c r="M691" s="107">
        <v>0</v>
      </c>
      <c r="N691" s="107">
        <v>0</v>
      </c>
      <c r="O691" s="107">
        <v>0</v>
      </c>
      <c r="P691" s="107">
        <v>0</v>
      </c>
      <c r="Q691" s="107">
        <v>0</v>
      </c>
      <c r="R691" s="107">
        <v>0</v>
      </c>
      <c r="S691" s="107"/>
      <c r="T691" s="107"/>
      <c r="U691" s="107"/>
      <c r="V691" s="107"/>
      <c r="W691" s="107"/>
      <c r="X691" s="107"/>
      <c r="Y691" s="107"/>
      <c r="Z691" s="107"/>
      <c r="AA691" s="107"/>
      <c r="AB691" s="107"/>
      <c r="AC691" s="107"/>
      <c r="AD691" s="107"/>
      <c r="AE691" s="107"/>
      <c r="AF691" s="107"/>
      <c r="AG691" s="107"/>
    </row>
    <row r="692" spans="1:33" ht="15.75" customHeight="1">
      <c r="A692" s="107"/>
      <c r="B692" s="107" t="s">
        <v>583</v>
      </c>
      <c r="C692" s="107" t="s">
        <v>448</v>
      </c>
      <c r="D692" s="107" t="s">
        <v>652</v>
      </c>
      <c r="E692" s="107" t="str">
        <f t="shared" si="268"/>
        <v>solar PV</v>
      </c>
      <c r="F692" s="107">
        <v>43224.830179999997</v>
      </c>
      <c r="G692" s="107">
        <f t="shared" ref="G692:G705" si="287">AVERAGE(F692,H692)</f>
        <v>45298.04077</v>
      </c>
      <c r="H692" s="107">
        <v>47371.251360000002</v>
      </c>
      <c r="I692" s="107">
        <f t="shared" ref="I692:I705" si="288">AVERAGE(H692,J692)</f>
        <v>47372.918835000004</v>
      </c>
      <c r="J692" s="107">
        <v>47374.586309999999</v>
      </c>
      <c r="K692" s="107">
        <f t="shared" ref="K692:K705" si="289">AVERAGE(J692,L692)</f>
        <v>52718.529445</v>
      </c>
      <c r="L692" s="107">
        <v>58062.472580000001</v>
      </c>
      <c r="M692" s="107">
        <f t="shared" ref="M692:M705" si="290">AVERAGE(L692,N692)</f>
        <v>421352.54293999996</v>
      </c>
      <c r="N692" s="107">
        <v>784642.61329999997</v>
      </c>
      <c r="O692" s="107">
        <f t="shared" ref="O692:O705" si="291">AVERAGE(N692,P692)</f>
        <v>1841496.1746499999</v>
      </c>
      <c r="P692" s="107">
        <v>2898349.736</v>
      </c>
      <c r="Q692" s="107">
        <f t="shared" ref="Q692:Q705" si="292">AVERAGE(P692,R692)</f>
        <v>4646729.8554999996</v>
      </c>
      <c r="R692" s="107">
        <v>6395109.9749999996</v>
      </c>
      <c r="S692" s="107"/>
      <c r="T692" s="107"/>
      <c r="U692" s="107"/>
      <c r="V692" s="107"/>
      <c r="W692" s="107"/>
      <c r="X692" s="107"/>
      <c r="Y692" s="107"/>
      <c r="Z692" s="107"/>
      <c r="AA692" s="107"/>
      <c r="AB692" s="107"/>
      <c r="AC692" s="107"/>
      <c r="AD692" s="107"/>
      <c r="AE692" s="107"/>
      <c r="AF692" s="107"/>
      <c r="AG692" s="107"/>
    </row>
    <row r="693" spans="1:33" ht="15.75" customHeight="1">
      <c r="A693" s="107"/>
      <c r="B693" s="107" t="s">
        <v>582</v>
      </c>
      <c r="C693" s="107" t="s">
        <v>448</v>
      </c>
      <c r="D693" s="107" t="s">
        <v>638</v>
      </c>
      <c r="E693" s="107" t="str">
        <f t="shared" si="268"/>
        <v>biomass</v>
      </c>
      <c r="F693" s="107">
        <v>0</v>
      </c>
      <c r="G693" s="107">
        <f t="shared" si="287"/>
        <v>0</v>
      </c>
      <c r="H693" s="107">
        <v>0</v>
      </c>
      <c r="I693" s="107">
        <f t="shared" si="288"/>
        <v>0</v>
      </c>
      <c r="J693" s="107">
        <v>0</v>
      </c>
      <c r="K693" s="107">
        <f t="shared" si="289"/>
        <v>0</v>
      </c>
      <c r="L693" s="107">
        <v>0</v>
      </c>
      <c r="M693" s="107">
        <f t="shared" si="290"/>
        <v>0</v>
      </c>
      <c r="N693" s="107">
        <v>0</v>
      </c>
      <c r="O693" s="107">
        <f t="shared" si="291"/>
        <v>0</v>
      </c>
      <c r="P693" s="107">
        <v>0</v>
      </c>
      <c r="Q693" s="107">
        <f t="shared" si="292"/>
        <v>0</v>
      </c>
      <c r="R693" s="107">
        <v>0</v>
      </c>
      <c r="S693" s="107"/>
      <c r="T693" s="107"/>
      <c r="U693" s="107"/>
      <c r="V693" s="107"/>
      <c r="W693" s="107"/>
      <c r="X693" s="107"/>
      <c r="Y693" s="107"/>
      <c r="Z693" s="107"/>
      <c r="AA693" s="107"/>
      <c r="AB693" s="107"/>
      <c r="AC693" s="107"/>
      <c r="AD693" s="107"/>
      <c r="AE693" s="107"/>
      <c r="AF693" s="107"/>
      <c r="AG693" s="107"/>
    </row>
    <row r="694" spans="1:33" ht="15.75" customHeight="1">
      <c r="A694" s="107"/>
      <c r="B694" s="107" t="s">
        <v>582</v>
      </c>
      <c r="C694" s="107" t="s">
        <v>448</v>
      </c>
      <c r="D694" s="107" t="s">
        <v>639</v>
      </c>
      <c r="E694" s="107" t="str">
        <f t="shared" si="268"/>
        <v>hard coal</v>
      </c>
      <c r="F694" s="107">
        <v>36726219.310000002</v>
      </c>
      <c r="G694" s="107">
        <f t="shared" si="287"/>
        <v>30848449.940000001</v>
      </c>
      <c r="H694" s="107">
        <v>24970680.57</v>
      </c>
      <c r="I694" s="107">
        <f t="shared" si="288"/>
        <v>23318883.605</v>
      </c>
      <c r="J694" s="107">
        <v>21667086.640000001</v>
      </c>
      <c r="K694" s="107">
        <f t="shared" si="289"/>
        <v>21069982.439999998</v>
      </c>
      <c r="L694" s="107">
        <v>20472878.239999998</v>
      </c>
      <c r="M694" s="107">
        <f t="shared" si="290"/>
        <v>21592651.555</v>
      </c>
      <c r="N694" s="107">
        <v>22712424.870000001</v>
      </c>
      <c r="O694" s="107">
        <f t="shared" si="291"/>
        <v>22709159.634999998</v>
      </c>
      <c r="P694" s="107">
        <v>22705894.399999999</v>
      </c>
      <c r="Q694" s="107">
        <f t="shared" si="292"/>
        <v>22962077.100000001</v>
      </c>
      <c r="R694" s="107">
        <v>23218259.800000001</v>
      </c>
      <c r="S694" s="107"/>
      <c r="T694" s="107"/>
      <c r="U694" s="107"/>
      <c r="V694" s="107"/>
      <c r="W694" s="107"/>
      <c r="X694" s="107"/>
      <c r="Y694" s="107"/>
      <c r="Z694" s="107"/>
      <c r="AA694" s="107"/>
      <c r="AB694" s="107"/>
      <c r="AC694" s="107"/>
      <c r="AD694" s="107"/>
      <c r="AE694" s="107"/>
      <c r="AF694" s="107"/>
      <c r="AG694" s="107"/>
    </row>
    <row r="695" spans="1:33" ht="15.75" customHeight="1">
      <c r="A695" s="107"/>
      <c r="B695" s="107" t="s">
        <v>582</v>
      </c>
      <c r="C695" s="107" t="s">
        <v>448</v>
      </c>
      <c r="D695" s="107" t="s">
        <v>640</v>
      </c>
      <c r="E695" s="107" t="str">
        <f t="shared" si="268"/>
        <v>solar thermal</v>
      </c>
      <c r="F695" s="107">
        <v>0</v>
      </c>
      <c r="G695" s="107">
        <f t="shared" si="287"/>
        <v>0</v>
      </c>
      <c r="H695" s="107">
        <v>0</v>
      </c>
      <c r="I695" s="107">
        <f t="shared" si="288"/>
        <v>0</v>
      </c>
      <c r="J695" s="107">
        <v>0</v>
      </c>
      <c r="K695" s="107">
        <f t="shared" si="289"/>
        <v>0</v>
      </c>
      <c r="L695" s="107">
        <v>0</v>
      </c>
      <c r="M695" s="107">
        <f t="shared" si="290"/>
        <v>0</v>
      </c>
      <c r="N695" s="107">
        <v>0</v>
      </c>
      <c r="O695" s="107">
        <f t="shared" si="291"/>
        <v>0</v>
      </c>
      <c r="P695" s="107">
        <v>0</v>
      </c>
      <c r="Q695" s="107">
        <f t="shared" si="292"/>
        <v>0</v>
      </c>
      <c r="R695" s="107">
        <v>0</v>
      </c>
      <c r="S695" s="107"/>
      <c r="T695" s="107"/>
      <c r="U695" s="107"/>
      <c r="V695" s="107"/>
      <c r="W695" s="107"/>
      <c r="X695" s="107"/>
      <c r="Y695" s="107"/>
      <c r="Z695" s="107"/>
      <c r="AA695" s="107"/>
      <c r="AB695" s="107"/>
      <c r="AC695" s="107"/>
      <c r="AD695" s="107"/>
      <c r="AE695" s="107"/>
      <c r="AF695" s="107"/>
      <c r="AG695" s="107"/>
    </row>
    <row r="696" spans="1:33" ht="15.75" customHeight="1">
      <c r="A696" s="107"/>
      <c r="B696" s="107" t="s">
        <v>582</v>
      </c>
      <c r="C696" s="107" t="s">
        <v>448</v>
      </c>
      <c r="D696" s="107" t="s">
        <v>641</v>
      </c>
      <c r="E696" s="107" t="str">
        <f t="shared" si="268"/>
        <v>geothermal</v>
      </c>
      <c r="F696" s="107">
        <v>0</v>
      </c>
      <c r="G696" s="107">
        <f t="shared" si="287"/>
        <v>0</v>
      </c>
      <c r="H696" s="107">
        <v>0</v>
      </c>
      <c r="I696" s="107">
        <f t="shared" si="288"/>
        <v>0</v>
      </c>
      <c r="J696" s="107">
        <v>0</v>
      </c>
      <c r="K696" s="107">
        <f t="shared" si="289"/>
        <v>0</v>
      </c>
      <c r="L696" s="107">
        <v>0</v>
      </c>
      <c r="M696" s="107">
        <f t="shared" si="290"/>
        <v>0</v>
      </c>
      <c r="N696" s="107">
        <v>0</v>
      </c>
      <c r="O696" s="107">
        <f t="shared" si="291"/>
        <v>0</v>
      </c>
      <c r="P696" s="107">
        <v>0</v>
      </c>
      <c r="Q696" s="107">
        <f t="shared" si="292"/>
        <v>0</v>
      </c>
      <c r="R696" s="107">
        <v>0</v>
      </c>
      <c r="S696" s="107"/>
      <c r="T696" s="107"/>
      <c r="U696" s="107"/>
      <c r="V696" s="107"/>
      <c r="W696" s="107"/>
      <c r="X696" s="107"/>
      <c r="Y696" s="107"/>
      <c r="Z696" s="107"/>
      <c r="AA696" s="107"/>
      <c r="AB696" s="107"/>
      <c r="AC696" s="107"/>
      <c r="AD696" s="107"/>
      <c r="AE696" s="107"/>
      <c r="AF696" s="107"/>
      <c r="AG696" s="107"/>
    </row>
    <row r="697" spans="1:33" ht="15.75" customHeight="1">
      <c r="A697" s="107"/>
      <c r="B697" s="107" t="s">
        <v>582</v>
      </c>
      <c r="C697" s="107" t="s">
        <v>448</v>
      </c>
      <c r="D697" s="107" t="s">
        <v>642</v>
      </c>
      <c r="E697" s="107" t="str">
        <f t="shared" si="268"/>
        <v>hydro</v>
      </c>
      <c r="F697" s="107">
        <v>1522657.0930000001</v>
      </c>
      <c r="G697" s="107">
        <f t="shared" si="287"/>
        <v>1697095.4169999999</v>
      </c>
      <c r="H697" s="107">
        <v>1871533.7409999999</v>
      </c>
      <c r="I697" s="107">
        <f t="shared" si="288"/>
        <v>1871533.7409999999</v>
      </c>
      <c r="J697" s="107">
        <v>1871533.7409999999</v>
      </c>
      <c r="K697" s="107">
        <f t="shared" si="289"/>
        <v>1871533.7409999999</v>
      </c>
      <c r="L697" s="107">
        <v>1871533.7409999999</v>
      </c>
      <c r="M697" s="107">
        <f t="shared" si="290"/>
        <v>1871533.7409999999</v>
      </c>
      <c r="N697" s="107">
        <v>1871533.7409999999</v>
      </c>
      <c r="O697" s="107">
        <f t="shared" si="291"/>
        <v>1871533.7409999999</v>
      </c>
      <c r="P697" s="107">
        <v>1871533.7409999999</v>
      </c>
      <c r="Q697" s="107">
        <f t="shared" si="292"/>
        <v>1871533.7409999999</v>
      </c>
      <c r="R697" s="107">
        <v>1871533.7409999999</v>
      </c>
      <c r="S697" s="107"/>
      <c r="T697" s="107"/>
      <c r="U697" s="107"/>
      <c r="V697" s="107"/>
      <c r="W697" s="107"/>
      <c r="X697" s="107"/>
      <c r="Y697" s="107"/>
      <c r="Z697" s="107"/>
      <c r="AA697" s="107"/>
      <c r="AB697" s="107"/>
      <c r="AC697" s="107"/>
      <c r="AD697" s="107"/>
      <c r="AE697" s="107"/>
      <c r="AF697" s="107"/>
      <c r="AG697" s="107"/>
    </row>
    <row r="698" spans="1:33" ht="15.75" customHeight="1">
      <c r="A698" s="107"/>
      <c r="B698" s="107" t="s">
        <v>582</v>
      </c>
      <c r="C698" s="107" t="s">
        <v>448</v>
      </c>
      <c r="D698" s="107" t="s">
        <v>632</v>
      </c>
      <c r="E698" s="107" t="str">
        <f t="shared" si="268"/>
        <v>hydro</v>
      </c>
      <c r="F698" s="107">
        <v>0</v>
      </c>
      <c r="G698" s="107">
        <f t="shared" si="287"/>
        <v>0</v>
      </c>
      <c r="H698" s="107">
        <v>0</v>
      </c>
      <c r="I698" s="107">
        <f t="shared" si="288"/>
        <v>0</v>
      </c>
      <c r="J698" s="107">
        <v>0</v>
      </c>
      <c r="K698" s="107">
        <f t="shared" si="289"/>
        <v>0</v>
      </c>
      <c r="L698" s="107">
        <v>0</v>
      </c>
      <c r="M698" s="107">
        <f t="shared" si="290"/>
        <v>0</v>
      </c>
      <c r="N698" s="107">
        <v>0</v>
      </c>
      <c r="O698" s="107">
        <f t="shared" si="291"/>
        <v>0</v>
      </c>
      <c r="P698" s="107">
        <v>0</v>
      </c>
      <c r="Q698" s="107">
        <f t="shared" si="292"/>
        <v>0</v>
      </c>
      <c r="R698" s="107">
        <v>0</v>
      </c>
      <c r="S698" s="107"/>
      <c r="T698" s="107"/>
      <c r="U698" s="107"/>
      <c r="V698" s="107"/>
      <c r="W698" s="107"/>
      <c r="X698" s="107"/>
      <c r="Y698" s="107"/>
      <c r="Z698" s="107"/>
      <c r="AA698" s="107"/>
      <c r="AB698" s="107"/>
      <c r="AC698" s="107"/>
      <c r="AD698" s="107"/>
      <c r="AE698" s="107"/>
      <c r="AF698" s="107"/>
      <c r="AG698" s="107"/>
    </row>
    <row r="699" spans="1:33" ht="15.75" customHeight="1">
      <c r="A699" s="107"/>
      <c r="B699" s="107" t="s">
        <v>582</v>
      </c>
      <c r="C699" s="107" t="s">
        <v>448</v>
      </c>
      <c r="D699" s="107" t="s">
        <v>643</v>
      </c>
      <c r="E699" s="107" t="str">
        <f t="shared" si="268"/>
        <v>onshore wind</v>
      </c>
      <c r="F699" s="107">
        <v>2090843.388</v>
      </c>
      <c r="G699" s="107">
        <f t="shared" si="287"/>
        <v>2090843.388</v>
      </c>
      <c r="H699" s="107">
        <v>2090843.388</v>
      </c>
      <c r="I699" s="107">
        <f t="shared" si="288"/>
        <v>2090843.388</v>
      </c>
      <c r="J699" s="107">
        <v>2090843.388</v>
      </c>
      <c r="K699" s="107">
        <f t="shared" si="289"/>
        <v>2090843.388</v>
      </c>
      <c r="L699" s="107">
        <v>2090843.388</v>
      </c>
      <c r="M699" s="107">
        <f t="shared" si="290"/>
        <v>2090843.388</v>
      </c>
      <c r="N699" s="107">
        <v>2090843.388</v>
      </c>
      <c r="O699" s="107">
        <f t="shared" si="291"/>
        <v>2090843.388</v>
      </c>
      <c r="P699" s="107">
        <v>2090843.388</v>
      </c>
      <c r="Q699" s="107">
        <f t="shared" si="292"/>
        <v>2241613.7524999999</v>
      </c>
      <c r="R699" s="107">
        <v>2392384.1170000001</v>
      </c>
      <c r="S699" s="107"/>
      <c r="T699" s="107"/>
      <c r="U699" s="107"/>
      <c r="V699" s="107"/>
      <c r="W699" s="107"/>
      <c r="X699" s="107"/>
      <c r="Y699" s="107"/>
      <c r="Z699" s="107"/>
      <c r="AA699" s="107"/>
      <c r="AB699" s="107"/>
      <c r="AC699" s="107"/>
      <c r="AD699" s="107"/>
      <c r="AE699" s="107"/>
      <c r="AF699" s="107"/>
      <c r="AG699" s="107"/>
    </row>
    <row r="700" spans="1:33" ht="15.75" customHeight="1">
      <c r="A700" s="107"/>
      <c r="B700" s="107" t="s">
        <v>582</v>
      </c>
      <c r="C700" s="107" t="s">
        <v>448</v>
      </c>
      <c r="D700" s="107" t="s">
        <v>644</v>
      </c>
      <c r="E700" s="107" t="str">
        <f t="shared" si="268"/>
        <v>natural gas nonpeaker</v>
      </c>
      <c r="F700" s="107">
        <v>0</v>
      </c>
      <c r="G700" s="107">
        <f t="shared" si="287"/>
        <v>3990097.2059999998</v>
      </c>
      <c r="H700" s="107">
        <v>7980194.4119999995</v>
      </c>
      <c r="I700" s="107">
        <f t="shared" si="288"/>
        <v>7980194.4119999995</v>
      </c>
      <c r="J700" s="107">
        <v>7980194.4119999995</v>
      </c>
      <c r="K700" s="107">
        <f t="shared" si="289"/>
        <v>7980194.4119999995</v>
      </c>
      <c r="L700" s="107">
        <v>7980194.4119999995</v>
      </c>
      <c r="M700" s="107">
        <f t="shared" si="290"/>
        <v>7980194.4119999995</v>
      </c>
      <c r="N700" s="107">
        <v>7980194.4119999995</v>
      </c>
      <c r="O700" s="107">
        <f t="shared" si="291"/>
        <v>7980194.4119999995</v>
      </c>
      <c r="P700" s="107">
        <v>7980194.4119999995</v>
      </c>
      <c r="Q700" s="107">
        <f t="shared" si="292"/>
        <v>7980194.4119999995</v>
      </c>
      <c r="R700" s="107">
        <v>7980194.4119999995</v>
      </c>
      <c r="S700" s="107"/>
      <c r="T700" s="107"/>
      <c r="U700" s="107"/>
      <c r="V700" s="107"/>
      <c r="W700" s="107"/>
      <c r="X700" s="107"/>
      <c r="Y700" s="107"/>
      <c r="Z700" s="107"/>
      <c r="AA700" s="107"/>
      <c r="AB700" s="107"/>
      <c r="AC700" s="107"/>
      <c r="AD700" s="107"/>
      <c r="AE700" s="107"/>
      <c r="AF700" s="107"/>
      <c r="AG700" s="107"/>
    </row>
    <row r="701" spans="1:33" ht="15.75" customHeight="1">
      <c r="A701" s="107"/>
      <c r="B701" s="107" t="s">
        <v>582</v>
      </c>
      <c r="C701" s="107" t="s">
        <v>448</v>
      </c>
      <c r="D701" s="107" t="s">
        <v>645</v>
      </c>
      <c r="E701" s="107" t="str">
        <f t="shared" si="268"/>
        <v>natural gas peaker</v>
      </c>
      <c r="F701" s="107">
        <v>29926.44</v>
      </c>
      <c r="G701" s="107">
        <f t="shared" si="287"/>
        <v>29926.44</v>
      </c>
      <c r="H701" s="107">
        <v>29926.44</v>
      </c>
      <c r="I701" s="107">
        <f t="shared" si="288"/>
        <v>29926.44</v>
      </c>
      <c r="J701" s="107">
        <v>29926.44</v>
      </c>
      <c r="K701" s="107">
        <f t="shared" si="289"/>
        <v>29926.44</v>
      </c>
      <c r="L701" s="107">
        <v>29926.44</v>
      </c>
      <c r="M701" s="107">
        <f t="shared" si="290"/>
        <v>29926.44</v>
      </c>
      <c r="N701" s="107">
        <v>29926.44</v>
      </c>
      <c r="O701" s="107">
        <f t="shared" si="291"/>
        <v>29926.44</v>
      </c>
      <c r="P701" s="107">
        <v>29926.44</v>
      </c>
      <c r="Q701" s="107">
        <f t="shared" si="292"/>
        <v>29926.44</v>
      </c>
      <c r="R701" s="107">
        <v>29926.44</v>
      </c>
      <c r="S701" s="107"/>
      <c r="T701" s="107"/>
      <c r="U701" s="107"/>
      <c r="V701" s="107"/>
      <c r="W701" s="107"/>
      <c r="X701" s="107"/>
      <c r="Y701" s="107"/>
      <c r="Z701" s="107"/>
      <c r="AA701" s="107"/>
      <c r="AB701" s="107"/>
      <c r="AC701" s="107"/>
      <c r="AD701" s="107"/>
      <c r="AE701" s="107"/>
      <c r="AF701" s="107"/>
      <c r="AG701" s="107"/>
    </row>
    <row r="702" spans="1:33" ht="15.75" customHeight="1">
      <c r="A702" s="107"/>
      <c r="B702" s="107" t="s">
        <v>582</v>
      </c>
      <c r="C702" s="107" t="s">
        <v>448</v>
      </c>
      <c r="D702" s="107" t="s">
        <v>646</v>
      </c>
      <c r="E702" s="107" t="str">
        <f t="shared" si="268"/>
        <v>nuclear</v>
      </c>
      <c r="F702" s="107">
        <v>0</v>
      </c>
      <c r="G702" s="107">
        <f t="shared" si="287"/>
        <v>0</v>
      </c>
      <c r="H702" s="107">
        <v>0</v>
      </c>
      <c r="I702" s="107">
        <f t="shared" si="288"/>
        <v>0</v>
      </c>
      <c r="J702" s="107">
        <v>0</v>
      </c>
      <c r="K702" s="107">
        <f t="shared" si="289"/>
        <v>0</v>
      </c>
      <c r="L702" s="107">
        <v>0</v>
      </c>
      <c r="M702" s="107">
        <f t="shared" si="290"/>
        <v>0</v>
      </c>
      <c r="N702" s="107">
        <v>0</v>
      </c>
      <c r="O702" s="107">
        <f t="shared" si="291"/>
        <v>0</v>
      </c>
      <c r="P702" s="107">
        <v>0</v>
      </c>
      <c r="Q702" s="107">
        <f t="shared" si="292"/>
        <v>0</v>
      </c>
      <c r="R702" s="107">
        <v>0</v>
      </c>
      <c r="S702" s="107"/>
      <c r="T702" s="107"/>
      <c r="U702" s="107"/>
      <c r="V702" s="107"/>
      <c r="W702" s="107"/>
      <c r="X702" s="107"/>
      <c r="Y702" s="107"/>
      <c r="Z702" s="107"/>
      <c r="AA702" s="107"/>
      <c r="AB702" s="107"/>
      <c r="AC702" s="107"/>
      <c r="AD702" s="107"/>
      <c r="AE702" s="107"/>
      <c r="AF702" s="107"/>
      <c r="AG702" s="107"/>
    </row>
    <row r="703" spans="1:33" ht="15.75" customHeight="1">
      <c r="A703" s="107"/>
      <c r="B703" s="107" t="s">
        <v>582</v>
      </c>
      <c r="C703" s="107" t="s">
        <v>448</v>
      </c>
      <c r="D703" s="107" t="s">
        <v>647</v>
      </c>
      <c r="E703" s="107" t="str">
        <f t="shared" si="268"/>
        <v>offshore wind</v>
      </c>
      <c r="F703" s="107">
        <v>0</v>
      </c>
      <c r="G703" s="107">
        <f t="shared" si="287"/>
        <v>0</v>
      </c>
      <c r="H703" s="107">
        <v>0</v>
      </c>
      <c r="I703" s="107">
        <f t="shared" si="288"/>
        <v>0</v>
      </c>
      <c r="J703" s="107">
        <v>0</v>
      </c>
      <c r="K703" s="107">
        <f t="shared" si="289"/>
        <v>0</v>
      </c>
      <c r="L703" s="107">
        <v>0</v>
      </c>
      <c r="M703" s="107">
        <f t="shared" si="290"/>
        <v>0</v>
      </c>
      <c r="N703" s="107">
        <v>0</v>
      </c>
      <c r="O703" s="107">
        <f t="shared" si="291"/>
        <v>0</v>
      </c>
      <c r="P703" s="107">
        <v>0</v>
      </c>
      <c r="Q703" s="107">
        <f t="shared" si="292"/>
        <v>0</v>
      </c>
      <c r="R703" s="107">
        <v>0</v>
      </c>
      <c r="S703" s="107"/>
      <c r="T703" s="107"/>
      <c r="U703" s="107"/>
      <c r="V703" s="107"/>
      <c r="W703" s="107"/>
      <c r="X703" s="107"/>
      <c r="Y703" s="107"/>
      <c r="Z703" s="107"/>
      <c r="AA703" s="107"/>
      <c r="AB703" s="107"/>
      <c r="AC703" s="107"/>
      <c r="AD703" s="107"/>
      <c r="AE703" s="107"/>
      <c r="AF703" s="107"/>
      <c r="AG703" s="107"/>
    </row>
    <row r="704" spans="1:33" ht="15.75" customHeight="1">
      <c r="A704" s="107"/>
      <c r="B704" s="107" t="s">
        <v>582</v>
      </c>
      <c r="C704" s="107" t="s">
        <v>448</v>
      </c>
      <c r="D704" s="107" t="s">
        <v>648</v>
      </c>
      <c r="E704" s="107" t="str">
        <f t="shared" si="268"/>
        <v>crude oil</v>
      </c>
      <c r="F704" s="107">
        <v>10069.150079999999</v>
      </c>
      <c r="G704" s="107">
        <f t="shared" si="287"/>
        <v>10069.150079999999</v>
      </c>
      <c r="H704" s="107">
        <v>10069.150079999999</v>
      </c>
      <c r="I704" s="107">
        <f t="shared" si="288"/>
        <v>10069.150079999999</v>
      </c>
      <c r="J704" s="107">
        <v>10069.150079999999</v>
      </c>
      <c r="K704" s="107">
        <f t="shared" si="289"/>
        <v>10069.150079999999</v>
      </c>
      <c r="L704" s="107">
        <v>10069.150079999999</v>
      </c>
      <c r="M704" s="107">
        <f t="shared" si="290"/>
        <v>10069.150079999999</v>
      </c>
      <c r="N704" s="107">
        <v>10069.150079999999</v>
      </c>
      <c r="O704" s="107">
        <f t="shared" si="291"/>
        <v>10069.150079999999</v>
      </c>
      <c r="P704" s="107">
        <v>10069.150079999999</v>
      </c>
      <c r="Q704" s="107">
        <f t="shared" si="292"/>
        <v>10069.150079999999</v>
      </c>
      <c r="R704" s="107">
        <v>10069.150079999999</v>
      </c>
      <c r="S704" s="107"/>
      <c r="T704" s="107"/>
      <c r="U704" s="107"/>
      <c r="V704" s="107"/>
      <c r="W704" s="107"/>
      <c r="X704" s="107"/>
      <c r="Y704" s="107"/>
      <c r="Z704" s="107"/>
      <c r="AA704" s="107"/>
      <c r="AB704" s="107"/>
      <c r="AC704" s="107"/>
      <c r="AD704" s="107"/>
      <c r="AE704" s="107"/>
      <c r="AF704" s="107"/>
      <c r="AG704" s="107"/>
    </row>
    <row r="705" spans="1:33" ht="15.75" customHeight="1">
      <c r="A705" s="107"/>
      <c r="B705" s="107" t="s">
        <v>582</v>
      </c>
      <c r="C705" s="107" t="s">
        <v>448</v>
      </c>
      <c r="D705" s="107" t="s">
        <v>649</v>
      </c>
      <c r="E705" s="107" t="str">
        <f t="shared" si="268"/>
        <v>solar PV</v>
      </c>
      <c r="F705" s="107">
        <v>70458.548269999999</v>
      </c>
      <c r="G705" s="107">
        <f t="shared" si="287"/>
        <v>70885.700654999993</v>
      </c>
      <c r="H705" s="107">
        <v>71312.853040000002</v>
      </c>
      <c r="I705" s="107">
        <f t="shared" si="288"/>
        <v>71679.971965000004</v>
      </c>
      <c r="J705" s="107">
        <v>72047.090890000007</v>
      </c>
      <c r="K705" s="107">
        <f t="shared" si="289"/>
        <v>72543.128584999999</v>
      </c>
      <c r="L705" s="107">
        <v>73039.166280000005</v>
      </c>
      <c r="M705" s="107">
        <f t="shared" si="290"/>
        <v>73889.712759999995</v>
      </c>
      <c r="N705" s="107">
        <v>74740.259239999999</v>
      </c>
      <c r="O705" s="107">
        <f t="shared" si="291"/>
        <v>76177.152954999998</v>
      </c>
      <c r="P705" s="107">
        <v>77614.046669999996</v>
      </c>
      <c r="Q705" s="107">
        <f t="shared" si="292"/>
        <v>80034.24626</v>
      </c>
      <c r="R705" s="107">
        <v>82454.445850000004</v>
      </c>
      <c r="S705" s="107"/>
      <c r="T705" s="107"/>
      <c r="U705" s="107"/>
      <c r="V705" s="107"/>
      <c r="W705" s="107"/>
      <c r="X705" s="107"/>
      <c r="Y705" s="107"/>
      <c r="Z705" s="107"/>
      <c r="AA705" s="107"/>
      <c r="AB705" s="107"/>
      <c r="AC705" s="107"/>
      <c r="AD705" s="107"/>
      <c r="AE705" s="107"/>
      <c r="AF705" s="107"/>
      <c r="AG705" s="107"/>
    </row>
    <row r="706" spans="1:33" ht="15.75" customHeight="1">
      <c r="A706" s="107"/>
      <c r="B706" s="107" t="s">
        <v>582</v>
      </c>
      <c r="C706" s="107" t="s">
        <v>448</v>
      </c>
      <c r="D706" s="107" t="s">
        <v>650</v>
      </c>
      <c r="E706" s="107" t="str">
        <f t="shared" si="268"/>
        <v>storage</v>
      </c>
      <c r="F706" s="107">
        <v>0</v>
      </c>
      <c r="G706" s="107">
        <v>0</v>
      </c>
      <c r="H706" s="107">
        <v>0</v>
      </c>
      <c r="I706" s="107">
        <v>0</v>
      </c>
      <c r="J706" s="107">
        <v>0</v>
      </c>
      <c r="K706" s="107">
        <v>0</v>
      </c>
      <c r="L706" s="107">
        <v>0</v>
      </c>
      <c r="M706" s="107">
        <v>0</v>
      </c>
      <c r="N706" s="107">
        <v>0</v>
      </c>
      <c r="O706" s="107">
        <v>0</v>
      </c>
      <c r="P706" s="107">
        <v>0</v>
      </c>
      <c r="Q706" s="107">
        <v>0</v>
      </c>
      <c r="R706" s="107">
        <v>0</v>
      </c>
      <c r="S706" s="107"/>
      <c r="T706" s="107"/>
      <c r="U706" s="107"/>
      <c r="V706" s="107"/>
      <c r="W706" s="107"/>
      <c r="X706" s="107"/>
      <c r="Y706" s="107"/>
      <c r="Z706" s="107"/>
      <c r="AA706" s="107"/>
      <c r="AB706" s="107"/>
      <c r="AC706" s="107"/>
      <c r="AD706" s="107"/>
      <c r="AE706" s="107"/>
      <c r="AF706" s="107"/>
      <c r="AG706" s="107"/>
    </row>
    <row r="707" spans="1:33" ht="15.75" customHeight="1">
      <c r="A707" s="107"/>
      <c r="B707" s="107" t="s">
        <v>582</v>
      </c>
      <c r="C707" s="107" t="s">
        <v>448</v>
      </c>
      <c r="D707" s="107" t="s">
        <v>652</v>
      </c>
      <c r="E707" s="107" t="str">
        <f t="shared" ref="E707:E722" si="293">LOOKUP(D707,$U$2:$V$15,$V$2:$V$15)</f>
        <v>solar PV</v>
      </c>
      <c r="F707" s="107">
        <v>0</v>
      </c>
      <c r="G707" s="107">
        <f t="shared" ref="G707:G720" si="294">AVERAGE(F707,H707)</f>
        <v>0</v>
      </c>
      <c r="H707" s="107">
        <v>0</v>
      </c>
      <c r="I707" s="107">
        <f t="shared" ref="I707:I720" si="295">AVERAGE(H707,J707)</f>
        <v>0</v>
      </c>
      <c r="J707" s="107">
        <v>0</v>
      </c>
      <c r="K707" s="107">
        <f t="shared" ref="K707:K720" si="296">AVERAGE(J707,L707)</f>
        <v>0</v>
      </c>
      <c r="L707" s="107">
        <v>0</v>
      </c>
      <c r="M707" s="107">
        <f t="shared" ref="M707:M720" si="297">AVERAGE(L707,N707)</f>
        <v>0</v>
      </c>
      <c r="N707" s="107">
        <v>0</v>
      </c>
      <c r="O707" s="107">
        <f t="shared" ref="O707:O720" si="298">AVERAGE(N707,P707)</f>
        <v>0</v>
      </c>
      <c r="P707" s="107">
        <v>0</v>
      </c>
      <c r="Q707" s="107">
        <f t="shared" ref="Q707:Q720" si="299">AVERAGE(P707,R707)</f>
        <v>0</v>
      </c>
      <c r="R707" s="107">
        <v>0</v>
      </c>
      <c r="S707" s="107"/>
      <c r="T707" s="107"/>
      <c r="U707" s="107"/>
      <c r="V707" s="107"/>
      <c r="W707" s="107"/>
      <c r="X707" s="107"/>
      <c r="Y707" s="107"/>
      <c r="Z707" s="107"/>
      <c r="AA707" s="107"/>
      <c r="AB707" s="107"/>
      <c r="AC707" s="107"/>
      <c r="AD707" s="107"/>
      <c r="AE707" s="107"/>
      <c r="AF707" s="107"/>
      <c r="AG707" s="107"/>
    </row>
    <row r="708" spans="1:33" ht="15.75" customHeight="1">
      <c r="A708" s="107"/>
      <c r="B708" s="107" t="s">
        <v>584</v>
      </c>
      <c r="C708" s="107" t="s">
        <v>448</v>
      </c>
      <c r="D708" s="107" t="s">
        <v>638</v>
      </c>
      <c r="E708" s="107" t="str">
        <f t="shared" si="293"/>
        <v>biomass</v>
      </c>
      <c r="F708" s="107">
        <v>0</v>
      </c>
      <c r="G708" s="107">
        <f t="shared" si="294"/>
        <v>0</v>
      </c>
      <c r="H708" s="107">
        <v>0</v>
      </c>
      <c r="I708" s="107">
        <f t="shared" si="295"/>
        <v>0</v>
      </c>
      <c r="J708" s="107">
        <v>0</v>
      </c>
      <c r="K708" s="107">
        <f t="shared" si="296"/>
        <v>0</v>
      </c>
      <c r="L708" s="107">
        <v>0</v>
      </c>
      <c r="M708" s="107">
        <f t="shared" si="297"/>
        <v>0</v>
      </c>
      <c r="N708" s="107">
        <v>0</v>
      </c>
      <c r="O708" s="107">
        <f t="shared" si="298"/>
        <v>0</v>
      </c>
      <c r="P708" s="107">
        <v>0</v>
      </c>
      <c r="Q708" s="107">
        <f t="shared" si="299"/>
        <v>0</v>
      </c>
      <c r="R708" s="107">
        <v>0</v>
      </c>
      <c r="S708" s="107"/>
      <c r="T708" s="107"/>
      <c r="U708" s="107"/>
      <c r="V708" s="107"/>
      <c r="W708" s="107"/>
      <c r="X708" s="107"/>
      <c r="Y708" s="107"/>
      <c r="Z708" s="107"/>
      <c r="AA708" s="107"/>
      <c r="AB708" s="107"/>
      <c r="AC708" s="107"/>
      <c r="AD708" s="107"/>
      <c r="AE708" s="107"/>
      <c r="AF708" s="107"/>
      <c r="AG708" s="107"/>
    </row>
    <row r="709" spans="1:33" ht="15.75" customHeight="1">
      <c r="A709" s="107"/>
      <c r="B709" s="107" t="s">
        <v>584</v>
      </c>
      <c r="C709" s="107" t="s">
        <v>448</v>
      </c>
      <c r="D709" s="107" t="s">
        <v>639</v>
      </c>
      <c r="E709" s="107" t="str">
        <f t="shared" si="293"/>
        <v>hard coal</v>
      </c>
      <c r="F709" s="107">
        <v>40979288.340000004</v>
      </c>
      <c r="G709" s="107">
        <f t="shared" si="294"/>
        <v>41079256.155000001</v>
      </c>
      <c r="H709" s="107">
        <v>41179223.969999999</v>
      </c>
      <c r="I709" s="107">
        <f t="shared" si="295"/>
        <v>43268615.349999994</v>
      </c>
      <c r="J709" s="107">
        <v>45358006.729999997</v>
      </c>
      <c r="K709" s="107">
        <f t="shared" si="296"/>
        <v>45959394.045000002</v>
      </c>
      <c r="L709" s="107">
        <v>46560781.359999999</v>
      </c>
      <c r="M709" s="107">
        <f t="shared" si="297"/>
        <v>46883982.215000004</v>
      </c>
      <c r="N709" s="107">
        <v>47207183.07</v>
      </c>
      <c r="O709" s="107">
        <f t="shared" si="298"/>
        <v>45217608.93</v>
      </c>
      <c r="P709" s="107">
        <v>43228034.789999999</v>
      </c>
      <c r="Q709" s="107">
        <f t="shared" si="299"/>
        <v>43128847.594999999</v>
      </c>
      <c r="R709" s="107">
        <v>43029660.399999999</v>
      </c>
      <c r="S709" s="107"/>
      <c r="T709" s="107"/>
      <c r="U709" s="107"/>
      <c r="V709" s="107"/>
      <c r="W709" s="107"/>
      <c r="X709" s="107"/>
      <c r="Y709" s="107"/>
      <c r="Z709" s="107"/>
      <c r="AA709" s="107"/>
      <c r="AB709" s="107"/>
      <c r="AC709" s="107"/>
      <c r="AD709" s="107"/>
      <c r="AE709" s="107"/>
      <c r="AF709" s="107"/>
      <c r="AG709" s="107"/>
    </row>
    <row r="710" spans="1:33" ht="15.75" customHeight="1">
      <c r="A710" s="107"/>
      <c r="B710" s="107" t="s">
        <v>584</v>
      </c>
      <c r="C710" s="107" t="s">
        <v>448</v>
      </c>
      <c r="D710" s="107" t="s">
        <v>640</v>
      </c>
      <c r="E710" s="107" t="str">
        <f t="shared" si="293"/>
        <v>solar thermal</v>
      </c>
      <c r="F710" s="107">
        <v>0</v>
      </c>
      <c r="G710" s="107">
        <f t="shared" si="294"/>
        <v>0</v>
      </c>
      <c r="H710" s="107">
        <v>0</v>
      </c>
      <c r="I710" s="107">
        <f t="shared" si="295"/>
        <v>0</v>
      </c>
      <c r="J710" s="107">
        <v>0</v>
      </c>
      <c r="K710" s="107">
        <f t="shared" si="296"/>
        <v>0</v>
      </c>
      <c r="L710" s="107">
        <v>0</v>
      </c>
      <c r="M710" s="107">
        <f t="shared" si="297"/>
        <v>0</v>
      </c>
      <c r="N710" s="107">
        <v>0</v>
      </c>
      <c r="O710" s="107">
        <f t="shared" si="298"/>
        <v>0</v>
      </c>
      <c r="P710" s="107">
        <v>0</v>
      </c>
      <c r="Q710" s="107">
        <f t="shared" si="299"/>
        <v>0</v>
      </c>
      <c r="R710" s="107">
        <v>0</v>
      </c>
      <c r="S710" s="107"/>
      <c r="T710" s="107"/>
      <c r="U710" s="107"/>
      <c r="V710" s="107"/>
      <c r="W710" s="107"/>
      <c r="X710" s="107"/>
      <c r="Y710" s="107"/>
      <c r="Z710" s="107"/>
      <c r="AA710" s="107"/>
      <c r="AB710" s="107"/>
      <c r="AC710" s="107"/>
      <c r="AD710" s="107"/>
      <c r="AE710" s="107"/>
      <c r="AF710" s="107"/>
      <c r="AG710" s="107"/>
    </row>
    <row r="711" spans="1:33" ht="15.75" customHeight="1">
      <c r="A711" s="107"/>
      <c r="B711" s="107" t="s">
        <v>584</v>
      </c>
      <c r="C711" s="107" t="s">
        <v>448</v>
      </c>
      <c r="D711" s="107" t="s">
        <v>641</v>
      </c>
      <c r="E711" s="107" t="str">
        <f t="shared" si="293"/>
        <v>geothermal</v>
      </c>
      <c r="F711" s="107">
        <v>0</v>
      </c>
      <c r="G711" s="107">
        <f t="shared" si="294"/>
        <v>0</v>
      </c>
      <c r="H711" s="107">
        <v>0</v>
      </c>
      <c r="I711" s="107">
        <f t="shared" si="295"/>
        <v>0</v>
      </c>
      <c r="J711" s="107">
        <v>0</v>
      </c>
      <c r="K711" s="107">
        <f t="shared" si="296"/>
        <v>0</v>
      </c>
      <c r="L711" s="107">
        <v>0</v>
      </c>
      <c r="M711" s="107">
        <f t="shared" si="297"/>
        <v>0</v>
      </c>
      <c r="N711" s="107">
        <v>0</v>
      </c>
      <c r="O711" s="107">
        <f t="shared" si="298"/>
        <v>0</v>
      </c>
      <c r="P711" s="107">
        <v>0</v>
      </c>
      <c r="Q711" s="107">
        <f t="shared" si="299"/>
        <v>0</v>
      </c>
      <c r="R711" s="107">
        <v>0</v>
      </c>
      <c r="S711" s="107"/>
      <c r="T711" s="107"/>
      <c r="U711" s="107"/>
      <c r="V711" s="107"/>
      <c r="W711" s="107"/>
      <c r="X711" s="107"/>
      <c r="Y711" s="107"/>
      <c r="Z711" s="107"/>
      <c r="AA711" s="107"/>
      <c r="AB711" s="107"/>
      <c r="AC711" s="107"/>
      <c r="AD711" s="107"/>
      <c r="AE711" s="107"/>
      <c r="AF711" s="107"/>
      <c r="AG711" s="107"/>
    </row>
    <row r="712" spans="1:33" ht="15.75" customHeight="1">
      <c r="A712" s="107"/>
      <c r="B712" s="107" t="s">
        <v>584</v>
      </c>
      <c r="C712" s="107" t="s">
        <v>448</v>
      </c>
      <c r="D712" s="107" t="s">
        <v>642</v>
      </c>
      <c r="E712" s="107" t="str">
        <f t="shared" si="293"/>
        <v>hydro</v>
      </c>
      <c r="F712" s="107">
        <v>835584.9081</v>
      </c>
      <c r="G712" s="107">
        <f t="shared" si="294"/>
        <v>835584.9081</v>
      </c>
      <c r="H712" s="107">
        <v>835584.9081</v>
      </c>
      <c r="I712" s="107">
        <f t="shared" si="295"/>
        <v>835584.9081</v>
      </c>
      <c r="J712" s="107">
        <v>835584.9081</v>
      </c>
      <c r="K712" s="107">
        <f t="shared" si="296"/>
        <v>835584.9081</v>
      </c>
      <c r="L712" s="107">
        <v>835584.9081</v>
      </c>
      <c r="M712" s="107">
        <f t="shared" si="297"/>
        <v>835584.9081</v>
      </c>
      <c r="N712" s="107">
        <v>835584.9081</v>
      </c>
      <c r="O712" s="107">
        <f t="shared" si="298"/>
        <v>835584.9081</v>
      </c>
      <c r="P712" s="107">
        <v>835584.9081</v>
      </c>
      <c r="Q712" s="107">
        <f t="shared" si="299"/>
        <v>835584.9081</v>
      </c>
      <c r="R712" s="107">
        <v>835584.9081</v>
      </c>
      <c r="S712" s="107"/>
      <c r="T712" s="107"/>
      <c r="U712" s="107"/>
      <c r="V712" s="107"/>
      <c r="W712" s="107"/>
      <c r="X712" s="107"/>
      <c r="Y712" s="107"/>
      <c r="Z712" s="107"/>
      <c r="AA712" s="107"/>
      <c r="AB712" s="107"/>
      <c r="AC712" s="107"/>
      <c r="AD712" s="107"/>
      <c r="AE712" s="107"/>
      <c r="AF712" s="107"/>
      <c r="AG712" s="107"/>
    </row>
    <row r="713" spans="1:33" ht="15.75" customHeight="1">
      <c r="A713" s="107"/>
      <c r="B713" s="107" t="s">
        <v>584</v>
      </c>
      <c r="C713" s="107" t="s">
        <v>448</v>
      </c>
      <c r="D713" s="107" t="s">
        <v>632</v>
      </c>
      <c r="E713" s="107" t="str">
        <f t="shared" si="293"/>
        <v>hydro</v>
      </c>
      <c r="F713" s="107">
        <v>0</v>
      </c>
      <c r="G713" s="107">
        <f t="shared" si="294"/>
        <v>0</v>
      </c>
      <c r="H713" s="107">
        <v>0</v>
      </c>
      <c r="I713" s="107">
        <f t="shared" si="295"/>
        <v>0</v>
      </c>
      <c r="J713" s="107">
        <v>0</v>
      </c>
      <c r="K713" s="107">
        <f t="shared" si="296"/>
        <v>0</v>
      </c>
      <c r="L713" s="107">
        <v>0</v>
      </c>
      <c r="M713" s="107">
        <f t="shared" si="297"/>
        <v>0</v>
      </c>
      <c r="N713" s="107">
        <v>0</v>
      </c>
      <c r="O713" s="107">
        <f t="shared" si="298"/>
        <v>0</v>
      </c>
      <c r="P713" s="107">
        <v>0</v>
      </c>
      <c r="Q713" s="107">
        <f t="shared" si="299"/>
        <v>0</v>
      </c>
      <c r="R713" s="107">
        <v>0</v>
      </c>
      <c r="S713" s="107"/>
      <c r="T713" s="107"/>
      <c r="U713" s="107"/>
      <c r="V713" s="107"/>
      <c r="W713" s="107"/>
      <c r="X713" s="107"/>
      <c r="Y713" s="107"/>
      <c r="Z713" s="107"/>
      <c r="AA713" s="107"/>
      <c r="AB713" s="107"/>
      <c r="AC713" s="107"/>
      <c r="AD713" s="107"/>
      <c r="AE713" s="107"/>
      <c r="AF713" s="107"/>
      <c r="AG713" s="107"/>
    </row>
    <row r="714" spans="1:33" ht="15.75" customHeight="1">
      <c r="A714" s="107"/>
      <c r="B714" s="107" t="s">
        <v>584</v>
      </c>
      <c r="C714" s="107" t="s">
        <v>448</v>
      </c>
      <c r="D714" s="107" t="s">
        <v>643</v>
      </c>
      <c r="E714" s="107" t="str">
        <f t="shared" si="293"/>
        <v>onshore wind</v>
      </c>
      <c r="F714" s="107">
        <v>4286595.8550000004</v>
      </c>
      <c r="G714" s="107">
        <f t="shared" si="294"/>
        <v>5745715.1974999998</v>
      </c>
      <c r="H714" s="107">
        <v>7204834.54</v>
      </c>
      <c r="I714" s="107">
        <f t="shared" si="295"/>
        <v>7206927.267</v>
      </c>
      <c r="J714" s="107">
        <v>7209019.9939999999</v>
      </c>
      <c r="K714" s="107">
        <f t="shared" si="296"/>
        <v>7218555.9615000002</v>
      </c>
      <c r="L714" s="107">
        <v>7228091.9289999995</v>
      </c>
      <c r="M714" s="107">
        <f t="shared" si="297"/>
        <v>7229120.0104999999</v>
      </c>
      <c r="N714" s="107">
        <v>7230148.0920000002</v>
      </c>
      <c r="O714" s="107">
        <f t="shared" si="298"/>
        <v>8020902.1749999998</v>
      </c>
      <c r="P714" s="107">
        <v>8811656.2579999994</v>
      </c>
      <c r="Q714" s="107">
        <f t="shared" si="299"/>
        <v>8694148.3874999993</v>
      </c>
      <c r="R714" s="107">
        <v>8576640.5170000009</v>
      </c>
      <c r="S714" s="107"/>
      <c r="T714" s="107"/>
      <c r="U714" s="107"/>
      <c r="V714" s="107"/>
      <c r="W714" s="107"/>
      <c r="X714" s="107"/>
      <c r="Y714" s="107"/>
      <c r="Z714" s="107"/>
      <c r="AA714" s="107"/>
      <c r="AB714" s="107"/>
      <c r="AC714" s="107"/>
      <c r="AD714" s="107"/>
      <c r="AE714" s="107"/>
      <c r="AF714" s="107"/>
      <c r="AG714" s="107"/>
    </row>
    <row r="715" spans="1:33" ht="15.75" customHeight="1">
      <c r="A715" s="107"/>
      <c r="B715" s="107" t="s">
        <v>584</v>
      </c>
      <c r="C715" s="107" t="s">
        <v>448</v>
      </c>
      <c r="D715" s="107" t="s">
        <v>644</v>
      </c>
      <c r="E715" s="107" t="str">
        <f t="shared" si="293"/>
        <v>natural gas nonpeaker</v>
      </c>
      <c r="F715" s="107">
        <v>743079.02399999998</v>
      </c>
      <c r="G715" s="107">
        <f t="shared" si="294"/>
        <v>712534.28799999994</v>
      </c>
      <c r="H715" s="107">
        <v>681989.55200000003</v>
      </c>
      <c r="I715" s="107">
        <f t="shared" si="295"/>
        <v>546688.772</v>
      </c>
      <c r="J715" s="107">
        <v>411387.99200000003</v>
      </c>
      <c r="K715" s="107">
        <f t="shared" si="296"/>
        <v>399933.71600000001</v>
      </c>
      <c r="L715" s="107">
        <v>388479.44</v>
      </c>
      <c r="M715" s="107">
        <f t="shared" si="297"/>
        <v>370758.51300000004</v>
      </c>
      <c r="N715" s="107">
        <v>353037.58600000001</v>
      </c>
      <c r="O715" s="107">
        <f t="shared" si="298"/>
        <v>286982.57760000002</v>
      </c>
      <c r="P715" s="107">
        <v>220927.5692</v>
      </c>
      <c r="Q715" s="107">
        <f t="shared" si="299"/>
        <v>203143.97759999998</v>
      </c>
      <c r="R715" s="107">
        <v>185360.386</v>
      </c>
      <c r="S715" s="107"/>
      <c r="T715" s="107"/>
      <c r="U715" s="107"/>
      <c r="V715" s="107"/>
      <c r="W715" s="107"/>
      <c r="X715" s="107"/>
      <c r="Y715" s="107"/>
      <c r="Z715" s="107"/>
      <c r="AA715" s="107"/>
      <c r="AB715" s="107"/>
      <c r="AC715" s="107"/>
      <c r="AD715" s="107"/>
      <c r="AE715" s="107"/>
      <c r="AF715" s="107"/>
      <c r="AG715" s="107"/>
    </row>
    <row r="716" spans="1:33" ht="15.75" customHeight="1">
      <c r="A716" s="107"/>
      <c r="B716" s="107" t="s">
        <v>584</v>
      </c>
      <c r="C716" s="107" t="s">
        <v>448</v>
      </c>
      <c r="D716" s="107" t="s">
        <v>645</v>
      </c>
      <c r="E716" s="107" t="str">
        <f t="shared" si="293"/>
        <v>natural gas peaker</v>
      </c>
      <c r="F716" s="107">
        <v>0</v>
      </c>
      <c r="G716" s="107">
        <f t="shared" si="294"/>
        <v>0</v>
      </c>
      <c r="H716" s="107">
        <v>0</v>
      </c>
      <c r="I716" s="107">
        <f t="shared" si="295"/>
        <v>0</v>
      </c>
      <c r="J716" s="107">
        <v>0</v>
      </c>
      <c r="K716" s="107">
        <f t="shared" si="296"/>
        <v>0</v>
      </c>
      <c r="L716" s="107">
        <v>0</v>
      </c>
      <c r="M716" s="107">
        <f t="shared" si="297"/>
        <v>717.8</v>
      </c>
      <c r="N716" s="107">
        <v>1435.6</v>
      </c>
      <c r="O716" s="107">
        <f t="shared" si="298"/>
        <v>717.8</v>
      </c>
      <c r="P716" s="107">
        <v>0</v>
      </c>
      <c r="Q716" s="107">
        <f t="shared" si="299"/>
        <v>0</v>
      </c>
      <c r="R716" s="107">
        <v>0</v>
      </c>
      <c r="S716" s="107"/>
      <c r="T716" s="107"/>
      <c r="U716" s="107"/>
      <c r="V716" s="107"/>
      <c r="W716" s="107"/>
      <c r="X716" s="107"/>
      <c r="Y716" s="107"/>
      <c r="Z716" s="107"/>
      <c r="AA716" s="107"/>
      <c r="AB716" s="107"/>
      <c r="AC716" s="107"/>
      <c r="AD716" s="107"/>
      <c r="AE716" s="107"/>
      <c r="AF716" s="107"/>
      <c r="AG716" s="107"/>
    </row>
    <row r="717" spans="1:33" ht="15.75" customHeight="1">
      <c r="A717" s="107"/>
      <c r="B717" s="107" t="s">
        <v>584</v>
      </c>
      <c r="C717" s="107" t="s">
        <v>448</v>
      </c>
      <c r="D717" s="107" t="s">
        <v>646</v>
      </c>
      <c r="E717" s="107" t="str">
        <f t="shared" si="293"/>
        <v>nuclear</v>
      </c>
      <c r="F717" s="107">
        <v>0</v>
      </c>
      <c r="G717" s="107">
        <f t="shared" si="294"/>
        <v>0</v>
      </c>
      <c r="H717" s="107">
        <v>0</v>
      </c>
      <c r="I717" s="107">
        <f t="shared" si="295"/>
        <v>0</v>
      </c>
      <c r="J717" s="107">
        <v>0</v>
      </c>
      <c r="K717" s="107">
        <f t="shared" si="296"/>
        <v>0</v>
      </c>
      <c r="L717" s="107">
        <v>0</v>
      </c>
      <c r="M717" s="107">
        <f t="shared" si="297"/>
        <v>0</v>
      </c>
      <c r="N717" s="107">
        <v>0</v>
      </c>
      <c r="O717" s="107">
        <f t="shared" si="298"/>
        <v>0</v>
      </c>
      <c r="P717" s="107">
        <v>0</v>
      </c>
      <c r="Q717" s="107">
        <f t="shared" si="299"/>
        <v>0</v>
      </c>
      <c r="R717" s="107">
        <v>0</v>
      </c>
      <c r="S717" s="107"/>
      <c r="T717" s="107"/>
      <c r="U717" s="107"/>
      <c r="V717" s="107"/>
      <c r="W717" s="107"/>
      <c r="X717" s="107"/>
      <c r="Y717" s="107"/>
      <c r="Z717" s="107"/>
      <c r="AA717" s="107"/>
      <c r="AB717" s="107"/>
      <c r="AC717" s="107"/>
      <c r="AD717" s="107"/>
      <c r="AE717" s="107"/>
      <c r="AF717" s="107"/>
      <c r="AG717" s="107"/>
    </row>
    <row r="718" spans="1:33" ht="15.75" customHeight="1">
      <c r="A718" s="107"/>
      <c r="B718" s="107" t="s">
        <v>584</v>
      </c>
      <c r="C718" s="107" t="s">
        <v>448</v>
      </c>
      <c r="D718" s="107" t="s">
        <v>647</v>
      </c>
      <c r="E718" s="107" t="str">
        <f t="shared" si="293"/>
        <v>offshore wind</v>
      </c>
      <c r="F718" s="107">
        <v>0</v>
      </c>
      <c r="G718" s="107">
        <f t="shared" si="294"/>
        <v>0</v>
      </c>
      <c r="H718" s="107">
        <v>0</v>
      </c>
      <c r="I718" s="107">
        <f t="shared" si="295"/>
        <v>0</v>
      </c>
      <c r="J718" s="107">
        <v>0</v>
      </c>
      <c r="K718" s="107">
        <f t="shared" si="296"/>
        <v>0</v>
      </c>
      <c r="L718" s="107">
        <v>0</v>
      </c>
      <c r="M718" s="107">
        <f t="shared" si="297"/>
        <v>0</v>
      </c>
      <c r="N718" s="107">
        <v>0</v>
      </c>
      <c r="O718" s="107">
        <f t="shared" si="298"/>
        <v>0</v>
      </c>
      <c r="P718" s="107">
        <v>0</v>
      </c>
      <c r="Q718" s="107">
        <f t="shared" si="299"/>
        <v>0</v>
      </c>
      <c r="R718" s="107">
        <v>0</v>
      </c>
      <c r="S718" s="107"/>
      <c r="T718" s="107"/>
      <c r="U718" s="107"/>
      <c r="V718" s="107"/>
      <c r="W718" s="107"/>
      <c r="X718" s="107"/>
      <c r="Y718" s="107"/>
      <c r="Z718" s="107"/>
      <c r="AA718" s="107"/>
      <c r="AB718" s="107"/>
      <c r="AC718" s="107"/>
      <c r="AD718" s="107"/>
      <c r="AE718" s="107"/>
      <c r="AF718" s="107"/>
      <c r="AG718" s="107"/>
    </row>
    <row r="719" spans="1:33" ht="15.75" customHeight="1">
      <c r="A719" s="107"/>
      <c r="B719" s="107" t="s">
        <v>584</v>
      </c>
      <c r="C719" s="107" t="s">
        <v>448</v>
      </c>
      <c r="D719" s="107" t="s">
        <v>648</v>
      </c>
      <c r="E719" s="107" t="str">
        <f t="shared" si="293"/>
        <v>crude oil</v>
      </c>
      <c r="F719" s="107">
        <v>0</v>
      </c>
      <c r="G719" s="107">
        <f t="shared" si="294"/>
        <v>0</v>
      </c>
      <c r="H719" s="107">
        <v>0</v>
      </c>
      <c r="I719" s="107">
        <f t="shared" si="295"/>
        <v>0</v>
      </c>
      <c r="J719" s="107">
        <v>0</v>
      </c>
      <c r="K719" s="107">
        <f t="shared" si="296"/>
        <v>0</v>
      </c>
      <c r="L719" s="107">
        <v>0</v>
      </c>
      <c r="M719" s="107">
        <f t="shared" si="297"/>
        <v>0</v>
      </c>
      <c r="N719" s="107">
        <v>0</v>
      </c>
      <c r="O719" s="107">
        <f t="shared" si="298"/>
        <v>0</v>
      </c>
      <c r="P719" s="107">
        <v>0</v>
      </c>
      <c r="Q719" s="107">
        <f t="shared" si="299"/>
        <v>0</v>
      </c>
      <c r="R719" s="107">
        <v>0</v>
      </c>
      <c r="S719" s="107"/>
      <c r="T719" s="107"/>
      <c r="U719" s="107"/>
      <c r="V719" s="107"/>
      <c r="W719" s="107"/>
      <c r="X719" s="107"/>
      <c r="Y719" s="107"/>
      <c r="Z719" s="107"/>
      <c r="AA719" s="107"/>
      <c r="AB719" s="107"/>
      <c r="AC719" s="107"/>
      <c r="AD719" s="107"/>
      <c r="AE719" s="107"/>
      <c r="AF719" s="107"/>
      <c r="AG719" s="107"/>
    </row>
    <row r="720" spans="1:33" ht="15.75" customHeight="1">
      <c r="A720" s="107"/>
      <c r="B720" s="107" t="s">
        <v>584</v>
      </c>
      <c r="C720" s="107" t="s">
        <v>448</v>
      </c>
      <c r="D720" s="107" t="s">
        <v>649</v>
      </c>
      <c r="E720" s="107" t="str">
        <f t="shared" si="293"/>
        <v>solar PV</v>
      </c>
      <c r="F720" s="107">
        <v>4844.274566</v>
      </c>
      <c r="G720" s="107">
        <f t="shared" si="294"/>
        <v>6328.1196044999997</v>
      </c>
      <c r="H720" s="107">
        <v>7811.9646430000003</v>
      </c>
      <c r="I720" s="107">
        <f t="shared" si="295"/>
        <v>9766.1423314999993</v>
      </c>
      <c r="J720" s="107">
        <v>11720.320019999999</v>
      </c>
      <c r="K720" s="107">
        <f t="shared" si="296"/>
        <v>14204.228784999999</v>
      </c>
      <c r="L720" s="107">
        <v>16688.137549999999</v>
      </c>
      <c r="M720" s="107">
        <f t="shared" si="297"/>
        <v>19846.635875</v>
      </c>
      <c r="N720" s="107">
        <v>23005.1342</v>
      </c>
      <c r="O720" s="107">
        <f t="shared" si="298"/>
        <v>26652.419715</v>
      </c>
      <c r="P720" s="107">
        <v>30299.70523</v>
      </c>
      <c r="Q720" s="107">
        <f t="shared" si="299"/>
        <v>34167.834210000001</v>
      </c>
      <c r="R720" s="107">
        <v>38035.963190000002</v>
      </c>
      <c r="S720" s="107"/>
      <c r="T720" s="107"/>
      <c r="U720" s="107"/>
      <c r="V720" s="107"/>
      <c r="W720" s="107"/>
      <c r="X720" s="107"/>
      <c r="Y720" s="107"/>
      <c r="Z720" s="107"/>
      <c r="AA720" s="107"/>
      <c r="AB720" s="107"/>
      <c r="AC720" s="107"/>
      <c r="AD720" s="107"/>
      <c r="AE720" s="107"/>
      <c r="AF720" s="107"/>
      <c r="AG720" s="107"/>
    </row>
    <row r="721" spans="1:33" ht="15.75" customHeight="1">
      <c r="A721" s="107"/>
      <c r="B721" s="107" t="s">
        <v>584</v>
      </c>
      <c r="C721" s="107" t="s">
        <v>448</v>
      </c>
      <c r="D721" s="107" t="s">
        <v>650</v>
      </c>
      <c r="E721" s="107" t="str">
        <f t="shared" si="293"/>
        <v>storage</v>
      </c>
      <c r="F721" s="107">
        <v>0</v>
      </c>
      <c r="G721" s="107">
        <v>0</v>
      </c>
      <c r="H721" s="107">
        <v>0</v>
      </c>
      <c r="I721" s="107">
        <v>0</v>
      </c>
      <c r="J721" s="107">
        <v>0</v>
      </c>
      <c r="K721" s="107">
        <v>0</v>
      </c>
      <c r="L721" s="107">
        <v>0</v>
      </c>
      <c r="M721" s="107">
        <v>0</v>
      </c>
      <c r="N721" s="107">
        <v>0</v>
      </c>
      <c r="O721" s="107">
        <v>0</v>
      </c>
      <c r="P721" s="107">
        <v>0</v>
      </c>
      <c r="Q721" s="107">
        <v>0</v>
      </c>
      <c r="R721" s="107">
        <v>0</v>
      </c>
      <c r="S721" s="107"/>
      <c r="T721" s="107"/>
      <c r="U721" s="107"/>
      <c r="V721" s="107"/>
      <c r="W721" s="107"/>
      <c r="X721" s="107"/>
      <c r="Y721" s="107"/>
      <c r="Z721" s="107"/>
      <c r="AA721" s="107"/>
      <c r="AB721" s="107"/>
      <c r="AC721" s="107"/>
      <c r="AD721" s="107"/>
      <c r="AE721" s="107"/>
      <c r="AF721" s="107"/>
      <c r="AG721" s="107"/>
    </row>
    <row r="722" spans="1:33" ht="15.75" customHeight="1">
      <c r="A722" s="107"/>
      <c r="B722" s="107" t="s">
        <v>584</v>
      </c>
      <c r="C722" s="107" t="s">
        <v>448</v>
      </c>
      <c r="D722" s="107" t="s">
        <v>652</v>
      </c>
      <c r="E722" s="107" t="str">
        <f t="shared" si="293"/>
        <v>solar PV</v>
      </c>
      <c r="F722" s="107">
        <v>210297.97829999999</v>
      </c>
      <c r="G722" s="107">
        <f>AVERAGE(F722,H722)</f>
        <v>210210.29300000001</v>
      </c>
      <c r="H722" s="107">
        <v>210122.60769999999</v>
      </c>
      <c r="I722" s="107">
        <f>AVERAGE(H722,J722)</f>
        <v>210035.79930000001</v>
      </c>
      <c r="J722" s="107">
        <v>209948.9909</v>
      </c>
      <c r="K722" s="107">
        <f>AVERAGE(J722,L722)</f>
        <v>208909.86600000001</v>
      </c>
      <c r="L722" s="107">
        <v>207870.74110000001</v>
      </c>
      <c r="M722" s="107">
        <f>AVERAGE(L722,N722)</f>
        <v>206831.90530000001</v>
      </c>
      <c r="N722" s="107">
        <v>205793.06950000001</v>
      </c>
      <c r="O722" s="107">
        <f>AVERAGE(N722,P722)</f>
        <v>204764.94140000001</v>
      </c>
      <c r="P722" s="107">
        <v>203736.81330000001</v>
      </c>
      <c r="Q722" s="107">
        <f>AVERAGE(P722,R722)</f>
        <v>202719.2965</v>
      </c>
      <c r="R722" s="107">
        <v>201701.77970000001</v>
      </c>
      <c r="S722" s="107"/>
      <c r="T722" s="107"/>
      <c r="U722" s="107"/>
      <c r="V722" s="107"/>
      <c r="W722" s="107"/>
      <c r="X722" s="107"/>
      <c r="Y722" s="107"/>
      <c r="Z722" s="107"/>
      <c r="AA722" s="107"/>
      <c r="AB722" s="107"/>
      <c r="AC722" s="107"/>
      <c r="AD722" s="107"/>
      <c r="AE722" s="107"/>
      <c r="AF722" s="107"/>
      <c r="AG722" s="107"/>
    </row>
    <row r="723" spans="1:33" ht="15.75" customHeight="1"/>
    <row r="724" spans="1:33" ht="15.75" customHeight="1"/>
    <row r="725" spans="1:33" ht="15.75" customHeight="1"/>
    <row r="726" spans="1:33" ht="15.75" customHeight="1"/>
    <row r="727" spans="1:33" ht="15.75" customHeight="1">
      <c r="A727" s="95" t="s">
        <v>653</v>
      </c>
    </row>
    <row r="728" spans="1:33" ht="15.75" customHeight="1">
      <c r="B728" s="109" t="s">
        <v>610</v>
      </c>
      <c r="C728" s="109" t="s">
        <v>448</v>
      </c>
      <c r="D728" s="109" t="s">
        <v>636</v>
      </c>
      <c r="E728" s="109" t="s">
        <v>637</v>
      </c>
      <c r="F728" s="110">
        <v>2018</v>
      </c>
      <c r="G728" s="110">
        <v>2019</v>
      </c>
      <c r="H728" s="110">
        <v>2020</v>
      </c>
      <c r="I728" s="110">
        <v>2021</v>
      </c>
      <c r="J728" s="110">
        <v>2022</v>
      </c>
      <c r="K728" s="110">
        <v>2023</v>
      </c>
      <c r="L728" s="110">
        <v>2024</v>
      </c>
      <c r="M728" s="110">
        <v>2025</v>
      </c>
      <c r="N728" s="110">
        <v>2026</v>
      </c>
      <c r="O728" s="110">
        <v>2027</v>
      </c>
      <c r="P728" s="110">
        <v>2028</v>
      </c>
      <c r="Q728" s="110">
        <v>2029</v>
      </c>
      <c r="R728" s="110">
        <v>2030</v>
      </c>
    </row>
    <row r="729" spans="1:33" ht="15.75" customHeight="1">
      <c r="B729" s="107" t="s">
        <v>535</v>
      </c>
      <c r="C729" s="107" t="s">
        <v>448</v>
      </c>
      <c r="D729" s="107" t="s">
        <v>638</v>
      </c>
      <c r="E729" s="107" t="str">
        <f t="shared" ref="E729:E792" si="300">LOOKUP(D729,$U$2:$V$15,$V$2:$V$15)</f>
        <v>biomass</v>
      </c>
      <c r="F729" s="107">
        <f>F3/SUMIFS(F$3:F$722,$B$3:$B$722,$B729)*SUMIFS(Calculations!$E$3:$E$53,Calculations!$A$3:$A$53,$B729)</f>
        <v>0</v>
      </c>
      <c r="G729" s="107">
        <f>G3/SUMIFS(G$3:G$722,$B$3:$B$722,$B729)*SUMIFS(Calculations!$E$3:$E$53,Calculations!$A$3:$A$53,$B729)</f>
        <v>0</v>
      </c>
      <c r="H729" s="107">
        <f>H3/SUMIFS(H$3:H$722,$B$3:$B$722,$B729)*SUMIFS(Calculations!$E$3:$E$53,Calculations!$A$3:$A$53,$B729)</f>
        <v>0</v>
      </c>
      <c r="I729" s="107">
        <f>I3/SUMIFS(I$3:I$722,$B$3:$B$722,$B729)*SUMIFS(Calculations!$E$3:$E$53,Calculations!$A$3:$A$53,$B729)</f>
        <v>0</v>
      </c>
      <c r="J729" s="107">
        <f>J3/SUMIFS(J$3:J$722,$B$3:$B$722,$B729)*SUMIFS(Calculations!$E$3:$E$53,Calculations!$A$3:$A$53,$B729)</f>
        <v>0</v>
      </c>
      <c r="K729" s="107">
        <f>K3/SUMIFS(K$3:K$722,$B$3:$B$722,$B729)*SUMIFS(Calculations!$E$3:$E$53,Calculations!$A$3:$A$53,$B729)</f>
        <v>0</v>
      </c>
      <c r="L729" s="107">
        <f>L3/SUMIFS(L$3:L$722,$B$3:$B$722,$B729)*SUMIFS(Calculations!$E$3:$E$53,Calculations!$A$3:$A$53,$B729)</f>
        <v>0</v>
      </c>
      <c r="M729" s="107">
        <f>M3/SUMIFS(M$3:M$722,$B$3:$B$722,$B729)*SUMIFS(Calculations!$E$3:$E$53,Calculations!$A$3:$A$53,$B729)</f>
        <v>0</v>
      </c>
      <c r="N729" s="107">
        <f>N3/SUMIFS(N$3:N$722,$B$3:$B$722,$B729)*SUMIFS(Calculations!$E$3:$E$53,Calculations!$A$3:$A$53,$B729)</f>
        <v>0</v>
      </c>
      <c r="O729" s="107">
        <f>O3/SUMIFS(O$3:O$722,$B$3:$B$722,$B729)*SUMIFS(Calculations!$E$3:$E$53,Calculations!$A$3:$A$53,$B729)</f>
        <v>0</v>
      </c>
      <c r="P729" s="107">
        <f>P3/SUMIFS(P$3:P$722,$B$3:$B$722,$B729)*SUMIFS(Calculations!$E$3:$E$53,Calculations!$A$3:$A$53,$B729)</f>
        <v>0</v>
      </c>
      <c r="Q729" s="107">
        <f>Q3/SUMIFS(Q$3:Q$722,$B$3:$B$722,$B729)*SUMIFS(Calculations!$E$3:$E$53,Calculations!$A$3:$A$53,$B729)</f>
        <v>0</v>
      </c>
      <c r="R729" s="107">
        <f>R3/SUMIFS(R$3:R$722,$B$3:$B$722,$B729)*SUMIFS(Calculations!$E$3:$E$53,Calculations!$A$3:$A$53,$B729)</f>
        <v>0</v>
      </c>
    </row>
    <row r="730" spans="1:33" ht="15.75" customHeight="1">
      <c r="B730" s="107" t="s">
        <v>535</v>
      </c>
      <c r="C730" s="107" t="s">
        <v>448</v>
      </c>
      <c r="D730" s="107" t="s">
        <v>639</v>
      </c>
      <c r="E730" s="107" t="str">
        <f t="shared" si="300"/>
        <v>hard coal</v>
      </c>
      <c r="F730" s="107">
        <f>F4/SUMIFS(F$3:F$722,$B$3:$B$722,$B730)*SUMIFS(Calculations!$E$3:$E$53,Calculations!$A$3:$A$53,$B730)</f>
        <v>0</v>
      </c>
      <c r="G730" s="107">
        <f>G4/SUMIFS(G$3:G$722,$B$3:$B$722,$B730)*SUMIFS(Calculations!$E$3:$E$53,Calculations!$A$3:$A$53,$B730)</f>
        <v>0</v>
      </c>
      <c r="H730" s="107">
        <f>H4/SUMIFS(H$3:H$722,$B$3:$B$722,$B730)*SUMIFS(Calculations!$E$3:$E$53,Calculations!$A$3:$A$53,$B730)</f>
        <v>0</v>
      </c>
      <c r="I730" s="107">
        <f>I4/SUMIFS(I$3:I$722,$B$3:$B$722,$B730)*SUMIFS(Calculations!$E$3:$E$53,Calculations!$A$3:$A$53,$B730)</f>
        <v>0</v>
      </c>
      <c r="J730" s="107">
        <f>J4/SUMIFS(J$3:J$722,$B$3:$B$722,$B730)*SUMIFS(Calculations!$E$3:$E$53,Calculations!$A$3:$A$53,$B730)</f>
        <v>0</v>
      </c>
      <c r="K730" s="107">
        <f>K4/SUMIFS(K$3:K$722,$B$3:$B$722,$B730)*SUMIFS(Calculations!$E$3:$E$53,Calculations!$A$3:$A$53,$B730)</f>
        <v>0</v>
      </c>
      <c r="L730" s="107">
        <f>L4/SUMIFS(L$3:L$722,$B$3:$B$722,$B730)*SUMIFS(Calculations!$E$3:$E$53,Calculations!$A$3:$A$53,$B730)</f>
        <v>0</v>
      </c>
      <c r="M730" s="107">
        <f>M4/SUMIFS(M$3:M$722,$B$3:$B$722,$B730)*SUMIFS(Calculations!$E$3:$E$53,Calculations!$A$3:$A$53,$B730)</f>
        <v>0</v>
      </c>
      <c r="N730" s="107">
        <f>N4/SUMIFS(N$3:N$722,$B$3:$B$722,$B730)*SUMIFS(Calculations!$E$3:$E$53,Calculations!$A$3:$A$53,$B730)</f>
        <v>0</v>
      </c>
      <c r="O730" s="107">
        <f>O4/SUMIFS(O$3:O$722,$B$3:$B$722,$B730)*SUMIFS(Calculations!$E$3:$E$53,Calculations!$A$3:$A$53,$B730)</f>
        <v>0</v>
      </c>
      <c r="P730" s="107">
        <f>P4/SUMIFS(P$3:P$722,$B$3:$B$722,$B730)*SUMIFS(Calculations!$E$3:$E$53,Calculations!$A$3:$A$53,$B730)</f>
        <v>0</v>
      </c>
      <c r="Q730" s="107">
        <f>Q4/SUMIFS(Q$3:Q$722,$B$3:$B$722,$B730)*SUMIFS(Calculations!$E$3:$E$53,Calculations!$A$3:$A$53,$B730)</f>
        <v>0</v>
      </c>
      <c r="R730" s="107">
        <f>R4/SUMIFS(R$3:R$722,$B$3:$B$722,$B730)*SUMIFS(Calculations!$E$3:$E$53,Calculations!$A$3:$A$53,$B730)</f>
        <v>0</v>
      </c>
    </row>
    <row r="731" spans="1:33" ht="15.75" customHeight="1">
      <c r="B731" s="107" t="s">
        <v>535</v>
      </c>
      <c r="C731" s="107" t="s">
        <v>448</v>
      </c>
      <c r="D731" s="107" t="s">
        <v>640</v>
      </c>
      <c r="E731" s="107" t="str">
        <f t="shared" si="300"/>
        <v>solar thermal</v>
      </c>
      <c r="F731" s="107">
        <f>F5/SUMIFS(F$3:F$722,$B$3:$B$722,$B731)*SUMIFS(Calculations!$E$3:$E$53,Calculations!$A$3:$A$53,$B731)</f>
        <v>0</v>
      </c>
      <c r="G731" s="107">
        <f>G5/SUMIFS(G$3:G$722,$B$3:$B$722,$B731)*SUMIFS(Calculations!$E$3:$E$53,Calculations!$A$3:$A$53,$B731)</f>
        <v>0</v>
      </c>
      <c r="H731" s="107">
        <f>H5/SUMIFS(H$3:H$722,$B$3:$B$722,$B731)*SUMIFS(Calculations!$E$3:$E$53,Calculations!$A$3:$A$53,$B731)</f>
        <v>0</v>
      </c>
      <c r="I731" s="107">
        <f>I5/SUMIFS(I$3:I$722,$B$3:$B$722,$B731)*SUMIFS(Calculations!$E$3:$E$53,Calculations!$A$3:$A$53,$B731)</f>
        <v>0</v>
      </c>
      <c r="J731" s="107">
        <f>J5/SUMIFS(J$3:J$722,$B$3:$B$722,$B731)*SUMIFS(Calculations!$E$3:$E$53,Calculations!$A$3:$A$53,$B731)</f>
        <v>0</v>
      </c>
      <c r="K731" s="107">
        <f>K5/SUMIFS(K$3:K$722,$B$3:$B$722,$B731)*SUMIFS(Calculations!$E$3:$E$53,Calculations!$A$3:$A$53,$B731)</f>
        <v>0</v>
      </c>
      <c r="L731" s="107">
        <f>L5/SUMIFS(L$3:L$722,$B$3:$B$722,$B731)*SUMIFS(Calculations!$E$3:$E$53,Calculations!$A$3:$A$53,$B731)</f>
        <v>0</v>
      </c>
      <c r="M731" s="107">
        <f>M5/SUMIFS(M$3:M$722,$B$3:$B$722,$B731)*SUMIFS(Calculations!$E$3:$E$53,Calculations!$A$3:$A$53,$B731)</f>
        <v>0</v>
      </c>
      <c r="N731" s="107">
        <f>N5/SUMIFS(N$3:N$722,$B$3:$B$722,$B731)*SUMIFS(Calculations!$E$3:$E$53,Calculations!$A$3:$A$53,$B731)</f>
        <v>0</v>
      </c>
      <c r="O731" s="107">
        <f>O5/SUMIFS(O$3:O$722,$B$3:$B$722,$B731)*SUMIFS(Calculations!$E$3:$E$53,Calculations!$A$3:$A$53,$B731)</f>
        <v>0</v>
      </c>
      <c r="P731" s="107">
        <f>P5/SUMIFS(P$3:P$722,$B$3:$B$722,$B731)*SUMIFS(Calculations!$E$3:$E$53,Calculations!$A$3:$A$53,$B731)</f>
        <v>0</v>
      </c>
      <c r="Q731" s="107">
        <f>Q5/SUMIFS(Q$3:Q$722,$B$3:$B$722,$B731)*SUMIFS(Calculations!$E$3:$E$53,Calculations!$A$3:$A$53,$B731)</f>
        <v>0</v>
      </c>
      <c r="R731" s="107">
        <f>R5/SUMIFS(R$3:R$722,$B$3:$B$722,$B731)*SUMIFS(Calculations!$E$3:$E$53,Calculations!$A$3:$A$53,$B731)</f>
        <v>0</v>
      </c>
    </row>
    <row r="732" spans="1:33" ht="15.75" customHeight="1">
      <c r="B732" s="107" t="s">
        <v>535</v>
      </c>
      <c r="C732" s="107" t="s">
        <v>448</v>
      </c>
      <c r="D732" s="107" t="s">
        <v>641</v>
      </c>
      <c r="E732" s="107" t="str">
        <f t="shared" si="300"/>
        <v>geothermal</v>
      </c>
      <c r="F732" s="107">
        <f>F6/SUMIFS(F$3:F$722,$B$3:$B$722,$B732)*SUMIFS(Calculations!$E$3:$E$53,Calculations!$A$3:$A$53,$B732)</f>
        <v>0</v>
      </c>
      <c r="G732" s="107">
        <f>G6/SUMIFS(G$3:G$722,$B$3:$B$722,$B732)*SUMIFS(Calculations!$E$3:$E$53,Calculations!$A$3:$A$53,$B732)</f>
        <v>0</v>
      </c>
      <c r="H732" s="107">
        <f>H6/SUMIFS(H$3:H$722,$B$3:$B$722,$B732)*SUMIFS(Calculations!$E$3:$E$53,Calculations!$A$3:$A$53,$B732)</f>
        <v>0</v>
      </c>
      <c r="I732" s="107">
        <f>I6/SUMIFS(I$3:I$722,$B$3:$B$722,$B732)*SUMIFS(Calculations!$E$3:$E$53,Calculations!$A$3:$A$53,$B732)</f>
        <v>0</v>
      </c>
      <c r="J732" s="107">
        <f>J6/SUMIFS(J$3:J$722,$B$3:$B$722,$B732)*SUMIFS(Calculations!$E$3:$E$53,Calculations!$A$3:$A$53,$B732)</f>
        <v>0</v>
      </c>
      <c r="K732" s="107">
        <f>K6/SUMIFS(K$3:K$722,$B$3:$B$722,$B732)*SUMIFS(Calculations!$E$3:$E$53,Calculations!$A$3:$A$53,$B732)</f>
        <v>0</v>
      </c>
      <c r="L732" s="107">
        <f>L6/SUMIFS(L$3:L$722,$B$3:$B$722,$B732)*SUMIFS(Calculations!$E$3:$E$53,Calculations!$A$3:$A$53,$B732)</f>
        <v>0</v>
      </c>
      <c r="M732" s="107">
        <f>M6/SUMIFS(M$3:M$722,$B$3:$B$722,$B732)*SUMIFS(Calculations!$E$3:$E$53,Calculations!$A$3:$A$53,$B732)</f>
        <v>0</v>
      </c>
      <c r="N732" s="107">
        <f>N6/SUMIFS(N$3:N$722,$B$3:$B$722,$B732)*SUMIFS(Calculations!$E$3:$E$53,Calculations!$A$3:$A$53,$B732)</f>
        <v>0</v>
      </c>
      <c r="O732" s="107">
        <f>O6/SUMIFS(O$3:O$722,$B$3:$B$722,$B732)*SUMIFS(Calculations!$E$3:$E$53,Calculations!$A$3:$A$53,$B732)</f>
        <v>0</v>
      </c>
      <c r="P732" s="107">
        <f>P6/SUMIFS(P$3:P$722,$B$3:$B$722,$B732)*SUMIFS(Calculations!$E$3:$E$53,Calculations!$A$3:$A$53,$B732)</f>
        <v>0</v>
      </c>
      <c r="Q732" s="107">
        <f>Q6/SUMIFS(Q$3:Q$722,$B$3:$B$722,$B732)*SUMIFS(Calculations!$E$3:$E$53,Calculations!$A$3:$A$53,$B732)</f>
        <v>0</v>
      </c>
      <c r="R732" s="107">
        <f>R6/SUMIFS(R$3:R$722,$B$3:$B$722,$B732)*SUMIFS(Calculations!$E$3:$E$53,Calculations!$A$3:$A$53,$B732)</f>
        <v>0</v>
      </c>
    </row>
    <row r="733" spans="1:33" ht="15.75" customHeight="1">
      <c r="B733" s="107" t="s">
        <v>535</v>
      </c>
      <c r="C733" s="107" t="s">
        <v>448</v>
      </c>
      <c r="D733" s="107" t="s">
        <v>642</v>
      </c>
      <c r="E733" s="107" t="str">
        <f t="shared" si="300"/>
        <v>hydro</v>
      </c>
      <c r="F733" s="107">
        <f>F7/SUMIFS(F$3:F$722,$B$3:$B$722,$B733)*SUMIFS(Calculations!$E$3:$E$53,Calculations!$A$3:$A$53,$B733)</f>
        <v>0</v>
      </c>
      <c r="G733" s="107">
        <f>G7/SUMIFS(G$3:G$722,$B$3:$B$722,$B733)*SUMIFS(Calculations!$E$3:$E$53,Calculations!$A$3:$A$53,$B733)</f>
        <v>0</v>
      </c>
      <c r="H733" s="107">
        <f>H7/SUMIFS(H$3:H$722,$B$3:$B$722,$B733)*SUMIFS(Calculations!$E$3:$E$53,Calculations!$A$3:$A$53,$B733)</f>
        <v>0</v>
      </c>
      <c r="I733" s="107">
        <f>I7/SUMIFS(I$3:I$722,$B$3:$B$722,$B733)*SUMIFS(Calculations!$E$3:$E$53,Calculations!$A$3:$A$53,$B733)</f>
        <v>0</v>
      </c>
      <c r="J733" s="107">
        <f>J7/SUMIFS(J$3:J$722,$B$3:$B$722,$B733)*SUMIFS(Calculations!$E$3:$E$53,Calculations!$A$3:$A$53,$B733)</f>
        <v>0</v>
      </c>
      <c r="K733" s="107">
        <f>K7/SUMIFS(K$3:K$722,$B$3:$B$722,$B733)*SUMIFS(Calculations!$E$3:$E$53,Calculations!$A$3:$A$53,$B733)</f>
        <v>0</v>
      </c>
      <c r="L733" s="107">
        <f>L7/SUMIFS(L$3:L$722,$B$3:$B$722,$B733)*SUMIFS(Calculations!$E$3:$E$53,Calculations!$A$3:$A$53,$B733)</f>
        <v>0</v>
      </c>
      <c r="M733" s="107">
        <f>M7/SUMIFS(M$3:M$722,$B$3:$B$722,$B733)*SUMIFS(Calculations!$E$3:$E$53,Calculations!$A$3:$A$53,$B733)</f>
        <v>0</v>
      </c>
      <c r="N733" s="107">
        <f>N7/SUMIFS(N$3:N$722,$B$3:$B$722,$B733)*SUMIFS(Calculations!$E$3:$E$53,Calculations!$A$3:$A$53,$B733)</f>
        <v>0</v>
      </c>
      <c r="O733" s="107">
        <f>O7/SUMIFS(O$3:O$722,$B$3:$B$722,$B733)*SUMIFS(Calculations!$E$3:$E$53,Calculations!$A$3:$A$53,$B733)</f>
        <v>0</v>
      </c>
      <c r="P733" s="107">
        <f>P7/SUMIFS(P$3:P$722,$B$3:$B$722,$B733)*SUMIFS(Calculations!$E$3:$E$53,Calculations!$A$3:$A$53,$B733)</f>
        <v>0</v>
      </c>
      <c r="Q733" s="107">
        <f>Q7/SUMIFS(Q$3:Q$722,$B$3:$B$722,$B733)*SUMIFS(Calculations!$E$3:$E$53,Calculations!$A$3:$A$53,$B733)</f>
        <v>0</v>
      </c>
      <c r="R733" s="107">
        <f>R7/SUMIFS(R$3:R$722,$B$3:$B$722,$B733)*SUMIFS(Calculations!$E$3:$E$53,Calculations!$A$3:$A$53,$B733)</f>
        <v>0</v>
      </c>
    </row>
    <row r="734" spans="1:33" ht="15.75" customHeight="1">
      <c r="B734" s="107" t="s">
        <v>535</v>
      </c>
      <c r="C734" s="107" t="s">
        <v>448</v>
      </c>
      <c r="D734" s="107" t="s">
        <v>632</v>
      </c>
      <c r="E734" s="107" t="str">
        <f t="shared" si="300"/>
        <v>hydro</v>
      </c>
      <c r="F734" s="107">
        <f>F8/SUMIFS(F$3:F$722,$B$3:$B$722,$B734)*SUMIFS(Calculations!$E$3:$E$53,Calculations!$A$3:$A$53,$B734)</f>
        <v>0</v>
      </c>
      <c r="G734" s="107">
        <f>G8/SUMIFS(G$3:G$722,$B$3:$B$722,$B734)*SUMIFS(Calculations!$E$3:$E$53,Calculations!$A$3:$A$53,$B734)</f>
        <v>0</v>
      </c>
      <c r="H734" s="107">
        <f>H8/SUMIFS(H$3:H$722,$B$3:$B$722,$B734)*SUMIFS(Calculations!$E$3:$E$53,Calculations!$A$3:$A$53,$B734)</f>
        <v>0</v>
      </c>
      <c r="I734" s="107">
        <f>I8/SUMIFS(I$3:I$722,$B$3:$B$722,$B734)*SUMIFS(Calculations!$E$3:$E$53,Calculations!$A$3:$A$53,$B734)</f>
        <v>0</v>
      </c>
      <c r="J734" s="107">
        <f>J8/SUMIFS(J$3:J$722,$B$3:$B$722,$B734)*SUMIFS(Calculations!$E$3:$E$53,Calculations!$A$3:$A$53,$B734)</f>
        <v>0</v>
      </c>
      <c r="K734" s="107">
        <f>K8/SUMIFS(K$3:K$722,$B$3:$B$722,$B734)*SUMIFS(Calculations!$E$3:$E$53,Calculations!$A$3:$A$53,$B734)</f>
        <v>0</v>
      </c>
      <c r="L734" s="107">
        <f>L8/SUMIFS(L$3:L$722,$B$3:$B$722,$B734)*SUMIFS(Calculations!$E$3:$E$53,Calculations!$A$3:$A$53,$B734)</f>
        <v>0</v>
      </c>
      <c r="M734" s="107">
        <f>M8/SUMIFS(M$3:M$722,$B$3:$B$722,$B734)*SUMIFS(Calculations!$E$3:$E$53,Calculations!$A$3:$A$53,$B734)</f>
        <v>0</v>
      </c>
      <c r="N734" s="107">
        <f>N8/SUMIFS(N$3:N$722,$B$3:$B$722,$B734)*SUMIFS(Calculations!$E$3:$E$53,Calculations!$A$3:$A$53,$B734)</f>
        <v>0</v>
      </c>
      <c r="O734" s="107">
        <f>O8/SUMIFS(O$3:O$722,$B$3:$B$722,$B734)*SUMIFS(Calculations!$E$3:$E$53,Calculations!$A$3:$A$53,$B734)</f>
        <v>0</v>
      </c>
      <c r="P734" s="107">
        <f>P8/SUMIFS(P$3:P$722,$B$3:$B$722,$B734)*SUMIFS(Calculations!$E$3:$E$53,Calculations!$A$3:$A$53,$B734)</f>
        <v>0</v>
      </c>
      <c r="Q734" s="107">
        <f>Q8/SUMIFS(Q$3:Q$722,$B$3:$B$722,$B734)*SUMIFS(Calculations!$E$3:$E$53,Calculations!$A$3:$A$53,$B734)</f>
        <v>0</v>
      </c>
      <c r="R734" s="107">
        <f>R8/SUMIFS(R$3:R$722,$B$3:$B$722,$B734)*SUMIFS(Calculations!$E$3:$E$53,Calculations!$A$3:$A$53,$B734)</f>
        <v>0</v>
      </c>
    </row>
    <row r="735" spans="1:33" ht="15.75" customHeight="1">
      <c r="B735" s="107" t="s">
        <v>535</v>
      </c>
      <c r="C735" s="107" t="s">
        <v>448</v>
      </c>
      <c r="D735" s="107" t="s">
        <v>643</v>
      </c>
      <c r="E735" s="107" t="str">
        <f t="shared" si="300"/>
        <v>onshore wind</v>
      </c>
      <c r="F735" s="107">
        <f>F9/SUMIFS(F$3:F$722,$B$3:$B$722,$B735)*SUMIFS(Calculations!$E$3:$E$53,Calculations!$A$3:$A$53,$B735)</f>
        <v>0</v>
      </c>
      <c r="G735" s="107">
        <f>G9/SUMIFS(G$3:G$722,$B$3:$B$722,$B735)*SUMIFS(Calculations!$E$3:$E$53,Calculations!$A$3:$A$53,$B735)</f>
        <v>0</v>
      </c>
      <c r="H735" s="107">
        <f>H9/SUMIFS(H$3:H$722,$B$3:$B$722,$B735)*SUMIFS(Calculations!$E$3:$E$53,Calculations!$A$3:$A$53,$B735)</f>
        <v>0</v>
      </c>
      <c r="I735" s="107">
        <f>I9/SUMIFS(I$3:I$722,$B$3:$B$722,$B735)*SUMIFS(Calculations!$E$3:$E$53,Calculations!$A$3:$A$53,$B735)</f>
        <v>0</v>
      </c>
      <c r="J735" s="107">
        <f>J9/SUMIFS(J$3:J$722,$B$3:$B$722,$B735)*SUMIFS(Calculations!$E$3:$E$53,Calculations!$A$3:$A$53,$B735)</f>
        <v>0</v>
      </c>
      <c r="K735" s="107">
        <f>K9/SUMIFS(K$3:K$722,$B$3:$B$722,$B735)*SUMIFS(Calculations!$E$3:$E$53,Calculations!$A$3:$A$53,$B735)</f>
        <v>0</v>
      </c>
      <c r="L735" s="107">
        <f>L9/SUMIFS(L$3:L$722,$B$3:$B$722,$B735)*SUMIFS(Calculations!$E$3:$E$53,Calculations!$A$3:$A$53,$B735)</f>
        <v>0</v>
      </c>
      <c r="M735" s="107">
        <f>M9/SUMIFS(M$3:M$722,$B$3:$B$722,$B735)*SUMIFS(Calculations!$E$3:$E$53,Calculations!$A$3:$A$53,$B735)</f>
        <v>0</v>
      </c>
      <c r="N735" s="107">
        <f>N9/SUMIFS(N$3:N$722,$B$3:$B$722,$B735)*SUMIFS(Calculations!$E$3:$E$53,Calculations!$A$3:$A$53,$B735)</f>
        <v>0</v>
      </c>
      <c r="O735" s="107">
        <f>O9/SUMIFS(O$3:O$722,$B$3:$B$722,$B735)*SUMIFS(Calculations!$E$3:$E$53,Calculations!$A$3:$A$53,$B735)</f>
        <v>0</v>
      </c>
      <c r="P735" s="107">
        <f>P9/SUMIFS(P$3:P$722,$B$3:$B$722,$B735)*SUMIFS(Calculations!$E$3:$E$53,Calculations!$A$3:$A$53,$B735)</f>
        <v>0</v>
      </c>
      <c r="Q735" s="107">
        <f>Q9/SUMIFS(Q$3:Q$722,$B$3:$B$722,$B735)*SUMIFS(Calculations!$E$3:$E$53,Calculations!$A$3:$A$53,$B735)</f>
        <v>0</v>
      </c>
      <c r="R735" s="107">
        <f>R9/SUMIFS(R$3:R$722,$B$3:$B$722,$B735)*SUMIFS(Calculations!$E$3:$E$53,Calculations!$A$3:$A$53,$B735)</f>
        <v>0</v>
      </c>
    </row>
    <row r="736" spans="1:33" ht="15.75" customHeight="1">
      <c r="B736" s="107" t="s">
        <v>535</v>
      </c>
      <c r="C736" s="107" t="s">
        <v>448</v>
      </c>
      <c r="D736" s="107" t="s">
        <v>644</v>
      </c>
      <c r="E736" s="107" t="str">
        <f t="shared" si="300"/>
        <v>natural gas nonpeaker</v>
      </c>
      <c r="F736" s="107">
        <f>F10/SUMIFS(F$3:F$722,$B$3:$B$722,$B736)*SUMIFS(Calculations!$E$3:$E$53,Calculations!$A$3:$A$53,$B736)</f>
        <v>0</v>
      </c>
      <c r="G736" s="107">
        <f>G10/SUMIFS(G$3:G$722,$B$3:$B$722,$B736)*SUMIFS(Calculations!$E$3:$E$53,Calculations!$A$3:$A$53,$B736)</f>
        <v>0</v>
      </c>
      <c r="H736" s="107">
        <f>H10/SUMIFS(H$3:H$722,$B$3:$B$722,$B736)*SUMIFS(Calculations!$E$3:$E$53,Calculations!$A$3:$A$53,$B736)</f>
        <v>0</v>
      </c>
      <c r="I736" s="107">
        <f>I10/SUMIFS(I$3:I$722,$B$3:$B$722,$B736)*SUMIFS(Calculations!$E$3:$E$53,Calculations!$A$3:$A$53,$B736)</f>
        <v>0</v>
      </c>
      <c r="J736" s="107">
        <f>J10/SUMIFS(J$3:J$722,$B$3:$B$722,$B736)*SUMIFS(Calculations!$E$3:$E$53,Calculations!$A$3:$A$53,$B736)</f>
        <v>0</v>
      </c>
      <c r="K736" s="107">
        <f>K10/SUMIFS(K$3:K$722,$B$3:$B$722,$B736)*SUMIFS(Calculations!$E$3:$E$53,Calculations!$A$3:$A$53,$B736)</f>
        <v>0</v>
      </c>
      <c r="L736" s="107">
        <f>L10/SUMIFS(L$3:L$722,$B$3:$B$722,$B736)*SUMIFS(Calculations!$E$3:$E$53,Calculations!$A$3:$A$53,$B736)</f>
        <v>0</v>
      </c>
      <c r="M736" s="107">
        <f>M10/SUMIFS(M$3:M$722,$B$3:$B$722,$B736)*SUMIFS(Calculations!$E$3:$E$53,Calculations!$A$3:$A$53,$B736)</f>
        <v>0</v>
      </c>
      <c r="N736" s="107">
        <f>N10/SUMIFS(N$3:N$722,$B$3:$B$722,$B736)*SUMIFS(Calculations!$E$3:$E$53,Calculations!$A$3:$A$53,$B736)</f>
        <v>0</v>
      </c>
      <c r="O736" s="107">
        <f>O10/SUMIFS(O$3:O$722,$B$3:$B$722,$B736)*SUMIFS(Calculations!$E$3:$E$53,Calculations!$A$3:$A$53,$B736)</f>
        <v>0</v>
      </c>
      <c r="P736" s="107">
        <f>P10/SUMIFS(P$3:P$722,$B$3:$B$722,$B736)*SUMIFS(Calculations!$E$3:$E$53,Calculations!$A$3:$A$53,$B736)</f>
        <v>0</v>
      </c>
      <c r="Q736" s="107">
        <f>Q10/SUMIFS(Q$3:Q$722,$B$3:$B$722,$B736)*SUMIFS(Calculations!$E$3:$E$53,Calculations!$A$3:$A$53,$B736)</f>
        <v>0</v>
      </c>
      <c r="R736" s="107">
        <f>R10/SUMIFS(R$3:R$722,$B$3:$B$722,$B736)*SUMIFS(Calculations!$E$3:$E$53,Calculations!$A$3:$A$53,$B736)</f>
        <v>0</v>
      </c>
    </row>
    <row r="737" spans="2:18" ht="15.75" customHeight="1">
      <c r="B737" s="107" t="s">
        <v>535</v>
      </c>
      <c r="C737" s="107" t="s">
        <v>448</v>
      </c>
      <c r="D737" s="107" t="s">
        <v>645</v>
      </c>
      <c r="E737" s="107" t="str">
        <f t="shared" si="300"/>
        <v>natural gas peaker</v>
      </c>
      <c r="F737" s="107">
        <f>F11/SUMIFS(F$3:F$722,$B$3:$B$722,$B737)*SUMIFS(Calculations!$E$3:$E$53,Calculations!$A$3:$A$53,$B737)</f>
        <v>0</v>
      </c>
      <c r="G737" s="107">
        <f>G11/SUMIFS(G$3:G$722,$B$3:$B$722,$B737)*SUMIFS(Calculations!$E$3:$E$53,Calculations!$A$3:$A$53,$B737)</f>
        <v>0</v>
      </c>
      <c r="H737" s="107">
        <f>H11/SUMIFS(H$3:H$722,$B$3:$B$722,$B737)*SUMIFS(Calculations!$E$3:$E$53,Calculations!$A$3:$A$53,$B737)</f>
        <v>0</v>
      </c>
      <c r="I737" s="107">
        <f>I11/SUMIFS(I$3:I$722,$B$3:$B$722,$B737)*SUMIFS(Calculations!$E$3:$E$53,Calculations!$A$3:$A$53,$B737)</f>
        <v>0</v>
      </c>
      <c r="J737" s="107">
        <f>J11/SUMIFS(J$3:J$722,$B$3:$B$722,$B737)*SUMIFS(Calculations!$E$3:$E$53,Calculations!$A$3:$A$53,$B737)</f>
        <v>0</v>
      </c>
      <c r="K737" s="107">
        <f>K11/SUMIFS(K$3:K$722,$B$3:$B$722,$B737)*SUMIFS(Calculations!$E$3:$E$53,Calculations!$A$3:$A$53,$B737)</f>
        <v>0</v>
      </c>
      <c r="L737" s="107">
        <f>L11/SUMIFS(L$3:L$722,$B$3:$B$722,$B737)*SUMIFS(Calculations!$E$3:$E$53,Calculations!$A$3:$A$53,$B737)</f>
        <v>0</v>
      </c>
      <c r="M737" s="107">
        <f>M11/SUMIFS(M$3:M$722,$B$3:$B$722,$B737)*SUMIFS(Calculations!$E$3:$E$53,Calculations!$A$3:$A$53,$B737)</f>
        <v>0</v>
      </c>
      <c r="N737" s="107">
        <f>N11/SUMIFS(N$3:N$722,$B$3:$B$722,$B737)*SUMIFS(Calculations!$E$3:$E$53,Calculations!$A$3:$A$53,$B737)</f>
        <v>0</v>
      </c>
      <c r="O737" s="107">
        <f>O11/SUMIFS(O$3:O$722,$B$3:$B$722,$B737)*SUMIFS(Calculations!$E$3:$E$53,Calculations!$A$3:$A$53,$B737)</f>
        <v>0</v>
      </c>
      <c r="P737" s="107">
        <f>P11/SUMIFS(P$3:P$722,$B$3:$B$722,$B737)*SUMIFS(Calculations!$E$3:$E$53,Calculations!$A$3:$A$53,$B737)</f>
        <v>0</v>
      </c>
      <c r="Q737" s="107">
        <f>Q11/SUMIFS(Q$3:Q$722,$B$3:$B$722,$B737)*SUMIFS(Calculations!$E$3:$E$53,Calculations!$A$3:$A$53,$B737)</f>
        <v>0</v>
      </c>
      <c r="R737" s="107">
        <f>R11/SUMIFS(R$3:R$722,$B$3:$B$722,$B737)*SUMIFS(Calculations!$E$3:$E$53,Calculations!$A$3:$A$53,$B737)</f>
        <v>0</v>
      </c>
    </row>
    <row r="738" spans="2:18" ht="15.75" customHeight="1">
      <c r="B738" s="107" t="s">
        <v>535</v>
      </c>
      <c r="C738" s="107" t="s">
        <v>448</v>
      </c>
      <c r="D738" s="107" t="s">
        <v>646</v>
      </c>
      <c r="E738" s="107" t="str">
        <f t="shared" si="300"/>
        <v>nuclear</v>
      </c>
      <c r="F738" s="107">
        <f>F12/SUMIFS(F$3:F$722,$B$3:$B$722,$B738)*SUMIFS(Calculations!$E$3:$E$53,Calculations!$A$3:$A$53,$B738)</f>
        <v>0</v>
      </c>
      <c r="G738" s="107">
        <f>G12/SUMIFS(G$3:G$722,$B$3:$B$722,$B738)*SUMIFS(Calculations!$E$3:$E$53,Calculations!$A$3:$A$53,$B738)</f>
        <v>0</v>
      </c>
      <c r="H738" s="107">
        <f>H12/SUMIFS(H$3:H$722,$B$3:$B$722,$B738)*SUMIFS(Calculations!$E$3:$E$53,Calculations!$A$3:$A$53,$B738)</f>
        <v>0</v>
      </c>
      <c r="I738" s="107">
        <f>I12/SUMIFS(I$3:I$722,$B$3:$B$722,$B738)*SUMIFS(Calculations!$E$3:$E$53,Calculations!$A$3:$A$53,$B738)</f>
        <v>0</v>
      </c>
      <c r="J738" s="107">
        <f>J12/SUMIFS(J$3:J$722,$B$3:$B$722,$B738)*SUMIFS(Calculations!$E$3:$E$53,Calculations!$A$3:$A$53,$B738)</f>
        <v>0</v>
      </c>
      <c r="K738" s="107">
        <f>K12/SUMIFS(K$3:K$722,$B$3:$B$722,$B738)*SUMIFS(Calculations!$E$3:$E$53,Calculations!$A$3:$A$53,$B738)</f>
        <v>0</v>
      </c>
      <c r="L738" s="107">
        <f>L12/SUMIFS(L$3:L$722,$B$3:$B$722,$B738)*SUMIFS(Calculations!$E$3:$E$53,Calculations!$A$3:$A$53,$B738)</f>
        <v>0</v>
      </c>
      <c r="M738" s="107">
        <f>M12/SUMIFS(M$3:M$722,$B$3:$B$722,$B738)*SUMIFS(Calculations!$E$3:$E$53,Calculations!$A$3:$A$53,$B738)</f>
        <v>0</v>
      </c>
      <c r="N738" s="107">
        <f>N12/SUMIFS(N$3:N$722,$B$3:$B$722,$B738)*SUMIFS(Calculations!$E$3:$E$53,Calculations!$A$3:$A$53,$B738)</f>
        <v>0</v>
      </c>
      <c r="O738" s="107">
        <f>O12/SUMIFS(O$3:O$722,$B$3:$B$722,$B738)*SUMIFS(Calculations!$E$3:$E$53,Calculations!$A$3:$A$53,$B738)</f>
        <v>0</v>
      </c>
      <c r="P738" s="107">
        <f>P12/SUMIFS(P$3:P$722,$B$3:$B$722,$B738)*SUMIFS(Calculations!$E$3:$E$53,Calculations!$A$3:$A$53,$B738)</f>
        <v>0</v>
      </c>
      <c r="Q738" s="107">
        <f>Q12/SUMIFS(Q$3:Q$722,$B$3:$B$722,$B738)*SUMIFS(Calculations!$E$3:$E$53,Calculations!$A$3:$A$53,$B738)</f>
        <v>0</v>
      </c>
      <c r="R738" s="107">
        <f>R12/SUMIFS(R$3:R$722,$B$3:$B$722,$B738)*SUMIFS(Calculations!$E$3:$E$53,Calculations!$A$3:$A$53,$B738)</f>
        <v>0</v>
      </c>
    </row>
    <row r="739" spans="2:18" ht="15.75" customHeight="1">
      <c r="B739" s="107" t="s">
        <v>535</v>
      </c>
      <c r="C739" s="107" t="s">
        <v>448</v>
      </c>
      <c r="D739" s="107" t="s">
        <v>647</v>
      </c>
      <c r="E739" s="107" t="str">
        <f t="shared" si="300"/>
        <v>offshore wind</v>
      </c>
      <c r="F739" s="107">
        <f>F13/SUMIFS(F$3:F$722,$B$3:$B$722,$B739)*SUMIFS(Calculations!$E$3:$E$53,Calculations!$A$3:$A$53,$B739)</f>
        <v>0</v>
      </c>
      <c r="G739" s="107">
        <f>G13/SUMIFS(G$3:G$722,$B$3:$B$722,$B739)*SUMIFS(Calculations!$E$3:$E$53,Calculations!$A$3:$A$53,$B739)</f>
        <v>0</v>
      </c>
      <c r="H739" s="107">
        <f>H13/SUMIFS(H$3:H$722,$B$3:$B$722,$B739)*SUMIFS(Calculations!$E$3:$E$53,Calculations!$A$3:$A$53,$B739)</f>
        <v>0</v>
      </c>
      <c r="I739" s="107">
        <f>I13/SUMIFS(I$3:I$722,$B$3:$B$722,$B739)*SUMIFS(Calculations!$E$3:$E$53,Calculations!$A$3:$A$53,$B739)</f>
        <v>0</v>
      </c>
      <c r="J739" s="107">
        <f>J13/SUMIFS(J$3:J$722,$B$3:$B$722,$B739)*SUMIFS(Calculations!$E$3:$E$53,Calculations!$A$3:$A$53,$B739)</f>
        <v>0</v>
      </c>
      <c r="K739" s="107">
        <f>K13/SUMIFS(K$3:K$722,$B$3:$B$722,$B739)*SUMIFS(Calculations!$E$3:$E$53,Calculations!$A$3:$A$53,$B739)</f>
        <v>0</v>
      </c>
      <c r="L739" s="107">
        <f>L13/SUMIFS(L$3:L$722,$B$3:$B$722,$B739)*SUMIFS(Calculations!$E$3:$E$53,Calculations!$A$3:$A$53,$B739)</f>
        <v>0</v>
      </c>
      <c r="M739" s="107">
        <f>M13/SUMIFS(M$3:M$722,$B$3:$B$722,$B739)*SUMIFS(Calculations!$E$3:$E$53,Calculations!$A$3:$A$53,$B739)</f>
        <v>0</v>
      </c>
      <c r="N739" s="107">
        <f>N13/SUMIFS(N$3:N$722,$B$3:$B$722,$B739)*SUMIFS(Calculations!$E$3:$E$53,Calculations!$A$3:$A$53,$B739)</f>
        <v>0</v>
      </c>
      <c r="O739" s="107">
        <f>O13/SUMIFS(O$3:O$722,$B$3:$B$722,$B739)*SUMIFS(Calculations!$E$3:$E$53,Calculations!$A$3:$A$53,$B739)</f>
        <v>0</v>
      </c>
      <c r="P739" s="107">
        <f>P13/SUMIFS(P$3:P$722,$B$3:$B$722,$B739)*SUMIFS(Calculations!$E$3:$E$53,Calculations!$A$3:$A$53,$B739)</f>
        <v>0</v>
      </c>
      <c r="Q739" s="107">
        <f>Q13/SUMIFS(Q$3:Q$722,$B$3:$B$722,$B739)*SUMIFS(Calculations!$E$3:$E$53,Calculations!$A$3:$A$53,$B739)</f>
        <v>0</v>
      </c>
      <c r="R739" s="107">
        <f>R13/SUMIFS(R$3:R$722,$B$3:$B$722,$B739)*SUMIFS(Calculations!$E$3:$E$53,Calculations!$A$3:$A$53,$B739)</f>
        <v>0</v>
      </c>
    </row>
    <row r="740" spans="2:18" ht="15.75" customHeight="1">
      <c r="B740" s="107" t="s">
        <v>535</v>
      </c>
      <c r="C740" s="107" t="s">
        <v>448</v>
      </c>
      <c r="D740" s="107" t="s">
        <v>648</v>
      </c>
      <c r="E740" s="107" t="str">
        <f t="shared" si="300"/>
        <v>crude oil</v>
      </c>
      <c r="F740" s="107">
        <f>F14/SUMIFS(F$3:F$722,$B$3:$B$722,$B740)*SUMIFS(Calculations!$E$3:$E$53,Calculations!$A$3:$A$53,$B740)</f>
        <v>0</v>
      </c>
      <c r="G740" s="107">
        <f>G14/SUMIFS(G$3:G$722,$B$3:$B$722,$B740)*SUMIFS(Calculations!$E$3:$E$53,Calculations!$A$3:$A$53,$B740)</f>
        <v>0</v>
      </c>
      <c r="H740" s="107">
        <f>H14/SUMIFS(H$3:H$722,$B$3:$B$722,$B740)*SUMIFS(Calculations!$E$3:$E$53,Calculations!$A$3:$A$53,$B740)</f>
        <v>0</v>
      </c>
      <c r="I740" s="107">
        <f>I14/SUMIFS(I$3:I$722,$B$3:$B$722,$B740)*SUMIFS(Calculations!$E$3:$E$53,Calculations!$A$3:$A$53,$B740)</f>
        <v>0</v>
      </c>
      <c r="J740" s="107">
        <f>J14/SUMIFS(J$3:J$722,$B$3:$B$722,$B740)*SUMIFS(Calculations!$E$3:$E$53,Calculations!$A$3:$A$53,$B740)</f>
        <v>0</v>
      </c>
      <c r="K740" s="107">
        <f>K14/SUMIFS(K$3:K$722,$B$3:$B$722,$B740)*SUMIFS(Calculations!$E$3:$E$53,Calculations!$A$3:$A$53,$B740)</f>
        <v>0</v>
      </c>
      <c r="L740" s="107">
        <f>L14/SUMIFS(L$3:L$722,$B$3:$B$722,$B740)*SUMIFS(Calculations!$E$3:$E$53,Calculations!$A$3:$A$53,$B740)</f>
        <v>0</v>
      </c>
      <c r="M740" s="107">
        <f>M14/SUMIFS(M$3:M$722,$B$3:$B$722,$B740)*SUMIFS(Calculations!$E$3:$E$53,Calculations!$A$3:$A$53,$B740)</f>
        <v>0</v>
      </c>
      <c r="N740" s="107">
        <f>N14/SUMIFS(N$3:N$722,$B$3:$B$722,$B740)*SUMIFS(Calculations!$E$3:$E$53,Calculations!$A$3:$A$53,$B740)</f>
        <v>0</v>
      </c>
      <c r="O740" s="107">
        <f>O14/SUMIFS(O$3:O$722,$B$3:$B$722,$B740)*SUMIFS(Calculations!$E$3:$E$53,Calculations!$A$3:$A$53,$B740)</f>
        <v>0</v>
      </c>
      <c r="P740" s="107">
        <f>P14/SUMIFS(P$3:P$722,$B$3:$B$722,$B740)*SUMIFS(Calculations!$E$3:$E$53,Calculations!$A$3:$A$53,$B740)</f>
        <v>0</v>
      </c>
      <c r="Q740" s="107">
        <f>Q14/SUMIFS(Q$3:Q$722,$B$3:$B$722,$B740)*SUMIFS(Calculations!$E$3:$E$53,Calculations!$A$3:$A$53,$B740)</f>
        <v>0</v>
      </c>
      <c r="R740" s="107">
        <f>R14/SUMIFS(R$3:R$722,$B$3:$B$722,$B740)*SUMIFS(Calculations!$E$3:$E$53,Calculations!$A$3:$A$53,$B740)</f>
        <v>0</v>
      </c>
    </row>
    <row r="741" spans="2:18" ht="15.75" customHeight="1">
      <c r="B741" s="107" t="s">
        <v>535</v>
      </c>
      <c r="C741" s="107" t="s">
        <v>448</v>
      </c>
      <c r="D741" s="107" t="s">
        <v>649</v>
      </c>
      <c r="E741" s="107" t="str">
        <f t="shared" si="300"/>
        <v>solar PV</v>
      </c>
      <c r="F741" s="107">
        <f>F15/SUMIFS(F$3:F$722,$B$3:$B$722,$B741)*SUMIFS(Calculations!$E$3:$E$53,Calculations!$A$3:$A$53,$B741)</f>
        <v>0</v>
      </c>
      <c r="G741" s="107">
        <f>G15/SUMIFS(G$3:G$722,$B$3:$B$722,$B741)*SUMIFS(Calculations!$E$3:$E$53,Calculations!$A$3:$A$53,$B741)</f>
        <v>0</v>
      </c>
      <c r="H741" s="107">
        <f>H15/SUMIFS(H$3:H$722,$B$3:$B$722,$B741)*SUMIFS(Calculations!$E$3:$E$53,Calculations!$A$3:$A$53,$B741)</f>
        <v>0</v>
      </c>
      <c r="I741" s="107">
        <f>I15/SUMIFS(I$3:I$722,$B$3:$B$722,$B741)*SUMIFS(Calculations!$E$3:$E$53,Calculations!$A$3:$A$53,$B741)</f>
        <v>0</v>
      </c>
      <c r="J741" s="107">
        <f>J15/SUMIFS(J$3:J$722,$B$3:$B$722,$B741)*SUMIFS(Calculations!$E$3:$E$53,Calculations!$A$3:$A$53,$B741)</f>
        <v>0</v>
      </c>
      <c r="K741" s="107">
        <f>K15/SUMIFS(K$3:K$722,$B$3:$B$722,$B741)*SUMIFS(Calculations!$E$3:$E$53,Calculations!$A$3:$A$53,$B741)</f>
        <v>0</v>
      </c>
      <c r="L741" s="107">
        <f>L15/SUMIFS(L$3:L$722,$B$3:$B$722,$B741)*SUMIFS(Calculations!$E$3:$E$53,Calculations!$A$3:$A$53,$B741)</f>
        <v>0</v>
      </c>
      <c r="M741" s="107">
        <f>M15/SUMIFS(M$3:M$722,$B$3:$B$722,$B741)*SUMIFS(Calculations!$E$3:$E$53,Calculations!$A$3:$A$53,$B741)</f>
        <v>0</v>
      </c>
      <c r="N741" s="107">
        <f>N15/SUMIFS(N$3:N$722,$B$3:$B$722,$B741)*SUMIFS(Calculations!$E$3:$E$53,Calculations!$A$3:$A$53,$B741)</f>
        <v>0</v>
      </c>
      <c r="O741" s="107">
        <f>O15/SUMIFS(O$3:O$722,$B$3:$B$722,$B741)*SUMIFS(Calculations!$E$3:$E$53,Calculations!$A$3:$A$53,$B741)</f>
        <v>0</v>
      </c>
      <c r="P741" s="107">
        <f>P15/SUMIFS(P$3:P$722,$B$3:$B$722,$B741)*SUMIFS(Calculations!$E$3:$E$53,Calculations!$A$3:$A$53,$B741)</f>
        <v>0</v>
      </c>
      <c r="Q741" s="107">
        <f>Q15/SUMIFS(Q$3:Q$722,$B$3:$B$722,$B741)*SUMIFS(Calculations!$E$3:$E$53,Calculations!$A$3:$A$53,$B741)</f>
        <v>0</v>
      </c>
      <c r="R741" s="107">
        <f>R15/SUMIFS(R$3:R$722,$B$3:$B$722,$B741)*SUMIFS(Calculations!$E$3:$E$53,Calculations!$A$3:$A$53,$B741)</f>
        <v>0</v>
      </c>
    </row>
    <row r="742" spans="2:18" ht="15.75" customHeight="1">
      <c r="B742" s="107" t="s">
        <v>535</v>
      </c>
      <c r="C742" s="107" t="s">
        <v>448</v>
      </c>
      <c r="D742" s="107" t="s">
        <v>650</v>
      </c>
      <c r="E742" s="107" t="str">
        <f t="shared" si="300"/>
        <v>storage</v>
      </c>
      <c r="F742" s="107">
        <f>F16/SUMIFS(F$3:F$722,$B$3:$B$722,$B742)*SUMIFS(Calculations!$E$3:$E$53,Calculations!$A$3:$A$53,$B742)</f>
        <v>0</v>
      </c>
      <c r="G742" s="107">
        <f>G16/SUMIFS(G$3:G$722,$B$3:$B$722,$B742)*SUMIFS(Calculations!$E$3:$E$53,Calculations!$A$3:$A$53,$B742)</f>
        <v>0</v>
      </c>
      <c r="H742" s="107">
        <f>H16/SUMIFS(H$3:H$722,$B$3:$B$722,$B742)*SUMIFS(Calculations!$E$3:$E$53,Calculations!$A$3:$A$53,$B742)</f>
        <v>0</v>
      </c>
      <c r="I742" s="107">
        <f>I16/SUMIFS(I$3:I$722,$B$3:$B$722,$B742)*SUMIFS(Calculations!$E$3:$E$53,Calculations!$A$3:$A$53,$B742)</f>
        <v>0</v>
      </c>
      <c r="J742" s="107">
        <f>J16/SUMIFS(J$3:J$722,$B$3:$B$722,$B742)*SUMIFS(Calculations!$E$3:$E$53,Calculations!$A$3:$A$53,$B742)</f>
        <v>0</v>
      </c>
      <c r="K742" s="107">
        <f>K16/SUMIFS(K$3:K$722,$B$3:$B$722,$B742)*SUMIFS(Calculations!$E$3:$E$53,Calculations!$A$3:$A$53,$B742)</f>
        <v>0</v>
      </c>
      <c r="L742" s="107">
        <f>L16/SUMIFS(L$3:L$722,$B$3:$B$722,$B742)*SUMIFS(Calculations!$E$3:$E$53,Calculations!$A$3:$A$53,$B742)</f>
        <v>0</v>
      </c>
      <c r="M742" s="107">
        <f>M16/SUMIFS(M$3:M$722,$B$3:$B$722,$B742)*SUMIFS(Calculations!$E$3:$E$53,Calculations!$A$3:$A$53,$B742)</f>
        <v>0</v>
      </c>
      <c r="N742" s="107">
        <f>N16/SUMIFS(N$3:N$722,$B$3:$B$722,$B742)*SUMIFS(Calculations!$E$3:$E$53,Calculations!$A$3:$A$53,$B742)</f>
        <v>0</v>
      </c>
      <c r="O742" s="107">
        <f>O16/SUMIFS(O$3:O$722,$B$3:$B$722,$B742)*SUMIFS(Calculations!$E$3:$E$53,Calculations!$A$3:$A$53,$B742)</f>
        <v>0</v>
      </c>
      <c r="P742" s="107">
        <f>P16/SUMIFS(P$3:P$722,$B$3:$B$722,$B742)*SUMIFS(Calculations!$E$3:$E$53,Calculations!$A$3:$A$53,$B742)</f>
        <v>0</v>
      </c>
      <c r="Q742" s="107">
        <f>Q16/SUMIFS(Q$3:Q$722,$B$3:$B$722,$B742)*SUMIFS(Calculations!$E$3:$E$53,Calculations!$A$3:$A$53,$B742)</f>
        <v>0</v>
      </c>
      <c r="R742" s="107">
        <f>R16/SUMIFS(R$3:R$722,$B$3:$B$722,$B742)*SUMIFS(Calculations!$E$3:$E$53,Calculations!$A$3:$A$53,$B742)</f>
        <v>0</v>
      </c>
    </row>
    <row r="743" spans="2:18" ht="15.75" customHeight="1">
      <c r="B743" s="107" t="s">
        <v>535</v>
      </c>
      <c r="C743" s="107" t="s">
        <v>448</v>
      </c>
      <c r="D743" s="107" t="s">
        <v>652</v>
      </c>
      <c r="E743" s="107" t="str">
        <f t="shared" si="300"/>
        <v>solar PV</v>
      </c>
      <c r="F743" s="107">
        <f>F17/SUMIFS(F$3:F$722,$B$3:$B$722,$B743)*SUMIFS(Calculations!$E$3:$E$53,Calculations!$A$3:$A$53,$B743)</f>
        <v>0</v>
      </c>
      <c r="G743" s="107">
        <f>G17/SUMIFS(G$3:G$722,$B$3:$B$722,$B743)*SUMIFS(Calculations!$E$3:$E$53,Calculations!$A$3:$A$53,$B743)</f>
        <v>0</v>
      </c>
      <c r="H743" s="107">
        <f>H17/SUMIFS(H$3:H$722,$B$3:$B$722,$B743)*SUMIFS(Calculations!$E$3:$E$53,Calculations!$A$3:$A$53,$B743)</f>
        <v>0</v>
      </c>
      <c r="I743" s="107">
        <f>I17/SUMIFS(I$3:I$722,$B$3:$B$722,$B743)*SUMIFS(Calculations!$E$3:$E$53,Calculations!$A$3:$A$53,$B743)</f>
        <v>0</v>
      </c>
      <c r="J743" s="107">
        <f>J17/SUMIFS(J$3:J$722,$B$3:$B$722,$B743)*SUMIFS(Calculations!$E$3:$E$53,Calculations!$A$3:$A$53,$B743)</f>
        <v>0</v>
      </c>
      <c r="K743" s="107">
        <f>K17/SUMIFS(K$3:K$722,$B$3:$B$722,$B743)*SUMIFS(Calculations!$E$3:$E$53,Calculations!$A$3:$A$53,$B743)</f>
        <v>0</v>
      </c>
      <c r="L743" s="107">
        <f>L17/SUMIFS(L$3:L$722,$B$3:$B$722,$B743)*SUMIFS(Calculations!$E$3:$E$53,Calculations!$A$3:$A$53,$B743)</f>
        <v>0</v>
      </c>
      <c r="M743" s="107">
        <f>M17/SUMIFS(M$3:M$722,$B$3:$B$722,$B743)*SUMIFS(Calculations!$E$3:$E$53,Calculations!$A$3:$A$53,$B743)</f>
        <v>0</v>
      </c>
      <c r="N743" s="107">
        <f>N17/SUMIFS(N$3:N$722,$B$3:$B$722,$B743)*SUMIFS(Calculations!$E$3:$E$53,Calculations!$A$3:$A$53,$B743)</f>
        <v>0</v>
      </c>
      <c r="O743" s="107">
        <f>O17/SUMIFS(O$3:O$722,$B$3:$B$722,$B743)*SUMIFS(Calculations!$E$3:$E$53,Calculations!$A$3:$A$53,$B743)</f>
        <v>0</v>
      </c>
      <c r="P743" s="107">
        <f>P17/SUMIFS(P$3:P$722,$B$3:$B$722,$B743)*SUMIFS(Calculations!$E$3:$E$53,Calculations!$A$3:$A$53,$B743)</f>
        <v>0</v>
      </c>
      <c r="Q743" s="107">
        <f>Q17/SUMIFS(Q$3:Q$722,$B$3:$B$722,$B743)*SUMIFS(Calculations!$E$3:$E$53,Calculations!$A$3:$A$53,$B743)</f>
        <v>0</v>
      </c>
      <c r="R743" s="107">
        <f>R17/SUMIFS(R$3:R$722,$B$3:$B$722,$B743)*SUMIFS(Calculations!$E$3:$E$53,Calculations!$A$3:$A$53,$B743)</f>
        <v>0</v>
      </c>
    </row>
    <row r="744" spans="2:18" ht="15.75" customHeight="1">
      <c r="B744" s="107" t="s">
        <v>538</v>
      </c>
      <c r="C744" s="107" t="s">
        <v>448</v>
      </c>
      <c r="D744" s="107" t="s">
        <v>638</v>
      </c>
      <c r="E744" s="107" t="str">
        <f t="shared" si="300"/>
        <v>biomass</v>
      </c>
      <c r="F744" s="107">
        <f>F18/SUMIFS(F$3:F$722,$B$3:$B$722,$B744)*SUMIFS(Calculations!$E$3:$E$53,Calculations!$A$3:$A$53,$B744)</f>
        <v>0</v>
      </c>
      <c r="G744" s="107">
        <f>G18/SUMIFS(G$3:G$722,$B$3:$B$722,$B744)*SUMIFS(Calculations!$E$3:$E$53,Calculations!$A$3:$A$53,$B744)</f>
        <v>0</v>
      </c>
      <c r="H744" s="107">
        <f>H18/SUMIFS(H$3:H$722,$B$3:$B$722,$B744)*SUMIFS(Calculations!$E$3:$E$53,Calculations!$A$3:$A$53,$B744)</f>
        <v>0</v>
      </c>
      <c r="I744" s="107">
        <f>I18/SUMIFS(I$3:I$722,$B$3:$B$722,$B744)*SUMIFS(Calculations!$E$3:$E$53,Calculations!$A$3:$A$53,$B744)</f>
        <v>0</v>
      </c>
      <c r="J744" s="107">
        <f>J18/SUMIFS(J$3:J$722,$B$3:$B$722,$B744)*SUMIFS(Calculations!$E$3:$E$53,Calculations!$A$3:$A$53,$B744)</f>
        <v>0</v>
      </c>
      <c r="K744" s="107">
        <f>K18/SUMIFS(K$3:K$722,$B$3:$B$722,$B744)*SUMIFS(Calculations!$E$3:$E$53,Calculations!$A$3:$A$53,$B744)</f>
        <v>0</v>
      </c>
      <c r="L744" s="107">
        <f>L18/SUMIFS(L$3:L$722,$B$3:$B$722,$B744)*SUMIFS(Calculations!$E$3:$E$53,Calculations!$A$3:$A$53,$B744)</f>
        <v>0</v>
      </c>
      <c r="M744" s="107">
        <f>M18/SUMIFS(M$3:M$722,$B$3:$B$722,$B744)*SUMIFS(Calculations!$E$3:$E$53,Calculations!$A$3:$A$53,$B744)</f>
        <v>0</v>
      </c>
      <c r="N744" s="107">
        <f>N18/SUMIFS(N$3:N$722,$B$3:$B$722,$B744)*SUMIFS(Calculations!$E$3:$E$53,Calculations!$A$3:$A$53,$B744)</f>
        <v>0</v>
      </c>
      <c r="O744" s="107">
        <f>O18/SUMIFS(O$3:O$722,$B$3:$B$722,$B744)*SUMIFS(Calculations!$E$3:$E$53,Calculations!$A$3:$A$53,$B744)</f>
        <v>0</v>
      </c>
      <c r="P744" s="107">
        <f>P18/SUMIFS(P$3:P$722,$B$3:$B$722,$B744)*SUMIFS(Calculations!$E$3:$E$53,Calculations!$A$3:$A$53,$B744)</f>
        <v>0</v>
      </c>
      <c r="Q744" s="107">
        <f>Q18/SUMIFS(Q$3:Q$722,$B$3:$B$722,$B744)*SUMIFS(Calculations!$E$3:$E$53,Calculations!$A$3:$A$53,$B744)</f>
        <v>0</v>
      </c>
      <c r="R744" s="107">
        <f>R18/SUMIFS(R$3:R$722,$B$3:$B$722,$B744)*SUMIFS(Calculations!$E$3:$E$53,Calculations!$A$3:$A$53,$B744)</f>
        <v>0</v>
      </c>
    </row>
    <row r="745" spans="2:18" ht="15.75" customHeight="1">
      <c r="B745" s="107" t="s">
        <v>538</v>
      </c>
      <c r="C745" s="107" t="s">
        <v>448</v>
      </c>
      <c r="D745" s="107" t="s">
        <v>639</v>
      </c>
      <c r="E745" s="107" t="str">
        <f t="shared" si="300"/>
        <v>hard coal</v>
      </c>
      <c r="F745" s="107">
        <f>F19/SUMIFS(F$3:F$722,$B$3:$B$722,$B745)*SUMIFS(Calculations!$E$3:$E$53,Calculations!$A$3:$A$53,$B745)</f>
        <v>0.27930709405892451</v>
      </c>
      <c r="G745" s="107">
        <f>G19/SUMIFS(G$3:G$722,$B$3:$B$722,$B745)*SUMIFS(Calculations!$E$3:$E$53,Calculations!$A$3:$A$53,$B745)</f>
        <v>0.28229644752610594</v>
      </c>
      <c r="H745" s="107">
        <f>H19/SUMIFS(H$3:H$722,$B$3:$B$722,$B745)*SUMIFS(Calculations!$E$3:$E$53,Calculations!$A$3:$A$53,$B745)</f>
        <v>0.28558257928707115</v>
      </c>
      <c r="I745" s="107">
        <f>I19/SUMIFS(I$3:I$722,$B$3:$B$722,$B745)*SUMIFS(Calculations!$E$3:$E$53,Calculations!$A$3:$A$53,$B745)</f>
        <v>0.28712554447924427</v>
      </c>
      <c r="J745" s="107">
        <f>J19/SUMIFS(J$3:J$722,$B$3:$B$722,$B745)*SUMIFS(Calculations!$E$3:$E$53,Calculations!$A$3:$A$53,$B745)</f>
        <v>0.2887496567468269</v>
      </c>
      <c r="K745" s="107">
        <f>K19/SUMIFS(K$3:K$722,$B$3:$B$722,$B745)*SUMIFS(Calculations!$E$3:$E$53,Calculations!$A$3:$A$53,$B745)</f>
        <v>0.31697879143314261</v>
      </c>
      <c r="L745" s="107">
        <f>L19/SUMIFS(L$3:L$722,$B$3:$B$722,$B745)*SUMIFS(Calculations!$E$3:$E$53,Calculations!$A$3:$A$53,$B745)</f>
        <v>0.34910985780991105</v>
      </c>
      <c r="M745" s="107">
        <f>M19/SUMIFS(M$3:M$722,$B$3:$B$722,$B745)*SUMIFS(Calculations!$E$3:$E$53,Calculations!$A$3:$A$53,$B745)</f>
        <v>0.30646058414250804</v>
      </c>
      <c r="N745" s="107">
        <f>N19/SUMIFS(N$3:N$722,$B$3:$B$722,$B745)*SUMIFS(Calculations!$E$3:$E$53,Calculations!$A$3:$A$53,$B745)</f>
        <v>0.27054195409646303</v>
      </c>
      <c r="O745" s="107">
        <f>O19/SUMIFS(O$3:O$722,$B$3:$B$722,$B745)*SUMIFS(Calculations!$E$3:$E$53,Calculations!$A$3:$A$53,$B745)</f>
        <v>0.26327823799204036</v>
      </c>
      <c r="P745" s="107">
        <f>P19/SUMIFS(P$3:P$722,$B$3:$B$722,$B745)*SUMIFS(Calculations!$E$3:$E$53,Calculations!$A$3:$A$53,$B745)</f>
        <v>0.25602137603881636</v>
      </c>
      <c r="Q745" s="107">
        <f>Q19/SUMIFS(Q$3:Q$722,$B$3:$B$722,$B745)*SUMIFS(Calculations!$E$3:$E$53,Calculations!$A$3:$A$53,$B745)</f>
        <v>0.25763549989814699</v>
      </c>
      <c r="R745" s="107">
        <f>R19/SUMIFS(R$3:R$722,$B$3:$B$722,$B745)*SUMIFS(Calculations!$E$3:$E$53,Calculations!$A$3:$A$53,$B745)</f>
        <v>0.25926944207413349</v>
      </c>
    </row>
    <row r="746" spans="2:18" ht="15.75" customHeight="1">
      <c r="B746" s="107" t="s">
        <v>538</v>
      </c>
      <c r="C746" s="107" t="s">
        <v>448</v>
      </c>
      <c r="D746" s="107" t="s">
        <v>640</v>
      </c>
      <c r="E746" s="107" t="str">
        <f t="shared" si="300"/>
        <v>solar thermal</v>
      </c>
      <c r="F746" s="107">
        <f>F20/SUMIFS(F$3:F$722,$B$3:$B$722,$B746)*SUMIFS(Calculations!$E$3:$E$53,Calculations!$A$3:$A$53,$B746)</f>
        <v>0</v>
      </c>
      <c r="G746" s="107">
        <f>G20/SUMIFS(G$3:G$722,$B$3:$B$722,$B746)*SUMIFS(Calculations!$E$3:$E$53,Calculations!$A$3:$A$53,$B746)</f>
        <v>0</v>
      </c>
      <c r="H746" s="107">
        <f>H20/SUMIFS(H$3:H$722,$B$3:$B$722,$B746)*SUMIFS(Calculations!$E$3:$E$53,Calculations!$A$3:$A$53,$B746)</f>
        <v>0</v>
      </c>
      <c r="I746" s="107">
        <f>I20/SUMIFS(I$3:I$722,$B$3:$B$722,$B746)*SUMIFS(Calculations!$E$3:$E$53,Calculations!$A$3:$A$53,$B746)</f>
        <v>0</v>
      </c>
      <c r="J746" s="107">
        <f>J20/SUMIFS(J$3:J$722,$B$3:$B$722,$B746)*SUMIFS(Calculations!$E$3:$E$53,Calculations!$A$3:$A$53,$B746)</f>
        <v>0</v>
      </c>
      <c r="K746" s="107">
        <f>K20/SUMIFS(K$3:K$722,$B$3:$B$722,$B746)*SUMIFS(Calculations!$E$3:$E$53,Calculations!$A$3:$A$53,$B746)</f>
        <v>0</v>
      </c>
      <c r="L746" s="107">
        <f>L20/SUMIFS(L$3:L$722,$B$3:$B$722,$B746)*SUMIFS(Calculations!$E$3:$E$53,Calculations!$A$3:$A$53,$B746)</f>
        <v>0</v>
      </c>
      <c r="M746" s="107">
        <f>M20/SUMIFS(M$3:M$722,$B$3:$B$722,$B746)*SUMIFS(Calculations!$E$3:$E$53,Calculations!$A$3:$A$53,$B746)</f>
        <v>0</v>
      </c>
      <c r="N746" s="107">
        <f>N20/SUMIFS(N$3:N$722,$B$3:$B$722,$B746)*SUMIFS(Calculations!$E$3:$E$53,Calculations!$A$3:$A$53,$B746)</f>
        <v>0</v>
      </c>
      <c r="O746" s="107">
        <f>O20/SUMIFS(O$3:O$722,$B$3:$B$722,$B746)*SUMIFS(Calculations!$E$3:$E$53,Calculations!$A$3:$A$53,$B746)</f>
        <v>0</v>
      </c>
      <c r="P746" s="107">
        <f>P20/SUMIFS(P$3:P$722,$B$3:$B$722,$B746)*SUMIFS(Calculations!$E$3:$E$53,Calculations!$A$3:$A$53,$B746)</f>
        <v>0</v>
      </c>
      <c r="Q746" s="107">
        <f>Q20/SUMIFS(Q$3:Q$722,$B$3:$B$722,$B746)*SUMIFS(Calculations!$E$3:$E$53,Calculations!$A$3:$A$53,$B746)</f>
        <v>0</v>
      </c>
      <c r="R746" s="107">
        <f>R20/SUMIFS(R$3:R$722,$B$3:$B$722,$B746)*SUMIFS(Calculations!$E$3:$E$53,Calculations!$A$3:$A$53,$B746)</f>
        <v>0</v>
      </c>
    </row>
    <row r="747" spans="2:18" ht="15.75" customHeight="1">
      <c r="B747" s="107" t="s">
        <v>538</v>
      </c>
      <c r="C747" s="107" t="s">
        <v>448</v>
      </c>
      <c r="D747" s="107" t="s">
        <v>641</v>
      </c>
      <c r="E747" s="107" t="str">
        <f t="shared" si="300"/>
        <v>geothermal</v>
      </c>
      <c r="F747" s="107">
        <f>F21/SUMIFS(F$3:F$722,$B$3:$B$722,$B747)*SUMIFS(Calculations!$E$3:$E$53,Calculations!$A$3:$A$53,$B747)</f>
        <v>0</v>
      </c>
      <c r="G747" s="107">
        <f>G21/SUMIFS(G$3:G$722,$B$3:$B$722,$B747)*SUMIFS(Calculations!$E$3:$E$53,Calculations!$A$3:$A$53,$B747)</f>
        <v>0</v>
      </c>
      <c r="H747" s="107">
        <f>H21/SUMIFS(H$3:H$722,$B$3:$B$722,$B747)*SUMIFS(Calculations!$E$3:$E$53,Calculations!$A$3:$A$53,$B747)</f>
        <v>0</v>
      </c>
      <c r="I747" s="107">
        <f>I21/SUMIFS(I$3:I$722,$B$3:$B$722,$B747)*SUMIFS(Calculations!$E$3:$E$53,Calculations!$A$3:$A$53,$B747)</f>
        <v>0</v>
      </c>
      <c r="J747" s="107">
        <f>J21/SUMIFS(J$3:J$722,$B$3:$B$722,$B747)*SUMIFS(Calculations!$E$3:$E$53,Calculations!$A$3:$A$53,$B747)</f>
        <v>0</v>
      </c>
      <c r="K747" s="107">
        <f>K21/SUMIFS(K$3:K$722,$B$3:$B$722,$B747)*SUMIFS(Calculations!$E$3:$E$53,Calculations!$A$3:$A$53,$B747)</f>
        <v>0</v>
      </c>
      <c r="L747" s="107">
        <f>L21/SUMIFS(L$3:L$722,$B$3:$B$722,$B747)*SUMIFS(Calculations!$E$3:$E$53,Calculations!$A$3:$A$53,$B747)</f>
        <v>0</v>
      </c>
      <c r="M747" s="107">
        <f>M21/SUMIFS(M$3:M$722,$B$3:$B$722,$B747)*SUMIFS(Calculations!$E$3:$E$53,Calculations!$A$3:$A$53,$B747)</f>
        <v>0</v>
      </c>
      <c r="N747" s="107">
        <f>N21/SUMIFS(N$3:N$722,$B$3:$B$722,$B747)*SUMIFS(Calculations!$E$3:$E$53,Calculations!$A$3:$A$53,$B747)</f>
        <v>0</v>
      </c>
      <c r="O747" s="107">
        <f>O21/SUMIFS(O$3:O$722,$B$3:$B$722,$B747)*SUMIFS(Calculations!$E$3:$E$53,Calculations!$A$3:$A$53,$B747)</f>
        <v>0</v>
      </c>
      <c r="P747" s="107">
        <f>P21/SUMIFS(P$3:P$722,$B$3:$B$722,$B747)*SUMIFS(Calculations!$E$3:$E$53,Calculations!$A$3:$A$53,$B747)</f>
        <v>0</v>
      </c>
      <c r="Q747" s="107">
        <f>Q21/SUMIFS(Q$3:Q$722,$B$3:$B$722,$B747)*SUMIFS(Calculations!$E$3:$E$53,Calculations!$A$3:$A$53,$B747)</f>
        <v>0</v>
      </c>
      <c r="R747" s="107">
        <f>R21/SUMIFS(R$3:R$722,$B$3:$B$722,$B747)*SUMIFS(Calculations!$E$3:$E$53,Calculations!$A$3:$A$53,$B747)</f>
        <v>0</v>
      </c>
    </row>
    <row r="748" spans="2:18" ht="15.75" customHeight="1">
      <c r="B748" s="107" t="s">
        <v>538</v>
      </c>
      <c r="C748" s="107" t="s">
        <v>448</v>
      </c>
      <c r="D748" s="107" t="s">
        <v>642</v>
      </c>
      <c r="E748" s="107" t="str">
        <f t="shared" si="300"/>
        <v>hydro</v>
      </c>
      <c r="F748" s="107">
        <f>F22/SUMIFS(F$3:F$722,$B$3:$B$722,$B748)*SUMIFS(Calculations!$E$3:$E$53,Calculations!$A$3:$A$53,$B748)</f>
        <v>4.34319680907519E-2</v>
      </c>
      <c r="G748" s="107">
        <f>G22/SUMIFS(G$3:G$722,$B$3:$B$722,$B748)*SUMIFS(Calculations!$E$3:$E$53,Calculations!$A$3:$A$53,$B748)</f>
        <v>4.5521543177819243E-2</v>
      </c>
      <c r="H748" s="107">
        <f>H22/SUMIFS(H$3:H$722,$B$3:$B$722,$B748)*SUMIFS(Calculations!$E$3:$E$53,Calculations!$A$3:$A$53,$B748)</f>
        <v>4.781856798131566E-2</v>
      </c>
      <c r="I748" s="107">
        <f>I22/SUMIFS(I$3:I$722,$B$3:$B$722,$B748)*SUMIFS(Calculations!$E$3:$E$53,Calculations!$A$3:$A$53,$B748)</f>
        <v>4.9028031055372498E-2</v>
      </c>
      <c r="J748" s="107">
        <f>J22/SUMIFS(J$3:J$722,$B$3:$B$722,$B748)*SUMIFS(Calculations!$E$3:$E$53,Calculations!$A$3:$A$53,$B748)</f>
        <v>5.0301101780316944E-2</v>
      </c>
      <c r="K748" s="107">
        <f>K22/SUMIFS(K$3:K$722,$B$3:$B$722,$B748)*SUMIFS(Calculations!$E$3:$E$53,Calculations!$A$3:$A$53,$B748)</f>
        <v>5.3559516476241333E-2</v>
      </c>
      <c r="L748" s="107">
        <f>L22/SUMIFS(L$3:L$722,$B$3:$B$722,$B748)*SUMIFS(Calculations!$E$3:$E$53,Calculations!$A$3:$A$53,$B748)</f>
        <v>5.7268320874292407E-2</v>
      </c>
      <c r="M748" s="107">
        <f>M22/SUMIFS(M$3:M$722,$B$3:$B$722,$B748)*SUMIFS(Calculations!$E$3:$E$53,Calculations!$A$3:$A$53,$B748)</f>
        <v>5.2386257156176591E-2</v>
      </c>
      <c r="N748" s="107">
        <f>N22/SUMIFS(N$3:N$722,$B$3:$B$722,$B748)*SUMIFS(Calculations!$E$3:$E$53,Calculations!$A$3:$A$53,$B748)</f>
        <v>4.8274650428246607E-2</v>
      </c>
      <c r="O748" s="107">
        <f>O22/SUMIFS(O$3:O$722,$B$3:$B$722,$B748)*SUMIFS(Calculations!$E$3:$E$53,Calculations!$A$3:$A$53,$B748)</f>
        <v>4.8251863335901556E-2</v>
      </c>
      <c r="P748" s="107">
        <f>P22/SUMIFS(P$3:P$722,$B$3:$B$722,$B748)*SUMIFS(Calculations!$E$3:$E$53,Calculations!$A$3:$A$53,$B748)</f>
        <v>4.8229097745797776E-2</v>
      </c>
      <c r="Q748" s="107">
        <f>Q22/SUMIFS(Q$3:Q$722,$B$3:$B$722,$B748)*SUMIFS(Calculations!$E$3:$E$53,Calculations!$A$3:$A$53,$B748)</f>
        <v>4.8542268609619896E-2</v>
      </c>
      <c r="R748" s="107">
        <f>R22/SUMIFS(R$3:R$722,$B$3:$B$722,$B748)*SUMIFS(Calculations!$E$3:$E$53,Calculations!$A$3:$A$53,$B748)</f>
        <v>4.885928460546874E-2</v>
      </c>
    </row>
    <row r="749" spans="2:18" ht="15.75" customHeight="1">
      <c r="B749" s="107" t="s">
        <v>538</v>
      </c>
      <c r="C749" s="107" t="s">
        <v>448</v>
      </c>
      <c r="D749" s="107" t="s">
        <v>632</v>
      </c>
      <c r="E749" s="107" t="str">
        <f t="shared" si="300"/>
        <v>hydro</v>
      </c>
      <c r="F749" s="107">
        <f>F23/SUMIFS(F$3:F$722,$B$3:$B$722,$B749)*SUMIFS(Calculations!$E$3:$E$53,Calculations!$A$3:$A$53,$B749)</f>
        <v>0</v>
      </c>
      <c r="G749" s="107">
        <f>G23/SUMIFS(G$3:G$722,$B$3:$B$722,$B749)*SUMIFS(Calculations!$E$3:$E$53,Calculations!$A$3:$A$53,$B749)</f>
        <v>0</v>
      </c>
      <c r="H749" s="107">
        <f>H23/SUMIFS(H$3:H$722,$B$3:$B$722,$B749)*SUMIFS(Calculations!$E$3:$E$53,Calculations!$A$3:$A$53,$B749)</f>
        <v>0</v>
      </c>
      <c r="I749" s="107">
        <f>I23/SUMIFS(I$3:I$722,$B$3:$B$722,$B749)*SUMIFS(Calculations!$E$3:$E$53,Calculations!$A$3:$A$53,$B749)</f>
        <v>0</v>
      </c>
      <c r="J749" s="107">
        <f>J23/SUMIFS(J$3:J$722,$B$3:$B$722,$B749)*SUMIFS(Calculations!$E$3:$E$53,Calculations!$A$3:$A$53,$B749)</f>
        <v>0</v>
      </c>
      <c r="K749" s="107">
        <f>K23/SUMIFS(K$3:K$722,$B$3:$B$722,$B749)*SUMIFS(Calculations!$E$3:$E$53,Calculations!$A$3:$A$53,$B749)</f>
        <v>0</v>
      </c>
      <c r="L749" s="107">
        <f>L23/SUMIFS(L$3:L$722,$B$3:$B$722,$B749)*SUMIFS(Calculations!$E$3:$E$53,Calculations!$A$3:$A$53,$B749)</f>
        <v>0</v>
      </c>
      <c r="M749" s="107">
        <f>M23/SUMIFS(M$3:M$722,$B$3:$B$722,$B749)*SUMIFS(Calculations!$E$3:$E$53,Calculations!$A$3:$A$53,$B749)</f>
        <v>0</v>
      </c>
      <c r="N749" s="107">
        <f>N23/SUMIFS(N$3:N$722,$B$3:$B$722,$B749)*SUMIFS(Calculations!$E$3:$E$53,Calculations!$A$3:$A$53,$B749)</f>
        <v>0</v>
      </c>
      <c r="O749" s="107">
        <f>O23/SUMIFS(O$3:O$722,$B$3:$B$722,$B749)*SUMIFS(Calculations!$E$3:$E$53,Calculations!$A$3:$A$53,$B749)</f>
        <v>0</v>
      </c>
      <c r="P749" s="107">
        <f>P23/SUMIFS(P$3:P$722,$B$3:$B$722,$B749)*SUMIFS(Calculations!$E$3:$E$53,Calculations!$A$3:$A$53,$B749)</f>
        <v>0</v>
      </c>
      <c r="Q749" s="107">
        <f>Q23/SUMIFS(Q$3:Q$722,$B$3:$B$722,$B749)*SUMIFS(Calculations!$E$3:$E$53,Calculations!$A$3:$A$53,$B749)</f>
        <v>0</v>
      </c>
      <c r="R749" s="107">
        <f>R23/SUMIFS(R$3:R$722,$B$3:$B$722,$B749)*SUMIFS(Calculations!$E$3:$E$53,Calculations!$A$3:$A$53,$B749)</f>
        <v>0</v>
      </c>
    </row>
    <row r="750" spans="2:18" ht="15.75" customHeight="1">
      <c r="B750" s="107" t="s">
        <v>538</v>
      </c>
      <c r="C750" s="107" t="s">
        <v>448</v>
      </c>
      <c r="D750" s="107" t="s">
        <v>643</v>
      </c>
      <c r="E750" s="107" t="str">
        <f t="shared" si="300"/>
        <v>onshore wind</v>
      </c>
      <c r="F750" s="107">
        <f>F24/SUMIFS(F$3:F$722,$B$3:$B$722,$B750)*SUMIFS(Calculations!$E$3:$E$53,Calculations!$A$3:$A$53,$B750)</f>
        <v>0</v>
      </c>
      <c r="G750" s="107">
        <f>G24/SUMIFS(G$3:G$722,$B$3:$B$722,$B750)*SUMIFS(Calculations!$E$3:$E$53,Calculations!$A$3:$A$53,$B750)</f>
        <v>0</v>
      </c>
      <c r="H750" s="107">
        <f>H24/SUMIFS(H$3:H$722,$B$3:$B$722,$B750)*SUMIFS(Calculations!$E$3:$E$53,Calculations!$A$3:$A$53,$B750)</f>
        <v>0</v>
      </c>
      <c r="I750" s="107">
        <f>I24/SUMIFS(I$3:I$722,$B$3:$B$722,$B750)*SUMIFS(Calculations!$E$3:$E$53,Calculations!$A$3:$A$53,$B750)</f>
        <v>0</v>
      </c>
      <c r="J750" s="107">
        <f>J24/SUMIFS(J$3:J$722,$B$3:$B$722,$B750)*SUMIFS(Calculations!$E$3:$E$53,Calculations!$A$3:$A$53,$B750)</f>
        <v>0</v>
      </c>
      <c r="K750" s="107">
        <f>K24/SUMIFS(K$3:K$722,$B$3:$B$722,$B750)*SUMIFS(Calculations!$E$3:$E$53,Calculations!$A$3:$A$53,$B750)</f>
        <v>0</v>
      </c>
      <c r="L750" s="107">
        <f>L24/SUMIFS(L$3:L$722,$B$3:$B$722,$B750)*SUMIFS(Calculations!$E$3:$E$53,Calculations!$A$3:$A$53,$B750)</f>
        <v>0</v>
      </c>
      <c r="M750" s="107">
        <f>M24/SUMIFS(M$3:M$722,$B$3:$B$722,$B750)*SUMIFS(Calculations!$E$3:$E$53,Calculations!$A$3:$A$53,$B750)</f>
        <v>0</v>
      </c>
      <c r="N750" s="107">
        <f>N24/SUMIFS(N$3:N$722,$B$3:$B$722,$B750)*SUMIFS(Calculations!$E$3:$E$53,Calculations!$A$3:$A$53,$B750)</f>
        <v>0</v>
      </c>
      <c r="O750" s="107">
        <f>O24/SUMIFS(O$3:O$722,$B$3:$B$722,$B750)*SUMIFS(Calculations!$E$3:$E$53,Calculations!$A$3:$A$53,$B750)</f>
        <v>0</v>
      </c>
      <c r="P750" s="107">
        <f>P24/SUMIFS(P$3:P$722,$B$3:$B$722,$B750)*SUMIFS(Calculations!$E$3:$E$53,Calculations!$A$3:$A$53,$B750)</f>
        <v>0</v>
      </c>
      <c r="Q750" s="107">
        <f>Q24/SUMIFS(Q$3:Q$722,$B$3:$B$722,$B750)*SUMIFS(Calculations!$E$3:$E$53,Calculations!$A$3:$A$53,$B750)</f>
        <v>0</v>
      </c>
      <c r="R750" s="107">
        <f>R24/SUMIFS(R$3:R$722,$B$3:$B$722,$B750)*SUMIFS(Calculations!$E$3:$E$53,Calculations!$A$3:$A$53,$B750)</f>
        <v>0</v>
      </c>
    </row>
    <row r="751" spans="2:18" ht="15.75" customHeight="1">
      <c r="B751" s="107" t="s">
        <v>538</v>
      </c>
      <c r="C751" s="107" t="s">
        <v>448</v>
      </c>
      <c r="D751" s="107" t="s">
        <v>644</v>
      </c>
      <c r="E751" s="107" t="str">
        <f t="shared" si="300"/>
        <v>natural gas nonpeaker</v>
      </c>
      <c r="F751" s="107">
        <f>F25/SUMIFS(F$3:F$722,$B$3:$B$722,$B751)*SUMIFS(Calculations!$E$3:$E$53,Calculations!$A$3:$A$53,$B751)</f>
        <v>0.38168125835783817</v>
      </c>
      <c r="G751" s="107">
        <f>G25/SUMIFS(G$3:G$722,$B$3:$B$722,$B751)*SUMIFS(Calculations!$E$3:$E$53,Calculations!$A$3:$A$53,$B751)</f>
        <v>0.36585101421814104</v>
      </c>
      <c r="H751" s="107">
        <f>H25/SUMIFS(H$3:H$722,$B$3:$B$722,$B751)*SUMIFS(Calculations!$E$3:$E$53,Calculations!$A$3:$A$53,$B751)</f>
        <v>0.34844916842693657</v>
      </c>
      <c r="I751" s="107">
        <f>I25/SUMIFS(I$3:I$722,$B$3:$B$722,$B751)*SUMIFS(Calculations!$E$3:$E$53,Calculations!$A$3:$A$53,$B751)</f>
        <v>0.33828383200400786</v>
      </c>
      <c r="J751" s="107">
        <f>J25/SUMIFS(J$3:J$722,$B$3:$B$722,$B751)*SUMIFS(Calculations!$E$3:$E$53,Calculations!$A$3:$A$53,$B751)</f>
        <v>0.32758388383127518</v>
      </c>
      <c r="K751" s="107">
        <f>K25/SUMIFS(K$3:K$722,$B$3:$B$722,$B751)*SUMIFS(Calculations!$E$3:$E$53,Calculations!$A$3:$A$53,$B751)</f>
        <v>0.27712674174498447</v>
      </c>
      <c r="L751" s="107">
        <f>L25/SUMIFS(L$3:L$722,$B$3:$B$722,$B751)*SUMIFS(Calculations!$E$3:$E$53,Calculations!$A$3:$A$53,$B751)</f>
        <v>0.21969523349749456</v>
      </c>
      <c r="M751" s="107">
        <f>M25/SUMIFS(M$3:M$722,$B$3:$B$722,$B751)*SUMIFS(Calculations!$E$3:$E$53,Calculations!$A$3:$A$53,$B751)</f>
        <v>0.29174802001214345</v>
      </c>
      <c r="N751" s="107">
        <f>N25/SUMIFS(N$3:N$722,$B$3:$B$722,$B751)*SUMIFS(Calculations!$E$3:$E$53,Calculations!$A$3:$A$53,$B751)</f>
        <v>0.35242988303257705</v>
      </c>
      <c r="O751" s="107">
        <f>O25/SUMIFS(O$3:O$722,$B$3:$B$722,$B751)*SUMIFS(Calculations!$E$3:$E$53,Calculations!$A$3:$A$53,$B751)</f>
        <v>0.35557422455308163</v>
      </c>
      <c r="P751" s="107">
        <f>P25/SUMIFS(P$3:P$722,$B$3:$B$722,$B751)*SUMIFS(Calculations!$E$3:$E$53,Calculations!$A$3:$A$53,$B751)</f>
        <v>0.35871559902588046</v>
      </c>
      <c r="Q751" s="107">
        <f>Q25/SUMIFS(Q$3:Q$722,$B$3:$B$722,$B751)*SUMIFS(Calculations!$E$3:$E$53,Calculations!$A$3:$A$53,$B751)</f>
        <v>0.35383369190378872</v>
      </c>
      <c r="R751" s="107">
        <f>R25/SUMIFS(R$3:R$722,$B$3:$B$722,$B751)*SUMIFS(Calculations!$E$3:$E$53,Calculations!$A$3:$A$53,$B751)</f>
        <v>0.34889184441177368</v>
      </c>
    </row>
    <row r="752" spans="2:18" ht="15.75" customHeight="1">
      <c r="B752" s="107" t="s">
        <v>538</v>
      </c>
      <c r="C752" s="107" t="s">
        <v>448</v>
      </c>
      <c r="D752" s="107" t="s">
        <v>645</v>
      </c>
      <c r="E752" s="107" t="str">
        <f t="shared" si="300"/>
        <v>natural gas peaker</v>
      </c>
      <c r="F752" s="107">
        <f>F26/SUMIFS(F$3:F$722,$B$3:$B$722,$B752)*SUMIFS(Calculations!$E$3:$E$53,Calculations!$A$3:$A$53,$B752)</f>
        <v>1.2983063666368456E-3</v>
      </c>
      <c r="G752" s="107">
        <f>G26/SUMIFS(G$3:G$722,$B$3:$B$722,$B752)*SUMIFS(Calculations!$E$3:$E$53,Calculations!$A$3:$A$53,$B752)</f>
        <v>1.1608479677625606E-3</v>
      </c>
      <c r="H752" s="107">
        <f>H26/SUMIFS(H$3:H$722,$B$3:$B$722,$B752)*SUMIFS(Calculations!$E$3:$E$53,Calculations!$A$3:$A$53,$B752)</f>
        <v>1.0097429160143231E-3</v>
      </c>
      <c r="I752" s="107">
        <f>I26/SUMIFS(I$3:I$722,$B$3:$B$722,$B752)*SUMIFS(Calculations!$E$3:$E$53,Calculations!$A$3:$A$53,$B752)</f>
        <v>1.0283074061663248E-3</v>
      </c>
      <c r="J752" s="107">
        <f>J26/SUMIFS(J$3:J$722,$B$3:$B$722,$B752)*SUMIFS(Calculations!$E$3:$E$53,Calculations!$A$3:$A$53,$B752)</f>
        <v>1.0478482333672403E-3</v>
      </c>
      <c r="K752" s="107">
        <f>K26/SUMIFS(K$3:K$722,$B$3:$B$722,$B752)*SUMIFS(Calculations!$E$3:$E$53,Calculations!$A$3:$A$53,$B752)</f>
        <v>8.1468277483344139E-4</v>
      </c>
      <c r="L752" s="107">
        <f>L26/SUMIFS(L$3:L$722,$B$3:$B$722,$B752)*SUMIFS(Calculations!$E$3:$E$53,Calculations!$A$3:$A$53,$B752)</f>
        <v>5.4928835491341082E-4</v>
      </c>
      <c r="M752" s="107">
        <f>M26/SUMIFS(M$3:M$722,$B$3:$B$722,$B752)*SUMIFS(Calculations!$E$3:$E$53,Calculations!$A$3:$A$53,$B752)</f>
        <v>5.0223270002705881E-4</v>
      </c>
      <c r="N752" s="107">
        <f>N26/SUMIFS(N$3:N$722,$B$3:$B$722,$B752)*SUMIFS(Calculations!$E$3:$E$53,Calculations!$A$3:$A$53,$B752)</f>
        <v>4.6260307649306971E-4</v>
      </c>
      <c r="O752" s="107">
        <f>O26/SUMIFS(O$3:O$722,$B$3:$B$722,$B752)*SUMIFS(Calculations!$E$3:$E$53,Calculations!$A$3:$A$53,$B752)</f>
        <v>4.6238471387563713E-4</v>
      </c>
      <c r="P752" s="107">
        <f>P26/SUMIFS(P$3:P$722,$B$3:$B$722,$B752)*SUMIFS(Calculations!$E$3:$E$53,Calculations!$A$3:$A$53,$B752)</f>
        <v>4.6216655730843754E-4</v>
      </c>
      <c r="Q752" s="107">
        <f>Q26/SUMIFS(Q$3:Q$722,$B$3:$B$722,$B752)*SUMIFS(Calculations!$E$3:$E$53,Calculations!$A$3:$A$53,$B752)</f>
        <v>4.6498650095518258E-4</v>
      </c>
      <c r="R752" s="107">
        <f>R26/SUMIFS(R$3:R$722,$B$3:$B$722,$B752)*SUMIFS(Calculations!$E$3:$E$53,Calculations!$A$3:$A$53,$B752)</f>
        <v>4.6784106805155938E-4</v>
      </c>
    </row>
    <row r="753" spans="2:18" ht="15.75" customHeight="1">
      <c r="B753" s="107" t="s">
        <v>538</v>
      </c>
      <c r="C753" s="107" t="s">
        <v>448</v>
      </c>
      <c r="D753" s="107" t="s">
        <v>646</v>
      </c>
      <c r="E753" s="107" t="str">
        <f t="shared" si="300"/>
        <v>nuclear</v>
      </c>
      <c r="F753" s="107">
        <f>F27/SUMIFS(F$3:F$722,$B$3:$B$722,$B753)*SUMIFS(Calculations!$E$3:$E$53,Calculations!$A$3:$A$53,$B753)</f>
        <v>0.2200339055132946</v>
      </c>
      <c r="G753" s="107">
        <f>G27/SUMIFS(G$3:G$722,$B$3:$B$722,$B753)*SUMIFS(Calculations!$E$3:$E$53,Calculations!$A$3:$A$53,$B753)</f>
        <v>0.23043968047392188</v>
      </c>
      <c r="H753" s="107">
        <f>H27/SUMIFS(H$3:H$722,$B$3:$B$722,$B753)*SUMIFS(Calculations!$E$3:$E$53,Calculations!$A$3:$A$53,$B753)</f>
        <v>0.24187852434801749</v>
      </c>
      <c r="I753" s="107">
        <f>I27/SUMIFS(I$3:I$722,$B$3:$B$722,$B753)*SUMIFS(Calculations!$E$3:$E$53,Calculations!$A$3:$A$53,$B753)</f>
        <v>0.24807595245156583</v>
      </c>
      <c r="J753" s="107">
        <f>J27/SUMIFS(J$3:J$722,$B$3:$B$722,$B753)*SUMIFS(Calculations!$E$3:$E$53,Calculations!$A$3:$A$53,$B753)</f>
        <v>0.25459931348491355</v>
      </c>
      <c r="K753" s="107">
        <f>K27/SUMIFS(K$3:K$722,$B$3:$B$722,$B753)*SUMIFS(Calculations!$E$3:$E$53,Calculations!$A$3:$A$53,$B753)</f>
        <v>0.27105766041149265</v>
      </c>
      <c r="L753" s="107">
        <f>L27/SUMIFS(L$3:L$722,$B$3:$B$722,$B753)*SUMIFS(Calculations!$E$3:$E$53,Calculations!$A$3:$A$53,$B753)</f>
        <v>0.28979093875764572</v>
      </c>
      <c r="M753" s="107">
        <f>M27/SUMIFS(M$3:M$722,$B$3:$B$722,$B753)*SUMIFS(Calculations!$E$3:$E$53,Calculations!$A$3:$A$53,$B753)</f>
        <v>0.26496554007334006</v>
      </c>
      <c r="N753" s="107">
        <f>N27/SUMIFS(N$3:N$722,$B$3:$B$722,$B753)*SUMIFS(Calculations!$E$3:$E$53,Calculations!$A$3:$A$53,$B753)</f>
        <v>0.24405793170371215</v>
      </c>
      <c r="O753" s="107">
        <f>O27/SUMIFS(O$3:O$722,$B$3:$B$722,$B753)*SUMIFS(Calculations!$E$3:$E$53,Calculations!$A$3:$A$53,$B753)</f>
        <v>0.24394272899218677</v>
      </c>
      <c r="P753" s="107">
        <f>P27/SUMIFS(P$3:P$722,$B$3:$B$722,$B753)*SUMIFS(Calculations!$E$3:$E$53,Calculations!$A$3:$A$53,$B753)</f>
        <v>0.24382763498766361</v>
      </c>
      <c r="Q753" s="107">
        <f>Q27/SUMIFS(Q$3:Q$722,$B$3:$B$722,$B753)*SUMIFS(Calculations!$E$3:$E$53,Calculations!$A$3:$A$53,$B753)</f>
        <v>0.24531536744971943</v>
      </c>
      <c r="R753" s="107">
        <f>R27/SUMIFS(R$3:R$722,$B$3:$B$722,$B753)*SUMIFS(Calculations!$E$3:$E$53,Calculations!$A$3:$A$53,$B753)</f>
        <v>0.24682136638671875</v>
      </c>
    </row>
    <row r="754" spans="2:18" ht="15.75" customHeight="1">
      <c r="B754" s="107" t="s">
        <v>538</v>
      </c>
      <c r="C754" s="107" t="s">
        <v>448</v>
      </c>
      <c r="D754" s="107" t="s">
        <v>647</v>
      </c>
      <c r="E754" s="107" t="str">
        <f t="shared" si="300"/>
        <v>offshore wind</v>
      </c>
      <c r="F754" s="107">
        <f>F28/SUMIFS(F$3:F$722,$B$3:$B$722,$B754)*SUMIFS(Calculations!$E$3:$E$53,Calculations!$A$3:$A$53,$B754)</f>
        <v>0</v>
      </c>
      <c r="G754" s="107">
        <f>G28/SUMIFS(G$3:G$722,$B$3:$B$722,$B754)*SUMIFS(Calculations!$E$3:$E$53,Calculations!$A$3:$A$53,$B754)</f>
        <v>0</v>
      </c>
      <c r="H754" s="107">
        <f>H28/SUMIFS(H$3:H$722,$B$3:$B$722,$B754)*SUMIFS(Calculations!$E$3:$E$53,Calculations!$A$3:$A$53,$B754)</f>
        <v>0</v>
      </c>
      <c r="I754" s="107">
        <f>I28/SUMIFS(I$3:I$722,$B$3:$B$722,$B754)*SUMIFS(Calculations!$E$3:$E$53,Calculations!$A$3:$A$53,$B754)</f>
        <v>0</v>
      </c>
      <c r="J754" s="107">
        <f>J28/SUMIFS(J$3:J$722,$B$3:$B$722,$B754)*SUMIFS(Calculations!$E$3:$E$53,Calculations!$A$3:$A$53,$B754)</f>
        <v>0</v>
      </c>
      <c r="K754" s="107">
        <f>K28/SUMIFS(K$3:K$722,$B$3:$B$722,$B754)*SUMIFS(Calculations!$E$3:$E$53,Calculations!$A$3:$A$53,$B754)</f>
        <v>0</v>
      </c>
      <c r="L754" s="107">
        <f>L28/SUMIFS(L$3:L$722,$B$3:$B$722,$B754)*SUMIFS(Calculations!$E$3:$E$53,Calculations!$A$3:$A$53,$B754)</f>
        <v>0</v>
      </c>
      <c r="M754" s="107">
        <f>M28/SUMIFS(M$3:M$722,$B$3:$B$722,$B754)*SUMIFS(Calculations!$E$3:$E$53,Calculations!$A$3:$A$53,$B754)</f>
        <v>0</v>
      </c>
      <c r="N754" s="107">
        <f>N28/SUMIFS(N$3:N$722,$B$3:$B$722,$B754)*SUMIFS(Calculations!$E$3:$E$53,Calculations!$A$3:$A$53,$B754)</f>
        <v>0</v>
      </c>
      <c r="O754" s="107">
        <f>O28/SUMIFS(O$3:O$722,$B$3:$B$722,$B754)*SUMIFS(Calculations!$E$3:$E$53,Calculations!$A$3:$A$53,$B754)</f>
        <v>0</v>
      </c>
      <c r="P754" s="107">
        <f>P28/SUMIFS(P$3:P$722,$B$3:$B$722,$B754)*SUMIFS(Calculations!$E$3:$E$53,Calculations!$A$3:$A$53,$B754)</f>
        <v>0</v>
      </c>
      <c r="Q754" s="107">
        <f>Q28/SUMIFS(Q$3:Q$722,$B$3:$B$722,$B754)*SUMIFS(Calculations!$E$3:$E$53,Calculations!$A$3:$A$53,$B754)</f>
        <v>0</v>
      </c>
      <c r="R754" s="107">
        <f>R28/SUMIFS(R$3:R$722,$B$3:$B$722,$B754)*SUMIFS(Calculations!$E$3:$E$53,Calculations!$A$3:$A$53,$B754)</f>
        <v>0</v>
      </c>
    </row>
    <row r="755" spans="2:18" ht="15.75" customHeight="1">
      <c r="B755" s="107" t="s">
        <v>538</v>
      </c>
      <c r="C755" s="107" t="s">
        <v>448</v>
      </c>
      <c r="D755" s="107" t="s">
        <v>648</v>
      </c>
      <c r="E755" s="107" t="str">
        <f t="shared" si="300"/>
        <v>crude oil</v>
      </c>
      <c r="F755" s="107">
        <f>F29/SUMIFS(F$3:F$722,$B$3:$B$722,$B755)*SUMIFS(Calculations!$E$3:$E$53,Calculations!$A$3:$A$53,$B755)</f>
        <v>6.1672160828864025E-4</v>
      </c>
      <c r="G755" s="107">
        <f>G29/SUMIFS(G$3:G$722,$B$3:$B$722,$B755)*SUMIFS(Calculations!$E$3:$E$53,Calculations!$A$3:$A$53,$B755)</f>
        <v>6.4588741459579589E-4</v>
      </c>
      <c r="H755" s="107">
        <f>H29/SUMIFS(H$3:H$722,$B$3:$B$722,$B755)*SUMIFS(Calculations!$E$3:$E$53,Calculations!$A$3:$A$53,$B755)</f>
        <v>6.7794875611740344E-4</v>
      </c>
      <c r="I755" s="107">
        <f>I29/SUMIFS(I$3:I$722,$B$3:$B$722,$B755)*SUMIFS(Calculations!$E$3:$E$53,Calculations!$A$3:$A$53,$B755)</f>
        <v>6.9531920554135641E-4</v>
      </c>
      <c r="J755" s="107">
        <f>J29/SUMIFS(J$3:J$722,$B$3:$B$722,$B755)*SUMIFS(Calculations!$E$3:$E$53,Calculations!$A$3:$A$53,$B755)</f>
        <v>7.136031954498599E-4</v>
      </c>
      <c r="K755" s="107">
        <f>K29/SUMIFS(K$3:K$722,$B$3:$B$722,$B755)*SUMIFS(Calculations!$E$3:$E$53,Calculations!$A$3:$A$53,$B755)</f>
        <v>7.5973344143469518E-4</v>
      </c>
      <c r="L755" s="107">
        <f>L29/SUMIFS(L$3:L$722,$B$3:$B$722,$B755)*SUMIFS(Calculations!$E$3:$E$53,Calculations!$A$3:$A$53,$B755)</f>
        <v>8.1223997456742727E-4</v>
      </c>
      <c r="M755" s="107">
        <f>M29/SUMIFS(M$3:M$722,$B$3:$B$722,$B755)*SUMIFS(Calculations!$E$3:$E$53,Calculations!$A$3:$A$53,$B755)</f>
        <v>7.4265815367816177E-4</v>
      </c>
      <c r="N755" s="107">
        <f>N29/SUMIFS(N$3:N$722,$B$3:$B$722,$B755)*SUMIFS(Calculations!$E$3:$E$53,Calculations!$A$3:$A$53,$B755)</f>
        <v>6.8405730382683333E-4</v>
      </c>
      <c r="O755" s="107">
        <f>O29/SUMIFS(O$3:O$722,$B$3:$B$722,$B755)*SUMIFS(Calculations!$E$3:$E$53,Calculations!$A$3:$A$53,$B755)</f>
        <v>6.8373440812871157E-4</v>
      </c>
      <c r="P755" s="107">
        <f>P29/SUMIFS(P$3:P$722,$B$3:$B$722,$B755)*SUMIFS(Calculations!$E$3:$E$53,Calculations!$A$3:$A$53,$B755)</f>
        <v>6.8341181711980171E-4</v>
      </c>
      <c r="Q755" s="107">
        <f>Q29/SUMIFS(Q$3:Q$722,$B$3:$B$722,$B755)*SUMIFS(Calculations!$E$3:$E$53,Calculations!$A$3:$A$53,$B755)</f>
        <v>6.8758170518574285E-4</v>
      </c>
      <c r="R755" s="107">
        <f>R29/SUMIFS(R$3:R$722,$B$3:$B$722,$B755)*SUMIFS(Calculations!$E$3:$E$53,Calculations!$A$3:$A$53,$B755)</f>
        <v>6.9180279140579847E-4</v>
      </c>
    </row>
    <row r="756" spans="2:18" ht="15.75" customHeight="1">
      <c r="B756" s="107" t="s">
        <v>538</v>
      </c>
      <c r="C756" s="107" t="s">
        <v>448</v>
      </c>
      <c r="D756" s="107" t="s">
        <v>649</v>
      </c>
      <c r="E756" s="107" t="str">
        <f t="shared" si="300"/>
        <v>solar PV</v>
      </c>
      <c r="F756" s="107">
        <f>F30/SUMIFS(F$3:F$722,$B$3:$B$722,$B756)*SUMIFS(Calculations!$E$3:$E$53,Calculations!$A$3:$A$53,$B756)</f>
        <v>2.4479164538646113E-4</v>
      </c>
      <c r="G756" s="107">
        <f>G30/SUMIFS(G$3:G$722,$B$3:$B$722,$B756)*SUMIFS(Calculations!$E$3:$E$53,Calculations!$A$3:$A$53,$B756)</f>
        <v>6.683311853462095E-4</v>
      </c>
      <c r="H756" s="107">
        <f>H30/SUMIFS(H$3:H$722,$B$3:$B$722,$B756)*SUMIFS(Calculations!$E$3:$E$53,Calculations!$A$3:$A$53,$B756)</f>
        <v>1.1339190623123449E-3</v>
      </c>
      <c r="I756" s="107">
        <f>I30/SUMIFS(I$3:I$722,$B$3:$B$722,$B756)*SUMIFS(Calculations!$E$3:$E$53,Calculations!$A$3:$A$53,$B756)</f>
        <v>2.2957532383277922E-3</v>
      </c>
      <c r="J756" s="107">
        <f>J30/SUMIFS(J$3:J$722,$B$3:$B$722,$B756)*SUMIFS(Calculations!$E$3:$E$53,Calculations!$A$3:$A$53,$B756)</f>
        <v>3.5186901832019858E-3</v>
      </c>
      <c r="K756" s="107">
        <f>K30/SUMIFS(K$3:K$722,$B$3:$B$722,$B756)*SUMIFS(Calculations!$E$3:$E$53,Calculations!$A$3:$A$53,$B756)</f>
        <v>6.1768590714002258E-3</v>
      </c>
      <c r="L756" s="107">
        <f>L30/SUMIFS(L$3:L$722,$B$3:$B$722,$B756)*SUMIFS(Calculations!$E$3:$E$53,Calculations!$A$3:$A$53,$B756)</f>
        <v>9.2024495450877385E-3</v>
      </c>
      <c r="M756" s="107">
        <f>M30/SUMIFS(M$3:M$722,$B$3:$B$722,$B756)*SUMIFS(Calculations!$E$3:$E$53,Calculations!$A$3:$A$53,$B756)</f>
        <v>9.7019914184945707E-3</v>
      </c>
      <c r="N756" s="107">
        <f>N30/SUMIFS(N$3:N$722,$B$3:$B$722,$B756)*SUMIFS(Calculations!$E$3:$E$53,Calculations!$A$3:$A$53,$B756)</f>
        <v>1.0122698694387103E-2</v>
      </c>
      <c r="O756" s="107">
        <f>O30/SUMIFS(O$3:O$722,$B$3:$B$722,$B756)*SUMIFS(Calculations!$E$3:$E$53,Calculations!$A$3:$A$53,$B756)</f>
        <v>1.1506242514230471E-2</v>
      </c>
      <c r="P756" s="107">
        <f>P30/SUMIFS(P$3:P$722,$B$3:$B$722,$B756)*SUMIFS(Calculations!$E$3:$E$53,Calculations!$A$3:$A$53,$B756)</f>
        <v>1.2888480801424292E-2</v>
      </c>
      <c r="Q756" s="107">
        <f>Q30/SUMIFS(Q$3:Q$722,$B$3:$B$722,$B756)*SUMIFS(Calculations!$E$3:$E$53,Calculations!$A$3:$A$53,$B756)</f>
        <v>1.4352071581601974E-2</v>
      </c>
      <c r="R756" s="107">
        <f>R30/SUMIFS(R$3:R$722,$B$3:$B$722,$B756)*SUMIFS(Calculations!$E$3:$E$53,Calculations!$A$3:$A$53,$B756)</f>
        <v>1.5833632423598969E-2</v>
      </c>
    </row>
    <row r="757" spans="2:18" ht="15.75" customHeight="1">
      <c r="B757" s="107" t="s">
        <v>538</v>
      </c>
      <c r="C757" s="107" t="s">
        <v>448</v>
      </c>
      <c r="D757" s="107" t="s">
        <v>650</v>
      </c>
      <c r="E757" s="107" t="str">
        <f t="shared" si="300"/>
        <v>storage</v>
      </c>
      <c r="F757" s="107">
        <f>F31/SUMIFS(F$3:F$722,$B$3:$B$722,$B757)*SUMIFS(Calculations!$E$3:$E$53,Calculations!$A$3:$A$53,$B757)</f>
        <v>0</v>
      </c>
      <c r="G757" s="107">
        <f>G31/SUMIFS(G$3:G$722,$B$3:$B$722,$B757)*SUMIFS(Calculations!$E$3:$E$53,Calculations!$A$3:$A$53,$B757)</f>
        <v>0</v>
      </c>
      <c r="H757" s="107">
        <f>H31/SUMIFS(H$3:H$722,$B$3:$B$722,$B757)*SUMIFS(Calculations!$E$3:$E$53,Calculations!$A$3:$A$53,$B757)</f>
        <v>0</v>
      </c>
      <c r="I757" s="107">
        <f>I31/SUMIFS(I$3:I$722,$B$3:$B$722,$B757)*SUMIFS(Calculations!$E$3:$E$53,Calculations!$A$3:$A$53,$B757)</f>
        <v>0</v>
      </c>
      <c r="J757" s="107">
        <f>J31/SUMIFS(J$3:J$722,$B$3:$B$722,$B757)*SUMIFS(Calculations!$E$3:$E$53,Calculations!$A$3:$A$53,$B757)</f>
        <v>0</v>
      </c>
      <c r="K757" s="107">
        <f>K31/SUMIFS(K$3:K$722,$B$3:$B$722,$B757)*SUMIFS(Calculations!$E$3:$E$53,Calculations!$A$3:$A$53,$B757)</f>
        <v>0</v>
      </c>
      <c r="L757" s="107">
        <f>L31/SUMIFS(L$3:L$722,$B$3:$B$722,$B757)*SUMIFS(Calculations!$E$3:$E$53,Calculations!$A$3:$A$53,$B757)</f>
        <v>0</v>
      </c>
      <c r="M757" s="107">
        <f>M31/SUMIFS(M$3:M$722,$B$3:$B$722,$B757)*SUMIFS(Calculations!$E$3:$E$53,Calculations!$A$3:$A$53,$B757)</f>
        <v>0</v>
      </c>
      <c r="N757" s="107">
        <f>N31/SUMIFS(N$3:N$722,$B$3:$B$722,$B757)*SUMIFS(Calculations!$E$3:$E$53,Calculations!$A$3:$A$53,$B757)</f>
        <v>0</v>
      </c>
      <c r="O757" s="107">
        <f>O31/SUMIFS(O$3:O$722,$B$3:$B$722,$B757)*SUMIFS(Calculations!$E$3:$E$53,Calculations!$A$3:$A$53,$B757)</f>
        <v>0</v>
      </c>
      <c r="P757" s="107">
        <f>P31/SUMIFS(P$3:P$722,$B$3:$B$722,$B757)*SUMIFS(Calculations!$E$3:$E$53,Calculations!$A$3:$A$53,$B757)</f>
        <v>0</v>
      </c>
      <c r="Q757" s="107">
        <f>Q31/SUMIFS(Q$3:Q$722,$B$3:$B$722,$B757)*SUMIFS(Calculations!$E$3:$E$53,Calculations!$A$3:$A$53,$B757)</f>
        <v>0</v>
      </c>
      <c r="R757" s="107">
        <f>R31/SUMIFS(R$3:R$722,$B$3:$B$722,$B757)*SUMIFS(Calculations!$E$3:$E$53,Calculations!$A$3:$A$53,$B757)</f>
        <v>0</v>
      </c>
    </row>
    <row r="758" spans="2:18" ht="15.75" customHeight="1">
      <c r="B758" s="107" t="s">
        <v>538</v>
      </c>
      <c r="C758" s="107" t="s">
        <v>448</v>
      </c>
      <c r="D758" s="107" t="s">
        <v>652</v>
      </c>
      <c r="E758" s="107" t="str">
        <f t="shared" si="300"/>
        <v>solar PV</v>
      </c>
      <c r="F758" s="107">
        <f>F32/SUMIFS(F$3:F$722,$B$3:$B$722,$B758)*SUMIFS(Calculations!$E$3:$E$53,Calculations!$A$3:$A$53,$B758)</f>
        <v>6.3196634860139176E-4</v>
      </c>
      <c r="G758" s="107">
        <f>G32/SUMIFS(G$3:G$722,$B$3:$B$722,$B758)*SUMIFS(Calculations!$E$3:$E$53,Calculations!$A$3:$A$53,$B758)</f>
        <v>6.6226002602991186E-4</v>
      </c>
      <c r="H758" s="107">
        <f>H32/SUMIFS(H$3:H$722,$B$3:$B$722,$B758)*SUMIFS(Calculations!$E$3:$E$53,Calculations!$A$3:$A$53,$B758)</f>
        <v>6.955612119375654E-4</v>
      </c>
      <c r="I758" s="107">
        <f>I32/SUMIFS(I$3:I$722,$B$3:$B$722,$B758)*SUMIFS(Calculations!$E$3:$E$53,Calculations!$A$3:$A$53,$B758)</f>
        <v>7.1327214949670531E-4</v>
      </c>
      <c r="J758" s="107">
        <f>J32/SUMIFS(J$3:J$722,$B$3:$B$722,$B758)*SUMIFS(Calculations!$E$3:$E$53,Calculations!$A$3:$A$53,$B758)</f>
        <v>7.3191453437103707E-4</v>
      </c>
      <c r="K758" s="107">
        <f>K32/SUMIFS(K$3:K$722,$B$3:$B$722,$B758)*SUMIFS(Calculations!$E$3:$E$53,Calculations!$A$3:$A$53,$B758)</f>
        <v>7.7202663619313808E-4</v>
      </c>
      <c r="L758" s="107">
        <f>L32/SUMIFS(L$3:L$722,$B$3:$B$722,$B758)*SUMIFS(Calculations!$E$3:$E$53,Calculations!$A$3:$A$53,$B758)</f>
        <v>8.1768317581007465E-4</v>
      </c>
      <c r="M758" s="107">
        <f>M32/SUMIFS(M$3:M$722,$B$3:$B$722,$B758)*SUMIFS(Calculations!$E$3:$E$53,Calculations!$A$3:$A$53,$B758)</f>
        <v>7.3872833335446341E-4</v>
      </c>
      <c r="N758" s="107">
        <f>N32/SUMIFS(N$3:N$722,$B$3:$B$722,$B758)*SUMIFS(Calculations!$E$3:$E$53,Calculations!$A$3:$A$53,$B758)</f>
        <v>6.7223365401659712E-4</v>
      </c>
      <c r="O758" s="107">
        <f>O32/SUMIFS(O$3:O$722,$B$3:$B$722,$B758)*SUMIFS(Calculations!$E$3:$E$53,Calculations!$A$3:$A$53,$B758)</f>
        <v>3.5465954802775122E-3</v>
      </c>
      <c r="P758" s="107">
        <f>P32/SUMIFS(P$3:P$722,$B$3:$B$722,$B758)*SUMIFS(Calculations!$E$3:$E$53,Calculations!$A$3:$A$53,$B758)</f>
        <v>6.418245015711809E-3</v>
      </c>
      <c r="Q758" s="107">
        <f>Q32/SUMIFS(Q$3:Q$722,$B$3:$B$722,$B758)*SUMIFS(Calculations!$E$3:$E$53,Calculations!$A$3:$A$53,$B758)</f>
        <v>6.4145443407046723E-3</v>
      </c>
      <c r="R758" s="107">
        <f>R32/SUMIFS(R$3:R$722,$B$3:$B$722,$B758)*SUMIFS(Calculations!$E$3:$E$53,Calculations!$A$3:$A$53,$B758)</f>
        <v>6.4107982285715615E-3</v>
      </c>
    </row>
    <row r="759" spans="2:18" ht="15.75" customHeight="1">
      <c r="B759" s="107" t="s">
        <v>537</v>
      </c>
      <c r="C759" s="107" t="s">
        <v>448</v>
      </c>
      <c r="D759" s="107" t="s">
        <v>638</v>
      </c>
      <c r="E759" s="107" t="str">
        <f t="shared" si="300"/>
        <v>biomass</v>
      </c>
      <c r="F759" s="107">
        <f>F33/SUMIFS(F$3:F$722,$B$3:$B$722,$B759)*SUMIFS(Calculations!$E$3:$E$53,Calculations!$A$3:$A$53,$B759)</f>
        <v>0</v>
      </c>
      <c r="G759" s="107">
        <f>G33/SUMIFS(G$3:G$722,$B$3:$B$722,$B759)*SUMIFS(Calculations!$E$3:$E$53,Calculations!$A$3:$A$53,$B759)</f>
        <v>0</v>
      </c>
      <c r="H759" s="107">
        <f>H33/SUMIFS(H$3:H$722,$B$3:$B$722,$B759)*SUMIFS(Calculations!$E$3:$E$53,Calculations!$A$3:$A$53,$B759)</f>
        <v>0</v>
      </c>
      <c r="I759" s="107">
        <f>I33/SUMIFS(I$3:I$722,$B$3:$B$722,$B759)*SUMIFS(Calculations!$E$3:$E$53,Calculations!$A$3:$A$53,$B759)</f>
        <v>0</v>
      </c>
      <c r="J759" s="107">
        <f>J33/SUMIFS(J$3:J$722,$B$3:$B$722,$B759)*SUMIFS(Calculations!$E$3:$E$53,Calculations!$A$3:$A$53,$B759)</f>
        <v>0</v>
      </c>
      <c r="K759" s="107">
        <f>K33/SUMIFS(K$3:K$722,$B$3:$B$722,$B759)*SUMIFS(Calculations!$E$3:$E$53,Calculations!$A$3:$A$53,$B759)</f>
        <v>0</v>
      </c>
      <c r="L759" s="107">
        <f>L33/SUMIFS(L$3:L$722,$B$3:$B$722,$B759)*SUMIFS(Calculations!$E$3:$E$53,Calculations!$A$3:$A$53,$B759)</f>
        <v>0</v>
      </c>
      <c r="M759" s="107">
        <f>M33/SUMIFS(M$3:M$722,$B$3:$B$722,$B759)*SUMIFS(Calculations!$E$3:$E$53,Calculations!$A$3:$A$53,$B759)</f>
        <v>0</v>
      </c>
      <c r="N759" s="107">
        <f>N33/SUMIFS(N$3:N$722,$B$3:$B$722,$B759)*SUMIFS(Calculations!$E$3:$E$53,Calculations!$A$3:$A$53,$B759)</f>
        <v>0</v>
      </c>
      <c r="O759" s="107">
        <f>O33/SUMIFS(O$3:O$722,$B$3:$B$722,$B759)*SUMIFS(Calculations!$E$3:$E$53,Calculations!$A$3:$A$53,$B759)</f>
        <v>0</v>
      </c>
      <c r="P759" s="107">
        <f>P33/SUMIFS(P$3:P$722,$B$3:$B$722,$B759)*SUMIFS(Calculations!$E$3:$E$53,Calculations!$A$3:$A$53,$B759)</f>
        <v>0</v>
      </c>
      <c r="Q759" s="107">
        <f>Q33/SUMIFS(Q$3:Q$722,$B$3:$B$722,$B759)*SUMIFS(Calculations!$E$3:$E$53,Calculations!$A$3:$A$53,$B759)</f>
        <v>0</v>
      </c>
      <c r="R759" s="107">
        <f>R33/SUMIFS(R$3:R$722,$B$3:$B$722,$B759)*SUMIFS(Calculations!$E$3:$E$53,Calculations!$A$3:$A$53,$B759)</f>
        <v>0</v>
      </c>
    </row>
    <row r="760" spans="2:18" ht="15.75" customHeight="1">
      <c r="B760" s="107" t="s">
        <v>537</v>
      </c>
      <c r="C760" s="107" t="s">
        <v>448</v>
      </c>
      <c r="D760" s="107" t="s">
        <v>639</v>
      </c>
      <c r="E760" s="107" t="str">
        <f t="shared" si="300"/>
        <v>hard coal</v>
      </c>
      <c r="F760" s="107">
        <f>F34/SUMIFS(F$3:F$722,$B$3:$B$722,$B760)*SUMIFS(Calculations!$E$3:$E$53,Calculations!$A$3:$A$53,$B760)</f>
        <v>0</v>
      </c>
      <c r="G760" s="107">
        <f>G34/SUMIFS(G$3:G$722,$B$3:$B$722,$B760)*SUMIFS(Calculations!$E$3:$E$53,Calculations!$A$3:$A$53,$B760)</f>
        <v>0</v>
      </c>
      <c r="H760" s="107">
        <f>H34/SUMIFS(H$3:H$722,$B$3:$B$722,$B760)*SUMIFS(Calculations!$E$3:$E$53,Calculations!$A$3:$A$53,$B760)</f>
        <v>0</v>
      </c>
      <c r="I760" s="107">
        <f>I34/SUMIFS(I$3:I$722,$B$3:$B$722,$B760)*SUMIFS(Calculations!$E$3:$E$53,Calculations!$A$3:$A$53,$B760)</f>
        <v>0</v>
      </c>
      <c r="J760" s="107">
        <f>J34/SUMIFS(J$3:J$722,$B$3:$B$722,$B760)*SUMIFS(Calculations!$E$3:$E$53,Calculations!$A$3:$A$53,$B760)</f>
        <v>0</v>
      </c>
      <c r="K760" s="107">
        <f>K34/SUMIFS(K$3:K$722,$B$3:$B$722,$B760)*SUMIFS(Calculations!$E$3:$E$53,Calculations!$A$3:$A$53,$B760)</f>
        <v>0</v>
      </c>
      <c r="L760" s="107">
        <f>L34/SUMIFS(L$3:L$722,$B$3:$B$722,$B760)*SUMIFS(Calculations!$E$3:$E$53,Calculations!$A$3:$A$53,$B760)</f>
        <v>0</v>
      </c>
      <c r="M760" s="107">
        <f>M34/SUMIFS(M$3:M$722,$B$3:$B$722,$B760)*SUMIFS(Calculations!$E$3:$E$53,Calculations!$A$3:$A$53,$B760)</f>
        <v>0</v>
      </c>
      <c r="N760" s="107">
        <f>N34/SUMIFS(N$3:N$722,$B$3:$B$722,$B760)*SUMIFS(Calculations!$E$3:$E$53,Calculations!$A$3:$A$53,$B760)</f>
        <v>0</v>
      </c>
      <c r="O760" s="107">
        <f>O34/SUMIFS(O$3:O$722,$B$3:$B$722,$B760)*SUMIFS(Calculations!$E$3:$E$53,Calculations!$A$3:$A$53,$B760)</f>
        <v>0</v>
      </c>
      <c r="P760" s="107">
        <f>P34/SUMIFS(P$3:P$722,$B$3:$B$722,$B760)*SUMIFS(Calculations!$E$3:$E$53,Calculations!$A$3:$A$53,$B760)</f>
        <v>0</v>
      </c>
      <c r="Q760" s="107">
        <f>Q34/SUMIFS(Q$3:Q$722,$B$3:$B$722,$B760)*SUMIFS(Calculations!$E$3:$E$53,Calculations!$A$3:$A$53,$B760)</f>
        <v>0</v>
      </c>
      <c r="R760" s="107">
        <f>R34/SUMIFS(R$3:R$722,$B$3:$B$722,$B760)*SUMIFS(Calculations!$E$3:$E$53,Calculations!$A$3:$A$53,$B760)</f>
        <v>0</v>
      </c>
    </row>
    <row r="761" spans="2:18" ht="15.75" customHeight="1">
      <c r="B761" s="107" t="s">
        <v>537</v>
      </c>
      <c r="C761" s="107" t="s">
        <v>448</v>
      </c>
      <c r="D761" s="107" t="s">
        <v>640</v>
      </c>
      <c r="E761" s="107" t="str">
        <f t="shared" si="300"/>
        <v>solar thermal</v>
      </c>
      <c r="F761" s="107">
        <f>F35/SUMIFS(F$3:F$722,$B$3:$B$722,$B761)*SUMIFS(Calculations!$E$3:$E$53,Calculations!$A$3:$A$53,$B761)</f>
        <v>0</v>
      </c>
      <c r="G761" s="107">
        <f>G35/SUMIFS(G$3:G$722,$B$3:$B$722,$B761)*SUMIFS(Calculations!$E$3:$E$53,Calculations!$A$3:$A$53,$B761)</f>
        <v>0</v>
      </c>
      <c r="H761" s="107">
        <f>H35/SUMIFS(H$3:H$722,$B$3:$B$722,$B761)*SUMIFS(Calculations!$E$3:$E$53,Calculations!$A$3:$A$53,$B761)</f>
        <v>0</v>
      </c>
      <c r="I761" s="107">
        <f>I35/SUMIFS(I$3:I$722,$B$3:$B$722,$B761)*SUMIFS(Calculations!$E$3:$E$53,Calculations!$A$3:$A$53,$B761)</f>
        <v>0</v>
      </c>
      <c r="J761" s="107">
        <f>J35/SUMIFS(J$3:J$722,$B$3:$B$722,$B761)*SUMIFS(Calculations!$E$3:$E$53,Calculations!$A$3:$A$53,$B761)</f>
        <v>0</v>
      </c>
      <c r="K761" s="107">
        <f>K35/SUMIFS(K$3:K$722,$B$3:$B$722,$B761)*SUMIFS(Calculations!$E$3:$E$53,Calculations!$A$3:$A$53,$B761)</f>
        <v>0</v>
      </c>
      <c r="L761" s="107">
        <f>L35/SUMIFS(L$3:L$722,$B$3:$B$722,$B761)*SUMIFS(Calculations!$E$3:$E$53,Calculations!$A$3:$A$53,$B761)</f>
        <v>0</v>
      </c>
      <c r="M761" s="107">
        <f>M35/SUMIFS(M$3:M$722,$B$3:$B$722,$B761)*SUMIFS(Calculations!$E$3:$E$53,Calculations!$A$3:$A$53,$B761)</f>
        <v>0</v>
      </c>
      <c r="N761" s="107">
        <f>N35/SUMIFS(N$3:N$722,$B$3:$B$722,$B761)*SUMIFS(Calculations!$E$3:$E$53,Calculations!$A$3:$A$53,$B761)</f>
        <v>0</v>
      </c>
      <c r="O761" s="107">
        <f>O35/SUMIFS(O$3:O$722,$B$3:$B$722,$B761)*SUMIFS(Calculations!$E$3:$E$53,Calculations!$A$3:$A$53,$B761)</f>
        <v>0</v>
      </c>
      <c r="P761" s="107">
        <f>P35/SUMIFS(P$3:P$722,$B$3:$B$722,$B761)*SUMIFS(Calculations!$E$3:$E$53,Calculations!$A$3:$A$53,$B761)</f>
        <v>0</v>
      </c>
      <c r="Q761" s="107">
        <f>Q35/SUMIFS(Q$3:Q$722,$B$3:$B$722,$B761)*SUMIFS(Calculations!$E$3:$E$53,Calculations!$A$3:$A$53,$B761)</f>
        <v>0</v>
      </c>
      <c r="R761" s="107">
        <f>R35/SUMIFS(R$3:R$722,$B$3:$B$722,$B761)*SUMIFS(Calculations!$E$3:$E$53,Calculations!$A$3:$A$53,$B761)</f>
        <v>0</v>
      </c>
    </row>
    <row r="762" spans="2:18" ht="15.75" customHeight="1">
      <c r="B762" s="107" t="s">
        <v>537</v>
      </c>
      <c r="C762" s="107" t="s">
        <v>448</v>
      </c>
      <c r="D762" s="107" t="s">
        <v>641</v>
      </c>
      <c r="E762" s="107" t="str">
        <f t="shared" si="300"/>
        <v>geothermal</v>
      </c>
      <c r="F762" s="107">
        <f>F36/SUMIFS(F$3:F$722,$B$3:$B$722,$B762)*SUMIFS(Calculations!$E$3:$E$53,Calculations!$A$3:$A$53,$B762)</f>
        <v>0</v>
      </c>
      <c r="G762" s="107">
        <f>G36/SUMIFS(G$3:G$722,$B$3:$B$722,$B762)*SUMIFS(Calculations!$E$3:$E$53,Calculations!$A$3:$A$53,$B762)</f>
        <v>0</v>
      </c>
      <c r="H762" s="107">
        <f>H36/SUMIFS(H$3:H$722,$B$3:$B$722,$B762)*SUMIFS(Calculations!$E$3:$E$53,Calculations!$A$3:$A$53,$B762)</f>
        <v>0</v>
      </c>
      <c r="I762" s="107">
        <f>I36/SUMIFS(I$3:I$722,$B$3:$B$722,$B762)*SUMIFS(Calculations!$E$3:$E$53,Calculations!$A$3:$A$53,$B762)</f>
        <v>0</v>
      </c>
      <c r="J762" s="107">
        <f>J36/SUMIFS(J$3:J$722,$B$3:$B$722,$B762)*SUMIFS(Calculations!$E$3:$E$53,Calculations!$A$3:$A$53,$B762)</f>
        <v>0</v>
      </c>
      <c r="K762" s="107">
        <f>K36/SUMIFS(K$3:K$722,$B$3:$B$722,$B762)*SUMIFS(Calculations!$E$3:$E$53,Calculations!$A$3:$A$53,$B762)</f>
        <v>0</v>
      </c>
      <c r="L762" s="107">
        <f>L36/SUMIFS(L$3:L$722,$B$3:$B$722,$B762)*SUMIFS(Calculations!$E$3:$E$53,Calculations!$A$3:$A$53,$B762)</f>
        <v>0</v>
      </c>
      <c r="M762" s="107">
        <f>M36/SUMIFS(M$3:M$722,$B$3:$B$722,$B762)*SUMIFS(Calculations!$E$3:$E$53,Calculations!$A$3:$A$53,$B762)</f>
        <v>0</v>
      </c>
      <c r="N762" s="107">
        <f>N36/SUMIFS(N$3:N$722,$B$3:$B$722,$B762)*SUMIFS(Calculations!$E$3:$E$53,Calculations!$A$3:$A$53,$B762)</f>
        <v>0</v>
      </c>
      <c r="O762" s="107">
        <f>O36/SUMIFS(O$3:O$722,$B$3:$B$722,$B762)*SUMIFS(Calculations!$E$3:$E$53,Calculations!$A$3:$A$53,$B762)</f>
        <v>0</v>
      </c>
      <c r="P762" s="107">
        <f>P36/SUMIFS(P$3:P$722,$B$3:$B$722,$B762)*SUMIFS(Calculations!$E$3:$E$53,Calculations!$A$3:$A$53,$B762)</f>
        <v>0</v>
      </c>
      <c r="Q762" s="107">
        <f>Q36/SUMIFS(Q$3:Q$722,$B$3:$B$722,$B762)*SUMIFS(Calculations!$E$3:$E$53,Calculations!$A$3:$A$53,$B762)</f>
        <v>0</v>
      </c>
      <c r="R762" s="107">
        <f>R36/SUMIFS(R$3:R$722,$B$3:$B$722,$B762)*SUMIFS(Calculations!$E$3:$E$53,Calculations!$A$3:$A$53,$B762)</f>
        <v>0</v>
      </c>
    </row>
    <row r="763" spans="2:18" ht="15.75" customHeight="1">
      <c r="B763" s="107" t="s">
        <v>537</v>
      </c>
      <c r="C763" s="107" t="s">
        <v>448</v>
      </c>
      <c r="D763" s="107" t="s">
        <v>642</v>
      </c>
      <c r="E763" s="107" t="str">
        <f t="shared" si="300"/>
        <v>hydro</v>
      </c>
      <c r="F763" s="107">
        <f>F37/SUMIFS(F$3:F$722,$B$3:$B$722,$B763)*SUMIFS(Calculations!$E$3:$E$53,Calculations!$A$3:$A$53,$B763)</f>
        <v>0</v>
      </c>
      <c r="G763" s="107">
        <f>G37/SUMIFS(G$3:G$722,$B$3:$B$722,$B763)*SUMIFS(Calculations!$E$3:$E$53,Calculations!$A$3:$A$53,$B763)</f>
        <v>0</v>
      </c>
      <c r="H763" s="107">
        <f>H37/SUMIFS(H$3:H$722,$B$3:$B$722,$B763)*SUMIFS(Calculations!$E$3:$E$53,Calculations!$A$3:$A$53,$B763)</f>
        <v>0</v>
      </c>
      <c r="I763" s="107">
        <f>I37/SUMIFS(I$3:I$722,$B$3:$B$722,$B763)*SUMIFS(Calculations!$E$3:$E$53,Calculations!$A$3:$A$53,$B763)</f>
        <v>0</v>
      </c>
      <c r="J763" s="107">
        <f>J37/SUMIFS(J$3:J$722,$B$3:$B$722,$B763)*SUMIFS(Calculations!$E$3:$E$53,Calculations!$A$3:$A$53,$B763)</f>
        <v>0</v>
      </c>
      <c r="K763" s="107">
        <f>K37/SUMIFS(K$3:K$722,$B$3:$B$722,$B763)*SUMIFS(Calculations!$E$3:$E$53,Calculations!$A$3:$A$53,$B763)</f>
        <v>0</v>
      </c>
      <c r="L763" s="107">
        <f>L37/SUMIFS(L$3:L$722,$B$3:$B$722,$B763)*SUMIFS(Calculations!$E$3:$E$53,Calculations!$A$3:$A$53,$B763)</f>
        <v>0</v>
      </c>
      <c r="M763" s="107">
        <f>M37/SUMIFS(M$3:M$722,$B$3:$B$722,$B763)*SUMIFS(Calculations!$E$3:$E$53,Calculations!$A$3:$A$53,$B763)</f>
        <v>0</v>
      </c>
      <c r="N763" s="107">
        <f>N37/SUMIFS(N$3:N$722,$B$3:$B$722,$B763)*SUMIFS(Calculations!$E$3:$E$53,Calculations!$A$3:$A$53,$B763)</f>
        <v>0</v>
      </c>
      <c r="O763" s="107">
        <f>O37/SUMIFS(O$3:O$722,$B$3:$B$722,$B763)*SUMIFS(Calculations!$E$3:$E$53,Calculations!$A$3:$A$53,$B763)</f>
        <v>0</v>
      </c>
      <c r="P763" s="107">
        <f>P37/SUMIFS(P$3:P$722,$B$3:$B$722,$B763)*SUMIFS(Calculations!$E$3:$E$53,Calculations!$A$3:$A$53,$B763)</f>
        <v>0</v>
      </c>
      <c r="Q763" s="107">
        <f>Q37/SUMIFS(Q$3:Q$722,$B$3:$B$722,$B763)*SUMIFS(Calculations!$E$3:$E$53,Calculations!$A$3:$A$53,$B763)</f>
        <v>0</v>
      </c>
      <c r="R763" s="107">
        <f>R37/SUMIFS(R$3:R$722,$B$3:$B$722,$B763)*SUMIFS(Calculations!$E$3:$E$53,Calculations!$A$3:$A$53,$B763)</f>
        <v>0</v>
      </c>
    </row>
    <row r="764" spans="2:18" ht="15.75" customHeight="1">
      <c r="B764" s="107" t="s">
        <v>537</v>
      </c>
      <c r="C764" s="107" t="s">
        <v>448</v>
      </c>
      <c r="D764" s="107" t="s">
        <v>632</v>
      </c>
      <c r="E764" s="107" t="str">
        <f t="shared" si="300"/>
        <v>hydro</v>
      </c>
      <c r="F764" s="107">
        <f>F38/SUMIFS(F$3:F$722,$B$3:$B$722,$B764)*SUMIFS(Calculations!$E$3:$E$53,Calculations!$A$3:$A$53,$B764)</f>
        <v>0</v>
      </c>
      <c r="G764" s="107">
        <f>G38/SUMIFS(G$3:G$722,$B$3:$B$722,$B764)*SUMIFS(Calculations!$E$3:$E$53,Calculations!$A$3:$A$53,$B764)</f>
        <v>0</v>
      </c>
      <c r="H764" s="107">
        <f>H38/SUMIFS(H$3:H$722,$B$3:$B$722,$B764)*SUMIFS(Calculations!$E$3:$E$53,Calculations!$A$3:$A$53,$B764)</f>
        <v>0</v>
      </c>
      <c r="I764" s="107">
        <f>I38/SUMIFS(I$3:I$722,$B$3:$B$722,$B764)*SUMIFS(Calculations!$E$3:$E$53,Calculations!$A$3:$A$53,$B764)</f>
        <v>0</v>
      </c>
      <c r="J764" s="107">
        <f>J38/SUMIFS(J$3:J$722,$B$3:$B$722,$B764)*SUMIFS(Calculations!$E$3:$E$53,Calculations!$A$3:$A$53,$B764)</f>
        <v>0</v>
      </c>
      <c r="K764" s="107">
        <f>K38/SUMIFS(K$3:K$722,$B$3:$B$722,$B764)*SUMIFS(Calculations!$E$3:$E$53,Calculations!$A$3:$A$53,$B764)</f>
        <v>0</v>
      </c>
      <c r="L764" s="107">
        <f>L38/SUMIFS(L$3:L$722,$B$3:$B$722,$B764)*SUMIFS(Calculations!$E$3:$E$53,Calculations!$A$3:$A$53,$B764)</f>
        <v>0</v>
      </c>
      <c r="M764" s="107">
        <f>M38/SUMIFS(M$3:M$722,$B$3:$B$722,$B764)*SUMIFS(Calculations!$E$3:$E$53,Calculations!$A$3:$A$53,$B764)</f>
        <v>0</v>
      </c>
      <c r="N764" s="107">
        <f>N38/SUMIFS(N$3:N$722,$B$3:$B$722,$B764)*SUMIFS(Calculations!$E$3:$E$53,Calculations!$A$3:$A$53,$B764)</f>
        <v>0</v>
      </c>
      <c r="O764" s="107">
        <f>O38/SUMIFS(O$3:O$722,$B$3:$B$722,$B764)*SUMIFS(Calculations!$E$3:$E$53,Calculations!$A$3:$A$53,$B764)</f>
        <v>0</v>
      </c>
      <c r="P764" s="107">
        <f>P38/SUMIFS(P$3:P$722,$B$3:$B$722,$B764)*SUMIFS(Calculations!$E$3:$E$53,Calculations!$A$3:$A$53,$B764)</f>
        <v>0</v>
      </c>
      <c r="Q764" s="107">
        <f>Q38/SUMIFS(Q$3:Q$722,$B$3:$B$722,$B764)*SUMIFS(Calculations!$E$3:$E$53,Calculations!$A$3:$A$53,$B764)</f>
        <v>0</v>
      </c>
      <c r="R764" s="107">
        <f>R38/SUMIFS(R$3:R$722,$B$3:$B$722,$B764)*SUMIFS(Calculations!$E$3:$E$53,Calculations!$A$3:$A$53,$B764)</f>
        <v>0</v>
      </c>
    </row>
    <row r="765" spans="2:18" ht="15.75" customHeight="1">
      <c r="B765" s="107" t="s">
        <v>537</v>
      </c>
      <c r="C765" s="107" t="s">
        <v>448</v>
      </c>
      <c r="D765" s="107" t="s">
        <v>643</v>
      </c>
      <c r="E765" s="107" t="str">
        <f t="shared" si="300"/>
        <v>onshore wind</v>
      </c>
      <c r="F765" s="107">
        <f>F39/SUMIFS(F$3:F$722,$B$3:$B$722,$B765)*SUMIFS(Calculations!$E$3:$E$53,Calculations!$A$3:$A$53,$B765)</f>
        <v>0</v>
      </c>
      <c r="G765" s="107">
        <f>G39/SUMIFS(G$3:G$722,$B$3:$B$722,$B765)*SUMIFS(Calculations!$E$3:$E$53,Calculations!$A$3:$A$53,$B765)</f>
        <v>0</v>
      </c>
      <c r="H765" s="107">
        <f>H39/SUMIFS(H$3:H$722,$B$3:$B$722,$B765)*SUMIFS(Calculations!$E$3:$E$53,Calculations!$A$3:$A$53,$B765)</f>
        <v>0</v>
      </c>
      <c r="I765" s="107">
        <f>I39/SUMIFS(I$3:I$722,$B$3:$B$722,$B765)*SUMIFS(Calculations!$E$3:$E$53,Calculations!$A$3:$A$53,$B765)</f>
        <v>0</v>
      </c>
      <c r="J765" s="107">
        <f>J39/SUMIFS(J$3:J$722,$B$3:$B$722,$B765)*SUMIFS(Calculations!$E$3:$E$53,Calculations!$A$3:$A$53,$B765)</f>
        <v>0</v>
      </c>
      <c r="K765" s="107">
        <f>K39/SUMIFS(K$3:K$722,$B$3:$B$722,$B765)*SUMIFS(Calculations!$E$3:$E$53,Calculations!$A$3:$A$53,$B765)</f>
        <v>0</v>
      </c>
      <c r="L765" s="107">
        <f>L39/SUMIFS(L$3:L$722,$B$3:$B$722,$B765)*SUMIFS(Calculations!$E$3:$E$53,Calculations!$A$3:$A$53,$B765)</f>
        <v>0</v>
      </c>
      <c r="M765" s="107">
        <f>M39/SUMIFS(M$3:M$722,$B$3:$B$722,$B765)*SUMIFS(Calculations!$E$3:$E$53,Calculations!$A$3:$A$53,$B765)</f>
        <v>0</v>
      </c>
      <c r="N765" s="107">
        <f>N39/SUMIFS(N$3:N$722,$B$3:$B$722,$B765)*SUMIFS(Calculations!$E$3:$E$53,Calculations!$A$3:$A$53,$B765)</f>
        <v>0</v>
      </c>
      <c r="O765" s="107">
        <f>O39/SUMIFS(O$3:O$722,$B$3:$B$722,$B765)*SUMIFS(Calculations!$E$3:$E$53,Calculations!$A$3:$A$53,$B765)</f>
        <v>0</v>
      </c>
      <c r="P765" s="107">
        <f>P39/SUMIFS(P$3:P$722,$B$3:$B$722,$B765)*SUMIFS(Calculations!$E$3:$E$53,Calculations!$A$3:$A$53,$B765)</f>
        <v>0</v>
      </c>
      <c r="Q765" s="107">
        <f>Q39/SUMIFS(Q$3:Q$722,$B$3:$B$722,$B765)*SUMIFS(Calculations!$E$3:$E$53,Calculations!$A$3:$A$53,$B765)</f>
        <v>0</v>
      </c>
      <c r="R765" s="107">
        <f>R39/SUMIFS(R$3:R$722,$B$3:$B$722,$B765)*SUMIFS(Calculations!$E$3:$E$53,Calculations!$A$3:$A$53,$B765)</f>
        <v>0</v>
      </c>
    </row>
    <row r="766" spans="2:18" ht="15.75" customHeight="1">
      <c r="B766" s="107" t="s">
        <v>537</v>
      </c>
      <c r="C766" s="107" t="s">
        <v>448</v>
      </c>
      <c r="D766" s="107" t="s">
        <v>644</v>
      </c>
      <c r="E766" s="107" t="str">
        <f t="shared" si="300"/>
        <v>natural gas nonpeaker</v>
      </c>
      <c r="F766" s="107">
        <f>F40/SUMIFS(F$3:F$722,$B$3:$B$722,$B766)*SUMIFS(Calculations!$E$3:$E$53,Calculations!$A$3:$A$53,$B766)</f>
        <v>0</v>
      </c>
      <c r="G766" s="107">
        <f>G40/SUMIFS(G$3:G$722,$B$3:$B$722,$B766)*SUMIFS(Calculations!$E$3:$E$53,Calculations!$A$3:$A$53,$B766)</f>
        <v>0</v>
      </c>
      <c r="H766" s="107">
        <f>H40/SUMIFS(H$3:H$722,$B$3:$B$722,$B766)*SUMIFS(Calculations!$E$3:$E$53,Calculations!$A$3:$A$53,$B766)</f>
        <v>0</v>
      </c>
      <c r="I766" s="107">
        <f>I40/SUMIFS(I$3:I$722,$B$3:$B$722,$B766)*SUMIFS(Calculations!$E$3:$E$53,Calculations!$A$3:$A$53,$B766)</f>
        <v>0</v>
      </c>
      <c r="J766" s="107">
        <f>J40/SUMIFS(J$3:J$722,$B$3:$B$722,$B766)*SUMIFS(Calculations!$E$3:$E$53,Calculations!$A$3:$A$53,$B766)</f>
        <v>0</v>
      </c>
      <c r="K766" s="107">
        <f>K40/SUMIFS(K$3:K$722,$B$3:$B$722,$B766)*SUMIFS(Calculations!$E$3:$E$53,Calculations!$A$3:$A$53,$B766)</f>
        <v>0</v>
      </c>
      <c r="L766" s="107">
        <f>L40/SUMIFS(L$3:L$722,$B$3:$B$722,$B766)*SUMIFS(Calculations!$E$3:$E$53,Calculations!$A$3:$A$53,$B766)</f>
        <v>0</v>
      </c>
      <c r="M766" s="107">
        <f>M40/SUMIFS(M$3:M$722,$B$3:$B$722,$B766)*SUMIFS(Calculations!$E$3:$E$53,Calculations!$A$3:$A$53,$B766)</f>
        <v>0</v>
      </c>
      <c r="N766" s="107">
        <f>N40/SUMIFS(N$3:N$722,$B$3:$B$722,$B766)*SUMIFS(Calculations!$E$3:$E$53,Calculations!$A$3:$A$53,$B766)</f>
        <v>0</v>
      </c>
      <c r="O766" s="107">
        <f>O40/SUMIFS(O$3:O$722,$B$3:$B$722,$B766)*SUMIFS(Calculations!$E$3:$E$53,Calculations!$A$3:$A$53,$B766)</f>
        <v>0</v>
      </c>
      <c r="P766" s="107">
        <f>P40/SUMIFS(P$3:P$722,$B$3:$B$722,$B766)*SUMIFS(Calculations!$E$3:$E$53,Calculations!$A$3:$A$53,$B766)</f>
        <v>0</v>
      </c>
      <c r="Q766" s="107">
        <f>Q40/SUMIFS(Q$3:Q$722,$B$3:$B$722,$B766)*SUMIFS(Calculations!$E$3:$E$53,Calculations!$A$3:$A$53,$B766)</f>
        <v>0</v>
      </c>
      <c r="R766" s="107">
        <f>R40/SUMIFS(R$3:R$722,$B$3:$B$722,$B766)*SUMIFS(Calculations!$E$3:$E$53,Calculations!$A$3:$A$53,$B766)</f>
        <v>0</v>
      </c>
    </row>
    <row r="767" spans="2:18" ht="15.75" customHeight="1">
      <c r="B767" s="107" t="s">
        <v>537</v>
      </c>
      <c r="C767" s="107" t="s">
        <v>448</v>
      </c>
      <c r="D767" s="107" t="s">
        <v>645</v>
      </c>
      <c r="E767" s="107" t="str">
        <f t="shared" si="300"/>
        <v>natural gas peaker</v>
      </c>
      <c r="F767" s="107">
        <f>F41/SUMIFS(F$3:F$722,$B$3:$B$722,$B767)*SUMIFS(Calculations!$E$3:$E$53,Calculations!$A$3:$A$53,$B767)</f>
        <v>0</v>
      </c>
      <c r="G767" s="107">
        <f>G41/SUMIFS(G$3:G$722,$B$3:$B$722,$B767)*SUMIFS(Calculations!$E$3:$E$53,Calculations!$A$3:$A$53,$B767)</f>
        <v>0</v>
      </c>
      <c r="H767" s="107">
        <f>H41/SUMIFS(H$3:H$722,$B$3:$B$722,$B767)*SUMIFS(Calculations!$E$3:$E$53,Calculations!$A$3:$A$53,$B767)</f>
        <v>0</v>
      </c>
      <c r="I767" s="107">
        <f>I41/SUMIFS(I$3:I$722,$B$3:$B$722,$B767)*SUMIFS(Calculations!$E$3:$E$53,Calculations!$A$3:$A$53,$B767)</f>
        <v>0</v>
      </c>
      <c r="J767" s="107">
        <f>J41/SUMIFS(J$3:J$722,$B$3:$B$722,$B767)*SUMIFS(Calculations!$E$3:$E$53,Calculations!$A$3:$A$53,$B767)</f>
        <v>0</v>
      </c>
      <c r="K767" s="107">
        <f>K41/SUMIFS(K$3:K$722,$B$3:$B$722,$B767)*SUMIFS(Calculations!$E$3:$E$53,Calculations!$A$3:$A$53,$B767)</f>
        <v>0</v>
      </c>
      <c r="L767" s="107">
        <f>L41/SUMIFS(L$3:L$722,$B$3:$B$722,$B767)*SUMIFS(Calculations!$E$3:$E$53,Calculations!$A$3:$A$53,$B767)</f>
        <v>0</v>
      </c>
      <c r="M767" s="107">
        <f>M41/SUMIFS(M$3:M$722,$B$3:$B$722,$B767)*SUMIFS(Calculations!$E$3:$E$53,Calculations!$A$3:$A$53,$B767)</f>
        <v>0</v>
      </c>
      <c r="N767" s="107">
        <f>N41/SUMIFS(N$3:N$722,$B$3:$B$722,$B767)*SUMIFS(Calculations!$E$3:$E$53,Calculations!$A$3:$A$53,$B767)</f>
        <v>0</v>
      </c>
      <c r="O767" s="107">
        <f>O41/SUMIFS(O$3:O$722,$B$3:$B$722,$B767)*SUMIFS(Calculations!$E$3:$E$53,Calculations!$A$3:$A$53,$B767)</f>
        <v>0</v>
      </c>
      <c r="P767" s="107">
        <f>P41/SUMIFS(P$3:P$722,$B$3:$B$722,$B767)*SUMIFS(Calculations!$E$3:$E$53,Calculations!$A$3:$A$53,$B767)</f>
        <v>0</v>
      </c>
      <c r="Q767" s="107">
        <f>Q41/SUMIFS(Q$3:Q$722,$B$3:$B$722,$B767)*SUMIFS(Calculations!$E$3:$E$53,Calculations!$A$3:$A$53,$B767)</f>
        <v>0</v>
      </c>
      <c r="R767" s="107">
        <f>R41/SUMIFS(R$3:R$722,$B$3:$B$722,$B767)*SUMIFS(Calculations!$E$3:$E$53,Calculations!$A$3:$A$53,$B767)</f>
        <v>0</v>
      </c>
    </row>
    <row r="768" spans="2:18" ht="15.75" customHeight="1">
      <c r="B768" s="107" t="s">
        <v>537</v>
      </c>
      <c r="C768" s="107" t="s">
        <v>448</v>
      </c>
      <c r="D768" s="107" t="s">
        <v>646</v>
      </c>
      <c r="E768" s="107" t="str">
        <f t="shared" si="300"/>
        <v>nuclear</v>
      </c>
      <c r="F768" s="107">
        <f>F42/SUMIFS(F$3:F$722,$B$3:$B$722,$B768)*SUMIFS(Calculations!$E$3:$E$53,Calculations!$A$3:$A$53,$B768)</f>
        <v>0</v>
      </c>
      <c r="G768" s="107">
        <f>G42/SUMIFS(G$3:G$722,$B$3:$B$722,$B768)*SUMIFS(Calculations!$E$3:$E$53,Calculations!$A$3:$A$53,$B768)</f>
        <v>0</v>
      </c>
      <c r="H768" s="107">
        <f>H42/SUMIFS(H$3:H$722,$B$3:$B$722,$B768)*SUMIFS(Calculations!$E$3:$E$53,Calculations!$A$3:$A$53,$B768)</f>
        <v>0</v>
      </c>
      <c r="I768" s="107">
        <f>I42/SUMIFS(I$3:I$722,$B$3:$B$722,$B768)*SUMIFS(Calculations!$E$3:$E$53,Calculations!$A$3:$A$53,$B768)</f>
        <v>0</v>
      </c>
      <c r="J768" s="107">
        <f>J42/SUMIFS(J$3:J$722,$B$3:$B$722,$B768)*SUMIFS(Calculations!$E$3:$E$53,Calculations!$A$3:$A$53,$B768)</f>
        <v>0</v>
      </c>
      <c r="K768" s="107">
        <f>K42/SUMIFS(K$3:K$722,$B$3:$B$722,$B768)*SUMIFS(Calculations!$E$3:$E$53,Calculations!$A$3:$A$53,$B768)</f>
        <v>0</v>
      </c>
      <c r="L768" s="107">
        <f>L42/SUMIFS(L$3:L$722,$B$3:$B$722,$B768)*SUMIFS(Calculations!$E$3:$E$53,Calculations!$A$3:$A$53,$B768)</f>
        <v>0</v>
      </c>
      <c r="M768" s="107">
        <f>M42/SUMIFS(M$3:M$722,$B$3:$B$722,$B768)*SUMIFS(Calculations!$E$3:$E$53,Calculations!$A$3:$A$53,$B768)</f>
        <v>0</v>
      </c>
      <c r="N768" s="107">
        <f>N42/SUMIFS(N$3:N$722,$B$3:$B$722,$B768)*SUMIFS(Calculations!$E$3:$E$53,Calculations!$A$3:$A$53,$B768)</f>
        <v>0</v>
      </c>
      <c r="O768" s="107">
        <f>O42/SUMIFS(O$3:O$722,$B$3:$B$722,$B768)*SUMIFS(Calculations!$E$3:$E$53,Calculations!$A$3:$A$53,$B768)</f>
        <v>0</v>
      </c>
      <c r="P768" s="107">
        <f>P42/SUMIFS(P$3:P$722,$B$3:$B$722,$B768)*SUMIFS(Calculations!$E$3:$E$53,Calculations!$A$3:$A$53,$B768)</f>
        <v>0</v>
      </c>
      <c r="Q768" s="107">
        <f>Q42/SUMIFS(Q$3:Q$722,$B$3:$B$722,$B768)*SUMIFS(Calculations!$E$3:$E$53,Calculations!$A$3:$A$53,$B768)</f>
        <v>0</v>
      </c>
      <c r="R768" s="107">
        <f>R42/SUMIFS(R$3:R$722,$B$3:$B$722,$B768)*SUMIFS(Calculations!$E$3:$E$53,Calculations!$A$3:$A$53,$B768)</f>
        <v>0</v>
      </c>
    </row>
    <row r="769" spans="2:18" ht="15.75" customHeight="1">
      <c r="B769" s="107" t="s">
        <v>537</v>
      </c>
      <c r="C769" s="107" t="s">
        <v>448</v>
      </c>
      <c r="D769" s="107" t="s">
        <v>647</v>
      </c>
      <c r="E769" s="107" t="str">
        <f t="shared" si="300"/>
        <v>offshore wind</v>
      </c>
      <c r="F769" s="107">
        <f>F43/SUMIFS(F$3:F$722,$B$3:$B$722,$B769)*SUMIFS(Calculations!$E$3:$E$53,Calculations!$A$3:$A$53,$B769)</f>
        <v>0</v>
      </c>
      <c r="G769" s="107">
        <f>G43/SUMIFS(G$3:G$722,$B$3:$B$722,$B769)*SUMIFS(Calculations!$E$3:$E$53,Calculations!$A$3:$A$53,$B769)</f>
        <v>0</v>
      </c>
      <c r="H769" s="107">
        <f>H43/SUMIFS(H$3:H$722,$B$3:$B$722,$B769)*SUMIFS(Calculations!$E$3:$E$53,Calculations!$A$3:$A$53,$B769)</f>
        <v>0</v>
      </c>
      <c r="I769" s="107">
        <f>I43/SUMIFS(I$3:I$722,$B$3:$B$722,$B769)*SUMIFS(Calculations!$E$3:$E$53,Calculations!$A$3:$A$53,$B769)</f>
        <v>0</v>
      </c>
      <c r="J769" s="107">
        <f>J43/SUMIFS(J$3:J$722,$B$3:$B$722,$B769)*SUMIFS(Calculations!$E$3:$E$53,Calculations!$A$3:$A$53,$B769)</f>
        <v>0</v>
      </c>
      <c r="K769" s="107">
        <f>K43/SUMIFS(K$3:K$722,$B$3:$B$722,$B769)*SUMIFS(Calculations!$E$3:$E$53,Calculations!$A$3:$A$53,$B769)</f>
        <v>0</v>
      </c>
      <c r="L769" s="107">
        <f>L43/SUMIFS(L$3:L$722,$B$3:$B$722,$B769)*SUMIFS(Calculations!$E$3:$E$53,Calculations!$A$3:$A$53,$B769)</f>
        <v>0</v>
      </c>
      <c r="M769" s="107">
        <f>M43/SUMIFS(M$3:M$722,$B$3:$B$722,$B769)*SUMIFS(Calculations!$E$3:$E$53,Calculations!$A$3:$A$53,$B769)</f>
        <v>0</v>
      </c>
      <c r="N769" s="107">
        <f>N43/SUMIFS(N$3:N$722,$B$3:$B$722,$B769)*SUMIFS(Calculations!$E$3:$E$53,Calculations!$A$3:$A$53,$B769)</f>
        <v>0</v>
      </c>
      <c r="O769" s="107">
        <f>O43/SUMIFS(O$3:O$722,$B$3:$B$722,$B769)*SUMIFS(Calculations!$E$3:$E$53,Calculations!$A$3:$A$53,$B769)</f>
        <v>0</v>
      </c>
      <c r="P769" s="107">
        <f>P43/SUMIFS(P$3:P$722,$B$3:$B$722,$B769)*SUMIFS(Calculations!$E$3:$E$53,Calculations!$A$3:$A$53,$B769)</f>
        <v>0</v>
      </c>
      <c r="Q769" s="107">
        <f>Q43/SUMIFS(Q$3:Q$722,$B$3:$B$722,$B769)*SUMIFS(Calculations!$E$3:$E$53,Calculations!$A$3:$A$53,$B769)</f>
        <v>0</v>
      </c>
      <c r="R769" s="107">
        <f>R43/SUMIFS(R$3:R$722,$B$3:$B$722,$B769)*SUMIFS(Calculations!$E$3:$E$53,Calculations!$A$3:$A$53,$B769)</f>
        <v>0</v>
      </c>
    </row>
    <row r="770" spans="2:18" ht="15.75" customHeight="1">
      <c r="B770" s="107" t="s">
        <v>537</v>
      </c>
      <c r="C770" s="107" t="s">
        <v>448</v>
      </c>
      <c r="D770" s="107" t="s">
        <v>648</v>
      </c>
      <c r="E770" s="107" t="str">
        <f t="shared" si="300"/>
        <v>crude oil</v>
      </c>
      <c r="F770" s="107">
        <f>F44/SUMIFS(F$3:F$722,$B$3:$B$722,$B770)*SUMIFS(Calculations!$E$3:$E$53,Calculations!$A$3:$A$53,$B770)</f>
        <v>0</v>
      </c>
      <c r="G770" s="107">
        <f>G44/SUMIFS(G$3:G$722,$B$3:$B$722,$B770)*SUMIFS(Calculations!$E$3:$E$53,Calculations!$A$3:$A$53,$B770)</f>
        <v>0</v>
      </c>
      <c r="H770" s="107">
        <f>H44/SUMIFS(H$3:H$722,$B$3:$B$722,$B770)*SUMIFS(Calculations!$E$3:$E$53,Calculations!$A$3:$A$53,$B770)</f>
        <v>0</v>
      </c>
      <c r="I770" s="107">
        <f>I44/SUMIFS(I$3:I$722,$B$3:$B$722,$B770)*SUMIFS(Calculations!$E$3:$E$53,Calculations!$A$3:$A$53,$B770)</f>
        <v>0</v>
      </c>
      <c r="J770" s="107">
        <f>J44/SUMIFS(J$3:J$722,$B$3:$B$722,$B770)*SUMIFS(Calculations!$E$3:$E$53,Calculations!$A$3:$A$53,$B770)</f>
        <v>0</v>
      </c>
      <c r="K770" s="107">
        <f>K44/SUMIFS(K$3:K$722,$B$3:$B$722,$B770)*SUMIFS(Calculations!$E$3:$E$53,Calculations!$A$3:$A$53,$B770)</f>
        <v>0</v>
      </c>
      <c r="L770" s="107">
        <f>L44/SUMIFS(L$3:L$722,$B$3:$B$722,$B770)*SUMIFS(Calculations!$E$3:$E$53,Calculations!$A$3:$A$53,$B770)</f>
        <v>0</v>
      </c>
      <c r="M770" s="107">
        <f>M44/SUMIFS(M$3:M$722,$B$3:$B$722,$B770)*SUMIFS(Calculations!$E$3:$E$53,Calculations!$A$3:$A$53,$B770)</f>
        <v>0</v>
      </c>
      <c r="N770" s="107">
        <f>N44/SUMIFS(N$3:N$722,$B$3:$B$722,$B770)*SUMIFS(Calculations!$E$3:$E$53,Calculations!$A$3:$A$53,$B770)</f>
        <v>0</v>
      </c>
      <c r="O770" s="107">
        <f>O44/SUMIFS(O$3:O$722,$B$3:$B$722,$B770)*SUMIFS(Calculations!$E$3:$E$53,Calculations!$A$3:$A$53,$B770)</f>
        <v>0</v>
      </c>
      <c r="P770" s="107">
        <f>P44/SUMIFS(P$3:P$722,$B$3:$B$722,$B770)*SUMIFS(Calculations!$E$3:$E$53,Calculations!$A$3:$A$53,$B770)</f>
        <v>0</v>
      </c>
      <c r="Q770" s="107">
        <f>Q44/SUMIFS(Q$3:Q$722,$B$3:$B$722,$B770)*SUMIFS(Calculations!$E$3:$E$53,Calculations!$A$3:$A$53,$B770)</f>
        <v>0</v>
      </c>
      <c r="R770" s="107">
        <f>R44/SUMIFS(R$3:R$722,$B$3:$B$722,$B770)*SUMIFS(Calculations!$E$3:$E$53,Calculations!$A$3:$A$53,$B770)</f>
        <v>0</v>
      </c>
    </row>
    <row r="771" spans="2:18" ht="15.75" customHeight="1">
      <c r="B771" s="107" t="s">
        <v>537</v>
      </c>
      <c r="C771" s="107" t="s">
        <v>448</v>
      </c>
      <c r="D771" s="107" t="s">
        <v>649</v>
      </c>
      <c r="E771" s="107" t="str">
        <f t="shared" si="300"/>
        <v>solar PV</v>
      </c>
      <c r="F771" s="107">
        <f>F45/SUMIFS(F$3:F$722,$B$3:$B$722,$B771)*SUMIFS(Calculations!$E$3:$E$53,Calculations!$A$3:$A$53,$B771)</f>
        <v>0</v>
      </c>
      <c r="G771" s="107">
        <f>G45/SUMIFS(G$3:G$722,$B$3:$B$722,$B771)*SUMIFS(Calculations!$E$3:$E$53,Calculations!$A$3:$A$53,$B771)</f>
        <v>0</v>
      </c>
      <c r="H771" s="107">
        <f>H45/SUMIFS(H$3:H$722,$B$3:$B$722,$B771)*SUMIFS(Calculations!$E$3:$E$53,Calculations!$A$3:$A$53,$B771)</f>
        <v>0</v>
      </c>
      <c r="I771" s="107">
        <f>I45/SUMIFS(I$3:I$722,$B$3:$B$722,$B771)*SUMIFS(Calculations!$E$3:$E$53,Calculations!$A$3:$A$53,$B771)</f>
        <v>0</v>
      </c>
      <c r="J771" s="107">
        <f>J45/SUMIFS(J$3:J$722,$B$3:$B$722,$B771)*SUMIFS(Calculations!$E$3:$E$53,Calculations!$A$3:$A$53,$B771)</f>
        <v>0</v>
      </c>
      <c r="K771" s="107">
        <f>K45/SUMIFS(K$3:K$722,$B$3:$B$722,$B771)*SUMIFS(Calculations!$E$3:$E$53,Calculations!$A$3:$A$53,$B771)</f>
        <v>0</v>
      </c>
      <c r="L771" s="107">
        <f>L45/SUMIFS(L$3:L$722,$B$3:$B$722,$B771)*SUMIFS(Calculations!$E$3:$E$53,Calculations!$A$3:$A$53,$B771)</f>
        <v>0</v>
      </c>
      <c r="M771" s="107">
        <f>M45/SUMIFS(M$3:M$722,$B$3:$B$722,$B771)*SUMIFS(Calculations!$E$3:$E$53,Calculations!$A$3:$A$53,$B771)</f>
        <v>0</v>
      </c>
      <c r="N771" s="107">
        <f>N45/SUMIFS(N$3:N$722,$B$3:$B$722,$B771)*SUMIFS(Calculations!$E$3:$E$53,Calculations!$A$3:$A$53,$B771)</f>
        <v>0</v>
      </c>
      <c r="O771" s="107">
        <f>O45/SUMIFS(O$3:O$722,$B$3:$B$722,$B771)*SUMIFS(Calculations!$E$3:$E$53,Calculations!$A$3:$A$53,$B771)</f>
        <v>0</v>
      </c>
      <c r="P771" s="107">
        <f>P45/SUMIFS(P$3:P$722,$B$3:$B$722,$B771)*SUMIFS(Calculations!$E$3:$E$53,Calculations!$A$3:$A$53,$B771)</f>
        <v>0</v>
      </c>
      <c r="Q771" s="107">
        <f>Q45/SUMIFS(Q$3:Q$722,$B$3:$B$722,$B771)*SUMIFS(Calculations!$E$3:$E$53,Calculations!$A$3:$A$53,$B771)</f>
        <v>0</v>
      </c>
      <c r="R771" s="107">
        <f>R45/SUMIFS(R$3:R$722,$B$3:$B$722,$B771)*SUMIFS(Calculations!$E$3:$E$53,Calculations!$A$3:$A$53,$B771)</f>
        <v>0</v>
      </c>
    </row>
    <row r="772" spans="2:18" ht="15.75" customHeight="1">
      <c r="B772" s="107" t="s">
        <v>537</v>
      </c>
      <c r="C772" s="107" t="s">
        <v>448</v>
      </c>
      <c r="D772" s="107" t="s">
        <v>650</v>
      </c>
      <c r="E772" s="107" t="str">
        <f t="shared" si="300"/>
        <v>storage</v>
      </c>
      <c r="F772" s="107">
        <f>F46/SUMIFS(F$3:F$722,$B$3:$B$722,$B772)*SUMIFS(Calculations!$E$3:$E$53,Calculations!$A$3:$A$53,$B772)</f>
        <v>0</v>
      </c>
      <c r="G772" s="107">
        <f>G46/SUMIFS(G$3:G$722,$B$3:$B$722,$B772)*SUMIFS(Calculations!$E$3:$E$53,Calculations!$A$3:$A$53,$B772)</f>
        <v>0</v>
      </c>
      <c r="H772" s="107">
        <f>H46/SUMIFS(H$3:H$722,$B$3:$B$722,$B772)*SUMIFS(Calculations!$E$3:$E$53,Calculations!$A$3:$A$53,$B772)</f>
        <v>0</v>
      </c>
      <c r="I772" s="107">
        <f>I46/SUMIFS(I$3:I$722,$B$3:$B$722,$B772)*SUMIFS(Calculations!$E$3:$E$53,Calculations!$A$3:$A$53,$B772)</f>
        <v>0</v>
      </c>
      <c r="J772" s="107">
        <f>J46/SUMIFS(J$3:J$722,$B$3:$B$722,$B772)*SUMIFS(Calculations!$E$3:$E$53,Calculations!$A$3:$A$53,$B772)</f>
        <v>0</v>
      </c>
      <c r="K772" s="107">
        <f>K46/SUMIFS(K$3:K$722,$B$3:$B$722,$B772)*SUMIFS(Calculations!$E$3:$E$53,Calculations!$A$3:$A$53,$B772)</f>
        <v>0</v>
      </c>
      <c r="L772" s="107">
        <f>L46/SUMIFS(L$3:L$722,$B$3:$B$722,$B772)*SUMIFS(Calculations!$E$3:$E$53,Calculations!$A$3:$A$53,$B772)</f>
        <v>0</v>
      </c>
      <c r="M772" s="107">
        <f>M46/SUMIFS(M$3:M$722,$B$3:$B$722,$B772)*SUMIFS(Calculations!$E$3:$E$53,Calculations!$A$3:$A$53,$B772)</f>
        <v>0</v>
      </c>
      <c r="N772" s="107">
        <f>N46/SUMIFS(N$3:N$722,$B$3:$B$722,$B772)*SUMIFS(Calculations!$E$3:$E$53,Calculations!$A$3:$A$53,$B772)</f>
        <v>0</v>
      </c>
      <c r="O772" s="107">
        <f>O46/SUMIFS(O$3:O$722,$B$3:$B$722,$B772)*SUMIFS(Calculations!$E$3:$E$53,Calculations!$A$3:$A$53,$B772)</f>
        <v>0</v>
      </c>
      <c r="P772" s="107">
        <f>P46/SUMIFS(P$3:P$722,$B$3:$B$722,$B772)*SUMIFS(Calculations!$E$3:$E$53,Calculations!$A$3:$A$53,$B772)</f>
        <v>0</v>
      </c>
      <c r="Q772" s="107">
        <f>Q46/SUMIFS(Q$3:Q$722,$B$3:$B$722,$B772)*SUMIFS(Calculations!$E$3:$E$53,Calculations!$A$3:$A$53,$B772)</f>
        <v>0</v>
      </c>
      <c r="R772" s="107">
        <f>R46/SUMIFS(R$3:R$722,$B$3:$B$722,$B772)*SUMIFS(Calculations!$E$3:$E$53,Calculations!$A$3:$A$53,$B772)</f>
        <v>0</v>
      </c>
    </row>
    <row r="773" spans="2:18" ht="15.75" customHeight="1">
      <c r="B773" s="107" t="s">
        <v>537</v>
      </c>
      <c r="C773" s="107" t="s">
        <v>448</v>
      </c>
      <c r="D773" s="107" t="s">
        <v>652</v>
      </c>
      <c r="E773" s="107" t="str">
        <f t="shared" si="300"/>
        <v>solar PV</v>
      </c>
      <c r="F773" s="107">
        <f>F47/SUMIFS(F$3:F$722,$B$3:$B$722,$B773)*SUMIFS(Calculations!$E$3:$E$53,Calculations!$A$3:$A$53,$B773)</f>
        <v>0</v>
      </c>
      <c r="G773" s="107">
        <f>G47/SUMIFS(G$3:G$722,$B$3:$B$722,$B773)*SUMIFS(Calculations!$E$3:$E$53,Calculations!$A$3:$A$53,$B773)</f>
        <v>0</v>
      </c>
      <c r="H773" s="107">
        <f>H47/SUMIFS(H$3:H$722,$B$3:$B$722,$B773)*SUMIFS(Calculations!$E$3:$E$53,Calculations!$A$3:$A$53,$B773)</f>
        <v>0</v>
      </c>
      <c r="I773" s="107">
        <f>I47/SUMIFS(I$3:I$722,$B$3:$B$722,$B773)*SUMIFS(Calculations!$E$3:$E$53,Calculations!$A$3:$A$53,$B773)</f>
        <v>0</v>
      </c>
      <c r="J773" s="107">
        <f>J47/SUMIFS(J$3:J$722,$B$3:$B$722,$B773)*SUMIFS(Calculations!$E$3:$E$53,Calculations!$A$3:$A$53,$B773)</f>
        <v>0</v>
      </c>
      <c r="K773" s="107">
        <f>K47/SUMIFS(K$3:K$722,$B$3:$B$722,$B773)*SUMIFS(Calculations!$E$3:$E$53,Calculations!$A$3:$A$53,$B773)</f>
        <v>0</v>
      </c>
      <c r="L773" s="107">
        <f>L47/SUMIFS(L$3:L$722,$B$3:$B$722,$B773)*SUMIFS(Calculations!$E$3:$E$53,Calculations!$A$3:$A$53,$B773)</f>
        <v>0</v>
      </c>
      <c r="M773" s="107">
        <f>M47/SUMIFS(M$3:M$722,$B$3:$B$722,$B773)*SUMIFS(Calculations!$E$3:$E$53,Calculations!$A$3:$A$53,$B773)</f>
        <v>0</v>
      </c>
      <c r="N773" s="107">
        <f>N47/SUMIFS(N$3:N$722,$B$3:$B$722,$B773)*SUMIFS(Calculations!$E$3:$E$53,Calculations!$A$3:$A$53,$B773)</f>
        <v>0</v>
      </c>
      <c r="O773" s="107">
        <f>O47/SUMIFS(O$3:O$722,$B$3:$B$722,$B773)*SUMIFS(Calculations!$E$3:$E$53,Calculations!$A$3:$A$53,$B773)</f>
        <v>0</v>
      </c>
      <c r="P773" s="107">
        <f>P47/SUMIFS(P$3:P$722,$B$3:$B$722,$B773)*SUMIFS(Calculations!$E$3:$E$53,Calculations!$A$3:$A$53,$B773)</f>
        <v>0</v>
      </c>
      <c r="Q773" s="107">
        <f>Q47/SUMIFS(Q$3:Q$722,$B$3:$B$722,$B773)*SUMIFS(Calculations!$E$3:$E$53,Calculations!$A$3:$A$53,$B773)</f>
        <v>0</v>
      </c>
      <c r="R773" s="107">
        <f>R47/SUMIFS(R$3:R$722,$B$3:$B$722,$B773)*SUMIFS(Calculations!$E$3:$E$53,Calculations!$A$3:$A$53,$B773)</f>
        <v>0</v>
      </c>
    </row>
    <row r="774" spans="2:18" ht="15.75" customHeight="1">
      <c r="B774" s="107" t="s">
        <v>539</v>
      </c>
      <c r="C774" s="107" t="s">
        <v>448</v>
      </c>
      <c r="D774" s="107" t="s">
        <v>638</v>
      </c>
      <c r="E774" s="107" t="str">
        <f t="shared" si="300"/>
        <v>biomass</v>
      </c>
      <c r="F774" s="107">
        <f>F48/SUMIFS(F$3:F$722,$B$3:$B$722,$B774)*SUMIFS(Calculations!$E$3:$E$53,Calculations!$A$3:$A$53,$B774)</f>
        <v>0</v>
      </c>
      <c r="G774" s="107">
        <f>G48/SUMIFS(G$3:G$722,$B$3:$B$722,$B774)*SUMIFS(Calculations!$E$3:$E$53,Calculations!$A$3:$A$53,$B774)</f>
        <v>0</v>
      </c>
      <c r="H774" s="107">
        <f>H48/SUMIFS(H$3:H$722,$B$3:$B$722,$B774)*SUMIFS(Calculations!$E$3:$E$53,Calculations!$A$3:$A$53,$B774)</f>
        <v>0</v>
      </c>
      <c r="I774" s="107">
        <f>I48/SUMIFS(I$3:I$722,$B$3:$B$722,$B774)*SUMIFS(Calculations!$E$3:$E$53,Calculations!$A$3:$A$53,$B774)</f>
        <v>0</v>
      </c>
      <c r="J774" s="107">
        <f>J48/SUMIFS(J$3:J$722,$B$3:$B$722,$B774)*SUMIFS(Calculations!$E$3:$E$53,Calculations!$A$3:$A$53,$B774)</f>
        <v>0</v>
      </c>
      <c r="K774" s="107">
        <f>K48/SUMIFS(K$3:K$722,$B$3:$B$722,$B774)*SUMIFS(Calculations!$E$3:$E$53,Calculations!$A$3:$A$53,$B774)</f>
        <v>0</v>
      </c>
      <c r="L774" s="107">
        <f>L48/SUMIFS(L$3:L$722,$B$3:$B$722,$B774)*SUMIFS(Calculations!$E$3:$E$53,Calculations!$A$3:$A$53,$B774)</f>
        <v>0</v>
      </c>
      <c r="M774" s="107">
        <f>M48/SUMIFS(M$3:M$722,$B$3:$B$722,$B774)*SUMIFS(Calculations!$E$3:$E$53,Calculations!$A$3:$A$53,$B774)</f>
        <v>0</v>
      </c>
      <c r="N774" s="107">
        <f>N48/SUMIFS(N$3:N$722,$B$3:$B$722,$B774)*SUMIFS(Calculations!$E$3:$E$53,Calculations!$A$3:$A$53,$B774)</f>
        <v>0</v>
      </c>
      <c r="O774" s="107">
        <f>O48/SUMIFS(O$3:O$722,$B$3:$B$722,$B774)*SUMIFS(Calculations!$E$3:$E$53,Calculations!$A$3:$A$53,$B774)</f>
        <v>0</v>
      </c>
      <c r="P774" s="107">
        <f>P48/SUMIFS(P$3:P$722,$B$3:$B$722,$B774)*SUMIFS(Calculations!$E$3:$E$53,Calculations!$A$3:$A$53,$B774)</f>
        <v>0</v>
      </c>
      <c r="Q774" s="107">
        <f>Q48/SUMIFS(Q$3:Q$722,$B$3:$B$722,$B774)*SUMIFS(Calculations!$E$3:$E$53,Calculations!$A$3:$A$53,$B774)</f>
        <v>0</v>
      </c>
      <c r="R774" s="107">
        <f>R48/SUMIFS(R$3:R$722,$B$3:$B$722,$B774)*SUMIFS(Calculations!$E$3:$E$53,Calculations!$A$3:$A$53,$B774)</f>
        <v>0</v>
      </c>
    </row>
    <row r="775" spans="2:18" ht="15.75" customHeight="1">
      <c r="B775" s="107" t="s">
        <v>539</v>
      </c>
      <c r="C775" s="107" t="s">
        <v>448</v>
      </c>
      <c r="D775" s="107" t="s">
        <v>639</v>
      </c>
      <c r="E775" s="107" t="str">
        <f t="shared" si="300"/>
        <v>hard coal</v>
      </c>
      <c r="F775" s="107">
        <f>F49/SUMIFS(F$3:F$722,$B$3:$B$722,$B775)*SUMIFS(Calculations!$E$3:$E$53,Calculations!$A$3:$A$53,$B775)</f>
        <v>0</v>
      </c>
      <c r="G775" s="107">
        <f>G49/SUMIFS(G$3:G$722,$B$3:$B$722,$B775)*SUMIFS(Calculations!$E$3:$E$53,Calculations!$A$3:$A$53,$B775)</f>
        <v>0</v>
      </c>
      <c r="H775" s="107">
        <f>H49/SUMIFS(H$3:H$722,$B$3:$B$722,$B775)*SUMIFS(Calculations!$E$3:$E$53,Calculations!$A$3:$A$53,$B775)</f>
        <v>0</v>
      </c>
      <c r="I775" s="107">
        <f>I49/SUMIFS(I$3:I$722,$B$3:$B$722,$B775)*SUMIFS(Calculations!$E$3:$E$53,Calculations!$A$3:$A$53,$B775)</f>
        <v>0</v>
      </c>
      <c r="J775" s="107">
        <f>J49/SUMIFS(J$3:J$722,$B$3:$B$722,$B775)*SUMIFS(Calculations!$E$3:$E$53,Calculations!$A$3:$A$53,$B775)</f>
        <v>0</v>
      </c>
      <c r="K775" s="107">
        <f>K49/SUMIFS(K$3:K$722,$B$3:$B$722,$B775)*SUMIFS(Calculations!$E$3:$E$53,Calculations!$A$3:$A$53,$B775)</f>
        <v>0</v>
      </c>
      <c r="L775" s="107">
        <f>L49/SUMIFS(L$3:L$722,$B$3:$B$722,$B775)*SUMIFS(Calculations!$E$3:$E$53,Calculations!$A$3:$A$53,$B775)</f>
        <v>0</v>
      </c>
      <c r="M775" s="107">
        <f>M49/SUMIFS(M$3:M$722,$B$3:$B$722,$B775)*SUMIFS(Calculations!$E$3:$E$53,Calculations!$A$3:$A$53,$B775)</f>
        <v>0</v>
      </c>
      <c r="N775" s="107">
        <f>N49/SUMIFS(N$3:N$722,$B$3:$B$722,$B775)*SUMIFS(Calculations!$E$3:$E$53,Calculations!$A$3:$A$53,$B775)</f>
        <v>0</v>
      </c>
      <c r="O775" s="107">
        <f>O49/SUMIFS(O$3:O$722,$B$3:$B$722,$B775)*SUMIFS(Calculations!$E$3:$E$53,Calculations!$A$3:$A$53,$B775)</f>
        <v>0</v>
      </c>
      <c r="P775" s="107">
        <f>P49/SUMIFS(P$3:P$722,$B$3:$B$722,$B775)*SUMIFS(Calculations!$E$3:$E$53,Calculations!$A$3:$A$53,$B775)</f>
        <v>0</v>
      </c>
      <c r="Q775" s="107">
        <f>Q49/SUMIFS(Q$3:Q$722,$B$3:$B$722,$B775)*SUMIFS(Calculations!$E$3:$E$53,Calculations!$A$3:$A$53,$B775)</f>
        <v>0</v>
      </c>
      <c r="R775" s="107">
        <f>R49/SUMIFS(R$3:R$722,$B$3:$B$722,$B775)*SUMIFS(Calculations!$E$3:$E$53,Calculations!$A$3:$A$53,$B775)</f>
        <v>0</v>
      </c>
    </row>
    <row r="776" spans="2:18" ht="15.75" customHeight="1">
      <c r="B776" s="107" t="s">
        <v>539</v>
      </c>
      <c r="C776" s="107" t="s">
        <v>448</v>
      </c>
      <c r="D776" s="107" t="s">
        <v>640</v>
      </c>
      <c r="E776" s="107" t="str">
        <f t="shared" si="300"/>
        <v>solar thermal</v>
      </c>
      <c r="F776" s="107">
        <f>F50/SUMIFS(F$3:F$722,$B$3:$B$722,$B776)*SUMIFS(Calculations!$E$3:$E$53,Calculations!$A$3:$A$53,$B776)</f>
        <v>0</v>
      </c>
      <c r="G776" s="107">
        <f>G50/SUMIFS(G$3:G$722,$B$3:$B$722,$B776)*SUMIFS(Calculations!$E$3:$E$53,Calculations!$A$3:$A$53,$B776)</f>
        <v>0</v>
      </c>
      <c r="H776" s="107">
        <f>H50/SUMIFS(H$3:H$722,$B$3:$B$722,$B776)*SUMIFS(Calculations!$E$3:$E$53,Calculations!$A$3:$A$53,$B776)</f>
        <v>0</v>
      </c>
      <c r="I776" s="107">
        <f>I50/SUMIFS(I$3:I$722,$B$3:$B$722,$B776)*SUMIFS(Calculations!$E$3:$E$53,Calculations!$A$3:$A$53,$B776)</f>
        <v>0</v>
      </c>
      <c r="J776" s="107">
        <f>J50/SUMIFS(J$3:J$722,$B$3:$B$722,$B776)*SUMIFS(Calculations!$E$3:$E$53,Calculations!$A$3:$A$53,$B776)</f>
        <v>0</v>
      </c>
      <c r="K776" s="107">
        <f>K50/SUMIFS(K$3:K$722,$B$3:$B$722,$B776)*SUMIFS(Calculations!$E$3:$E$53,Calculations!$A$3:$A$53,$B776)</f>
        <v>0</v>
      </c>
      <c r="L776" s="107">
        <f>L50/SUMIFS(L$3:L$722,$B$3:$B$722,$B776)*SUMIFS(Calculations!$E$3:$E$53,Calculations!$A$3:$A$53,$B776)</f>
        <v>0</v>
      </c>
      <c r="M776" s="107">
        <f>M50/SUMIFS(M$3:M$722,$B$3:$B$722,$B776)*SUMIFS(Calculations!$E$3:$E$53,Calculations!$A$3:$A$53,$B776)</f>
        <v>0</v>
      </c>
      <c r="N776" s="107">
        <f>N50/SUMIFS(N$3:N$722,$B$3:$B$722,$B776)*SUMIFS(Calculations!$E$3:$E$53,Calculations!$A$3:$A$53,$B776)</f>
        <v>0</v>
      </c>
      <c r="O776" s="107">
        <f>O50/SUMIFS(O$3:O$722,$B$3:$B$722,$B776)*SUMIFS(Calculations!$E$3:$E$53,Calculations!$A$3:$A$53,$B776)</f>
        <v>0</v>
      </c>
      <c r="P776" s="107">
        <f>P50/SUMIFS(P$3:P$722,$B$3:$B$722,$B776)*SUMIFS(Calculations!$E$3:$E$53,Calculations!$A$3:$A$53,$B776)</f>
        <v>0</v>
      </c>
      <c r="Q776" s="107">
        <f>Q50/SUMIFS(Q$3:Q$722,$B$3:$B$722,$B776)*SUMIFS(Calculations!$E$3:$E$53,Calculations!$A$3:$A$53,$B776)</f>
        <v>0</v>
      </c>
      <c r="R776" s="107">
        <f>R50/SUMIFS(R$3:R$722,$B$3:$B$722,$B776)*SUMIFS(Calculations!$E$3:$E$53,Calculations!$A$3:$A$53,$B776)</f>
        <v>0</v>
      </c>
    </row>
    <row r="777" spans="2:18" ht="15.75" customHeight="1">
      <c r="B777" s="107" t="s">
        <v>539</v>
      </c>
      <c r="C777" s="107" t="s">
        <v>448</v>
      </c>
      <c r="D777" s="107" t="s">
        <v>641</v>
      </c>
      <c r="E777" s="107" t="str">
        <f t="shared" si="300"/>
        <v>geothermal</v>
      </c>
      <c r="F777" s="107">
        <f>F51/SUMIFS(F$3:F$722,$B$3:$B$722,$B777)*SUMIFS(Calculations!$E$3:$E$53,Calculations!$A$3:$A$53,$B777)</f>
        <v>0</v>
      </c>
      <c r="G777" s="107">
        <f>G51/SUMIFS(G$3:G$722,$B$3:$B$722,$B777)*SUMIFS(Calculations!$E$3:$E$53,Calculations!$A$3:$A$53,$B777)</f>
        <v>0</v>
      </c>
      <c r="H777" s="107">
        <f>H51/SUMIFS(H$3:H$722,$B$3:$B$722,$B777)*SUMIFS(Calculations!$E$3:$E$53,Calculations!$A$3:$A$53,$B777)</f>
        <v>0</v>
      </c>
      <c r="I777" s="107">
        <f>I51/SUMIFS(I$3:I$722,$B$3:$B$722,$B777)*SUMIFS(Calculations!$E$3:$E$53,Calculations!$A$3:$A$53,$B777)</f>
        <v>0</v>
      </c>
      <c r="J777" s="107">
        <f>J51/SUMIFS(J$3:J$722,$B$3:$B$722,$B777)*SUMIFS(Calculations!$E$3:$E$53,Calculations!$A$3:$A$53,$B777)</f>
        <v>0</v>
      </c>
      <c r="K777" s="107">
        <f>K51/SUMIFS(K$3:K$722,$B$3:$B$722,$B777)*SUMIFS(Calculations!$E$3:$E$53,Calculations!$A$3:$A$53,$B777)</f>
        <v>0</v>
      </c>
      <c r="L777" s="107">
        <f>L51/SUMIFS(L$3:L$722,$B$3:$B$722,$B777)*SUMIFS(Calculations!$E$3:$E$53,Calculations!$A$3:$A$53,$B777)</f>
        <v>0</v>
      </c>
      <c r="M777" s="107">
        <f>M51/SUMIFS(M$3:M$722,$B$3:$B$722,$B777)*SUMIFS(Calculations!$E$3:$E$53,Calculations!$A$3:$A$53,$B777)</f>
        <v>0</v>
      </c>
      <c r="N777" s="107">
        <f>N51/SUMIFS(N$3:N$722,$B$3:$B$722,$B777)*SUMIFS(Calculations!$E$3:$E$53,Calculations!$A$3:$A$53,$B777)</f>
        <v>0</v>
      </c>
      <c r="O777" s="107">
        <f>O51/SUMIFS(O$3:O$722,$B$3:$B$722,$B777)*SUMIFS(Calculations!$E$3:$E$53,Calculations!$A$3:$A$53,$B777)</f>
        <v>0</v>
      </c>
      <c r="P777" s="107">
        <f>P51/SUMIFS(P$3:P$722,$B$3:$B$722,$B777)*SUMIFS(Calculations!$E$3:$E$53,Calculations!$A$3:$A$53,$B777)</f>
        <v>0</v>
      </c>
      <c r="Q777" s="107">
        <f>Q51/SUMIFS(Q$3:Q$722,$B$3:$B$722,$B777)*SUMIFS(Calculations!$E$3:$E$53,Calculations!$A$3:$A$53,$B777)</f>
        <v>0</v>
      </c>
      <c r="R777" s="107">
        <f>R51/SUMIFS(R$3:R$722,$B$3:$B$722,$B777)*SUMIFS(Calculations!$E$3:$E$53,Calculations!$A$3:$A$53,$B777)</f>
        <v>0</v>
      </c>
    </row>
    <row r="778" spans="2:18" ht="15.75" customHeight="1">
      <c r="B778" s="107" t="s">
        <v>539</v>
      </c>
      <c r="C778" s="107" t="s">
        <v>448</v>
      </c>
      <c r="D778" s="107" t="s">
        <v>642</v>
      </c>
      <c r="E778" s="107" t="str">
        <f t="shared" si="300"/>
        <v>hydro</v>
      </c>
      <c r="F778" s="107">
        <f>F52/SUMIFS(F$3:F$722,$B$3:$B$722,$B778)*SUMIFS(Calculations!$E$3:$E$53,Calculations!$A$3:$A$53,$B778)</f>
        <v>0</v>
      </c>
      <c r="G778" s="107">
        <f>G52/SUMIFS(G$3:G$722,$B$3:$B$722,$B778)*SUMIFS(Calculations!$E$3:$E$53,Calculations!$A$3:$A$53,$B778)</f>
        <v>0</v>
      </c>
      <c r="H778" s="107">
        <f>H52/SUMIFS(H$3:H$722,$B$3:$B$722,$B778)*SUMIFS(Calculations!$E$3:$E$53,Calculations!$A$3:$A$53,$B778)</f>
        <v>0</v>
      </c>
      <c r="I778" s="107">
        <f>I52/SUMIFS(I$3:I$722,$B$3:$B$722,$B778)*SUMIFS(Calculations!$E$3:$E$53,Calculations!$A$3:$A$53,$B778)</f>
        <v>0</v>
      </c>
      <c r="J778" s="107">
        <f>J52/SUMIFS(J$3:J$722,$B$3:$B$722,$B778)*SUMIFS(Calculations!$E$3:$E$53,Calculations!$A$3:$A$53,$B778)</f>
        <v>0</v>
      </c>
      <c r="K778" s="107">
        <f>K52/SUMIFS(K$3:K$722,$B$3:$B$722,$B778)*SUMIFS(Calculations!$E$3:$E$53,Calculations!$A$3:$A$53,$B778)</f>
        <v>0</v>
      </c>
      <c r="L778" s="107">
        <f>L52/SUMIFS(L$3:L$722,$B$3:$B$722,$B778)*SUMIFS(Calculations!$E$3:$E$53,Calculations!$A$3:$A$53,$B778)</f>
        <v>0</v>
      </c>
      <c r="M778" s="107">
        <f>M52/SUMIFS(M$3:M$722,$B$3:$B$722,$B778)*SUMIFS(Calculations!$E$3:$E$53,Calculations!$A$3:$A$53,$B778)</f>
        <v>0</v>
      </c>
      <c r="N778" s="107">
        <f>N52/SUMIFS(N$3:N$722,$B$3:$B$722,$B778)*SUMIFS(Calculations!$E$3:$E$53,Calculations!$A$3:$A$53,$B778)</f>
        <v>0</v>
      </c>
      <c r="O778" s="107">
        <f>O52/SUMIFS(O$3:O$722,$B$3:$B$722,$B778)*SUMIFS(Calculations!$E$3:$E$53,Calculations!$A$3:$A$53,$B778)</f>
        <v>0</v>
      </c>
      <c r="P778" s="107">
        <f>P52/SUMIFS(P$3:P$722,$B$3:$B$722,$B778)*SUMIFS(Calculations!$E$3:$E$53,Calculations!$A$3:$A$53,$B778)</f>
        <v>0</v>
      </c>
      <c r="Q778" s="107">
        <f>Q52/SUMIFS(Q$3:Q$722,$B$3:$B$722,$B778)*SUMIFS(Calculations!$E$3:$E$53,Calculations!$A$3:$A$53,$B778)</f>
        <v>0</v>
      </c>
      <c r="R778" s="107">
        <f>R52/SUMIFS(R$3:R$722,$B$3:$B$722,$B778)*SUMIFS(Calculations!$E$3:$E$53,Calculations!$A$3:$A$53,$B778)</f>
        <v>0</v>
      </c>
    </row>
    <row r="779" spans="2:18" ht="15.75" customHeight="1">
      <c r="B779" s="107" t="s">
        <v>539</v>
      </c>
      <c r="C779" s="107" t="s">
        <v>448</v>
      </c>
      <c r="D779" s="107" t="s">
        <v>632</v>
      </c>
      <c r="E779" s="107" t="str">
        <f t="shared" si="300"/>
        <v>hydro</v>
      </c>
      <c r="F779" s="107">
        <f>F53/SUMIFS(F$3:F$722,$B$3:$B$722,$B779)*SUMIFS(Calculations!$E$3:$E$53,Calculations!$A$3:$A$53,$B779)</f>
        <v>0</v>
      </c>
      <c r="G779" s="107">
        <f>G53/SUMIFS(G$3:G$722,$B$3:$B$722,$B779)*SUMIFS(Calculations!$E$3:$E$53,Calculations!$A$3:$A$53,$B779)</f>
        <v>0</v>
      </c>
      <c r="H779" s="107">
        <f>H53/SUMIFS(H$3:H$722,$B$3:$B$722,$B779)*SUMIFS(Calculations!$E$3:$E$53,Calculations!$A$3:$A$53,$B779)</f>
        <v>0</v>
      </c>
      <c r="I779" s="107">
        <f>I53/SUMIFS(I$3:I$722,$B$3:$B$722,$B779)*SUMIFS(Calculations!$E$3:$E$53,Calculations!$A$3:$A$53,$B779)</f>
        <v>0</v>
      </c>
      <c r="J779" s="107">
        <f>J53/SUMIFS(J$3:J$722,$B$3:$B$722,$B779)*SUMIFS(Calculations!$E$3:$E$53,Calculations!$A$3:$A$53,$B779)</f>
        <v>0</v>
      </c>
      <c r="K779" s="107">
        <f>K53/SUMIFS(K$3:K$722,$B$3:$B$722,$B779)*SUMIFS(Calculations!$E$3:$E$53,Calculations!$A$3:$A$53,$B779)</f>
        <v>0</v>
      </c>
      <c r="L779" s="107">
        <f>L53/SUMIFS(L$3:L$722,$B$3:$B$722,$B779)*SUMIFS(Calculations!$E$3:$E$53,Calculations!$A$3:$A$53,$B779)</f>
        <v>0</v>
      </c>
      <c r="M779" s="107">
        <f>M53/SUMIFS(M$3:M$722,$B$3:$B$722,$B779)*SUMIFS(Calculations!$E$3:$E$53,Calculations!$A$3:$A$53,$B779)</f>
        <v>0</v>
      </c>
      <c r="N779" s="107">
        <f>N53/SUMIFS(N$3:N$722,$B$3:$B$722,$B779)*SUMIFS(Calculations!$E$3:$E$53,Calculations!$A$3:$A$53,$B779)</f>
        <v>0</v>
      </c>
      <c r="O779" s="107">
        <f>O53/SUMIFS(O$3:O$722,$B$3:$B$722,$B779)*SUMIFS(Calculations!$E$3:$E$53,Calculations!$A$3:$A$53,$B779)</f>
        <v>0</v>
      </c>
      <c r="P779" s="107">
        <f>P53/SUMIFS(P$3:P$722,$B$3:$B$722,$B779)*SUMIFS(Calculations!$E$3:$E$53,Calculations!$A$3:$A$53,$B779)</f>
        <v>0</v>
      </c>
      <c r="Q779" s="107">
        <f>Q53/SUMIFS(Q$3:Q$722,$B$3:$B$722,$B779)*SUMIFS(Calculations!$E$3:$E$53,Calculations!$A$3:$A$53,$B779)</f>
        <v>0</v>
      </c>
      <c r="R779" s="107">
        <f>R53/SUMIFS(R$3:R$722,$B$3:$B$722,$B779)*SUMIFS(Calculations!$E$3:$E$53,Calculations!$A$3:$A$53,$B779)</f>
        <v>0</v>
      </c>
    </row>
    <row r="780" spans="2:18" ht="15.75" customHeight="1">
      <c r="B780" s="107" t="s">
        <v>539</v>
      </c>
      <c r="C780" s="107" t="s">
        <v>448</v>
      </c>
      <c r="D780" s="107" t="s">
        <v>643</v>
      </c>
      <c r="E780" s="107" t="str">
        <f t="shared" si="300"/>
        <v>onshore wind</v>
      </c>
      <c r="F780" s="107">
        <f>F54/SUMIFS(F$3:F$722,$B$3:$B$722,$B780)*SUMIFS(Calculations!$E$3:$E$53,Calculations!$A$3:$A$53,$B780)</f>
        <v>0</v>
      </c>
      <c r="G780" s="107">
        <f>G54/SUMIFS(G$3:G$722,$B$3:$B$722,$B780)*SUMIFS(Calculations!$E$3:$E$53,Calculations!$A$3:$A$53,$B780)</f>
        <v>0</v>
      </c>
      <c r="H780" s="107">
        <f>H54/SUMIFS(H$3:H$722,$B$3:$B$722,$B780)*SUMIFS(Calculations!$E$3:$E$53,Calculations!$A$3:$A$53,$B780)</f>
        <v>0</v>
      </c>
      <c r="I780" s="107">
        <f>I54/SUMIFS(I$3:I$722,$B$3:$B$722,$B780)*SUMIFS(Calculations!$E$3:$E$53,Calculations!$A$3:$A$53,$B780)</f>
        <v>0</v>
      </c>
      <c r="J780" s="107">
        <f>J54/SUMIFS(J$3:J$722,$B$3:$B$722,$B780)*SUMIFS(Calculations!$E$3:$E$53,Calculations!$A$3:$A$53,$B780)</f>
        <v>0</v>
      </c>
      <c r="K780" s="107">
        <f>K54/SUMIFS(K$3:K$722,$B$3:$B$722,$B780)*SUMIFS(Calculations!$E$3:$E$53,Calculations!$A$3:$A$53,$B780)</f>
        <v>0</v>
      </c>
      <c r="L780" s="107">
        <f>L54/SUMIFS(L$3:L$722,$B$3:$B$722,$B780)*SUMIFS(Calculations!$E$3:$E$53,Calculations!$A$3:$A$53,$B780)</f>
        <v>0</v>
      </c>
      <c r="M780" s="107">
        <f>M54/SUMIFS(M$3:M$722,$B$3:$B$722,$B780)*SUMIFS(Calculations!$E$3:$E$53,Calculations!$A$3:$A$53,$B780)</f>
        <v>0</v>
      </c>
      <c r="N780" s="107">
        <f>N54/SUMIFS(N$3:N$722,$B$3:$B$722,$B780)*SUMIFS(Calculations!$E$3:$E$53,Calculations!$A$3:$A$53,$B780)</f>
        <v>0</v>
      </c>
      <c r="O780" s="107">
        <f>O54/SUMIFS(O$3:O$722,$B$3:$B$722,$B780)*SUMIFS(Calculations!$E$3:$E$53,Calculations!$A$3:$A$53,$B780)</f>
        <v>0</v>
      </c>
      <c r="P780" s="107">
        <f>P54/SUMIFS(P$3:P$722,$B$3:$B$722,$B780)*SUMIFS(Calculations!$E$3:$E$53,Calculations!$A$3:$A$53,$B780)</f>
        <v>0</v>
      </c>
      <c r="Q780" s="107">
        <f>Q54/SUMIFS(Q$3:Q$722,$B$3:$B$722,$B780)*SUMIFS(Calculations!$E$3:$E$53,Calculations!$A$3:$A$53,$B780)</f>
        <v>0</v>
      </c>
      <c r="R780" s="107">
        <f>R54/SUMIFS(R$3:R$722,$B$3:$B$722,$B780)*SUMIFS(Calculations!$E$3:$E$53,Calculations!$A$3:$A$53,$B780)</f>
        <v>0</v>
      </c>
    </row>
    <row r="781" spans="2:18" ht="15.75" customHeight="1">
      <c r="B781" s="107" t="s">
        <v>539</v>
      </c>
      <c r="C781" s="107" t="s">
        <v>448</v>
      </c>
      <c r="D781" s="107" t="s">
        <v>644</v>
      </c>
      <c r="E781" s="107" t="str">
        <f t="shared" si="300"/>
        <v>natural gas nonpeaker</v>
      </c>
      <c r="F781" s="107">
        <f>F55/SUMIFS(F$3:F$722,$B$3:$B$722,$B781)*SUMIFS(Calculations!$E$3:$E$53,Calculations!$A$3:$A$53,$B781)</f>
        <v>0</v>
      </c>
      <c r="G781" s="107">
        <f>G55/SUMIFS(G$3:G$722,$B$3:$B$722,$B781)*SUMIFS(Calculations!$E$3:$E$53,Calculations!$A$3:$A$53,$B781)</f>
        <v>0</v>
      </c>
      <c r="H781" s="107">
        <f>H55/SUMIFS(H$3:H$722,$B$3:$B$722,$B781)*SUMIFS(Calculations!$E$3:$E$53,Calculations!$A$3:$A$53,$B781)</f>
        <v>0</v>
      </c>
      <c r="I781" s="107">
        <f>I55/SUMIFS(I$3:I$722,$B$3:$B$722,$B781)*SUMIFS(Calculations!$E$3:$E$53,Calculations!$A$3:$A$53,$B781)</f>
        <v>0</v>
      </c>
      <c r="J781" s="107">
        <f>J55/SUMIFS(J$3:J$722,$B$3:$B$722,$B781)*SUMIFS(Calculations!$E$3:$E$53,Calculations!$A$3:$A$53,$B781)</f>
        <v>0</v>
      </c>
      <c r="K781" s="107">
        <f>K55/SUMIFS(K$3:K$722,$B$3:$B$722,$B781)*SUMIFS(Calculations!$E$3:$E$53,Calculations!$A$3:$A$53,$B781)</f>
        <v>0</v>
      </c>
      <c r="L781" s="107">
        <f>L55/SUMIFS(L$3:L$722,$B$3:$B$722,$B781)*SUMIFS(Calculations!$E$3:$E$53,Calculations!$A$3:$A$53,$B781)</f>
        <v>0</v>
      </c>
      <c r="M781" s="107">
        <f>M55/SUMIFS(M$3:M$722,$B$3:$B$722,$B781)*SUMIFS(Calculations!$E$3:$E$53,Calculations!$A$3:$A$53,$B781)</f>
        <v>0</v>
      </c>
      <c r="N781" s="107">
        <f>N55/SUMIFS(N$3:N$722,$B$3:$B$722,$B781)*SUMIFS(Calculations!$E$3:$E$53,Calculations!$A$3:$A$53,$B781)</f>
        <v>0</v>
      </c>
      <c r="O781" s="107">
        <f>O55/SUMIFS(O$3:O$722,$B$3:$B$722,$B781)*SUMIFS(Calculations!$E$3:$E$53,Calculations!$A$3:$A$53,$B781)</f>
        <v>0</v>
      </c>
      <c r="P781" s="107">
        <f>P55/SUMIFS(P$3:P$722,$B$3:$B$722,$B781)*SUMIFS(Calculations!$E$3:$E$53,Calculations!$A$3:$A$53,$B781)</f>
        <v>0</v>
      </c>
      <c r="Q781" s="107">
        <f>Q55/SUMIFS(Q$3:Q$722,$B$3:$B$722,$B781)*SUMIFS(Calculations!$E$3:$E$53,Calculations!$A$3:$A$53,$B781)</f>
        <v>0</v>
      </c>
      <c r="R781" s="107">
        <f>R55/SUMIFS(R$3:R$722,$B$3:$B$722,$B781)*SUMIFS(Calculations!$E$3:$E$53,Calculations!$A$3:$A$53,$B781)</f>
        <v>0</v>
      </c>
    </row>
    <row r="782" spans="2:18" ht="15.75" customHeight="1">
      <c r="B782" s="107" t="s">
        <v>539</v>
      </c>
      <c r="C782" s="107" t="s">
        <v>448</v>
      </c>
      <c r="D782" s="107" t="s">
        <v>645</v>
      </c>
      <c r="E782" s="107" t="str">
        <f t="shared" si="300"/>
        <v>natural gas peaker</v>
      </c>
      <c r="F782" s="107">
        <f>F56/SUMIFS(F$3:F$722,$B$3:$B$722,$B782)*SUMIFS(Calculations!$E$3:$E$53,Calculations!$A$3:$A$53,$B782)</f>
        <v>0</v>
      </c>
      <c r="G782" s="107">
        <f>G56/SUMIFS(G$3:G$722,$B$3:$B$722,$B782)*SUMIFS(Calculations!$E$3:$E$53,Calculations!$A$3:$A$53,$B782)</f>
        <v>0</v>
      </c>
      <c r="H782" s="107">
        <f>H56/SUMIFS(H$3:H$722,$B$3:$B$722,$B782)*SUMIFS(Calculations!$E$3:$E$53,Calculations!$A$3:$A$53,$B782)</f>
        <v>0</v>
      </c>
      <c r="I782" s="107">
        <f>I56/SUMIFS(I$3:I$722,$B$3:$B$722,$B782)*SUMIFS(Calculations!$E$3:$E$53,Calculations!$A$3:$A$53,$B782)</f>
        <v>0</v>
      </c>
      <c r="J782" s="107">
        <f>J56/SUMIFS(J$3:J$722,$B$3:$B$722,$B782)*SUMIFS(Calculations!$E$3:$E$53,Calculations!$A$3:$A$53,$B782)</f>
        <v>0</v>
      </c>
      <c r="K782" s="107">
        <f>K56/SUMIFS(K$3:K$722,$B$3:$B$722,$B782)*SUMIFS(Calculations!$E$3:$E$53,Calculations!$A$3:$A$53,$B782)</f>
        <v>0</v>
      </c>
      <c r="L782" s="107">
        <f>L56/SUMIFS(L$3:L$722,$B$3:$B$722,$B782)*SUMIFS(Calculations!$E$3:$E$53,Calculations!$A$3:$A$53,$B782)</f>
        <v>0</v>
      </c>
      <c r="M782" s="107">
        <f>M56/SUMIFS(M$3:M$722,$B$3:$B$722,$B782)*SUMIFS(Calculations!$E$3:$E$53,Calculations!$A$3:$A$53,$B782)</f>
        <v>0</v>
      </c>
      <c r="N782" s="107">
        <f>N56/SUMIFS(N$3:N$722,$B$3:$B$722,$B782)*SUMIFS(Calculations!$E$3:$E$53,Calculations!$A$3:$A$53,$B782)</f>
        <v>0</v>
      </c>
      <c r="O782" s="107">
        <f>O56/SUMIFS(O$3:O$722,$B$3:$B$722,$B782)*SUMIFS(Calculations!$E$3:$E$53,Calculations!$A$3:$A$53,$B782)</f>
        <v>0</v>
      </c>
      <c r="P782" s="107">
        <f>P56/SUMIFS(P$3:P$722,$B$3:$B$722,$B782)*SUMIFS(Calculations!$E$3:$E$53,Calculations!$A$3:$A$53,$B782)</f>
        <v>0</v>
      </c>
      <c r="Q782" s="107">
        <f>Q56/SUMIFS(Q$3:Q$722,$B$3:$B$722,$B782)*SUMIFS(Calculations!$E$3:$E$53,Calculations!$A$3:$A$53,$B782)</f>
        <v>0</v>
      </c>
      <c r="R782" s="107">
        <f>R56/SUMIFS(R$3:R$722,$B$3:$B$722,$B782)*SUMIFS(Calculations!$E$3:$E$53,Calculations!$A$3:$A$53,$B782)</f>
        <v>0</v>
      </c>
    </row>
    <row r="783" spans="2:18" ht="15.75" customHeight="1">
      <c r="B783" s="107" t="s">
        <v>539</v>
      </c>
      <c r="C783" s="107" t="s">
        <v>448</v>
      </c>
      <c r="D783" s="107" t="s">
        <v>646</v>
      </c>
      <c r="E783" s="107" t="str">
        <f t="shared" si="300"/>
        <v>nuclear</v>
      </c>
      <c r="F783" s="107">
        <f>F57/SUMIFS(F$3:F$722,$B$3:$B$722,$B783)*SUMIFS(Calculations!$E$3:$E$53,Calculations!$A$3:$A$53,$B783)</f>
        <v>0</v>
      </c>
      <c r="G783" s="107">
        <f>G57/SUMIFS(G$3:G$722,$B$3:$B$722,$B783)*SUMIFS(Calculations!$E$3:$E$53,Calculations!$A$3:$A$53,$B783)</f>
        <v>0</v>
      </c>
      <c r="H783" s="107">
        <f>H57/SUMIFS(H$3:H$722,$B$3:$B$722,$B783)*SUMIFS(Calculations!$E$3:$E$53,Calculations!$A$3:$A$53,$B783)</f>
        <v>0</v>
      </c>
      <c r="I783" s="107">
        <f>I57/SUMIFS(I$3:I$722,$B$3:$B$722,$B783)*SUMIFS(Calculations!$E$3:$E$53,Calculations!$A$3:$A$53,$B783)</f>
        <v>0</v>
      </c>
      <c r="J783" s="107">
        <f>J57/SUMIFS(J$3:J$722,$B$3:$B$722,$B783)*SUMIFS(Calculations!$E$3:$E$53,Calculations!$A$3:$A$53,$B783)</f>
        <v>0</v>
      </c>
      <c r="K783" s="107">
        <f>K57/SUMIFS(K$3:K$722,$B$3:$B$722,$B783)*SUMIFS(Calculations!$E$3:$E$53,Calculations!$A$3:$A$53,$B783)</f>
        <v>0</v>
      </c>
      <c r="L783" s="107">
        <f>L57/SUMIFS(L$3:L$722,$B$3:$B$722,$B783)*SUMIFS(Calculations!$E$3:$E$53,Calculations!$A$3:$A$53,$B783)</f>
        <v>0</v>
      </c>
      <c r="M783" s="107">
        <f>M57/SUMIFS(M$3:M$722,$B$3:$B$722,$B783)*SUMIFS(Calculations!$E$3:$E$53,Calculations!$A$3:$A$53,$B783)</f>
        <v>0</v>
      </c>
      <c r="N783" s="107">
        <f>N57/SUMIFS(N$3:N$722,$B$3:$B$722,$B783)*SUMIFS(Calculations!$E$3:$E$53,Calculations!$A$3:$A$53,$B783)</f>
        <v>0</v>
      </c>
      <c r="O783" s="107">
        <f>O57/SUMIFS(O$3:O$722,$B$3:$B$722,$B783)*SUMIFS(Calculations!$E$3:$E$53,Calculations!$A$3:$A$53,$B783)</f>
        <v>0</v>
      </c>
      <c r="P783" s="107">
        <f>P57/SUMIFS(P$3:P$722,$B$3:$B$722,$B783)*SUMIFS(Calculations!$E$3:$E$53,Calculations!$A$3:$A$53,$B783)</f>
        <v>0</v>
      </c>
      <c r="Q783" s="107">
        <f>Q57/SUMIFS(Q$3:Q$722,$B$3:$B$722,$B783)*SUMIFS(Calculations!$E$3:$E$53,Calculations!$A$3:$A$53,$B783)</f>
        <v>0</v>
      </c>
      <c r="R783" s="107">
        <f>R57/SUMIFS(R$3:R$722,$B$3:$B$722,$B783)*SUMIFS(Calculations!$E$3:$E$53,Calculations!$A$3:$A$53,$B783)</f>
        <v>0</v>
      </c>
    </row>
    <row r="784" spans="2:18" ht="15.75" customHeight="1">
      <c r="B784" s="107" t="s">
        <v>539</v>
      </c>
      <c r="C784" s="107" t="s">
        <v>448</v>
      </c>
      <c r="D784" s="107" t="s">
        <v>647</v>
      </c>
      <c r="E784" s="107" t="str">
        <f t="shared" si="300"/>
        <v>offshore wind</v>
      </c>
      <c r="F784" s="107">
        <f>F58/SUMIFS(F$3:F$722,$B$3:$B$722,$B784)*SUMIFS(Calculations!$E$3:$E$53,Calculations!$A$3:$A$53,$B784)</f>
        <v>0</v>
      </c>
      <c r="G784" s="107">
        <f>G58/SUMIFS(G$3:G$722,$B$3:$B$722,$B784)*SUMIFS(Calculations!$E$3:$E$53,Calculations!$A$3:$A$53,$B784)</f>
        <v>0</v>
      </c>
      <c r="H784" s="107">
        <f>H58/SUMIFS(H$3:H$722,$B$3:$B$722,$B784)*SUMIFS(Calculations!$E$3:$E$53,Calculations!$A$3:$A$53,$B784)</f>
        <v>0</v>
      </c>
      <c r="I784" s="107">
        <f>I58/SUMIFS(I$3:I$722,$B$3:$B$722,$B784)*SUMIFS(Calculations!$E$3:$E$53,Calculations!$A$3:$A$53,$B784)</f>
        <v>0</v>
      </c>
      <c r="J784" s="107">
        <f>J58/SUMIFS(J$3:J$722,$B$3:$B$722,$B784)*SUMIFS(Calculations!$E$3:$E$53,Calculations!$A$3:$A$53,$B784)</f>
        <v>0</v>
      </c>
      <c r="K784" s="107">
        <f>K58/SUMIFS(K$3:K$722,$B$3:$B$722,$B784)*SUMIFS(Calculations!$E$3:$E$53,Calculations!$A$3:$A$53,$B784)</f>
        <v>0</v>
      </c>
      <c r="L784" s="107">
        <f>L58/SUMIFS(L$3:L$722,$B$3:$B$722,$B784)*SUMIFS(Calculations!$E$3:$E$53,Calculations!$A$3:$A$53,$B784)</f>
        <v>0</v>
      </c>
      <c r="M784" s="107">
        <f>M58/SUMIFS(M$3:M$722,$B$3:$B$722,$B784)*SUMIFS(Calculations!$E$3:$E$53,Calculations!$A$3:$A$53,$B784)</f>
        <v>0</v>
      </c>
      <c r="N784" s="107">
        <f>N58/SUMIFS(N$3:N$722,$B$3:$B$722,$B784)*SUMIFS(Calculations!$E$3:$E$53,Calculations!$A$3:$A$53,$B784)</f>
        <v>0</v>
      </c>
      <c r="O784" s="107">
        <f>O58/SUMIFS(O$3:O$722,$B$3:$B$722,$B784)*SUMIFS(Calculations!$E$3:$E$53,Calculations!$A$3:$A$53,$B784)</f>
        <v>0</v>
      </c>
      <c r="P784" s="107">
        <f>P58/SUMIFS(P$3:P$722,$B$3:$B$722,$B784)*SUMIFS(Calculations!$E$3:$E$53,Calculations!$A$3:$A$53,$B784)</f>
        <v>0</v>
      </c>
      <c r="Q784" s="107">
        <f>Q58/SUMIFS(Q$3:Q$722,$B$3:$B$722,$B784)*SUMIFS(Calculations!$E$3:$E$53,Calculations!$A$3:$A$53,$B784)</f>
        <v>0</v>
      </c>
      <c r="R784" s="107">
        <f>R58/SUMIFS(R$3:R$722,$B$3:$B$722,$B784)*SUMIFS(Calculations!$E$3:$E$53,Calculations!$A$3:$A$53,$B784)</f>
        <v>0</v>
      </c>
    </row>
    <row r="785" spans="2:18" ht="15.75" customHeight="1">
      <c r="B785" s="107" t="s">
        <v>539</v>
      </c>
      <c r="C785" s="107" t="s">
        <v>448</v>
      </c>
      <c r="D785" s="107" t="s">
        <v>648</v>
      </c>
      <c r="E785" s="107" t="str">
        <f t="shared" si="300"/>
        <v>crude oil</v>
      </c>
      <c r="F785" s="107">
        <f>F59/SUMIFS(F$3:F$722,$B$3:$B$722,$B785)*SUMIFS(Calculations!$E$3:$E$53,Calculations!$A$3:$A$53,$B785)</f>
        <v>0</v>
      </c>
      <c r="G785" s="107">
        <f>G59/SUMIFS(G$3:G$722,$B$3:$B$722,$B785)*SUMIFS(Calculations!$E$3:$E$53,Calculations!$A$3:$A$53,$B785)</f>
        <v>0</v>
      </c>
      <c r="H785" s="107">
        <f>H59/SUMIFS(H$3:H$722,$B$3:$B$722,$B785)*SUMIFS(Calculations!$E$3:$E$53,Calculations!$A$3:$A$53,$B785)</f>
        <v>0</v>
      </c>
      <c r="I785" s="107">
        <f>I59/SUMIFS(I$3:I$722,$B$3:$B$722,$B785)*SUMIFS(Calculations!$E$3:$E$53,Calculations!$A$3:$A$53,$B785)</f>
        <v>0</v>
      </c>
      <c r="J785" s="107">
        <f>J59/SUMIFS(J$3:J$722,$B$3:$B$722,$B785)*SUMIFS(Calculations!$E$3:$E$53,Calculations!$A$3:$A$53,$B785)</f>
        <v>0</v>
      </c>
      <c r="K785" s="107">
        <f>K59/SUMIFS(K$3:K$722,$B$3:$B$722,$B785)*SUMIFS(Calculations!$E$3:$E$53,Calculations!$A$3:$A$53,$B785)</f>
        <v>0</v>
      </c>
      <c r="L785" s="107">
        <f>L59/SUMIFS(L$3:L$722,$B$3:$B$722,$B785)*SUMIFS(Calculations!$E$3:$E$53,Calculations!$A$3:$A$53,$B785)</f>
        <v>0</v>
      </c>
      <c r="M785" s="107">
        <f>M59/SUMIFS(M$3:M$722,$B$3:$B$722,$B785)*SUMIFS(Calculations!$E$3:$E$53,Calculations!$A$3:$A$53,$B785)</f>
        <v>0</v>
      </c>
      <c r="N785" s="107">
        <f>N59/SUMIFS(N$3:N$722,$B$3:$B$722,$B785)*SUMIFS(Calculations!$E$3:$E$53,Calculations!$A$3:$A$53,$B785)</f>
        <v>0</v>
      </c>
      <c r="O785" s="107">
        <f>O59/SUMIFS(O$3:O$722,$B$3:$B$722,$B785)*SUMIFS(Calculations!$E$3:$E$53,Calculations!$A$3:$A$53,$B785)</f>
        <v>0</v>
      </c>
      <c r="P785" s="107">
        <f>P59/SUMIFS(P$3:P$722,$B$3:$B$722,$B785)*SUMIFS(Calculations!$E$3:$E$53,Calculations!$A$3:$A$53,$B785)</f>
        <v>0</v>
      </c>
      <c r="Q785" s="107">
        <f>Q59/SUMIFS(Q$3:Q$722,$B$3:$B$722,$B785)*SUMIFS(Calculations!$E$3:$E$53,Calculations!$A$3:$A$53,$B785)</f>
        <v>0</v>
      </c>
      <c r="R785" s="107">
        <f>R59/SUMIFS(R$3:R$722,$B$3:$B$722,$B785)*SUMIFS(Calculations!$E$3:$E$53,Calculations!$A$3:$A$53,$B785)</f>
        <v>0</v>
      </c>
    </row>
    <row r="786" spans="2:18" ht="15.75" customHeight="1">
      <c r="B786" s="107" t="s">
        <v>539</v>
      </c>
      <c r="C786" s="107" t="s">
        <v>448</v>
      </c>
      <c r="D786" s="107" t="s">
        <v>649</v>
      </c>
      <c r="E786" s="107" t="str">
        <f t="shared" si="300"/>
        <v>solar PV</v>
      </c>
      <c r="F786" s="107">
        <f>F60/SUMIFS(F$3:F$722,$B$3:$B$722,$B786)*SUMIFS(Calculations!$E$3:$E$53,Calculations!$A$3:$A$53,$B786)</f>
        <v>0</v>
      </c>
      <c r="G786" s="107">
        <f>G60/SUMIFS(G$3:G$722,$B$3:$B$722,$B786)*SUMIFS(Calculations!$E$3:$E$53,Calculations!$A$3:$A$53,$B786)</f>
        <v>0</v>
      </c>
      <c r="H786" s="107">
        <f>H60/SUMIFS(H$3:H$722,$B$3:$B$722,$B786)*SUMIFS(Calculations!$E$3:$E$53,Calculations!$A$3:$A$53,$B786)</f>
        <v>0</v>
      </c>
      <c r="I786" s="107">
        <f>I60/SUMIFS(I$3:I$722,$B$3:$B$722,$B786)*SUMIFS(Calculations!$E$3:$E$53,Calculations!$A$3:$A$53,$B786)</f>
        <v>0</v>
      </c>
      <c r="J786" s="107">
        <f>J60/SUMIFS(J$3:J$722,$B$3:$B$722,$B786)*SUMIFS(Calculations!$E$3:$E$53,Calculations!$A$3:$A$53,$B786)</f>
        <v>0</v>
      </c>
      <c r="K786" s="107">
        <f>K60/SUMIFS(K$3:K$722,$B$3:$B$722,$B786)*SUMIFS(Calculations!$E$3:$E$53,Calculations!$A$3:$A$53,$B786)</f>
        <v>0</v>
      </c>
      <c r="L786" s="107">
        <f>L60/SUMIFS(L$3:L$722,$B$3:$B$722,$B786)*SUMIFS(Calculations!$E$3:$E$53,Calculations!$A$3:$A$53,$B786)</f>
        <v>0</v>
      </c>
      <c r="M786" s="107">
        <f>M60/SUMIFS(M$3:M$722,$B$3:$B$722,$B786)*SUMIFS(Calculations!$E$3:$E$53,Calculations!$A$3:$A$53,$B786)</f>
        <v>0</v>
      </c>
      <c r="N786" s="107">
        <f>N60/SUMIFS(N$3:N$722,$B$3:$B$722,$B786)*SUMIFS(Calculations!$E$3:$E$53,Calculations!$A$3:$A$53,$B786)</f>
        <v>0</v>
      </c>
      <c r="O786" s="107">
        <f>O60/SUMIFS(O$3:O$722,$B$3:$B$722,$B786)*SUMIFS(Calculations!$E$3:$E$53,Calculations!$A$3:$A$53,$B786)</f>
        <v>0</v>
      </c>
      <c r="P786" s="107">
        <f>P60/SUMIFS(P$3:P$722,$B$3:$B$722,$B786)*SUMIFS(Calculations!$E$3:$E$53,Calculations!$A$3:$A$53,$B786)</f>
        <v>0</v>
      </c>
      <c r="Q786" s="107">
        <f>Q60/SUMIFS(Q$3:Q$722,$B$3:$B$722,$B786)*SUMIFS(Calculations!$E$3:$E$53,Calculations!$A$3:$A$53,$B786)</f>
        <v>0</v>
      </c>
      <c r="R786" s="107">
        <f>R60/SUMIFS(R$3:R$722,$B$3:$B$722,$B786)*SUMIFS(Calculations!$E$3:$E$53,Calculations!$A$3:$A$53,$B786)</f>
        <v>0</v>
      </c>
    </row>
    <row r="787" spans="2:18" ht="15.75" customHeight="1">
      <c r="B787" s="107" t="s">
        <v>539</v>
      </c>
      <c r="C787" s="107" t="s">
        <v>448</v>
      </c>
      <c r="D787" s="107" t="s">
        <v>650</v>
      </c>
      <c r="E787" s="107" t="str">
        <f t="shared" si="300"/>
        <v>storage</v>
      </c>
      <c r="F787" s="107">
        <f>F61/SUMIFS(F$3:F$722,$B$3:$B$722,$B787)*SUMIFS(Calculations!$E$3:$E$53,Calculations!$A$3:$A$53,$B787)</f>
        <v>0</v>
      </c>
      <c r="G787" s="107">
        <f>G61/SUMIFS(G$3:G$722,$B$3:$B$722,$B787)*SUMIFS(Calculations!$E$3:$E$53,Calculations!$A$3:$A$53,$B787)</f>
        <v>0</v>
      </c>
      <c r="H787" s="107">
        <f>H61/SUMIFS(H$3:H$722,$B$3:$B$722,$B787)*SUMIFS(Calculations!$E$3:$E$53,Calculations!$A$3:$A$53,$B787)</f>
        <v>0</v>
      </c>
      <c r="I787" s="107">
        <f>I61/SUMIFS(I$3:I$722,$B$3:$B$722,$B787)*SUMIFS(Calculations!$E$3:$E$53,Calculations!$A$3:$A$53,$B787)</f>
        <v>0</v>
      </c>
      <c r="J787" s="107">
        <f>J61/SUMIFS(J$3:J$722,$B$3:$B$722,$B787)*SUMIFS(Calculations!$E$3:$E$53,Calculations!$A$3:$A$53,$B787)</f>
        <v>0</v>
      </c>
      <c r="K787" s="107">
        <f>K61/SUMIFS(K$3:K$722,$B$3:$B$722,$B787)*SUMIFS(Calculations!$E$3:$E$53,Calculations!$A$3:$A$53,$B787)</f>
        <v>0</v>
      </c>
      <c r="L787" s="107">
        <f>L61/SUMIFS(L$3:L$722,$B$3:$B$722,$B787)*SUMIFS(Calculations!$E$3:$E$53,Calculations!$A$3:$A$53,$B787)</f>
        <v>0</v>
      </c>
      <c r="M787" s="107">
        <f>M61/SUMIFS(M$3:M$722,$B$3:$B$722,$B787)*SUMIFS(Calculations!$E$3:$E$53,Calculations!$A$3:$A$53,$B787)</f>
        <v>0</v>
      </c>
      <c r="N787" s="107">
        <f>N61/SUMIFS(N$3:N$722,$B$3:$B$722,$B787)*SUMIFS(Calculations!$E$3:$E$53,Calculations!$A$3:$A$53,$B787)</f>
        <v>0</v>
      </c>
      <c r="O787" s="107">
        <f>O61/SUMIFS(O$3:O$722,$B$3:$B$722,$B787)*SUMIFS(Calculations!$E$3:$E$53,Calculations!$A$3:$A$53,$B787)</f>
        <v>0</v>
      </c>
      <c r="P787" s="107">
        <f>P61/SUMIFS(P$3:P$722,$B$3:$B$722,$B787)*SUMIFS(Calculations!$E$3:$E$53,Calculations!$A$3:$A$53,$B787)</f>
        <v>0</v>
      </c>
      <c r="Q787" s="107">
        <f>Q61/SUMIFS(Q$3:Q$722,$B$3:$B$722,$B787)*SUMIFS(Calculations!$E$3:$E$53,Calculations!$A$3:$A$53,$B787)</f>
        <v>0</v>
      </c>
      <c r="R787" s="107">
        <f>R61/SUMIFS(R$3:R$722,$B$3:$B$722,$B787)*SUMIFS(Calculations!$E$3:$E$53,Calculations!$A$3:$A$53,$B787)</f>
        <v>0</v>
      </c>
    </row>
    <row r="788" spans="2:18" ht="15.75" customHeight="1">
      <c r="B788" s="107" t="s">
        <v>539</v>
      </c>
      <c r="C788" s="107" t="s">
        <v>448</v>
      </c>
      <c r="D788" s="107" t="s">
        <v>652</v>
      </c>
      <c r="E788" s="107" t="str">
        <f t="shared" si="300"/>
        <v>solar PV</v>
      </c>
      <c r="F788" s="107">
        <f>F62/SUMIFS(F$3:F$722,$B$3:$B$722,$B788)*SUMIFS(Calculations!$E$3:$E$53,Calculations!$A$3:$A$53,$B788)</f>
        <v>0</v>
      </c>
      <c r="G788" s="107">
        <f>G62/SUMIFS(G$3:G$722,$B$3:$B$722,$B788)*SUMIFS(Calculations!$E$3:$E$53,Calculations!$A$3:$A$53,$B788)</f>
        <v>0</v>
      </c>
      <c r="H788" s="107">
        <f>H62/SUMIFS(H$3:H$722,$B$3:$B$722,$B788)*SUMIFS(Calculations!$E$3:$E$53,Calculations!$A$3:$A$53,$B788)</f>
        <v>0</v>
      </c>
      <c r="I788" s="107">
        <f>I62/SUMIFS(I$3:I$722,$B$3:$B$722,$B788)*SUMIFS(Calculations!$E$3:$E$53,Calculations!$A$3:$A$53,$B788)</f>
        <v>0</v>
      </c>
      <c r="J788" s="107">
        <f>J62/SUMIFS(J$3:J$722,$B$3:$B$722,$B788)*SUMIFS(Calculations!$E$3:$E$53,Calculations!$A$3:$A$53,$B788)</f>
        <v>0</v>
      </c>
      <c r="K788" s="107">
        <f>K62/SUMIFS(K$3:K$722,$B$3:$B$722,$B788)*SUMIFS(Calculations!$E$3:$E$53,Calculations!$A$3:$A$53,$B788)</f>
        <v>0</v>
      </c>
      <c r="L788" s="107">
        <f>L62/SUMIFS(L$3:L$722,$B$3:$B$722,$B788)*SUMIFS(Calculations!$E$3:$E$53,Calculations!$A$3:$A$53,$B788)</f>
        <v>0</v>
      </c>
      <c r="M788" s="107">
        <f>M62/SUMIFS(M$3:M$722,$B$3:$B$722,$B788)*SUMIFS(Calculations!$E$3:$E$53,Calculations!$A$3:$A$53,$B788)</f>
        <v>0</v>
      </c>
      <c r="N788" s="107">
        <f>N62/SUMIFS(N$3:N$722,$B$3:$B$722,$B788)*SUMIFS(Calculations!$E$3:$E$53,Calculations!$A$3:$A$53,$B788)</f>
        <v>0</v>
      </c>
      <c r="O788" s="107">
        <f>O62/SUMIFS(O$3:O$722,$B$3:$B$722,$B788)*SUMIFS(Calculations!$E$3:$E$53,Calculations!$A$3:$A$53,$B788)</f>
        <v>0</v>
      </c>
      <c r="P788" s="107">
        <f>P62/SUMIFS(P$3:P$722,$B$3:$B$722,$B788)*SUMIFS(Calculations!$E$3:$E$53,Calculations!$A$3:$A$53,$B788)</f>
        <v>0</v>
      </c>
      <c r="Q788" s="107">
        <f>Q62/SUMIFS(Q$3:Q$722,$B$3:$B$722,$B788)*SUMIFS(Calculations!$E$3:$E$53,Calculations!$A$3:$A$53,$B788)</f>
        <v>0</v>
      </c>
      <c r="R788" s="107">
        <f>R62/SUMIFS(R$3:R$722,$B$3:$B$722,$B788)*SUMIFS(Calculations!$E$3:$E$53,Calculations!$A$3:$A$53,$B788)</f>
        <v>0</v>
      </c>
    </row>
    <row r="789" spans="2:18" ht="15.75" customHeight="1">
      <c r="B789" s="107" t="s">
        <v>540</v>
      </c>
      <c r="C789" s="107" t="s">
        <v>448</v>
      </c>
      <c r="D789" s="107" t="s">
        <v>638</v>
      </c>
      <c r="E789" s="107" t="str">
        <f t="shared" si="300"/>
        <v>biomass</v>
      </c>
      <c r="F789" s="107">
        <f>F63/SUMIFS(F$3:F$722,$B$3:$B$722,$B789)*SUMIFS(Calculations!$E$3:$E$53,Calculations!$A$3:$A$53,$B789)</f>
        <v>0</v>
      </c>
      <c r="G789" s="107">
        <f>G63/SUMIFS(G$3:G$722,$B$3:$B$722,$B789)*SUMIFS(Calculations!$E$3:$E$53,Calculations!$A$3:$A$53,$B789)</f>
        <v>0</v>
      </c>
      <c r="H789" s="107">
        <f>H63/SUMIFS(H$3:H$722,$B$3:$B$722,$B789)*SUMIFS(Calculations!$E$3:$E$53,Calculations!$A$3:$A$53,$B789)</f>
        <v>0</v>
      </c>
      <c r="I789" s="107">
        <f>I63/SUMIFS(I$3:I$722,$B$3:$B$722,$B789)*SUMIFS(Calculations!$E$3:$E$53,Calculations!$A$3:$A$53,$B789)</f>
        <v>0</v>
      </c>
      <c r="J789" s="107">
        <f>J63/SUMIFS(J$3:J$722,$B$3:$B$722,$B789)*SUMIFS(Calculations!$E$3:$E$53,Calculations!$A$3:$A$53,$B789)</f>
        <v>0</v>
      </c>
      <c r="K789" s="107">
        <f>K63/SUMIFS(K$3:K$722,$B$3:$B$722,$B789)*SUMIFS(Calculations!$E$3:$E$53,Calculations!$A$3:$A$53,$B789)</f>
        <v>0</v>
      </c>
      <c r="L789" s="107">
        <f>L63/SUMIFS(L$3:L$722,$B$3:$B$722,$B789)*SUMIFS(Calculations!$E$3:$E$53,Calculations!$A$3:$A$53,$B789)</f>
        <v>0</v>
      </c>
      <c r="M789" s="107">
        <f>M63/SUMIFS(M$3:M$722,$B$3:$B$722,$B789)*SUMIFS(Calculations!$E$3:$E$53,Calculations!$A$3:$A$53,$B789)</f>
        <v>0</v>
      </c>
      <c r="N789" s="107">
        <f>N63/SUMIFS(N$3:N$722,$B$3:$B$722,$B789)*SUMIFS(Calculations!$E$3:$E$53,Calculations!$A$3:$A$53,$B789)</f>
        <v>0</v>
      </c>
      <c r="O789" s="107">
        <f>O63/SUMIFS(O$3:O$722,$B$3:$B$722,$B789)*SUMIFS(Calculations!$E$3:$E$53,Calculations!$A$3:$A$53,$B789)</f>
        <v>0</v>
      </c>
      <c r="P789" s="107">
        <f>P63/SUMIFS(P$3:P$722,$B$3:$B$722,$B789)*SUMIFS(Calculations!$E$3:$E$53,Calculations!$A$3:$A$53,$B789)</f>
        <v>0</v>
      </c>
      <c r="Q789" s="107">
        <f>Q63/SUMIFS(Q$3:Q$722,$B$3:$B$722,$B789)*SUMIFS(Calculations!$E$3:$E$53,Calculations!$A$3:$A$53,$B789)</f>
        <v>0</v>
      </c>
      <c r="R789" s="107">
        <f>R63/SUMIFS(R$3:R$722,$B$3:$B$722,$B789)*SUMIFS(Calculations!$E$3:$E$53,Calculations!$A$3:$A$53,$B789)</f>
        <v>0</v>
      </c>
    </row>
    <row r="790" spans="2:18" ht="15.75" customHeight="1">
      <c r="B790" s="107" t="s">
        <v>540</v>
      </c>
      <c r="C790" s="107" t="s">
        <v>448</v>
      </c>
      <c r="D790" s="107" t="s">
        <v>639</v>
      </c>
      <c r="E790" s="107" t="str">
        <f t="shared" si="300"/>
        <v>hard coal</v>
      </c>
      <c r="F790" s="107">
        <f>F64/SUMIFS(F$3:F$722,$B$3:$B$722,$B790)*SUMIFS(Calculations!$E$3:$E$53,Calculations!$A$3:$A$53,$B790)</f>
        <v>0</v>
      </c>
      <c r="G790" s="107">
        <f>G64/SUMIFS(G$3:G$722,$B$3:$B$722,$B790)*SUMIFS(Calculations!$E$3:$E$53,Calculations!$A$3:$A$53,$B790)</f>
        <v>0</v>
      </c>
      <c r="H790" s="107">
        <f>H64/SUMIFS(H$3:H$722,$B$3:$B$722,$B790)*SUMIFS(Calculations!$E$3:$E$53,Calculations!$A$3:$A$53,$B790)</f>
        <v>0</v>
      </c>
      <c r="I790" s="107">
        <f>I64/SUMIFS(I$3:I$722,$B$3:$B$722,$B790)*SUMIFS(Calculations!$E$3:$E$53,Calculations!$A$3:$A$53,$B790)</f>
        <v>0</v>
      </c>
      <c r="J790" s="107">
        <f>J64/SUMIFS(J$3:J$722,$B$3:$B$722,$B790)*SUMIFS(Calculations!$E$3:$E$53,Calculations!$A$3:$A$53,$B790)</f>
        <v>0</v>
      </c>
      <c r="K790" s="107">
        <f>K64/SUMIFS(K$3:K$722,$B$3:$B$722,$B790)*SUMIFS(Calculations!$E$3:$E$53,Calculations!$A$3:$A$53,$B790)</f>
        <v>0</v>
      </c>
      <c r="L790" s="107">
        <f>L64/SUMIFS(L$3:L$722,$B$3:$B$722,$B790)*SUMIFS(Calculations!$E$3:$E$53,Calculations!$A$3:$A$53,$B790)</f>
        <v>0</v>
      </c>
      <c r="M790" s="107">
        <f>M64/SUMIFS(M$3:M$722,$B$3:$B$722,$B790)*SUMIFS(Calculations!$E$3:$E$53,Calculations!$A$3:$A$53,$B790)</f>
        <v>0</v>
      </c>
      <c r="N790" s="107">
        <f>N64/SUMIFS(N$3:N$722,$B$3:$B$722,$B790)*SUMIFS(Calculations!$E$3:$E$53,Calculations!$A$3:$A$53,$B790)</f>
        <v>0</v>
      </c>
      <c r="O790" s="107">
        <f>O64/SUMIFS(O$3:O$722,$B$3:$B$722,$B790)*SUMIFS(Calculations!$E$3:$E$53,Calculations!$A$3:$A$53,$B790)</f>
        <v>0</v>
      </c>
      <c r="P790" s="107">
        <f>P64/SUMIFS(P$3:P$722,$B$3:$B$722,$B790)*SUMIFS(Calculations!$E$3:$E$53,Calculations!$A$3:$A$53,$B790)</f>
        <v>0</v>
      </c>
      <c r="Q790" s="107">
        <f>Q64/SUMIFS(Q$3:Q$722,$B$3:$B$722,$B790)*SUMIFS(Calculations!$E$3:$E$53,Calculations!$A$3:$A$53,$B790)</f>
        <v>0</v>
      </c>
      <c r="R790" s="107">
        <f>R64/SUMIFS(R$3:R$722,$B$3:$B$722,$B790)*SUMIFS(Calculations!$E$3:$E$53,Calculations!$A$3:$A$53,$B790)</f>
        <v>0</v>
      </c>
    </row>
    <row r="791" spans="2:18" ht="15.75" customHeight="1">
      <c r="B791" s="107" t="s">
        <v>540</v>
      </c>
      <c r="C791" s="107" t="s">
        <v>448</v>
      </c>
      <c r="D791" s="107" t="s">
        <v>640</v>
      </c>
      <c r="E791" s="107" t="str">
        <f t="shared" si="300"/>
        <v>solar thermal</v>
      </c>
      <c r="F791" s="107">
        <f>F65/SUMIFS(F$3:F$722,$B$3:$B$722,$B791)*SUMIFS(Calculations!$E$3:$E$53,Calculations!$A$3:$A$53,$B791)</f>
        <v>0</v>
      </c>
      <c r="G791" s="107">
        <f>G65/SUMIFS(G$3:G$722,$B$3:$B$722,$B791)*SUMIFS(Calculations!$E$3:$E$53,Calculations!$A$3:$A$53,$B791)</f>
        <v>0</v>
      </c>
      <c r="H791" s="107">
        <f>H65/SUMIFS(H$3:H$722,$B$3:$B$722,$B791)*SUMIFS(Calculations!$E$3:$E$53,Calculations!$A$3:$A$53,$B791)</f>
        <v>0</v>
      </c>
      <c r="I791" s="107">
        <f>I65/SUMIFS(I$3:I$722,$B$3:$B$722,$B791)*SUMIFS(Calculations!$E$3:$E$53,Calculations!$A$3:$A$53,$B791)</f>
        <v>0</v>
      </c>
      <c r="J791" s="107">
        <f>J65/SUMIFS(J$3:J$722,$B$3:$B$722,$B791)*SUMIFS(Calculations!$E$3:$E$53,Calculations!$A$3:$A$53,$B791)</f>
        <v>0</v>
      </c>
      <c r="K791" s="107">
        <f>K65/SUMIFS(K$3:K$722,$B$3:$B$722,$B791)*SUMIFS(Calculations!$E$3:$E$53,Calculations!$A$3:$A$53,$B791)</f>
        <v>0</v>
      </c>
      <c r="L791" s="107">
        <f>L65/SUMIFS(L$3:L$722,$B$3:$B$722,$B791)*SUMIFS(Calculations!$E$3:$E$53,Calculations!$A$3:$A$53,$B791)</f>
        <v>0</v>
      </c>
      <c r="M791" s="107">
        <f>M65/SUMIFS(M$3:M$722,$B$3:$B$722,$B791)*SUMIFS(Calculations!$E$3:$E$53,Calculations!$A$3:$A$53,$B791)</f>
        <v>0</v>
      </c>
      <c r="N791" s="107">
        <f>N65/SUMIFS(N$3:N$722,$B$3:$B$722,$B791)*SUMIFS(Calculations!$E$3:$E$53,Calculations!$A$3:$A$53,$B791)</f>
        <v>0</v>
      </c>
      <c r="O791" s="107">
        <f>O65/SUMIFS(O$3:O$722,$B$3:$B$722,$B791)*SUMIFS(Calculations!$E$3:$E$53,Calculations!$A$3:$A$53,$B791)</f>
        <v>0</v>
      </c>
      <c r="P791" s="107">
        <f>P65/SUMIFS(P$3:P$722,$B$3:$B$722,$B791)*SUMIFS(Calculations!$E$3:$E$53,Calculations!$A$3:$A$53,$B791)</f>
        <v>0</v>
      </c>
      <c r="Q791" s="107">
        <f>Q65/SUMIFS(Q$3:Q$722,$B$3:$B$722,$B791)*SUMIFS(Calculations!$E$3:$E$53,Calculations!$A$3:$A$53,$B791)</f>
        <v>0</v>
      </c>
      <c r="R791" s="107">
        <f>R65/SUMIFS(R$3:R$722,$B$3:$B$722,$B791)*SUMIFS(Calculations!$E$3:$E$53,Calculations!$A$3:$A$53,$B791)</f>
        <v>0</v>
      </c>
    </row>
    <row r="792" spans="2:18" ht="15.75" customHeight="1">
      <c r="B792" s="107" t="s">
        <v>540</v>
      </c>
      <c r="C792" s="107" t="s">
        <v>448</v>
      </c>
      <c r="D792" s="107" t="s">
        <v>641</v>
      </c>
      <c r="E792" s="107" t="str">
        <f t="shared" si="300"/>
        <v>geothermal</v>
      </c>
      <c r="F792" s="107">
        <f>F66/SUMIFS(F$3:F$722,$B$3:$B$722,$B792)*SUMIFS(Calculations!$E$3:$E$53,Calculations!$A$3:$A$53,$B792)</f>
        <v>0</v>
      </c>
      <c r="G792" s="107">
        <f>G66/SUMIFS(G$3:G$722,$B$3:$B$722,$B792)*SUMIFS(Calculations!$E$3:$E$53,Calculations!$A$3:$A$53,$B792)</f>
        <v>0</v>
      </c>
      <c r="H792" s="107">
        <f>H66/SUMIFS(H$3:H$722,$B$3:$B$722,$B792)*SUMIFS(Calculations!$E$3:$E$53,Calculations!$A$3:$A$53,$B792)</f>
        <v>0</v>
      </c>
      <c r="I792" s="107">
        <f>I66/SUMIFS(I$3:I$722,$B$3:$B$722,$B792)*SUMIFS(Calculations!$E$3:$E$53,Calculations!$A$3:$A$53,$B792)</f>
        <v>0</v>
      </c>
      <c r="J792" s="107">
        <f>J66/SUMIFS(J$3:J$722,$B$3:$B$722,$B792)*SUMIFS(Calculations!$E$3:$E$53,Calculations!$A$3:$A$53,$B792)</f>
        <v>0</v>
      </c>
      <c r="K792" s="107">
        <f>K66/SUMIFS(K$3:K$722,$B$3:$B$722,$B792)*SUMIFS(Calculations!$E$3:$E$53,Calculations!$A$3:$A$53,$B792)</f>
        <v>0</v>
      </c>
      <c r="L792" s="107">
        <f>L66/SUMIFS(L$3:L$722,$B$3:$B$722,$B792)*SUMIFS(Calculations!$E$3:$E$53,Calculations!$A$3:$A$53,$B792)</f>
        <v>0</v>
      </c>
      <c r="M792" s="107">
        <f>M66/SUMIFS(M$3:M$722,$B$3:$B$722,$B792)*SUMIFS(Calculations!$E$3:$E$53,Calculations!$A$3:$A$53,$B792)</f>
        <v>0</v>
      </c>
      <c r="N792" s="107">
        <f>N66/SUMIFS(N$3:N$722,$B$3:$B$722,$B792)*SUMIFS(Calculations!$E$3:$E$53,Calculations!$A$3:$A$53,$B792)</f>
        <v>0</v>
      </c>
      <c r="O792" s="107">
        <f>O66/SUMIFS(O$3:O$722,$B$3:$B$722,$B792)*SUMIFS(Calculations!$E$3:$E$53,Calculations!$A$3:$A$53,$B792)</f>
        <v>0</v>
      </c>
      <c r="P792" s="107">
        <f>P66/SUMIFS(P$3:P$722,$B$3:$B$722,$B792)*SUMIFS(Calculations!$E$3:$E$53,Calculations!$A$3:$A$53,$B792)</f>
        <v>0</v>
      </c>
      <c r="Q792" s="107">
        <f>Q66/SUMIFS(Q$3:Q$722,$B$3:$B$722,$B792)*SUMIFS(Calculations!$E$3:$E$53,Calculations!$A$3:$A$53,$B792)</f>
        <v>0</v>
      </c>
      <c r="R792" s="107">
        <f>R66/SUMIFS(R$3:R$722,$B$3:$B$722,$B792)*SUMIFS(Calculations!$E$3:$E$53,Calculations!$A$3:$A$53,$B792)</f>
        <v>0</v>
      </c>
    </row>
    <row r="793" spans="2:18" ht="15.75" customHeight="1">
      <c r="B793" s="107" t="s">
        <v>540</v>
      </c>
      <c r="C793" s="107" t="s">
        <v>448</v>
      </c>
      <c r="D793" s="107" t="s">
        <v>642</v>
      </c>
      <c r="E793" s="107" t="str">
        <f t="shared" ref="E793:E856" si="301">LOOKUP(D793,$U$2:$V$15,$V$2:$V$15)</f>
        <v>hydro</v>
      </c>
      <c r="F793" s="107">
        <f>F67/SUMIFS(F$3:F$722,$B$3:$B$722,$B793)*SUMIFS(Calculations!$E$3:$E$53,Calculations!$A$3:$A$53,$B793)</f>
        <v>0</v>
      </c>
      <c r="G793" s="107">
        <f>G67/SUMIFS(G$3:G$722,$B$3:$B$722,$B793)*SUMIFS(Calculations!$E$3:$E$53,Calculations!$A$3:$A$53,$B793)</f>
        <v>0</v>
      </c>
      <c r="H793" s="107">
        <f>H67/SUMIFS(H$3:H$722,$B$3:$B$722,$B793)*SUMIFS(Calculations!$E$3:$E$53,Calculations!$A$3:$A$53,$B793)</f>
        <v>0</v>
      </c>
      <c r="I793" s="107">
        <f>I67/SUMIFS(I$3:I$722,$B$3:$B$722,$B793)*SUMIFS(Calculations!$E$3:$E$53,Calculations!$A$3:$A$53,$B793)</f>
        <v>0</v>
      </c>
      <c r="J793" s="107">
        <f>J67/SUMIFS(J$3:J$722,$B$3:$B$722,$B793)*SUMIFS(Calculations!$E$3:$E$53,Calculations!$A$3:$A$53,$B793)</f>
        <v>0</v>
      </c>
      <c r="K793" s="107">
        <f>K67/SUMIFS(K$3:K$722,$B$3:$B$722,$B793)*SUMIFS(Calculations!$E$3:$E$53,Calculations!$A$3:$A$53,$B793)</f>
        <v>0</v>
      </c>
      <c r="L793" s="107">
        <f>L67/SUMIFS(L$3:L$722,$B$3:$B$722,$B793)*SUMIFS(Calculations!$E$3:$E$53,Calculations!$A$3:$A$53,$B793)</f>
        <v>0</v>
      </c>
      <c r="M793" s="107">
        <f>M67/SUMIFS(M$3:M$722,$B$3:$B$722,$B793)*SUMIFS(Calculations!$E$3:$E$53,Calculations!$A$3:$A$53,$B793)</f>
        <v>0</v>
      </c>
      <c r="N793" s="107">
        <f>N67/SUMIFS(N$3:N$722,$B$3:$B$722,$B793)*SUMIFS(Calculations!$E$3:$E$53,Calculations!$A$3:$A$53,$B793)</f>
        <v>0</v>
      </c>
      <c r="O793" s="107">
        <f>O67/SUMIFS(O$3:O$722,$B$3:$B$722,$B793)*SUMIFS(Calculations!$E$3:$E$53,Calculations!$A$3:$A$53,$B793)</f>
        <v>0</v>
      </c>
      <c r="P793" s="107">
        <f>P67/SUMIFS(P$3:P$722,$B$3:$B$722,$B793)*SUMIFS(Calculations!$E$3:$E$53,Calculations!$A$3:$A$53,$B793)</f>
        <v>0</v>
      </c>
      <c r="Q793" s="107">
        <f>Q67/SUMIFS(Q$3:Q$722,$B$3:$B$722,$B793)*SUMIFS(Calculations!$E$3:$E$53,Calculations!$A$3:$A$53,$B793)</f>
        <v>0</v>
      </c>
      <c r="R793" s="107">
        <f>R67/SUMIFS(R$3:R$722,$B$3:$B$722,$B793)*SUMIFS(Calculations!$E$3:$E$53,Calculations!$A$3:$A$53,$B793)</f>
        <v>0</v>
      </c>
    </row>
    <row r="794" spans="2:18" ht="15.75" customHeight="1">
      <c r="B794" s="107" t="s">
        <v>540</v>
      </c>
      <c r="C794" s="107" t="s">
        <v>448</v>
      </c>
      <c r="D794" s="107" t="s">
        <v>632</v>
      </c>
      <c r="E794" s="107" t="str">
        <f t="shared" si="301"/>
        <v>hydro</v>
      </c>
      <c r="F794" s="107">
        <f>F68/SUMIFS(F$3:F$722,$B$3:$B$722,$B794)*SUMIFS(Calculations!$E$3:$E$53,Calculations!$A$3:$A$53,$B794)</f>
        <v>0</v>
      </c>
      <c r="G794" s="107">
        <f>G68/SUMIFS(G$3:G$722,$B$3:$B$722,$B794)*SUMIFS(Calculations!$E$3:$E$53,Calculations!$A$3:$A$53,$B794)</f>
        <v>0</v>
      </c>
      <c r="H794" s="107">
        <f>H68/SUMIFS(H$3:H$722,$B$3:$B$722,$B794)*SUMIFS(Calculations!$E$3:$E$53,Calculations!$A$3:$A$53,$B794)</f>
        <v>0</v>
      </c>
      <c r="I794" s="107">
        <f>I68/SUMIFS(I$3:I$722,$B$3:$B$722,$B794)*SUMIFS(Calculations!$E$3:$E$53,Calculations!$A$3:$A$53,$B794)</f>
        <v>0</v>
      </c>
      <c r="J794" s="107">
        <f>J68/SUMIFS(J$3:J$722,$B$3:$B$722,$B794)*SUMIFS(Calculations!$E$3:$E$53,Calculations!$A$3:$A$53,$B794)</f>
        <v>0</v>
      </c>
      <c r="K794" s="107">
        <f>K68/SUMIFS(K$3:K$722,$B$3:$B$722,$B794)*SUMIFS(Calculations!$E$3:$E$53,Calculations!$A$3:$A$53,$B794)</f>
        <v>0</v>
      </c>
      <c r="L794" s="107">
        <f>L68/SUMIFS(L$3:L$722,$B$3:$B$722,$B794)*SUMIFS(Calculations!$E$3:$E$53,Calculations!$A$3:$A$53,$B794)</f>
        <v>0</v>
      </c>
      <c r="M794" s="107">
        <f>M68/SUMIFS(M$3:M$722,$B$3:$B$722,$B794)*SUMIFS(Calculations!$E$3:$E$53,Calculations!$A$3:$A$53,$B794)</f>
        <v>0</v>
      </c>
      <c r="N794" s="107">
        <f>N68/SUMIFS(N$3:N$722,$B$3:$B$722,$B794)*SUMIFS(Calculations!$E$3:$E$53,Calculations!$A$3:$A$53,$B794)</f>
        <v>0</v>
      </c>
      <c r="O794" s="107">
        <f>O68/SUMIFS(O$3:O$722,$B$3:$B$722,$B794)*SUMIFS(Calculations!$E$3:$E$53,Calculations!$A$3:$A$53,$B794)</f>
        <v>0</v>
      </c>
      <c r="P794" s="107">
        <f>P68/SUMIFS(P$3:P$722,$B$3:$B$722,$B794)*SUMIFS(Calculations!$E$3:$E$53,Calculations!$A$3:$A$53,$B794)</f>
        <v>0</v>
      </c>
      <c r="Q794" s="107">
        <f>Q68/SUMIFS(Q$3:Q$722,$B$3:$B$722,$B794)*SUMIFS(Calculations!$E$3:$E$53,Calculations!$A$3:$A$53,$B794)</f>
        <v>0</v>
      </c>
      <c r="R794" s="107">
        <f>R68/SUMIFS(R$3:R$722,$B$3:$B$722,$B794)*SUMIFS(Calculations!$E$3:$E$53,Calculations!$A$3:$A$53,$B794)</f>
        <v>0</v>
      </c>
    </row>
    <row r="795" spans="2:18" ht="15.75" customHeight="1">
      <c r="B795" s="107" t="s">
        <v>540</v>
      </c>
      <c r="C795" s="107" t="s">
        <v>448</v>
      </c>
      <c r="D795" s="107" t="s">
        <v>643</v>
      </c>
      <c r="E795" s="107" t="str">
        <f t="shared" si="301"/>
        <v>onshore wind</v>
      </c>
      <c r="F795" s="107">
        <f>F69/SUMIFS(F$3:F$722,$B$3:$B$722,$B795)*SUMIFS(Calculations!$E$3:$E$53,Calculations!$A$3:$A$53,$B795)</f>
        <v>0</v>
      </c>
      <c r="G795" s="107">
        <f>G69/SUMIFS(G$3:G$722,$B$3:$B$722,$B795)*SUMIFS(Calculations!$E$3:$E$53,Calculations!$A$3:$A$53,$B795)</f>
        <v>0</v>
      </c>
      <c r="H795" s="107">
        <f>H69/SUMIFS(H$3:H$722,$B$3:$B$722,$B795)*SUMIFS(Calculations!$E$3:$E$53,Calculations!$A$3:$A$53,$B795)</f>
        <v>0</v>
      </c>
      <c r="I795" s="107">
        <f>I69/SUMIFS(I$3:I$722,$B$3:$B$722,$B795)*SUMIFS(Calculations!$E$3:$E$53,Calculations!$A$3:$A$53,$B795)</f>
        <v>0</v>
      </c>
      <c r="J795" s="107">
        <f>J69/SUMIFS(J$3:J$722,$B$3:$B$722,$B795)*SUMIFS(Calculations!$E$3:$E$53,Calculations!$A$3:$A$53,$B795)</f>
        <v>0</v>
      </c>
      <c r="K795" s="107">
        <f>K69/SUMIFS(K$3:K$722,$B$3:$B$722,$B795)*SUMIFS(Calculations!$E$3:$E$53,Calculations!$A$3:$A$53,$B795)</f>
        <v>0</v>
      </c>
      <c r="L795" s="107">
        <f>L69/SUMIFS(L$3:L$722,$B$3:$B$722,$B795)*SUMIFS(Calculations!$E$3:$E$53,Calculations!$A$3:$A$53,$B795)</f>
        <v>0</v>
      </c>
      <c r="M795" s="107">
        <f>M69/SUMIFS(M$3:M$722,$B$3:$B$722,$B795)*SUMIFS(Calculations!$E$3:$E$53,Calculations!$A$3:$A$53,$B795)</f>
        <v>0</v>
      </c>
      <c r="N795" s="107">
        <f>N69/SUMIFS(N$3:N$722,$B$3:$B$722,$B795)*SUMIFS(Calculations!$E$3:$E$53,Calculations!$A$3:$A$53,$B795)</f>
        <v>0</v>
      </c>
      <c r="O795" s="107">
        <f>O69/SUMIFS(O$3:O$722,$B$3:$B$722,$B795)*SUMIFS(Calculations!$E$3:$E$53,Calculations!$A$3:$A$53,$B795)</f>
        <v>0</v>
      </c>
      <c r="P795" s="107">
        <f>P69/SUMIFS(P$3:P$722,$B$3:$B$722,$B795)*SUMIFS(Calculations!$E$3:$E$53,Calculations!$A$3:$A$53,$B795)</f>
        <v>0</v>
      </c>
      <c r="Q795" s="107">
        <f>Q69/SUMIFS(Q$3:Q$722,$B$3:$B$722,$B795)*SUMIFS(Calculations!$E$3:$E$53,Calculations!$A$3:$A$53,$B795)</f>
        <v>0</v>
      </c>
      <c r="R795" s="107">
        <f>R69/SUMIFS(R$3:R$722,$B$3:$B$722,$B795)*SUMIFS(Calculations!$E$3:$E$53,Calculations!$A$3:$A$53,$B795)</f>
        <v>0</v>
      </c>
    </row>
    <row r="796" spans="2:18" ht="15.75" customHeight="1">
      <c r="B796" s="107" t="s">
        <v>540</v>
      </c>
      <c r="C796" s="107" t="s">
        <v>448</v>
      </c>
      <c r="D796" s="107" t="s">
        <v>644</v>
      </c>
      <c r="E796" s="107" t="str">
        <f t="shared" si="301"/>
        <v>natural gas nonpeaker</v>
      </c>
      <c r="F796" s="107">
        <f>F70/SUMIFS(F$3:F$722,$B$3:$B$722,$B796)*SUMIFS(Calculations!$E$3:$E$53,Calculations!$A$3:$A$53,$B796)</f>
        <v>0</v>
      </c>
      <c r="G796" s="107">
        <f>G70/SUMIFS(G$3:G$722,$B$3:$B$722,$B796)*SUMIFS(Calculations!$E$3:$E$53,Calculations!$A$3:$A$53,$B796)</f>
        <v>0</v>
      </c>
      <c r="H796" s="107">
        <f>H70/SUMIFS(H$3:H$722,$B$3:$B$722,$B796)*SUMIFS(Calculations!$E$3:$E$53,Calculations!$A$3:$A$53,$B796)</f>
        <v>0</v>
      </c>
      <c r="I796" s="107">
        <f>I70/SUMIFS(I$3:I$722,$B$3:$B$722,$B796)*SUMIFS(Calculations!$E$3:$E$53,Calculations!$A$3:$A$53,$B796)</f>
        <v>0</v>
      </c>
      <c r="J796" s="107">
        <f>J70/SUMIFS(J$3:J$722,$B$3:$B$722,$B796)*SUMIFS(Calculations!$E$3:$E$53,Calculations!$A$3:$A$53,$B796)</f>
        <v>0</v>
      </c>
      <c r="K796" s="107">
        <f>K70/SUMIFS(K$3:K$722,$B$3:$B$722,$B796)*SUMIFS(Calculations!$E$3:$E$53,Calculations!$A$3:$A$53,$B796)</f>
        <v>0</v>
      </c>
      <c r="L796" s="107">
        <f>L70/SUMIFS(L$3:L$722,$B$3:$B$722,$B796)*SUMIFS(Calculations!$E$3:$E$53,Calculations!$A$3:$A$53,$B796)</f>
        <v>0</v>
      </c>
      <c r="M796" s="107">
        <f>M70/SUMIFS(M$3:M$722,$B$3:$B$722,$B796)*SUMIFS(Calculations!$E$3:$E$53,Calculations!$A$3:$A$53,$B796)</f>
        <v>0</v>
      </c>
      <c r="N796" s="107">
        <f>N70/SUMIFS(N$3:N$722,$B$3:$B$722,$B796)*SUMIFS(Calculations!$E$3:$E$53,Calculations!$A$3:$A$53,$B796)</f>
        <v>0</v>
      </c>
      <c r="O796" s="107">
        <f>O70/SUMIFS(O$3:O$722,$B$3:$B$722,$B796)*SUMIFS(Calculations!$E$3:$E$53,Calculations!$A$3:$A$53,$B796)</f>
        <v>0</v>
      </c>
      <c r="P796" s="107">
        <f>P70/SUMIFS(P$3:P$722,$B$3:$B$722,$B796)*SUMIFS(Calculations!$E$3:$E$53,Calculations!$A$3:$A$53,$B796)</f>
        <v>0</v>
      </c>
      <c r="Q796" s="107">
        <f>Q70/SUMIFS(Q$3:Q$722,$B$3:$B$722,$B796)*SUMIFS(Calculations!$E$3:$E$53,Calculations!$A$3:$A$53,$B796)</f>
        <v>0</v>
      </c>
      <c r="R796" s="107">
        <f>R70/SUMIFS(R$3:R$722,$B$3:$B$722,$B796)*SUMIFS(Calculations!$E$3:$E$53,Calculations!$A$3:$A$53,$B796)</f>
        <v>0</v>
      </c>
    </row>
    <row r="797" spans="2:18" ht="15.75" customHeight="1">
      <c r="B797" s="107" t="s">
        <v>540</v>
      </c>
      <c r="C797" s="107" t="s">
        <v>448</v>
      </c>
      <c r="D797" s="107" t="s">
        <v>645</v>
      </c>
      <c r="E797" s="107" t="str">
        <f t="shared" si="301"/>
        <v>natural gas peaker</v>
      </c>
      <c r="F797" s="107">
        <f>F71/SUMIFS(F$3:F$722,$B$3:$B$722,$B797)*SUMIFS(Calculations!$E$3:$E$53,Calculations!$A$3:$A$53,$B797)</f>
        <v>0</v>
      </c>
      <c r="G797" s="107">
        <f>G71/SUMIFS(G$3:G$722,$B$3:$B$722,$B797)*SUMIFS(Calculations!$E$3:$E$53,Calculations!$A$3:$A$53,$B797)</f>
        <v>0</v>
      </c>
      <c r="H797" s="107">
        <f>H71/SUMIFS(H$3:H$722,$B$3:$B$722,$B797)*SUMIFS(Calculations!$E$3:$E$53,Calculations!$A$3:$A$53,$B797)</f>
        <v>0</v>
      </c>
      <c r="I797" s="107">
        <f>I71/SUMIFS(I$3:I$722,$B$3:$B$722,$B797)*SUMIFS(Calculations!$E$3:$E$53,Calculations!$A$3:$A$53,$B797)</f>
        <v>0</v>
      </c>
      <c r="J797" s="107">
        <f>J71/SUMIFS(J$3:J$722,$B$3:$B$722,$B797)*SUMIFS(Calculations!$E$3:$E$53,Calculations!$A$3:$A$53,$B797)</f>
        <v>0</v>
      </c>
      <c r="K797" s="107">
        <f>K71/SUMIFS(K$3:K$722,$B$3:$B$722,$B797)*SUMIFS(Calculations!$E$3:$E$53,Calculations!$A$3:$A$53,$B797)</f>
        <v>0</v>
      </c>
      <c r="L797" s="107">
        <f>L71/SUMIFS(L$3:L$722,$B$3:$B$722,$B797)*SUMIFS(Calculations!$E$3:$E$53,Calculations!$A$3:$A$53,$B797)</f>
        <v>0</v>
      </c>
      <c r="M797" s="107">
        <f>M71/SUMIFS(M$3:M$722,$B$3:$B$722,$B797)*SUMIFS(Calculations!$E$3:$E$53,Calculations!$A$3:$A$53,$B797)</f>
        <v>0</v>
      </c>
      <c r="N797" s="107">
        <f>N71/SUMIFS(N$3:N$722,$B$3:$B$722,$B797)*SUMIFS(Calculations!$E$3:$E$53,Calculations!$A$3:$A$53,$B797)</f>
        <v>0</v>
      </c>
      <c r="O797" s="107">
        <f>O71/SUMIFS(O$3:O$722,$B$3:$B$722,$B797)*SUMIFS(Calculations!$E$3:$E$53,Calculations!$A$3:$A$53,$B797)</f>
        <v>0</v>
      </c>
      <c r="P797" s="107">
        <f>P71/SUMIFS(P$3:P$722,$B$3:$B$722,$B797)*SUMIFS(Calculations!$E$3:$E$53,Calculations!$A$3:$A$53,$B797)</f>
        <v>0</v>
      </c>
      <c r="Q797" s="107">
        <f>Q71/SUMIFS(Q$3:Q$722,$B$3:$B$722,$B797)*SUMIFS(Calculations!$E$3:$E$53,Calculations!$A$3:$A$53,$B797)</f>
        <v>0</v>
      </c>
      <c r="R797" s="107">
        <f>R71/SUMIFS(R$3:R$722,$B$3:$B$722,$B797)*SUMIFS(Calculations!$E$3:$E$53,Calculations!$A$3:$A$53,$B797)</f>
        <v>0</v>
      </c>
    </row>
    <row r="798" spans="2:18" ht="15.75" customHeight="1">
      <c r="B798" s="107" t="s">
        <v>540</v>
      </c>
      <c r="C798" s="107" t="s">
        <v>448</v>
      </c>
      <c r="D798" s="107" t="s">
        <v>646</v>
      </c>
      <c r="E798" s="107" t="str">
        <f t="shared" si="301"/>
        <v>nuclear</v>
      </c>
      <c r="F798" s="107">
        <f>F72/SUMIFS(F$3:F$722,$B$3:$B$722,$B798)*SUMIFS(Calculations!$E$3:$E$53,Calculations!$A$3:$A$53,$B798)</f>
        <v>0</v>
      </c>
      <c r="G798" s="107">
        <f>G72/SUMIFS(G$3:G$722,$B$3:$B$722,$B798)*SUMIFS(Calculations!$E$3:$E$53,Calculations!$A$3:$A$53,$B798)</f>
        <v>0</v>
      </c>
      <c r="H798" s="107">
        <f>H72/SUMIFS(H$3:H$722,$B$3:$B$722,$B798)*SUMIFS(Calculations!$E$3:$E$53,Calculations!$A$3:$A$53,$B798)</f>
        <v>0</v>
      </c>
      <c r="I798" s="107">
        <f>I72/SUMIFS(I$3:I$722,$B$3:$B$722,$B798)*SUMIFS(Calculations!$E$3:$E$53,Calculations!$A$3:$A$53,$B798)</f>
        <v>0</v>
      </c>
      <c r="J798" s="107">
        <f>J72/SUMIFS(J$3:J$722,$B$3:$B$722,$B798)*SUMIFS(Calculations!$E$3:$E$53,Calculations!$A$3:$A$53,$B798)</f>
        <v>0</v>
      </c>
      <c r="K798" s="107">
        <f>K72/SUMIFS(K$3:K$722,$B$3:$B$722,$B798)*SUMIFS(Calculations!$E$3:$E$53,Calculations!$A$3:$A$53,$B798)</f>
        <v>0</v>
      </c>
      <c r="L798" s="107">
        <f>L72/SUMIFS(L$3:L$722,$B$3:$B$722,$B798)*SUMIFS(Calculations!$E$3:$E$53,Calculations!$A$3:$A$53,$B798)</f>
        <v>0</v>
      </c>
      <c r="M798" s="107">
        <f>M72/SUMIFS(M$3:M$722,$B$3:$B$722,$B798)*SUMIFS(Calculations!$E$3:$E$53,Calculations!$A$3:$A$53,$B798)</f>
        <v>0</v>
      </c>
      <c r="N798" s="107">
        <f>N72/SUMIFS(N$3:N$722,$B$3:$B$722,$B798)*SUMIFS(Calculations!$E$3:$E$53,Calculations!$A$3:$A$53,$B798)</f>
        <v>0</v>
      </c>
      <c r="O798" s="107">
        <f>O72/SUMIFS(O$3:O$722,$B$3:$B$722,$B798)*SUMIFS(Calculations!$E$3:$E$53,Calculations!$A$3:$A$53,$B798)</f>
        <v>0</v>
      </c>
      <c r="P798" s="107">
        <f>P72/SUMIFS(P$3:P$722,$B$3:$B$722,$B798)*SUMIFS(Calculations!$E$3:$E$53,Calculations!$A$3:$A$53,$B798)</f>
        <v>0</v>
      </c>
      <c r="Q798" s="107">
        <f>Q72/SUMIFS(Q$3:Q$722,$B$3:$B$722,$B798)*SUMIFS(Calculations!$E$3:$E$53,Calculations!$A$3:$A$53,$B798)</f>
        <v>0</v>
      </c>
      <c r="R798" s="107">
        <f>R72/SUMIFS(R$3:R$722,$B$3:$B$722,$B798)*SUMIFS(Calculations!$E$3:$E$53,Calculations!$A$3:$A$53,$B798)</f>
        <v>0</v>
      </c>
    </row>
    <row r="799" spans="2:18" ht="15.75" customHeight="1">
      <c r="B799" s="107" t="s">
        <v>540</v>
      </c>
      <c r="C799" s="107" t="s">
        <v>448</v>
      </c>
      <c r="D799" s="107" t="s">
        <v>647</v>
      </c>
      <c r="E799" s="107" t="str">
        <f t="shared" si="301"/>
        <v>offshore wind</v>
      </c>
      <c r="F799" s="107">
        <f>F73/SUMIFS(F$3:F$722,$B$3:$B$722,$B799)*SUMIFS(Calculations!$E$3:$E$53,Calculations!$A$3:$A$53,$B799)</f>
        <v>0</v>
      </c>
      <c r="G799" s="107">
        <f>G73/SUMIFS(G$3:G$722,$B$3:$B$722,$B799)*SUMIFS(Calculations!$E$3:$E$53,Calculations!$A$3:$A$53,$B799)</f>
        <v>0</v>
      </c>
      <c r="H799" s="107">
        <f>H73/SUMIFS(H$3:H$722,$B$3:$B$722,$B799)*SUMIFS(Calculations!$E$3:$E$53,Calculations!$A$3:$A$53,$B799)</f>
        <v>0</v>
      </c>
      <c r="I799" s="107">
        <f>I73/SUMIFS(I$3:I$722,$B$3:$B$722,$B799)*SUMIFS(Calculations!$E$3:$E$53,Calculations!$A$3:$A$53,$B799)</f>
        <v>0</v>
      </c>
      <c r="J799" s="107">
        <f>J73/SUMIFS(J$3:J$722,$B$3:$B$722,$B799)*SUMIFS(Calculations!$E$3:$E$53,Calculations!$A$3:$A$53,$B799)</f>
        <v>0</v>
      </c>
      <c r="K799" s="107">
        <f>K73/SUMIFS(K$3:K$722,$B$3:$B$722,$B799)*SUMIFS(Calculations!$E$3:$E$53,Calculations!$A$3:$A$53,$B799)</f>
        <v>0</v>
      </c>
      <c r="L799" s="107">
        <f>L73/SUMIFS(L$3:L$722,$B$3:$B$722,$B799)*SUMIFS(Calculations!$E$3:$E$53,Calculations!$A$3:$A$53,$B799)</f>
        <v>0</v>
      </c>
      <c r="M799" s="107">
        <f>M73/SUMIFS(M$3:M$722,$B$3:$B$722,$B799)*SUMIFS(Calculations!$E$3:$E$53,Calculations!$A$3:$A$53,$B799)</f>
        <v>0</v>
      </c>
      <c r="N799" s="107">
        <f>N73/SUMIFS(N$3:N$722,$B$3:$B$722,$B799)*SUMIFS(Calculations!$E$3:$E$53,Calculations!$A$3:$A$53,$B799)</f>
        <v>0</v>
      </c>
      <c r="O799" s="107">
        <f>O73/SUMIFS(O$3:O$722,$B$3:$B$722,$B799)*SUMIFS(Calculations!$E$3:$E$53,Calculations!$A$3:$A$53,$B799)</f>
        <v>0</v>
      </c>
      <c r="P799" s="107">
        <f>P73/SUMIFS(P$3:P$722,$B$3:$B$722,$B799)*SUMIFS(Calculations!$E$3:$E$53,Calculations!$A$3:$A$53,$B799)</f>
        <v>0</v>
      </c>
      <c r="Q799" s="107">
        <f>Q73/SUMIFS(Q$3:Q$722,$B$3:$B$722,$B799)*SUMIFS(Calculations!$E$3:$E$53,Calculations!$A$3:$A$53,$B799)</f>
        <v>0</v>
      </c>
      <c r="R799" s="107">
        <f>R73/SUMIFS(R$3:R$722,$B$3:$B$722,$B799)*SUMIFS(Calculations!$E$3:$E$53,Calculations!$A$3:$A$53,$B799)</f>
        <v>0</v>
      </c>
    </row>
    <row r="800" spans="2:18" ht="15.75" customHeight="1">
      <c r="B800" s="107" t="s">
        <v>540</v>
      </c>
      <c r="C800" s="107" t="s">
        <v>448</v>
      </c>
      <c r="D800" s="107" t="s">
        <v>648</v>
      </c>
      <c r="E800" s="107" t="str">
        <f t="shared" si="301"/>
        <v>crude oil</v>
      </c>
      <c r="F800" s="107">
        <f>F74/SUMIFS(F$3:F$722,$B$3:$B$722,$B800)*SUMIFS(Calculations!$E$3:$E$53,Calculations!$A$3:$A$53,$B800)</f>
        <v>0</v>
      </c>
      <c r="G800" s="107">
        <f>G74/SUMIFS(G$3:G$722,$B$3:$B$722,$B800)*SUMIFS(Calculations!$E$3:$E$53,Calculations!$A$3:$A$53,$B800)</f>
        <v>0</v>
      </c>
      <c r="H800" s="107">
        <f>H74/SUMIFS(H$3:H$722,$B$3:$B$722,$B800)*SUMIFS(Calculations!$E$3:$E$53,Calculations!$A$3:$A$53,$B800)</f>
        <v>0</v>
      </c>
      <c r="I800" s="107">
        <f>I74/SUMIFS(I$3:I$722,$B$3:$B$722,$B800)*SUMIFS(Calculations!$E$3:$E$53,Calculations!$A$3:$A$53,$B800)</f>
        <v>0</v>
      </c>
      <c r="J800" s="107">
        <f>J74/SUMIFS(J$3:J$722,$B$3:$B$722,$B800)*SUMIFS(Calculations!$E$3:$E$53,Calculations!$A$3:$A$53,$B800)</f>
        <v>0</v>
      </c>
      <c r="K800" s="107">
        <f>K74/SUMIFS(K$3:K$722,$B$3:$B$722,$B800)*SUMIFS(Calculations!$E$3:$E$53,Calculations!$A$3:$A$53,$B800)</f>
        <v>0</v>
      </c>
      <c r="L800" s="107">
        <f>L74/SUMIFS(L$3:L$722,$B$3:$B$722,$B800)*SUMIFS(Calculations!$E$3:$E$53,Calculations!$A$3:$A$53,$B800)</f>
        <v>0</v>
      </c>
      <c r="M800" s="107">
        <f>M74/SUMIFS(M$3:M$722,$B$3:$B$722,$B800)*SUMIFS(Calculations!$E$3:$E$53,Calculations!$A$3:$A$53,$B800)</f>
        <v>0</v>
      </c>
      <c r="N800" s="107">
        <f>N74/SUMIFS(N$3:N$722,$B$3:$B$722,$B800)*SUMIFS(Calculations!$E$3:$E$53,Calculations!$A$3:$A$53,$B800)</f>
        <v>0</v>
      </c>
      <c r="O800" s="107">
        <f>O74/SUMIFS(O$3:O$722,$B$3:$B$722,$B800)*SUMIFS(Calculations!$E$3:$E$53,Calculations!$A$3:$A$53,$B800)</f>
        <v>0</v>
      </c>
      <c r="P800" s="107">
        <f>P74/SUMIFS(P$3:P$722,$B$3:$B$722,$B800)*SUMIFS(Calculations!$E$3:$E$53,Calculations!$A$3:$A$53,$B800)</f>
        <v>0</v>
      </c>
      <c r="Q800" s="107">
        <f>Q74/SUMIFS(Q$3:Q$722,$B$3:$B$722,$B800)*SUMIFS(Calculations!$E$3:$E$53,Calculations!$A$3:$A$53,$B800)</f>
        <v>0</v>
      </c>
      <c r="R800" s="107">
        <f>R74/SUMIFS(R$3:R$722,$B$3:$B$722,$B800)*SUMIFS(Calculations!$E$3:$E$53,Calculations!$A$3:$A$53,$B800)</f>
        <v>0</v>
      </c>
    </row>
    <row r="801" spans="2:18" ht="15.75" customHeight="1">
      <c r="B801" s="107" t="s">
        <v>540</v>
      </c>
      <c r="C801" s="107" t="s">
        <v>448</v>
      </c>
      <c r="D801" s="107" t="s">
        <v>649</v>
      </c>
      <c r="E801" s="107" t="str">
        <f t="shared" si="301"/>
        <v>solar PV</v>
      </c>
      <c r="F801" s="107">
        <f>F75/SUMIFS(F$3:F$722,$B$3:$B$722,$B801)*SUMIFS(Calculations!$E$3:$E$53,Calculations!$A$3:$A$53,$B801)</f>
        <v>0</v>
      </c>
      <c r="G801" s="107">
        <f>G75/SUMIFS(G$3:G$722,$B$3:$B$722,$B801)*SUMIFS(Calculations!$E$3:$E$53,Calculations!$A$3:$A$53,$B801)</f>
        <v>0</v>
      </c>
      <c r="H801" s="107">
        <f>H75/SUMIFS(H$3:H$722,$B$3:$B$722,$B801)*SUMIFS(Calculations!$E$3:$E$53,Calculations!$A$3:$A$53,$B801)</f>
        <v>0</v>
      </c>
      <c r="I801" s="107">
        <f>I75/SUMIFS(I$3:I$722,$B$3:$B$722,$B801)*SUMIFS(Calculations!$E$3:$E$53,Calculations!$A$3:$A$53,$B801)</f>
        <v>0</v>
      </c>
      <c r="J801" s="107">
        <f>J75/SUMIFS(J$3:J$722,$B$3:$B$722,$B801)*SUMIFS(Calculations!$E$3:$E$53,Calculations!$A$3:$A$53,$B801)</f>
        <v>0</v>
      </c>
      <c r="K801" s="107">
        <f>K75/SUMIFS(K$3:K$722,$B$3:$B$722,$B801)*SUMIFS(Calculations!$E$3:$E$53,Calculations!$A$3:$A$53,$B801)</f>
        <v>0</v>
      </c>
      <c r="L801" s="107">
        <f>L75/SUMIFS(L$3:L$722,$B$3:$B$722,$B801)*SUMIFS(Calculations!$E$3:$E$53,Calculations!$A$3:$A$53,$B801)</f>
        <v>0</v>
      </c>
      <c r="M801" s="107">
        <f>M75/SUMIFS(M$3:M$722,$B$3:$B$722,$B801)*SUMIFS(Calculations!$E$3:$E$53,Calculations!$A$3:$A$53,$B801)</f>
        <v>0</v>
      </c>
      <c r="N801" s="107">
        <f>N75/SUMIFS(N$3:N$722,$B$3:$B$722,$B801)*SUMIFS(Calculations!$E$3:$E$53,Calculations!$A$3:$A$53,$B801)</f>
        <v>0</v>
      </c>
      <c r="O801" s="107">
        <f>O75/SUMIFS(O$3:O$722,$B$3:$B$722,$B801)*SUMIFS(Calculations!$E$3:$E$53,Calculations!$A$3:$A$53,$B801)</f>
        <v>0</v>
      </c>
      <c r="P801" s="107">
        <f>P75/SUMIFS(P$3:P$722,$B$3:$B$722,$B801)*SUMIFS(Calculations!$E$3:$E$53,Calculations!$A$3:$A$53,$B801)</f>
        <v>0</v>
      </c>
      <c r="Q801" s="107">
        <f>Q75/SUMIFS(Q$3:Q$722,$B$3:$B$722,$B801)*SUMIFS(Calculations!$E$3:$E$53,Calculations!$A$3:$A$53,$B801)</f>
        <v>0</v>
      </c>
      <c r="R801" s="107">
        <f>R75/SUMIFS(R$3:R$722,$B$3:$B$722,$B801)*SUMIFS(Calculations!$E$3:$E$53,Calculations!$A$3:$A$53,$B801)</f>
        <v>0</v>
      </c>
    </row>
    <row r="802" spans="2:18" ht="15.75" customHeight="1">
      <c r="B802" s="107" t="s">
        <v>540</v>
      </c>
      <c r="C802" s="107" t="s">
        <v>448</v>
      </c>
      <c r="D802" s="107" t="s">
        <v>650</v>
      </c>
      <c r="E802" s="107" t="str">
        <f t="shared" si="301"/>
        <v>storage</v>
      </c>
      <c r="F802" s="107">
        <f>F76/SUMIFS(F$3:F$722,$B$3:$B$722,$B802)*SUMIFS(Calculations!$E$3:$E$53,Calculations!$A$3:$A$53,$B802)</f>
        <v>0</v>
      </c>
      <c r="G802" s="107">
        <f>G76/SUMIFS(G$3:G$722,$B$3:$B$722,$B802)*SUMIFS(Calculations!$E$3:$E$53,Calculations!$A$3:$A$53,$B802)</f>
        <v>0</v>
      </c>
      <c r="H802" s="107">
        <f>H76/SUMIFS(H$3:H$722,$B$3:$B$722,$B802)*SUMIFS(Calculations!$E$3:$E$53,Calculations!$A$3:$A$53,$B802)</f>
        <v>0</v>
      </c>
      <c r="I802" s="107">
        <f>I76/SUMIFS(I$3:I$722,$B$3:$B$722,$B802)*SUMIFS(Calculations!$E$3:$E$53,Calculations!$A$3:$A$53,$B802)</f>
        <v>0</v>
      </c>
      <c r="J802" s="107">
        <f>J76/SUMIFS(J$3:J$722,$B$3:$B$722,$B802)*SUMIFS(Calculations!$E$3:$E$53,Calculations!$A$3:$A$53,$B802)</f>
        <v>0</v>
      </c>
      <c r="K802" s="107">
        <f>K76/SUMIFS(K$3:K$722,$B$3:$B$722,$B802)*SUMIFS(Calculations!$E$3:$E$53,Calculations!$A$3:$A$53,$B802)</f>
        <v>0</v>
      </c>
      <c r="L802" s="107">
        <f>L76/SUMIFS(L$3:L$722,$B$3:$B$722,$B802)*SUMIFS(Calculations!$E$3:$E$53,Calculations!$A$3:$A$53,$B802)</f>
        <v>0</v>
      </c>
      <c r="M802" s="107">
        <f>M76/SUMIFS(M$3:M$722,$B$3:$B$722,$B802)*SUMIFS(Calculations!$E$3:$E$53,Calculations!$A$3:$A$53,$B802)</f>
        <v>0</v>
      </c>
      <c r="N802" s="107">
        <f>N76/SUMIFS(N$3:N$722,$B$3:$B$722,$B802)*SUMIFS(Calculations!$E$3:$E$53,Calculations!$A$3:$A$53,$B802)</f>
        <v>0</v>
      </c>
      <c r="O802" s="107">
        <f>O76/SUMIFS(O$3:O$722,$B$3:$B$722,$B802)*SUMIFS(Calculations!$E$3:$E$53,Calculations!$A$3:$A$53,$B802)</f>
        <v>0</v>
      </c>
      <c r="P802" s="107">
        <f>P76/SUMIFS(P$3:P$722,$B$3:$B$722,$B802)*SUMIFS(Calculations!$E$3:$E$53,Calculations!$A$3:$A$53,$B802)</f>
        <v>0</v>
      </c>
      <c r="Q802" s="107">
        <f>Q76/SUMIFS(Q$3:Q$722,$B$3:$B$722,$B802)*SUMIFS(Calculations!$E$3:$E$53,Calculations!$A$3:$A$53,$B802)</f>
        <v>0</v>
      </c>
      <c r="R802" s="107">
        <f>R76/SUMIFS(R$3:R$722,$B$3:$B$722,$B802)*SUMIFS(Calculations!$E$3:$E$53,Calculations!$A$3:$A$53,$B802)</f>
        <v>0</v>
      </c>
    </row>
    <row r="803" spans="2:18" ht="15.75" customHeight="1">
      <c r="B803" s="107" t="s">
        <v>540</v>
      </c>
      <c r="C803" s="107" t="s">
        <v>448</v>
      </c>
      <c r="D803" s="107" t="s">
        <v>652</v>
      </c>
      <c r="E803" s="107" t="str">
        <f t="shared" si="301"/>
        <v>solar PV</v>
      </c>
      <c r="F803" s="107">
        <f>F77/SUMIFS(F$3:F$722,$B$3:$B$722,$B803)*SUMIFS(Calculations!$E$3:$E$53,Calculations!$A$3:$A$53,$B803)</f>
        <v>0</v>
      </c>
      <c r="G803" s="107">
        <f>G77/SUMIFS(G$3:G$722,$B$3:$B$722,$B803)*SUMIFS(Calculations!$E$3:$E$53,Calculations!$A$3:$A$53,$B803)</f>
        <v>0</v>
      </c>
      <c r="H803" s="107">
        <f>H77/SUMIFS(H$3:H$722,$B$3:$B$722,$B803)*SUMIFS(Calculations!$E$3:$E$53,Calculations!$A$3:$A$53,$B803)</f>
        <v>0</v>
      </c>
      <c r="I803" s="107">
        <f>I77/SUMIFS(I$3:I$722,$B$3:$B$722,$B803)*SUMIFS(Calculations!$E$3:$E$53,Calculations!$A$3:$A$53,$B803)</f>
        <v>0</v>
      </c>
      <c r="J803" s="107">
        <f>J77/SUMIFS(J$3:J$722,$B$3:$B$722,$B803)*SUMIFS(Calculations!$E$3:$E$53,Calculations!$A$3:$A$53,$B803)</f>
        <v>0</v>
      </c>
      <c r="K803" s="107">
        <f>K77/SUMIFS(K$3:K$722,$B$3:$B$722,$B803)*SUMIFS(Calculations!$E$3:$E$53,Calculations!$A$3:$A$53,$B803)</f>
        <v>0</v>
      </c>
      <c r="L803" s="107">
        <f>L77/SUMIFS(L$3:L$722,$B$3:$B$722,$B803)*SUMIFS(Calculations!$E$3:$E$53,Calculations!$A$3:$A$53,$B803)</f>
        <v>0</v>
      </c>
      <c r="M803" s="107">
        <f>M77/SUMIFS(M$3:M$722,$B$3:$B$722,$B803)*SUMIFS(Calculations!$E$3:$E$53,Calculations!$A$3:$A$53,$B803)</f>
        <v>0</v>
      </c>
      <c r="N803" s="107">
        <f>N77/SUMIFS(N$3:N$722,$B$3:$B$722,$B803)*SUMIFS(Calculations!$E$3:$E$53,Calculations!$A$3:$A$53,$B803)</f>
        <v>0</v>
      </c>
      <c r="O803" s="107">
        <f>O77/SUMIFS(O$3:O$722,$B$3:$B$722,$B803)*SUMIFS(Calculations!$E$3:$E$53,Calculations!$A$3:$A$53,$B803)</f>
        <v>0</v>
      </c>
      <c r="P803" s="107">
        <f>P77/SUMIFS(P$3:P$722,$B$3:$B$722,$B803)*SUMIFS(Calculations!$E$3:$E$53,Calculations!$A$3:$A$53,$B803)</f>
        <v>0</v>
      </c>
      <c r="Q803" s="107">
        <f>Q77/SUMIFS(Q$3:Q$722,$B$3:$B$722,$B803)*SUMIFS(Calculations!$E$3:$E$53,Calculations!$A$3:$A$53,$B803)</f>
        <v>0</v>
      </c>
      <c r="R803" s="107">
        <f>R77/SUMIFS(R$3:R$722,$B$3:$B$722,$B803)*SUMIFS(Calculations!$E$3:$E$53,Calculations!$A$3:$A$53,$B803)</f>
        <v>0</v>
      </c>
    </row>
    <row r="804" spans="2:18" ht="15.75" customHeight="1">
      <c r="B804" s="107" t="s">
        <v>541</v>
      </c>
      <c r="C804" s="107" t="s">
        <v>448</v>
      </c>
      <c r="D804" s="107" t="s">
        <v>638</v>
      </c>
      <c r="E804" s="107" t="str">
        <f t="shared" si="301"/>
        <v>biomass</v>
      </c>
      <c r="F804" s="107">
        <f>F78/SUMIFS(F$3:F$722,$B$3:$B$722,$B804)*SUMIFS(Calculations!$E$3:$E$53,Calculations!$A$3:$A$53,$B804)</f>
        <v>0</v>
      </c>
      <c r="G804" s="107">
        <f>G78/SUMIFS(G$3:G$722,$B$3:$B$722,$B804)*SUMIFS(Calculations!$E$3:$E$53,Calculations!$A$3:$A$53,$B804)</f>
        <v>0</v>
      </c>
      <c r="H804" s="107">
        <f>H78/SUMIFS(H$3:H$722,$B$3:$B$722,$B804)*SUMIFS(Calculations!$E$3:$E$53,Calculations!$A$3:$A$53,$B804)</f>
        <v>0</v>
      </c>
      <c r="I804" s="107">
        <f>I78/SUMIFS(I$3:I$722,$B$3:$B$722,$B804)*SUMIFS(Calculations!$E$3:$E$53,Calculations!$A$3:$A$53,$B804)</f>
        <v>0</v>
      </c>
      <c r="J804" s="107">
        <f>J78/SUMIFS(J$3:J$722,$B$3:$B$722,$B804)*SUMIFS(Calculations!$E$3:$E$53,Calculations!$A$3:$A$53,$B804)</f>
        <v>0</v>
      </c>
      <c r="K804" s="107">
        <f>K78/SUMIFS(K$3:K$722,$B$3:$B$722,$B804)*SUMIFS(Calculations!$E$3:$E$53,Calculations!$A$3:$A$53,$B804)</f>
        <v>0</v>
      </c>
      <c r="L804" s="107">
        <f>L78/SUMIFS(L$3:L$722,$B$3:$B$722,$B804)*SUMIFS(Calculations!$E$3:$E$53,Calculations!$A$3:$A$53,$B804)</f>
        <v>0</v>
      </c>
      <c r="M804" s="107">
        <f>M78/SUMIFS(M$3:M$722,$B$3:$B$722,$B804)*SUMIFS(Calculations!$E$3:$E$53,Calculations!$A$3:$A$53,$B804)</f>
        <v>0</v>
      </c>
      <c r="N804" s="107">
        <f>N78/SUMIFS(N$3:N$722,$B$3:$B$722,$B804)*SUMIFS(Calculations!$E$3:$E$53,Calculations!$A$3:$A$53,$B804)</f>
        <v>0</v>
      </c>
      <c r="O804" s="107">
        <f>O78/SUMIFS(O$3:O$722,$B$3:$B$722,$B804)*SUMIFS(Calculations!$E$3:$E$53,Calculations!$A$3:$A$53,$B804)</f>
        <v>0</v>
      </c>
      <c r="P804" s="107">
        <f>P78/SUMIFS(P$3:P$722,$B$3:$B$722,$B804)*SUMIFS(Calculations!$E$3:$E$53,Calculations!$A$3:$A$53,$B804)</f>
        <v>0</v>
      </c>
      <c r="Q804" s="107">
        <f>Q78/SUMIFS(Q$3:Q$722,$B$3:$B$722,$B804)*SUMIFS(Calculations!$E$3:$E$53,Calculations!$A$3:$A$53,$B804)</f>
        <v>0</v>
      </c>
      <c r="R804" s="107">
        <f>R78/SUMIFS(R$3:R$722,$B$3:$B$722,$B804)*SUMIFS(Calculations!$E$3:$E$53,Calculations!$A$3:$A$53,$B804)</f>
        <v>0</v>
      </c>
    </row>
    <row r="805" spans="2:18" ht="15.75" customHeight="1">
      <c r="B805" s="107" t="s">
        <v>541</v>
      </c>
      <c r="C805" s="107" t="s">
        <v>448</v>
      </c>
      <c r="D805" s="107" t="s">
        <v>639</v>
      </c>
      <c r="E805" s="107" t="str">
        <f t="shared" si="301"/>
        <v>hard coal</v>
      </c>
      <c r="F805" s="107">
        <f>F79/SUMIFS(F$3:F$722,$B$3:$B$722,$B805)*SUMIFS(Calculations!$E$3:$E$53,Calculations!$A$3:$A$53,$B805)</f>
        <v>0</v>
      </c>
      <c r="G805" s="107">
        <f>G79/SUMIFS(G$3:G$722,$B$3:$B$722,$B805)*SUMIFS(Calculations!$E$3:$E$53,Calculations!$A$3:$A$53,$B805)</f>
        <v>0</v>
      </c>
      <c r="H805" s="107">
        <f>H79/SUMIFS(H$3:H$722,$B$3:$B$722,$B805)*SUMIFS(Calculations!$E$3:$E$53,Calculations!$A$3:$A$53,$B805)</f>
        <v>0</v>
      </c>
      <c r="I805" s="107">
        <f>I79/SUMIFS(I$3:I$722,$B$3:$B$722,$B805)*SUMIFS(Calculations!$E$3:$E$53,Calculations!$A$3:$A$53,$B805)</f>
        <v>0</v>
      </c>
      <c r="J805" s="107">
        <f>J79/SUMIFS(J$3:J$722,$B$3:$B$722,$B805)*SUMIFS(Calculations!$E$3:$E$53,Calculations!$A$3:$A$53,$B805)</f>
        <v>0</v>
      </c>
      <c r="K805" s="107">
        <f>K79/SUMIFS(K$3:K$722,$B$3:$B$722,$B805)*SUMIFS(Calculations!$E$3:$E$53,Calculations!$A$3:$A$53,$B805)</f>
        <v>0</v>
      </c>
      <c r="L805" s="107">
        <f>L79/SUMIFS(L$3:L$722,$B$3:$B$722,$B805)*SUMIFS(Calculations!$E$3:$E$53,Calculations!$A$3:$A$53,$B805)</f>
        <v>0</v>
      </c>
      <c r="M805" s="107">
        <f>M79/SUMIFS(M$3:M$722,$B$3:$B$722,$B805)*SUMIFS(Calculations!$E$3:$E$53,Calculations!$A$3:$A$53,$B805)</f>
        <v>0</v>
      </c>
      <c r="N805" s="107">
        <f>N79/SUMIFS(N$3:N$722,$B$3:$B$722,$B805)*SUMIFS(Calculations!$E$3:$E$53,Calculations!$A$3:$A$53,$B805)</f>
        <v>0</v>
      </c>
      <c r="O805" s="107">
        <f>O79/SUMIFS(O$3:O$722,$B$3:$B$722,$B805)*SUMIFS(Calculations!$E$3:$E$53,Calculations!$A$3:$A$53,$B805)</f>
        <v>0</v>
      </c>
      <c r="P805" s="107">
        <f>P79/SUMIFS(P$3:P$722,$B$3:$B$722,$B805)*SUMIFS(Calculations!$E$3:$E$53,Calculations!$A$3:$A$53,$B805)</f>
        <v>0</v>
      </c>
      <c r="Q805" s="107">
        <f>Q79/SUMIFS(Q$3:Q$722,$B$3:$B$722,$B805)*SUMIFS(Calculations!$E$3:$E$53,Calculations!$A$3:$A$53,$B805)</f>
        <v>0</v>
      </c>
      <c r="R805" s="107">
        <f>R79/SUMIFS(R$3:R$722,$B$3:$B$722,$B805)*SUMIFS(Calculations!$E$3:$E$53,Calculations!$A$3:$A$53,$B805)</f>
        <v>0</v>
      </c>
    </row>
    <row r="806" spans="2:18" ht="15.75" customHeight="1">
      <c r="B806" s="107" t="s">
        <v>541</v>
      </c>
      <c r="C806" s="107" t="s">
        <v>448</v>
      </c>
      <c r="D806" s="107" t="s">
        <v>640</v>
      </c>
      <c r="E806" s="107" t="str">
        <f t="shared" si="301"/>
        <v>solar thermal</v>
      </c>
      <c r="F806" s="107">
        <f>F80/SUMIFS(F$3:F$722,$B$3:$B$722,$B806)*SUMIFS(Calculations!$E$3:$E$53,Calculations!$A$3:$A$53,$B806)</f>
        <v>0</v>
      </c>
      <c r="G806" s="107">
        <f>G80/SUMIFS(G$3:G$722,$B$3:$B$722,$B806)*SUMIFS(Calculations!$E$3:$E$53,Calculations!$A$3:$A$53,$B806)</f>
        <v>0</v>
      </c>
      <c r="H806" s="107">
        <f>H80/SUMIFS(H$3:H$722,$B$3:$B$722,$B806)*SUMIFS(Calculations!$E$3:$E$53,Calculations!$A$3:$A$53,$B806)</f>
        <v>0</v>
      </c>
      <c r="I806" s="107">
        <f>I80/SUMIFS(I$3:I$722,$B$3:$B$722,$B806)*SUMIFS(Calculations!$E$3:$E$53,Calculations!$A$3:$A$53,$B806)</f>
        <v>0</v>
      </c>
      <c r="J806" s="107">
        <f>J80/SUMIFS(J$3:J$722,$B$3:$B$722,$B806)*SUMIFS(Calculations!$E$3:$E$53,Calculations!$A$3:$A$53,$B806)</f>
        <v>0</v>
      </c>
      <c r="K806" s="107">
        <f>K80/SUMIFS(K$3:K$722,$B$3:$B$722,$B806)*SUMIFS(Calculations!$E$3:$E$53,Calculations!$A$3:$A$53,$B806)</f>
        <v>0</v>
      </c>
      <c r="L806" s="107">
        <f>L80/SUMIFS(L$3:L$722,$B$3:$B$722,$B806)*SUMIFS(Calculations!$E$3:$E$53,Calculations!$A$3:$A$53,$B806)</f>
        <v>0</v>
      </c>
      <c r="M806" s="107">
        <f>M80/SUMIFS(M$3:M$722,$B$3:$B$722,$B806)*SUMIFS(Calculations!$E$3:$E$53,Calculations!$A$3:$A$53,$B806)</f>
        <v>0</v>
      </c>
      <c r="N806" s="107">
        <f>N80/SUMIFS(N$3:N$722,$B$3:$B$722,$B806)*SUMIFS(Calculations!$E$3:$E$53,Calculations!$A$3:$A$53,$B806)</f>
        <v>0</v>
      </c>
      <c r="O806" s="107">
        <f>O80/SUMIFS(O$3:O$722,$B$3:$B$722,$B806)*SUMIFS(Calculations!$E$3:$E$53,Calculations!$A$3:$A$53,$B806)</f>
        <v>0</v>
      </c>
      <c r="P806" s="107">
        <f>P80/SUMIFS(P$3:P$722,$B$3:$B$722,$B806)*SUMIFS(Calculations!$E$3:$E$53,Calculations!$A$3:$A$53,$B806)</f>
        <v>0</v>
      </c>
      <c r="Q806" s="107">
        <f>Q80/SUMIFS(Q$3:Q$722,$B$3:$B$722,$B806)*SUMIFS(Calculations!$E$3:$E$53,Calculations!$A$3:$A$53,$B806)</f>
        <v>0</v>
      </c>
      <c r="R806" s="107">
        <f>R80/SUMIFS(R$3:R$722,$B$3:$B$722,$B806)*SUMIFS(Calculations!$E$3:$E$53,Calculations!$A$3:$A$53,$B806)</f>
        <v>0</v>
      </c>
    </row>
    <row r="807" spans="2:18" ht="15.75" customHeight="1">
      <c r="B807" s="107" t="s">
        <v>541</v>
      </c>
      <c r="C807" s="107" t="s">
        <v>448</v>
      </c>
      <c r="D807" s="107" t="s">
        <v>641</v>
      </c>
      <c r="E807" s="107" t="str">
        <f t="shared" si="301"/>
        <v>geothermal</v>
      </c>
      <c r="F807" s="107">
        <f>F81/SUMIFS(F$3:F$722,$B$3:$B$722,$B807)*SUMIFS(Calculations!$E$3:$E$53,Calculations!$A$3:$A$53,$B807)</f>
        <v>0</v>
      </c>
      <c r="G807" s="107">
        <f>G81/SUMIFS(G$3:G$722,$B$3:$B$722,$B807)*SUMIFS(Calculations!$E$3:$E$53,Calculations!$A$3:$A$53,$B807)</f>
        <v>0</v>
      </c>
      <c r="H807" s="107">
        <f>H81/SUMIFS(H$3:H$722,$B$3:$B$722,$B807)*SUMIFS(Calculations!$E$3:$E$53,Calculations!$A$3:$A$53,$B807)</f>
        <v>0</v>
      </c>
      <c r="I807" s="107">
        <f>I81/SUMIFS(I$3:I$722,$B$3:$B$722,$B807)*SUMIFS(Calculations!$E$3:$E$53,Calculations!$A$3:$A$53,$B807)</f>
        <v>0</v>
      </c>
      <c r="J807" s="107">
        <f>J81/SUMIFS(J$3:J$722,$B$3:$B$722,$B807)*SUMIFS(Calculations!$E$3:$E$53,Calculations!$A$3:$A$53,$B807)</f>
        <v>0</v>
      </c>
      <c r="K807" s="107">
        <f>K81/SUMIFS(K$3:K$722,$B$3:$B$722,$B807)*SUMIFS(Calculations!$E$3:$E$53,Calculations!$A$3:$A$53,$B807)</f>
        <v>0</v>
      </c>
      <c r="L807" s="107">
        <f>L81/SUMIFS(L$3:L$722,$B$3:$B$722,$B807)*SUMIFS(Calculations!$E$3:$E$53,Calculations!$A$3:$A$53,$B807)</f>
        <v>0</v>
      </c>
      <c r="M807" s="107">
        <f>M81/SUMIFS(M$3:M$722,$B$3:$B$722,$B807)*SUMIFS(Calculations!$E$3:$E$53,Calculations!$A$3:$A$53,$B807)</f>
        <v>0</v>
      </c>
      <c r="N807" s="107">
        <f>N81/SUMIFS(N$3:N$722,$B$3:$B$722,$B807)*SUMIFS(Calculations!$E$3:$E$53,Calculations!$A$3:$A$53,$B807)</f>
        <v>0</v>
      </c>
      <c r="O807" s="107">
        <f>O81/SUMIFS(O$3:O$722,$B$3:$B$722,$B807)*SUMIFS(Calculations!$E$3:$E$53,Calculations!$A$3:$A$53,$B807)</f>
        <v>0</v>
      </c>
      <c r="P807" s="107">
        <f>P81/SUMIFS(P$3:P$722,$B$3:$B$722,$B807)*SUMIFS(Calculations!$E$3:$E$53,Calculations!$A$3:$A$53,$B807)</f>
        <v>0</v>
      </c>
      <c r="Q807" s="107">
        <f>Q81/SUMIFS(Q$3:Q$722,$B$3:$B$722,$B807)*SUMIFS(Calculations!$E$3:$E$53,Calculations!$A$3:$A$53,$B807)</f>
        <v>0</v>
      </c>
      <c r="R807" s="107">
        <f>R81/SUMIFS(R$3:R$722,$B$3:$B$722,$B807)*SUMIFS(Calculations!$E$3:$E$53,Calculations!$A$3:$A$53,$B807)</f>
        <v>0</v>
      </c>
    </row>
    <row r="808" spans="2:18" ht="15.75" customHeight="1">
      <c r="B808" s="107" t="s">
        <v>541</v>
      </c>
      <c r="C808" s="107" t="s">
        <v>448</v>
      </c>
      <c r="D808" s="107" t="s">
        <v>642</v>
      </c>
      <c r="E808" s="107" t="str">
        <f t="shared" si="301"/>
        <v>hydro</v>
      </c>
      <c r="F808" s="107">
        <f>F82/SUMIFS(F$3:F$722,$B$3:$B$722,$B808)*SUMIFS(Calculations!$E$3:$E$53,Calculations!$A$3:$A$53,$B808)</f>
        <v>0</v>
      </c>
      <c r="G808" s="107">
        <f>G82/SUMIFS(G$3:G$722,$B$3:$B$722,$B808)*SUMIFS(Calculations!$E$3:$E$53,Calculations!$A$3:$A$53,$B808)</f>
        <v>0</v>
      </c>
      <c r="H808" s="107">
        <f>H82/SUMIFS(H$3:H$722,$B$3:$B$722,$B808)*SUMIFS(Calculations!$E$3:$E$53,Calculations!$A$3:$A$53,$B808)</f>
        <v>0</v>
      </c>
      <c r="I808" s="107">
        <f>I82/SUMIFS(I$3:I$722,$B$3:$B$722,$B808)*SUMIFS(Calculations!$E$3:$E$53,Calculations!$A$3:$A$53,$B808)</f>
        <v>0</v>
      </c>
      <c r="J808" s="107">
        <f>J82/SUMIFS(J$3:J$722,$B$3:$B$722,$B808)*SUMIFS(Calculations!$E$3:$E$53,Calculations!$A$3:$A$53,$B808)</f>
        <v>0</v>
      </c>
      <c r="K808" s="107">
        <f>K82/SUMIFS(K$3:K$722,$B$3:$B$722,$B808)*SUMIFS(Calculations!$E$3:$E$53,Calculations!$A$3:$A$53,$B808)</f>
        <v>0</v>
      </c>
      <c r="L808" s="107">
        <f>L82/SUMIFS(L$3:L$722,$B$3:$B$722,$B808)*SUMIFS(Calculations!$E$3:$E$53,Calculations!$A$3:$A$53,$B808)</f>
        <v>0</v>
      </c>
      <c r="M808" s="107">
        <f>M82/SUMIFS(M$3:M$722,$B$3:$B$722,$B808)*SUMIFS(Calculations!$E$3:$E$53,Calculations!$A$3:$A$53,$B808)</f>
        <v>0</v>
      </c>
      <c r="N808" s="107">
        <f>N82/SUMIFS(N$3:N$722,$B$3:$B$722,$B808)*SUMIFS(Calculations!$E$3:$E$53,Calculations!$A$3:$A$53,$B808)</f>
        <v>0</v>
      </c>
      <c r="O808" s="107">
        <f>O82/SUMIFS(O$3:O$722,$B$3:$B$722,$B808)*SUMIFS(Calculations!$E$3:$E$53,Calculations!$A$3:$A$53,$B808)</f>
        <v>0</v>
      </c>
      <c r="P808" s="107">
        <f>P82/SUMIFS(P$3:P$722,$B$3:$B$722,$B808)*SUMIFS(Calculations!$E$3:$E$53,Calculations!$A$3:$A$53,$B808)</f>
        <v>0</v>
      </c>
      <c r="Q808" s="107">
        <f>Q82/SUMIFS(Q$3:Q$722,$B$3:$B$722,$B808)*SUMIFS(Calculations!$E$3:$E$53,Calculations!$A$3:$A$53,$B808)</f>
        <v>0</v>
      </c>
      <c r="R808" s="107">
        <f>R82/SUMIFS(R$3:R$722,$B$3:$B$722,$B808)*SUMIFS(Calculations!$E$3:$E$53,Calculations!$A$3:$A$53,$B808)</f>
        <v>0</v>
      </c>
    </row>
    <row r="809" spans="2:18" ht="15.75" customHeight="1">
      <c r="B809" s="107" t="s">
        <v>541</v>
      </c>
      <c r="C809" s="107" t="s">
        <v>448</v>
      </c>
      <c r="D809" s="107" t="s">
        <v>632</v>
      </c>
      <c r="E809" s="107" t="str">
        <f t="shared" si="301"/>
        <v>hydro</v>
      </c>
      <c r="F809" s="107">
        <f>F83/SUMIFS(F$3:F$722,$B$3:$B$722,$B809)*SUMIFS(Calculations!$E$3:$E$53,Calculations!$A$3:$A$53,$B809)</f>
        <v>0</v>
      </c>
      <c r="G809" s="107">
        <f>G83/SUMIFS(G$3:G$722,$B$3:$B$722,$B809)*SUMIFS(Calculations!$E$3:$E$53,Calculations!$A$3:$A$53,$B809)</f>
        <v>0</v>
      </c>
      <c r="H809" s="107">
        <f>H83/SUMIFS(H$3:H$722,$B$3:$B$722,$B809)*SUMIFS(Calculations!$E$3:$E$53,Calculations!$A$3:$A$53,$B809)</f>
        <v>0</v>
      </c>
      <c r="I809" s="107">
        <f>I83/SUMIFS(I$3:I$722,$B$3:$B$722,$B809)*SUMIFS(Calculations!$E$3:$E$53,Calculations!$A$3:$A$53,$B809)</f>
        <v>0</v>
      </c>
      <c r="J809" s="107">
        <f>J83/SUMIFS(J$3:J$722,$B$3:$B$722,$B809)*SUMIFS(Calculations!$E$3:$E$53,Calculations!$A$3:$A$53,$B809)</f>
        <v>0</v>
      </c>
      <c r="K809" s="107">
        <f>K83/SUMIFS(K$3:K$722,$B$3:$B$722,$B809)*SUMIFS(Calculations!$E$3:$E$53,Calculations!$A$3:$A$53,$B809)</f>
        <v>0</v>
      </c>
      <c r="L809" s="107">
        <f>L83/SUMIFS(L$3:L$722,$B$3:$B$722,$B809)*SUMIFS(Calculations!$E$3:$E$53,Calculations!$A$3:$A$53,$B809)</f>
        <v>0</v>
      </c>
      <c r="M809" s="107">
        <f>M83/SUMIFS(M$3:M$722,$B$3:$B$722,$B809)*SUMIFS(Calculations!$E$3:$E$53,Calculations!$A$3:$A$53,$B809)</f>
        <v>0</v>
      </c>
      <c r="N809" s="107">
        <f>N83/SUMIFS(N$3:N$722,$B$3:$B$722,$B809)*SUMIFS(Calculations!$E$3:$E$53,Calculations!$A$3:$A$53,$B809)</f>
        <v>0</v>
      </c>
      <c r="O809" s="107">
        <f>O83/SUMIFS(O$3:O$722,$B$3:$B$722,$B809)*SUMIFS(Calculations!$E$3:$E$53,Calculations!$A$3:$A$53,$B809)</f>
        <v>0</v>
      </c>
      <c r="P809" s="107">
        <f>P83/SUMIFS(P$3:P$722,$B$3:$B$722,$B809)*SUMIFS(Calculations!$E$3:$E$53,Calculations!$A$3:$A$53,$B809)</f>
        <v>0</v>
      </c>
      <c r="Q809" s="107">
        <f>Q83/SUMIFS(Q$3:Q$722,$B$3:$B$722,$B809)*SUMIFS(Calculations!$E$3:$E$53,Calculations!$A$3:$A$53,$B809)</f>
        <v>0</v>
      </c>
      <c r="R809" s="107">
        <f>R83/SUMIFS(R$3:R$722,$B$3:$B$722,$B809)*SUMIFS(Calculations!$E$3:$E$53,Calculations!$A$3:$A$53,$B809)</f>
        <v>0</v>
      </c>
    </row>
    <row r="810" spans="2:18" ht="15.75" customHeight="1">
      <c r="B810" s="107" t="s">
        <v>541</v>
      </c>
      <c r="C810" s="107" t="s">
        <v>448</v>
      </c>
      <c r="D810" s="107" t="s">
        <v>643</v>
      </c>
      <c r="E810" s="107" t="str">
        <f t="shared" si="301"/>
        <v>onshore wind</v>
      </c>
      <c r="F810" s="107">
        <f>F84/SUMIFS(F$3:F$722,$B$3:$B$722,$B810)*SUMIFS(Calculations!$E$3:$E$53,Calculations!$A$3:$A$53,$B810)</f>
        <v>0</v>
      </c>
      <c r="G810" s="107">
        <f>G84/SUMIFS(G$3:G$722,$B$3:$B$722,$B810)*SUMIFS(Calculations!$E$3:$E$53,Calculations!$A$3:$A$53,$B810)</f>
        <v>0</v>
      </c>
      <c r="H810" s="107">
        <f>H84/SUMIFS(H$3:H$722,$B$3:$B$722,$B810)*SUMIFS(Calculations!$E$3:$E$53,Calculations!$A$3:$A$53,$B810)</f>
        <v>0</v>
      </c>
      <c r="I810" s="107">
        <f>I84/SUMIFS(I$3:I$722,$B$3:$B$722,$B810)*SUMIFS(Calculations!$E$3:$E$53,Calculations!$A$3:$A$53,$B810)</f>
        <v>0</v>
      </c>
      <c r="J810" s="107">
        <f>J84/SUMIFS(J$3:J$722,$B$3:$B$722,$B810)*SUMIFS(Calculations!$E$3:$E$53,Calculations!$A$3:$A$53,$B810)</f>
        <v>0</v>
      </c>
      <c r="K810" s="107">
        <f>K84/SUMIFS(K$3:K$722,$B$3:$B$722,$B810)*SUMIFS(Calculations!$E$3:$E$53,Calculations!$A$3:$A$53,$B810)</f>
        <v>0</v>
      </c>
      <c r="L810" s="107">
        <f>L84/SUMIFS(L$3:L$722,$B$3:$B$722,$B810)*SUMIFS(Calculations!$E$3:$E$53,Calculations!$A$3:$A$53,$B810)</f>
        <v>0</v>
      </c>
      <c r="M810" s="107">
        <f>M84/SUMIFS(M$3:M$722,$B$3:$B$722,$B810)*SUMIFS(Calculations!$E$3:$E$53,Calculations!$A$3:$A$53,$B810)</f>
        <v>0</v>
      </c>
      <c r="N810" s="107">
        <f>N84/SUMIFS(N$3:N$722,$B$3:$B$722,$B810)*SUMIFS(Calculations!$E$3:$E$53,Calculations!$A$3:$A$53,$B810)</f>
        <v>0</v>
      </c>
      <c r="O810" s="107">
        <f>O84/SUMIFS(O$3:O$722,$B$3:$B$722,$B810)*SUMIFS(Calculations!$E$3:$E$53,Calculations!$A$3:$A$53,$B810)</f>
        <v>0</v>
      </c>
      <c r="P810" s="107">
        <f>P84/SUMIFS(P$3:P$722,$B$3:$B$722,$B810)*SUMIFS(Calculations!$E$3:$E$53,Calculations!$A$3:$A$53,$B810)</f>
        <v>0</v>
      </c>
      <c r="Q810" s="107">
        <f>Q84/SUMIFS(Q$3:Q$722,$B$3:$B$722,$B810)*SUMIFS(Calculations!$E$3:$E$53,Calculations!$A$3:$A$53,$B810)</f>
        <v>0</v>
      </c>
      <c r="R810" s="107">
        <f>R84/SUMIFS(R$3:R$722,$B$3:$B$722,$B810)*SUMIFS(Calculations!$E$3:$E$53,Calculations!$A$3:$A$53,$B810)</f>
        <v>0</v>
      </c>
    </row>
    <row r="811" spans="2:18" ht="15.75" customHeight="1">
      <c r="B811" s="107" t="s">
        <v>541</v>
      </c>
      <c r="C811" s="107" t="s">
        <v>448</v>
      </c>
      <c r="D811" s="107" t="s">
        <v>644</v>
      </c>
      <c r="E811" s="107" t="str">
        <f t="shared" si="301"/>
        <v>natural gas nonpeaker</v>
      </c>
      <c r="F811" s="107">
        <f>F85/SUMIFS(F$3:F$722,$B$3:$B$722,$B811)*SUMIFS(Calculations!$E$3:$E$53,Calculations!$A$3:$A$53,$B811)</f>
        <v>0</v>
      </c>
      <c r="G811" s="107">
        <f>G85/SUMIFS(G$3:G$722,$B$3:$B$722,$B811)*SUMIFS(Calculations!$E$3:$E$53,Calculations!$A$3:$A$53,$B811)</f>
        <v>0</v>
      </c>
      <c r="H811" s="107">
        <f>H85/SUMIFS(H$3:H$722,$B$3:$B$722,$B811)*SUMIFS(Calculations!$E$3:$E$53,Calculations!$A$3:$A$53,$B811)</f>
        <v>0</v>
      </c>
      <c r="I811" s="107">
        <f>I85/SUMIFS(I$3:I$722,$B$3:$B$722,$B811)*SUMIFS(Calculations!$E$3:$E$53,Calculations!$A$3:$A$53,$B811)</f>
        <v>0</v>
      </c>
      <c r="J811" s="107">
        <f>J85/SUMIFS(J$3:J$722,$B$3:$B$722,$B811)*SUMIFS(Calculations!$E$3:$E$53,Calculations!$A$3:$A$53,$B811)</f>
        <v>0</v>
      </c>
      <c r="K811" s="107">
        <f>K85/SUMIFS(K$3:K$722,$B$3:$B$722,$B811)*SUMIFS(Calculations!$E$3:$E$53,Calculations!$A$3:$A$53,$B811)</f>
        <v>0</v>
      </c>
      <c r="L811" s="107">
        <f>L85/SUMIFS(L$3:L$722,$B$3:$B$722,$B811)*SUMIFS(Calculations!$E$3:$E$53,Calculations!$A$3:$A$53,$B811)</f>
        <v>0</v>
      </c>
      <c r="M811" s="107">
        <f>M85/SUMIFS(M$3:M$722,$B$3:$B$722,$B811)*SUMIFS(Calculations!$E$3:$E$53,Calculations!$A$3:$A$53,$B811)</f>
        <v>0</v>
      </c>
      <c r="N811" s="107">
        <f>N85/SUMIFS(N$3:N$722,$B$3:$B$722,$B811)*SUMIFS(Calculations!$E$3:$E$53,Calculations!$A$3:$A$53,$B811)</f>
        <v>0</v>
      </c>
      <c r="O811" s="107">
        <f>O85/SUMIFS(O$3:O$722,$B$3:$B$722,$B811)*SUMIFS(Calculations!$E$3:$E$53,Calculations!$A$3:$A$53,$B811)</f>
        <v>0</v>
      </c>
      <c r="P811" s="107">
        <f>P85/SUMIFS(P$3:P$722,$B$3:$B$722,$B811)*SUMIFS(Calculations!$E$3:$E$53,Calculations!$A$3:$A$53,$B811)</f>
        <v>0</v>
      </c>
      <c r="Q811" s="107">
        <f>Q85/SUMIFS(Q$3:Q$722,$B$3:$B$722,$B811)*SUMIFS(Calculations!$E$3:$E$53,Calculations!$A$3:$A$53,$B811)</f>
        <v>0</v>
      </c>
      <c r="R811" s="107">
        <f>R85/SUMIFS(R$3:R$722,$B$3:$B$722,$B811)*SUMIFS(Calculations!$E$3:$E$53,Calculations!$A$3:$A$53,$B811)</f>
        <v>0</v>
      </c>
    </row>
    <row r="812" spans="2:18" ht="15.75" customHeight="1">
      <c r="B812" s="107" t="s">
        <v>541</v>
      </c>
      <c r="C812" s="107" t="s">
        <v>448</v>
      </c>
      <c r="D812" s="107" t="s">
        <v>645</v>
      </c>
      <c r="E812" s="107" t="str">
        <f t="shared" si="301"/>
        <v>natural gas peaker</v>
      </c>
      <c r="F812" s="107">
        <f>F86/SUMIFS(F$3:F$722,$B$3:$B$722,$B812)*SUMIFS(Calculations!$E$3:$E$53,Calculations!$A$3:$A$53,$B812)</f>
        <v>0</v>
      </c>
      <c r="G812" s="107">
        <f>G86/SUMIFS(G$3:G$722,$B$3:$B$722,$B812)*SUMIFS(Calculations!$E$3:$E$53,Calculations!$A$3:$A$53,$B812)</f>
        <v>0</v>
      </c>
      <c r="H812" s="107">
        <f>H86/SUMIFS(H$3:H$722,$B$3:$B$722,$B812)*SUMIFS(Calculations!$E$3:$E$53,Calculations!$A$3:$A$53,$B812)</f>
        <v>0</v>
      </c>
      <c r="I812" s="107">
        <f>I86/SUMIFS(I$3:I$722,$B$3:$B$722,$B812)*SUMIFS(Calculations!$E$3:$E$53,Calculations!$A$3:$A$53,$B812)</f>
        <v>0</v>
      </c>
      <c r="J812" s="107">
        <f>J86/SUMIFS(J$3:J$722,$B$3:$B$722,$B812)*SUMIFS(Calculations!$E$3:$E$53,Calculations!$A$3:$A$53,$B812)</f>
        <v>0</v>
      </c>
      <c r="K812" s="107">
        <f>K86/SUMIFS(K$3:K$722,$B$3:$B$722,$B812)*SUMIFS(Calculations!$E$3:$E$53,Calculations!$A$3:$A$53,$B812)</f>
        <v>0</v>
      </c>
      <c r="L812" s="107">
        <f>L86/SUMIFS(L$3:L$722,$B$3:$B$722,$B812)*SUMIFS(Calculations!$E$3:$E$53,Calculations!$A$3:$A$53,$B812)</f>
        <v>0</v>
      </c>
      <c r="M812" s="107">
        <f>M86/SUMIFS(M$3:M$722,$B$3:$B$722,$B812)*SUMIFS(Calculations!$E$3:$E$53,Calculations!$A$3:$A$53,$B812)</f>
        <v>0</v>
      </c>
      <c r="N812" s="107">
        <f>N86/SUMIFS(N$3:N$722,$B$3:$B$722,$B812)*SUMIFS(Calculations!$E$3:$E$53,Calculations!$A$3:$A$53,$B812)</f>
        <v>0</v>
      </c>
      <c r="O812" s="107">
        <f>O86/SUMIFS(O$3:O$722,$B$3:$B$722,$B812)*SUMIFS(Calculations!$E$3:$E$53,Calculations!$A$3:$A$53,$B812)</f>
        <v>0</v>
      </c>
      <c r="P812" s="107">
        <f>P86/SUMIFS(P$3:P$722,$B$3:$B$722,$B812)*SUMIFS(Calculations!$E$3:$E$53,Calculations!$A$3:$A$53,$B812)</f>
        <v>0</v>
      </c>
      <c r="Q812" s="107">
        <f>Q86/SUMIFS(Q$3:Q$722,$B$3:$B$722,$B812)*SUMIFS(Calculations!$E$3:$E$53,Calculations!$A$3:$A$53,$B812)</f>
        <v>0</v>
      </c>
      <c r="R812" s="107">
        <f>R86/SUMIFS(R$3:R$722,$B$3:$B$722,$B812)*SUMIFS(Calculations!$E$3:$E$53,Calculations!$A$3:$A$53,$B812)</f>
        <v>0</v>
      </c>
    </row>
    <row r="813" spans="2:18" ht="15.75" customHeight="1">
      <c r="B813" s="107" t="s">
        <v>541</v>
      </c>
      <c r="C813" s="107" t="s">
        <v>448</v>
      </c>
      <c r="D813" s="107" t="s">
        <v>646</v>
      </c>
      <c r="E813" s="107" t="str">
        <f t="shared" si="301"/>
        <v>nuclear</v>
      </c>
      <c r="F813" s="107">
        <f>F87/SUMIFS(F$3:F$722,$B$3:$B$722,$B813)*SUMIFS(Calculations!$E$3:$E$53,Calculations!$A$3:$A$53,$B813)</f>
        <v>0</v>
      </c>
      <c r="G813" s="107">
        <f>G87/SUMIFS(G$3:G$722,$B$3:$B$722,$B813)*SUMIFS(Calculations!$E$3:$E$53,Calculations!$A$3:$A$53,$B813)</f>
        <v>0</v>
      </c>
      <c r="H813" s="107">
        <f>H87/SUMIFS(H$3:H$722,$B$3:$B$722,$B813)*SUMIFS(Calculations!$E$3:$E$53,Calculations!$A$3:$A$53,$B813)</f>
        <v>0</v>
      </c>
      <c r="I813" s="107">
        <f>I87/SUMIFS(I$3:I$722,$B$3:$B$722,$B813)*SUMIFS(Calculations!$E$3:$E$53,Calculations!$A$3:$A$53,$B813)</f>
        <v>0</v>
      </c>
      <c r="J813" s="107">
        <f>J87/SUMIFS(J$3:J$722,$B$3:$B$722,$B813)*SUMIFS(Calculations!$E$3:$E$53,Calculations!$A$3:$A$53,$B813)</f>
        <v>0</v>
      </c>
      <c r="K813" s="107">
        <f>K87/SUMIFS(K$3:K$722,$B$3:$B$722,$B813)*SUMIFS(Calculations!$E$3:$E$53,Calculations!$A$3:$A$53,$B813)</f>
        <v>0</v>
      </c>
      <c r="L813" s="107">
        <f>L87/SUMIFS(L$3:L$722,$B$3:$B$722,$B813)*SUMIFS(Calculations!$E$3:$E$53,Calculations!$A$3:$A$53,$B813)</f>
        <v>0</v>
      </c>
      <c r="M813" s="107">
        <f>M87/SUMIFS(M$3:M$722,$B$3:$B$722,$B813)*SUMIFS(Calculations!$E$3:$E$53,Calculations!$A$3:$A$53,$B813)</f>
        <v>0</v>
      </c>
      <c r="N813" s="107">
        <f>N87/SUMIFS(N$3:N$722,$B$3:$B$722,$B813)*SUMIFS(Calculations!$E$3:$E$53,Calculations!$A$3:$A$53,$B813)</f>
        <v>0</v>
      </c>
      <c r="O813" s="107">
        <f>O87/SUMIFS(O$3:O$722,$B$3:$B$722,$B813)*SUMIFS(Calculations!$E$3:$E$53,Calculations!$A$3:$A$53,$B813)</f>
        <v>0</v>
      </c>
      <c r="P813" s="107">
        <f>P87/SUMIFS(P$3:P$722,$B$3:$B$722,$B813)*SUMIFS(Calculations!$E$3:$E$53,Calculations!$A$3:$A$53,$B813)</f>
        <v>0</v>
      </c>
      <c r="Q813" s="107">
        <f>Q87/SUMIFS(Q$3:Q$722,$B$3:$B$722,$B813)*SUMIFS(Calculations!$E$3:$E$53,Calculations!$A$3:$A$53,$B813)</f>
        <v>0</v>
      </c>
      <c r="R813" s="107">
        <f>R87/SUMIFS(R$3:R$722,$B$3:$B$722,$B813)*SUMIFS(Calculations!$E$3:$E$53,Calculations!$A$3:$A$53,$B813)</f>
        <v>0</v>
      </c>
    </row>
    <row r="814" spans="2:18" ht="15.75" customHeight="1">
      <c r="B814" s="107" t="s">
        <v>541</v>
      </c>
      <c r="C814" s="107" t="s">
        <v>448</v>
      </c>
      <c r="D814" s="107" t="s">
        <v>647</v>
      </c>
      <c r="E814" s="107" t="str">
        <f t="shared" si="301"/>
        <v>offshore wind</v>
      </c>
      <c r="F814" s="107">
        <f>F88/SUMIFS(F$3:F$722,$B$3:$B$722,$B814)*SUMIFS(Calculations!$E$3:$E$53,Calculations!$A$3:$A$53,$B814)</f>
        <v>0</v>
      </c>
      <c r="G814" s="107">
        <f>G88/SUMIFS(G$3:G$722,$B$3:$B$722,$B814)*SUMIFS(Calculations!$E$3:$E$53,Calculations!$A$3:$A$53,$B814)</f>
        <v>0</v>
      </c>
      <c r="H814" s="107">
        <f>H88/SUMIFS(H$3:H$722,$B$3:$B$722,$B814)*SUMIFS(Calculations!$E$3:$E$53,Calculations!$A$3:$A$53,$B814)</f>
        <v>0</v>
      </c>
      <c r="I814" s="107">
        <f>I88/SUMIFS(I$3:I$722,$B$3:$B$722,$B814)*SUMIFS(Calculations!$E$3:$E$53,Calculations!$A$3:$A$53,$B814)</f>
        <v>0</v>
      </c>
      <c r="J814" s="107">
        <f>J88/SUMIFS(J$3:J$722,$B$3:$B$722,$B814)*SUMIFS(Calculations!$E$3:$E$53,Calculations!$A$3:$A$53,$B814)</f>
        <v>0</v>
      </c>
      <c r="K814" s="107">
        <f>K88/SUMIFS(K$3:K$722,$B$3:$B$722,$B814)*SUMIFS(Calculations!$E$3:$E$53,Calculations!$A$3:$A$53,$B814)</f>
        <v>0</v>
      </c>
      <c r="L814" s="107">
        <f>L88/SUMIFS(L$3:L$722,$B$3:$B$722,$B814)*SUMIFS(Calculations!$E$3:$E$53,Calculations!$A$3:$A$53,$B814)</f>
        <v>0</v>
      </c>
      <c r="M814" s="107">
        <f>M88/SUMIFS(M$3:M$722,$B$3:$B$722,$B814)*SUMIFS(Calculations!$E$3:$E$53,Calculations!$A$3:$A$53,$B814)</f>
        <v>0</v>
      </c>
      <c r="N814" s="107">
        <f>N88/SUMIFS(N$3:N$722,$B$3:$B$722,$B814)*SUMIFS(Calculations!$E$3:$E$53,Calculations!$A$3:$A$53,$B814)</f>
        <v>0</v>
      </c>
      <c r="O814" s="107">
        <f>O88/SUMIFS(O$3:O$722,$B$3:$B$722,$B814)*SUMIFS(Calculations!$E$3:$E$53,Calculations!$A$3:$A$53,$B814)</f>
        <v>0</v>
      </c>
      <c r="P814" s="107">
        <f>P88/SUMIFS(P$3:P$722,$B$3:$B$722,$B814)*SUMIFS(Calculations!$E$3:$E$53,Calculations!$A$3:$A$53,$B814)</f>
        <v>0</v>
      </c>
      <c r="Q814" s="107">
        <f>Q88/SUMIFS(Q$3:Q$722,$B$3:$B$722,$B814)*SUMIFS(Calculations!$E$3:$E$53,Calculations!$A$3:$A$53,$B814)</f>
        <v>0</v>
      </c>
      <c r="R814" s="107">
        <f>R88/SUMIFS(R$3:R$722,$B$3:$B$722,$B814)*SUMIFS(Calculations!$E$3:$E$53,Calculations!$A$3:$A$53,$B814)</f>
        <v>0</v>
      </c>
    </row>
    <row r="815" spans="2:18" ht="15.75" customHeight="1">
      <c r="B815" s="107" t="s">
        <v>541</v>
      </c>
      <c r="C815" s="107" t="s">
        <v>448</v>
      </c>
      <c r="D815" s="107" t="s">
        <v>648</v>
      </c>
      <c r="E815" s="107" t="str">
        <f t="shared" si="301"/>
        <v>crude oil</v>
      </c>
      <c r="F815" s="107">
        <f>F89/SUMIFS(F$3:F$722,$B$3:$B$722,$B815)*SUMIFS(Calculations!$E$3:$E$53,Calculations!$A$3:$A$53,$B815)</f>
        <v>0</v>
      </c>
      <c r="G815" s="107">
        <f>G89/SUMIFS(G$3:G$722,$B$3:$B$722,$B815)*SUMIFS(Calculations!$E$3:$E$53,Calculations!$A$3:$A$53,$B815)</f>
        <v>0</v>
      </c>
      <c r="H815" s="107">
        <f>H89/SUMIFS(H$3:H$722,$B$3:$B$722,$B815)*SUMIFS(Calculations!$E$3:$E$53,Calculations!$A$3:$A$53,$B815)</f>
        <v>0</v>
      </c>
      <c r="I815" s="107">
        <f>I89/SUMIFS(I$3:I$722,$B$3:$B$722,$B815)*SUMIFS(Calculations!$E$3:$E$53,Calculations!$A$3:$A$53,$B815)</f>
        <v>0</v>
      </c>
      <c r="J815" s="107">
        <f>J89/SUMIFS(J$3:J$722,$B$3:$B$722,$B815)*SUMIFS(Calculations!$E$3:$E$53,Calculations!$A$3:$A$53,$B815)</f>
        <v>0</v>
      </c>
      <c r="K815" s="107">
        <f>K89/SUMIFS(K$3:K$722,$B$3:$B$722,$B815)*SUMIFS(Calculations!$E$3:$E$53,Calculations!$A$3:$A$53,$B815)</f>
        <v>0</v>
      </c>
      <c r="L815" s="107">
        <f>L89/SUMIFS(L$3:L$722,$B$3:$B$722,$B815)*SUMIFS(Calculations!$E$3:$E$53,Calculations!$A$3:$A$53,$B815)</f>
        <v>0</v>
      </c>
      <c r="M815" s="107">
        <f>M89/SUMIFS(M$3:M$722,$B$3:$B$722,$B815)*SUMIFS(Calculations!$E$3:$E$53,Calculations!$A$3:$A$53,$B815)</f>
        <v>0</v>
      </c>
      <c r="N815" s="107">
        <f>N89/SUMIFS(N$3:N$722,$B$3:$B$722,$B815)*SUMIFS(Calculations!$E$3:$E$53,Calculations!$A$3:$A$53,$B815)</f>
        <v>0</v>
      </c>
      <c r="O815" s="107">
        <f>O89/SUMIFS(O$3:O$722,$B$3:$B$722,$B815)*SUMIFS(Calculations!$E$3:$E$53,Calculations!$A$3:$A$53,$B815)</f>
        <v>0</v>
      </c>
      <c r="P815" s="107">
        <f>P89/SUMIFS(P$3:P$722,$B$3:$B$722,$B815)*SUMIFS(Calculations!$E$3:$E$53,Calculations!$A$3:$A$53,$B815)</f>
        <v>0</v>
      </c>
      <c r="Q815" s="107">
        <f>Q89/SUMIFS(Q$3:Q$722,$B$3:$B$722,$B815)*SUMIFS(Calculations!$E$3:$E$53,Calculations!$A$3:$A$53,$B815)</f>
        <v>0</v>
      </c>
      <c r="R815" s="107">
        <f>R89/SUMIFS(R$3:R$722,$B$3:$B$722,$B815)*SUMIFS(Calculations!$E$3:$E$53,Calculations!$A$3:$A$53,$B815)</f>
        <v>0</v>
      </c>
    </row>
    <row r="816" spans="2:18" ht="15.75" customHeight="1">
      <c r="B816" s="107" t="s">
        <v>541</v>
      </c>
      <c r="C816" s="107" t="s">
        <v>448</v>
      </c>
      <c r="D816" s="107" t="s">
        <v>649</v>
      </c>
      <c r="E816" s="107" t="str">
        <f t="shared" si="301"/>
        <v>solar PV</v>
      </c>
      <c r="F816" s="107">
        <f>F90/SUMIFS(F$3:F$722,$B$3:$B$722,$B816)*SUMIFS(Calculations!$E$3:$E$53,Calculations!$A$3:$A$53,$B816)</f>
        <v>0</v>
      </c>
      <c r="G816" s="107">
        <f>G90/SUMIFS(G$3:G$722,$B$3:$B$722,$B816)*SUMIFS(Calculations!$E$3:$E$53,Calculations!$A$3:$A$53,$B816)</f>
        <v>0</v>
      </c>
      <c r="H816" s="107">
        <f>H90/SUMIFS(H$3:H$722,$B$3:$B$722,$B816)*SUMIFS(Calculations!$E$3:$E$53,Calculations!$A$3:$A$53,$B816)</f>
        <v>0</v>
      </c>
      <c r="I816" s="107">
        <f>I90/SUMIFS(I$3:I$722,$B$3:$B$722,$B816)*SUMIFS(Calculations!$E$3:$E$53,Calculations!$A$3:$A$53,$B816)</f>
        <v>0</v>
      </c>
      <c r="J816" s="107">
        <f>J90/SUMIFS(J$3:J$722,$B$3:$B$722,$B816)*SUMIFS(Calculations!$E$3:$E$53,Calculations!$A$3:$A$53,$B816)</f>
        <v>0</v>
      </c>
      <c r="K816" s="107">
        <f>K90/SUMIFS(K$3:K$722,$B$3:$B$722,$B816)*SUMIFS(Calculations!$E$3:$E$53,Calculations!$A$3:$A$53,$B816)</f>
        <v>0</v>
      </c>
      <c r="L816" s="107">
        <f>L90/SUMIFS(L$3:L$722,$B$3:$B$722,$B816)*SUMIFS(Calculations!$E$3:$E$53,Calculations!$A$3:$A$53,$B816)</f>
        <v>0</v>
      </c>
      <c r="M816" s="107">
        <f>M90/SUMIFS(M$3:M$722,$B$3:$B$722,$B816)*SUMIFS(Calculations!$E$3:$E$53,Calculations!$A$3:$A$53,$B816)</f>
        <v>0</v>
      </c>
      <c r="N816" s="107">
        <f>N90/SUMIFS(N$3:N$722,$B$3:$B$722,$B816)*SUMIFS(Calculations!$E$3:$E$53,Calculations!$A$3:$A$53,$B816)</f>
        <v>0</v>
      </c>
      <c r="O816" s="107">
        <f>O90/SUMIFS(O$3:O$722,$B$3:$B$722,$B816)*SUMIFS(Calculations!$E$3:$E$53,Calculations!$A$3:$A$53,$B816)</f>
        <v>0</v>
      </c>
      <c r="P816" s="107">
        <f>P90/SUMIFS(P$3:P$722,$B$3:$B$722,$B816)*SUMIFS(Calculations!$E$3:$E$53,Calculations!$A$3:$A$53,$B816)</f>
        <v>0</v>
      </c>
      <c r="Q816" s="107">
        <f>Q90/SUMIFS(Q$3:Q$722,$B$3:$B$722,$B816)*SUMIFS(Calculations!$E$3:$E$53,Calculations!$A$3:$A$53,$B816)</f>
        <v>0</v>
      </c>
      <c r="R816" s="107">
        <f>R90/SUMIFS(R$3:R$722,$B$3:$B$722,$B816)*SUMIFS(Calculations!$E$3:$E$53,Calculations!$A$3:$A$53,$B816)</f>
        <v>0</v>
      </c>
    </row>
    <row r="817" spans="2:18" ht="15.75" customHeight="1">
      <c r="B817" s="107" t="s">
        <v>541</v>
      </c>
      <c r="C817" s="107" t="s">
        <v>448</v>
      </c>
      <c r="D817" s="107" t="s">
        <v>650</v>
      </c>
      <c r="E817" s="107" t="str">
        <f t="shared" si="301"/>
        <v>storage</v>
      </c>
      <c r="F817" s="107">
        <f>F91/SUMIFS(F$3:F$722,$B$3:$B$722,$B817)*SUMIFS(Calculations!$E$3:$E$53,Calculations!$A$3:$A$53,$B817)</f>
        <v>0</v>
      </c>
      <c r="G817" s="107">
        <f>G91/SUMIFS(G$3:G$722,$B$3:$B$722,$B817)*SUMIFS(Calculations!$E$3:$E$53,Calculations!$A$3:$A$53,$B817)</f>
        <v>0</v>
      </c>
      <c r="H817" s="107">
        <f>H91/SUMIFS(H$3:H$722,$B$3:$B$722,$B817)*SUMIFS(Calculations!$E$3:$E$53,Calculations!$A$3:$A$53,$B817)</f>
        <v>0</v>
      </c>
      <c r="I817" s="107">
        <f>I91/SUMIFS(I$3:I$722,$B$3:$B$722,$B817)*SUMIFS(Calculations!$E$3:$E$53,Calculations!$A$3:$A$53,$B817)</f>
        <v>0</v>
      </c>
      <c r="J817" s="107">
        <f>J91/SUMIFS(J$3:J$722,$B$3:$B$722,$B817)*SUMIFS(Calculations!$E$3:$E$53,Calculations!$A$3:$A$53,$B817)</f>
        <v>0</v>
      </c>
      <c r="K817" s="107">
        <f>K91/SUMIFS(K$3:K$722,$B$3:$B$722,$B817)*SUMIFS(Calculations!$E$3:$E$53,Calculations!$A$3:$A$53,$B817)</f>
        <v>0</v>
      </c>
      <c r="L817" s="107">
        <f>L91/SUMIFS(L$3:L$722,$B$3:$B$722,$B817)*SUMIFS(Calculations!$E$3:$E$53,Calculations!$A$3:$A$53,$B817)</f>
        <v>0</v>
      </c>
      <c r="M817" s="107">
        <f>M91/SUMIFS(M$3:M$722,$B$3:$B$722,$B817)*SUMIFS(Calculations!$E$3:$E$53,Calculations!$A$3:$A$53,$B817)</f>
        <v>0</v>
      </c>
      <c r="N817" s="107">
        <f>N91/SUMIFS(N$3:N$722,$B$3:$B$722,$B817)*SUMIFS(Calculations!$E$3:$E$53,Calculations!$A$3:$A$53,$B817)</f>
        <v>0</v>
      </c>
      <c r="O817" s="107">
        <f>O91/SUMIFS(O$3:O$722,$B$3:$B$722,$B817)*SUMIFS(Calculations!$E$3:$E$53,Calculations!$A$3:$A$53,$B817)</f>
        <v>0</v>
      </c>
      <c r="P817" s="107">
        <f>P91/SUMIFS(P$3:P$722,$B$3:$B$722,$B817)*SUMIFS(Calculations!$E$3:$E$53,Calculations!$A$3:$A$53,$B817)</f>
        <v>0</v>
      </c>
      <c r="Q817" s="107">
        <f>Q91/SUMIFS(Q$3:Q$722,$B$3:$B$722,$B817)*SUMIFS(Calculations!$E$3:$E$53,Calculations!$A$3:$A$53,$B817)</f>
        <v>0</v>
      </c>
      <c r="R817" s="107">
        <f>R91/SUMIFS(R$3:R$722,$B$3:$B$722,$B817)*SUMIFS(Calculations!$E$3:$E$53,Calculations!$A$3:$A$53,$B817)</f>
        <v>0</v>
      </c>
    </row>
    <row r="818" spans="2:18" ht="15.75" customHeight="1">
      <c r="B818" s="107" t="s">
        <v>541</v>
      </c>
      <c r="C818" s="107" t="s">
        <v>448</v>
      </c>
      <c r="D818" s="107" t="s">
        <v>652</v>
      </c>
      <c r="E818" s="107" t="str">
        <f t="shared" si="301"/>
        <v>solar PV</v>
      </c>
      <c r="F818" s="107">
        <f>F92/SUMIFS(F$3:F$722,$B$3:$B$722,$B818)*SUMIFS(Calculations!$E$3:$E$53,Calculations!$A$3:$A$53,$B818)</f>
        <v>0</v>
      </c>
      <c r="G818" s="107">
        <f>G92/SUMIFS(G$3:G$722,$B$3:$B$722,$B818)*SUMIFS(Calculations!$E$3:$E$53,Calculations!$A$3:$A$53,$B818)</f>
        <v>0</v>
      </c>
      <c r="H818" s="107">
        <f>H92/SUMIFS(H$3:H$722,$B$3:$B$722,$B818)*SUMIFS(Calculations!$E$3:$E$53,Calculations!$A$3:$A$53,$B818)</f>
        <v>0</v>
      </c>
      <c r="I818" s="107">
        <f>I92/SUMIFS(I$3:I$722,$B$3:$B$722,$B818)*SUMIFS(Calculations!$E$3:$E$53,Calculations!$A$3:$A$53,$B818)</f>
        <v>0</v>
      </c>
      <c r="J818" s="107">
        <f>J92/SUMIFS(J$3:J$722,$B$3:$B$722,$B818)*SUMIFS(Calculations!$E$3:$E$53,Calculations!$A$3:$A$53,$B818)</f>
        <v>0</v>
      </c>
      <c r="K818" s="107">
        <f>K92/SUMIFS(K$3:K$722,$B$3:$B$722,$B818)*SUMIFS(Calculations!$E$3:$E$53,Calculations!$A$3:$A$53,$B818)</f>
        <v>0</v>
      </c>
      <c r="L818" s="107">
        <f>L92/SUMIFS(L$3:L$722,$B$3:$B$722,$B818)*SUMIFS(Calculations!$E$3:$E$53,Calculations!$A$3:$A$53,$B818)</f>
        <v>0</v>
      </c>
      <c r="M818" s="107">
        <f>M92/SUMIFS(M$3:M$722,$B$3:$B$722,$B818)*SUMIFS(Calculations!$E$3:$E$53,Calculations!$A$3:$A$53,$B818)</f>
        <v>0</v>
      </c>
      <c r="N818" s="107">
        <f>N92/SUMIFS(N$3:N$722,$B$3:$B$722,$B818)*SUMIFS(Calculations!$E$3:$E$53,Calculations!$A$3:$A$53,$B818)</f>
        <v>0</v>
      </c>
      <c r="O818" s="107">
        <f>O92/SUMIFS(O$3:O$722,$B$3:$B$722,$B818)*SUMIFS(Calculations!$E$3:$E$53,Calculations!$A$3:$A$53,$B818)</f>
        <v>0</v>
      </c>
      <c r="P818" s="107">
        <f>P92/SUMIFS(P$3:P$722,$B$3:$B$722,$B818)*SUMIFS(Calculations!$E$3:$E$53,Calculations!$A$3:$A$53,$B818)</f>
        <v>0</v>
      </c>
      <c r="Q818" s="107">
        <f>Q92/SUMIFS(Q$3:Q$722,$B$3:$B$722,$B818)*SUMIFS(Calculations!$E$3:$E$53,Calculations!$A$3:$A$53,$B818)</f>
        <v>0</v>
      </c>
      <c r="R818" s="107">
        <f>R92/SUMIFS(R$3:R$722,$B$3:$B$722,$B818)*SUMIFS(Calculations!$E$3:$E$53,Calculations!$A$3:$A$53,$B818)</f>
        <v>0</v>
      </c>
    </row>
    <row r="819" spans="2:18" ht="15.75" customHeight="1">
      <c r="B819" s="107" t="s">
        <v>542</v>
      </c>
      <c r="C819" s="107" t="s">
        <v>448</v>
      </c>
      <c r="D819" s="107" t="s">
        <v>638</v>
      </c>
      <c r="E819" s="107" t="str">
        <f t="shared" si="301"/>
        <v>biomass</v>
      </c>
      <c r="F819" s="107">
        <f>F93/SUMIFS(F$3:F$722,$B$3:$B$722,$B819)*SUMIFS(Calculations!$E$3:$E$53,Calculations!$A$3:$A$53,$B819)</f>
        <v>0</v>
      </c>
      <c r="G819" s="107">
        <f>G93/SUMIFS(G$3:G$722,$B$3:$B$722,$B819)*SUMIFS(Calculations!$E$3:$E$53,Calculations!$A$3:$A$53,$B819)</f>
        <v>0</v>
      </c>
      <c r="H819" s="107">
        <f>H93/SUMIFS(H$3:H$722,$B$3:$B$722,$B819)*SUMIFS(Calculations!$E$3:$E$53,Calculations!$A$3:$A$53,$B819)</f>
        <v>0</v>
      </c>
      <c r="I819" s="107">
        <f>I93/SUMIFS(I$3:I$722,$B$3:$B$722,$B819)*SUMIFS(Calculations!$E$3:$E$53,Calculations!$A$3:$A$53,$B819)</f>
        <v>0</v>
      </c>
      <c r="J819" s="107">
        <f>J93/SUMIFS(J$3:J$722,$B$3:$B$722,$B819)*SUMIFS(Calculations!$E$3:$E$53,Calculations!$A$3:$A$53,$B819)</f>
        <v>0</v>
      </c>
      <c r="K819" s="107">
        <f>K93/SUMIFS(K$3:K$722,$B$3:$B$722,$B819)*SUMIFS(Calculations!$E$3:$E$53,Calculations!$A$3:$A$53,$B819)</f>
        <v>0</v>
      </c>
      <c r="L819" s="107">
        <f>L93/SUMIFS(L$3:L$722,$B$3:$B$722,$B819)*SUMIFS(Calculations!$E$3:$E$53,Calculations!$A$3:$A$53,$B819)</f>
        <v>0</v>
      </c>
      <c r="M819" s="107">
        <f>M93/SUMIFS(M$3:M$722,$B$3:$B$722,$B819)*SUMIFS(Calculations!$E$3:$E$53,Calculations!$A$3:$A$53,$B819)</f>
        <v>0</v>
      </c>
      <c r="N819" s="107">
        <f>N93/SUMIFS(N$3:N$722,$B$3:$B$722,$B819)*SUMIFS(Calculations!$E$3:$E$53,Calculations!$A$3:$A$53,$B819)</f>
        <v>0</v>
      </c>
      <c r="O819" s="107">
        <f>O93/SUMIFS(O$3:O$722,$B$3:$B$722,$B819)*SUMIFS(Calculations!$E$3:$E$53,Calculations!$A$3:$A$53,$B819)</f>
        <v>0</v>
      </c>
      <c r="P819" s="107">
        <f>P93/SUMIFS(P$3:P$722,$B$3:$B$722,$B819)*SUMIFS(Calculations!$E$3:$E$53,Calculations!$A$3:$A$53,$B819)</f>
        <v>0</v>
      </c>
      <c r="Q819" s="107">
        <f>Q93/SUMIFS(Q$3:Q$722,$B$3:$B$722,$B819)*SUMIFS(Calculations!$E$3:$E$53,Calculations!$A$3:$A$53,$B819)</f>
        <v>0</v>
      </c>
      <c r="R819" s="107">
        <f>R93/SUMIFS(R$3:R$722,$B$3:$B$722,$B819)*SUMIFS(Calculations!$E$3:$E$53,Calculations!$A$3:$A$53,$B819)</f>
        <v>0</v>
      </c>
    </row>
    <row r="820" spans="2:18" ht="15.75" customHeight="1">
      <c r="B820" s="107" t="s">
        <v>542</v>
      </c>
      <c r="C820" s="107" t="s">
        <v>448</v>
      </c>
      <c r="D820" s="107" t="s">
        <v>639</v>
      </c>
      <c r="E820" s="107" t="str">
        <f t="shared" si="301"/>
        <v>hard coal</v>
      </c>
      <c r="F820" s="107">
        <f>F94/SUMIFS(F$3:F$722,$B$3:$B$722,$B820)*SUMIFS(Calculations!$E$3:$E$53,Calculations!$A$3:$A$53,$B820)</f>
        <v>0</v>
      </c>
      <c r="G820" s="107">
        <f>G94/SUMIFS(G$3:G$722,$B$3:$B$722,$B820)*SUMIFS(Calculations!$E$3:$E$53,Calculations!$A$3:$A$53,$B820)</f>
        <v>0</v>
      </c>
      <c r="H820" s="107">
        <f>H94/SUMIFS(H$3:H$722,$B$3:$B$722,$B820)*SUMIFS(Calculations!$E$3:$E$53,Calculations!$A$3:$A$53,$B820)</f>
        <v>0</v>
      </c>
      <c r="I820" s="107">
        <f>I94/SUMIFS(I$3:I$722,$B$3:$B$722,$B820)*SUMIFS(Calculations!$E$3:$E$53,Calculations!$A$3:$A$53,$B820)</f>
        <v>0</v>
      </c>
      <c r="J820" s="107">
        <f>J94/SUMIFS(J$3:J$722,$B$3:$B$722,$B820)*SUMIFS(Calculations!$E$3:$E$53,Calculations!$A$3:$A$53,$B820)</f>
        <v>0</v>
      </c>
      <c r="K820" s="107">
        <f>K94/SUMIFS(K$3:K$722,$B$3:$B$722,$B820)*SUMIFS(Calculations!$E$3:$E$53,Calculations!$A$3:$A$53,$B820)</f>
        <v>0</v>
      </c>
      <c r="L820" s="107">
        <f>L94/SUMIFS(L$3:L$722,$B$3:$B$722,$B820)*SUMIFS(Calculations!$E$3:$E$53,Calculations!$A$3:$A$53,$B820)</f>
        <v>0</v>
      </c>
      <c r="M820" s="107">
        <f>M94/SUMIFS(M$3:M$722,$B$3:$B$722,$B820)*SUMIFS(Calculations!$E$3:$E$53,Calculations!$A$3:$A$53,$B820)</f>
        <v>0</v>
      </c>
      <c r="N820" s="107">
        <f>N94/SUMIFS(N$3:N$722,$B$3:$B$722,$B820)*SUMIFS(Calculations!$E$3:$E$53,Calculations!$A$3:$A$53,$B820)</f>
        <v>0</v>
      </c>
      <c r="O820" s="107">
        <f>O94/SUMIFS(O$3:O$722,$B$3:$B$722,$B820)*SUMIFS(Calculations!$E$3:$E$53,Calculations!$A$3:$A$53,$B820)</f>
        <v>0</v>
      </c>
      <c r="P820" s="107">
        <f>P94/SUMIFS(P$3:P$722,$B$3:$B$722,$B820)*SUMIFS(Calculations!$E$3:$E$53,Calculations!$A$3:$A$53,$B820)</f>
        <v>0</v>
      </c>
      <c r="Q820" s="107">
        <f>Q94/SUMIFS(Q$3:Q$722,$B$3:$B$722,$B820)*SUMIFS(Calculations!$E$3:$E$53,Calculations!$A$3:$A$53,$B820)</f>
        <v>0</v>
      </c>
      <c r="R820" s="107">
        <f>R94/SUMIFS(R$3:R$722,$B$3:$B$722,$B820)*SUMIFS(Calculations!$E$3:$E$53,Calculations!$A$3:$A$53,$B820)</f>
        <v>0</v>
      </c>
    </row>
    <row r="821" spans="2:18" ht="15.75" customHeight="1">
      <c r="B821" s="107" t="s">
        <v>542</v>
      </c>
      <c r="C821" s="107" t="s">
        <v>448</v>
      </c>
      <c r="D821" s="107" t="s">
        <v>640</v>
      </c>
      <c r="E821" s="107" t="str">
        <f t="shared" si="301"/>
        <v>solar thermal</v>
      </c>
      <c r="F821" s="107">
        <f>F95/SUMIFS(F$3:F$722,$B$3:$B$722,$B821)*SUMIFS(Calculations!$E$3:$E$53,Calculations!$A$3:$A$53,$B821)</f>
        <v>0</v>
      </c>
      <c r="G821" s="107">
        <f>G95/SUMIFS(G$3:G$722,$B$3:$B$722,$B821)*SUMIFS(Calculations!$E$3:$E$53,Calculations!$A$3:$A$53,$B821)</f>
        <v>0</v>
      </c>
      <c r="H821" s="107">
        <f>H95/SUMIFS(H$3:H$722,$B$3:$B$722,$B821)*SUMIFS(Calculations!$E$3:$E$53,Calculations!$A$3:$A$53,$B821)</f>
        <v>0</v>
      </c>
      <c r="I821" s="107">
        <f>I95/SUMIFS(I$3:I$722,$B$3:$B$722,$B821)*SUMIFS(Calculations!$E$3:$E$53,Calculations!$A$3:$A$53,$B821)</f>
        <v>0</v>
      </c>
      <c r="J821" s="107">
        <f>J95/SUMIFS(J$3:J$722,$B$3:$B$722,$B821)*SUMIFS(Calculations!$E$3:$E$53,Calculations!$A$3:$A$53,$B821)</f>
        <v>0</v>
      </c>
      <c r="K821" s="107">
        <f>K95/SUMIFS(K$3:K$722,$B$3:$B$722,$B821)*SUMIFS(Calculations!$E$3:$E$53,Calculations!$A$3:$A$53,$B821)</f>
        <v>0</v>
      </c>
      <c r="L821" s="107">
        <f>L95/SUMIFS(L$3:L$722,$B$3:$B$722,$B821)*SUMIFS(Calculations!$E$3:$E$53,Calculations!$A$3:$A$53,$B821)</f>
        <v>0</v>
      </c>
      <c r="M821" s="107">
        <f>M95/SUMIFS(M$3:M$722,$B$3:$B$722,$B821)*SUMIFS(Calculations!$E$3:$E$53,Calculations!$A$3:$A$53,$B821)</f>
        <v>0</v>
      </c>
      <c r="N821" s="107">
        <f>N95/SUMIFS(N$3:N$722,$B$3:$B$722,$B821)*SUMIFS(Calculations!$E$3:$E$53,Calculations!$A$3:$A$53,$B821)</f>
        <v>0</v>
      </c>
      <c r="O821" s="107">
        <f>O95/SUMIFS(O$3:O$722,$B$3:$B$722,$B821)*SUMIFS(Calculations!$E$3:$E$53,Calculations!$A$3:$A$53,$B821)</f>
        <v>0</v>
      </c>
      <c r="P821" s="107">
        <f>P95/SUMIFS(P$3:P$722,$B$3:$B$722,$B821)*SUMIFS(Calculations!$E$3:$E$53,Calculations!$A$3:$A$53,$B821)</f>
        <v>0</v>
      </c>
      <c r="Q821" s="107">
        <f>Q95/SUMIFS(Q$3:Q$722,$B$3:$B$722,$B821)*SUMIFS(Calculations!$E$3:$E$53,Calculations!$A$3:$A$53,$B821)</f>
        <v>0</v>
      </c>
      <c r="R821" s="107">
        <f>R95/SUMIFS(R$3:R$722,$B$3:$B$722,$B821)*SUMIFS(Calculations!$E$3:$E$53,Calculations!$A$3:$A$53,$B821)</f>
        <v>0</v>
      </c>
    </row>
    <row r="822" spans="2:18" ht="15.75" customHeight="1">
      <c r="B822" s="107" t="s">
        <v>542</v>
      </c>
      <c r="C822" s="107" t="s">
        <v>448</v>
      </c>
      <c r="D822" s="107" t="s">
        <v>641</v>
      </c>
      <c r="E822" s="107" t="str">
        <f t="shared" si="301"/>
        <v>geothermal</v>
      </c>
      <c r="F822" s="107">
        <f>F96/SUMIFS(F$3:F$722,$B$3:$B$722,$B822)*SUMIFS(Calculations!$E$3:$E$53,Calculations!$A$3:$A$53,$B822)</f>
        <v>0</v>
      </c>
      <c r="G822" s="107">
        <f>G96/SUMIFS(G$3:G$722,$B$3:$B$722,$B822)*SUMIFS(Calculations!$E$3:$E$53,Calculations!$A$3:$A$53,$B822)</f>
        <v>0</v>
      </c>
      <c r="H822" s="107">
        <f>H96/SUMIFS(H$3:H$722,$B$3:$B$722,$B822)*SUMIFS(Calculations!$E$3:$E$53,Calculations!$A$3:$A$53,$B822)</f>
        <v>0</v>
      </c>
      <c r="I822" s="107">
        <f>I96/SUMIFS(I$3:I$722,$B$3:$B$722,$B822)*SUMIFS(Calculations!$E$3:$E$53,Calculations!$A$3:$A$53,$B822)</f>
        <v>0</v>
      </c>
      <c r="J822" s="107">
        <f>J96/SUMIFS(J$3:J$722,$B$3:$B$722,$B822)*SUMIFS(Calculations!$E$3:$E$53,Calculations!$A$3:$A$53,$B822)</f>
        <v>0</v>
      </c>
      <c r="K822" s="107">
        <f>K96/SUMIFS(K$3:K$722,$B$3:$B$722,$B822)*SUMIFS(Calculations!$E$3:$E$53,Calculations!$A$3:$A$53,$B822)</f>
        <v>0</v>
      </c>
      <c r="L822" s="107">
        <f>L96/SUMIFS(L$3:L$722,$B$3:$B$722,$B822)*SUMIFS(Calculations!$E$3:$E$53,Calculations!$A$3:$A$53,$B822)</f>
        <v>0</v>
      </c>
      <c r="M822" s="107">
        <f>M96/SUMIFS(M$3:M$722,$B$3:$B$722,$B822)*SUMIFS(Calculations!$E$3:$E$53,Calculations!$A$3:$A$53,$B822)</f>
        <v>0</v>
      </c>
      <c r="N822" s="107">
        <f>N96/SUMIFS(N$3:N$722,$B$3:$B$722,$B822)*SUMIFS(Calculations!$E$3:$E$53,Calculations!$A$3:$A$53,$B822)</f>
        <v>0</v>
      </c>
      <c r="O822" s="107">
        <f>O96/SUMIFS(O$3:O$722,$B$3:$B$722,$B822)*SUMIFS(Calculations!$E$3:$E$53,Calculations!$A$3:$A$53,$B822)</f>
        <v>0</v>
      </c>
      <c r="P822" s="107">
        <f>P96/SUMIFS(P$3:P$722,$B$3:$B$722,$B822)*SUMIFS(Calculations!$E$3:$E$53,Calculations!$A$3:$A$53,$B822)</f>
        <v>0</v>
      </c>
      <c r="Q822" s="107">
        <f>Q96/SUMIFS(Q$3:Q$722,$B$3:$B$722,$B822)*SUMIFS(Calculations!$E$3:$E$53,Calculations!$A$3:$A$53,$B822)</f>
        <v>0</v>
      </c>
      <c r="R822" s="107">
        <f>R96/SUMIFS(R$3:R$722,$B$3:$B$722,$B822)*SUMIFS(Calculations!$E$3:$E$53,Calculations!$A$3:$A$53,$B822)</f>
        <v>0</v>
      </c>
    </row>
    <row r="823" spans="2:18" ht="15.75" customHeight="1">
      <c r="B823" s="107" t="s">
        <v>542</v>
      </c>
      <c r="C823" s="107" t="s">
        <v>448</v>
      </c>
      <c r="D823" s="107" t="s">
        <v>642</v>
      </c>
      <c r="E823" s="107" t="str">
        <f t="shared" si="301"/>
        <v>hydro</v>
      </c>
      <c r="F823" s="107">
        <f>F97/SUMIFS(F$3:F$722,$B$3:$B$722,$B823)*SUMIFS(Calculations!$E$3:$E$53,Calculations!$A$3:$A$53,$B823)</f>
        <v>0</v>
      </c>
      <c r="G823" s="107">
        <f>G97/SUMIFS(G$3:G$722,$B$3:$B$722,$B823)*SUMIFS(Calculations!$E$3:$E$53,Calculations!$A$3:$A$53,$B823)</f>
        <v>0</v>
      </c>
      <c r="H823" s="107">
        <f>H97/SUMIFS(H$3:H$722,$B$3:$B$722,$B823)*SUMIFS(Calculations!$E$3:$E$53,Calculations!$A$3:$A$53,$B823)</f>
        <v>0</v>
      </c>
      <c r="I823" s="107">
        <f>I97/SUMIFS(I$3:I$722,$B$3:$B$722,$B823)*SUMIFS(Calculations!$E$3:$E$53,Calculations!$A$3:$A$53,$B823)</f>
        <v>0</v>
      </c>
      <c r="J823" s="107">
        <f>J97/SUMIFS(J$3:J$722,$B$3:$B$722,$B823)*SUMIFS(Calculations!$E$3:$E$53,Calculations!$A$3:$A$53,$B823)</f>
        <v>0</v>
      </c>
      <c r="K823" s="107">
        <f>K97/SUMIFS(K$3:K$722,$B$3:$B$722,$B823)*SUMIFS(Calculations!$E$3:$E$53,Calculations!$A$3:$A$53,$B823)</f>
        <v>0</v>
      </c>
      <c r="L823" s="107">
        <f>L97/SUMIFS(L$3:L$722,$B$3:$B$722,$B823)*SUMIFS(Calculations!$E$3:$E$53,Calculations!$A$3:$A$53,$B823)</f>
        <v>0</v>
      </c>
      <c r="M823" s="107">
        <f>M97/SUMIFS(M$3:M$722,$B$3:$B$722,$B823)*SUMIFS(Calculations!$E$3:$E$53,Calculations!$A$3:$A$53,$B823)</f>
        <v>0</v>
      </c>
      <c r="N823" s="107">
        <f>N97/SUMIFS(N$3:N$722,$B$3:$B$722,$B823)*SUMIFS(Calculations!$E$3:$E$53,Calculations!$A$3:$A$53,$B823)</f>
        <v>0</v>
      </c>
      <c r="O823" s="107">
        <f>O97/SUMIFS(O$3:O$722,$B$3:$B$722,$B823)*SUMIFS(Calculations!$E$3:$E$53,Calculations!$A$3:$A$53,$B823)</f>
        <v>0</v>
      </c>
      <c r="P823" s="107">
        <f>P97/SUMIFS(P$3:P$722,$B$3:$B$722,$B823)*SUMIFS(Calculations!$E$3:$E$53,Calculations!$A$3:$A$53,$B823)</f>
        <v>0</v>
      </c>
      <c r="Q823" s="107">
        <f>Q97/SUMIFS(Q$3:Q$722,$B$3:$B$722,$B823)*SUMIFS(Calculations!$E$3:$E$53,Calculations!$A$3:$A$53,$B823)</f>
        <v>0</v>
      </c>
      <c r="R823" s="107">
        <f>R97/SUMIFS(R$3:R$722,$B$3:$B$722,$B823)*SUMIFS(Calculations!$E$3:$E$53,Calculations!$A$3:$A$53,$B823)</f>
        <v>0</v>
      </c>
    </row>
    <row r="824" spans="2:18" ht="15.75" customHeight="1">
      <c r="B824" s="107" t="s">
        <v>542</v>
      </c>
      <c r="C824" s="107" t="s">
        <v>448</v>
      </c>
      <c r="D824" s="107" t="s">
        <v>632</v>
      </c>
      <c r="E824" s="107" t="str">
        <f t="shared" si="301"/>
        <v>hydro</v>
      </c>
      <c r="F824" s="107">
        <f>F98/SUMIFS(F$3:F$722,$B$3:$B$722,$B824)*SUMIFS(Calculations!$E$3:$E$53,Calculations!$A$3:$A$53,$B824)</f>
        <v>0</v>
      </c>
      <c r="G824" s="107">
        <f>G98/SUMIFS(G$3:G$722,$B$3:$B$722,$B824)*SUMIFS(Calculations!$E$3:$E$53,Calculations!$A$3:$A$53,$B824)</f>
        <v>0</v>
      </c>
      <c r="H824" s="107">
        <f>H98/SUMIFS(H$3:H$722,$B$3:$B$722,$B824)*SUMIFS(Calculations!$E$3:$E$53,Calculations!$A$3:$A$53,$B824)</f>
        <v>0</v>
      </c>
      <c r="I824" s="107">
        <f>I98/SUMIFS(I$3:I$722,$B$3:$B$722,$B824)*SUMIFS(Calculations!$E$3:$E$53,Calculations!$A$3:$A$53,$B824)</f>
        <v>0</v>
      </c>
      <c r="J824" s="107">
        <f>J98/SUMIFS(J$3:J$722,$B$3:$B$722,$B824)*SUMIFS(Calculations!$E$3:$E$53,Calculations!$A$3:$A$53,$B824)</f>
        <v>0</v>
      </c>
      <c r="K824" s="107">
        <f>K98/SUMIFS(K$3:K$722,$B$3:$B$722,$B824)*SUMIFS(Calculations!$E$3:$E$53,Calculations!$A$3:$A$53,$B824)</f>
        <v>0</v>
      </c>
      <c r="L824" s="107">
        <f>L98/SUMIFS(L$3:L$722,$B$3:$B$722,$B824)*SUMIFS(Calculations!$E$3:$E$53,Calculations!$A$3:$A$53,$B824)</f>
        <v>0</v>
      </c>
      <c r="M824" s="107">
        <f>M98/SUMIFS(M$3:M$722,$B$3:$B$722,$B824)*SUMIFS(Calculations!$E$3:$E$53,Calculations!$A$3:$A$53,$B824)</f>
        <v>0</v>
      </c>
      <c r="N824" s="107">
        <f>N98/SUMIFS(N$3:N$722,$B$3:$B$722,$B824)*SUMIFS(Calculations!$E$3:$E$53,Calculations!$A$3:$A$53,$B824)</f>
        <v>0</v>
      </c>
      <c r="O824" s="107">
        <f>O98/SUMIFS(O$3:O$722,$B$3:$B$722,$B824)*SUMIFS(Calculations!$E$3:$E$53,Calculations!$A$3:$A$53,$B824)</f>
        <v>0</v>
      </c>
      <c r="P824" s="107">
        <f>P98/SUMIFS(P$3:P$722,$B$3:$B$722,$B824)*SUMIFS(Calculations!$E$3:$E$53,Calculations!$A$3:$A$53,$B824)</f>
        <v>0</v>
      </c>
      <c r="Q824" s="107">
        <f>Q98/SUMIFS(Q$3:Q$722,$B$3:$B$722,$B824)*SUMIFS(Calculations!$E$3:$E$53,Calculations!$A$3:$A$53,$B824)</f>
        <v>0</v>
      </c>
      <c r="R824" s="107">
        <f>R98/SUMIFS(R$3:R$722,$B$3:$B$722,$B824)*SUMIFS(Calculations!$E$3:$E$53,Calculations!$A$3:$A$53,$B824)</f>
        <v>0</v>
      </c>
    </row>
    <row r="825" spans="2:18" ht="15.75" customHeight="1">
      <c r="B825" s="107" t="s">
        <v>542</v>
      </c>
      <c r="C825" s="107" t="s">
        <v>448</v>
      </c>
      <c r="D825" s="107" t="s">
        <v>643</v>
      </c>
      <c r="E825" s="107" t="str">
        <f t="shared" si="301"/>
        <v>onshore wind</v>
      </c>
      <c r="F825" s="107">
        <f>F99/SUMIFS(F$3:F$722,$B$3:$B$722,$B825)*SUMIFS(Calculations!$E$3:$E$53,Calculations!$A$3:$A$53,$B825)</f>
        <v>0</v>
      </c>
      <c r="G825" s="107">
        <f>G99/SUMIFS(G$3:G$722,$B$3:$B$722,$B825)*SUMIFS(Calculations!$E$3:$E$53,Calculations!$A$3:$A$53,$B825)</f>
        <v>0</v>
      </c>
      <c r="H825" s="107">
        <f>H99/SUMIFS(H$3:H$722,$B$3:$B$722,$B825)*SUMIFS(Calculations!$E$3:$E$53,Calculations!$A$3:$A$53,$B825)</f>
        <v>0</v>
      </c>
      <c r="I825" s="107">
        <f>I99/SUMIFS(I$3:I$722,$B$3:$B$722,$B825)*SUMIFS(Calculations!$E$3:$E$53,Calculations!$A$3:$A$53,$B825)</f>
        <v>0</v>
      </c>
      <c r="J825" s="107">
        <f>J99/SUMIFS(J$3:J$722,$B$3:$B$722,$B825)*SUMIFS(Calculations!$E$3:$E$53,Calculations!$A$3:$A$53,$B825)</f>
        <v>0</v>
      </c>
      <c r="K825" s="107">
        <f>K99/SUMIFS(K$3:K$722,$B$3:$B$722,$B825)*SUMIFS(Calculations!$E$3:$E$53,Calculations!$A$3:$A$53,$B825)</f>
        <v>0</v>
      </c>
      <c r="L825" s="107">
        <f>L99/SUMIFS(L$3:L$722,$B$3:$B$722,$B825)*SUMIFS(Calculations!$E$3:$E$53,Calculations!$A$3:$A$53,$B825)</f>
        <v>0</v>
      </c>
      <c r="M825" s="107">
        <f>M99/SUMIFS(M$3:M$722,$B$3:$B$722,$B825)*SUMIFS(Calculations!$E$3:$E$53,Calculations!$A$3:$A$53,$B825)</f>
        <v>0</v>
      </c>
      <c r="N825" s="107">
        <f>N99/SUMIFS(N$3:N$722,$B$3:$B$722,$B825)*SUMIFS(Calculations!$E$3:$E$53,Calculations!$A$3:$A$53,$B825)</f>
        <v>0</v>
      </c>
      <c r="O825" s="107">
        <f>O99/SUMIFS(O$3:O$722,$B$3:$B$722,$B825)*SUMIFS(Calculations!$E$3:$E$53,Calculations!$A$3:$A$53,$B825)</f>
        <v>0</v>
      </c>
      <c r="P825" s="107">
        <f>P99/SUMIFS(P$3:P$722,$B$3:$B$722,$B825)*SUMIFS(Calculations!$E$3:$E$53,Calculations!$A$3:$A$53,$B825)</f>
        <v>0</v>
      </c>
      <c r="Q825" s="107">
        <f>Q99/SUMIFS(Q$3:Q$722,$B$3:$B$722,$B825)*SUMIFS(Calculations!$E$3:$E$53,Calculations!$A$3:$A$53,$B825)</f>
        <v>0</v>
      </c>
      <c r="R825" s="107">
        <f>R99/SUMIFS(R$3:R$722,$B$3:$B$722,$B825)*SUMIFS(Calculations!$E$3:$E$53,Calculations!$A$3:$A$53,$B825)</f>
        <v>0</v>
      </c>
    </row>
    <row r="826" spans="2:18" ht="15.75" customHeight="1">
      <c r="B826" s="107" t="s">
        <v>542</v>
      </c>
      <c r="C826" s="107" t="s">
        <v>448</v>
      </c>
      <c r="D826" s="107" t="s">
        <v>644</v>
      </c>
      <c r="E826" s="107" t="str">
        <f t="shared" si="301"/>
        <v>natural gas nonpeaker</v>
      </c>
      <c r="F826" s="107">
        <f>F100/SUMIFS(F$3:F$722,$B$3:$B$722,$B826)*SUMIFS(Calculations!$E$3:$E$53,Calculations!$A$3:$A$53,$B826)</f>
        <v>0</v>
      </c>
      <c r="G826" s="107">
        <f>G100/SUMIFS(G$3:G$722,$B$3:$B$722,$B826)*SUMIFS(Calculations!$E$3:$E$53,Calculations!$A$3:$A$53,$B826)</f>
        <v>0</v>
      </c>
      <c r="H826" s="107">
        <f>H100/SUMIFS(H$3:H$722,$B$3:$B$722,$B826)*SUMIFS(Calculations!$E$3:$E$53,Calculations!$A$3:$A$53,$B826)</f>
        <v>0</v>
      </c>
      <c r="I826" s="107">
        <f>I100/SUMIFS(I$3:I$722,$B$3:$B$722,$B826)*SUMIFS(Calculations!$E$3:$E$53,Calculations!$A$3:$A$53,$B826)</f>
        <v>0</v>
      </c>
      <c r="J826" s="107">
        <f>J100/SUMIFS(J$3:J$722,$B$3:$B$722,$B826)*SUMIFS(Calculations!$E$3:$E$53,Calculations!$A$3:$A$53,$B826)</f>
        <v>0</v>
      </c>
      <c r="K826" s="107">
        <f>K100/SUMIFS(K$3:K$722,$B$3:$B$722,$B826)*SUMIFS(Calculations!$E$3:$E$53,Calculations!$A$3:$A$53,$B826)</f>
        <v>0</v>
      </c>
      <c r="L826" s="107">
        <f>L100/SUMIFS(L$3:L$722,$B$3:$B$722,$B826)*SUMIFS(Calculations!$E$3:$E$53,Calculations!$A$3:$A$53,$B826)</f>
        <v>0</v>
      </c>
      <c r="M826" s="107">
        <f>M100/SUMIFS(M$3:M$722,$B$3:$B$722,$B826)*SUMIFS(Calculations!$E$3:$E$53,Calculations!$A$3:$A$53,$B826)</f>
        <v>0</v>
      </c>
      <c r="N826" s="107">
        <f>N100/SUMIFS(N$3:N$722,$B$3:$B$722,$B826)*SUMIFS(Calculations!$E$3:$E$53,Calculations!$A$3:$A$53,$B826)</f>
        <v>0</v>
      </c>
      <c r="O826" s="107">
        <f>O100/SUMIFS(O$3:O$722,$B$3:$B$722,$B826)*SUMIFS(Calculations!$E$3:$E$53,Calculations!$A$3:$A$53,$B826)</f>
        <v>0</v>
      </c>
      <c r="P826" s="107">
        <f>P100/SUMIFS(P$3:P$722,$B$3:$B$722,$B826)*SUMIFS(Calculations!$E$3:$E$53,Calculations!$A$3:$A$53,$B826)</f>
        <v>0</v>
      </c>
      <c r="Q826" s="107">
        <f>Q100/SUMIFS(Q$3:Q$722,$B$3:$B$722,$B826)*SUMIFS(Calculations!$E$3:$E$53,Calculations!$A$3:$A$53,$B826)</f>
        <v>0</v>
      </c>
      <c r="R826" s="107">
        <f>R100/SUMIFS(R$3:R$722,$B$3:$B$722,$B826)*SUMIFS(Calculations!$E$3:$E$53,Calculations!$A$3:$A$53,$B826)</f>
        <v>0</v>
      </c>
    </row>
    <row r="827" spans="2:18" ht="15.75" customHeight="1">
      <c r="B827" s="107" t="s">
        <v>542</v>
      </c>
      <c r="C827" s="107" t="s">
        <v>448</v>
      </c>
      <c r="D827" s="107" t="s">
        <v>645</v>
      </c>
      <c r="E827" s="107" t="str">
        <f t="shared" si="301"/>
        <v>natural gas peaker</v>
      </c>
      <c r="F827" s="107">
        <f>F101/SUMIFS(F$3:F$722,$B$3:$B$722,$B827)*SUMIFS(Calculations!$E$3:$E$53,Calculations!$A$3:$A$53,$B827)</f>
        <v>0</v>
      </c>
      <c r="G827" s="107">
        <f>G101/SUMIFS(G$3:G$722,$B$3:$B$722,$B827)*SUMIFS(Calculations!$E$3:$E$53,Calculations!$A$3:$A$53,$B827)</f>
        <v>0</v>
      </c>
      <c r="H827" s="107">
        <f>H101/SUMIFS(H$3:H$722,$B$3:$B$722,$B827)*SUMIFS(Calculations!$E$3:$E$53,Calculations!$A$3:$A$53,$B827)</f>
        <v>0</v>
      </c>
      <c r="I827" s="107">
        <f>I101/SUMIFS(I$3:I$722,$B$3:$B$722,$B827)*SUMIFS(Calculations!$E$3:$E$53,Calculations!$A$3:$A$53,$B827)</f>
        <v>0</v>
      </c>
      <c r="J827" s="107">
        <f>J101/SUMIFS(J$3:J$722,$B$3:$B$722,$B827)*SUMIFS(Calculations!$E$3:$E$53,Calculations!$A$3:$A$53,$B827)</f>
        <v>0</v>
      </c>
      <c r="K827" s="107">
        <f>K101/SUMIFS(K$3:K$722,$B$3:$B$722,$B827)*SUMIFS(Calculations!$E$3:$E$53,Calculations!$A$3:$A$53,$B827)</f>
        <v>0</v>
      </c>
      <c r="L827" s="107">
        <f>L101/SUMIFS(L$3:L$722,$B$3:$B$722,$B827)*SUMIFS(Calculations!$E$3:$E$53,Calculations!$A$3:$A$53,$B827)</f>
        <v>0</v>
      </c>
      <c r="M827" s="107">
        <f>M101/SUMIFS(M$3:M$722,$B$3:$B$722,$B827)*SUMIFS(Calculations!$E$3:$E$53,Calculations!$A$3:$A$53,$B827)</f>
        <v>0</v>
      </c>
      <c r="N827" s="107">
        <f>N101/SUMIFS(N$3:N$722,$B$3:$B$722,$B827)*SUMIFS(Calculations!$E$3:$E$53,Calculations!$A$3:$A$53,$B827)</f>
        <v>0</v>
      </c>
      <c r="O827" s="107">
        <f>O101/SUMIFS(O$3:O$722,$B$3:$B$722,$B827)*SUMIFS(Calculations!$E$3:$E$53,Calculations!$A$3:$A$53,$B827)</f>
        <v>0</v>
      </c>
      <c r="P827" s="107">
        <f>P101/SUMIFS(P$3:P$722,$B$3:$B$722,$B827)*SUMIFS(Calculations!$E$3:$E$53,Calculations!$A$3:$A$53,$B827)</f>
        <v>0</v>
      </c>
      <c r="Q827" s="107">
        <f>Q101/SUMIFS(Q$3:Q$722,$B$3:$B$722,$B827)*SUMIFS(Calculations!$E$3:$E$53,Calculations!$A$3:$A$53,$B827)</f>
        <v>0</v>
      </c>
      <c r="R827" s="107">
        <f>R101/SUMIFS(R$3:R$722,$B$3:$B$722,$B827)*SUMIFS(Calculations!$E$3:$E$53,Calculations!$A$3:$A$53,$B827)</f>
        <v>0</v>
      </c>
    </row>
    <row r="828" spans="2:18" ht="15.75" customHeight="1">
      <c r="B828" s="107" t="s">
        <v>542</v>
      </c>
      <c r="C828" s="107" t="s">
        <v>448</v>
      </c>
      <c r="D828" s="107" t="s">
        <v>646</v>
      </c>
      <c r="E828" s="107" t="str">
        <f t="shared" si="301"/>
        <v>nuclear</v>
      </c>
      <c r="F828" s="107">
        <f>F102/SUMIFS(F$3:F$722,$B$3:$B$722,$B828)*SUMIFS(Calculations!$E$3:$E$53,Calculations!$A$3:$A$53,$B828)</f>
        <v>0</v>
      </c>
      <c r="G828" s="107">
        <f>G102/SUMIFS(G$3:G$722,$B$3:$B$722,$B828)*SUMIFS(Calculations!$E$3:$E$53,Calculations!$A$3:$A$53,$B828)</f>
        <v>0</v>
      </c>
      <c r="H828" s="107">
        <f>H102/SUMIFS(H$3:H$722,$B$3:$B$722,$B828)*SUMIFS(Calculations!$E$3:$E$53,Calculations!$A$3:$A$53,$B828)</f>
        <v>0</v>
      </c>
      <c r="I828" s="107">
        <f>I102/SUMIFS(I$3:I$722,$B$3:$B$722,$B828)*SUMIFS(Calculations!$E$3:$E$53,Calculations!$A$3:$A$53,$B828)</f>
        <v>0</v>
      </c>
      <c r="J828" s="107">
        <f>J102/SUMIFS(J$3:J$722,$B$3:$B$722,$B828)*SUMIFS(Calculations!$E$3:$E$53,Calculations!$A$3:$A$53,$B828)</f>
        <v>0</v>
      </c>
      <c r="K828" s="107">
        <f>K102/SUMIFS(K$3:K$722,$B$3:$B$722,$B828)*SUMIFS(Calculations!$E$3:$E$53,Calculations!$A$3:$A$53,$B828)</f>
        <v>0</v>
      </c>
      <c r="L828" s="107">
        <f>L102/SUMIFS(L$3:L$722,$B$3:$B$722,$B828)*SUMIFS(Calculations!$E$3:$E$53,Calculations!$A$3:$A$53,$B828)</f>
        <v>0</v>
      </c>
      <c r="M828" s="107">
        <f>M102/SUMIFS(M$3:M$722,$B$3:$B$722,$B828)*SUMIFS(Calculations!$E$3:$E$53,Calculations!$A$3:$A$53,$B828)</f>
        <v>0</v>
      </c>
      <c r="N828" s="107">
        <f>N102/SUMIFS(N$3:N$722,$B$3:$B$722,$B828)*SUMIFS(Calculations!$E$3:$E$53,Calculations!$A$3:$A$53,$B828)</f>
        <v>0</v>
      </c>
      <c r="O828" s="107">
        <f>O102/SUMIFS(O$3:O$722,$B$3:$B$722,$B828)*SUMIFS(Calculations!$E$3:$E$53,Calculations!$A$3:$A$53,$B828)</f>
        <v>0</v>
      </c>
      <c r="P828" s="107">
        <f>P102/SUMIFS(P$3:P$722,$B$3:$B$722,$B828)*SUMIFS(Calculations!$E$3:$E$53,Calculations!$A$3:$A$53,$B828)</f>
        <v>0</v>
      </c>
      <c r="Q828" s="107">
        <f>Q102/SUMIFS(Q$3:Q$722,$B$3:$B$722,$B828)*SUMIFS(Calculations!$E$3:$E$53,Calculations!$A$3:$A$53,$B828)</f>
        <v>0</v>
      </c>
      <c r="R828" s="107">
        <f>R102/SUMIFS(R$3:R$722,$B$3:$B$722,$B828)*SUMIFS(Calculations!$E$3:$E$53,Calculations!$A$3:$A$53,$B828)</f>
        <v>0</v>
      </c>
    </row>
    <row r="829" spans="2:18" ht="15.75" customHeight="1">
      <c r="B829" s="107" t="s">
        <v>542</v>
      </c>
      <c r="C829" s="107" t="s">
        <v>448</v>
      </c>
      <c r="D829" s="107" t="s">
        <v>647</v>
      </c>
      <c r="E829" s="107" t="str">
        <f t="shared" si="301"/>
        <v>offshore wind</v>
      </c>
      <c r="F829" s="107">
        <f>F103/SUMIFS(F$3:F$722,$B$3:$B$722,$B829)*SUMIFS(Calculations!$E$3:$E$53,Calculations!$A$3:$A$53,$B829)</f>
        <v>0</v>
      </c>
      <c r="G829" s="107">
        <f>G103/SUMIFS(G$3:G$722,$B$3:$B$722,$B829)*SUMIFS(Calculations!$E$3:$E$53,Calculations!$A$3:$A$53,$B829)</f>
        <v>0</v>
      </c>
      <c r="H829" s="107">
        <f>H103/SUMIFS(H$3:H$722,$B$3:$B$722,$B829)*SUMIFS(Calculations!$E$3:$E$53,Calculations!$A$3:$A$53,$B829)</f>
        <v>0</v>
      </c>
      <c r="I829" s="107">
        <f>I103/SUMIFS(I$3:I$722,$B$3:$B$722,$B829)*SUMIFS(Calculations!$E$3:$E$53,Calculations!$A$3:$A$53,$B829)</f>
        <v>0</v>
      </c>
      <c r="J829" s="107">
        <f>J103/SUMIFS(J$3:J$722,$B$3:$B$722,$B829)*SUMIFS(Calculations!$E$3:$E$53,Calculations!$A$3:$A$53,$B829)</f>
        <v>0</v>
      </c>
      <c r="K829" s="107">
        <f>K103/SUMIFS(K$3:K$722,$B$3:$B$722,$B829)*SUMIFS(Calculations!$E$3:$E$53,Calculations!$A$3:$A$53,$B829)</f>
        <v>0</v>
      </c>
      <c r="L829" s="107">
        <f>L103/SUMIFS(L$3:L$722,$B$3:$B$722,$B829)*SUMIFS(Calculations!$E$3:$E$53,Calculations!$A$3:$A$53,$B829)</f>
        <v>0</v>
      </c>
      <c r="M829" s="107">
        <f>M103/SUMIFS(M$3:M$722,$B$3:$B$722,$B829)*SUMIFS(Calculations!$E$3:$E$53,Calculations!$A$3:$A$53,$B829)</f>
        <v>0</v>
      </c>
      <c r="N829" s="107">
        <f>N103/SUMIFS(N$3:N$722,$B$3:$B$722,$B829)*SUMIFS(Calculations!$E$3:$E$53,Calculations!$A$3:$A$53,$B829)</f>
        <v>0</v>
      </c>
      <c r="O829" s="107">
        <f>O103/SUMIFS(O$3:O$722,$B$3:$B$722,$B829)*SUMIFS(Calculations!$E$3:$E$53,Calculations!$A$3:$A$53,$B829)</f>
        <v>0</v>
      </c>
      <c r="P829" s="107">
        <f>P103/SUMIFS(P$3:P$722,$B$3:$B$722,$B829)*SUMIFS(Calculations!$E$3:$E$53,Calculations!$A$3:$A$53,$B829)</f>
        <v>0</v>
      </c>
      <c r="Q829" s="107">
        <f>Q103/SUMIFS(Q$3:Q$722,$B$3:$B$722,$B829)*SUMIFS(Calculations!$E$3:$E$53,Calculations!$A$3:$A$53,$B829)</f>
        <v>0</v>
      </c>
      <c r="R829" s="107">
        <f>R103/SUMIFS(R$3:R$722,$B$3:$B$722,$B829)*SUMIFS(Calculations!$E$3:$E$53,Calculations!$A$3:$A$53,$B829)</f>
        <v>0</v>
      </c>
    </row>
    <row r="830" spans="2:18" ht="15.75" customHeight="1">
      <c r="B830" s="107" t="s">
        <v>542</v>
      </c>
      <c r="C830" s="107" t="s">
        <v>448</v>
      </c>
      <c r="D830" s="107" t="s">
        <v>648</v>
      </c>
      <c r="E830" s="107" t="str">
        <f t="shared" si="301"/>
        <v>crude oil</v>
      </c>
      <c r="F830" s="107">
        <f>F104/SUMIFS(F$3:F$722,$B$3:$B$722,$B830)*SUMIFS(Calculations!$E$3:$E$53,Calculations!$A$3:$A$53,$B830)</f>
        <v>0</v>
      </c>
      <c r="G830" s="107">
        <f>G104/SUMIFS(G$3:G$722,$B$3:$B$722,$B830)*SUMIFS(Calculations!$E$3:$E$53,Calculations!$A$3:$A$53,$B830)</f>
        <v>0</v>
      </c>
      <c r="H830" s="107">
        <f>H104/SUMIFS(H$3:H$722,$B$3:$B$722,$B830)*SUMIFS(Calculations!$E$3:$E$53,Calculations!$A$3:$A$53,$B830)</f>
        <v>0</v>
      </c>
      <c r="I830" s="107">
        <f>I104/SUMIFS(I$3:I$722,$B$3:$B$722,$B830)*SUMIFS(Calculations!$E$3:$E$53,Calculations!$A$3:$A$53,$B830)</f>
        <v>0</v>
      </c>
      <c r="J830" s="107">
        <f>J104/SUMIFS(J$3:J$722,$B$3:$B$722,$B830)*SUMIFS(Calculations!$E$3:$E$53,Calculations!$A$3:$A$53,$B830)</f>
        <v>0</v>
      </c>
      <c r="K830" s="107">
        <f>K104/SUMIFS(K$3:K$722,$B$3:$B$722,$B830)*SUMIFS(Calculations!$E$3:$E$53,Calculations!$A$3:$A$53,$B830)</f>
        <v>0</v>
      </c>
      <c r="L830" s="107">
        <f>L104/SUMIFS(L$3:L$722,$B$3:$B$722,$B830)*SUMIFS(Calculations!$E$3:$E$53,Calculations!$A$3:$A$53,$B830)</f>
        <v>0</v>
      </c>
      <c r="M830" s="107">
        <f>M104/SUMIFS(M$3:M$722,$B$3:$B$722,$B830)*SUMIFS(Calculations!$E$3:$E$53,Calculations!$A$3:$A$53,$B830)</f>
        <v>0</v>
      </c>
      <c r="N830" s="107">
        <f>N104/SUMIFS(N$3:N$722,$B$3:$B$722,$B830)*SUMIFS(Calculations!$E$3:$E$53,Calculations!$A$3:$A$53,$B830)</f>
        <v>0</v>
      </c>
      <c r="O830" s="107">
        <f>O104/SUMIFS(O$3:O$722,$B$3:$B$722,$B830)*SUMIFS(Calculations!$E$3:$E$53,Calculations!$A$3:$A$53,$B830)</f>
        <v>0</v>
      </c>
      <c r="P830" s="107">
        <f>P104/SUMIFS(P$3:P$722,$B$3:$B$722,$B830)*SUMIFS(Calculations!$E$3:$E$53,Calculations!$A$3:$A$53,$B830)</f>
        <v>0</v>
      </c>
      <c r="Q830" s="107">
        <f>Q104/SUMIFS(Q$3:Q$722,$B$3:$B$722,$B830)*SUMIFS(Calculations!$E$3:$E$53,Calculations!$A$3:$A$53,$B830)</f>
        <v>0</v>
      </c>
      <c r="R830" s="107">
        <f>R104/SUMIFS(R$3:R$722,$B$3:$B$722,$B830)*SUMIFS(Calculations!$E$3:$E$53,Calculations!$A$3:$A$53,$B830)</f>
        <v>0</v>
      </c>
    </row>
    <row r="831" spans="2:18" ht="15.75" customHeight="1">
      <c r="B831" s="107" t="s">
        <v>542</v>
      </c>
      <c r="C831" s="107" t="s">
        <v>448</v>
      </c>
      <c r="D831" s="107" t="s">
        <v>649</v>
      </c>
      <c r="E831" s="107" t="str">
        <f t="shared" si="301"/>
        <v>solar PV</v>
      </c>
      <c r="F831" s="107">
        <f>F105/SUMIFS(F$3:F$722,$B$3:$B$722,$B831)*SUMIFS(Calculations!$E$3:$E$53,Calculations!$A$3:$A$53,$B831)</f>
        <v>0</v>
      </c>
      <c r="G831" s="107">
        <f>G105/SUMIFS(G$3:G$722,$B$3:$B$722,$B831)*SUMIFS(Calculations!$E$3:$E$53,Calculations!$A$3:$A$53,$B831)</f>
        <v>0</v>
      </c>
      <c r="H831" s="107">
        <f>H105/SUMIFS(H$3:H$722,$B$3:$B$722,$B831)*SUMIFS(Calculations!$E$3:$E$53,Calculations!$A$3:$A$53,$B831)</f>
        <v>0</v>
      </c>
      <c r="I831" s="107">
        <f>I105/SUMIFS(I$3:I$722,$B$3:$B$722,$B831)*SUMIFS(Calculations!$E$3:$E$53,Calculations!$A$3:$A$53,$B831)</f>
        <v>0</v>
      </c>
      <c r="J831" s="107">
        <f>J105/SUMIFS(J$3:J$722,$B$3:$B$722,$B831)*SUMIFS(Calculations!$E$3:$E$53,Calculations!$A$3:$A$53,$B831)</f>
        <v>0</v>
      </c>
      <c r="K831" s="107">
        <f>K105/SUMIFS(K$3:K$722,$B$3:$B$722,$B831)*SUMIFS(Calculations!$E$3:$E$53,Calculations!$A$3:$A$53,$B831)</f>
        <v>0</v>
      </c>
      <c r="L831" s="107">
        <f>L105/SUMIFS(L$3:L$722,$B$3:$B$722,$B831)*SUMIFS(Calculations!$E$3:$E$53,Calculations!$A$3:$A$53,$B831)</f>
        <v>0</v>
      </c>
      <c r="M831" s="107">
        <f>M105/SUMIFS(M$3:M$722,$B$3:$B$722,$B831)*SUMIFS(Calculations!$E$3:$E$53,Calculations!$A$3:$A$53,$B831)</f>
        <v>0</v>
      </c>
      <c r="N831" s="107">
        <f>N105/SUMIFS(N$3:N$722,$B$3:$B$722,$B831)*SUMIFS(Calculations!$E$3:$E$53,Calculations!$A$3:$A$53,$B831)</f>
        <v>0</v>
      </c>
      <c r="O831" s="107">
        <f>O105/SUMIFS(O$3:O$722,$B$3:$B$722,$B831)*SUMIFS(Calculations!$E$3:$E$53,Calculations!$A$3:$A$53,$B831)</f>
        <v>0</v>
      </c>
      <c r="P831" s="107">
        <f>P105/SUMIFS(P$3:P$722,$B$3:$B$722,$B831)*SUMIFS(Calculations!$E$3:$E$53,Calculations!$A$3:$A$53,$B831)</f>
        <v>0</v>
      </c>
      <c r="Q831" s="107">
        <f>Q105/SUMIFS(Q$3:Q$722,$B$3:$B$722,$B831)*SUMIFS(Calculations!$E$3:$E$53,Calculations!$A$3:$A$53,$B831)</f>
        <v>0</v>
      </c>
      <c r="R831" s="107">
        <f>R105/SUMIFS(R$3:R$722,$B$3:$B$722,$B831)*SUMIFS(Calculations!$E$3:$E$53,Calculations!$A$3:$A$53,$B831)</f>
        <v>0</v>
      </c>
    </row>
    <row r="832" spans="2:18" ht="15.75" customHeight="1">
      <c r="B832" s="107" t="s">
        <v>542</v>
      </c>
      <c r="C832" s="107" t="s">
        <v>448</v>
      </c>
      <c r="D832" s="107" t="s">
        <v>650</v>
      </c>
      <c r="E832" s="107" t="str">
        <f t="shared" si="301"/>
        <v>storage</v>
      </c>
      <c r="F832" s="107">
        <f>F106/SUMIFS(F$3:F$722,$B$3:$B$722,$B832)*SUMIFS(Calculations!$E$3:$E$53,Calculations!$A$3:$A$53,$B832)</f>
        <v>0</v>
      </c>
      <c r="G832" s="107">
        <f>G106/SUMIFS(G$3:G$722,$B$3:$B$722,$B832)*SUMIFS(Calculations!$E$3:$E$53,Calculations!$A$3:$A$53,$B832)</f>
        <v>0</v>
      </c>
      <c r="H832" s="107">
        <f>H106/SUMIFS(H$3:H$722,$B$3:$B$722,$B832)*SUMIFS(Calculations!$E$3:$E$53,Calculations!$A$3:$A$53,$B832)</f>
        <v>0</v>
      </c>
      <c r="I832" s="107">
        <f>I106/SUMIFS(I$3:I$722,$B$3:$B$722,$B832)*SUMIFS(Calculations!$E$3:$E$53,Calculations!$A$3:$A$53,$B832)</f>
        <v>0</v>
      </c>
      <c r="J832" s="107">
        <f>J106/SUMIFS(J$3:J$722,$B$3:$B$722,$B832)*SUMIFS(Calculations!$E$3:$E$53,Calculations!$A$3:$A$53,$B832)</f>
        <v>0</v>
      </c>
      <c r="K832" s="107">
        <f>K106/SUMIFS(K$3:K$722,$B$3:$B$722,$B832)*SUMIFS(Calculations!$E$3:$E$53,Calculations!$A$3:$A$53,$B832)</f>
        <v>0</v>
      </c>
      <c r="L832" s="107">
        <f>L106/SUMIFS(L$3:L$722,$B$3:$B$722,$B832)*SUMIFS(Calculations!$E$3:$E$53,Calculations!$A$3:$A$53,$B832)</f>
        <v>0</v>
      </c>
      <c r="M832" s="107">
        <f>M106/SUMIFS(M$3:M$722,$B$3:$B$722,$B832)*SUMIFS(Calculations!$E$3:$E$53,Calculations!$A$3:$A$53,$B832)</f>
        <v>0</v>
      </c>
      <c r="N832" s="107">
        <f>N106/SUMIFS(N$3:N$722,$B$3:$B$722,$B832)*SUMIFS(Calculations!$E$3:$E$53,Calculations!$A$3:$A$53,$B832)</f>
        <v>0</v>
      </c>
      <c r="O832" s="107">
        <f>O106/SUMIFS(O$3:O$722,$B$3:$B$722,$B832)*SUMIFS(Calculations!$E$3:$E$53,Calculations!$A$3:$A$53,$B832)</f>
        <v>0</v>
      </c>
      <c r="P832" s="107">
        <f>P106/SUMIFS(P$3:P$722,$B$3:$B$722,$B832)*SUMIFS(Calculations!$E$3:$E$53,Calculations!$A$3:$A$53,$B832)</f>
        <v>0</v>
      </c>
      <c r="Q832" s="107">
        <f>Q106/SUMIFS(Q$3:Q$722,$B$3:$B$722,$B832)*SUMIFS(Calculations!$E$3:$E$53,Calculations!$A$3:$A$53,$B832)</f>
        <v>0</v>
      </c>
      <c r="R832" s="107">
        <f>R106/SUMIFS(R$3:R$722,$B$3:$B$722,$B832)*SUMIFS(Calculations!$E$3:$E$53,Calculations!$A$3:$A$53,$B832)</f>
        <v>0</v>
      </c>
    </row>
    <row r="833" spans="2:18" ht="15.75" customHeight="1">
      <c r="B833" s="107" t="s">
        <v>542</v>
      </c>
      <c r="C833" s="107" t="s">
        <v>448</v>
      </c>
      <c r="D833" s="107" t="s">
        <v>652</v>
      </c>
      <c r="E833" s="107" t="str">
        <f t="shared" si="301"/>
        <v>solar PV</v>
      </c>
      <c r="F833" s="107">
        <f>F107/SUMIFS(F$3:F$722,$B$3:$B$722,$B833)*SUMIFS(Calculations!$E$3:$E$53,Calculations!$A$3:$A$53,$B833)</f>
        <v>0</v>
      </c>
      <c r="G833" s="107">
        <f>G107/SUMIFS(G$3:G$722,$B$3:$B$722,$B833)*SUMIFS(Calculations!$E$3:$E$53,Calculations!$A$3:$A$53,$B833)</f>
        <v>0</v>
      </c>
      <c r="H833" s="107">
        <f>H107/SUMIFS(H$3:H$722,$B$3:$B$722,$B833)*SUMIFS(Calculations!$E$3:$E$53,Calculations!$A$3:$A$53,$B833)</f>
        <v>0</v>
      </c>
      <c r="I833" s="107">
        <f>I107/SUMIFS(I$3:I$722,$B$3:$B$722,$B833)*SUMIFS(Calculations!$E$3:$E$53,Calculations!$A$3:$A$53,$B833)</f>
        <v>0</v>
      </c>
      <c r="J833" s="107">
        <f>J107/SUMIFS(J$3:J$722,$B$3:$B$722,$B833)*SUMIFS(Calculations!$E$3:$E$53,Calculations!$A$3:$A$53,$B833)</f>
        <v>0</v>
      </c>
      <c r="K833" s="107">
        <f>K107/SUMIFS(K$3:K$722,$B$3:$B$722,$B833)*SUMIFS(Calculations!$E$3:$E$53,Calculations!$A$3:$A$53,$B833)</f>
        <v>0</v>
      </c>
      <c r="L833" s="107">
        <f>L107/SUMIFS(L$3:L$722,$B$3:$B$722,$B833)*SUMIFS(Calculations!$E$3:$E$53,Calculations!$A$3:$A$53,$B833)</f>
        <v>0</v>
      </c>
      <c r="M833" s="107">
        <f>M107/SUMIFS(M$3:M$722,$B$3:$B$722,$B833)*SUMIFS(Calculations!$E$3:$E$53,Calculations!$A$3:$A$53,$B833)</f>
        <v>0</v>
      </c>
      <c r="N833" s="107">
        <f>N107/SUMIFS(N$3:N$722,$B$3:$B$722,$B833)*SUMIFS(Calculations!$E$3:$E$53,Calculations!$A$3:$A$53,$B833)</f>
        <v>0</v>
      </c>
      <c r="O833" s="107">
        <f>O107/SUMIFS(O$3:O$722,$B$3:$B$722,$B833)*SUMIFS(Calculations!$E$3:$E$53,Calculations!$A$3:$A$53,$B833)</f>
        <v>0</v>
      </c>
      <c r="P833" s="107">
        <f>P107/SUMIFS(P$3:P$722,$B$3:$B$722,$B833)*SUMIFS(Calculations!$E$3:$E$53,Calculations!$A$3:$A$53,$B833)</f>
        <v>0</v>
      </c>
      <c r="Q833" s="107">
        <f>Q107/SUMIFS(Q$3:Q$722,$B$3:$B$722,$B833)*SUMIFS(Calculations!$E$3:$E$53,Calculations!$A$3:$A$53,$B833)</f>
        <v>0</v>
      </c>
      <c r="R833" s="107">
        <f>R107/SUMIFS(R$3:R$722,$B$3:$B$722,$B833)*SUMIFS(Calculations!$E$3:$E$53,Calculations!$A$3:$A$53,$B833)</f>
        <v>0</v>
      </c>
    </row>
    <row r="834" spans="2:18" ht="15.75" customHeight="1">
      <c r="B834" s="107" t="s">
        <v>543</v>
      </c>
      <c r="C834" s="107" t="s">
        <v>448</v>
      </c>
      <c r="D834" s="107" t="s">
        <v>638</v>
      </c>
      <c r="E834" s="107" t="str">
        <f t="shared" si="301"/>
        <v>biomass</v>
      </c>
      <c r="F834" s="107">
        <f>F108/SUMIFS(F$3:F$722,$B$3:$B$722,$B834)*SUMIFS(Calculations!$E$3:$E$53,Calculations!$A$3:$A$53,$B834)</f>
        <v>0</v>
      </c>
      <c r="G834" s="107">
        <f>G108/SUMIFS(G$3:G$722,$B$3:$B$722,$B834)*SUMIFS(Calculations!$E$3:$E$53,Calculations!$A$3:$A$53,$B834)</f>
        <v>0</v>
      </c>
      <c r="H834" s="107">
        <f>H108/SUMIFS(H$3:H$722,$B$3:$B$722,$B834)*SUMIFS(Calculations!$E$3:$E$53,Calculations!$A$3:$A$53,$B834)</f>
        <v>0</v>
      </c>
      <c r="I834" s="107">
        <f>I108/SUMIFS(I$3:I$722,$B$3:$B$722,$B834)*SUMIFS(Calculations!$E$3:$E$53,Calculations!$A$3:$A$53,$B834)</f>
        <v>0</v>
      </c>
      <c r="J834" s="107">
        <f>J108/SUMIFS(J$3:J$722,$B$3:$B$722,$B834)*SUMIFS(Calculations!$E$3:$E$53,Calculations!$A$3:$A$53,$B834)</f>
        <v>0</v>
      </c>
      <c r="K834" s="107">
        <f>K108/SUMIFS(K$3:K$722,$B$3:$B$722,$B834)*SUMIFS(Calculations!$E$3:$E$53,Calculations!$A$3:$A$53,$B834)</f>
        <v>0</v>
      </c>
      <c r="L834" s="107">
        <f>L108/SUMIFS(L$3:L$722,$B$3:$B$722,$B834)*SUMIFS(Calculations!$E$3:$E$53,Calculations!$A$3:$A$53,$B834)</f>
        <v>0</v>
      </c>
      <c r="M834" s="107">
        <f>M108/SUMIFS(M$3:M$722,$B$3:$B$722,$B834)*SUMIFS(Calculations!$E$3:$E$53,Calculations!$A$3:$A$53,$B834)</f>
        <v>0</v>
      </c>
      <c r="N834" s="107">
        <f>N108/SUMIFS(N$3:N$722,$B$3:$B$722,$B834)*SUMIFS(Calculations!$E$3:$E$53,Calculations!$A$3:$A$53,$B834)</f>
        <v>0</v>
      </c>
      <c r="O834" s="107">
        <f>O108/SUMIFS(O$3:O$722,$B$3:$B$722,$B834)*SUMIFS(Calculations!$E$3:$E$53,Calculations!$A$3:$A$53,$B834)</f>
        <v>0</v>
      </c>
      <c r="P834" s="107">
        <f>P108/SUMIFS(P$3:P$722,$B$3:$B$722,$B834)*SUMIFS(Calculations!$E$3:$E$53,Calculations!$A$3:$A$53,$B834)</f>
        <v>0</v>
      </c>
      <c r="Q834" s="107">
        <f>Q108/SUMIFS(Q$3:Q$722,$B$3:$B$722,$B834)*SUMIFS(Calculations!$E$3:$E$53,Calculations!$A$3:$A$53,$B834)</f>
        <v>0</v>
      </c>
      <c r="R834" s="107">
        <f>R108/SUMIFS(R$3:R$722,$B$3:$B$722,$B834)*SUMIFS(Calculations!$E$3:$E$53,Calculations!$A$3:$A$53,$B834)</f>
        <v>0</v>
      </c>
    </row>
    <row r="835" spans="2:18" ht="15.75" customHeight="1">
      <c r="B835" s="107" t="s">
        <v>543</v>
      </c>
      <c r="C835" s="107" t="s">
        <v>448</v>
      </c>
      <c r="D835" s="107" t="s">
        <v>639</v>
      </c>
      <c r="E835" s="107" t="str">
        <f t="shared" si="301"/>
        <v>hard coal</v>
      </c>
      <c r="F835" s="107">
        <f>F109/SUMIFS(F$3:F$722,$B$3:$B$722,$B835)*SUMIFS(Calculations!$E$3:$E$53,Calculations!$A$3:$A$53,$B835)</f>
        <v>0</v>
      </c>
      <c r="G835" s="107">
        <f>G109/SUMIFS(G$3:G$722,$B$3:$B$722,$B835)*SUMIFS(Calculations!$E$3:$E$53,Calculations!$A$3:$A$53,$B835)</f>
        <v>0</v>
      </c>
      <c r="H835" s="107">
        <f>H109/SUMIFS(H$3:H$722,$B$3:$B$722,$B835)*SUMIFS(Calculations!$E$3:$E$53,Calculations!$A$3:$A$53,$B835)</f>
        <v>0</v>
      </c>
      <c r="I835" s="107">
        <f>I109/SUMIFS(I$3:I$722,$B$3:$B$722,$B835)*SUMIFS(Calculations!$E$3:$E$53,Calculations!$A$3:$A$53,$B835)</f>
        <v>0</v>
      </c>
      <c r="J835" s="107">
        <f>J109/SUMIFS(J$3:J$722,$B$3:$B$722,$B835)*SUMIFS(Calculations!$E$3:$E$53,Calculations!$A$3:$A$53,$B835)</f>
        <v>0</v>
      </c>
      <c r="K835" s="107">
        <f>K109/SUMIFS(K$3:K$722,$B$3:$B$722,$B835)*SUMIFS(Calculations!$E$3:$E$53,Calculations!$A$3:$A$53,$B835)</f>
        <v>0</v>
      </c>
      <c r="L835" s="107">
        <f>L109/SUMIFS(L$3:L$722,$B$3:$B$722,$B835)*SUMIFS(Calculations!$E$3:$E$53,Calculations!$A$3:$A$53,$B835)</f>
        <v>0</v>
      </c>
      <c r="M835" s="107">
        <f>M109/SUMIFS(M$3:M$722,$B$3:$B$722,$B835)*SUMIFS(Calculations!$E$3:$E$53,Calculations!$A$3:$A$53,$B835)</f>
        <v>0</v>
      </c>
      <c r="N835" s="107">
        <f>N109/SUMIFS(N$3:N$722,$B$3:$B$722,$B835)*SUMIFS(Calculations!$E$3:$E$53,Calculations!$A$3:$A$53,$B835)</f>
        <v>0</v>
      </c>
      <c r="O835" s="107">
        <f>O109/SUMIFS(O$3:O$722,$B$3:$B$722,$B835)*SUMIFS(Calculations!$E$3:$E$53,Calculations!$A$3:$A$53,$B835)</f>
        <v>0</v>
      </c>
      <c r="P835" s="107">
        <f>P109/SUMIFS(P$3:P$722,$B$3:$B$722,$B835)*SUMIFS(Calculations!$E$3:$E$53,Calculations!$A$3:$A$53,$B835)</f>
        <v>0</v>
      </c>
      <c r="Q835" s="107">
        <f>Q109/SUMIFS(Q$3:Q$722,$B$3:$B$722,$B835)*SUMIFS(Calculations!$E$3:$E$53,Calculations!$A$3:$A$53,$B835)</f>
        <v>0</v>
      </c>
      <c r="R835" s="107">
        <f>R109/SUMIFS(R$3:R$722,$B$3:$B$722,$B835)*SUMIFS(Calculations!$E$3:$E$53,Calculations!$A$3:$A$53,$B835)</f>
        <v>0</v>
      </c>
    </row>
    <row r="836" spans="2:18" ht="15.75" customHeight="1">
      <c r="B836" s="107" t="s">
        <v>543</v>
      </c>
      <c r="C836" s="107" t="s">
        <v>448</v>
      </c>
      <c r="D836" s="107" t="s">
        <v>640</v>
      </c>
      <c r="E836" s="107" t="str">
        <f t="shared" si="301"/>
        <v>solar thermal</v>
      </c>
      <c r="F836" s="107">
        <f>F110/SUMIFS(F$3:F$722,$B$3:$B$722,$B836)*SUMIFS(Calculations!$E$3:$E$53,Calculations!$A$3:$A$53,$B836)</f>
        <v>0</v>
      </c>
      <c r="G836" s="107">
        <f>G110/SUMIFS(G$3:G$722,$B$3:$B$722,$B836)*SUMIFS(Calculations!$E$3:$E$53,Calculations!$A$3:$A$53,$B836)</f>
        <v>0</v>
      </c>
      <c r="H836" s="107">
        <f>H110/SUMIFS(H$3:H$722,$B$3:$B$722,$B836)*SUMIFS(Calculations!$E$3:$E$53,Calculations!$A$3:$A$53,$B836)</f>
        <v>0</v>
      </c>
      <c r="I836" s="107">
        <f>I110/SUMIFS(I$3:I$722,$B$3:$B$722,$B836)*SUMIFS(Calculations!$E$3:$E$53,Calculations!$A$3:$A$53,$B836)</f>
        <v>0</v>
      </c>
      <c r="J836" s="107">
        <f>J110/SUMIFS(J$3:J$722,$B$3:$B$722,$B836)*SUMIFS(Calculations!$E$3:$E$53,Calculations!$A$3:$A$53,$B836)</f>
        <v>0</v>
      </c>
      <c r="K836" s="107">
        <f>K110/SUMIFS(K$3:K$722,$B$3:$B$722,$B836)*SUMIFS(Calculations!$E$3:$E$53,Calculations!$A$3:$A$53,$B836)</f>
        <v>0</v>
      </c>
      <c r="L836" s="107">
        <f>L110/SUMIFS(L$3:L$722,$B$3:$B$722,$B836)*SUMIFS(Calculations!$E$3:$E$53,Calculations!$A$3:$A$53,$B836)</f>
        <v>0</v>
      </c>
      <c r="M836" s="107">
        <f>M110/SUMIFS(M$3:M$722,$B$3:$B$722,$B836)*SUMIFS(Calculations!$E$3:$E$53,Calculations!$A$3:$A$53,$B836)</f>
        <v>0</v>
      </c>
      <c r="N836" s="107">
        <f>N110/SUMIFS(N$3:N$722,$B$3:$B$722,$B836)*SUMIFS(Calculations!$E$3:$E$53,Calculations!$A$3:$A$53,$B836)</f>
        <v>0</v>
      </c>
      <c r="O836" s="107">
        <f>O110/SUMIFS(O$3:O$722,$B$3:$B$722,$B836)*SUMIFS(Calculations!$E$3:$E$53,Calculations!$A$3:$A$53,$B836)</f>
        <v>0</v>
      </c>
      <c r="P836" s="107">
        <f>P110/SUMIFS(P$3:P$722,$B$3:$B$722,$B836)*SUMIFS(Calculations!$E$3:$E$53,Calculations!$A$3:$A$53,$B836)</f>
        <v>0</v>
      </c>
      <c r="Q836" s="107">
        <f>Q110/SUMIFS(Q$3:Q$722,$B$3:$B$722,$B836)*SUMIFS(Calculations!$E$3:$E$53,Calculations!$A$3:$A$53,$B836)</f>
        <v>0</v>
      </c>
      <c r="R836" s="107">
        <f>R110/SUMIFS(R$3:R$722,$B$3:$B$722,$B836)*SUMIFS(Calculations!$E$3:$E$53,Calculations!$A$3:$A$53,$B836)</f>
        <v>0</v>
      </c>
    </row>
    <row r="837" spans="2:18" ht="15.75" customHeight="1">
      <c r="B837" s="107" t="s">
        <v>543</v>
      </c>
      <c r="C837" s="107" t="s">
        <v>448</v>
      </c>
      <c r="D837" s="107" t="s">
        <v>641</v>
      </c>
      <c r="E837" s="107" t="str">
        <f t="shared" si="301"/>
        <v>geothermal</v>
      </c>
      <c r="F837" s="107">
        <f>F111/SUMIFS(F$3:F$722,$B$3:$B$722,$B837)*SUMIFS(Calculations!$E$3:$E$53,Calculations!$A$3:$A$53,$B837)</f>
        <v>0</v>
      </c>
      <c r="G837" s="107">
        <f>G111/SUMIFS(G$3:G$722,$B$3:$B$722,$B837)*SUMIFS(Calculations!$E$3:$E$53,Calculations!$A$3:$A$53,$B837)</f>
        <v>0</v>
      </c>
      <c r="H837" s="107">
        <f>H111/SUMIFS(H$3:H$722,$B$3:$B$722,$B837)*SUMIFS(Calculations!$E$3:$E$53,Calculations!$A$3:$A$53,$B837)</f>
        <v>0</v>
      </c>
      <c r="I837" s="107">
        <f>I111/SUMIFS(I$3:I$722,$B$3:$B$722,$B837)*SUMIFS(Calculations!$E$3:$E$53,Calculations!$A$3:$A$53,$B837)</f>
        <v>0</v>
      </c>
      <c r="J837" s="107">
        <f>J111/SUMIFS(J$3:J$722,$B$3:$B$722,$B837)*SUMIFS(Calculations!$E$3:$E$53,Calculations!$A$3:$A$53,$B837)</f>
        <v>0</v>
      </c>
      <c r="K837" s="107">
        <f>K111/SUMIFS(K$3:K$722,$B$3:$B$722,$B837)*SUMIFS(Calculations!$E$3:$E$53,Calculations!$A$3:$A$53,$B837)</f>
        <v>0</v>
      </c>
      <c r="L837" s="107">
        <f>L111/SUMIFS(L$3:L$722,$B$3:$B$722,$B837)*SUMIFS(Calculations!$E$3:$E$53,Calculations!$A$3:$A$53,$B837)</f>
        <v>0</v>
      </c>
      <c r="M837" s="107">
        <f>M111/SUMIFS(M$3:M$722,$B$3:$B$722,$B837)*SUMIFS(Calculations!$E$3:$E$53,Calculations!$A$3:$A$53,$B837)</f>
        <v>0</v>
      </c>
      <c r="N837" s="107">
        <f>N111/SUMIFS(N$3:N$722,$B$3:$B$722,$B837)*SUMIFS(Calculations!$E$3:$E$53,Calculations!$A$3:$A$53,$B837)</f>
        <v>0</v>
      </c>
      <c r="O837" s="107">
        <f>O111/SUMIFS(O$3:O$722,$B$3:$B$722,$B837)*SUMIFS(Calculations!$E$3:$E$53,Calculations!$A$3:$A$53,$B837)</f>
        <v>0</v>
      </c>
      <c r="P837" s="107">
        <f>P111/SUMIFS(P$3:P$722,$B$3:$B$722,$B837)*SUMIFS(Calculations!$E$3:$E$53,Calculations!$A$3:$A$53,$B837)</f>
        <v>0</v>
      </c>
      <c r="Q837" s="107">
        <f>Q111/SUMIFS(Q$3:Q$722,$B$3:$B$722,$B837)*SUMIFS(Calculations!$E$3:$E$53,Calculations!$A$3:$A$53,$B837)</f>
        <v>0</v>
      </c>
      <c r="R837" s="107">
        <f>R111/SUMIFS(R$3:R$722,$B$3:$B$722,$B837)*SUMIFS(Calculations!$E$3:$E$53,Calculations!$A$3:$A$53,$B837)</f>
        <v>0</v>
      </c>
    </row>
    <row r="838" spans="2:18" ht="15.75" customHeight="1">
      <c r="B838" s="107" t="s">
        <v>543</v>
      </c>
      <c r="C838" s="107" t="s">
        <v>448</v>
      </c>
      <c r="D838" s="107" t="s">
        <v>642</v>
      </c>
      <c r="E838" s="107" t="str">
        <f t="shared" si="301"/>
        <v>hydro</v>
      </c>
      <c r="F838" s="107">
        <f>F112/SUMIFS(F$3:F$722,$B$3:$B$722,$B838)*SUMIFS(Calculations!$E$3:$E$53,Calculations!$A$3:$A$53,$B838)</f>
        <v>0</v>
      </c>
      <c r="G838" s="107">
        <f>G112/SUMIFS(G$3:G$722,$B$3:$B$722,$B838)*SUMIFS(Calculations!$E$3:$E$53,Calculations!$A$3:$A$53,$B838)</f>
        <v>0</v>
      </c>
      <c r="H838" s="107">
        <f>H112/SUMIFS(H$3:H$722,$B$3:$B$722,$B838)*SUMIFS(Calculations!$E$3:$E$53,Calculations!$A$3:$A$53,$B838)</f>
        <v>0</v>
      </c>
      <c r="I838" s="107">
        <f>I112/SUMIFS(I$3:I$722,$B$3:$B$722,$B838)*SUMIFS(Calculations!$E$3:$E$53,Calculations!$A$3:$A$53,$B838)</f>
        <v>0</v>
      </c>
      <c r="J838" s="107">
        <f>J112/SUMIFS(J$3:J$722,$B$3:$B$722,$B838)*SUMIFS(Calculations!$E$3:$E$53,Calculations!$A$3:$A$53,$B838)</f>
        <v>0</v>
      </c>
      <c r="K838" s="107">
        <f>K112/SUMIFS(K$3:K$722,$B$3:$B$722,$B838)*SUMIFS(Calculations!$E$3:$E$53,Calculations!$A$3:$A$53,$B838)</f>
        <v>0</v>
      </c>
      <c r="L838" s="107">
        <f>L112/SUMIFS(L$3:L$722,$B$3:$B$722,$B838)*SUMIFS(Calculations!$E$3:$E$53,Calculations!$A$3:$A$53,$B838)</f>
        <v>0</v>
      </c>
      <c r="M838" s="107">
        <f>M112/SUMIFS(M$3:M$722,$B$3:$B$722,$B838)*SUMIFS(Calculations!$E$3:$E$53,Calculations!$A$3:$A$53,$B838)</f>
        <v>0</v>
      </c>
      <c r="N838" s="107">
        <f>N112/SUMIFS(N$3:N$722,$B$3:$B$722,$B838)*SUMIFS(Calculations!$E$3:$E$53,Calculations!$A$3:$A$53,$B838)</f>
        <v>0</v>
      </c>
      <c r="O838" s="107">
        <f>O112/SUMIFS(O$3:O$722,$B$3:$B$722,$B838)*SUMIFS(Calculations!$E$3:$E$53,Calculations!$A$3:$A$53,$B838)</f>
        <v>0</v>
      </c>
      <c r="P838" s="107">
        <f>P112/SUMIFS(P$3:P$722,$B$3:$B$722,$B838)*SUMIFS(Calculations!$E$3:$E$53,Calculations!$A$3:$A$53,$B838)</f>
        <v>0</v>
      </c>
      <c r="Q838" s="107">
        <f>Q112/SUMIFS(Q$3:Q$722,$B$3:$B$722,$B838)*SUMIFS(Calculations!$E$3:$E$53,Calculations!$A$3:$A$53,$B838)</f>
        <v>0</v>
      </c>
      <c r="R838" s="107">
        <f>R112/SUMIFS(R$3:R$722,$B$3:$B$722,$B838)*SUMIFS(Calculations!$E$3:$E$53,Calculations!$A$3:$A$53,$B838)</f>
        <v>0</v>
      </c>
    </row>
    <row r="839" spans="2:18" ht="15.75" customHeight="1">
      <c r="B839" s="107" t="s">
        <v>543</v>
      </c>
      <c r="C839" s="107" t="s">
        <v>448</v>
      </c>
      <c r="D839" s="107" t="s">
        <v>632</v>
      </c>
      <c r="E839" s="107" t="str">
        <f t="shared" si="301"/>
        <v>hydro</v>
      </c>
      <c r="F839" s="107">
        <f>F113/SUMIFS(F$3:F$722,$B$3:$B$722,$B839)*SUMIFS(Calculations!$E$3:$E$53,Calculations!$A$3:$A$53,$B839)</f>
        <v>0</v>
      </c>
      <c r="G839" s="107">
        <f>G113/SUMIFS(G$3:G$722,$B$3:$B$722,$B839)*SUMIFS(Calculations!$E$3:$E$53,Calculations!$A$3:$A$53,$B839)</f>
        <v>0</v>
      </c>
      <c r="H839" s="107">
        <f>H113/SUMIFS(H$3:H$722,$B$3:$B$722,$B839)*SUMIFS(Calculations!$E$3:$E$53,Calculations!$A$3:$A$53,$B839)</f>
        <v>0</v>
      </c>
      <c r="I839" s="107">
        <f>I113/SUMIFS(I$3:I$722,$B$3:$B$722,$B839)*SUMIFS(Calculations!$E$3:$E$53,Calculations!$A$3:$A$53,$B839)</f>
        <v>0</v>
      </c>
      <c r="J839" s="107">
        <f>J113/SUMIFS(J$3:J$722,$B$3:$B$722,$B839)*SUMIFS(Calculations!$E$3:$E$53,Calculations!$A$3:$A$53,$B839)</f>
        <v>0</v>
      </c>
      <c r="K839" s="107">
        <f>K113/SUMIFS(K$3:K$722,$B$3:$B$722,$B839)*SUMIFS(Calculations!$E$3:$E$53,Calculations!$A$3:$A$53,$B839)</f>
        <v>0</v>
      </c>
      <c r="L839" s="107">
        <f>L113/SUMIFS(L$3:L$722,$B$3:$B$722,$B839)*SUMIFS(Calculations!$E$3:$E$53,Calculations!$A$3:$A$53,$B839)</f>
        <v>0</v>
      </c>
      <c r="M839" s="107">
        <f>M113/SUMIFS(M$3:M$722,$B$3:$B$722,$B839)*SUMIFS(Calculations!$E$3:$E$53,Calculations!$A$3:$A$53,$B839)</f>
        <v>0</v>
      </c>
      <c r="N839" s="107">
        <f>N113/SUMIFS(N$3:N$722,$B$3:$B$722,$B839)*SUMIFS(Calculations!$E$3:$E$53,Calculations!$A$3:$A$53,$B839)</f>
        <v>0</v>
      </c>
      <c r="O839" s="107">
        <f>O113/SUMIFS(O$3:O$722,$B$3:$B$722,$B839)*SUMIFS(Calculations!$E$3:$E$53,Calculations!$A$3:$A$53,$B839)</f>
        <v>0</v>
      </c>
      <c r="P839" s="107">
        <f>P113/SUMIFS(P$3:P$722,$B$3:$B$722,$B839)*SUMIFS(Calculations!$E$3:$E$53,Calculations!$A$3:$A$53,$B839)</f>
        <v>0</v>
      </c>
      <c r="Q839" s="107">
        <f>Q113/SUMIFS(Q$3:Q$722,$B$3:$B$722,$B839)*SUMIFS(Calculations!$E$3:$E$53,Calculations!$A$3:$A$53,$B839)</f>
        <v>0</v>
      </c>
      <c r="R839" s="107">
        <f>R113/SUMIFS(R$3:R$722,$B$3:$B$722,$B839)*SUMIFS(Calculations!$E$3:$E$53,Calculations!$A$3:$A$53,$B839)</f>
        <v>0</v>
      </c>
    </row>
    <row r="840" spans="2:18" ht="15.75" customHeight="1">
      <c r="B840" s="107" t="s">
        <v>543</v>
      </c>
      <c r="C840" s="107" t="s">
        <v>448</v>
      </c>
      <c r="D840" s="107" t="s">
        <v>643</v>
      </c>
      <c r="E840" s="107" t="str">
        <f t="shared" si="301"/>
        <v>onshore wind</v>
      </c>
      <c r="F840" s="107">
        <f>F114/SUMIFS(F$3:F$722,$B$3:$B$722,$B840)*SUMIFS(Calculations!$E$3:$E$53,Calculations!$A$3:$A$53,$B840)</f>
        <v>0</v>
      </c>
      <c r="G840" s="107">
        <f>G114/SUMIFS(G$3:G$722,$B$3:$B$722,$B840)*SUMIFS(Calculations!$E$3:$E$53,Calculations!$A$3:$A$53,$B840)</f>
        <v>0</v>
      </c>
      <c r="H840" s="107">
        <f>H114/SUMIFS(H$3:H$722,$B$3:$B$722,$B840)*SUMIFS(Calculations!$E$3:$E$53,Calculations!$A$3:$A$53,$B840)</f>
        <v>0</v>
      </c>
      <c r="I840" s="107">
        <f>I114/SUMIFS(I$3:I$722,$B$3:$B$722,$B840)*SUMIFS(Calculations!$E$3:$E$53,Calculations!$A$3:$A$53,$B840)</f>
        <v>0</v>
      </c>
      <c r="J840" s="107">
        <f>J114/SUMIFS(J$3:J$722,$B$3:$B$722,$B840)*SUMIFS(Calculations!$E$3:$E$53,Calculations!$A$3:$A$53,$B840)</f>
        <v>0</v>
      </c>
      <c r="K840" s="107">
        <f>K114/SUMIFS(K$3:K$722,$B$3:$B$722,$B840)*SUMIFS(Calculations!$E$3:$E$53,Calculations!$A$3:$A$53,$B840)</f>
        <v>0</v>
      </c>
      <c r="L840" s="107">
        <f>L114/SUMIFS(L$3:L$722,$B$3:$B$722,$B840)*SUMIFS(Calculations!$E$3:$E$53,Calculations!$A$3:$A$53,$B840)</f>
        <v>0</v>
      </c>
      <c r="M840" s="107">
        <f>M114/SUMIFS(M$3:M$722,$B$3:$B$722,$B840)*SUMIFS(Calculations!$E$3:$E$53,Calculations!$A$3:$A$53,$B840)</f>
        <v>0</v>
      </c>
      <c r="N840" s="107">
        <f>N114/SUMIFS(N$3:N$722,$B$3:$B$722,$B840)*SUMIFS(Calculations!$E$3:$E$53,Calculations!$A$3:$A$53,$B840)</f>
        <v>0</v>
      </c>
      <c r="O840" s="107">
        <f>O114/SUMIFS(O$3:O$722,$B$3:$B$722,$B840)*SUMIFS(Calculations!$E$3:$E$53,Calculations!$A$3:$A$53,$B840)</f>
        <v>0</v>
      </c>
      <c r="P840" s="107">
        <f>P114/SUMIFS(P$3:P$722,$B$3:$B$722,$B840)*SUMIFS(Calculations!$E$3:$E$53,Calculations!$A$3:$A$53,$B840)</f>
        <v>0</v>
      </c>
      <c r="Q840" s="107">
        <f>Q114/SUMIFS(Q$3:Q$722,$B$3:$B$722,$B840)*SUMIFS(Calculations!$E$3:$E$53,Calculations!$A$3:$A$53,$B840)</f>
        <v>0</v>
      </c>
      <c r="R840" s="107">
        <f>R114/SUMIFS(R$3:R$722,$B$3:$B$722,$B840)*SUMIFS(Calculations!$E$3:$E$53,Calculations!$A$3:$A$53,$B840)</f>
        <v>0</v>
      </c>
    </row>
    <row r="841" spans="2:18" ht="15.75" customHeight="1">
      <c r="B841" s="107" t="s">
        <v>543</v>
      </c>
      <c r="C841" s="107" t="s">
        <v>448</v>
      </c>
      <c r="D841" s="107" t="s">
        <v>644</v>
      </c>
      <c r="E841" s="107" t="str">
        <f t="shared" si="301"/>
        <v>natural gas nonpeaker</v>
      </c>
      <c r="F841" s="107">
        <f>F115/SUMIFS(F$3:F$722,$B$3:$B$722,$B841)*SUMIFS(Calculations!$E$3:$E$53,Calculations!$A$3:$A$53,$B841)</f>
        <v>0</v>
      </c>
      <c r="G841" s="107">
        <f>G115/SUMIFS(G$3:G$722,$B$3:$B$722,$B841)*SUMIFS(Calculations!$E$3:$E$53,Calculations!$A$3:$A$53,$B841)</f>
        <v>0</v>
      </c>
      <c r="H841" s="107">
        <f>H115/SUMIFS(H$3:H$722,$B$3:$B$722,$B841)*SUMIFS(Calculations!$E$3:$E$53,Calculations!$A$3:$A$53,$B841)</f>
        <v>0</v>
      </c>
      <c r="I841" s="107">
        <f>I115/SUMIFS(I$3:I$722,$B$3:$B$722,$B841)*SUMIFS(Calculations!$E$3:$E$53,Calculations!$A$3:$A$53,$B841)</f>
        <v>0</v>
      </c>
      <c r="J841" s="107">
        <f>J115/SUMIFS(J$3:J$722,$B$3:$B$722,$B841)*SUMIFS(Calculations!$E$3:$E$53,Calculations!$A$3:$A$53,$B841)</f>
        <v>0</v>
      </c>
      <c r="K841" s="107">
        <f>K115/SUMIFS(K$3:K$722,$B$3:$B$722,$B841)*SUMIFS(Calculations!$E$3:$E$53,Calculations!$A$3:$A$53,$B841)</f>
        <v>0</v>
      </c>
      <c r="L841" s="107">
        <f>L115/SUMIFS(L$3:L$722,$B$3:$B$722,$B841)*SUMIFS(Calculations!$E$3:$E$53,Calculations!$A$3:$A$53,$B841)</f>
        <v>0</v>
      </c>
      <c r="M841" s="107">
        <f>M115/SUMIFS(M$3:M$722,$B$3:$B$722,$B841)*SUMIFS(Calculations!$E$3:$E$53,Calculations!$A$3:$A$53,$B841)</f>
        <v>0</v>
      </c>
      <c r="N841" s="107">
        <f>N115/SUMIFS(N$3:N$722,$B$3:$B$722,$B841)*SUMIFS(Calculations!$E$3:$E$53,Calculations!$A$3:$A$53,$B841)</f>
        <v>0</v>
      </c>
      <c r="O841" s="107">
        <f>O115/SUMIFS(O$3:O$722,$B$3:$B$722,$B841)*SUMIFS(Calculations!$E$3:$E$53,Calculations!$A$3:$A$53,$B841)</f>
        <v>0</v>
      </c>
      <c r="P841" s="107">
        <f>P115/SUMIFS(P$3:P$722,$B$3:$B$722,$B841)*SUMIFS(Calculations!$E$3:$E$53,Calculations!$A$3:$A$53,$B841)</f>
        <v>0</v>
      </c>
      <c r="Q841" s="107">
        <f>Q115/SUMIFS(Q$3:Q$722,$B$3:$B$722,$B841)*SUMIFS(Calculations!$E$3:$E$53,Calculations!$A$3:$A$53,$B841)</f>
        <v>0</v>
      </c>
      <c r="R841" s="107">
        <f>R115/SUMIFS(R$3:R$722,$B$3:$B$722,$B841)*SUMIFS(Calculations!$E$3:$E$53,Calculations!$A$3:$A$53,$B841)</f>
        <v>0</v>
      </c>
    </row>
    <row r="842" spans="2:18" ht="15.75" customHeight="1">
      <c r="B842" s="107" t="s">
        <v>543</v>
      </c>
      <c r="C842" s="107" t="s">
        <v>448</v>
      </c>
      <c r="D842" s="107" t="s">
        <v>645</v>
      </c>
      <c r="E842" s="107" t="str">
        <f t="shared" si="301"/>
        <v>natural gas peaker</v>
      </c>
      <c r="F842" s="107">
        <f>F116/SUMIFS(F$3:F$722,$B$3:$B$722,$B842)*SUMIFS(Calculations!$E$3:$E$53,Calculations!$A$3:$A$53,$B842)</f>
        <v>0</v>
      </c>
      <c r="G842" s="107">
        <f>G116/SUMIFS(G$3:G$722,$B$3:$B$722,$B842)*SUMIFS(Calculations!$E$3:$E$53,Calculations!$A$3:$A$53,$B842)</f>
        <v>0</v>
      </c>
      <c r="H842" s="107">
        <f>H116/SUMIFS(H$3:H$722,$B$3:$B$722,$B842)*SUMIFS(Calculations!$E$3:$E$53,Calculations!$A$3:$A$53,$B842)</f>
        <v>0</v>
      </c>
      <c r="I842" s="107">
        <f>I116/SUMIFS(I$3:I$722,$B$3:$B$722,$B842)*SUMIFS(Calculations!$E$3:$E$53,Calculations!$A$3:$A$53,$B842)</f>
        <v>0</v>
      </c>
      <c r="J842" s="107">
        <f>J116/SUMIFS(J$3:J$722,$B$3:$B$722,$B842)*SUMIFS(Calculations!$E$3:$E$53,Calculations!$A$3:$A$53,$B842)</f>
        <v>0</v>
      </c>
      <c r="K842" s="107">
        <f>K116/SUMIFS(K$3:K$722,$B$3:$B$722,$B842)*SUMIFS(Calculations!$E$3:$E$53,Calculations!$A$3:$A$53,$B842)</f>
        <v>0</v>
      </c>
      <c r="L842" s="107">
        <f>L116/SUMIFS(L$3:L$722,$B$3:$B$722,$B842)*SUMIFS(Calculations!$E$3:$E$53,Calculations!$A$3:$A$53,$B842)</f>
        <v>0</v>
      </c>
      <c r="M842" s="107">
        <f>M116/SUMIFS(M$3:M$722,$B$3:$B$722,$B842)*SUMIFS(Calculations!$E$3:$E$53,Calculations!$A$3:$A$53,$B842)</f>
        <v>0</v>
      </c>
      <c r="N842" s="107">
        <f>N116/SUMIFS(N$3:N$722,$B$3:$B$722,$B842)*SUMIFS(Calculations!$E$3:$E$53,Calculations!$A$3:$A$53,$B842)</f>
        <v>0</v>
      </c>
      <c r="O842" s="107">
        <f>O116/SUMIFS(O$3:O$722,$B$3:$B$722,$B842)*SUMIFS(Calculations!$E$3:$E$53,Calculations!$A$3:$A$53,$B842)</f>
        <v>0</v>
      </c>
      <c r="P842" s="107">
        <f>P116/SUMIFS(P$3:P$722,$B$3:$B$722,$B842)*SUMIFS(Calculations!$E$3:$E$53,Calculations!$A$3:$A$53,$B842)</f>
        <v>0</v>
      </c>
      <c r="Q842" s="107">
        <f>Q116/SUMIFS(Q$3:Q$722,$B$3:$B$722,$B842)*SUMIFS(Calculations!$E$3:$E$53,Calculations!$A$3:$A$53,$B842)</f>
        <v>0</v>
      </c>
      <c r="R842" s="107">
        <f>R116/SUMIFS(R$3:R$722,$B$3:$B$722,$B842)*SUMIFS(Calculations!$E$3:$E$53,Calculations!$A$3:$A$53,$B842)</f>
        <v>0</v>
      </c>
    </row>
    <row r="843" spans="2:18" ht="15.75" customHeight="1">
      <c r="B843" s="107" t="s">
        <v>543</v>
      </c>
      <c r="C843" s="107" t="s">
        <v>448</v>
      </c>
      <c r="D843" s="107" t="s">
        <v>646</v>
      </c>
      <c r="E843" s="107" t="str">
        <f t="shared" si="301"/>
        <v>nuclear</v>
      </c>
      <c r="F843" s="107">
        <f>F117/SUMIFS(F$3:F$722,$B$3:$B$722,$B843)*SUMIFS(Calculations!$E$3:$E$53,Calculations!$A$3:$A$53,$B843)</f>
        <v>0</v>
      </c>
      <c r="G843" s="107">
        <f>G117/SUMIFS(G$3:G$722,$B$3:$B$722,$B843)*SUMIFS(Calculations!$E$3:$E$53,Calculations!$A$3:$A$53,$B843)</f>
        <v>0</v>
      </c>
      <c r="H843" s="107">
        <f>H117/SUMIFS(H$3:H$722,$B$3:$B$722,$B843)*SUMIFS(Calculations!$E$3:$E$53,Calculations!$A$3:$A$53,$B843)</f>
        <v>0</v>
      </c>
      <c r="I843" s="107">
        <f>I117/SUMIFS(I$3:I$722,$B$3:$B$722,$B843)*SUMIFS(Calculations!$E$3:$E$53,Calculations!$A$3:$A$53,$B843)</f>
        <v>0</v>
      </c>
      <c r="J843" s="107">
        <f>J117/SUMIFS(J$3:J$722,$B$3:$B$722,$B843)*SUMIFS(Calculations!$E$3:$E$53,Calculations!$A$3:$A$53,$B843)</f>
        <v>0</v>
      </c>
      <c r="K843" s="107">
        <f>K117/SUMIFS(K$3:K$722,$B$3:$B$722,$B843)*SUMIFS(Calculations!$E$3:$E$53,Calculations!$A$3:$A$53,$B843)</f>
        <v>0</v>
      </c>
      <c r="L843" s="107">
        <f>L117/SUMIFS(L$3:L$722,$B$3:$B$722,$B843)*SUMIFS(Calculations!$E$3:$E$53,Calculations!$A$3:$A$53,$B843)</f>
        <v>0</v>
      </c>
      <c r="M843" s="107">
        <f>M117/SUMIFS(M$3:M$722,$B$3:$B$722,$B843)*SUMIFS(Calculations!$E$3:$E$53,Calculations!$A$3:$A$53,$B843)</f>
        <v>0</v>
      </c>
      <c r="N843" s="107">
        <f>N117/SUMIFS(N$3:N$722,$B$3:$B$722,$B843)*SUMIFS(Calculations!$E$3:$E$53,Calculations!$A$3:$A$53,$B843)</f>
        <v>0</v>
      </c>
      <c r="O843" s="107">
        <f>O117/SUMIFS(O$3:O$722,$B$3:$B$722,$B843)*SUMIFS(Calculations!$E$3:$E$53,Calculations!$A$3:$A$53,$B843)</f>
        <v>0</v>
      </c>
      <c r="P843" s="107">
        <f>P117/SUMIFS(P$3:P$722,$B$3:$B$722,$B843)*SUMIFS(Calculations!$E$3:$E$53,Calculations!$A$3:$A$53,$B843)</f>
        <v>0</v>
      </c>
      <c r="Q843" s="107">
        <f>Q117/SUMIFS(Q$3:Q$722,$B$3:$B$722,$B843)*SUMIFS(Calculations!$E$3:$E$53,Calculations!$A$3:$A$53,$B843)</f>
        <v>0</v>
      </c>
      <c r="R843" s="107">
        <f>R117/SUMIFS(R$3:R$722,$B$3:$B$722,$B843)*SUMIFS(Calculations!$E$3:$E$53,Calculations!$A$3:$A$53,$B843)</f>
        <v>0</v>
      </c>
    </row>
    <row r="844" spans="2:18" ht="15.75" customHeight="1">
      <c r="B844" s="107" t="s">
        <v>543</v>
      </c>
      <c r="C844" s="107" t="s">
        <v>448</v>
      </c>
      <c r="D844" s="107" t="s">
        <v>647</v>
      </c>
      <c r="E844" s="107" t="str">
        <f t="shared" si="301"/>
        <v>offshore wind</v>
      </c>
      <c r="F844" s="107">
        <f>F118/SUMIFS(F$3:F$722,$B$3:$B$722,$B844)*SUMIFS(Calculations!$E$3:$E$53,Calculations!$A$3:$A$53,$B844)</f>
        <v>0</v>
      </c>
      <c r="G844" s="107">
        <f>G118/SUMIFS(G$3:G$722,$B$3:$B$722,$B844)*SUMIFS(Calculations!$E$3:$E$53,Calculations!$A$3:$A$53,$B844)</f>
        <v>0</v>
      </c>
      <c r="H844" s="107">
        <f>H118/SUMIFS(H$3:H$722,$B$3:$B$722,$B844)*SUMIFS(Calculations!$E$3:$E$53,Calculations!$A$3:$A$53,$B844)</f>
        <v>0</v>
      </c>
      <c r="I844" s="107">
        <f>I118/SUMIFS(I$3:I$722,$B$3:$B$722,$B844)*SUMIFS(Calculations!$E$3:$E$53,Calculations!$A$3:$A$53,$B844)</f>
        <v>0</v>
      </c>
      <c r="J844" s="107">
        <f>J118/SUMIFS(J$3:J$722,$B$3:$B$722,$B844)*SUMIFS(Calculations!$E$3:$E$53,Calculations!$A$3:$A$53,$B844)</f>
        <v>0</v>
      </c>
      <c r="K844" s="107">
        <f>K118/SUMIFS(K$3:K$722,$B$3:$B$722,$B844)*SUMIFS(Calculations!$E$3:$E$53,Calculations!$A$3:$A$53,$B844)</f>
        <v>0</v>
      </c>
      <c r="L844" s="107">
        <f>L118/SUMIFS(L$3:L$722,$B$3:$B$722,$B844)*SUMIFS(Calculations!$E$3:$E$53,Calculations!$A$3:$A$53,$B844)</f>
        <v>0</v>
      </c>
      <c r="M844" s="107">
        <f>M118/SUMIFS(M$3:M$722,$B$3:$B$722,$B844)*SUMIFS(Calculations!$E$3:$E$53,Calculations!$A$3:$A$53,$B844)</f>
        <v>0</v>
      </c>
      <c r="N844" s="107">
        <f>N118/SUMIFS(N$3:N$722,$B$3:$B$722,$B844)*SUMIFS(Calculations!$E$3:$E$53,Calculations!$A$3:$A$53,$B844)</f>
        <v>0</v>
      </c>
      <c r="O844" s="107">
        <f>O118/SUMIFS(O$3:O$722,$B$3:$B$722,$B844)*SUMIFS(Calculations!$E$3:$E$53,Calculations!$A$3:$A$53,$B844)</f>
        <v>0</v>
      </c>
      <c r="P844" s="107">
        <f>P118/SUMIFS(P$3:P$722,$B$3:$B$722,$B844)*SUMIFS(Calculations!$E$3:$E$53,Calculations!$A$3:$A$53,$B844)</f>
        <v>0</v>
      </c>
      <c r="Q844" s="107">
        <f>Q118/SUMIFS(Q$3:Q$722,$B$3:$B$722,$B844)*SUMIFS(Calculations!$E$3:$E$53,Calculations!$A$3:$A$53,$B844)</f>
        <v>0</v>
      </c>
      <c r="R844" s="107">
        <f>R118/SUMIFS(R$3:R$722,$B$3:$B$722,$B844)*SUMIFS(Calculations!$E$3:$E$53,Calculations!$A$3:$A$53,$B844)</f>
        <v>0</v>
      </c>
    </row>
    <row r="845" spans="2:18" ht="15.75" customHeight="1">
      <c r="B845" s="107" t="s">
        <v>543</v>
      </c>
      <c r="C845" s="107" t="s">
        <v>448</v>
      </c>
      <c r="D845" s="107" t="s">
        <v>648</v>
      </c>
      <c r="E845" s="107" t="str">
        <f t="shared" si="301"/>
        <v>crude oil</v>
      </c>
      <c r="F845" s="107">
        <f>F119/SUMIFS(F$3:F$722,$B$3:$B$722,$B845)*SUMIFS(Calculations!$E$3:$E$53,Calculations!$A$3:$A$53,$B845)</f>
        <v>0</v>
      </c>
      <c r="G845" s="107">
        <f>G119/SUMIFS(G$3:G$722,$B$3:$B$722,$B845)*SUMIFS(Calculations!$E$3:$E$53,Calculations!$A$3:$A$53,$B845)</f>
        <v>0</v>
      </c>
      <c r="H845" s="107">
        <f>H119/SUMIFS(H$3:H$722,$B$3:$B$722,$B845)*SUMIFS(Calculations!$E$3:$E$53,Calculations!$A$3:$A$53,$B845)</f>
        <v>0</v>
      </c>
      <c r="I845" s="107">
        <f>I119/SUMIFS(I$3:I$722,$B$3:$B$722,$B845)*SUMIFS(Calculations!$E$3:$E$53,Calculations!$A$3:$A$53,$B845)</f>
        <v>0</v>
      </c>
      <c r="J845" s="107">
        <f>J119/SUMIFS(J$3:J$722,$B$3:$B$722,$B845)*SUMIFS(Calculations!$E$3:$E$53,Calculations!$A$3:$A$53,$B845)</f>
        <v>0</v>
      </c>
      <c r="K845" s="107">
        <f>K119/SUMIFS(K$3:K$722,$B$3:$B$722,$B845)*SUMIFS(Calculations!$E$3:$E$53,Calculations!$A$3:$A$53,$B845)</f>
        <v>0</v>
      </c>
      <c r="L845" s="107">
        <f>L119/SUMIFS(L$3:L$722,$B$3:$B$722,$B845)*SUMIFS(Calculations!$E$3:$E$53,Calculations!$A$3:$A$53,$B845)</f>
        <v>0</v>
      </c>
      <c r="M845" s="107">
        <f>M119/SUMIFS(M$3:M$722,$B$3:$B$722,$B845)*SUMIFS(Calculations!$E$3:$E$53,Calculations!$A$3:$A$53,$B845)</f>
        <v>0</v>
      </c>
      <c r="N845" s="107">
        <f>N119/SUMIFS(N$3:N$722,$B$3:$B$722,$B845)*SUMIFS(Calculations!$E$3:$E$53,Calculations!$A$3:$A$53,$B845)</f>
        <v>0</v>
      </c>
      <c r="O845" s="107">
        <f>O119/SUMIFS(O$3:O$722,$B$3:$B$722,$B845)*SUMIFS(Calculations!$E$3:$E$53,Calculations!$A$3:$A$53,$B845)</f>
        <v>0</v>
      </c>
      <c r="P845" s="107">
        <f>P119/SUMIFS(P$3:P$722,$B$3:$B$722,$B845)*SUMIFS(Calculations!$E$3:$E$53,Calculations!$A$3:$A$53,$B845)</f>
        <v>0</v>
      </c>
      <c r="Q845" s="107">
        <f>Q119/SUMIFS(Q$3:Q$722,$B$3:$B$722,$B845)*SUMIFS(Calculations!$E$3:$E$53,Calculations!$A$3:$A$53,$B845)</f>
        <v>0</v>
      </c>
      <c r="R845" s="107">
        <f>R119/SUMIFS(R$3:R$722,$B$3:$B$722,$B845)*SUMIFS(Calculations!$E$3:$E$53,Calculations!$A$3:$A$53,$B845)</f>
        <v>0</v>
      </c>
    </row>
    <row r="846" spans="2:18" ht="15.75" customHeight="1">
      <c r="B846" s="107" t="s">
        <v>543</v>
      </c>
      <c r="C846" s="107" t="s">
        <v>448</v>
      </c>
      <c r="D846" s="107" t="s">
        <v>649</v>
      </c>
      <c r="E846" s="107" t="str">
        <f t="shared" si="301"/>
        <v>solar PV</v>
      </c>
      <c r="F846" s="107">
        <f>F120/SUMIFS(F$3:F$722,$B$3:$B$722,$B846)*SUMIFS(Calculations!$E$3:$E$53,Calculations!$A$3:$A$53,$B846)</f>
        <v>0</v>
      </c>
      <c r="G846" s="107">
        <f>G120/SUMIFS(G$3:G$722,$B$3:$B$722,$B846)*SUMIFS(Calculations!$E$3:$E$53,Calculations!$A$3:$A$53,$B846)</f>
        <v>0</v>
      </c>
      <c r="H846" s="107">
        <f>H120/SUMIFS(H$3:H$722,$B$3:$B$722,$B846)*SUMIFS(Calculations!$E$3:$E$53,Calculations!$A$3:$A$53,$B846)</f>
        <v>0</v>
      </c>
      <c r="I846" s="107">
        <f>I120/SUMIFS(I$3:I$722,$B$3:$B$722,$B846)*SUMIFS(Calculations!$E$3:$E$53,Calculations!$A$3:$A$53,$B846)</f>
        <v>0</v>
      </c>
      <c r="J846" s="107">
        <f>J120/SUMIFS(J$3:J$722,$B$3:$B$722,$B846)*SUMIFS(Calculations!$E$3:$E$53,Calculations!$A$3:$A$53,$B846)</f>
        <v>0</v>
      </c>
      <c r="K846" s="107">
        <f>K120/SUMIFS(K$3:K$722,$B$3:$B$722,$B846)*SUMIFS(Calculations!$E$3:$E$53,Calculations!$A$3:$A$53,$B846)</f>
        <v>0</v>
      </c>
      <c r="L846" s="107">
        <f>L120/SUMIFS(L$3:L$722,$B$3:$B$722,$B846)*SUMIFS(Calculations!$E$3:$E$53,Calculations!$A$3:$A$53,$B846)</f>
        <v>0</v>
      </c>
      <c r="M846" s="107">
        <f>M120/SUMIFS(M$3:M$722,$B$3:$B$722,$B846)*SUMIFS(Calculations!$E$3:$E$53,Calculations!$A$3:$A$53,$B846)</f>
        <v>0</v>
      </c>
      <c r="N846" s="107">
        <f>N120/SUMIFS(N$3:N$722,$B$3:$B$722,$B846)*SUMIFS(Calculations!$E$3:$E$53,Calculations!$A$3:$A$53,$B846)</f>
        <v>0</v>
      </c>
      <c r="O846" s="107">
        <f>O120/SUMIFS(O$3:O$722,$B$3:$B$722,$B846)*SUMIFS(Calculations!$E$3:$E$53,Calculations!$A$3:$A$53,$B846)</f>
        <v>0</v>
      </c>
      <c r="P846" s="107">
        <f>P120/SUMIFS(P$3:P$722,$B$3:$B$722,$B846)*SUMIFS(Calculations!$E$3:$E$53,Calculations!$A$3:$A$53,$B846)</f>
        <v>0</v>
      </c>
      <c r="Q846" s="107">
        <f>Q120/SUMIFS(Q$3:Q$722,$B$3:$B$722,$B846)*SUMIFS(Calculations!$E$3:$E$53,Calculations!$A$3:$A$53,$B846)</f>
        <v>0</v>
      </c>
      <c r="R846" s="107">
        <f>R120/SUMIFS(R$3:R$722,$B$3:$B$722,$B846)*SUMIFS(Calculations!$E$3:$E$53,Calculations!$A$3:$A$53,$B846)</f>
        <v>0</v>
      </c>
    </row>
    <row r="847" spans="2:18" ht="15.75" customHeight="1">
      <c r="B847" s="107" t="s">
        <v>543</v>
      </c>
      <c r="C847" s="107" t="s">
        <v>448</v>
      </c>
      <c r="D847" s="107" t="s">
        <v>650</v>
      </c>
      <c r="E847" s="107" t="str">
        <f t="shared" si="301"/>
        <v>storage</v>
      </c>
      <c r="F847" s="107">
        <f>F121/SUMIFS(F$3:F$722,$B$3:$B$722,$B847)*SUMIFS(Calculations!$E$3:$E$53,Calculations!$A$3:$A$53,$B847)</f>
        <v>0</v>
      </c>
      <c r="G847" s="107">
        <f>G121/SUMIFS(G$3:G$722,$B$3:$B$722,$B847)*SUMIFS(Calculations!$E$3:$E$53,Calculations!$A$3:$A$53,$B847)</f>
        <v>0</v>
      </c>
      <c r="H847" s="107">
        <f>H121/SUMIFS(H$3:H$722,$B$3:$B$722,$B847)*SUMIFS(Calculations!$E$3:$E$53,Calculations!$A$3:$A$53,$B847)</f>
        <v>0</v>
      </c>
      <c r="I847" s="107">
        <f>I121/SUMIFS(I$3:I$722,$B$3:$B$722,$B847)*SUMIFS(Calculations!$E$3:$E$53,Calculations!$A$3:$A$53,$B847)</f>
        <v>0</v>
      </c>
      <c r="J847" s="107">
        <f>J121/SUMIFS(J$3:J$722,$B$3:$B$722,$B847)*SUMIFS(Calculations!$E$3:$E$53,Calculations!$A$3:$A$53,$B847)</f>
        <v>0</v>
      </c>
      <c r="K847" s="107">
        <f>K121/SUMIFS(K$3:K$722,$B$3:$B$722,$B847)*SUMIFS(Calculations!$E$3:$E$53,Calculations!$A$3:$A$53,$B847)</f>
        <v>0</v>
      </c>
      <c r="L847" s="107">
        <f>L121/SUMIFS(L$3:L$722,$B$3:$B$722,$B847)*SUMIFS(Calculations!$E$3:$E$53,Calculations!$A$3:$A$53,$B847)</f>
        <v>0</v>
      </c>
      <c r="M847" s="107">
        <f>M121/SUMIFS(M$3:M$722,$B$3:$B$722,$B847)*SUMIFS(Calculations!$E$3:$E$53,Calculations!$A$3:$A$53,$B847)</f>
        <v>0</v>
      </c>
      <c r="N847" s="107">
        <f>N121/SUMIFS(N$3:N$722,$B$3:$B$722,$B847)*SUMIFS(Calculations!$E$3:$E$53,Calculations!$A$3:$A$53,$B847)</f>
        <v>0</v>
      </c>
      <c r="O847" s="107">
        <f>O121/SUMIFS(O$3:O$722,$B$3:$B$722,$B847)*SUMIFS(Calculations!$E$3:$E$53,Calculations!$A$3:$A$53,$B847)</f>
        <v>0</v>
      </c>
      <c r="P847" s="107">
        <f>P121/SUMIFS(P$3:P$722,$B$3:$B$722,$B847)*SUMIFS(Calculations!$E$3:$E$53,Calculations!$A$3:$A$53,$B847)</f>
        <v>0</v>
      </c>
      <c r="Q847" s="107">
        <f>Q121/SUMIFS(Q$3:Q$722,$B$3:$B$722,$B847)*SUMIFS(Calculations!$E$3:$E$53,Calculations!$A$3:$A$53,$B847)</f>
        <v>0</v>
      </c>
      <c r="R847" s="107">
        <f>R121/SUMIFS(R$3:R$722,$B$3:$B$722,$B847)*SUMIFS(Calculations!$E$3:$E$53,Calculations!$A$3:$A$53,$B847)</f>
        <v>0</v>
      </c>
    </row>
    <row r="848" spans="2:18" ht="15.75" customHeight="1">
      <c r="B848" s="107" t="s">
        <v>543</v>
      </c>
      <c r="C848" s="107" t="s">
        <v>448</v>
      </c>
      <c r="D848" s="107" t="s">
        <v>652</v>
      </c>
      <c r="E848" s="107" t="str">
        <f t="shared" si="301"/>
        <v>solar PV</v>
      </c>
      <c r="F848" s="107">
        <f>F122/SUMIFS(F$3:F$722,$B$3:$B$722,$B848)*SUMIFS(Calculations!$E$3:$E$53,Calculations!$A$3:$A$53,$B848)</f>
        <v>0</v>
      </c>
      <c r="G848" s="107">
        <f>G122/SUMIFS(G$3:G$722,$B$3:$B$722,$B848)*SUMIFS(Calculations!$E$3:$E$53,Calculations!$A$3:$A$53,$B848)</f>
        <v>0</v>
      </c>
      <c r="H848" s="107">
        <f>H122/SUMIFS(H$3:H$722,$B$3:$B$722,$B848)*SUMIFS(Calculations!$E$3:$E$53,Calculations!$A$3:$A$53,$B848)</f>
        <v>0</v>
      </c>
      <c r="I848" s="107">
        <f>I122/SUMIFS(I$3:I$722,$B$3:$B$722,$B848)*SUMIFS(Calculations!$E$3:$E$53,Calculations!$A$3:$A$53,$B848)</f>
        <v>0</v>
      </c>
      <c r="J848" s="107">
        <f>J122/SUMIFS(J$3:J$722,$B$3:$B$722,$B848)*SUMIFS(Calculations!$E$3:$E$53,Calculations!$A$3:$A$53,$B848)</f>
        <v>0</v>
      </c>
      <c r="K848" s="107">
        <f>K122/SUMIFS(K$3:K$722,$B$3:$B$722,$B848)*SUMIFS(Calculations!$E$3:$E$53,Calculations!$A$3:$A$53,$B848)</f>
        <v>0</v>
      </c>
      <c r="L848" s="107">
        <f>L122/SUMIFS(L$3:L$722,$B$3:$B$722,$B848)*SUMIFS(Calculations!$E$3:$E$53,Calculations!$A$3:$A$53,$B848)</f>
        <v>0</v>
      </c>
      <c r="M848" s="107">
        <f>M122/SUMIFS(M$3:M$722,$B$3:$B$722,$B848)*SUMIFS(Calculations!$E$3:$E$53,Calculations!$A$3:$A$53,$B848)</f>
        <v>0</v>
      </c>
      <c r="N848" s="107">
        <f>N122/SUMIFS(N$3:N$722,$B$3:$B$722,$B848)*SUMIFS(Calculations!$E$3:$E$53,Calculations!$A$3:$A$53,$B848)</f>
        <v>0</v>
      </c>
      <c r="O848" s="107">
        <f>O122/SUMIFS(O$3:O$722,$B$3:$B$722,$B848)*SUMIFS(Calculations!$E$3:$E$53,Calculations!$A$3:$A$53,$B848)</f>
        <v>0</v>
      </c>
      <c r="P848" s="107">
        <f>P122/SUMIFS(P$3:P$722,$B$3:$B$722,$B848)*SUMIFS(Calculations!$E$3:$E$53,Calculations!$A$3:$A$53,$B848)</f>
        <v>0</v>
      </c>
      <c r="Q848" s="107">
        <f>Q122/SUMIFS(Q$3:Q$722,$B$3:$B$722,$B848)*SUMIFS(Calculations!$E$3:$E$53,Calculations!$A$3:$A$53,$B848)</f>
        <v>0</v>
      </c>
      <c r="R848" s="107">
        <f>R122/SUMIFS(R$3:R$722,$B$3:$B$722,$B848)*SUMIFS(Calculations!$E$3:$E$53,Calculations!$A$3:$A$53,$B848)</f>
        <v>0</v>
      </c>
    </row>
    <row r="849" spans="2:18" ht="15.75" customHeight="1">
      <c r="B849" s="107" t="s">
        <v>544</v>
      </c>
      <c r="C849" s="107" t="s">
        <v>448</v>
      </c>
      <c r="D849" s="107" t="s">
        <v>638</v>
      </c>
      <c r="E849" s="107" t="str">
        <f t="shared" si="301"/>
        <v>biomass</v>
      </c>
      <c r="F849" s="107">
        <f>F123/SUMIFS(F$3:F$722,$B$3:$B$722,$B849)*SUMIFS(Calculations!$E$3:$E$53,Calculations!$A$3:$A$53,$B849)</f>
        <v>0</v>
      </c>
      <c r="G849" s="107">
        <f>G123/SUMIFS(G$3:G$722,$B$3:$B$722,$B849)*SUMIFS(Calculations!$E$3:$E$53,Calculations!$A$3:$A$53,$B849)</f>
        <v>0</v>
      </c>
      <c r="H849" s="107">
        <f>H123/SUMIFS(H$3:H$722,$B$3:$B$722,$B849)*SUMIFS(Calculations!$E$3:$E$53,Calculations!$A$3:$A$53,$B849)</f>
        <v>0</v>
      </c>
      <c r="I849" s="107">
        <f>I123/SUMIFS(I$3:I$722,$B$3:$B$722,$B849)*SUMIFS(Calculations!$E$3:$E$53,Calculations!$A$3:$A$53,$B849)</f>
        <v>0</v>
      </c>
      <c r="J849" s="107">
        <f>J123/SUMIFS(J$3:J$722,$B$3:$B$722,$B849)*SUMIFS(Calculations!$E$3:$E$53,Calculations!$A$3:$A$53,$B849)</f>
        <v>0</v>
      </c>
      <c r="K849" s="107">
        <f>K123/SUMIFS(K$3:K$722,$B$3:$B$722,$B849)*SUMIFS(Calculations!$E$3:$E$53,Calculations!$A$3:$A$53,$B849)</f>
        <v>0</v>
      </c>
      <c r="L849" s="107">
        <f>L123/SUMIFS(L$3:L$722,$B$3:$B$722,$B849)*SUMIFS(Calculations!$E$3:$E$53,Calculations!$A$3:$A$53,$B849)</f>
        <v>0</v>
      </c>
      <c r="M849" s="107">
        <f>M123/SUMIFS(M$3:M$722,$B$3:$B$722,$B849)*SUMIFS(Calculations!$E$3:$E$53,Calculations!$A$3:$A$53,$B849)</f>
        <v>0</v>
      </c>
      <c r="N849" s="107">
        <f>N123/SUMIFS(N$3:N$722,$B$3:$B$722,$B849)*SUMIFS(Calculations!$E$3:$E$53,Calculations!$A$3:$A$53,$B849)</f>
        <v>0</v>
      </c>
      <c r="O849" s="107">
        <f>O123/SUMIFS(O$3:O$722,$B$3:$B$722,$B849)*SUMIFS(Calculations!$E$3:$E$53,Calculations!$A$3:$A$53,$B849)</f>
        <v>0</v>
      </c>
      <c r="P849" s="107">
        <f>P123/SUMIFS(P$3:P$722,$B$3:$B$722,$B849)*SUMIFS(Calculations!$E$3:$E$53,Calculations!$A$3:$A$53,$B849)</f>
        <v>0</v>
      </c>
      <c r="Q849" s="107">
        <f>Q123/SUMIFS(Q$3:Q$722,$B$3:$B$722,$B849)*SUMIFS(Calculations!$E$3:$E$53,Calculations!$A$3:$A$53,$B849)</f>
        <v>0</v>
      </c>
      <c r="R849" s="107">
        <f>R123/SUMIFS(R$3:R$722,$B$3:$B$722,$B849)*SUMIFS(Calculations!$E$3:$E$53,Calculations!$A$3:$A$53,$B849)</f>
        <v>0</v>
      </c>
    </row>
    <row r="850" spans="2:18" ht="15.75" customHeight="1">
      <c r="B850" s="107" t="s">
        <v>544</v>
      </c>
      <c r="C850" s="107" t="s">
        <v>448</v>
      </c>
      <c r="D850" s="107" t="s">
        <v>639</v>
      </c>
      <c r="E850" s="107" t="str">
        <f t="shared" si="301"/>
        <v>hard coal</v>
      </c>
      <c r="F850" s="107">
        <f>F124/SUMIFS(F$3:F$722,$B$3:$B$722,$B850)*SUMIFS(Calculations!$E$3:$E$53,Calculations!$A$3:$A$53,$B850)</f>
        <v>0</v>
      </c>
      <c r="G850" s="107">
        <f>G124/SUMIFS(G$3:G$722,$B$3:$B$722,$B850)*SUMIFS(Calculations!$E$3:$E$53,Calculations!$A$3:$A$53,$B850)</f>
        <v>0</v>
      </c>
      <c r="H850" s="107">
        <f>H124/SUMIFS(H$3:H$722,$B$3:$B$722,$B850)*SUMIFS(Calculations!$E$3:$E$53,Calculations!$A$3:$A$53,$B850)</f>
        <v>0</v>
      </c>
      <c r="I850" s="107">
        <f>I124/SUMIFS(I$3:I$722,$B$3:$B$722,$B850)*SUMIFS(Calculations!$E$3:$E$53,Calculations!$A$3:$A$53,$B850)</f>
        <v>0</v>
      </c>
      <c r="J850" s="107">
        <f>J124/SUMIFS(J$3:J$722,$B$3:$B$722,$B850)*SUMIFS(Calculations!$E$3:$E$53,Calculations!$A$3:$A$53,$B850)</f>
        <v>0</v>
      </c>
      <c r="K850" s="107">
        <f>K124/SUMIFS(K$3:K$722,$B$3:$B$722,$B850)*SUMIFS(Calculations!$E$3:$E$53,Calculations!$A$3:$A$53,$B850)</f>
        <v>0</v>
      </c>
      <c r="L850" s="107">
        <f>L124/SUMIFS(L$3:L$722,$B$3:$B$722,$B850)*SUMIFS(Calculations!$E$3:$E$53,Calculations!$A$3:$A$53,$B850)</f>
        <v>0</v>
      </c>
      <c r="M850" s="107">
        <f>M124/SUMIFS(M$3:M$722,$B$3:$B$722,$B850)*SUMIFS(Calculations!$E$3:$E$53,Calculations!$A$3:$A$53,$B850)</f>
        <v>0</v>
      </c>
      <c r="N850" s="107">
        <f>N124/SUMIFS(N$3:N$722,$B$3:$B$722,$B850)*SUMIFS(Calculations!$E$3:$E$53,Calculations!$A$3:$A$53,$B850)</f>
        <v>0</v>
      </c>
      <c r="O850" s="107">
        <f>O124/SUMIFS(O$3:O$722,$B$3:$B$722,$B850)*SUMIFS(Calculations!$E$3:$E$53,Calculations!$A$3:$A$53,$B850)</f>
        <v>0</v>
      </c>
      <c r="P850" s="107">
        <f>P124/SUMIFS(P$3:P$722,$B$3:$B$722,$B850)*SUMIFS(Calculations!$E$3:$E$53,Calculations!$A$3:$A$53,$B850)</f>
        <v>0</v>
      </c>
      <c r="Q850" s="107">
        <f>Q124/SUMIFS(Q$3:Q$722,$B$3:$B$722,$B850)*SUMIFS(Calculations!$E$3:$E$53,Calculations!$A$3:$A$53,$B850)</f>
        <v>0</v>
      </c>
      <c r="R850" s="107">
        <f>R124/SUMIFS(R$3:R$722,$B$3:$B$722,$B850)*SUMIFS(Calculations!$E$3:$E$53,Calculations!$A$3:$A$53,$B850)</f>
        <v>0</v>
      </c>
    </row>
    <row r="851" spans="2:18" ht="15.75" customHeight="1">
      <c r="B851" s="107" t="s">
        <v>544</v>
      </c>
      <c r="C851" s="107" t="s">
        <v>448</v>
      </c>
      <c r="D851" s="107" t="s">
        <v>640</v>
      </c>
      <c r="E851" s="107" t="str">
        <f t="shared" si="301"/>
        <v>solar thermal</v>
      </c>
      <c r="F851" s="107">
        <f>F125/SUMIFS(F$3:F$722,$B$3:$B$722,$B851)*SUMIFS(Calculations!$E$3:$E$53,Calculations!$A$3:$A$53,$B851)</f>
        <v>0</v>
      </c>
      <c r="G851" s="107">
        <f>G125/SUMIFS(G$3:G$722,$B$3:$B$722,$B851)*SUMIFS(Calculations!$E$3:$E$53,Calculations!$A$3:$A$53,$B851)</f>
        <v>0</v>
      </c>
      <c r="H851" s="107">
        <f>H125/SUMIFS(H$3:H$722,$B$3:$B$722,$B851)*SUMIFS(Calculations!$E$3:$E$53,Calculations!$A$3:$A$53,$B851)</f>
        <v>0</v>
      </c>
      <c r="I851" s="107">
        <f>I125/SUMIFS(I$3:I$722,$B$3:$B$722,$B851)*SUMIFS(Calculations!$E$3:$E$53,Calculations!$A$3:$A$53,$B851)</f>
        <v>0</v>
      </c>
      <c r="J851" s="107">
        <f>J125/SUMIFS(J$3:J$722,$B$3:$B$722,$B851)*SUMIFS(Calculations!$E$3:$E$53,Calculations!$A$3:$A$53,$B851)</f>
        <v>0</v>
      </c>
      <c r="K851" s="107">
        <f>K125/SUMIFS(K$3:K$722,$B$3:$B$722,$B851)*SUMIFS(Calculations!$E$3:$E$53,Calculations!$A$3:$A$53,$B851)</f>
        <v>0</v>
      </c>
      <c r="L851" s="107">
        <f>L125/SUMIFS(L$3:L$722,$B$3:$B$722,$B851)*SUMIFS(Calculations!$E$3:$E$53,Calculations!$A$3:$A$53,$B851)</f>
        <v>0</v>
      </c>
      <c r="M851" s="107">
        <f>M125/SUMIFS(M$3:M$722,$B$3:$B$722,$B851)*SUMIFS(Calculations!$E$3:$E$53,Calculations!$A$3:$A$53,$B851)</f>
        <v>0</v>
      </c>
      <c r="N851" s="107">
        <f>N125/SUMIFS(N$3:N$722,$B$3:$B$722,$B851)*SUMIFS(Calculations!$E$3:$E$53,Calculations!$A$3:$A$53,$B851)</f>
        <v>0</v>
      </c>
      <c r="O851" s="107">
        <f>O125/SUMIFS(O$3:O$722,$B$3:$B$722,$B851)*SUMIFS(Calculations!$E$3:$E$53,Calculations!$A$3:$A$53,$B851)</f>
        <v>0</v>
      </c>
      <c r="P851" s="107">
        <f>P125/SUMIFS(P$3:P$722,$B$3:$B$722,$B851)*SUMIFS(Calculations!$E$3:$E$53,Calculations!$A$3:$A$53,$B851)</f>
        <v>0</v>
      </c>
      <c r="Q851" s="107">
        <f>Q125/SUMIFS(Q$3:Q$722,$B$3:$B$722,$B851)*SUMIFS(Calculations!$E$3:$E$53,Calculations!$A$3:$A$53,$B851)</f>
        <v>0</v>
      </c>
      <c r="R851" s="107">
        <f>R125/SUMIFS(R$3:R$722,$B$3:$B$722,$B851)*SUMIFS(Calculations!$E$3:$E$53,Calculations!$A$3:$A$53,$B851)</f>
        <v>0</v>
      </c>
    </row>
    <row r="852" spans="2:18" ht="15.75" customHeight="1">
      <c r="B852" s="107" t="s">
        <v>544</v>
      </c>
      <c r="C852" s="107" t="s">
        <v>448</v>
      </c>
      <c r="D852" s="107" t="s">
        <v>641</v>
      </c>
      <c r="E852" s="107" t="str">
        <f t="shared" si="301"/>
        <v>geothermal</v>
      </c>
      <c r="F852" s="107">
        <f>F126/SUMIFS(F$3:F$722,$B$3:$B$722,$B852)*SUMIFS(Calculations!$E$3:$E$53,Calculations!$A$3:$A$53,$B852)</f>
        <v>0</v>
      </c>
      <c r="G852" s="107">
        <f>G126/SUMIFS(G$3:G$722,$B$3:$B$722,$B852)*SUMIFS(Calculations!$E$3:$E$53,Calculations!$A$3:$A$53,$B852)</f>
        <v>0</v>
      </c>
      <c r="H852" s="107">
        <f>H126/SUMIFS(H$3:H$722,$B$3:$B$722,$B852)*SUMIFS(Calculations!$E$3:$E$53,Calculations!$A$3:$A$53,$B852)</f>
        <v>0</v>
      </c>
      <c r="I852" s="107">
        <f>I126/SUMIFS(I$3:I$722,$B$3:$B$722,$B852)*SUMIFS(Calculations!$E$3:$E$53,Calculations!$A$3:$A$53,$B852)</f>
        <v>0</v>
      </c>
      <c r="J852" s="107">
        <f>J126/SUMIFS(J$3:J$722,$B$3:$B$722,$B852)*SUMIFS(Calculations!$E$3:$E$53,Calculations!$A$3:$A$53,$B852)</f>
        <v>0</v>
      </c>
      <c r="K852" s="107">
        <f>K126/SUMIFS(K$3:K$722,$B$3:$B$722,$B852)*SUMIFS(Calculations!$E$3:$E$53,Calculations!$A$3:$A$53,$B852)</f>
        <v>0</v>
      </c>
      <c r="L852" s="107">
        <f>L126/SUMIFS(L$3:L$722,$B$3:$B$722,$B852)*SUMIFS(Calculations!$E$3:$E$53,Calculations!$A$3:$A$53,$B852)</f>
        <v>0</v>
      </c>
      <c r="M852" s="107">
        <f>M126/SUMIFS(M$3:M$722,$B$3:$B$722,$B852)*SUMIFS(Calculations!$E$3:$E$53,Calculations!$A$3:$A$53,$B852)</f>
        <v>0</v>
      </c>
      <c r="N852" s="107">
        <f>N126/SUMIFS(N$3:N$722,$B$3:$B$722,$B852)*SUMIFS(Calculations!$E$3:$E$53,Calculations!$A$3:$A$53,$B852)</f>
        <v>0</v>
      </c>
      <c r="O852" s="107">
        <f>O126/SUMIFS(O$3:O$722,$B$3:$B$722,$B852)*SUMIFS(Calculations!$E$3:$E$53,Calculations!$A$3:$A$53,$B852)</f>
        <v>0</v>
      </c>
      <c r="P852" s="107">
        <f>P126/SUMIFS(P$3:P$722,$B$3:$B$722,$B852)*SUMIFS(Calculations!$E$3:$E$53,Calculations!$A$3:$A$53,$B852)</f>
        <v>0</v>
      </c>
      <c r="Q852" s="107">
        <f>Q126/SUMIFS(Q$3:Q$722,$B$3:$B$722,$B852)*SUMIFS(Calculations!$E$3:$E$53,Calculations!$A$3:$A$53,$B852)</f>
        <v>0</v>
      </c>
      <c r="R852" s="107">
        <f>R126/SUMIFS(R$3:R$722,$B$3:$B$722,$B852)*SUMIFS(Calculations!$E$3:$E$53,Calculations!$A$3:$A$53,$B852)</f>
        <v>0</v>
      </c>
    </row>
    <row r="853" spans="2:18" ht="15.75" customHeight="1">
      <c r="B853" s="107" t="s">
        <v>544</v>
      </c>
      <c r="C853" s="107" t="s">
        <v>448</v>
      </c>
      <c r="D853" s="107" t="s">
        <v>642</v>
      </c>
      <c r="E853" s="107" t="str">
        <f t="shared" si="301"/>
        <v>hydro</v>
      </c>
      <c r="F853" s="107">
        <f>F127/SUMIFS(F$3:F$722,$B$3:$B$722,$B853)*SUMIFS(Calculations!$E$3:$E$53,Calculations!$A$3:$A$53,$B853)</f>
        <v>0</v>
      </c>
      <c r="G853" s="107">
        <f>G127/SUMIFS(G$3:G$722,$B$3:$B$722,$B853)*SUMIFS(Calculations!$E$3:$E$53,Calculations!$A$3:$A$53,$B853)</f>
        <v>0</v>
      </c>
      <c r="H853" s="107">
        <f>H127/SUMIFS(H$3:H$722,$B$3:$B$722,$B853)*SUMIFS(Calculations!$E$3:$E$53,Calculations!$A$3:$A$53,$B853)</f>
        <v>0</v>
      </c>
      <c r="I853" s="107">
        <f>I127/SUMIFS(I$3:I$722,$B$3:$B$722,$B853)*SUMIFS(Calculations!$E$3:$E$53,Calculations!$A$3:$A$53,$B853)</f>
        <v>0</v>
      </c>
      <c r="J853" s="107">
        <f>J127/SUMIFS(J$3:J$722,$B$3:$B$722,$B853)*SUMIFS(Calculations!$E$3:$E$53,Calculations!$A$3:$A$53,$B853)</f>
        <v>0</v>
      </c>
      <c r="K853" s="107">
        <f>K127/SUMIFS(K$3:K$722,$B$3:$B$722,$B853)*SUMIFS(Calculations!$E$3:$E$53,Calculations!$A$3:$A$53,$B853)</f>
        <v>0</v>
      </c>
      <c r="L853" s="107">
        <f>L127/SUMIFS(L$3:L$722,$B$3:$B$722,$B853)*SUMIFS(Calculations!$E$3:$E$53,Calculations!$A$3:$A$53,$B853)</f>
        <v>0</v>
      </c>
      <c r="M853" s="107">
        <f>M127/SUMIFS(M$3:M$722,$B$3:$B$722,$B853)*SUMIFS(Calculations!$E$3:$E$53,Calculations!$A$3:$A$53,$B853)</f>
        <v>0</v>
      </c>
      <c r="N853" s="107">
        <f>N127/SUMIFS(N$3:N$722,$B$3:$B$722,$B853)*SUMIFS(Calculations!$E$3:$E$53,Calculations!$A$3:$A$53,$B853)</f>
        <v>0</v>
      </c>
      <c r="O853" s="107">
        <f>O127/SUMIFS(O$3:O$722,$B$3:$B$722,$B853)*SUMIFS(Calculations!$E$3:$E$53,Calculations!$A$3:$A$53,$B853)</f>
        <v>0</v>
      </c>
      <c r="P853" s="107">
        <f>P127/SUMIFS(P$3:P$722,$B$3:$B$722,$B853)*SUMIFS(Calculations!$E$3:$E$53,Calculations!$A$3:$A$53,$B853)</f>
        <v>0</v>
      </c>
      <c r="Q853" s="107">
        <f>Q127/SUMIFS(Q$3:Q$722,$B$3:$B$722,$B853)*SUMIFS(Calculations!$E$3:$E$53,Calculations!$A$3:$A$53,$B853)</f>
        <v>0</v>
      </c>
      <c r="R853" s="107">
        <f>R127/SUMIFS(R$3:R$722,$B$3:$B$722,$B853)*SUMIFS(Calculations!$E$3:$E$53,Calculations!$A$3:$A$53,$B853)</f>
        <v>0</v>
      </c>
    </row>
    <row r="854" spans="2:18" ht="15.75" customHeight="1">
      <c r="B854" s="107" t="s">
        <v>544</v>
      </c>
      <c r="C854" s="107" t="s">
        <v>448</v>
      </c>
      <c r="D854" s="107" t="s">
        <v>632</v>
      </c>
      <c r="E854" s="107" t="str">
        <f t="shared" si="301"/>
        <v>hydro</v>
      </c>
      <c r="F854" s="107">
        <f>F128/SUMIFS(F$3:F$722,$B$3:$B$722,$B854)*SUMIFS(Calculations!$E$3:$E$53,Calculations!$A$3:$A$53,$B854)</f>
        <v>0</v>
      </c>
      <c r="G854" s="107">
        <f>G128/SUMIFS(G$3:G$722,$B$3:$B$722,$B854)*SUMIFS(Calculations!$E$3:$E$53,Calculations!$A$3:$A$53,$B854)</f>
        <v>0</v>
      </c>
      <c r="H854" s="107">
        <f>H128/SUMIFS(H$3:H$722,$B$3:$B$722,$B854)*SUMIFS(Calculations!$E$3:$E$53,Calculations!$A$3:$A$53,$B854)</f>
        <v>0</v>
      </c>
      <c r="I854" s="107">
        <f>I128/SUMIFS(I$3:I$722,$B$3:$B$722,$B854)*SUMIFS(Calculations!$E$3:$E$53,Calculations!$A$3:$A$53,$B854)</f>
        <v>0</v>
      </c>
      <c r="J854" s="107">
        <f>J128/SUMIFS(J$3:J$722,$B$3:$B$722,$B854)*SUMIFS(Calculations!$E$3:$E$53,Calculations!$A$3:$A$53,$B854)</f>
        <v>0</v>
      </c>
      <c r="K854" s="107">
        <f>K128/SUMIFS(K$3:K$722,$B$3:$B$722,$B854)*SUMIFS(Calculations!$E$3:$E$53,Calculations!$A$3:$A$53,$B854)</f>
        <v>0</v>
      </c>
      <c r="L854" s="107">
        <f>L128/SUMIFS(L$3:L$722,$B$3:$B$722,$B854)*SUMIFS(Calculations!$E$3:$E$53,Calculations!$A$3:$A$53,$B854)</f>
        <v>0</v>
      </c>
      <c r="M854" s="107">
        <f>M128/SUMIFS(M$3:M$722,$B$3:$B$722,$B854)*SUMIFS(Calculations!$E$3:$E$53,Calculations!$A$3:$A$53,$B854)</f>
        <v>0</v>
      </c>
      <c r="N854" s="107">
        <f>N128/SUMIFS(N$3:N$722,$B$3:$B$722,$B854)*SUMIFS(Calculations!$E$3:$E$53,Calculations!$A$3:$A$53,$B854)</f>
        <v>0</v>
      </c>
      <c r="O854" s="107">
        <f>O128/SUMIFS(O$3:O$722,$B$3:$B$722,$B854)*SUMIFS(Calculations!$E$3:$E$53,Calculations!$A$3:$A$53,$B854)</f>
        <v>0</v>
      </c>
      <c r="P854" s="107">
        <f>P128/SUMIFS(P$3:P$722,$B$3:$B$722,$B854)*SUMIFS(Calculations!$E$3:$E$53,Calculations!$A$3:$A$53,$B854)</f>
        <v>0</v>
      </c>
      <c r="Q854" s="107">
        <f>Q128/SUMIFS(Q$3:Q$722,$B$3:$B$722,$B854)*SUMIFS(Calculations!$E$3:$E$53,Calculations!$A$3:$A$53,$B854)</f>
        <v>0</v>
      </c>
      <c r="R854" s="107">
        <f>R128/SUMIFS(R$3:R$722,$B$3:$B$722,$B854)*SUMIFS(Calculations!$E$3:$E$53,Calculations!$A$3:$A$53,$B854)</f>
        <v>0</v>
      </c>
    </row>
    <row r="855" spans="2:18" ht="15.75" customHeight="1">
      <c r="B855" s="107" t="s">
        <v>544</v>
      </c>
      <c r="C855" s="107" t="s">
        <v>448</v>
      </c>
      <c r="D855" s="107" t="s">
        <v>643</v>
      </c>
      <c r="E855" s="107" t="str">
        <f t="shared" si="301"/>
        <v>onshore wind</v>
      </c>
      <c r="F855" s="107">
        <f>F129/SUMIFS(F$3:F$722,$B$3:$B$722,$B855)*SUMIFS(Calculations!$E$3:$E$53,Calculations!$A$3:$A$53,$B855)</f>
        <v>0</v>
      </c>
      <c r="G855" s="107">
        <f>G129/SUMIFS(G$3:G$722,$B$3:$B$722,$B855)*SUMIFS(Calculations!$E$3:$E$53,Calculations!$A$3:$A$53,$B855)</f>
        <v>0</v>
      </c>
      <c r="H855" s="107">
        <f>H129/SUMIFS(H$3:H$722,$B$3:$B$722,$B855)*SUMIFS(Calculations!$E$3:$E$53,Calculations!$A$3:$A$53,$B855)</f>
        <v>0</v>
      </c>
      <c r="I855" s="107">
        <f>I129/SUMIFS(I$3:I$722,$B$3:$B$722,$B855)*SUMIFS(Calculations!$E$3:$E$53,Calculations!$A$3:$A$53,$B855)</f>
        <v>0</v>
      </c>
      <c r="J855" s="107">
        <f>J129/SUMIFS(J$3:J$722,$B$3:$B$722,$B855)*SUMIFS(Calculations!$E$3:$E$53,Calculations!$A$3:$A$53,$B855)</f>
        <v>0</v>
      </c>
      <c r="K855" s="107">
        <f>K129/SUMIFS(K$3:K$722,$B$3:$B$722,$B855)*SUMIFS(Calculations!$E$3:$E$53,Calculations!$A$3:$A$53,$B855)</f>
        <v>0</v>
      </c>
      <c r="L855" s="107">
        <f>L129/SUMIFS(L$3:L$722,$B$3:$B$722,$B855)*SUMIFS(Calculations!$E$3:$E$53,Calculations!$A$3:$A$53,$B855)</f>
        <v>0</v>
      </c>
      <c r="M855" s="107">
        <f>M129/SUMIFS(M$3:M$722,$B$3:$B$722,$B855)*SUMIFS(Calculations!$E$3:$E$53,Calculations!$A$3:$A$53,$B855)</f>
        <v>0</v>
      </c>
      <c r="N855" s="107">
        <f>N129/SUMIFS(N$3:N$722,$B$3:$B$722,$B855)*SUMIFS(Calculations!$E$3:$E$53,Calculations!$A$3:$A$53,$B855)</f>
        <v>0</v>
      </c>
      <c r="O855" s="107">
        <f>O129/SUMIFS(O$3:O$722,$B$3:$B$722,$B855)*SUMIFS(Calculations!$E$3:$E$53,Calculations!$A$3:$A$53,$B855)</f>
        <v>0</v>
      </c>
      <c r="P855" s="107">
        <f>P129/SUMIFS(P$3:P$722,$B$3:$B$722,$B855)*SUMIFS(Calculations!$E$3:$E$53,Calculations!$A$3:$A$53,$B855)</f>
        <v>0</v>
      </c>
      <c r="Q855" s="107">
        <f>Q129/SUMIFS(Q$3:Q$722,$B$3:$B$722,$B855)*SUMIFS(Calculations!$E$3:$E$53,Calculations!$A$3:$A$53,$B855)</f>
        <v>0</v>
      </c>
      <c r="R855" s="107">
        <f>R129/SUMIFS(R$3:R$722,$B$3:$B$722,$B855)*SUMIFS(Calculations!$E$3:$E$53,Calculations!$A$3:$A$53,$B855)</f>
        <v>0</v>
      </c>
    </row>
    <row r="856" spans="2:18" ht="15.75" customHeight="1">
      <c r="B856" s="107" t="s">
        <v>544</v>
      </c>
      <c r="C856" s="107" t="s">
        <v>448</v>
      </c>
      <c r="D856" s="107" t="s">
        <v>644</v>
      </c>
      <c r="E856" s="107" t="str">
        <f t="shared" si="301"/>
        <v>natural gas nonpeaker</v>
      </c>
      <c r="F856" s="107">
        <f>F130/SUMIFS(F$3:F$722,$B$3:$B$722,$B856)*SUMIFS(Calculations!$E$3:$E$53,Calculations!$A$3:$A$53,$B856)</f>
        <v>0</v>
      </c>
      <c r="G856" s="107">
        <f>G130/SUMIFS(G$3:G$722,$B$3:$B$722,$B856)*SUMIFS(Calculations!$E$3:$E$53,Calculations!$A$3:$A$53,$B856)</f>
        <v>0</v>
      </c>
      <c r="H856" s="107">
        <f>H130/SUMIFS(H$3:H$722,$B$3:$B$722,$B856)*SUMIFS(Calculations!$E$3:$E$53,Calculations!$A$3:$A$53,$B856)</f>
        <v>0</v>
      </c>
      <c r="I856" s="107">
        <f>I130/SUMIFS(I$3:I$722,$B$3:$B$722,$B856)*SUMIFS(Calculations!$E$3:$E$53,Calculations!$A$3:$A$53,$B856)</f>
        <v>0</v>
      </c>
      <c r="J856" s="107">
        <f>J130/SUMIFS(J$3:J$722,$B$3:$B$722,$B856)*SUMIFS(Calculations!$E$3:$E$53,Calculations!$A$3:$A$53,$B856)</f>
        <v>0</v>
      </c>
      <c r="K856" s="107">
        <f>K130/SUMIFS(K$3:K$722,$B$3:$B$722,$B856)*SUMIFS(Calculations!$E$3:$E$53,Calculations!$A$3:$A$53,$B856)</f>
        <v>0</v>
      </c>
      <c r="L856" s="107">
        <f>L130/SUMIFS(L$3:L$722,$B$3:$B$722,$B856)*SUMIFS(Calculations!$E$3:$E$53,Calculations!$A$3:$A$53,$B856)</f>
        <v>0</v>
      </c>
      <c r="M856" s="107">
        <f>M130/SUMIFS(M$3:M$722,$B$3:$B$722,$B856)*SUMIFS(Calculations!$E$3:$E$53,Calculations!$A$3:$A$53,$B856)</f>
        <v>0</v>
      </c>
      <c r="N856" s="107">
        <f>N130/SUMIFS(N$3:N$722,$B$3:$B$722,$B856)*SUMIFS(Calculations!$E$3:$E$53,Calculations!$A$3:$A$53,$B856)</f>
        <v>0</v>
      </c>
      <c r="O856" s="107">
        <f>O130/SUMIFS(O$3:O$722,$B$3:$B$722,$B856)*SUMIFS(Calculations!$E$3:$E$53,Calculations!$A$3:$A$53,$B856)</f>
        <v>0</v>
      </c>
      <c r="P856" s="107">
        <f>P130/SUMIFS(P$3:P$722,$B$3:$B$722,$B856)*SUMIFS(Calculations!$E$3:$E$53,Calculations!$A$3:$A$53,$B856)</f>
        <v>0</v>
      </c>
      <c r="Q856" s="107">
        <f>Q130/SUMIFS(Q$3:Q$722,$B$3:$B$722,$B856)*SUMIFS(Calculations!$E$3:$E$53,Calculations!$A$3:$A$53,$B856)</f>
        <v>0</v>
      </c>
      <c r="R856" s="107">
        <f>R130/SUMIFS(R$3:R$722,$B$3:$B$722,$B856)*SUMIFS(Calculations!$E$3:$E$53,Calculations!$A$3:$A$53,$B856)</f>
        <v>0</v>
      </c>
    </row>
    <row r="857" spans="2:18" ht="15.75" customHeight="1">
      <c r="B857" s="107" t="s">
        <v>544</v>
      </c>
      <c r="C857" s="107" t="s">
        <v>448</v>
      </c>
      <c r="D857" s="107" t="s">
        <v>645</v>
      </c>
      <c r="E857" s="107" t="str">
        <f t="shared" ref="E857:E920" si="302">LOOKUP(D857,$U$2:$V$15,$V$2:$V$15)</f>
        <v>natural gas peaker</v>
      </c>
      <c r="F857" s="107">
        <f>F131/SUMIFS(F$3:F$722,$B$3:$B$722,$B857)*SUMIFS(Calculations!$E$3:$E$53,Calculations!$A$3:$A$53,$B857)</f>
        <v>0</v>
      </c>
      <c r="G857" s="107">
        <f>G131/SUMIFS(G$3:G$722,$B$3:$B$722,$B857)*SUMIFS(Calculations!$E$3:$E$53,Calculations!$A$3:$A$53,$B857)</f>
        <v>0</v>
      </c>
      <c r="H857" s="107">
        <f>H131/SUMIFS(H$3:H$722,$B$3:$B$722,$B857)*SUMIFS(Calculations!$E$3:$E$53,Calculations!$A$3:$A$53,$B857)</f>
        <v>0</v>
      </c>
      <c r="I857" s="107">
        <f>I131/SUMIFS(I$3:I$722,$B$3:$B$722,$B857)*SUMIFS(Calculations!$E$3:$E$53,Calculations!$A$3:$A$53,$B857)</f>
        <v>0</v>
      </c>
      <c r="J857" s="107">
        <f>J131/SUMIFS(J$3:J$722,$B$3:$B$722,$B857)*SUMIFS(Calculations!$E$3:$E$53,Calculations!$A$3:$A$53,$B857)</f>
        <v>0</v>
      </c>
      <c r="K857" s="107">
        <f>K131/SUMIFS(K$3:K$722,$B$3:$B$722,$B857)*SUMIFS(Calculations!$E$3:$E$53,Calculations!$A$3:$A$53,$B857)</f>
        <v>0</v>
      </c>
      <c r="L857" s="107">
        <f>L131/SUMIFS(L$3:L$722,$B$3:$B$722,$B857)*SUMIFS(Calculations!$E$3:$E$53,Calculations!$A$3:$A$53,$B857)</f>
        <v>0</v>
      </c>
      <c r="M857" s="107">
        <f>M131/SUMIFS(M$3:M$722,$B$3:$B$722,$B857)*SUMIFS(Calculations!$E$3:$E$53,Calculations!$A$3:$A$53,$B857)</f>
        <v>0</v>
      </c>
      <c r="N857" s="107">
        <f>N131/SUMIFS(N$3:N$722,$B$3:$B$722,$B857)*SUMIFS(Calculations!$E$3:$E$53,Calculations!$A$3:$A$53,$B857)</f>
        <v>0</v>
      </c>
      <c r="O857" s="107">
        <f>O131/SUMIFS(O$3:O$722,$B$3:$B$722,$B857)*SUMIFS(Calculations!$E$3:$E$53,Calculations!$A$3:$A$53,$B857)</f>
        <v>0</v>
      </c>
      <c r="P857" s="107">
        <f>P131/SUMIFS(P$3:P$722,$B$3:$B$722,$B857)*SUMIFS(Calculations!$E$3:$E$53,Calculations!$A$3:$A$53,$B857)</f>
        <v>0</v>
      </c>
      <c r="Q857" s="107">
        <f>Q131/SUMIFS(Q$3:Q$722,$B$3:$B$722,$B857)*SUMIFS(Calculations!$E$3:$E$53,Calculations!$A$3:$A$53,$B857)</f>
        <v>0</v>
      </c>
      <c r="R857" s="107">
        <f>R131/SUMIFS(R$3:R$722,$B$3:$B$722,$B857)*SUMIFS(Calculations!$E$3:$E$53,Calculations!$A$3:$A$53,$B857)</f>
        <v>0</v>
      </c>
    </row>
    <row r="858" spans="2:18" ht="15.75" customHeight="1">
      <c r="B858" s="107" t="s">
        <v>544</v>
      </c>
      <c r="C858" s="107" t="s">
        <v>448</v>
      </c>
      <c r="D858" s="107" t="s">
        <v>646</v>
      </c>
      <c r="E858" s="107" t="str">
        <f t="shared" si="302"/>
        <v>nuclear</v>
      </c>
      <c r="F858" s="107">
        <f>F132/SUMIFS(F$3:F$722,$B$3:$B$722,$B858)*SUMIFS(Calculations!$E$3:$E$53,Calculations!$A$3:$A$53,$B858)</f>
        <v>0</v>
      </c>
      <c r="G858" s="107">
        <f>G132/SUMIFS(G$3:G$722,$B$3:$B$722,$B858)*SUMIFS(Calculations!$E$3:$E$53,Calculations!$A$3:$A$53,$B858)</f>
        <v>0</v>
      </c>
      <c r="H858" s="107">
        <f>H132/SUMIFS(H$3:H$722,$B$3:$B$722,$B858)*SUMIFS(Calculations!$E$3:$E$53,Calculations!$A$3:$A$53,$B858)</f>
        <v>0</v>
      </c>
      <c r="I858" s="107">
        <f>I132/SUMIFS(I$3:I$722,$B$3:$B$722,$B858)*SUMIFS(Calculations!$E$3:$E$53,Calculations!$A$3:$A$53,$B858)</f>
        <v>0</v>
      </c>
      <c r="J858" s="107">
        <f>J132/SUMIFS(J$3:J$722,$B$3:$B$722,$B858)*SUMIFS(Calculations!$E$3:$E$53,Calculations!$A$3:$A$53,$B858)</f>
        <v>0</v>
      </c>
      <c r="K858" s="107">
        <f>K132/SUMIFS(K$3:K$722,$B$3:$B$722,$B858)*SUMIFS(Calculations!$E$3:$E$53,Calculations!$A$3:$A$53,$B858)</f>
        <v>0</v>
      </c>
      <c r="L858" s="107">
        <f>L132/SUMIFS(L$3:L$722,$B$3:$B$722,$B858)*SUMIFS(Calculations!$E$3:$E$53,Calculations!$A$3:$A$53,$B858)</f>
        <v>0</v>
      </c>
      <c r="M858" s="107">
        <f>M132/SUMIFS(M$3:M$722,$B$3:$B$722,$B858)*SUMIFS(Calculations!$E$3:$E$53,Calculations!$A$3:$A$53,$B858)</f>
        <v>0</v>
      </c>
      <c r="N858" s="107">
        <f>N132/SUMIFS(N$3:N$722,$B$3:$B$722,$B858)*SUMIFS(Calculations!$E$3:$E$53,Calculations!$A$3:$A$53,$B858)</f>
        <v>0</v>
      </c>
      <c r="O858" s="107">
        <f>O132/SUMIFS(O$3:O$722,$B$3:$B$722,$B858)*SUMIFS(Calculations!$E$3:$E$53,Calculations!$A$3:$A$53,$B858)</f>
        <v>0</v>
      </c>
      <c r="P858" s="107">
        <f>P132/SUMIFS(P$3:P$722,$B$3:$B$722,$B858)*SUMIFS(Calculations!$E$3:$E$53,Calculations!$A$3:$A$53,$B858)</f>
        <v>0</v>
      </c>
      <c r="Q858" s="107">
        <f>Q132/SUMIFS(Q$3:Q$722,$B$3:$B$722,$B858)*SUMIFS(Calculations!$E$3:$E$53,Calculations!$A$3:$A$53,$B858)</f>
        <v>0</v>
      </c>
      <c r="R858" s="107">
        <f>R132/SUMIFS(R$3:R$722,$B$3:$B$722,$B858)*SUMIFS(Calculations!$E$3:$E$53,Calculations!$A$3:$A$53,$B858)</f>
        <v>0</v>
      </c>
    </row>
    <row r="859" spans="2:18" ht="15.75" customHeight="1">
      <c r="B859" s="107" t="s">
        <v>544</v>
      </c>
      <c r="C859" s="107" t="s">
        <v>448</v>
      </c>
      <c r="D859" s="107" t="s">
        <v>647</v>
      </c>
      <c r="E859" s="107" t="str">
        <f t="shared" si="302"/>
        <v>offshore wind</v>
      </c>
      <c r="F859" s="107">
        <f>F133/SUMIFS(F$3:F$722,$B$3:$B$722,$B859)*SUMIFS(Calculations!$E$3:$E$53,Calculations!$A$3:$A$53,$B859)</f>
        <v>0</v>
      </c>
      <c r="G859" s="107">
        <f>G133/SUMIFS(G$3:G$722,$B$3:$B$722,$B859)*SUMIFS(Calculations!$E$3:$E$53,Calculations!$A$3:$A$53,$B859)</f>
        <v>0</v>
      </c>
      <c r="H859" s="107">
        <f>H133/SUMIFS(H$3:H$722,$B$3:$B$722,$B859)*SUMIFS(Calculations!$E$3:$E$53,Calculations!$A$3:$A$53,$B859)</f>
        <v>0</v>
      </c>
      <c r="I859" s="107">
        <f>I133/SUMIFS(I$3:I$722,$B$3:$B$722,$B859)*SUMIFS(Calculations!$E$3:$E$53,Calculations!$A$3:$A$53,$B859)</f>
        <v>0</v>
      </c>
      <c r="J859" s="107">
        <f>J133/SUMIFS(J$3:J$722,$B$3:$B$722,$B859)*SUMIFS(Calculations!$E$3:$E$53,Calculations!$A$3:$A$53,$B859)</f>
        <v>0</v>
      </c>
      <c r="K859" s="107">
        <f>K133/SUMIFS(K$3:K$722,$B$3:$B$722,$B859)*SUMIFS(Calculations!$E$3:$E$53,Calculations!$A$3:$A$53,$B859)</f>
        <v>0</v>
      </c>
      <c r="L859" s="107">
        <f>L133/SUMIFS(L$3:L$722,$B$3:$B$722,$B859)*SUMIFS(Calculations!$E$3:$E$53,Calculations!$A$3:$A$53,$B859)</f>
        <v>0</v>
      </c>
      <c r="M859" s="107">
        <f>M133/SUMIFS(M$3:M$722,$B$3:$B$722,$B859)*SUMIFS(Calculations!$E$3:$E$53,Calculations!$A$3:$A$53,$B859)</f>
        <v>0</v>
      </c>
      <c r="N859" s="107">
        <f>N133/SUMIFS(N$3:N$722,$B$3:$B$722,$B859)*SUMIFS(Calculations!$E$3:$E$53,Calculations!$A$3:$A$53,$B859)</f>
        <v>0</v>
      </c>
      <c r="O859" s="107">
        <f>O133/SUMIFS(O$3:O$722,$B$3:$B$722,$B859)*SUMIFS(Calculations!$E$3:$E$53,Calculations!$A$3:$A$53,$B859)</f>
        <v>0</v>
      </c>
      <c r="P859" s="107">
        <f>P133/SUMIFS(P$3:P$722,$B$3:$B$722,$B859)*SUMIFS(Calculations!$E$3:$E$53,Calculations!$A$3:$A$53,$B859)</f>
        <v>0</v>
      </c>
      <c r="Q859" s="107">
        <f>Q133/SUMIFS(Q$3:Q$722,$B$3:$B$722,$B859)*SUMIFS(Calculations!$E$3:$E$53,Calculations!$A$3:$A$53,$B859)</f>
        <v>0</v>
      </c>
      <c r="R859" s="107">
        <f>R133/SUMIFS(R$3:R$722,$B$3:$B$722,$B859)*SUMIFS(Calculations!$E$3:$E$53,Calculations!$A$3:$A$53,$B859)</f>
        <v>0</v>
      </c>
    </row>
    <row r="860" spans="2:18" ht="15.75" customHeight="1">
      <c r="B860" s="107" t="s">
        <v>544</v>
      </c>
      <c r="C860" s="107" t="s">
        <v>448</v>
      </c>
      <c r="D860" s="107" t="s">
        <v>648</v>
      </c>
      <c r="E860" s="107" t="str">
        <f t="shared" si="302"/>
        <v>crude oil</v>
      </c>
      <c r="F860" s="107">
        <f>F134/SUMIFS(F$3:F$722,$B$3:$B$722,$B860)*SUMIFS(Calculations!$E$3:$E$53,Calculations!$A$3:$A$53,$B860)</f>
        <v>0</v>
      </c>
      <c r="G860" s="107">
        <f>G134/SUMIFS(G$3:G$722,$B$3:$B$722,$B860)*SUMIFS(Calculations!$E$3:$E$53,Calculations!$A$3:$A$53,$B860)</f>
        <v>0</v>
      </c>
      <c r="H860" s="107">
        <f>H134/SUMIFS(H$3:H$722,$B$3:$B$722,$B860)*SUMIFS(Calculations!$E$3:$E$53,Calculations!$A$3:$A$53,$B860)</f>
        <v>0</v>
      </c>
      <c r="I860" s="107">
        <f>I134/SUMIFS(I$3:I$722,$B$3:$B$722,$B860)*SUMIFS(Calculations!$E$3:$E$53,Calculations!$A$3:$A$53,$B860)</f>
        <v>0</v>
      </c>
      <c r="J860" s="107">
        <f>J134/SUMIFS(J$3:J$722,$B$3:$B$722,$B860)*SUMIFS(Calculations!$E$3:$E$53,Calculations!$A$3:$A$53,$B860)</f>
        <v>0</v>
      </c>
      <c r="K860" s="107">
        <f>K134/SUMIFS(K$3:K$722,$B$3:$B$722,$B860)*SUMIFS(Calculations!$E$3:$E$53,Calculations!$A$3:$A$53,$B860)</f>
        <v>0</v>
      </c>
      <c r="L860" s="107">
        <f>L134/SUMIFS(L$3:L$722,$B$3:$B$722,$B860)*SUMIFS(Calculations!$E$3:$E$53,Calculations!$A$3:$A$53,$B860)</f>
        <v>0</v>
      </c>
      <c r="M860" s="107">
        <f>M134/SUMIFS(M$3:M$722,$B$3:$B$722,$B860)*SUMIFS(Calculations!$E$3:$E$53,Calculations!$A$3:$A$53,$B860)</f>
        <v>0</v>
      </c>
      <c r="N860" s="107">
        <f>N134/SUMIFS(N$3:N$722,$B$3:$B$722,$B860)*SUMIFS(Calculations!$E$3:$E$53,Calculations!$A$3:$A$53,$B860)</f>
        <v>0</v>
      </c>
      <c r="O860" s="107">
        <f>O134/SUMIFS(O$3:O$722,$B$3:$B$722,$B860)*SUMIFS(Calculations!$E$3:$E$53,Calculations!$A$3:$A$53,$B860)</f>
        <v>0</v>
      </c>
      <c r="P860" s="107">
        <f>P134/SUMIFS(P$3:P$722,$B$3:$B$722,$B860)*SUMIFS(Calculations!$E$3:$E$53,Calculations!$A$3:$A$53,$B860)</f>
        <v>0</v>
      </c>
      <c r="Q860" s="107">
        <f>Q134/SUMIFS(Q$3:Q$722,$B$3:$B$722,$B860)*SUMIFS(Calculations!$E$3:$E$53,Calculations!$A$3:$A$53,$B860)</f>
        <v>0</v>
      </c>
      <c r="R860" s="107">
        <f>R134/SUMIFS(R$3:R$722,$B$3:$B$722,$B860)*SUMIFS(Calculations!$E$3:$E$53,Calculations!$A$3:$A$53,$B860)</f>
        <v>0</v>
      </c>
    </row>
    <row r="861" spans="2:18" ht="15.75" customHeight="1">
      <c r="B861" s="107" t="s">
        <v>544</v>
      </c>
      <c r="C861" s="107" t="s">
        <v>448</v>
      </c>
      <c r="D861" s="107" t="s">
        <v>649</v>
      </c>
      <c r="E861" s="107" t="str">
        <f t="shared" si="302"/>
        <v>solar PV</v>
      </c>
      <c r="F861" s="107">
        <f>F135/SUMIFS(F$3:F$722,$B$3:$B$722,$B861)*SUMIFS(Calculations!$E$3:$E$53,Calculations!$A$3:$A$53,$B861)</f>
        <v>0</v>
      </c>
      <c r="G861" s="107">
        <f>G135/SUMIFS(G$3:G$722,$B$3:$B$722,$B861)*SUMIFS(Calculations!$E$3:$E$53,Calculations!$A$3:$A$53,$B861)</f>
        <v>0</v>
      </c>
      <c r="H861" s="107">
        <f>H135/SUMIFS(H$3:H$722,$B$3:$B$722,$B861)*SUMIFS(Calculations!$E$3:$E$53,Calculations!$A$3:$A$53,$B861)</f>
        <v>0</v>
      </c>
      <c r="I861" s="107">
        <f>I135/SUMIFS(I$3:I$722,$B$3:$B$722,$B861)*SUMIFS(Calculations!$E$3:$E$53,Calculations!$A$3:$A$53,$B861)</f>
        <v>0</v>
      </c>
      <c r="J861" s="107">
        <f>J135/SUMIFS(J$3:J$722,$B$3:$B$722,$B861)*SUMIFS(Calculations!$E$3:$E$53,Calculations!$A$3:$A$53,$B861)</f>
        <v>0</v>
      </c>
      <c r="K861" s="107">
        <f>K135/SUMIFS(K$3:K$722,$B$3:$B$722,$B861)*SUMIFS(Calculations!$E$3:$E$53,Calculations!$A$3:$A$53,$B861)</f>
        <v>0</v>
      </c>
      <c r="L861" s="107">
        <f>L135/SUMIFS(L$3:L$722,$B$3:$B$722,$B861)*SUMIFS(Calculations!$E$3:$E$53,Calculations!$A$3:$A$53,$B861)</f>
        <v>0</v>
      </c>
      <c r="M861" s="107">
        <f>M135/SUMIFS(M$3:M$722,$B$3:$B$722,$B861)*SUMIFS(Calculations!$E$3:$E$53,Calculations!$A$3:$A$53,$B861)</f>
        <v>0</v>
      </c>
      <c r="N861" s="107">
        <f>N135/SUMIFS(N$3:N$722,$B$3:$B$722,$B861)*SUMIFS(Calculations!$E$3:$E$53,Calculations!$A$3:$A$53,$B861)</f>
        <v>0</v>
      </c>
      <c r="O861" s="107">
        <f>O135/SUMIFS(O$3:O$722,$B$3:$B$722,$B861)*SUMIFS(Calculations!$E$3:$E$53,Calculations!$A$3:$A$53,$B861)</f>
        <v>0</v>
      </c>
      <c r="P861" s="107">
        <f>P135/SUMIFS(P$3:P$722,$B$3:$B$722,$B861)*SUMIFS(Calculations!$E$3:$E$53,Calculations!$A$3:$A$53,$B861)</f>
        <v>0</v>
      </c>
      <c r="Q861" s="107">
        <f>Q135/SUMIFS(Q$3:Q$722,$B$3:$B$722,$B861)*SUMIFS(Calculations!$E$3:$E$53,Calculations!$A$3:$A$53,$B861)</f>
        <v>0</v>
      </c>
      <c r="R861" s="107">
        <f>R135/SUMIFS(R$3:R$722,$B$3:$B$722,$B861)*SUMIFS(Calculations!$E$3:$E$53,Calculations!$A$3:$A$53,$B861)</f>
        <v>0</v>
      </c>
    </row>
    <row r="862" spans="2:18" ht="15.75" customHeight="1">
      <c r="B862" s="107" t="s">
        <v>544</v>
      </c>
      <c r="C862" s="107" t="s">
        <v>448</v>
      </c>
      <c r="D862" s="107" t="s">
        <v>650</v>
      </c>
      <c r="E862" s="107" t="str">
        <f t="shared" si="302"/>
        <v>storage</v>
      </c>
      <c r="F862" s="107">
        <f>F136/SUMIFS(F$3:F$722,$B$3:$B$722,$B862)*SUMIFS(Calculations!$E$3:$E$53,Calculations!$A$3:$A$53,$B862)</f>
        <v>0</v>
      </c>
      <c r="G862" s="107">
        <f>G136/SUMIFS(G$3:G$722,$B$3:$B$722,$B862)*SUMIFS(Calculations!$E$3:$E$53,Calculations!$A$3:$A$53,$B862)</f>
        <v>0</v>
      </c>
      <c r="H862" s="107">
        <f>H136/SUMIFS(H$3:H$722,$B$3:$B$722,$B862)*SUMIFS(Calculations!$E$3:$E$53,Calculations!$A$3:$A$53,$B862)</f>
        <v>0</v>
      </c>
      <c r="I862" s="107">
        <f>I136/SUMIFS(I$3:I$722,$B$3:$B$722,$B862)*SUMIFS(Calculations!$E$3:$E$53,Calculations!$A$3:$A$53,$B862)</f>
        <v>0</v>
      </c>
      <c r="J862" s="107">
        <f>J136/SUMIFS(J$3:J$722,$B$3:$B$722,$B862)*SUMIFS(Calculations!$E$3:$E$53,Calculations!$A$3:$A$53,$B862)</f>
        <v>0</v>
      </c>
      <c r="K862" s="107">
        <f>K136/SUMIFS(K$3:K$722,$B$3:$B$722,$B862)*SUMIFS(Calculations!$E$3:$E$53,Calculations!$A$3:$A$53,$B862)</f>
        <v>0</v>
      </c>
      <c r="L862" s="107">
        <f>L136/SUMIFS(L$3:L$722,$B$3:$B$722,$B862)*SUMIFS(Calculations!$E$3:$E$53,Calculations!$A$3:$A$53,$B862)</f>
        <v>0</v>
      </c>
      <c r="M862" s="107">
        <f>M136/SUMIFS(M$3:M$722,$B$3:$B$722,$B862)*SUMIFS(Calculations!$E$3:$E$53,Calculations!$A$3:$A$53,$B862)</f>
        <v>0</v>
      </c>
      <c r="N862" s="107">
        <f>N136/SUMIFS(N$3:N$722,$B$3:$B$722,$B862)*SUMIFS(Calculations!$E$3:$E$53,Calculations!$A$3:$A$53,$B862)</f>
        <v>0</v>
      </c>
      <c r="O862" s="107">
        <f>O136/SUMIFS(O$3:O$722,$B$3:$B$722,$B862)*SUMIFS(Calculations!$E$3:$E$53,Calculations!$A$3:$A$53,$B862)</f>
        <v>0</v>
      </c>
      <c r="P862" s="107">
        <f>P136/SUMIFS(P$3:P$722,$B$3:$B$722,$B862)*SUMIFS(Calculations!$E$3:$E$53,Calculations!$A$3:$A$53,$B862)</f>
        <v>0</v>
      </c>
      <c r="Q862" s="107">
        <f>Q136/SUMIFS(Q$3:Q$722,$B$3:$B$722,$B862)*SUMIFS(Calculations!$E$3:$E$53,Calculations!$A$3:$A$53,$B862)</f>
        <v>0</v>
      </c>
      <c r="R862" s="107">
        <f>R136/SUMIFS(R$3:R$722,$B$3:$B$722,$B862)*SUMIFS(Calculations!$E$3:$E$53,Calculations!$A$3:$A$53,$B862)</f>
        <v>0</v>
      </c>
    </row>
    <row r="863" spans="2:18" ht="15.75" customHeight="1">
      <c r="B863" s="107" t="s">
        <v>544</v>
      </c>
      <c r="C863" s="107" t="s">
        <v>448</v>
      </c>
      <c r="D863" s="107" t="s">
        <v>652</v>
      </c>
      <c r="E863" s="107" t="str">
        <f t="shared" si="302"/>
        <v>solar PV</v>
      </c>
      <c r="F863" s="107">
        <f>F137/SUMIFS(F$3:F$722,$B$3:$B$722,$B863)*SUMIFS(Calculations!$E$3:$E$53,Calculations!$A$3:$A$53,$B863)</f>
        <v>0</v>
      </c>
      <c r="G863" s="107">
        <f>G137/SUMIFS(G$3:G$722,$B$3:$B$722,$B863)*SUMIFS(Calculations!$E$3:$E$53,Calculations!$A$3:$A$53,$B863)</f>
        <v>0</v>
      </c>
      <c r="H863" s="107">
        <f>H137/SUMIFS(H$3:H$722,$B$3:$B$722,$B863)*SUMIFS(Calculations!$E$3:$E$53,Calculations!$A$3:$A$53,$B863)</f>
        <v>0</v>
      </c>
      <c r="I863" s="107">
        <f>I137/SUMIFS(I$3:I$722,$B$3:$B$722,$B863)*SUMIFS(Calculations!$E$3:$E$53,Calculations!$A$3:$A$53,$B863)</f>
        <v>0</v>
      </c>
      <c r="J863" s="107">
        <f>J137/SUMIFS(J$3:J$722,$B$3:$B$722,$B863)*SUMIFS(Calculations!$E$3:$E$53,Calculations!$A$3:$A$53,$B863)</f>
        <v>0</v>
      </c>
      <c r="K863" s="107">
        <f>K137/SUMIFS(K$3:K$722,$B$3:$B$722,$B863)*SUMIFS(Calculations!$E$3:$E$53,Calculations!$A$3:$A$53,$B863)</f>
        <v>0</v>
      </c>
      <c r="L863" s="107">
        <f>L137/SUMIFS(L$3:L$722,$B$3:$B$722,$B863)*SUMIFS(Calculations!$E$3:$E$53,Calculations!$A$3:$A$53,$B863)</f>
        <v>0</v>
      </c>
      <c r="M863" s="107">
        <f>M137/SUMIFS(M$3:M$722,$B$3:$B$722,$B863)*SUMIFS(Calculations!$E$3:$E$53,Calculations!$A$3:$A$53,$B863)</f>
        <v>0</v>
      </c>
      <c r="N863" s="107">
        <f>N137/SUMIFS(N$3:N$722,$B$3:$B$722,$B863)*SUMIFS(Calculations!$E$3:$E$53,Calculations!$A$3:$A$53,$B863)</f>
        <v>0</v>
      </c>
      <c r="O863" s="107">
        <f>O137/SUMIFS(O$3:O$722,$B$3:$B$722,$B863)*SUMIFS(Calculations!$E$3:$E$53,Calculations!$A$3:$A$53,$B863)</f>
        <v>0</v>
      </c>
      <c r="P863" s="107">
        <f>P137/SUMIFS(P$3:P$722,$B$3:$B$722,$B863)*SUMIFS(Calculations!$E$3:$E$53,Calculations!$A$3:$A$53,$B863)</f>
        <v>0</v>
      </c>
      <c r="Q863" s="107">
        <f>Q137/SUMIFS(Q$3:Q$722,$B$3:$B$722,$B863)*SUMIFS(Calculations!$E$3:$E$53,Calculations!$A$3:$A$53,$B863)</f>
        <v>0</v>
      </c>
      <c r="R863" s="107">
        <f>R137/SUMIFS(R$3:R$722,$B$3:$B$722,$B863)*SUMIFS(Calculations!$E$3:$E$53,Calculations!$A$3:$A$53,$B863)</f>
        <v>0</v>
      </c>
    </row>
    <row r="864" spans="2:18" ht="15.75" customHeight="1">
      <c r="B864" s="107" t="s">
        <v>549</v>
      </c>
      <c r="C864" s="107" t="s">
        <v>448</v>
      </c>
      <c r="D864" s="107" t="s">
        <v>638</v>
      </c>
      <c r="E864" s="107" t="str">
        <f t="shared" si="302"/>
        <v>biomass</v>
      </c>
      <c r="F864" s="107">
        <f>F138/SUMIFS(F$3:F$722,$B$3:$B$722,$B864)*SUMIFS(Calculations!$E$3:$E$53,Calculations!$A$3:$A$53,$B864)</f>
        <v>0</v>
      </c>
      <c r="G864" s="107">
        <f>G138/SUMIFS(G$3:G$722,$B$3:$B$722,$B864)*SUMIFS(Calculations!$E$3:$E$53,Calculations!$A$3:$A$53,$B864)</f>
        <v>0</v>
      </c>
      <c r="H864" s="107">
        <f>H138/SUMIFS(H$3:H$722,$B$3:$B$722,$B864)*SUMIFS(Calculations!$E$3:$E$53,Calculations!$A$3:$A$53,$B864)</f>
        <v>0</v>
      </c>
      <c r="I864" s="107">
        <f>I138/SUMIFS(I$3:I$722,$B$3:$B$722,$B864)*SUMIFS(Calculations!$E$3:$E$53,Calculations!$A$3:$A$53,$B864)</f>
        <v>0</v>
      </c>
      <c r="J864" s="107">
        <f>J138/SUMIFS(J$3:J$722,$B$3:$B$722,$B864)*SUMIFS(Calculations!$E$3:$E$53,Calculations!$A$3:$A$53,$B864)</f>
        <v>0</v>
      </c>
      <c r="K864" s="107">
        <f>K138/SUMIFS(K$3:K$722,$B$3:$B$722,$B864)*SUMIFS(Calculations!$E$3:$E$53,Calculations!$A$3:$A$53,$B864)</f>
        <v>0</v>
      </c>
      <c r="L864" s="107">
        <f>L138/SUMIFS(L$3:L$722,$B$3:$B$722,$B864)*SUMIFS(Calculations!$E$3:$E$53,Calculations!$A$3:$A$53,$B864)</f>
        <v>0</v>
      </c>
      <c r="M864" s="107">
        <f>M138/SUMIFS(M$3:M$722,$B$3:$B$722,$B864)*SUMIFS(Calculations!$E$3:$E$53,Calculations!$A$3:$A$53,$B864)</f>
        <v>0</v>
      </c>
      <c r="N864" s="107">
        <f>N138/SUMIFS(N$3:N$722,$B$3:$B$722,$B864)*SUMIFS(Calculations!$E$3:$E$53,Calculations!$A$3:$A$53,$B864)</f>
        <v>0</v>
      </c>
      <c r="O864" s="107">
        <f>O138/SUMIFS(O$3:O$722,$B$3:$B$722,$B864)*SUMIFS(Calculations!$E$3:$E$53,Calculations!$A$3:$A$53,$B864)</f>
        <v>0</v>
      </c>
      <c r="P864" s="107">
        <f>P138/SUMIFS(P$3:P$722,$B$3:$B$722,$B864)*SUMIFS(Calculations!$E$3:$E$53,Calculations!$A$3:$A$53,$B864)</f>
        <v>0</v>
      </c>
      <c r="Q864" s="107">
        <f>Q138/SUMIFS(Q$3:Q$722,$B$3:$B$722,$B864)*SUMIFS(Calculations!$E$3:$E$53,Calculations!$A$3:$A$53,$B864)</f>
        <v>0</v>
      </c>
      <c r="R864" s="107">
        <f>R138/SUMIFS(R$3:R$722,$B$3:$B$722,$B864)*SUMIFS(Calculations!$E$3:$E$53,Calculations!$A$3:$A$53,$B864)</f>
        <v>0</v>
      </c>
    </row>
    <row r="865" spans="2:18" ht="15.75" customHeight="1">
      <c r="B865" s="107" t="s">
        <v>549</v>
      </c>
      <c r="C865" s="107" t="s">
        <v>448</v>
      </c>
      <c r="D865" s="107" t="s">
        <v>639</v>
      </c>
      <c r="E865" s="107" t="str">
        <f t="shared" si="302"/>
        <v>hard coal</v>
      </c>
      <c r="F865" s="107">
        <f>F139/SUMIFS(F$3:F$722,$B$3:$B$722,$B865)*SUMIFS(Calculations!$E$3:$E$53,Calculations!$A$3:$A$53,$B865)</f>
        <v>0</v>
      </c>
      <c r="G865" s="107">
        <f>G139/SUMIFS(G$3:G$722,$B$3:$B$722,$B865)*SUMIFS(Calculations!$E$3:$E$53,Calculations!$A$3:$A$53,$B865)</f>
        <v>0</v>
      </c>
      <c r="H865" s="107">
        <f>H139/SUMIFS(H$3:H$722,$B$3:$B$722,$B865)*SUMIFS(Calculations!$E$3:$E$53,Calculations!$A$3:$A$53,$B865)</f>
        <v>0</v>
      </c>
      <c r="I865" s="107">
        <f>I139/SUMIFS(I$3:I$722,$B$3:$B$722,$B865)*SUMIFS(Calculations!$E$3:$E$53,Calculations!$A$3:$A$53,$B865)</f>
        <v>0</v>
      </c>
      <c r="J865" s="107">
        <f>J139/SUMIFS(J$3:J$722,$B$3:$B$722,$B865)*SUMIFS(Calculations!$E$3:$E$53,Calculations!$A$3:$A$53,$B865)</f>
        <v>0</v>
      </c>
      <c r="K865" s="107">
        <f>K139/SUMIFS(K$3:K$722,$B$3:$B$722,$B865)*SUMIFS(Calculations!$E$3:$E$53,Calculations!$A$3:$A$53,$B865)</f>
        <v>0</v>
      </c>
      <c r="L865" s="107">
        <f>L139/SUMIFS(L$3:L$722,$B$3:$B$722,$B865)*SUMIFS(Calculations!$E$3:$E$53,Calculations!$A$3:$A$53,$B865)</f>
        <v>0</v>
      </c>
      <c r="M865" s="107">
        <f>M139/SUMIFS(M$3:M$722,$B$3:$B$722,$B865)*SUMIFS(Calculations!$E$3:$E$53,Calculations!$A$3:$A$53,$B865)</f>
        <v>0</v>
      </c>
      <c r="N865" s="107">
        <f>N139/SUMIFS(N$3:N$722,$B$3:$B$722,$B865)*SUMIFS(Calculations!$E$3:$E$53,Calculations!$A$3:$A$53,$B865)</f>
        <v>0</v>
      </c>
      <c r="O865" s="107">
        <f>O139/SUMIFS(O$3:O$722,$B$3:$B$722,$B865)*SUMIFS(Calculations!$E$3:$E$53,Calculations!$A$3:$A$53,$B865)</f>
        <v>0</v>
      </c>
      <c r="P865" s="107">
        <f>P139/SUMIFS(P$3:P$722,$B$3:$B$722,$B865)*SUMIFS(Calculations!$E$3:$E$53,Calculations!$A$3:$A$53,$B865)</f>
        <v>0</v>
      </c>
      <c r="Q865" s="107">
        <f>Q139/SUMIFS(Q$3:Q$722,$B$3:$B$722,$B865)*SUMIFS(Calculations!$E$3:$E$53,Calculations!$A$3:$A$53,$B865)</f>
        <v>0</v>
      </c>
      <c r="R865" s="107">
        <f>R139/SUMIFS(R$3:R$722,$B$3:$B$722,$B865)*SUMIFS(Calculations!$E$3:$E$53,Calculations!$A$3:$A$53,$B865)</f>
        <v>0</v>
      </c>
    </row>
    <row r="866" spans="2:18" ht="15.75" customHeight="1">
      <c r="B866" s="107" t="s">
        <v>549</v>
      </c>
      <c r="C866" s="107" t="s">
        <v>448</v>
      </c>
      <c r="D866" s="107" t="s">
        <v>640</v>
      </c>
      <c r="E866" s="107" t="str">
        <f t="shared" si="302"/>
        <v>solar thermal</v>
      </c>
      <c r="F866" s="107">
        <f>F140/SUMIFS(F$3:F$722,$B$3:$B$722,$B866)*SUMIFS(Calculations!$E$3:$E$53,Calculations!$A$3:$A$53,$B866)</f>
        <v>0</v>
      </c>
      <c r="G866" s="107">
        <f>G140/SUMIFS(G$3:G$722,$B$3:$B$722,$B866)*SUMIFS(Calculations!$E$3:$E$53,Calculations!$A$3:$A$53,$B866)</f>
        <v>0</v>
      </c>
      <c r="H866" s="107">
        <f>H140/SUMIFS(H$3:H$722,$B$3:$B$722,$B866)*SUMIFS(Calculations!$E$3:$E$53,Calculations!$A$3:$A$53,$B866)</f>
        <v>0</v>
      </c>
      <c r="I866" s="107">
        <f>I140/SUMIFS(I$3:I$722,$B$3:$B$722,$B866)*SUMIFS(Calculations!$E$3:$E$53,Calculations!$A$3:$A$53,$B866)</f>
        <v>0</v>
      </c>
      <c r="J866" s="107">
        <f>J140/SUMIFS(J$3:J$722,$B$3:$B$722,$B866)*SUMIFS(Calculations!$E$3:$E$53,Calculations!$A$3:$A$53,$B866)</f>
        <v>0</v>
      </c>
      <c r="K866" s="107">
        <f>K140/SUMIFS(K$3:K$722,$B$3:$B$722,$B866)*SUMIFS(Calculations!$E$3:$E$53,Calculations!$A$3:$A$53,$B866)</f>
        <v>0</v>
      </c>
      <c r="L866" s="107">
        <f>L140/SUMIFS(L$3:L$722,$B$3:$B$722,$B866)*SUMIFS(Calculations!$E$3:$E$53,Calculations!$A$3:$A$53,$B866)</f>
        <v>0</v>
      </c>
      <c r="M866" s="107">
        <f>M140/SUMIFS(M$3:M$722,$B$3:$B$722,$B866)*SUMIFS(Calculations!$E$3:$E$53,Calculations!$A$3:$A$53,$B866)</f>
        <v>0</v>
      </c>
      <c r="N866" s="107">
        <f>N140/SUMIFS(N$3:N$722,$B$3:$B$722,$B866)*SUMIFS(Calculations!$E$3:$E$53,Calculations!$A$3:$A$53,$B866)</f>
        <v>0</v>
      </c>
      <c r="O866" s="107">
        <f>O140/SUMIFS(O$3:O$722,$B$3:$B$722,$B866)*SUMIFS(Calculations!$E$3:$E$53,Calculations!$A$3:$A$53,$B866)</f>
        <v>0</v>
      </c>
      <c r="P866" s="107">
        <f>P140/SUMIFS(P$3:P$722,$B$3:$B$722,$B866)*SUMIFS(Calculations!$E$3:$E$53,Calculations!$A$3:$A$53,$B866)</f>
        <v>0</v>
      </c>
      <c r="Q866" s="107">
        <f>Q140/SUMIFS(Q$3:Q$722,$B$3:$B$722,$B866)*SUMIFS(Calculations!$E$3:$E$53,Calculations!$A$3:$A$53,$B866)</f>
        <v>0</v>
      </c>
      <c r="R866" s="107">
        <f>R140/SUMIFS(R$3:R$722,$B$3:$B$722,$B866)*SUMIFS(Calculations!$E$3:$E$53,Calculations!$A$3:$A$53,$B866)</f>
        <v>0</v>
      </c>
    </row>
    <row r="867" spans="2:18" ht="15.75" customHeight="1">
      <c r="B867" s="107" t="s">
        <v>549</v>
      </c>
      <c r="C867" s="107" t="s">
        <v>448</v>
      </c>
      <c r="D867" s="107" t="s">
        <v>641</v>
      </c>
      <c r="E867" s="107" t="str">
        <f t="shared" si="302"/>
        <v>geothermal</v>
      </c>
      <c r="F867" s="107">
        <f>F141/SUMIFS(F$3:F$722,$B$3:$B$722,$B867)*SUMIFS(Calculations!$E$3:$E$53,Calculations!$A$3:$A$53,$B867)</f>
        <v>0</v>
      </c>
      <c r="G867" s="107">
        <f>G141/SUMIFS(G$3:G$722,$B$3:$B$722,$B867)*SUMIFS(Calculations!$E$3:$E$53,Calculations!$A$3:$A$53,$B867)</f>
        <v>0</v>
      </c>
      <c r="H867" s="107">
        <f>H141/SUMIFS(H$3:H$722,$B$3:$B$722,$B867)*SUMIFS(Calculations!$E$3:$E$53,Calculations!$A$3:$A$53,$B867)</f>
        <v>0</v>
      </c>
      <c r="I867" s="107">
        <f>I141/SUMIFS(I$3:I$722,$B$3:$B$722,$B867)*SUMIFS(Calculations!$E$3:$E$53,Calculations!$A$3:$A$53,$B867)</f>
        <v>0</v>
      </c>
      <c r="J867" s="107">
        <f>J141/SUMIFS(J$3:J$722,$B$3:$B$722,$B867)*SUMIFS(Calculations!$E$3:$E$53,Calculations!$A$3:$A$53,$B867)</f>
        <v>0</v>
      </c>
      <c r="K867" s="107">
        <f>K141/SUMIFS(K$3:K$722,$B$3:$B$722,$B867)*SUMIFS(Calculations!$E$3:$E$53,Calculations!$A$3:$A$53,$B867)</f>
        <v>0</v>
      </c>
      <c r="L867" s="107">
        <f>L141/SUMIFS(L$3:L$722,$B$3:$B$722,$B867)*SUMIFS(Calculations!$E$3:$E$53,Calculations!$A$3:$A$53,$B867)</f>
        <v>0</v>
      </c>
      <c r="M867" s="107">
        <f>M141/SUMIFS(M$3:M$722,$B$3:$B$722,$B867)*SUMIFS(Calculations!$E$3:$E$53,Calculations!$A$3:$A$53,$B867)</f>
        <v>0</v>
      </c>
      <c r="N867" s="107">
        <f>N141/SUMIFS(N$3:N$722,$B$3:$B$722,$B867)*SUMIFS(Calculations!$E$3:$E$53,Calculations!$A$3:$A$53,$B867)</f>
        <v>0</v>
      </c>
      <c r="O867" s="107">
        <f>O141/SUMIFS(O$3:O$722,$B$3:$B$722,$B867)*SUMIFS(Calculations!$E$3:$E$53,Calculations!$A$3:$A$53,$B867)</f>
        <v>0</v>
      </c>
      <c r="P867" s="107">
        <f>P141/SUMIFS(P$3:P$722,$B$3:$B$722,$B867)*SUMIFS(Calculations!$E$3:$E$53,Calculations!$A$3:$A$53,$B867)</f>
        <v>0</v>
      </c>
      <c r="Q867" s="107">
        <f>Q141/SUMIFS(Q$3:Q$722,$B$3:$B$722,$B867)*SUMIFS(Calculations!$E$3:$E$53,Calculations!$A$3:$A$53,$B867)</f>
        <v>0</v>
      </c>
      <c r="R867" s="107">
        <f>R141/SUMIFS(R$3:R$722,$B$3:$B$722,$B867)*SUMIFS(Calculations!$E$3:$E$53,Calculations!$A$3:$A$53,$B867)</f>
        <v>0</v>
      </c>
    </row>
    <row r="868" spans="2:18" ht="15.75" customHeight="1">
      <c r="B868" s="107" t="s">
        <v>549</v>
      </c>
      <c r="C868" s="107" t="s">
        <v>448</v>
      </c>
      <c r="D868" s="107" t="s">
        <v>642</v>
      </c>
      <c r="E868" s="107" t="str">
        <f t="shared" si="302"/>
        <v>hydro</v>
      </c>
      <c r="F868" s="107">
        <f>F142/SUMIFS(F$3:F$722,$B$3:$B$722,$B868)*SUMIFS(Calculations!$E$3:$E$53,Calculations!$A$3:$A$53,$B868)</f>
        <v>0</v>
      </c>
      <c r="G868" s="107">
        <f>G142/SUMIFS(G$3:G$722,$B$3:$B$722,$B868)*SUMIFS(Calculations!$E$3:$E$53,Calculations!$A$3:$A$53,$B868)</f>
        <v>0</v>
      </c>
      <c r="H868" s="107">
        <f>H142/SUMIFS(H$3:H$722,$B$3:$B$722,$B868)*SUMIFS(Calculations!$E$3:$E$53,Calculations!$A$3:$A$53,$B868)</f>
        <v>0</v>
      </c>
      <c r="I868" s="107">
        <f>I142/SUMIFS(I$3:I$722,$B$3:$B$722,$B868)*SUMIFS(Calculations!$E$3:$E$53,Calculations!$A$3:$A$53,$B868)</f>
        <v>0</v>
      </c>
      <c r="J868" s="107">
        <f>J142/SUMIFS(J$3:J$722,$B$3:$B$722,$B868)*SUMIFS(Calculations!$E$3:$E$53,Calculations!$A$3:$A$53,$B868)</f>
        <v>0</v>
      </c>
      <c r="K868" s="107">
        <f>K142/SUMIFS(K$3:K$722,$B$3:$B$722,$B868)*SUMIFS(Calculations!$E$3:$E$53,Calculations!$A$3:$A$53,$B868)</f>
        <v>0</v>
      </c>
      <c r="L868" s="107">
        <f>L142/SUMIFS(L$3:L$722,$B$3:$B$722,$B868)*SUMIFS(Calculations!$E$3:$E$53,Calculations!$A$3:$A$53,$B868)</f>
        <v>0</v>
      </c>
      <c r="M868" s="107">
        <f>M142/SUMIFS(M$3:M$722,$B$3:$B$722,$B868)*SUMIFS(Calculations!$E$3:$E$53,Calculations!$A$3:$A$53,$B868)</f>
        <v>0</v>
      </c>
      <c r="N868" s="107">
        <f>N142/SUMIFS(N$3:N$722,$B$3:$B$722,$B868)*SUMIFS(Calculations!$E$3:$E$53,Calculations!$A$3:$A$53,$B868)</f>
        <v>0</v>
      </c>
      <c r="O868" s="107">
        <f>O142/SUMIFS(O$3:O$722,$B$3:$B$722,$B868)*SUMIFS(Calculations!$E$3:$E$53,Calculations!$A$3:$A$53,$B868)</f>
        <v>0</v>
      </c>
      <c r="P868" s="107">
        <f>P142/SUMIFS(P$3:P$722,$B$3:$B$722,$B868)*SUMIFS(Calculations!$E$3:$E$53,Calculations!$A$3:$A$53,$B868)</f>
        <v>0</v>
      </c>
      <c r="Q868" s="107">
        <f>Q142/SUMIFS(Q$3:Q$722,$B$3:$B$722,$B868)*SUMIFS(Calculations!$E$3:$E$53,Calculations!$A$3:$A$53,$B868)</f>
        <v>0</v>
      </c>
      <c r="R868" s="107">
        <f>R142/SUMIFS(R$3:R$722,$B$3:$B$722,$B868)*SUMIFS(Calculations!$E$3:$E$53,Calculations!$A$3:$A$53,$B868)</f>
        <v>0</v>
      </c>
    </row>
    <row r="869" spans="2:18" ht="15.75" customHeight="1">
      <c r="B869" s="107" t="s">
        <v>549</v>
      </c>
      <c r="C869" s="107" t="s">
        <v>448</v>
      </c>
      <c r="D869" s="107" t="s">
        <v>632</v>
      </c>
      <c r="E869" s="107" t="str">
        <f t="shared" si="302"/>
        <v>hydro</v>
      </c>
      <c r="F869" s="107">
        <f>F143/SUMIFS(F$3:F$722,$B$3:$B$722,$B869)*SUMIFS(Calculations!$E$3:$E$53,Calculations!$A$3:$A$53,$B869)</f>
        <v>0</v>
      </c>
      <c r="G869" s="107">
        <f>G143/SUMIFS(G$3:G$722,$B$3:$B$722,$B869)*SUMIFS(Calculations!$E$3:$E$53,Calculations!$A$3:$A$53,$B869)</f>
        <v>0</v>
      </c>
      <c r="H869" s="107">
        <f>H143/SUMIFS(H$3:H$722,$B$3:$B$722,$B869)*SUMIFS(Calculations!$E$3:$E$53,Calculations!$A$3:$A$53,$B869)</f>
        <v>0</v>
      </c>
      <c r="I869" s="107">
        <f>I143/SUMIFS(I$3:I$722,$B$3:$B$722,$B869)*SUMIFS(Calculations!$E$3:$E$53,Calculations!$A$3:$A$53,$B869)</f>
        <v>0</v>
      </c>
      <c r="J869" s="107">
        <f>J143/SUMIFS(J$3:J$722,$B$3:$B$722,$B869)*SUMIFS(Calculations!$E$3:$E$53,Calculations!$A$3:$A$53,$B869)</f>
        <v>0</v>
      </c>
      <c r="K869" s="107">
        <f>K143/SUMIFS(K$3:K$722,$B$3:$B$722,$B869)*SUMIFS(Calculations!$E$3:$E$53,Calculations!$A$3:$A$53,$B869)</f>
        <v>0</v>
      </c>
      <c r="L869" s="107">
        <f>L143/SUMIFS(L$3:L$722,$B$3:$B$722,$B869)*SUMIFS(Calculations!$E$3:$E$53,Calculations!$A$3:$A$53,$B869)</f>
        <v>0</v>
      </c>
      <c r="M869" s="107">
        <f>M143/SUMIFS(M$3:M$722,$B$3:$B$722,$B869)*SUMIFS(Calculations!$E$3:$E$53,Calculations!$A$3:$A$53,$B869)</f>
        <v>0</v>
      </c>
      <c r="N869" s="107">
        <f>N143/SUMIFS(N$3:N$722,$B$3:$B$722,$B869)*SUMIFS(Calculations!$E$3:$E$53,Calculations!$A$3:$A$53,$B869)</f>
        <v>0</v>
      </c>
      <c r="O869" s="107">
        <f>O143/SUMIFS(O$3:O$722,$B$3:$B$722,$B869)*SUMIFS(Calculations!$E$3:$E$53,Calculations!$A$3:$A$53,$B869)</f>
        <v>0</v>
      </c>
      <c r="P869" s="107">
        <f>P143/SUMIFS(P$3:P$722,$B$3:$B$722,$B869)*SUMIFS(Calculations!$E$3:$E$53,Calculations!$A$3:$A$53,$B869)</f>
        <v>0</v>
      </c>
      <c r="Q869" s="107">
        <f>Q143/SUMIFS(Q$3:Q$722,$B$3:$B$722,$B869)*SUMIFS(Calculations!$E$3:$E$53,Calculations!$A$3:$A$53,$B869)</f>
        <v>0</v>
      </c>
      <c r="R869" s="107">
        <f>R143/SUMIFS(R$3:R$722,$B$3:$B$722,$B869)*SUMIFS(Calculations!$E$3:$E$53,Calculations!$A$3:$A$53,$B869)</f>
        <v>0</v>
      </c>
    </row>
    <row r="870" spans="2:18" ht="15.75" customHeight="1">
      <c r="B870" s="107" t="s">
        <v>549</v>
      </c>
      <c r="C870" s="107" t="s">
        <v>448</v>
      </c>
      <c r="D870" s="107" t="s">
        <v>643</v>
      </c>
      <c r="E870" s="107" t="str">
        <f t="shared" si="302"/>
        <v>onshore wind</v>
      </c>
      <c r="F870" s="107">
        <f>F144/SUMIFS(F$3:F$722,$B$3:$B$722,$B870)*SUMIFS(Calculations!$E$3:$E$53,Calculations!$A$3:$A$53,$B870)</f>
        <v>0</v>
      </c>
      <c r="G870" s="107">
        <f>G144/SUMIFS(G$3:G$722,$B$3:$B$722,$B870)*SUMIFS(Calculations!$E$3:$E$53,Calculations!$A$3:$A$53,$B870)</f>
        <v>0</v>
      </c>
      <c r="H870" s="107">
        <f>H144/SUMIFS(H$3:H$722,$B$3:$B$722,$B870)*SUMIFS(Calculations!$E$3:$E$53,Calculations!$A$3:$A$53,$B870)</f>
        <v>0</v>
      </c>
      <c r="I870" s="107">
        <f>I144/SUMIFS(I$3:I$722,$B$3:$B$722,$B870)*SUMIFS(Calculations!$E$3:$E$53,Calculations!$A$3:$A$53,$B870)</f>
        <v>0</v>
      </c>
      <c r="J870" s="107">
        <f>J144/SUMIFS(J$3:J$722,$B$3:$B$722,$B870)*SUMIFS(Calculations!$E$3:$E$53,Calculations!$A$3:$A$53,$B870)</f>
        <v>0</v>
      </c>
      <c r="K870" s="107">
        <f>K144/SUMIFS(K$3:K$722,$B$3:$B$722,$B870)*SUMIFS(Calculations!$E$3:$E$53,Calculations!$A$3:$A$53,$B870)</f>
        <v>0</v>
      </c>
      <c r="L870" s="107">
        <f>L144/SUMIFS(L$3:L$722,$B$3:$B$722,$B870)*SUMIFS(Calculations!$E$3:$E$53,Calculations!$A$3:$A$53,$B870)</f>
        <v>0</v>
      </c>
      <c r="M870" s="107">
        <f>M144/SUMIFS(M$3:M$722,$B$3:$B$722,$B870)*SUMIFS(Calculations!$E$3:$E$53,Calculations!$A$3:$A$53,$B870)</f>
        <v>0</v>
      </c>
      <c r="N870" s="107">
        <f>N144/SUMIFS(N$3:N$722,$B$3:$B$722,$B870)*SUMIFS(Calculations!$E$3:$E$53,Calculations!$A$3:$A$53,$B870)</f>
        <v>0</v>
      </c>
      <c r="O870" s="107">
        <f>O144/SUMIFS(O$3:O$722,$B$3:$B$722,$B870)*SUMIFS(Calculations!$E$3:$E$53,Calculations!$A$3:$A$53,$B870)</f>
        <v>0</v>
      </c>
      <c r="P870" s="107">
        <f>P144/SUMIFS(P$3:P$722,$B$3:$B$722,$B870)*SUMIFS(Calculations!$E$3:$E$53,Calculations!$A$3:$A$53,$B870)</f>
        <v>0</v>
      </c>
      <c r="Q870" s="107">
        <f>Q144/SUMIFS(Q$3:Q$722,$B$3:$B$722,$B870)*SUMIFS(Calculations!$E$3:$E$53,Calculations!$A$3:$A$53,$B870)</f>
        <v>0</v>
      </c>
      <c r="R870" s="107">
        <f>R144/SUMIFS(R$3:R$722,$B$3:$B$722,$B870)*SUMIFS(Calculations!$E$3:$E$53,Calculations!$A$3:$A$53,$B870)</f>
        <v>0</v>
      </c>
    </row>
    <row r="871" spans="2:18" ht="15.75" customHeight="1">
      <c r="B871" s="107" t="s">
        <v>549</v>
      </c>
      <c r="C871" s="107" t="s">
        <v>448</v>
      </c>
      <c r="D871" s="107" t="s">
        <v>644</v>
      </c>
      <c r="E871" s="107" t="str">
        <f t="shared" si="302"/>
        <v>natural gas nonpeaker</v>
      </c>
      <c r="F871" s="107">
        <f>F145/SUMIFS(F$3:F$722,$B$3:$B$722,$B871)*SUMIFS(Calculations!$E$3:$E$53,Calculations!$A$3:$A$53,$B871)</f>
        <v>0</v>
      </c>
      <c r="G871" s="107">
        <f>G145/SUMIFS(G$3:G$722,$B$3:$B$722,$B871)*SUMIFS(Calculations!$E$3:$E$53,Calculations!$A$3:$A$53,$B871)</f>
        <v>0</v>
      </c>
      <c r="H871" s="107">
        <f>H145/SUMIFS(H$3:H$722,$B$3:$B$722,$B871)*SUMIFS(Calculations!$E$3:$E$53,Calculations!$A$3:$A$53,$B871)</f>
        <v>0</v>
      </c>
      <c r="I871" s="107">
        <f>I145/SUMIFS(I$3:I$722,$B$3:$B$722,$B871)*SUMIFS(Calculations!$E$3:$E$53,Calculations!$A$3:$A$53,$B871)</f>
        <v>0</v>
      </c>
      <c r="J871" s="107">
        <f>J145/SUMIFS(J$3:J$722,$B$3:$B$722,$B871)*SUMIFS(Calculations!$E$3:$E$53,Calculations!$A$3:$A$53,$B871)</f>
        <v>0</v>
      </c>
      <c r="K871" s="107">
        <f>K145/SUMIFS(K$3:K$722,$B$3:$B$722,$B871)*SUMIFS(Calculations!$E$3:$E$53,Calculations!$A$3:$A$53,$B871)</f>
        <v>0</v>
      </c>
      <c r="L871" s="107">
        <f>L145/SUMIFS(L$3:L$722,$B$3:$B$722,$B871)*SUMIFS(Calculations!$E$3:$E$53,Calculations!$A$3:$A$53,$B871)</f>
        <v>0</v>
      </c>
      <c r="M871" s="107">
        <f>M145/SUMIFS(M$3:M$722,$B$3:$B$722,$B871)*SUMIFS(Calculations!$E$3:$E$53,Calculations!$A$3:$A$53,$B871)</f>
        <v>0</v>
      </c>
      <c r="N871" s="107">
        <f>N145/SUMIFS(N$3:N$722,$B$3:$B$722,$B871)*SUMIFS(Calculations!$E$3:$E$53,Calculations!$A$3:$A$53,$B871)</f>
        <v>0</v>
      </c>
      <c r="O871" s="107">
        <f>O145/SUMIFS(O$3:O$722,$B$3:$B$722,$B871)*SUMIFS(Calculations!$E$3:$E$53,Calculations!$A$3:$A$53,$B871)</f>
        <v>0</v>
      </c>
      <c r="P871" s="107">
        <f>P145/SUMIFS(P$3:P$722,$B$3:$B$722,$B871)*SUMIFS(Calculations!$E$3:$E$53,Calculations!$A$3:$A$53,$B871)</f>
        <v>0</v>
      </c>
      <c r="Q871" s="107">
        <f>Q145/SUMIFS(Q$3:Q$722,$B$3:$B$722,$B871)*SUMIFS(Calculations!$E$3:$E$53,Calculations!$A$3:$A$53,$B871)</f>
        <v>0</v>
      </c>
      <c r="R871" s="107">
        <f>R145/SUMIFS(R$3:R$722,$B$3:$B$722,$B871)*SUMIFS(Calculations!$E$3:$E$53,Calculations!$A$3:$A$53,$B871)</f>
        <v>0</v>
      </c>
    </row>
    <row r="872" spans="2:18" ht="15.75" customHeight="1">
      <c r="B872" s="107" t="s">
        <v>549</v>
      </c>
      <c r="C872" s="107" t="s">
        <v>448</v>
      </c>
      <c r="D872" s="107" t="s">
        <v>645</v>
      </c>
      <c r="E872" s="107" t="str">
        <f t="shared" si="302"/>
        <v>natural gas peaker</v>
      </c>
      <c r="F872" s="107">
        <f>F146/SUMIFS(F$3:F$722,$B$3:$B$722,$B872)*SUMIFS(Calculations!$E$3:$E$53,Calculations!$A$3:$A$53,$B872)</f>
        <v>0</v>
      </c>
      <c r="G872" s="107">
        <f>G146/SUMIFS(G$3:G$722,$B$3:$B$722,$B872)*SUMIFS(Calculations!$E$3:$E$53,Calculations!$A$3:$A$53,$B872)</f>
        <v>0</v>
      </c>
      <c r="H872" s="107">
        <f>H146/SUMIFS(H$3:H$722,$B$3:$B$722,$B872)*SUMIFS(Calculations!$E$3:$E$53,Calculations!$A$3:$A$53,$B872)</f>
        <v>0</v>
      </c>
      <c r="I872" s="107">
        <f>I146/SUMIFS(I$3:I$722,$B$3:$B$722,$B872)*SUMIFS(Calculations!$E$3:$E$53,Calculations!$A$3:$A$53,$B872)</f>
        <v>0</v>
      </c>
      <c r="J872" s="107">
        <f>J146/SUMIFS(J$3:J$722,$B$3:$B$722,$B872)*SUMIFS(Calculations!$E$3:$E$53,Calculations!$A$3:$A$53,$B872)</f>
        <v>0</v>
      </c>
      <c r="K872" s="107">
        <f>K146/SUMIFS(K$3:K$722,$B$3:$B$722,$B872)*SUMIFS(Calculations!$E$3:$E$53,Calculations!$A$3:$A$53,$B872)</f>
        <v>0</v>
      </c>
      <c r="L872" s="107">
        <f>L146/SUMIFS(L$3:L$722,$B$3:$B$722,$B872)*SUMIFS(Calculations!$E$3:$E$53,Calculations!$A$3:$A$53,$B872)</f>
        <v>0</v>
      </c>
      <c r="M872" s="107">
        <f>M146/SUMIFS(M$3:M$722,$B$3:$B$722,$B872)*SUMIFS(Calculations!$E$3:$E$53,Calculations!$A$3:$A$53,$B872)</f>
        <v>0</v>
      </c>
      <c r="N872" s="107">
        <f>N146/SUMIFS(N$3:N$722,$B$3:$B$722,$B872)*SUMIFS(Calculations!$E$3:$E$53,Calculations!$A$3:$A$53,$B872)</f>
        <v>0</v>
      </c>
      <c r="O872" s="107">
        <f>O146/SUMIFS(O$3:O$722,$B$3:$B$722,$B872)*SUMIFS(Calculations!$E$3:$E$53,Calculations!$A$3:$A$53,$B872)</f>
        <v>0</v>
      </c>
      <c r="P872" s="107">
        <f>P146/SUMIFS(P$3:P$722,$B$3:$B$722,$B872)*SUMIFS(Calculations!$E$3:$E$53,Calculations!$A$3:$A$53,$B872)</f>
        <v>0</v>
      </c>
      <c r="Q872" s="107">
        <f>Q146/SUMIFS(Q$3:Q$722,$B$3:$B$722,$B872)*SUMIFS(Calculations!$E$3:$E$53,Calculations!$A$3:$A$53,$B872)</f>
        <v>0</v>
      </c>
      <c r="R872" s="107">
        <f>R146/SUMIFS(R$3:R$722,$B$3:$B$722,$B872)*SUMIFS(Calculations!$E$3:$E$53,Calculations!$A$3:$A$53,$B872)</f>
        <v>0</v>
      </c>
    </row>
    <row r="873" spans="2:18" ht="15.75" customHeight="1">
      <c r="B873" s="107" t="s">
        <v>549</v>
      </c>
      <c r="C873" s="107" t="s">
        <v>448</v>
      </c>
      <c r="D873" s="107" t="s">
        <v>646</v>
      </c>
      <c r="E873" s="107" t="str">
        <f t="shared" si="302"/>
        <v>nuclear</v>
      </c>
      <c r="F873" s="107">
        <f>F147/SUMIFS(F$3:F$722,$B$3:$B$722,$B873)*SUMIFS(Calculations!$E$3:$E$53,Calculations!$A$3:$A$53,$B873)</f>
        <v>0</v>
      </c>
      <c r="G873" s="107">
        <f>G147/SUMIFS(G$3:G$722,$B$3:$B$722,$B873)*SUMIFS(Calculations!$E$3:$E$53,Calculations!$A$3:$A$53,$B873)</f>
        <v>0</v>
      </c>
      <c r="H873" s="107">
        <f>H147/SUMIFS(H$3:H$722,$B$3:$B$722,$B873)*SUMIFS(Calculations!$E$3:$E$53,Calculations!$A$3:$A$53,$B873)</f>
        <v>0</v>
      </c>
      <c r="I873" s="107">
        <f>I147/SUMIFS(I$3:I$722,$B$3:$B$722,$B873)*SUMIFS(Calculations!$E$3:$E$53,Calculations!$A$3:$A$53,$B873)</f>
        <v>0</v>
      </c>
      <c r="J873" s="107">
        <f>J147/SUMIFS(J$3:J$722,$B$3:$B$722,$B873)*SUMIFS(Calculations!$E$3:$E$53,Calculations!$A$3:$A$53,$B873)</f>
        <v>0</v>
      </c>
      <c r="K873" s="107">
        <f>K147/SUMIFS(K$3:K$722,$B$3:$B$722,$B873)*SUMIFS(Calculations!$E$3:$E$53,Calculations!$A$3:$A$53,$B873)</f>
        <v>0</v>
      </c>
      <c r="L873" s="107">
        <f>L147/SUMIFS(L$3:L$722,$B$3:$B$722,$B873)*SUMIFS(Calculations!$E$3:$E$53,Calculations!$A$3:$A$53,$B873)</f>
        <v>0</v>
      </c>
      <c r="M873" s="107">
        <f>M147/SUMIFS(M$3:M$722,$B$3:$B$722,$B873)*SUMIFS(Calculations!$E$3:$E$53,Calculations!$A$3:$A$53,$B873)</f>
        <v>0</v>
      </c>
      <c r="N873" s="107">
        <f>N147/SUMIFS(N$3:N$722,$B$3:$B$722,$B873)*SUMIFS(Calculations!$E$3:$E$53,Calculations!$A$3:$A$53,$B873)</f>
        <v>0</v>
      </c>
      <c r="O873" s="107">
        <f>O147/SUMIFS(O$3:O$722,$B$3:$B$722,$B873)*SUMIFS(Calculations!$E$3:$E$53,Calculations!$A$3:$A$53,$B873)</f>
        <v>0</v>
      </c>
      <c r="P873" s="107">
        <f>P147/SUMIFS(P$3:P$722,$B$3:$B$722,$B873)*SUMIFS(Calculations!$E$3:$E$53,Calculations!$A$3:$A$53,$B873)</f>
        <v>0</v>
      </c>
      <c r="Q873" s="107">
        <f>Q147/SUMIFS(Q$3:Q$722,$B$3:$B$722,$B873)*SUMIFS(Calculations!$E$3:$E$53,Calculations!$A$3:$A$53,$B873)</f>
        <v>0</v>
      </c>
      <c r="R873" s="107">
        <f>R147/SUMIFS(R$3:R$722,$B$3:$B$722,$B873)*SUMIFS(Calculations!$E$3:$E$53,Calculations!$A$3:$A$53,$B873)</f>
        <v>0</v>
      </c>
    </row>
    <row r="874" spans="2:18" ht="15.75" customHeight="1">
      <c r="B874" s="107" t="s">
        <v>549</v>
      </c>
      <c r="C874" s="107" t="s">
        <v>448</v>
      </c>
      <c r="D874" s="107" t="s">
        <v>647</v>
      </c>
      <c r="E874" s="107" t="str">
        <f t="shared" si="302"/>
        <v>offshore wind</v>
      </c>
      <c r="F874" s="107">
        <f>F148/SUMIFS(F$3:F$722,$B$3:$B$722,$B874)*SUMIFS(Calculations!$E$3:$E$53,Calculations!$A$3:$A$53,$B874)</f>
        <v>0</v>
      </c>
      <c r="G874" s="107">
        <f>G148/SUMIFS(G$3:G$722,$B$3:$B$722,$B874)*SUMIFS(Calculations!$E$3:$E$53,Calculations!$A$3:$A$53,$B874)</f>
        <v>0</v>
      </c>
      <c r="H874" s="107">
        <f>H148/SUMIFS(H$3:H$722,$B$3:$B$722,$B874)*SUMIFS(Calculations!$E$3:$E$53,Calculations!$A$3:$A$53,$B874)</f>
        <v>0</v>
      </c>
      <c r="I874" s="107">
        <f>I148/SUMIFS(I$3:I$722,$B$3:$B$722,$B874)*SUMIFS(Calculations!$E$3:$E$53,Calculations!$A$3:$A$53,$B874)</f>
        <v>0</v>
      </c>
      <c r="J874" s="107">
        <f>J148/SUMIFS(J$3:J$722,$B$3:$B$722,$B874)*SUMIFS(Calculations!$E$3:$E$53,Calculations!$A$3:$A$53,$B874)</f>
        <v>0</v>
      </c>
      <c r="K874" s="107">
        <f>K148/SUMIFS(K$3:K$722,$B$3:$B$722,$B874)*SUMIFS(Calculations!$E$3:$E$53,Calculations!$A$3:$A$53,$B874)</f>
        <v>0</v>
      </c>
      <c r="L874" s="107">
        <f>L148/SUMIFS(L$3:L$722,$B$3:$B$722,$B874)*SUMIFS(Calculations!$E$3:$E$53,Calculations!$A$3:$A$53,$B874)</f>
        <v>0</v>
      </c>
      <c r="M874" s="107">
        <f>M148/SUMIFS(M$3:M$722,$B$3:$B$722,$B874)*SUMIFS(Calculations!$E$3:$E$53,Calculations!$A$3:$A$53,$B874)</f>
        <v>0</v>
      </c>
      <c r="N874" s="107">
        <f>N148/SUMIFS(N$3:N$722,$B$3:$B$722,$B874)*SUMIFS(Calculations!$E$3:$E$53,Calculations!$A$3:$A$53,$B874)</f>
        <v>0</v>
      </c>
      <c r="O874" s="107">
        <f>O148/SUMIFS(O$3:O$722,$B$3:$B$722,$B874)*SUMIFS(Calculations!$E$3:$E$53,Calculations!$A$3:$A$53,$B874)</f>
        <v>0</v>
      </c>
      <c r="P874" s="107">
        <f>P148/SUMIFS(P$3:P$722,$B$3:$B$722,$B874)*SUMIFS(Calculations!$E$3:$E$53,Calculations!$A$3:$A$53,$B874)</f>
        <v>0</v>
      </c>
      <c r="Q874" s="107">
        <f>Q148/SUMIFS(Q$3:Q$722,$B$3:$B$722,$B874)*SUMIFS(Calculations!$E$3:$E$53,Calculations!$A$3:$A$53,$B874)</f>
        <v>0</v>
      </c>
      <c r="R874" s="107">
        <f>R148/SUMIFS(R$3:R$722,$B$3:$B$722,$B874)*SUMIFS(Calculations!$E$3:$E$53,Calculations!$A$3:$A$53,$B874)</f>
        <v>0</v>
      </c>
    </row>
    <row r="875" spans="2:18" ht="15.75" customHeight="1">
      <c r="B875" s="107" t="s">
        <v>549</v>
      </c>
      <c r="C875" s="107" t="s">
        <v>448</v>
      </c>
      <c r="D875" s="107" t="s">
        <v>648</v>
      </c>
      <c r="E875" s="107" t="str">
        <f t="shared" si="302"/>
        <v>crude oil</v>
      </c>
      <c r="F875" s="107">
        <f>F149/SUMIFS(F$3:F$722,$B$3:$B$722,$B875)*SUMIFS(Calculations!$E$3:$E$53,Calculations!$A$3:$A$53,$B875)</f>
        <v>0</v>
      </c>
      <c r="G875" s="107">
        <f>G149/SUMIFS(G$3:G$722,$B$3:$B$722,$B875)*SUMIFS(Calculations!$E$3:$E$53,Calculations!$A$3:$A$53,$B875)</f>
        <v>0</v>
      </c>
      <c r="H875" s="107">
        <f>H149/SUMIFS(H$3:H$722,$B$3:$B$722,$B875)*SUMIFS(Calculations!$E$3:$E$53,Calculations!$A$3:$A$53,$B875)</f>
        <v>0</v>
      </c>
      <c r="I875" s="107">
        <f>I149/SUMIFS(I$3:I$722,$B$3:$B$722,$B875)*SUMIFS(Calculations!$E$3:$E$53,Calculations!$A$3:$A$53,$B875)</f>
        <v>0</v>
      </c>
      <c r="J875" s="107">
        <f>J149/SUMIFS(J$3:J$722,$B$3:$B$722,$B875)*SUMIFS(Calculations!$E$3:$E$53,Calculations!$A$3:$A$53,$B875)</f>
        <v>0</v>
      </c>
      <c r="K875" s="107">
        <f>K149/SUMIFS(K$3:K$722,$B$3:$B$722,$B875)*SUMIFS(Calculations!$E$3:$E$53,Calculations!$A$3:$A$53,$B875)</f>
        <v>0</v>
      </c>
      <c r="L875" s="107">
        <f>L149/SUMIFS(L$3:L$722,$B$3:$B$722,$B875)*SUMIFS(Calculations!$E$3:$E$53,Calculations!$A$3:$A$53,$B875)</f>
        <v>0</v>
      </c>
      <c r="M875" s="107">
        <f>M149/SUMIFS(M$3:M$722,$B$3:$B$722,$B875)*SUMIFS(Calculations!$E$3:$E$53,Calculations!$A$3:$A$53,$B875)</f>
        <v>0</v>
      </c>
      <c r="N875" s="107">
        <f>N149/SUMIFS(N$3:N$722,$B$3:$B$722,$B875)*SUMIFS(Calculations!$E$3:$E$53,Calculations!$A$3:$A$53,$B875)</f>
        <v>0</v>
      </c>
      <c r="O875" s="107">
        <f>O149/SUMIFS(O$3:O$722,$B$3:$B$722,$B875)*SUMIFS(Calculations!$E$3:$E$53,Calculations!$A$3:$A$53,$B875)</f>
        <v>0</v>
      </c>
      <c r="P875" s="107">
        <f>P149/SUMIFS(P$3:P$722,$B$3:$B$722,$B875)*SUMIFS(Calculations!$E$3:$E$53,Calculations!$A$3:$A$53,$B875)</f>
        <v>0</v>
      </c>
      <c r="Q875" s="107">
        <f>Q149/SUMIFS(Q$3:Q$722,$B$3:$B$722,$B875)*SUMIFS(Calculations!$E$3:$E$53,Calculations!$A$3:$A$53,$B875)</f>
        <v>0</v>
      </c>
      <c r="R875" s="107">
        <f>R149/SUMIFS(R$3:R$722,$B$3:$B$722,$B875)*SUMIFS(Calculations!$E$3:$E$53,Calculations!$A$3:$A$53,$B875)</f>
        <v>0</v>
      </c>
    </row>
    <row r="876" spans="2:18" ht="15.75" customHeight="1">
      <c r="B876" s="107" t="s">
        <v>549</v>
      </c>
      <c r="C876" s="107" t="s">
        <v>448</v>
      </c>
      <c r="D876" s="107" t="s">
        <v>649</v>
      </c>
      <c r="E876" s="107" t="str">
        <f t="shared" si="302"/>
        <v>solar PV</v>
      </c>
      <c r="F876" s="107">
        <f>F150/SUMIFS(F$3:F$722,$B$3:$B$722,$B876)*SUMIFS(Calculations!$E$3:$E$53,Calculations!$A$3:$A$53,$B876)</f>
        <v>0</v>
      </c>
      <c r="G876" s="107">
        <f>G150/SUMIFS(G$3:G$722,$B$3:$B$722,$B876)*SUMIFS(Calculations!$E$3:$E$53,Calculations!$A$3:$A$53,$B876)</f>
        <v>0</v>
      </c>
      <c r="H876" s="107">
        <f>H150/SUMIFS(H$3:H$722,$B$3:$B$722,$B876)*SUMIFS(Calculations!$E$3:$E$53,Calculations!$A$3:$A$53,$B876)</f>
        <v>0</v>
      </c>
      <c r="I876" s="107">
        <f>I150/SUMIFS(I$3:I$722,$B$3:$B$722,$B876)*SUMIFS(Calculations!$E$3:$E$53,Calculations!$A$3:$A$53,$B876)</f>
        <v>0</v>
      </c>
      <c r="J876" s="107">
        <f>J150/SUMIFS(J$3:J$722,$B$3:$B$722,$B876)*SUMIFS(Calculations!$E$3:$E$53,Calculations!$A$3:$A$53,$B876)</f>
        <v>0</v>
      </c>
      <c r="K876" s="107">
        <f>K150/SUMIFS(K$3:K$722,$B$3:$B$722,$B876)*SUMIFS(Calculations!$E$3:$E$53,Calculations!$A$3:$A$53,$B876)</f>
        <v>0</v>
      </c>
      <c r="L876" s="107">
        <f>L150/SUMIFS(L$3:L$722,$B$3:$B$722,$B876)*SUMIFS(Calculations!$E$3:$E$53,Calculations!$A$3:$A$53,$B876)</f>
        <v>0</v>
      </c>
      <c r="M876" s="107">
        <f>M150/SUMIFS(M$3:M$722,$B$3:$B$722,$B876)*SUMIFS(Calculations!$E$3:$E$53,Calculations!$A$3:$A$53,$B876)</f>
        <v>0</v>
      </c>
      <c r="N876" s="107">
        <f>N150/SUMIFS(N$3:N$722,$B$3:$B$722,$B876)*SUMIFS(Calculations!$E$3:$E$53,Calculations!$A$3:$A$53,$B876)</f>
        <v>0</v>
      </c>
      <c r="O876" s="107">
        <f>O150/SUMIFS(O$3:O$722,$B$3:$B$722,$B876)*SUMIFS(Calculations!$E$3:$E$53,Calculations!$A$3:$A$53,$B876)</f>
        <v>0</v>
      </c>
      <c r="P876" s="107">
        <f>P150/SUMIFS(P$3:P$722,$B$3:$B$722,$B876)*SUMIFS(Calculations!$E$3:$E$53,Calculations!$A$3:$A$53,$B876)</f>
        <v>0</v>
      </c>
      <c r="Q876" s="107">
        <f>Q150/SUMIFS(Q$3:Q$722,$B$3:$B$722,$B876)*SUMIFS(Calculations!$E$3:$E$53,Calculations!$A$3:$A$53,$B876)</f>
        <v>0</v>
      </c>
      <c r="R876" s="107">
        <f>R150/SUMIFS(R$3:R$722,$B$3:$B$722,$B876)*SUMIFS(Calculations!$E$3:$E$53,Calculations!$A$3:$A$53,$B876)</f>
        <v>0</v>
      </c>
    </row>
    <row r="877" spans="2:18" ht="15.75" customHeight="1">
      <c r="B877" s="107" t="s">
        <v>549</v>
      </c>
      <c r="C877" s="107" t="s">
        <v>448</v>
      </c>
      <c r="D877" s="107" t="s">
        <v>650</v>
      </c>
      <c r="E877" s="107" t="str">
        <f t="shared" si="302"/>
        <v>storage</v>
      </c>
      <c r="F877" s="107">
        <f>F151/SUMIFS(F$3:F$722,$B$3:$B$722,$B877)*SUMIFS(Calculations!$E$3:$E$53,Calculations!$A$3:$A$53,$B877)</f>
        <v>0</v>
      </c>
      <c r="G877" s="107">
        <f>G151/SUMIFS(G$3:G$722,$B$3:$B$722,$B877)*SUMIFS(Calculations!$E$3:$E$53,Calculations!$A$3:$A$53,$B877)</f>
        <v>0</v>
      </c>
      <c r="H877" s="107">
        <f>H151/SUMIFS(H$3:H$722,$B$3:$B$722,$B877)*SUMIFS(Calculations!$E$3:$E$53,Calculations!$A$3:$A$53,$B877)</f>
        <v>0</v>
      </c>
      <c r="I877" s="107">
        <f>I151/SUMIFS(I$3:I$722,$B$3:$B$722,$B877)*SUMIFS(Calculations!$E$3:$E$53,Calculations!$A$3:$A$53,$B877)</f>
        <v>0</v>
      </c>
      <c r="J877" s="107">
        <f>J151/SUMIFS(J$3:J$722,$B$3:$B$722,$B877)*SUMIFS(Calculations!$E$3:$E$53,Calculations!$A$3:$A$53,$B877)</f>
        <v>0</v>
      </c>
      <c r="K877" s="107">
        <f>K151/SUMIFS(K$3:K$722,$B$3:$B$722,$B877)*SUMIFS(Calculations!$E$3:$E$53,Calculations!$A$3:$A$53,$B877)</f>
        <v>0</v>
      </c>
      <c r="L877" s="107">
        <f>L151/SUMIFS(L$3:L$722,$B$3:$B$722,$B877)*SUMIFS(Calculations!$E$3:$E$53,Calculations!$A$3:$A$53,$B877)</f>
        <v>0</v>
      </c>
      <c r="M877" s="107">
        <f>M151/SUMIFS(M$3:M$722,$B$3:$B$722,$B877)*SUMIFS(Calculations!$E$3:$E$53,Calculations!$A$3:$A$53,$B877)</f>
        <v>0</v>
      </c>
      <c r="N877" s="107">
        <f>N151/SUMIFS(N$3:N$722,$B$3:$B$722,$B877)*SUMIFS(Calculations!$E$3:$E$53,Calculations!$A$3:$A$53,$B877)</f>
        <v>0</v>
      </c>
      <c r="O877" s="107">
        <f>O151/SUMIFS(O$3:O$722,$B$3:$B$722,$B877)*SUMIFS(Calculations!$E$3:$E$53,Calculations!$A$3:$A$53,$B877)</f>
        <v>0</v>
      </c>
      <c r="P877" s="107">
        <f>P151/SUMIFS(P$3:P$722,$B$3:$B$722,$B877)*SUMIFS(Calculations!$E$3:$E$53,Calculations!$A$3:$A$53,$B877)</f>
        <v>0</v>
      </c>
      <c r="Q877" s="107">
        <f>Q151/SUMIFS(Q$3:Q$722,$B$3:$B$722,$B877)*SUMIFS(Calculations!$E$3:$E$53,Calculations!$A$3:$A$53,$B877)</f>
        <v>0</v>
      </c>
      <c r="R877" s="107">
        <f>R151/SUMIFS(R$3:R$722,$B$3:$B$722,$B877)*SUMIFS(Calculations!$E$3:$E$53,Calculations!$A$3:$A$53,$B877)</f>
        <v>0</v>
      </c>
    </row>
    <row r="878" spans="2:18" ht="15.75" customHeight="1">
      <c r="B878" s="107" t="s">
        <v>549</v>
      </c>
      <c r="C878" s="107" t="s">
        <v>448</v>
      </c>
      <c r="D878" s="107" t="s">
        <v>652</v>
      </c>
      <c r="E878" s="107" t="str">
        <f t="shared" si="302"/>
        <v>solar PV</v>
      </c>
      <c r="F878" s="107">
        <f>F152/SUMIFS(F$3:F$722,$B$3:$B$722,$B878)*SUMIFS(Calculations!$E$3:$E$53,Calculations!$A$3:$A$53,$B878)</f>
        <v>0</v>
      </c>
      <c r="G878" s="107">
        <f>G152/SUMIFS(G$3:G$722,$B$3:$B$722,$B878)*SUMIFS(Calculations!$E$3:$E$53,Calculations!$A$3:$A$53,$B878)</f>
        <v>0</v>
      </c>
      <c r="H878" s="107">
        <f>H152/SUMIFS(H$3:H$722,$B$3:$B$722,$B878)*SUMIFS(Calculations!$E$3:$E$53,Calculations!$A$3:$A$53,$B878)</f>
        <v>0</v>
      </c>
      <c r="I878" s="107">
        <f>I152/SUMIFS(I$3:I$722,$B$3:$B$722,$B878)*SUMIFS(Calculations!$E$3:$E$53,Calculations!$A$3:$A$53,$B878)</f>
        <v>0</v>
      </c>
      <c r="J878" s="107">
        <f>J152/SUMIFS(J$3:J$722,$B$3:$B$722,$B878)*SUMIFS(Calculations!$E$3:$E$53,Calculations!$A$3:$A$53,$B878)</f>
        <v>0</v>
      </c>
      <c r="K878" s="107">
        <f>K152/SUMIFS(K$3:K$722,$B$3:$B$722,$B878)*SUMIFS(Calculations!$E$3:$E$53,Calculations!$A$3:$A$53,$B878)</f>
        <v>0</v>
      </c>
      <c r="L878" s="107">
        <f>L152/SUMIFS(L$3:L$722,$B$3:$B$722,$B878)*SUMIFS(Calculations!$E$3:$E$53,Calculations!$A$3:$A$53,$B878)</f>
        <v>0</v>
      </c>
      <c r="M878" s="107">
        <f>M152/SUMIFS(M$3:M$722,$B$3:$B$722,$B878)*SUMIFS(Calculations!$E$3:$E$53,Calculations!$A$3:$A$53,$B878)</f>
        <v>0</v>
      </c>
      <c r="N878" s="107">
        <f>N152/SUMIFS(N$3:N$722,$B$3:$B$722,$B878)*SUMIFS(Calculations!$E$3:$E$53,Calculations!$A$3:$A$53,$B878)</f>
        <v>0</v>
      </c>
      <c r="O878" s="107">
        <f>O152/SUMIFS(O$3:O$722,$B$3:$B$722,$B878)*SUMIFS(Calculations!$E$3:$E$53,Calculations!$A$3:$A$53,$B878)</f>
        <v>0</v>
      </c>
      <c r="P878" s="107">
        <f>P152/SUMIFS(P$3:P$722,$B$3:$B$722,$B878)*SUMIFS(Calculations!$E$3:$E$53,Calculations!$A$3:$A$53,$B878)</f>
        <v>0</v>
      </c>
      <c r="Q878" s="107">
        <f>Q152/SUMIFS(Q$3:Q$722,$B$3:$B$722,$B878)*SUMIFS(Calculations!$E$3:$E$53,Calculations!$A$3:$A$53,$B878)</f>
        <v>0</v>
      </c>
      <c r="R878" s="107">
        <f>R152/SUMIFS(R$3:R$722,$B$3:$B$722,$B878)*SUMIFS(Calculations!$E$3:$E$53,Calculations!$A$3:$A$53,$B878)</f>
        <v>0</v>
      </c>
    </row>
    <row r="879" spans="2:18" ht="15.75" customHeight="1">
      <c r="B879" s="107" t="s">
        <v>546</v>
      </c>
      <c r="C879" s="107" t="s">
        <v>448</v>
      </c>
      <c r="D879" s="107" t="s">
        <v>638</v>
      </c>
      <c r="E879" s="107" t="str">
        <f t="shared" si="302"/>
        <v>biomass</v>
      </c>
      <c r="F879" s="107">
        <f>F153/SUMIFS(F$3:F$722,$B$3:$B$722,$B879)*SUMIFS(Calculations!$E$3:$E$53,Calculations!$A$3:$A$53,$B879)</f>
        <v>0</v>
      </c>
      <c r="G879" s="107">
        <f>G153/SUMIFS(G$3:G$722,$B$3:$B$722,$B879)*SUMIFS(Calculations!$E$3:$E$53,Calculations!$A$3:$A$53,$B879)</f>
        <v>0</v>
      </c>
      <c r="H879" s="107">
        <f>H153/SUMIFS(H$3:H$722,$B$3:$B$722,$B879)*SUMIFS(Calculations!$E$3:$E$53,Calculations!$A$3:$A$53,$B879)</f>
        <v>0</v>
      </c>
      <c r="I879" s="107">
        <f>I153/SUMIFS(I$3:I$722,$B$3:$B$722,$B879)*SUMIFS(Calculations!$E$3:$E$53,Calculations!$A$3:$A$53,$B879)</f>
        <v>0</v>
      </c>
      <c r="J879" s="107">
        <f>J153/SUMIFS(J$3:J$722,$B$3:$B$722,$B879)*SUMIFS(Calculations!$E$3:$E$53,Calculations!$A$3:$A$53,$B879)</f>
        <v>0</v>
      </c>
      <c r="K879" s="107">
        <f>K153/SUMIFS(K$3:K$722,$B$3:$B$722,$B879)*SUMIFS(Calculations!$E$3:$E$53,Calculations!$A$3:$A$53,$B879)</f>
        <v>0</v>
      </c>
      <c r="L879" s="107">
        <f>L153/SUMIFS(L$3:L$722,$B$3:$B$722,$B879)*SUMIFS(Calculations!$E$3:$E$53,Calculations!$A$3:$A$53,$B879)</f>
        <v>0</v>
      </c>
      <c r="M879" s="107">
        <f>M153/SUMIFS(M$3:M$722,$B$3:$B$722,$B879)*SUMIFS(Calculations!$E$3:$E$53,Calculations!$A$3:$A$53,$B879)</f>
        <v>0</v>
      </c>
      <c r="N879" s="107">
        <f>N153/SUMIFS(N$3:N$722,$B$3:$B$722,$B879)*SUMIFS(Calculations!$E$3:$E$53,Calculations!$A$3:$A$53,$B879)</f>
        <v>0</v>
      </c>
      <c r="O879" s="107">
        <f>O153/SUMIFS(O$3:O$722,$B$3:$B$722,$B879)*SUMIFS(Calculations!$E$3:$E$53,Calculations!$A$3:$A$53,$B879)</f>
        <v>0</v>
      </c>
      <c r="P879" s="107">
        <f>P153/SUMIFS(P$3:P$722,$B$3:$B$722,$B879)*SUMIFS(Calculations!$E$3:$E$53,Calculations!$A$3:$A$53,$B879)</f>
        <v>0</v>
      </c>
      <c r="Q879" s="107">
        <f>Q153/SUMIFS(Q$3:Q$722,$B$3:$B$722,$B879)*SUMIFS(Calculations!$E$3:$E$53,Calculations!$A$3:$A$53,$B879)</f>
        <v>0</v>
      </c>
      <c r="R879" s="107">
        <f>R153/SUMIFS(R$3:R$722,$B$3:$B$722,$B879)*SUMIFS(Calculations!$E$3:$E$53,Calculations!$A$3:$A$53,$B879)</f>
        <v>0</v>
      </c>
    </row>
    <row r="880" spans="2:18" ht="15.75" customHeight="1">
      <c r="B880" s="107" t="s">
        <v>546</v>
      </c>
      <c r="C880" s="107" t="s">
        <v>448</v>
      </c>
      <c r="D880" s="107" t="s">
        <v>639</v>
      </c>
      <c r="E880" s="107" t="str">
        <f t="shared" si="302"/>
        <v>hard coal</v>
      </c>
      <c r="F880" s="107">
        <f>F154/SUMIFS(F$3:F$722,$B$3:$B$722,$B880)*SUMIFS(Calculations!$E$3:$E$53,Calculations!$A$3:$A$53,$B880)</f>
        <v>0</v>
      </c>
      <c r="G880" s="107">
        <f>G154/SUMIFS(G$3:G$722,$B$3:$B$722,$B880)*SUMIFS(Calculations!$E$3:$E$53,Calculations!$A$3:$A$53,$B880)</f>
        <v>0</v>
      </c>
      <c r="H880" s="107">
        <f>H154/SUMIFS(H$3:H$722,$B$3:$B$722,$B880)*SUMIFS(Calculations!$E$3:$E$53,Calculations!$A$3:$A$53,$B880)</f>
        <v>0</v>
      </c>
      <c r="I880" s="107">
        <f>I154/SUMIFS(I$3:I$722,$B$3:$B$722,$B880)*SUMIFS(Calculations!$E$3:$E$53,Calculations!$A$3:$A$53,$B880)</f>
        <v>0</v>
      </c>
      <c r="J880" s="107">
        <f>J154/SUMIFS(J$3:J$722,$B$3:$B$722,$B880)*SUMIFS(Calculations!$E$3:$E$53,Calculations!$A$3:$A$53,$B880)</f>
        <v>0</v>
      </c>
      <c r="K880" s="107">
        <f>K154/SUMIFS(K$3:K$722,$B$3:$B$722,$B880)*SUMIFS(Calculations!$E$3:$E$53,Calculations!$A$3:$A$53,$B880)</f>
        <v>0</v>
      </c>
      <c r="L880" s="107">
        <f>L154/SUMIFS(L$3:L$722,$B$3:$B$722,$B880)*SUMIFS(Calculations!$E$3:$E$53,Calculations!$A$3:$A$53,$B880)</f>
        <v>0</v>
      </c>
      <c r="M880" s="107">
        <f>M154/SUMIFS(M$3:M$722,$B$3:$B$722,$B880)*SUMIFS(Calculations!$E$3:$E$53,Calculations!$A$3:$A$53,$B880)</f>
        <v>0</v>
      </c>
      <c r="N880" s="107">
        <f>N154/SUMIFS(N$3:N$722,$B$3:$B$722,$B880)*SUMIFS(Calculations!$E$3:$E$53,Calculations!$A$3:$A$53,$B880)</f>
        <v>0</v>
      </c>
      <c r="O880" s="107">
        <f>O154/SUMIFS(O$3:O$722,$B$3:$B$722,$B880)*SUMIFS(Calculations!$E$3:$E$53,Calculations!$A$3:$A$53,$B880)</f>
        <v>0</v>
      </c>
      <c r="P880" s="107">
        <f>P154/SUMIFS(P$3:P$722,$B$3:$B$722,$B880)*SUMIFS(Calculations!$E$3:$E$53,Calculations!$A$3:$A$53,$B880)</f>
        <v>0</v>
      </c>
      <c r="Q880" s="107">
        <f>Q154/SUMIFS(Q$3:Q$722,$B$3:$B$722,$B880)*SUMIFS(Calculations!$E$3:$E$53,Calculations!$A$3:$A$53,$B880)</f>
        <v>0</v>
      </c>
      <c r="R880" s="107">
        <f>R154/SUMIFS(R$3:R$722,$B$3:$B$722,$B880)*SUMIFS(Calculations!$E$3:$E$53,Calculations!$A$3:$A$53,$B880)</f>
        <v>0</v>
      </c>
    </row>
    <row r="881" spans="2:18" ht="15.75" customHeight="1">
      <c r="B881" s="107" t="s">
        <v>546</v>
      </c>
      <c r="C881" s="107" t="s">
        <v>448</v>
      </c>
      <c r="D881" s="107" t="s">
        <v>640</v>
      </c>
      <c r="E881" s="107" t="str">
        <f t="shared" si="302"/>
        <v>solar thermal</v>
      </c>
      <c r="F881" s="107">
        <f>F155/SUMIFS(F$3:F$722,$B$3:$B$722,$B881)*SUMIFS(Calculations!$E$3:$E$53,Calculations!$A$3:$A$53,$B881)</f>
        <v>0</v>
      </c>
      <c r="G881" s="107">
        <f>G155/SUMIFS(G$3:G$722,$B$3:$B$722,$B881)*SUMIFS(Calculations!$E$3:$E$53,Calculations!$A$3:$A$53,$B881)</f>
        <v>0</v>
      </c>
      <c r="H881" s="107">
        <f>H155/SUMIFS(H$3:H$722,$B$3:$B$722,$B881)*SUMIFS(Calculations!$E$3:$E$53,Calculations!$A$3:$A$53,$B881)</f>
        <v>0</v>
      </c>
      <c r="I881" s="107">
        <f>I155/SUMIFS(I$3:I$722,$B$3:$B$722,$B881)*SUMIFS(Calculations!$E$3:$E$53,Calculations!$A$3:$A$53,$B881)</f>
        <v>0</v>
      </c>
      <c r="J881" s="107">
        <f>J155/SUMIFS(J$3:J$722,$B$3:$B$722,$B881)*SUMIFS(Calculations!$E$3:$E$53,Calculations!$A$3:$A$53,$B881)</f>
        <v>0</v>
      </c>
      <c r="K881" s="107">
        <f>K155/SUMIFS(K$3:K$722,$B$3:$B$722,$B881)*SUMIFS(Calculations!$E$3:$E$53,Calculations!$A$3:$A$53,$B881)</f>
        <v>0</v>
      </c>
      <c r="L881" s="107">
        <f>L155/SUMIFS(L$3:L$722,$B$3:$B$722,$B881)*SUMIFS(Calculations!$E$3:$E$53,Calculations!$A$3:$A$53,$B881)</f>
        <v>0</v>
      </c>
      <c r="M881" s="107">
        <f>M155/SUMIFS(M$3:M$722,$B$3:$B$722,$B881)*SUMIFS(Calculations!$E$3:$E$53,Calculations!$A$3:$A$53,$B881)</f>
        <v>0</v>
      </c>
      <c r="N881" s="107">
        <f>N155/SUMIFS(N$3:N$722,$B$3:$B$722,$B881)*SUMIFS(Calculations!$E$3:$E$53,Calculations!$A$3:$A$53,$B881)</f>
        <v>0</v>
      </c>
      <c r="O881" s="107">
        <f>O155/SUMIFS(O$3:O$722,$B$3:$B$722,$B881)*SUMIFS(Calculations!$E$3:$E$53,Calculations!$A$3:$A$53,$B881)</f>
        <v>0</v>
      </c>
      <c r="P881" s="107">
        <f>P155/SUMIFS(P$3:P$722,$B$3:$B$722,$B881)*SUMIFS(Calculations!$E$3:$E$53,Calculations!$A$3:$A$53,$B881)</f>
        <v>0</v>
      </c>
      <c r="Q881" s="107">
        <f>Q155/SUMIFS(Q$3:Q$722,$B$3:$B$722,$B881)*SUMIFS(Calculations!$E$3:$E$53,Calculations!$A$3:$A$53,$B881)</f>
        <v>0</v>
      </c>
      <c r="R881" s="107">
        <f>R155/SUMIFS(R$3:R$722,$B$3:$B$722,$B881)*SUMIFS(Calculations!$E$3:$E$53,Calculations!$A$3:$A$53,$B881)</f>
        <v>0</v>
      </c>
    </row>
    <row r="882" spans="2:18" ht="15.75" customHeight="1">
      <c r="B882" s="107" t="s">
        <v>546</v>
      </c>
      <c r="C882" s="107" t="s">
        <v>448</v>
      </c>
      <c r="D882" s="107" t="s">
        <v>641</v>
      </c>
      <c r="E882" s="107" t="str">
        <f t="shared" si="302"/>
        <v>geothermal</v>
      </c>
      <c r="F882" s="107">
        <f>F156/SUMIFS(F$3:F$722,$B$3:$B$722,$B882)*SUMIFS(Calculations!$E$3:$E$53,Calculations!$A$3:$A$53,$B882)</f>
        <v>0</v>
      </c>
      <c r="G882" s="107">
        <f>G156/SUMIFS(G$3:G$722,$B$3:$B$722,$B882)*SUMIFS(Calculations!$E$3:$E$53,Calculations!$A$3:$A$53,$B882)</f>
        <v>0</v>
      </c>
      <c r="H882" s="107">
        <f>H156/SUMIFS(H$3:H$722,$B$3:$B$722,$B882)*SUMIFS(Calculations!$E$3:$E$53,Calculations!$A$3:$A$53,$B882)</f>
        <v>0</v>
      </c>
      <c r="I882" s="107">
        <f>I156/SUMIFS(I$3:I$722,$B$3:$B$722,$B882)*SUMIFS(Calculations!$E$3:$E$53,Calculations!$A$3:$A$53,$B882)</f>
        <v>0</v>
      </c>
      <c r="J882" s="107">
        <f>J156/SUMIFS(J$3:J$722,$B$3:$B$722,$B882)*SUMIFS(Calculations!$E$3:$E$53,Calculations!$A$3:$A$53,$B882)</f>
        <v>0</v>
      </c>
      <c r="K882" s="107">
        <f>K156/SUMIFS(K$3:K$722,$B$3:$B$722,$B882)*SUMIFS(Calculations!$E$3:$E$53,Calculations!$A$3:$A$53,$B882)</f>
        <v>0</v>
      </c>
      <c r="L882" s="107">
        <f>L156/SUMIFS(L$3:L$722,$B$3:$B$722,$B882)*SUMIFS(Calculations!$E$3:$E$53,Calculations!$A$3:$A$53,$B882)</f>
        <v>0</v>
      </c>
      <c r="M882" s="107">
        <f>M156/SUMIFS(M$3:M$722,$B$3:$B$722,$B882)*SUMIFS(Calculations!$E$3:$E$53,Calculations!$A$3:$A$53,$B882)</f>
        <v>0</v>
      </c>
      <c r="N882" s="107">
        <f>N156/SUMIFS(N$3:N$722,$B$3:$B$722,$B882)*SUMIFS(Calculations!$E$3:$E$53,Calculations!$A$3:$A$53,$B882)</f>
        <v>0</v>
      </c>
      <c r="O882" s="107">
        <f>O156/SUMIFS(O$3:O$722,$B$3:$B$722,$B882)*SUMIFS(Calculations!$E$3:$E$53,Calculations!$A$3:$A$53,$B882)</f>
        <v>0</v>
      </c>
      <c r="P882" s="107">
        <f>P156/SUMIFS(P$3:P$722,$B$3:$B$722,$B882)*SUMIFS(Calculations!$E$3:$E$53,Calculations!$A$3:$A$53,$B882)</f>
        <v>0</v>
      </c>
      <c r="Q882" s="107">
        <f>Q156/SUMIFS(Q$3:Q$722,$B$3:$B$722,$B882)*SUMIFS(Calculations!$E$3:$E$53,Calculations!$A$3:$A$53,$B882)</f>
        <v>0</v>
      </c>
      <c r="R882" s="107">
        <f>R156/SUMIFS(R$3:R$722,$B$3:$B$722,$B882)*SUMIFS(Calculations!$E$3:$E$53,Calculations!$A$3:$A$53,$B882)</f>
        <v>0</v>
      </c>
    </row>
    <row r="883" spans="2:18" ht="15.75" customHeight="1">
      <c r="B883" s="107" t="s">
        <v>546</v>
      </c>
      <c r="C883" s="107" t="s">
        <v>448</v>
      </c>
      <c r="D883" s="107" t="s">
        <v>642</v>
      </c>
      <c r="E883" s="107" t="str">
        <f t="shared" si="302"/>
        <v>hydro</v>
      </c>
      <c r="F883" s="107">
        <f>F157/SUMIFS(F$3:F$722,$B$3:$B$722,$B883)*SUMIFS(Calculations!$E$3:$E$53,Calculations!$A$3:$A$53,$B883)</f>
        <v>0</v>
      </c>
      <c r="G883" s="107">
        <f>G157/SUMIFS(G$3:G$722,$B$3:$B$722,$B883)*SUMIFS(Calculations!$E$3:$E$53,Calculations!$A$3:$A$53,$B883)</f>
        <v>0</v>
      </c>
      <c r="H883" s="107">
        <f>H157/SUMIFS(H$3:H$722,$B$3:$B$722,$B883)*SUMIFS(Calculations!$E$3:$E$53,Calculations!$A$3:$A$53,$B883)</f>
        <v>0</v>
      </c>
      <c r="I883" s="107">
        <f>I157/SUMIFS(I$3:I$722,$B$3:$B$722,$B883)*SUMIFS(Calculations!$E$3:$E$53,Calculations!$A$3:$A$53,$B883)</f>
        <v>0</v>
      </c>
      <c r="J883" s="107">
        <f>J157/SUMIFS(J$3:J$722,$B$3:$B$722,$B883)*SUMIFS(Calculations!$E$3:$E$53,Calculations!$A$3:$A$53,$B883)</f>
        <v>0</v>
      </c>
      <c r="K883" s="107">
        <f>K157/SUMIFS(K$3:K$722,$B$3:$B$722,$B883)*SUMIFS(Calculations!$E$3:$E$53,Calculations!$A$3:$A$53,$B883)</f>
        <v>0</v>
      </c>
      <c r="L883" s="107">
        <f>L157/SUMIFS(L$3:L$722,$B$3:$B$722,$B883)*SUMIFS(Calculations!$E$3:$E$53,Calculations!$A$3:$A$53,$B883)</f>
        <v>0</v>
      </c>
      <c r="M883" s="107">
        <f>M157/SUMIFS(M$3:M$722,$B$3:$B$722,$B883)*SUMIFS(Calculations!$E$3:$E$53,Calculations!$A$3:$A$53,$B883)</f>
        <v>0</v>
      </c>
      <c r="N883" s="107">
        <f>N157/SUMIFS(N$3:N$722,$B$3:$B$722,$B883)*SUMIFS(Calculations!$E$3:$E$53,Calculations!$A$3:$A$53,$B883)</f>
        <v>0</v>
      </c>
      <c r="O883" s="107">
        <f>O157/SUMIFS(O$3:O$722,$B$3:$B$722,$B883)*SUMIFS(Calculations!$E$3:$E$53,Calculations!$A$3:$A$53,$B883)</f>
        <v>0</v>
      </c>
      <c r="P883" s="107">
        <f>P157/SUMIFS(P$3:P$722,$B$3:$B$722,$B883)*SUMIFS(Calculations!$E$3:$E$53,Calculations!$A$3:$A$53,$B883)</f>
        <v>0</v>
      </c>
      <c r="Q883" s="107">
        <f>Q157/SUMIFS(Q$3:Q$722,$B$3:$B$722,$B883)*SUMIFS(Calculations!$E$3:$E$53,Calculations!$A$3:$A$53,$B883)</f>
        <v>0</v>
      </c>
      <c r="R883" s="107">
        <f>R157/SUMIFS(R$3:R$722,$B$3:$B$722,$B883)*SUMIFS(Calculations!$E$3:$E$53,Calculations!$A$3:$A$53,$B883)</f>
        <v>0</v>
      </c>
    </row>
    <row r="884" spans="2:18" ht="15.75" customHeight="1">
      <c r="B884" s="107" t="s">
        <v>546</v>
      </c>
      <c r="C884" s="107" t="s">
        <v>448</v>
      </c>
      <c r="D884" s="107" t="s">
        <v>632</v>
      </c>
      <c r="E884" s="107" t="str">
        <f t="shared" si="302"/>
        <v>hydro</v>
      </c>
      <c r="F884" s="107">
        <f>F158/SUMIFS(F$3:F$722,$B$3:$B$722,$B884)*SUMIFS(Calculations!$E$3:$E$53,Calculations!$A$3:$A$53,$B884)</f>
        <v>0</v>
      </c>
      <c r="G884" s="107">
        <f>G158/SUMIFS(G$3:G$722,$B$3:$B$722,$B884)*SUMIFS(Calculations!$E$3:$E$53,Calculations!$A$3:$A$53,$B884)</f>
        <v>0</v>
      </c>
      <c r="H884" s="107">
        <f>H158/SUMIFS(H$3:H$722,$B$3:$B$722,$B884)*SUMIFS(Calculations!$E$3:$E$53,Calculations!$A$3:$A$53,$B884)</f>
        <v>0</v>
      </c>
      <c r="I884" s="107">
        <f>I158/SUMIFS(I$3:I$722,$B$3:$B$722,$B884)*SUMIFS(Calculations!$E$3:$E$53,Calculations!$A$3:$A$53,$B884)</f>
        <v>0</v>
      </c>
      <c r="J884" s="107">
        <f>J158/SUMIFS(J$3:J$722,$B$3:$B$722,$B884)*SUMIFS(Calculations!$E$3:$E$53,Calculations!$A$3:$A$53,$B884)</f>
        <v>0</v>
      </c>
      <c r="K884" s="107">
        <f>K158/SUMIFS(K$3:K$722,$B$3:$B$722,$B884)*SUMIFS(Calculations!$E$3:$E$53,Calculations!$A$3:$A$53,$B884)</f>
        <v>0</v>
      </c>
      <c r="L884" s="107">
        <f>L158/SUMIFS(L$3:L$722,$B$3:$B$722,$B884)*SUMIFS(Calculations!$E$3:$E$53,Calculations!$A$3:$A$53,$B884)</f>
        <v>0</v>
      </c>
      <c r="M884" s="107">
        <f>M158/SUMIFS(M$3:M$722,$B$3:$B$722,$B884)*SUMIFS(Calculations!$E$3:$E$53,Calculations!$A$3:$A$53,$B884)</f>
        <v>0</v>
      </c>
      <c r="N884" s="107">
        <f>N158/SUMIFS(N$3:N$722,$B$3:$B$722,$B884)*SUMIFS(Calculations!$E$3:$E$53,Calculations!$A$3:$A$53,$B884)</f>
        <v>0</v>
      </c>
      <c r="O884" s="107">
        <f>O158/SUMIFS(O$3:O$722,$B$3:$B$722,$B884)*SUMIFS(Calculations!$E$3:$E$53,Calculations!$A$3:$A$53,$B884)</f>
        <v>0</v>
      </c>
      <c r="P884" s="107">
        <f>P158/SUMIFS(P$3:P$722,$B$3:$B$722,$B884)*SUMIFS(Calculations!$E$3:$E$53,Calculations!$A$3:$A$53,$B884)</f>
        <v>0</v>
      </c>
      <c r="Q884" s="107">
        <f>Q158/SUMIFS(Q$3:Q$722,$B$3:$B$722,$B884)*SUMIFS(Calculations!$E$3:$E$53,Calculations!$A$3:$A$53,$B884)</f>
        <v>0</v>
      </c>
      <c r="R884" s="107">
        <f>R158/SUMIFS(R$3:R$722,$B$3:$B$722,$B884)*SUMIFS(Calculations!$E$3:$E$53,Calculations!$A$3:$A$53,$B884)</f>
        <v>0</v>
      </c>
    </row>
    <row r="885" spans="2:18" ht="15.75" customHeight="1">
      <c r="B885" s="107" t="s">
        <v>546</v>
      </c>
      <c r="C885" s="107" t="s">
        <v>448</v>
      </c>
      <c r="D885" s="107" t="s">
        <v>643</v>
      </c>
      <c r="E885" s="107" t="str">
        <f t="shared" si="302"/>
        <v>onshore wind</v>
      </c>
      <c r="F885" s="107">
        <f>F159/SUMIFS(F$3:F$722,$B$3:$B$722,$B885)*SUMIFS(Calculations!$E$3:$E$53,Calculations!$A$3:$A$53,$B885)</f>
        <v>0</v>
      </c>
      <c r="G885" s="107">
        <f>G159/SUMIFS(G$3:G$722,$B$3:$B$722,$B885)*SUMIFS(Calculations!$E$3:$E$53,Calculations!$A$3:$A$53,$B885)</f>
        <v>0</v>
      </c>
      <c r="H885" s="107">
        <f>H159/SUMIFS(H$3:H$722,$B$3:$B$722,$B885)*SUMIFS(Calculations!$E$3:$E$53,Calculations!$A$3:$A$53,$B885)</f>
        <v>0</v>
      </c>
      <c r="I885" s="107">
        <f>I159/SUMIFS(I$3:I$722,$B$3:$B$722,$B885)*SUMIFS(Calculations!$E$3:$E$53,Calculations!$A$3:$A$53,$B885)</f>
        <v>0</v>
      </c>
      <c r="J885" s="107">
        <f>J159/SUMIFS(J$3:J$722,$B$3:$B$722,$B885)*SUMIFS(Calculations!$E$3:$E$53,Calculations!$A$3:$A$53,$B885)</f>
        <v>0</v>
      </c>
      <c r="K885" s="107">
        <f>K159/SUMIFS(K$3:K$722,$B$3:$B$722,$B885)*SUMIFS(Calculations!$E$3:$E$53,Calculations!$A$3:$A$53,$B885)</f>
        <v>0</v>
      </c>
      <c r="L885" s="107">
        <f>L159/SUMIFS(L$3:L$722,$B$3:$B$722,$B885)*SUMIFS(Calculations!$E$3:$E$53,Calculations!$A$3:$A$53,$B885)</f>
        <v>0</v>
      </c>
      <c r="M885" s="107">
        <f>M159/SUMIFS(M$3:M$722,$B$3:$B$722,$B885)*SUMIFS(Calculations!$E$3:$E$53,Calculations!$A$3:$A$53,$B885)</f>
        <v>0</v>
      </c>
      <c r="N885" s="107">
        <f>N159/SUMIFS(N$3:N$722,$B$3:$B$722,$B885)*SUMIFS(Calculations!$E$3:$E$53,Calculations!$A$3:$A$53,$B885)</f>
        <v>0</v>
      </c>
      <c r="O885" s="107">
        <f>O159/SUMIFS(O$3:O$722,$B$3:$B$722,$B885)*SUMIFS(Calculations!$E$3:$E$53,Calculations!$A$3:$A$53,$B885)</f>
        <v>0</v>
      </c>
      <c r="P885" s="107">
        <f>P159/SUMIFS(P$3:P$722,$B$3:$B$722,$B885)*SUMIFS(Calculations!$E$3:$E$53,Calculations!$A$3:$A$53,$B885)</f>
        <v>0</v>
      </c>
      <c r="Q885" s="107">
        <f>Q159/SUMIFS(Q$3:Q$722,$B$3:$B$722,$B885)*SUMIFS(Calculations!$E$3:$E$53,Calculations!$A$3:$A$53,$B885)</f>
        <v>0</v>
      </c>
      <c r="R885" s="107">
        <f>R159/SUMIFS(R$3:R$722,$B$3:$B$722,$B885)*SUMIFS(Calculations!$E$3:$E$53,Calculations!$A$3:$A$53,$B885)</f>
        <v>0</v>
      </c>
    </row>
    <row r="886" spans="2:18" ht="15.75" customHeight="1">
      <c r="B886" s="107" t="s">
        <v>546</v>
      </c>
      <c r="C886" s="107" t="s">
        <v>448</v>
      </c>
      <c r="D886" s="107" t="s">
        <v>644</v>
      </c>
      <c r="E886" s="107" t="str">
        <f t="shared" si="302"/>
        <v>natural gas nonpeaker</v>
      </c>
      <c r="F886" s="107">
        <f>F160/SUMIFS(F$3:F$722,$B$3:$B$722,$B886)*SUMIFS(Calculations!$E$3:$E$53,Calculations!$A$3:$A$53,$B886)</f>
        <v>0</v>
      </c>
      <c r="G886" s="107">
        <f>G160/SUMIFS(G$3:G$722,$B$3:$B$722,$B886)*SUMIFS(Calculations!$E$3:$E$53,Calculations!$A$3:$A$53,$B886)</f>
        <v>0</v>
      </c>
      <c r="H886" s="107">
        <f>H160/SUMIFS(H$3:H$722,$B$3:$B$722,$B886)*SUMIFS(Calculations!$E$3:$E$53,Calculations!$A$3:$A$53,$B886)</f>
        <v>0</v>
      </c>
      <c r="I886" s="107">
        <f>I160/SUMIFS(I$3:I$722,$B$3:$B$722,$B886)*SUMIFS(Calculations!$E$3:$E$53,Calculations!$A$3:$A$53,$B886)</f>
        <v>0</v>
      </c>
      <c r="J886" s="107">
        <f>J160/SUMIFS(J$3:J$722,$B$3:$B$722,$B886)*SUMIFS(Calculations!$E$3:$E$53,Calculations!$A$3:$A$53,$B886)</f>
        <v>0</v>
      </c>
      <c r="K886" s="107">
        <f>K160/SUMIFS(K$3:K$722,$B$3:$B$722,$B886)*SUMIFS(Calculations!$E$3:$E$53,Calculations!$A$3:$A$53,$B886)</f>
        <v>0</v>
      </c>
      <c r="L886" s="107">
        <f>L160/SUMIFS(L$3:L$722,$B$3:$B$722,$B886)*SUMIFS(Calculations!$E$3:$E$53,Calculations!$A$3:$A$53,$B886)</f>
        <v>0</v>
      </c>
      <c r="M886" s="107">
        <f>M160/SUMIFS(M$3:M$722,$B$3:$B$722,$B886)*SUMIFS(Calculations!$E$3:$E$53,Calculations!$A$3:$A$53,$B886)</f>
        <v>0</v>
      </c>
      <c r="N886" s="107">
        <f>N160/SUMIFS(N$3:N$722,$B$3:$B$722,$B886)*SUMIFS(Calculations!$E$3:$E$53,Calculations!$A$3:$A$53,$B886)</f>
        <v>0</v>
      </c>
      <c r="O886" s="107">
        <f>O160/SUMIFS(O$3:O$722,$B$3:$B$722,$B886)*SUMIFS(Calculations!$E$3:$E$53,Calculations!$A$3:$A$53,$B886)</f>
        <v>0</v>
      </c>
      <c r="P886" s="107">
        <f>P160/SUMIFS(P$3:P$722,$B$3:$B$722,$B886)*SUMIFS(Calculations!$E$3:$E$53,Calculations!$A$3:$A$53,$B886)</f>
        <v>0</v>
      </c>
      <c r="Q886" s="107">
        <f>Q160/SUMIFS(Q$3:Q$722,$B$3:$B$722,$B886)*SUMIFS(Calculations!$E$3:$E$53,Calculations!$A$3:$A$53,$B886)</f>
        <v>0</v>
      </c>
      <c r="R886" s="107">
        <f>R160/SUMIFS(R$3:R$722,$B$3:$B$722,$B886)*SUMIFS(Calculations!$E$3:$E$53,Calculations!$A$3:$A$53,$B886)</f>
        <v>0</v>
      </c>
    </row>
    <row r="887" spans="2:18" ht="15.75" customHeight="1">
      <c r="B887" s="107" t="s">
        <v>546</v>
      </c>
      <c r="C887" s="107" t="s">
        <v>448</v>
      </c>
      <c r="D887" s="107" t="s">
        <v>645</v>
      </c>
      <c r="E887" s="107" t="str">
        <f t="shared" si="302"/>
        <v>natural gas peaker</v>
      </c>
      <c r="F887" s="107">
        <f>F161/SUMIFS(F$3:F$722,$B$3:$B$722,$B887)*SUMIFS(Calculations!$E$3:$E$53,Calculations!$A$3:$A$53,$B887)</f>
        <v>0</v>
      </c>
      <c r="G887" s="107">
        <f>G161/SUMIFS(G$3:G$722,$B$3:$B$722,$B887)*SUMIFS(Calculations!$E$3:$E$53,Calculations!$A$3:$A$53,$B887)</f>
        <v>0</v>
      </c>
      <c r="H887" s="107">
        <f>H161/SUMIFS(H$3:H$722,$B$3:$B$722,$B887)*SUMIFS(Calculations!$E$3:$E$53,Calculations!$A$3:$A$53,$B887)</f>
        <v>0</v>
      </c>
      <c r="I887" s="107">
        <f>I161/SUMIFS(I$3:I$722,$B$3:$B$722,$B887)*SUMIFS(Calculations!$E$3:$E$53,Calculations!$A$3:$A$53,$B887)</f>
        <v>0</v>
      </c>
      <c r="J887" s="107">
        <f>J161/SUMIFS(J$3:J$722,$B$3:$B$722,$B887)*SUMIFS(Calculations!$E$3:$E$53,Calculations!$A$3:$A$53,$B887)</f>
        <v>0</v>
      </c>
      <c r="K887" s="107">
        <f>K161/SUMIFS(K$3:K$722,$B$3:$B$722,$B887)*SUMIFS(Calculations!$E$3:$E$53,Calculations!$A$3:$A$53,$B887)</f>
        <v>0</v>
      </c>
      <c r="L887" s="107">
        <f>L161/SUMIFS(L$3:L$722,$B$3:$B$722,$B887)*SUMIFS(Calculations!$E$3:$E$53,Calculations!$A$3:$A$53,$B887)</f>
        <v>0</v>
      </c>
      <c r="M887" s="107">
        <f>M161/SUMIFS(M$3:M$722,$B$3:$B$722,$B887)*SUMIFS(Calculations!$E$3:$E$53,Calculations!$A$3:$A$53,$B887)</f>
        <v>0</v>
      </c>
      <c r="N887" s="107">
        <f>N161/SUMIFS(N$3:N$722,$B$3:$B$722,$B887)*SUMIFS(Calculations!$E$3:$E$53,Calculations!$A$3:$A$53,$B887)</f>
        <v>0</v>
      </c>
      <c r="O887" s="107">
        <f>O161/SUMIFS(O$3:O$722,$B$3:$B$722,$B887)*SUMIFS(Calculations!$E$3:$E$53,Calculations!$A$3:$A$53,$B887)</f>
        <v>0</v>
      </c>
      <c r="P887" s="107">
        <f>P161/SUMIFS(P$3:P$722,$B$3:$B$722,$B887)*SUMIFS(Calculations!$E$3:$E$53,Calculations!$A$3:$A$53,$B887)</f>
        <v>0</v>
      </c>
      <c r="Q887" s="107">
        <f>Q161/SUMIFS(Q$3:Q$722,$B$3:$B$722,$B887)*SUMIFS(Calculations!$E$3:$E$53,Calculations!$A$3:$A$53,$B887)</f>
        <v>0</v>
      </c>
      <c r="R887" s="107">
        <f>R161/SUMIFS(R$3:R$722,$B$3:$B$722,$B887)*SUMIFS(Calculations!$E$3:$E$53,Calculations!$A$3:$A$53,$B887)</f>
        <v>0</v>
      </c>
    </row>
    <row r="888" spans="2:18" ht="15.75" customHeight="1">
      <c r="B888" s="107" t="s">
        <v>546</v>
      </c>
      <c r="C888" s="107" t="s">
        <v>448</v>
      </c>
      <c r="D888" s="107" t="s">
        <v>646</v>
      </c>
      <c r="E888" s="107" t="str">
        <f t="shared" si="302"/>
        <v>nuclear</v>
      </c>
      <c r="F888" s="107">
        <f>F162/SUMIFS(F$3:F$722,$B$3:$B$722,$B888)*SUMIFS(Calculations!$E$3:$E$53,Calculations!$A$3:$A$53,$B888)</f>
        <v>0</v>
      </c>
      <c r="G888" s="107">
        <f>G162/SUMIFS(G$3:G$722,$B$3:$B$722,$B888)*SUMIFS(Calculations!$E$3:$E$53,Calculations!$A$3:$A$53,$B888)</f>
        <v>0</v>
      </c>
      <c r="H888" s="107">
        <f>H162/SUMIFS(H$3:H$722,$B$3:$B$722,$B888)*SUMIFS(Calculations!$E$3:$E$53,Calculations!$A$3:$A$53,$B888)</f>
        <v>0</v>
      </c>
      <c r="I888" s="107">
        <f>I162/SUMIFS(I$3:I$722,$B$3:$B$722,$B888)*SUMIFS(Calculations!$E$3:$E$53,Calculations!$A$3:$A$53,$B888)</f>
        <v>0</v>
      </c>
      <c r="J888" s="107">
        <f>J162/SUMIFS(J$3:J$722,$B$3:$B$722,$B888)*SUMIFS(Calculations!$E$3:$E$53,Calculations!$A$3:$A$53,$B888)</f>
        <v>0</v>
      </c>
      <c r="K888" s="107">
        <f>K162/SUMIFS(K$3:K$722,$B$3:$B$722,$B888)*SUMIFS(Calculations!$E$3:$E$53,Calculations!$A$3:$A$53,$B888)</f>
        <v>0</v>
      </c>
      <c r="L888" s="107">
        <f>L162/SUMIFS(L$3:L$722,$B$3:$B$722,$B888)*SUMIFS(Calculations!$E$3:$E$53,Calculations!$A$3:$A$53,$B888)</f>
        <v>0</v>
      </c>
      <c r="M888" s="107">
        <f>M162/SUMIFS(M$3:M$722,$B$3:$B$722,$B888)*SUMIFS(Calculations!$E$3:$E$53,Calculations!$A$3:$A$53,$B888)</f>
        <v>0</v>
      </c>
      <c r="N888" s="107">
        <f>N162/SUMIFS(N$3:N$722,$B$3:$B$722,$B888)*SUMIFS(Calculations!$E$3:$E$53,Calculations!$A$3:$A$53,$B888)</f>
        <v>0</v>
      </c>
      <c r="O888" s="107">
        <f>O162/SUMIFS(O$3:O$722,$B$3:$B$722,$B888)*SUMIFS(Calculations!$E$3:$E$53,Calculations!$A$3:$A$53,$B888)</f>
        <v>0</v>
      </c>
      <c r="P888" s="107">
        <f>P162/SUMIFS(P$3:P$722,$B$3:$B$722,$B888)*SUMIFS(Calculations!$E$3:$E$53,Calculations!$A$3:$A$53,$B888)</f>
        <v>0</v>
      </c>
      <c r="Q888" s="107">
        <f>Q162/SUMIFS(Q$3:Q$722,$B$3:$B$722,$B888)*SUMIFS(Calculations!$E$3:$E$53,Calculations!$A$3:$A$53,$B888)</f>
        <v>0</v>
      </c>
      <c r="R888" s="107">
        <f>R162/SUMIFS(R$3:R$722,$B$3:$B$722,$B888)*SUMIFS(Calculations!$E$3:$E$53,Calculations!$A$3:$A$53,$B888)</f>
        <v>0</v>
      </c>
    </row>
    <row r="889" spans="2:18" ht="15.75" customHeight="1">
      <c r="B889" s="107" t="s">
        <v>546</v>
      </c>
      <c r="C889" s="107" t="s">
        <v>448</v>
      </c>
      <c r="D889" s="107" t="s">
        <v>647</v>
      </c>
      <c r="E889" s="107" t="str">
        <f t="shared" si="302"/>
        <v>offshore wind</v>
      </c>
      <c r="F889" s="107">
        <f>F163/SUMIFS(F$3:F$722,$B$3:$B$722,$B889)*SUMIFS(Calculations!$E$3:$E$53,Calculations!$A$3:$A$53,$B889)</f>
        <v>0</v>
      </c>
      <c r="G889" s="107">
        <f>G163/SUMIFS(G$3:G$722,$B$3:$B$722,$B889)*SUMIFS(Calculations!$E$3:$E$53,Calculations!$A$3:$A$53,$B889)</f>
        <v>0</v>
      </c>
      <c r="H889" s="107">
        <f>H163/SUMIFS(H$3:H$722,$B$3:$B$722,$B889)*SUMIFS(Calculations!$E$3:$E$53,Calculations!$A$3:$A$53,$B889)</f>
        <v>0</v>
      </c>
      <c r="I889" s="107">
        <f>I163/SUMIFS(I$3:I$722,$B$3:$B$722,$B889)*SUMIFS(Calculations!$E$3:$E$53,Calculations!$A$3:$A$53,$B889)</f>
        <v>0</v>
      </c>
      <c r="J889" s="107">
        <f>J163/SUMIFS(J$3:J$722,$B$3:$B$722,$B889)*SUMIFS(Calculations!$E$3:$E$53,Calculations!$A$3:$A$53,$B889)</f>
        <v>0</v>
      </c>
      <c r="K889" s="107">
        <f>K163/SUMIFS(K$3:K$722,$B$3:$B$722,$B889)*SUMIFS(Calculations!$E$3:$E$53,Calculations!$A$3:$A$53,$B889)</f>
        <v>0</v>
      </c>
      <c r="L889" s="107">
        <f>L163/SUMIFS(L$3:L$722,$B$3:$B$722,$B889)*SUMIFS(Calculations!$E$3:$E$53,Calculations!$A$3:$A$53,$B889)</f>
        <v>0</v>
      </c>
      <c r="M889" s="107">
        <f>M163/SUMIFS(M$3:M$722,$B$3:$B$722,$B889)*SUMIFS(Calculations!$E$3:$E$53,Calculations!$A$3:$A$53,$B889)</f>
        <v>0</v>
      </c>
      <c r="N889" s="107">
        <f>N163/SUMIFS(N$3:N$722,$B$3:$B$722,$B889)*SUMIFS(Calculations!$E$3:$E$53,Calculations!$A$3:$A$53,$B889)</f>
        <v>0</v>
      </c>
      <c r="O889" s="107">
        <f>O163/SUMIFS(O$3:O$722,$B$3:$B$722,$B889)*SUMIFS(Calculations!$E$3:$E$53,Calculations!$A$3:$A$53,$B889)</f>
        <v>0</v>
      </c>
      <c r="P889" s="107">
        <f>P163/SUMIFS(P$3:P$722,$B$3:$B$722,$B889)*SUMIFS(Calculations!$E$3:$E$53,Calculations!$A$3:$A$53,$B889)</f>
        <v>0</v>
      </c>
      <c r="Q889" s="107">
        <f>Q163/SUMIFS(Q$3:Q$722,$B$3:$B$722,$B889)*SUMIFS(Calculations!$E$3:$E$53,Calculations!$A$3:$A$53,$B889)</f>
        <v>0</v>
      </c>
      <c r="R889" s="107">
        <f>R163/SUMIFS(R$3:R$722,$B$3:$B$722,$B889)*SUMIFS(Calculations!$E$3:$E$53,Calculations!$A$3:$A$53,$B889)</f>
        <v>0</v>
      </c>
    </row>
    <row r="890" spans="2:18" ht="15.75" customHeight="1">
      <c r="B890" s="107" t="s">
        <v>546</v>
      </c>
      <c r="C890" s="107" t="s">
        <v>448</v>
      </c>
      <c r="D890" s="107" t="s">
        <v>648</v>
      </c>
      <c r="E890" s="107" t="str">
        <f t="shared" si="302"/>
        <v>crude oil</v>
      </c>
      <c r="F890" s="107">
        <f>F164/SUMIFS(F$3:F$722,$B$3:$B$722,$B890)*SUMIFS(Calculations!$E$3:$E$53,Calculations!$A$3:$A$53,$B890)</f>
        <v>0</v>
      </c>
      <c r="G890" s="107">
        <f>G164/SUMIFS(G$3:G$722,$B$3:$B$722,$B890)*SUMIFS(Calculations!$E$3:$E$53,Calculations!$A$3:$A$53,$B890)</f>
        <v>0</v>
      </c>
      <c r="H890" s="107">
        <f>H164/SUMIFS(H$3:H$722,$B$3:$B$722,$B890)*SUMIFS(Calculations!$E$3:$E$53,Calculations!$A$3:$A$53,$B890)</f>
        <v>0</v>
      </c>
      <c r="I890" s="107">
        <f>I164/SUMIFS(I$3:I$722,$B$3:$B$722,$B890)*SUMIFS(Calculations!$E$3:$E$53,Calculations!$A$3:$A$53,$B890)</f>
        <v>0</v>
      </c>
      <c r="J890" s="107">
        <f>J164/SUMIFS(J$3:J$722,$B$3:$B$722,$B890)*SUMIFS(Calculations!$E$3:$E$53,Calculations!$A$3:$A$53,$B890)</f>
        <v>0</v>
      </c>
      <c r="K890" s="107">
        <f>K164/SUMIFS(K$3:K$722,$B$3:$B$722,$B890)*SUMIFS(Calculations!$E$3:$E$53,Calculations!$A$3:$A$53,$B890)</f>
        <v>0</v>
      </c>
      <c r="L890" s="107">
        <f>L164/SUMIFS(L$3:L$722,$B$3:$B$722,$B890)*SUMIFS(Calculations!$E$3:$E$53,Calculations!$A$3:$A$53,$B890)</f>
        <v>0</v>
      </c>
      <c r="M890" s="107">
        <f>M164/SUMIFS(M$3:M$722,$B$3:$B$722,$B890)*SUMIFS(Calculations!$E$3:$E$53,Calculations!$A$3:$A$53,$B890)</f>
        <v>0</v>
      </c>
      <c r="N890" s="107">
        <f>N164/SUMIFS(N$3:N$722,$B$3:$B$722,$B890)*SUMIFS(Calculations!$E$3:$E$53,Calculations!$A$3:$A$53,$B890)</f>
        <v>0</v>
      </c>
      <c r="O890" s="107">
        <f>O164/SUMIFS(O$3:O$722,$B$3:$B$722,$B890)*SUMIFS(Calculations!$E$3:$E$53,Calculations!$A$3:$A$53,$B890)</f>
        <v>0</v>
      </c>
      <c r="P890" s="107">
        <f>P164/SUMIFS(P$3:P$722,$B$3:$B$722,$B890)*SUMIFS(Calculations!$E$3:$E$53,Calculations!$A$3:$A$53,$B890)</f>
        <v>0</v>
      </c>
      <c r="Q890" s="107">
        <f>Q164/SUMIFS(Q$3:Q$722,$B$3:$B$722,$B890)*SUMIFS(Calculations!$E$3:$E$53,Calculations!$A$3:$A$53,$B890)</f>
        <v>0</v>
      </c>
      <c r="R890" s="107">
        <f>R164/SUMIFS(R$3:R$722,$B$3:$B$722,$B890)*SUMIFS(Calculations!$E$3:$E$53,Calculations!$A$3:$A$53,$B890)</f>
        <v>0</v>
      </c>
    </row>
    <row r="891" spans="2:18" ht="15.75" customHeight="1">
      <c r="B891" s="107" t="s">
        <v>546</v>
      </c>
      <c r="C891" s="107" t="s">
        <v>448</v>
      </c>
      <c r="D891" s="107" t="s">
        <v>649</v>
      </c>
      <c r="E891" s="107" t="str">
        <f t="shared" si="302"/>
        <v>solar PV</v>
      </c>
      <c r="F891" s="107">
        <f>F165/SUMIFS(F$3:F$722,$B$3:$B$722,$B891)*SUMIFS(Calculations!$E$3:$E$53,Calculations!$A$3:$A$53,$B891)</f>
        <v>0</v>
      </c>
      <c r="G891" s="107">
        <f>G165/SUMIFS(G$3:G$722,$B$3:$B$722,$B891)*SUMIFS(Calculations!$E$3:$E$53,Calculations!$A$3:$A$53,$B891)</f>
        <v>0</v>
      </c>
      <c r="H891" s="107">
        <f>H165/SUMIFS(H$3:H$722,$B$3:$B$722,$B891)*SUMIFS(Calculations!$E$3:$E$53,Calculations!$A$3:$A$53,$B891)</f>
        <v>0</v>
      </c>
      <c r="I891" s="107">
        <f>I165/SUMIFS(I$3:I$722,$B$3:$B$722,$B891)*SUMIFS(Calculations!$E$3:$E$53,Calculations!$A$3:$A$53,$B891)</f>
        <v>0</v>
      </c>
      <c r="J891" s="107">
        <f>J165/SUMIFS(J$3:J$722,$B$3:$B$722,$B891)*SUMIFS(Calculations!$E$3:$E$53,Calculations!$A$3:$A$53,$B891)</f>
        <v>0</v>
      </c>
      <c r="K891" s="107">
        <f>K165/SUMIFS(K$3:K$722,$B$3:$B$722,$B891)*SUMIFS(Calculations!$E$3:$E$53,Calculations!$A$3:$A$53,$B891)</f>
        <v>0</v>
      </c>
      <c r="L891" s="107">
        <f>L165/SUMIFS(L$3:L$722,$B$3:$B$722,$B891)*SUMIFS(Calculations!$E$3:$E$53,Calculations!$A$3:$A$53,$B891)</f>
        <v>0</v>
      </c>
      <c r="M891" s="107">
        <f>M165/SUMIFS(M$3:M$722,$B$3:$B$722,$B891)*SUMIFS(Calculations!$E$3:$E$53,Calculations!$A$3:$A$53,$B891)</f>
        <v>0</v>
      </c>
      <c r="N891" s="107">
        <f>N165/SUMIFS(N$3:N$722,$B$3:$B$722,$B891)*SUMIFS(Calculations!$E$3:$E$53,Calculations!$A$3:$A$53,$B891)</f>
        <v>0</v>
      </c>
      <c r="O891" s="107">
        <f>O165/SUMIFS(O$3:O$722,$B$3:$B$722,$B891)*SUMIFS(Calculations!$E$3:$E$53,Calculations!$A$3:$A$53,$B891)</f>
        <v>0</v>
      </c>
      <c r="P891" s="107">
        <f>P165/SUMIFS(P$3:P$722,$B$3:$B$722,$B891)*SUMIFS(Calculations!$E$3:$E$53,Calculations!$A$3:$A$53,$B891)</f>
        <v>0</v>
      </c>
      <c r="Q891" s="107">
        <f>Q165/SUMIFS(Q$3:Q$722,$B$3:$B$722,$B891)*SUMIFS(Calculations!$E$3:$E$53,Calculations!$A$3:$A$53,$B891)</f>
        <v>0</v>
      </c>
      <c r="R891" s="107">
        <f>R165/SUMIFS(R$3:R$722,$B$3:$B$722,$B891)*SUMIFS(Calculations!$E$3:$E$53,Calculations!$A$3:$A$53,$B891)</f>
        <v>0</v>
      </c>
    </row>
    <row r="892" spans="2:18" ht="15.75" customHeight="1">
      <c r="B892" s="107" t="s">
        <v>546</v>
      </c>
      <c r="C892" s="107" t="s">
        <v>448</v>
      </c>
      <c r="D892" s="107" t="s">
        <v>650</v>
      </c>
      <c r="E892" s="107" t="str">
        <f t="shared" si="302"/>
        <v>storage</v>
      </c>
      <c r="F892" s="107">
        <f>F166/SUMIFS(F$3:F$722,$B$3:$B$722,$B892)*SUMIFS(Calculations!$E$3:$E$53,Calculations!$A$3:$A$53,$B892)</f>
        <v>0</v>
      </c>
      <c r="G892" s="107">
        <f>G166/SUMIFS(G$3:G$722,$B$3:$B$722,$B892)*SUMIFS(Calculations!$E$3:$E$53,Calculations!$A$3:$A$53,$B892)</f>
        <v>0</v>
      </c>
      <c r="H892" s="107">
        <f>H166/SUMIFS(H$3:H$722,$B$3:$B$722,$B892)*SUMIFS(Calculations!$E$3:$E$53,Calculations!$A$3:$A$53,$B892)</f>
        <v>0</v>
      </c>
      <c r="I892" s="107">
        <f>I166/SUMIFS(I$3:I$722,$B$3:$B$722,$B892)*SUMIFS(Calculations!$E$3:$E$53,Calculations!$A$3:$A$53,$B892)</f>
        <v>0</v>
      </c>
      <c r="J892" s="107">
        <f>J166/SUMIFS(J$3:J$722,$B$3:$B$722,$B892)*SUMIFS(Calculations!$E$3:$E$53,Calculations!$A$3:$A$53,$B892)</f>
        <v>0</v>
      </c>
      <c r="K892" s="107">
        <f>K166/SUMIFS(K$3:K$722,$B$3:$B$722,$B892)*SUMIFS(Calculations!$E$3:$E$53,Calculations!$A$3:$A$53,$B892)</f>
        <v>0</v>
      </c>
      <c r="L892" s="107">
        <f>L166/SUMIFS(L$3:L$722,$B$3:$B$722,$B892)*SUMIFS(Calculations!$E$3:$E$53,Calculations!$A$3:$A$53,$B892)</f>
        <v>0</v>
      </c>
      <c r="M892" s="107">
        <f>M166/SUMIFS(M$3:M$722,$B$3:$B$722,$B892)*SUMIFS(Calculations!$E$3:$E$53,Calculations!$A$3:$A$53,$B892)</f>
        <v>0</v>
      </c>
      <c r="N892" s="107">
        <f>N166/SUMIFS(N$3:N$722,$B$3:$B$722,$B892)*SUMIFS(Calculations!$E$3:$E$53,Calculations!$A$3:$A$53,$B892)</f>
        <v>0</v>
      </c>
      <c r="O892" s="107">
        <f>O166/SUMIFS(O$3:O$722,$B$3:$B$722,$B892)*SUMIFS(Calculations!$E$3:$E$53,Calculations!$A$3:$A$53,$B892)</f>
        <v>0</v>
      </c>
      <c r="P892" s="107">
        <f>P166/SUMIFS(P$3:P$722,$B$3:$B$722,$B892)*SUMIFS(Calculations!$E$3:$E$53,Calculations!$A$3:$A$53,$B892)</f>
        <v>0</v>
      </c>
      <c r="Q892" s="107">
        <f>Q166/SUMIFS(Q$3:Q$722,$B$3:$B$722,$B892)*SUMIFS(Calculations!$E$3:$E$53,Calculations!$A$3:$A$53,$B892)</f>
        <v>0</v>
      </c>
      <c r="R892" s="107">
        <f>R166/SUMIFS(R$3:R$722,$B$3:$B$722,$B892)*SUMIFS(Calculations!$E$3:$E$53,Calculations!$A$3:$A$53,$B892)</f>
        <v>0</v>
      </c>
    </row>
    <row r="893" spans="2:18" ht="15.75" customHeight="1">
      <c r="B893" s="107" t="s">
        <v>546</v>
      </c>
      <c r="C893" s="107" t="s">
        <v>448</v>
      </c>
      <c r="D893" s="107" t="s">
        <v>652</v>
      </c>
      <c r="E893" s="107" t="str">
        <f t="shared" si="302"/>
        <v>solar PV</v>
      </c>
      <c r="F893" s="107">
        <f>F167/SUMIFS(F$3:F$722,$B$3:$B$722,$B893)*SUMIFS(Calculations!$E$3:$E$53,Calculations!$A$3:$A$53,$B893)</f>
        <v>0</v>
      </c>
      <c r="G893" s="107">
        <f>G167/SUMIFS(G$3:G$722,$B$3:$B$722,$B893)*SUMIFS(Calculations!$E$3:$E$53,Calculations!$A$3:$A$53,$B893)</f>
        <v>0</v>
      </c>
      <c r="H893" s="107">
        <f>H167/SUMIFS(H$3:H$722,$B$3:$B$722,$B893)*SUMIFS(Calculations!$E$3:$E$53,Calculations!$A$3:$A$53,$B893)</f>
        <v>0</v>
      </c>
      <c r="I893" s="107">
        <f>I167/SUMIFS(I$3:I$722,$B$3:$B$722,$B893)*SUMIFS(Calculations!$E$3:$E$53,Calculations!$A$3:$A$53,$B893)</f>
        <v>0</v>
      </c>
      <c r="J893" s="107">
        <f>J167/SUMIFS(J$3:J$722,$B$3:$B$722,$B893)*SUMIFS(Calculations!$E$3:$E$53,Calculations!$A$3:$A$53,$B893)</f>
        <v>0</v>
      </c>
      <c r="K893" s="107">
        <f>K167/SUMIFS(K$3:K$722,$B$3:$B$722,$B893)*SUMIFS(Calculations!$E$3:$E$53,Calculations!$A$3:$A$53,$B893)</f>
        <v>0</v>
      </c>
      <c r="L893" s="107">
        <f>L167/SUMIFS(L$3:L$722,$B$3:$B$722,$B893)*SUMIFS(Calculations!$E$3:$E$53,Calculations!$A$3:$A$53,$B893)</f>
        <v>0</v>
      </c>
      <c r="M893" s="107">
        <f>M167/SUMIFS(M$3:M$722,$B$3:$B$722,$B893)*SUMIFS(Calculations!$E$3:$E$53,Calculations!$A$3:$A$53,$B893)</f>
        <v>0</v>
      </c>
      <c r="N893" s="107">
        <f>N167/SUMIFS(N$3:N$722,$B$3:$B$722,$B893)*SUMIFS(Calculations!$E$3:$E$53,Calculations!$A$3:$A$53,$B893)</f>
        <v>0</v>
      </c>
      <c r="O893" s="107">
        <f>O167/SUMIFS(O$3:O$722,$B$3:$B$722,$B893)*SUMIFS(Calculations!$E$3:$E$53,Calculations!$A$3:$A$53,$B893)</f>
        <v>0</v>
      </c>
      <c r="P893" s="107">
        <f>P167/SUMIFS(P$3:P$722,$B$3:$B$722,$B893)*SUMIFS(Calculations!$E$3:$E$53,Calculations!$A$3:$A$53,$B893)</f>
        <v>0</v>
      </c>
      <c r="Q893" s="107">
        <f>Q167/SUMIFS(Q$3:Q$722,$B$3:$B$722,$B893)*SUMIFS(Calculations!$E$3:$E$53,Calculations!$A$3:$A$53,$B893)</f>
        <v>0</v>
      </c>
      <c r="R893" s="107">
        <f>R167/SUMIFS(R$3:R$722,$B$3:$B$722,$B893)*SUMIFS(Calculations!$E$3:$E$53,Calculations!$A$3:$A$53,$B893)</f>
        <v>0</v>
      </c>
    </row>
    <row r="894" spans="2:18" ht="15.75" customHeight="1">
      <c r="B894" s="107" t="s">
        <v>547</v>
      </c>
      <c r="C894" s="107" t="s">
        <v>448</v>
      </c>
      <c r="D894" s="107" t="s">
        <v>638</v>
      </c>
      <c r="E894" s="107" t="str">
        <f t="shared" si="302"/>
        <v>biomass</v>
      </c>
      <c r="F894" s="107">
        <f>F168/SUMIFS(F$3:F$722,$B$3:$B$722,$B894)*SUMIFS(Calculations!$E$3:$E$53,Calculations!$A$3:$A$53,$B894)</f>
        <v>0</v>
      </c>
      <c r="G894" s="107">
        <f>G168/SUMIFS(G$3:G$722,$B$3:$B$722,$B894)*SUMIFS(Calculations!$E$3:$E$53,Calculations!$A$3:$A$53,$B894)</f>
        <v>0</v>
      </c>
      <c r="H894" s="107">
        <f>H168/SUMIFS(H$3:H$722,$B$3:$B$722,$B894)*SUMIFS(Calculations!$E$3:$E$53,Calculations!$A$3:$A$53,$B894)</f>
        <v>0</v>
      </c>
      <c r="I894" s="107">
        <f>I168/SUMIFS(I$3:I$722,$B$3:$B$722,$B894)*SUMIFS(Calculations!$E$3:$E$53,Calculations!$A$3:$A$53,$B894)</f>
        <v>0</v>
      </c>
      <c r="J894" s="107">
        <f>J168/SUMIFS(J$3:J$722,$B$3:$B$722,$B894)*SUMIFS(Calculations!$E$3:$E$53,Calculations!$A$3:$A$53,$B894)</f>
        <v>0</v>
      </c>
      <c r="K894" s="107">
        <f>K168/SUMIFS(K$3:K$722,$B$3:$B$722,$B894)*SUMIFS(Calculations!$E$3:$E$53,Calculations!$A$3:$A$53,$B894)</f>
        <v>0</v>
      </c>
      <c r="L894" s="107">
        <f>L168/SUMIFS(L$3:L$722,$B$3:$B$722,$B894)*SUMIFS(Calculations!$E$3:$E$53,Calculations!$A$3:$A$53,$B894)</f>
        <v>0</v>
      </c>
      <c r="M894" s="107">
        <f>M168/SUMIFS(M$3:M$722,$B$3:$B$722,$B894)*SUMIFS(Calculations!$E$3:$E$53,Calculations!$A$3:$A$53,$B894)</f>
        <v>0</v>
      </c>
      <c r="N894" s="107">
        <f>N168/SUMIFS(N$3:N$722,$B$3:$B$722,$B894)*SUMIFS(Calculations!$E$3:$E$53,Calculations!$A$3:$A$53,$B894)</f>
        <v>0</v>
      </c>
      <c r="O894" s="107">
        <f>O168/SUMIFS(O$3:O$722,$B$3:$B$722,$B894)*SUMIFS(Calculations!$E$3:$E$53,Calculations!$A$3:$A$53,$B894)</f>
        <v>0</v>
      </c>
      <c r="P894" s="107">
        <f>P168/SUMIFS(P$3:P$722,$B$3:$B$722,$B894)*SUMIFS(Calculations!$E$3:$E$53,Calculations!$A$3:$A$53,$B894)</f>
        <v>0</v>
      </c>
      <c r="Q894" s="107">
        <f>Q168/SUMIFS(Q$3:Q$722,$B$3:$B$722,$B894)*SUMIFS(Calculations!$E$3:$E$53,Calculations!$A$3:$A$53,$B894)</f>
        <v>0</v>
      </c>
      <c r="R894" s="107">
        <f>R168/SUMIFS(R$3:R$722,$B$3:$B$722,$B894)*SUMIFS(Calculations!$E$3:$E$53,Calculations!$A$3:$A$53,$B894)</f>
        <v>0</v>
      </c>
    </row>
    <row r="895" spans="2:18" ht="15.75" customHeight="1">
      <c r="B895" s="107" t="s">
        <v>547</v>
      </c>
      <c r="C895" s="107" t="s">
        <v>448</v>
      </c>
      <c r="D895" s="107" t="s">
        <v>639</v>
      </c>
      <c r="E895" s="107" t="str">
        <f t="shared" si="302"/>
        <v>hard coal</v>
      </c>
      <c r="F895" s="107">
        <f>F169/SUMIFS(F$3:F$722,$B$3:$B$722,$B895)*SUMIFS(Calculations!$E$3:$E$53,Calculations!$A$3:$A$53,$B895)</f>
        <v>0</v>
      </c>
      <c r="G895" s="107">
        <f>G169/SUMIFS(G$3:G$722,$B$3:$B$722,$B895)*SUMIFS(Calculations!$E$3:$E$53,Calculations!$A$3:$A$53,$B895)</f>
        <v>0</v>
      </c>
      <c r="H895" s="107">
        <f>H169/SUMIFS(H$3:H$722,$B$3:$B$722,$B895)*SUMIFS(Calculations!$E$3:$E$53,Calculations!$A$3:$A$53,$B895)</f>
        <v>0</v>
      </c>
      <c r="I895" s="107">
        <f>I169/SUMIFS(I$3:I$722,$B$3:$B$722,$B895)*SUMIFS(Calculations!$E$3:$E$53,Calculations!$A$3:$A$53,$B895)</f>
        <v>0</v>
      </c>
      <c r="J895" s="107">
        <f>J169/SUMIFS(J$3:J$722,$B$3:$B$722,$B895)*SUMIFS(Calculations!$E$3:$E$53,Calculations!$A$3:$A$53,$B895)</f>
        <v>0</v>
      </c>
      <c r="K895" s="107">
        <f>K169/SUMIFS(K$3:K$722,$B$3:$B$722,$B895)*SUMIFS(Calculations!$E$3:$E$53,Calculations!$A$3:$A$53,$B895)</f>
        <v>0</v>
      </c>
      <c r="L895" s="107">
        <f>L169/SUMIFS(L$3:L$722,$B$3:$B$722,$B895)*SUMIFS(Calculations!$E$3:$E$53,Calculations!$A$3:$A$53,$B895)</f>
        <v>0</v>
      </c>
      <c r="M895" s="107">
        <f>M169/SUMIFS(M$3:M$722,$B$3:$B$722,$B895)*SUMIFS(Calculations!$E$3:$E$53,Calculations!$A$3:$A$53,$B895)</f>
        <v>0</v>
      </c>
      <c r="N895" s="107">
        <f>N169/SUMIFS(N$3:N$722,$B$3:$B$722,$B895)*SUMIFS(Calculations!$E$3:$E$53,Calculations!$A$3:$A$53,$B895)</f>
        <v>0</v>
      </c>
      <c r="O895" s="107">
        <f>O169/SUMIFS(O$3:O$722,$B$3:$B$722,$B895)*SUMIFS(Calculations!$E$3:$E$53,Calculations!$A$3:$A$53,$B895)</f>
        <v>0</v>
      </c>
      <c r="P895" s="107">
        <f>P169/SUMIFS(P$3:P$722,$B$3:$B$722,$B895)*SUMIFS(Calculations!$E$3:$E$53,Calculations!$A$3:$A$53,$B895)</f>
        <v>0</v>
      </c>
      <c r="Q895" s="107">
        <f>Q169/SUMIFS(Q$3:Q$722,$B$3:$B$722,$B895)*SUMIFS(Calculations!$E$3:$E$53,Calculations!$A$3:$A$53,$B895)</f>
        <v>0</v>
      </c>
      <c r="R895" s="107">
        <f>R169/SUMIFS(R$3:R$722,$B$3:$B$722,$B895)*SUMIFS(Calculations!$E$3:$E$53,Calculations!$A$3:$A$53,$B895)</f>
        <v>0</v>
      </c>
    </row>
    <row r="896" spans="2:18" ht="15.75" customHeight="1">
      <c r="B896" s="107" t="s">
        <v>547</v>
      </c>
      <c r="C896" s="107" t="s">
        <v>448</v>
      </c>
      <c r="D896" s="107" t="s">
        <v>640</v>
      </c>
      <c r="E896" s="107" t="str">
        <f t="shared" si="302"/>
        <v>solar thermal</v>
      </c>
      <c r="F896" s="107">
        <f>F170/SUMIFS(F$3:F$722,$B$3:$B$722,$B896)*SUMIFS(Calculations!$E$3:$E$53,Calculations!$A$3:$A$53,$B896)</f>
        <v>0</v>
      </c>
      <c r="G896" s="107">
        <f>G170/SUMIFS(G$3:G$722,$B$3:$B$722,$B896)*SUMIFS(Calculations!$E$3:$E$53,Calculations!$A$3:$A$53,$B896)</f>
        <v>0</v>
      </c>
      <c r="H896" s="107">
        <f>H170/SUMIFS(H$3:H$722,$B$3:$B$722,$B896)*SUMIFS(Calculations!$E$3:$E$53,Calculations!$A$3:$A$53,$B896)</f>
        <v>0</v>
      </c>
      <c r="I896" s="107">
        <f>I170/SUMIFS(I$3:I$722,$B$3:$B$722,$B896)*SUMIFS(Calculations!$E$3:$E$53,Calculations!$A$3:$A$53,$B896)</f>
        <v>0</v>
      </c>
      <c r="J896" s="107">
        <f>J170/SUMIFS(J$3:J$722,$B$3:$B$722,$B896)*SUMIFS(Calculations!$E$3:$E$53,Calculations!$A$3:$A$53,$B896)</f>
        <v>0</v>
      </c>
      <c r="K896" s="107">
        <f>K170/SUMIFS(K$3:K$722,$B$3:$B$722,$B896)*SUMIFS(Calculations!$E$3:$E$53,Calculations!$A$3:$A$53,$B896)</f>
        <v>0</v>
      </c>
      <c r="L896" s="107">
        <f>L170/SUMIFS(L$3:L$722,$B$3:$B$722,$B896)*SUMIFS(Calculations!$E$3:$E$53,Calculations!$A$3:$A$53,$B896)</f>
        <v>0</v>
      </c>
      <c r="M896" s="107">
        <f>M170/SUMIFS(M$3:M$722,$B$3:$B$722,$B896)*SUMIFS(Calculations!$E$3:$E$53,Calculations!$A$3:$A$53,$B896)</f>
        <v>0</v>
      </c>
      <c r="N896" s="107">
        <f>N170/SUMIFS(N$3:N$722,$B$3:$B$722,$B896)*SUMIFS(Calculations!$E$3:$E$53,Calculations!$A$3:$A$53,$B896)</f>
        <v>0</v>
      </c>
      <c r="O896" s="107">
        <f>O170/SUMIFS(O$3:O$722,$B$3:$B$722,$B896)*SUMIFS(Calculations!$E$3:$E$53,Calculations!$A$3:$A$53,$B896)</f>
        <v>0</v>
      </c>
      <c r="P896" s="107">
        <f>P170/SUMIFS(P$3:P$722,$B$3:$B$722,$B896)*SUMIFS(Calculations!$E$3:$E$53,Calculations!$A$3:$A$53,$B896)</f>
        <v>0</v>
      </c>
      <c r="Q896" s="107">
        <f>Q170/SUMIFS(Q$3:Q$722,$B$3:$B$722,$B896)*SUMIFS(Calculations!$E$3:$E$53,Calculations!$A$3:$A$53,$B896)</f>
        <v>0</v>
      </c>
      <c r="R896" s="107">
        <f>R170/SUMIFS(R$3:R$722,$B$3:$B$722,$B896)*SUMIFS(Calculations!$E$3:$E$53,Calculations!$A$3:$A$53,$B896)</f>
        <v>0</v>
      </c>
    </row>
    <row r="897" spans="2:18" ht="15.75" customHeight="1">
      <c r="B897" s="107" t="s">
        <v>547</v>
      </c>
      <c r="C897" s="107" t="s">
        <v>448</v>
      </c>
      <c r="D897" s="107" t="s">
        <v>641</v>
      </c>
      <c r="E897" s="107" t="str">
        <f t="shared" si="302"/>
        <v>geothermal</v>
      </c>
      <c r="F897" s="107">
        <f>F171/SUMIFS(F$3:F$722,$B$3:$B$722,$B897)*SUMIFS(Calculations!$E$3:$E$53,Calculations!$A$3:$A$53,$B897)</f>
        <v>0</v>
      </c>
      <c r="G897" s="107">
        <f>G171/SUMIFS(G$3:G$722,$B$3:$B$722,$B897)*SUMIFS(Calculations!$E$3:$E$53,Calculations!$A$3:$A$53,$B897)</f>
        <v>0</v>
      </c>
      <c r="H897" s="107">
        <f>H171/SUMIFS(H$3:H$722,$B$3:$B$722,$B897)*SUMIFS(Calculations!$E$3:$E$53,Calculations!$A$3:$A$53,$B897)</f>
        <v>0</v>
      </c>
      <c r="I897" s="107">
        <f>I171/SUMIFS(I$3:I$722,$B$3:$B$722,$B897)*SUMIFS(Calculations!$E$3:$E$53,Calculations!$A$3:$A$53,$B897)</f>
        <v>0</v>
      </c>
      <c r="J897" s="107">
        <f>J171/SUMIFS(J$3:J$722,$B$3:$B$722,$B897)*SUMIFS(Calculations!$E$3:$E$53,Calculations!$A$3:$A$53,$B897)</f>
        <v>0</v>
      </c>
      <c r="K897" s="107">
        <f>K171/SUMIFS(K$3:K$722,$B$3:$B$722,$B897)*SUMIFS(Calculations!$E$3:$E$53,Calculations!$A$3:$A$53,$B897)</f>
        <v>0</v>
      </c>
      <c r="L897" s="107">
        <f>L171/SUMIFS(L$3:L$722,$B$3:$B$722,$B897)*SUMIFS(Calculations!$E$3:$E$53,Calculations!$A$3:$A$53,$B897)</f>
        <v>0</v>
      </c>
      <c r="M897" s="107">
        <f>M171/SUMIFS(M$3:M$722,$B$3:$B$722,$B897)*SUMIFS(Calculations!$E$3:$E$53,Calculations!$A$3:$A$53,$B897)</f>
        <v>0</v>
      </c>
      <c r="N897" s="107">
        <f>N171/SUMIFS(N$3:N$722,$B$3:$B$722,$B897)*SUMIFS(Calculations!$E$3:$E$53,Calculations!$A$3:$A$53,$B897)</f>
        <v>0</v>
      </c>
      <c r="O897" s="107">
        <f>O171/SUMIFS(O$3:O$722,$B$3:$B$722,$B897)*SUMIFS(Calculations!$E$3:$E$53,Calculations!$A$3:$A$53,$B897)</f>
        <v>0</v>
      </c>
      <c r="P897" s="107">
        <f>P171/SUMIFS(P$3:P$722,$B$3:$B$722,$B897)*SUMIFS(Calculations!$E$3:$E$53,Calculations!$A$3:$A$53,$B897)</f>
        <v>0</v>
      </c>
      <c r="Q897" s="107">
        <f>Q171/SUMIFS(Q$3:Q$722,$B$3:$B$722,$B897)*SUMIFS(Calculations!$E$3:$E$53,Calculations!$A$3:$A$53,$B897)</f>
        <v>0</v>
      </c>
      <c r="R897" s="107">
        <f>R171/SUMIFS(R$3:R$722,$B$3:$B$722,$B897)*SUMIFS(Calculations!$E$3:$E$53,Calculations!$A$3:$A$53,$B897)</f>
        <v>0</v>
      </c>
    </row>
    <row r="898" spans="2:18" ht="15.75" customHeight="1">
      <c r="B898" s="107" t="s">
        <v>547</v>
      </c>
      <c r="C898" s="107" t="s">
        <v>448</v>
      </c>
      <c r="D898" s="107" t="s">
        <v>642</v>
      </c>
      <c r="E898" s="107" t="str">
        <f t="shared" si="302"/>
        <v>hydro</v>
      </c>
      <c r="F898" s="107">
        <f>F172/SUMIFS(F$3:F$722,$B$3:$B$722,$B898)*SUMIFS(Calculations!$E$3:$E$53,Calculations!$A$3:$A$53,$B898)</f>
        <v>0</v>
      </c>
      <c r="G898" s="107">
        <f>G172/SUMIFS(G$3:G$722,$B$3:$B$722,$B898)*SUMIFS(Calculations!$E$3:$E$53,Calculations!$A$3:$A$53,$B898)</f>
        <v>0</v>
      </c>
      <c r="H898" s="107">
        <f>H172/SUMIFS(H$3:H$722,$B$3:$B$722,$B898)*SUMIFS(Calculations!$E$3:$E$53,Calculations!$A$3:$A$53,$B898)</f>
        <v>0</v>
      </c>
      <c r="I898" s="107">
        <f>I172/SUMIFS(I$3:I$722,$B$3:$B$722,$B898)*SUMIFS(Calculations!$E$3:$E$53,Calculations!$A$3:$A$53,$B898)</f>
        <v>0</v>
      </c>
      <c r="J898" s="107">
        <f>J172/SUMIFS(J$3:J$722,$B$3:$B$722,$B898)*SUMIFS(Calculations!$E$3:$E$53,Calculations!$A$3:$A$53,$B898)</f>
        <v>0</v>
      </c>
      <c r="K898" s="107">
        <f>K172/SUMIFS(K$3:K$722,$B$3:$B$722,$B898)*SUMIFS(Calculations!$E$3:$E$53,Calculations!$A$3:$A$53,$B898)</f>
        <v>0</v>
      </c>
      <c r="L898" s="107">
        <f>L172/SUMIFS(L$3:L$722,$B$3:$B$722,$B898)*SUMIFS(Calculations!$E$3:$E$53,Calculations!$A$3:$A$53,$B898)</f>
        <v>0</v>
      </c>
      <c r="M898" s="107">
        <f>M172/SUMIFS(M$3:M$722,$B$3:$B$722,$B898)*SUMIFS(Calculations!$E$3:$E$53,Calculations!$A$3:$A$53,$B898)</f>
        <v>0</v>
      </c>
      <c r="N898" s="107">
        <f>N172/SUMIFS(N$3:N$722,$B$3:$B$722,$B898)*SUMIFS(Calculations!$E$3:$E$53,Calculations!$A$3:$A$53,$B898)</f>
        <v>0</v>
      </c>
      <c r="O898" s="107">
        <f>O172/SUMIFS(O$3:O$722,$B$3:$B$722,$B898)*SUMIFS(Calculations!$E$3:$E$53,Calculations!$A$3:$A$53,$B898)</f>
        <v>0</v>
      </c>
      <c r="P898" s="107">
        <f>P172/SUMIFS(P$3:P$722,$B$3:$B$722,$B898)*SUMIFS(Calculations!$E$3:$E$53,Calculations!$A$3:$A$53,$B898)</f>
        <v>0</v>
      </c>
      <c r="Q898" s="107">
        <f>Q172/SUMIFS(Q$3:Q$722,$B$3:$B$722,$B898)*SUMIFS(Calculations!$E$3:$E$53,Calculations!$A$3:$A$53,$B898)</f>
        <v>0</v>
      </c>
      <c r="R898" s="107">
        <f>R172/SUMIFS(R$3:R$722,$B$3:$B$722,$B898)*SUMIFS(Calculations!$E$3:$E$53,Calculations!$A$3:$A$53,$B898)</f>
        <v>0</v>
      </c>
    </row>
    <row r="899" spans="2:18" ht="15.75" customHeight="1">
      <c r="B899" s="107" t="s">
        <v>547</v>
      </c>
      <c r="C899" s="107" t="s">
        <v>448</v>
      </c>
      <c r="D899" s="107" t="s">
        <v>632</v>
      </c>
      <c r="E899" s="107" t="str">
        <f t="shared" si="302"/>
        <v>hydro</v>
      </c>
      <c r="F899" s="107">
        <f>F173/SUMIFS(F$3:F$722,$B$3:$B$722,$B899)*SUMIFS(Calculations!$E$3:$E$53,Calculations!$A$3:$A$53,$B899)</f>
        <v>0</v>
      </c>
      <c r="G899" s="107">
        <f>G173/SUMIFS(G$3:G$722,$B$3:$B$722,$B899)*SUMIFS(Calculations!$E$3:$E$53,Calculations!$A$3:$A$53,$B899)</f>
        <v>0</v>
      </c>
      <c r="H899" s="107">
        <f>H173/SUMIFS(H$3:H$722,$B$3:$B$722,$B899)*SUMIFS(Calculations!$E$3:$E$53,Calculations!$A$3:$A$53,$B899)</f>
        <v>0</v>
      </c>
      <c r="I899" s="107">
        <f>I173/SUMIFS(I$3:I$722,$B$3:$B$722,$B899)*SUMIFS(Calculations!$E$3:$E$53,Calculations!$A$3:$A$53,$B899)</f>
        <v>0</v>
      </c>
      <c r="J899" s="107">
        <f>J173/SUMIFS(J$3:J$722,$B$3:$B$722,$B899)*SUMIFS(Calculations!$E$3:$E$53,Calculations!$A$3:$A$53,$B899)</f>
        <v>0</v>
      </c>
      <c r="K899" s="107">
        <f>K173/SUMIFS(K$3:K$722,$B$3:$B$722,$B899)*SUMIFS(Calculations!$E$3:$E$53,Calculations!$A$3:$A$53,$B899)</f>
        <v>0</v>
      </c>
      <c r="L899" s="107">
        <f>L173/SUMIFS(L$3:L$722,$B$3:$B$722,$B899)*SUMIFS(Calculations!$E$3:$E$53,Calculations!$A$3:$A$53,$B899)</f>
        <v>0</v>
      </c>
      <c r="M899" s="107">
        <f>M173/SUMIFS(M$3:M$722,$B$3:$B$722,$B899)*SUMIFS(Calculations!$E$3:$E$53,Calculations!$A$3:$A$53,$B899)</f>
        <v>0</v>
      </c>
      <c r="N899" s="107">
        <f>N173/SUMIFS(N$3:N$722,$B$3:$B$722,$B899)*SUMIFS(Calculations!$E$3:$E$53,Calculations!$A$3:$A$53,$B899)</f>
        <v>0</v>
      </c>
      <c r="O899" s="107">
        <f>O173/SUMIFS(O$3:O$722,$B$3:$B$722,$B899)*SUMIFS(Calculations!$E$3:$E$53,Calculations!$A$3:$A$53,$B899)</f>
        <v>0</v>
      </c>
      <c r="P899" s="107">
        <f>P173/SUMIFS(P$3:P$722,$B$3:$B$722,$B899)*SUMIFS(Calculations!$E$3:$E$53,Calculations!$A$3:$A$53,$B899)</f>
        <v>0</v>
      </c>
      <c r="Q899" s="107">
        <f>Q173/SUMIFS(Q$3:Q$722,$B$3:$B$722,$B899)*SUMIFS(Calculations!$E$3:$E$53,Calculations!$A$3:$A$53,$B899)</f>
        <v>0</v>
      </c>
      <c r="R899" s="107">
        <f>R173/SUMIFS(R$3:R$722,$B$3:$B$722,$B899)*SUMIFS(Calculations!$E$3:$E$53,Calculations!$A$3:$A$53,$B899)</f>
        <v>0</v>
      </c>
    </row>
    <row r="900" spans="2:18" ht="15.75" customHeight="1">
      <c r="B900" s="107" t="s">
        <v>547</v>
      </c>
      <c r="C900" s="107" t="s">
        <v>448</v>
      </c>
      <c r="D900" s="107" t="s">
        <v>643</v>
      </c>
      <c r="E900" s="107" t="str">
        <f t="shared" si="302"/>
        <v>onshore wind</v>
      </c>
      <c r="F900" s="107">
        <f>F174/SUMIFS(F$3:F$722,$B$3:$B$722,$B900)*SUMIFS(Calculations!$E$3:$E$53,Calculations!$A$3:$A$53,$B900)</f>
        <v>0</v>
      </c>
      <c r="G900" s="107">
        <f>G174/SUMIFS(G$3:G$722,$B$3:$B$722,$B900)*SUMIFS(Calculations!$E$3:$E$53,Calculations!$A$3:$A$53,$B900)</f>
        <v>0</v>
      </c>
      <c r="H900" s="107">
        <f>H174/SUMIFS(H$3:H$722,$B$3:$B$722,$B900)*SUMIFS(Calculations!$E$3:$E$53,Calculations!$A$3:$A$53,$B900)</f>
        <v>0</v>
      </c>
      <c r="I900" s="107">
        <f>I174/SUMIFS(I$3:I$722,$B$3:$B$722,$B900)*SUMIFS(Calculations!$E$3:$E$53,Calculations!$A$3:$A$53,$B900)</f>
        <v>0</v>
      </c>
      <c r="J900" s="107">
        <f>J174/SUMIFS(J$3:J$722,$B$3:$B$722,$B900)*SUMIFS(Calculations!$E$3:$E$53,Calculations!$A$3:$A$53,$B900)</f>
        <v>0</v>
      </c>
      <c r="K900" s="107">
        <f>K174/SUMIFS(K$3:K$722,$B$3:$B$722,$B900)*SUMIFS(Calculations!$E$3:$E$53,Calculations!$A$3:$A$53,$B900)</f>
        <v>0</v>
      </c>
      <c r="L900" s="107">
        <f>L174/SUMIFS(L$3:L$722,$B$3:$B$722,$B900)*SUMIFS(Calculations!$E$3:$E$53,Calculations!$A$3:$A$53,$B900)</f>
        <v>0</v>
      </c>
      <c r="M900" s="107">
        <f>M174/SUMIFS(M$3:M$722,$B$3:$B$722,$B900)*SUMIFS(Calculations!$E$3:$E$53,Calculations!$A$3:$A$53,$B900)</f>
        <v>0</v>
      </c>
      <c r="N900" s="107">
        <f>N174/SUMIFS(N$3:N$722,$B$3:$B$722,$B900)*SUMIFS(Calculations!$E$3:$E$53,Calculations!$A$3:$A$53,$B900)</f>
        <v>0</v>
      </c>
      <c r="O900" s="107">
        <f>O174/SUMIFS(O$3:O$722,$B$3:$B$722,$B900)*SUMIFS(Calculations!$E$3:$E$53,Calculations!$A$3:$A$53,$B900)</f>
        <v>0</v>
      </c>
      <c r="P900" s="107">
        <f>P174/SUMIFS(P$3:P$722,$B$3:$B$722,$B900)*SUMIFS(Calculations!$E$3:$E$53,Calculations!$A$3:$A$53,$B900)</f>
        <v>0</v>
      </c>
      <c r="Q900" s="107">
        <f>Q174/SUMIFS(Q$3:Q$722,$B$3:$B$722,$B900)*SUMIFS(Calculations!$E$3:$E$53,Calculations!$A$3:$A$53,$B900)</f>
        <v>0</v>
      </c>
      <c r="R900" s="107">
        <f>R174/SUMIFS(R$3:R$722,$B$3:$B$722,$B900)*SUMIFS(Calculations!$E$3:$E$53,Calculations!$A$3:$A$53,$B900)</f>
        <v>0</v>
      </c>
    </row>
    <row r="901" spans="2:18" ht="15.75" customHeight="1">
      <c r="B901" s="107" t="s">
        <v>547</v>
      </c>
      <c r="C901" s="107" t="s">
        <v>448</v>
      </c>
      <c r="D901" s="107" t="s">
        <v>644</v>
      </c>
      <c r="E901" s="107" t="str">
        <f t="shared" si="302"/>
        <v>natural gas nonpeaker</v>
      </c>
      <c r="F901" s="107">
        <f>F175/SUMIFS(F$3:F$722,$B$3:$B$722,$B901)*SUMIFS(Calculations!$E$3:$E$53,Calculations!$A$3:$A$53,$B901)</f>
        <v>0</v>
      </c>
      <c r="G901" s="107">
        <f>G175/SUMIFS(G$3:G$722,$B$3:$B$722,$B901)*SUMIFS(Calculations!$E$3:$E$53,Calculations!$A$3:$A$53,$B901)</f>
        <v>0</v>
      </c>
      <c r="H901" s="107">
        <f>H175/SUMIFS(H$3:H$722,$B$3:$B$722,$B901)*SUMIFS(Calculations!$E$3:$E$53,Calculations!$A$3:$A$53,$B901)</f>
        <v>0</v>
      </c>
      <c r="I901" s="107">
        <f>I175/SUMIFS(I$3:I$722,$B$3:$B$722,$B901)*SUMIFS(Calculations!$E$3:$E$53,Calculations!$A$3:$A$53,$B901)</f>
        <v>0</v>
      </c>
      <c r="J901" s="107">
        <f>J175/SUMIFS(J$3:J$722,$B$3:$B$722,$B901)*SUMIFS(Calculations!$E$3:$E$53,Calculations!$A$3:$A$53,$B901)</f>
        <v>0</v>
      </c>
      <c r="K901" s="107">
        <f>K175/SUMIFS(K$3:K$722,$B$3:$B$722,$B901)*SUMIFS(Calculations!$E$3:$E$53,Calculations!$A$3:$A$53,$B901)</f>
        <v>0</v>
      </c>
      <c r="L901" s="107">
        <f>L175/SUMIFS(L$3:L$722,$B$3:$B$722,$B901)*SUMIFS(Calculations!$E$3:$E$53,Calculations!$A$3:$A$53,$B901)</f>
        <v>0</v>
      </c>
      <c r="M901" s="107">
        <f>M175/SUMIFS(M$3:M$722,$B$3:$B$722,$B901)*SUMIFS(Calculations!$E$3:$E$53,Calculations!$A$3:$A$53,$B901)</f>
        <v>0</v>
      </c>
      <c r="N901" s="107">
        <f>N175/SUMIFS(N$3:N$722,$B$3:$B$722,$B901)*SUMIFS(Calculations!$E$3:$E$53,Calculations!$A$3:$A$53,$B901)</f>
        <v>0</v>
      </c>
      <c r="O901" s="107">
        <f>O175/SUMIFS(O$3:O$722,$B$3:$B$722,$B901)*SUMIFS(Calculations!$E$3:$E$53,Calculations!$A$3:$A$53,$B901)</f>
        <v>0</v>
      </c>
      <c r="P901" s="107">
        <f>P175/SUMIFS(P$3:P$722,$B$3:$B$722,$B901)*SUMIFS(Calculations!$E$3:$E$53,Calculations!$A$3:$A$53,$B901)</f>
        <v>0</v>
      </c>
      <c r="Q901" s="107">
        <f>Q175/SUMIFS(Q$3:Q$722,$B$3:$B$722,$B901)*SUMIFS(Calculations!$E$3:$E$53,Calculations!$A$3:$A$53,$B901)</f>
        <v>0</v>
      </c>
      <c r="R901" s="107">
        <f>R175/SUMIFS(R$3:R$722,$B$3:$B$722,$B901)*SUMIFS(Calculations!$E$3:$E$53,Calculations!$A$3:$A$53,$B901)</f>
        <v>0</v>
      </c>
    </row>
    <row r="902" spans="2:18" ht="15.75" customHeight="1">
      <c r="B902" s="107" t="s">
        <v>547</v>
      </c>
      <c r="C902" s="107" t="s">
        <v>448</v>
      </c>
      <c r="D902" s="107" t="s">
        <v>645</v>
      </c>
      <c r="E902" s="107" t="str">
        <f t="shared" si="302"/>
        <v>natural gas peaker</v>
      </c>
      <c r="F902" s="107">
        <f>F176/SUMIFS(F$3:F$722,$B$3:$B$722,$B902)*SUMIFS(Calculations!$E$3:$E$53,Calculations!$A$3:$A$53,$B902)</f>
        <v>0</v>
      </c>
      <c r="G902" s="107">
        <f>G176/SUMIFS(G$3:G$722,$B$3:$B$722,$B902)*SUMIFS(Calculations!$E$3:$E$53,Calculations!$A$3:$A$53,$B902)</f>
        <v>0</v>
      </c>
      <c r="H902" s="107">
        <f>H176/SUMIFS(H$3:H$722,$B$3:$B$722,$B902)*SUMIFS(Calculations!$E$3:$E$53,Calculations!$A$3:$A$53,$B902)</f>
        <v>0</v>
      </c>
      <c r="I902" s="107">
        <f>I176/SUMIFS(I$3:I$722,$B$3:$B$722,$B902)*SUMIFS(Calculations!$E$3:$E$53,Calculations!$A$3:$A$53,$B902)</f>
        <v>0</v>
      </c>
      <c r="J902" s="107">
        <f>J176/SUMIFS(J$3:J$722,$B$3:$B$722,$B902)*SUMIFS(Calculations!$E$3:$E$53,Calculations!$A$3:$A$53,$B902)</f>
        <v>0</v>
      </c>
      <c r="K902" s="107">
        <f>K176/SUMIFS(K$3:K$722,$B$3:$B$722,$B902)*SUMIFS(Calculations!$E$3:$E$53,Calculations!$A$3:$A$53,$B902)</f>
        <v>0</v>
      </c>
      <c r="L902" s="107">
        <f>L176/SUMIFS(L$3:L$722,$B$3:$B$722,$B902)*SUMIFS(Calculations!$E$3:$E$53,Calculations!$A$3:$A$53,$B902)</f>
        <v>0</v>
      </c>
      <c r="M902" s="107">
        <f>M176/SUMIFS(M$3:M$722,$B$3:$B$722,$B902)*SUMIFS(Calculations!$E$3:$E$53,Calculations!$A$3:$A$53,$B902)</f>
        <v>0</v>
      </c>
      <c r="N902" s="107">
        <f>N176/SUMIFS(N$3:N$722,$B$3:$B$722,$B902)*SUMIFS(Calculations!$E$3:$E$53,Calculations!$A$3:$A$53,$B902)</f>
        <v>0</v>
      </c>
      <c r="O902" s="107">
        <f>O176/SUMIFS(O$3:O$722,$B$3:$B$722,$B902)*SUMIFS(Calculations!$E$3:$E$53,Calculations!$A$3:$A$53,$B902)</f>
        <v>0</v>
      </c>
      <c r="P902" s="107">
        <f>P176/SUMIFS(P$3:P$722,$B$3:$B$722,$B902)*SUMIFS(Calculations!$E$3:$E$53,Calculations!$A$3:$A$53,$B902)</f>
        <v>0</v>
      </c>
      <c r="Q902" s="107">
        <f>Q176/SUMIFS(Q$3:Q$722,$B$3:$B$722,$B902)*SUMIFS(Calculations!$E$3:$E$53,Calculations!$A$3:$A$53,$B902)</f>
        <v>0</v>
      </c>
      <c r="R902" s="107">
        <f>R176/SUMIFS(R$3:R$722,$B$3:$B$722,$B902)*SUMIFS(Calculations!$E$3:$E$53,Calculations!$A$3:$A$53,$B902)</f>
        <v>0</v>
      </c>
    </row>
    <row r="903" spans="2:18" ht="15.75" customHeight="1">
      <c r="B903" s="107" t="s">
        <v>547</v>
      </c>
      <c r="C903" s="107" t="s">
        <v>448</v>
      </c>
      <c r="D903" s="107" t="s">
        <v>646</v>
      </c>
      <c r="E903" s="107" t="str">
        <f t="shared" si="302"/>
        <v>nuclear</v>
      </c>
      <c r="F903" s="107">
        <f>F177/SUMIFS(F$3:F$722,$B$3:$B$722,$B903)*SUMIFS(Calculations!$E$3:$E$53,Calculations!$A$3:$A$53,$B903)</f>
        <v>0</v>
      </c>
      <c r="G903" s="107">
        <f>G177/SUMIFS(G$3:G$722,$B$3:$B$722,$B903)*SUMIFS(Calculations!$E$3:$E$53,Calculations!$A$3:$A$53,$B903)</f>
        <v>0</v>
      </c>
      <c r="H903" s="107">
        <f>H177/SUMIFS(H$3:H$722,$B$3:$B$722,$B903)*SUMIFS(Calculations!$E$3:$E$53,Calculations!$A$3:$A$53,$B903)</f>
        <v>0</v>
      </c>
      <c r="I903" s="107">
        <f>I177/SUMIFS(I$3:I$722,$B$3:$B$722,$B903)*SUMIFS(Calculations!$E$3:$E$53,Calculations!$A$3:$A$53,$B903)</f>
        <v>0</v>
      </c>
      <c r="J903" s="107">
        <f>J177/SUMIFS(J$3:J$722,$B$3:$B$722,$B903)*SUMIFS(Calculations!$E$3:$E$53,Calculations!$A$3:$A$53,$B903)</f>
        <v>0</v>
      </c>
      <c r="K903" s="107">
        <f>K177/SUMIFS(K$3:K$722,$B$3:$B$722,$B903)*SUMIFS(Calculations!$E$3:$E$53,Calculations!$A$3:$A$53,$B903)</f>
        <v>0</v>
      </c>
      <c r="L903" s="107">
        <f>L177/SUMIFS(L$3:L$722,$B$3:$B$722,$B903)*SUMIFS(Calculations!$E$3:$E$53,Calculations!$A$3:$A$53,$B903)</f>
        <v>0</v>
      </c>
      <c r="M903" s="107">
        <f>M177/SUMIFS(M$3:M$722,$B$3:$B$722,$B903)*SUMIFS(Calculations!$E$3:$E$53,Calculations!$A$3:$A$53,$B903)</f>
        <v>0</v>
      </c>
      <c r="N903" s="107">
        <f>N177/SUMIFS(N$3:N$722,$B$3:$B$722,$B903)*SUMIFS(Calculations!$E$3:$E$53,Calculations!$A$3:$A$53,$B903)</f>
        <v>0</v>
      </c>
      <c r="O903" s="107">
        <f>O177/SUMIFS(O$3:O$722,$B$3:$B$722,$B903)*SUMIFS(Calculations!$E$3:$E$53,Calculations!$A$3:$A$53,$B903)</f>
        <v>0</v>
      </c>
      <c r="P903" s="107">
        <f>P177/SUMIFS(P$3:P$722,$B$3:$B$722,$B903)*SUMIFS(Calculations!$E$3:$E$53,Calculations!$A$3:$A$53,$B903)</f>
        <v>0</v>
      </c>
      <c r="Q903" s="107">
        <f>Q177/SUMIFS(Q$3:Q$722,$B$3:$B$722,$B903)*SUMIFS(Calculations!$E$3:$E$53,Calculations!$A$3:$A$53,$B903)</f>
        <v>0</v>
      </c>
      <c r="R903" s="107">
        <f>R177/SUMIFS(R$3:R$722,$B$3:$B$722,$B903)*SUMIFS(Calculations!$E$3:$E$53,Calculations!$A$3:$A$53,$B903)</f>
        <v>0</v>
      </c>
    </row>
    <row r="904" spans="2:18" ht="15.75" customHeight="1">
      <c r="B904" s="107" t="s">
        <v>547</v>
      </c>
      <c r="C904" s="107" t="s">
        <v>448</v>
      </c>
      <c r="D904" s="107" t="s">
        <v>647</v>
      </c>
      <c r="E904" s="107" t="str">
        <f t="shared" si="302"/>
        <v>offshore wind</v>
      </c>
      <c r="F904" s="107">
        <f>F178/SUMIFS(F$3:F$722,$B$3:$B$722,$B904)*SUMIFS(Calculations!$E$3:$E$53,Calculations!$A$3:$A$53,$B904)</f>
        <v>0</v>
      </c>
      <c r="G904" s="107">
        <f>G178/SUMIFS(G$3:G$722,$B$3:$B$722,$B904)*SUMIFS(Calculations!$E$3:$E$53,Calculations!$A$3:$A$53,$B904)</f>
        <v>0</v>
      </c>
      <c r="H904" s="107">
        <f>H178/SUMIFS(H$3:H$722,$B$3:$B$722,$B904)*SUMIFS(Calculations!$E$3:$E$53,Calculations!$A$3:$A$53,$B904)</f>
        <v>0</v>
      </c>
      <c r="I904" s="107">
        <f>I178/SUMIFS(I$3:I$722,$B$3:$B$722,$B904)*SUMIFS(Calculations!$E$3:$E$53,Calculations!$A$3:$A$53,$B904)</f>
        <v>0</v>
      </c>
      <c r="J904" s="107">
        <f>J178/SUMIFS(J$3:J$722,$B$3:$B$722,$B904)*SUMIFS(Calculations!$E$3:$E$53,Calculations!$A$3:$A$53,$B904)</f>
        <v>0</v>
      </c>
      <c r="K904" s="107">
        <f>K178/SUMIFS(K$3:K$722,$B$3:$B$722,$B904)*SUMIFS(Calculations!$E$3:$E$53,Calculations!$A$3:$A$53,$B904)</f>
        <v>0</v>
      </c>
      <c r="L904" s="107">
        <f>L178/SUMIFS(L$3:L$722,$B$3:$B$722,$B904)*SUMIFS(Calculations!$E$3:$E$53,Calculations!$A$3:$A$53,$B904)</f>
        <v>0</v>
      </c>
      <c r="M904" s="107">
        <f>M178/SUMIFS(M$3:M$722,$B$3:$B$722,$B904)*SUMIFS(Calculations!$E$3:$E$53,Calculations!$A$3:$A$53,$B904)</f>
        <v>0</v>
      </c>
      <c r="N904" s="107">
        <f>N178/SUMIFS(N$3:N$722,$B$3:$B$722,$B904)*SUMIFS(Calculations!$E$3:$E$53,Calculations!$A$3:$A$53,$B904)</f>
        <v>0</v>
      </c>
      <c r="O904" s="107">
        <f>O178/SUMIFS(O$3:O$722,$B$3:$B$722,$B904)*SUMIFS(Calculations!$E$3:$E$53,Calculations!$A$3:$A$53,$B904)</f>
        <v>0</v>
      </c>
      <c r="P904" s="107">
        <f>P178/SUMIFS(P$3:P$722,$B$3:$B$722,$B904)*SUMIFS(Calculations!$E$3:$E$53,Calculations!$A$3:$A$53,$B904)</f>
        <v>0</v>
      </c>
      <c r="Q904" s="107">
        <f>Q178/SUMIFS(Q$3:Q$722,$B$3:$B$722,$B904)*SUMIFS(Calculations!$E$3:$E$53,Calculations!$A$3:$A$53,$B904)</f>
        <v>0</v>
      </c>
      <c r="R904" s="107">
        <f>R178/SUMIFS(R$3:R$722,$B$3:$B$722,$B904)*SUMIFS(Calculations!$E$3:$E$53,Calculations!$A$3:$A$53,$B904)</f>
        <v>0</v>
      </c>
    </row>
    <row r="905" spans="2:18" ht="15.75" customHeight="1">
      <c r="B905" s="107" t="s">
        <v>547</v>
      </c>
      <c r="C905" s="107" t="s">
        <v>448</v>
      </c>
      <c r="D905" s="107" t="s">
        <v>648</v>
      </c>
      <c r="E905" s="107" t="str">
        <f t="shared" si="302"/>
        <v>crude oil</v>
      </c>
      <c r="F905" s="107">
        <f>F179/SUMIFS(F$3:F$722,$B$3:$B$722,$B905)*SUMIFS(Calculations!$E$3:$E$53,Calculations!$A$3:$A$53,$B905)</f>
        <v>0</v>
      </c>
      <c r="G905" s="107">
        <f>G179/SUMIFS(G$3:G$722,$B$3:$B$722,$B905)*SUMIFS(Calculations!$E$3:$E$53,Calculations!$A$3:$A$53,$B905)</f>
        <v>0</v>
      </c>
      <c r="H905" s="107">
        <f>H179/SUMIFS(H$3:H$722,$B$3:$B$722,$B905)*SUMIFS(Calculations!$E$3:$E$53,Calculations!$A$3:$A$53,$B905)</f>
        <v>0</v>
      </c>
      <c r="I905" s="107">
        <f>I179/SUMIFS(I$3:I$722,$B$3:$B$722,$B905)*SUMIFS(Calculations!$E$3:$E$53,Calculations!$A$3:$A$53,$B905)</f>
        <v>0</v>
      </c>
      <c r="J905" s="107">
        <f>J179/SUMIFS(J$3:J$722,$B$3:$B$722,$B905)*SUMIFS(Calculations!$E$3:$E$53,Calculations!$A$3:$A$53,$B905)</f>
        <v>0</v>
      </c>
      <c r="K905" s="107">
        <f>K179/SUMIFS(K$3:K$722,$B$3:$B$722,$B905)*SUMIFS(Calculations!$E$3:$E$53,Calculations!$A$3:$A$53,$B905)</f>
        <v>0</v>
      </c>
      <c r="L905" s="107">
        <f>L179/SUMIFS(L$3:L$722,$B$3:$B$722,$B905)*SUMIFS(Calculations!$E$3:$E$53,Calculations!$A$3:$A$53,$B905)</f>
        <v>0</v>
      </c>
      <c r="M905" s="107">
        <f>M179/SUMIFS(M$3:M$722,$B$3:$B$722,$B905)*SUMIFS(Calculations!$E$3:$E$53,Calculations!$A$3:$A$53,$B905)</f>
        <v>0</v>
      </c>
      <c r="N905" s="107">
        <f>N179/SUMIFS(N$3:N$722,$B$3:$B$722,$B905)*SUMIFS(Calculations!$E$3:$E$53,Calculations!$A$3:$A$53,$B905)</f>
        <v>0</v>
      </c>
      <c r="O905" s="107">
        <f>O179/SUMIFS(O$3:O$722,$B$3:$B$722,$B905)*SUMIFS(Calculations!$E$3:$E$53,Calculations!$A$3:$A$53,$B905)</f>
        <v>0</v>
      </c>
      <c r="P905" s="107">
        <f>P179/SUMIFS(P$3:P$722,$B$3:$B$722,$B905)*SUMIFS(Calculations!$E$3:$E$53,Calculations!$A$3:$A$53,$B905)</f>
        <v>0</v>
      </c>
      <c r="Q905" s="107">
        <f>Q179/SUMIFS(Q$3:Q$722,$B$3:$B$722,$B905)*SUMIFS(Calculations!$E$3:$E$53,Calculations!$A$3:$A$53,$B905)</f>
        <v>0</v>
      </c>
      <c r="R905" s="107">
        <f>R179/SUMIFS(R$3:R$722,$B$3:$B$722,$B905)*SUMIFS(Calculations!$E$3:$E$53,Calculations!$A$3:$A$53,$B905)</f>
        <v>0</v>
      </c>
    </row>
    <row r="906" spans="2:18" ht="15.75" customHeight="1">
      <c r="B906" s="107" t="s">
        <v>547</v>
      </c>
      <c r="C906" s="107" t="s">
        <v>448</v>
      </c>
      <c r="D906" s="107" t="s">
        <v>649</v>
      </c>
      <c r="E906" s="107" t="str">
        <f t="shared" si="302"/>
        <v>solar PV</v>
      </c>
      <c r="F906" s="107">
        <f>F180/SUMIFS(F$3:F$722,$B$3:$B$722,$B906)*SUMIFS(Calculations!$E$3:$E$53,Calculations!$A$3:$A$53,$B906)</f>
        <v>0</v>
      </c>
      <c r="G906" s="107">
        <f>G180/SUMIFS(G$3:G$722,$B$3:$B$722,$B906)*SUMIFS(Calculations!$E$3:$E$53,Calculations!$A$3:$A$53,$B906)</f>
        <v>0</v>
      </c>
      <c r="H906" s="107">
        <f>H180/SUMIFS(H$3:H$722,$B$3:$B$722,$B906)*SUMIFS(Calculations!$E$3:$E$53,Calculations!$A$3:$A$53,$B906)</f>
        <v>0</v>
      </c>
      <c r="I906" s="107">
        <f>I180/SUMIFS(I$3:I$722,$B$3:$B$722,$B906)*SUMIFS(Calculations!$E$3:$E$53,Calculations!$A$3:$A$53,$B906)</f>
        <v>0</v>
      </c>
      <c r="J906" s="107">
        <f>J180/SUMIFS(J$3:J$722,$B$3:$B$722,$B906)*SUMIFS(Calculations!$E$3:$E$53,Calculations!$A$3:$A$53,$B906)</f>
        <v>0</v>
      </c>
      <c r="K906" s="107">
        <f>K180/SUMIFS(K$3:K$722,$B$3:$B$722,$B906)*SUMIFS(Calculations!$E$3:$E$53,Calculations!$A$3:$A$53,$B906)</f>
        <v>0</v>
      </c>
      <c r="L906" s="107">
        <f>L180/SUMIFS(L$3:L$722,$B$3:$B$722,$B906)*SUMIFS(Calculations!$E$3:$E$53,Calculations!$A$3:$A$53,$B906)</f>
        <v>0</v>
      </c>
      <c r="M906" s="107">
        <f>M180/SUMIFS(M$3:M$722,$B$3:$B$722,$B906)*SUMIFS(Calculations!$E$3:$E$53,Calculations!$A$3:$A$53,$B906)</f>
        <v>0</v>
      </c>
      <c r="N906" s="107">
        <f>N180/SUMIFS(N$3:N$722,$B$3:$B$722,$B906)*SUMIFS(Calculations!$E$3:$E$53,Calculations!$A$3:$A$53,$B906)</f>
        <v>0</v>
      </c>
      <c r="O906" s="107">
        <f>O180/SUMIFS(O$3:O$722,$B$3:$B$722,$B906)*SUMIFS(Calculations!$E$3:$E$53,Calculations!$A$3:$A$53,$B906)</f>
        <v>0</v>
      </c>
      <c r="P906" s="107">
        <f>P180/SUMIFS(P$3:P$722,$B$3:$B$722,$B906)*SUMIFS(Calculations!$E$3:$E$53,Calculations!$A$3:$A$53,$B906)</f>
        <v>0</v>
      </c>
      <c r="Q906" s="107">
        <f>Q180/SUMIFS(Q$3:Q$722,$B$3:$B$722,$B906)*SUMIFS(Calculations!$E$3:$E$53,Calculations!$A$3:$A$53,$B906)</f>
        <v>0</v>
      </c>
      <c r="R906" s="107">
        <f>R180/SUMIFS(R$3:R$722,$B$3:$B$722,$B906)*SUMIFS(Calculations!$E$3:$E$53,Calculations!$A$3:$A$53,$B906)</f>
        <v>0</v>
      </c>
    </row>
    <row r="907" spans="2:18" ht="15.75" customHeight="1">
      <c r="B907" s="107" t="s">
        <v>547</v>
      </c>
      <c r="C907" s="107" t="s">
        <v>448</v>
      </c>
      <c r="D907" s="107" t="s">
        <v>650</v>
      </c>
      <c r="E907" s="107" t="str">
        <f t="shared" si="302"/>
        <v>storage</v>
      </c>
      <c r="F907" s="107">
        <f>F181/SUMIFS(F$3:F$722,$B$3:$B$722,$B907)*SUMIFS(Calculations!$E$3:$E$53,Calculations!$A$3:$A$53,$B907)</f>
        <v>0</v>
      </c>
      <c r="G907" s="107">
        <f>G181/SUMIFS(G$3:G$722,$B$3:$B$722,$B907)*SUMIFS(Calculations!$E$3:$E$53,Calculations!$A$3:$A$53,$B907)</f>
        <v>0</v>
      </c>
      <c r="H907" s="107">
        <f>H181/SUMIFS(H$3:H$722,$B$3:$B$722,$B907)*SUMIFS(Calculations!$E$3:$E$53,Calculations!$A$3:$A$53,$B907)</f>
        <v>0</v>
      </c>
      <c r="I907" s="107">
        <f>I181/SUMIFS(I$3:I$722,$B$3:$B$722,$B907)*SUMIFS(Calculations!$E$3:$E$53,Calculations!$A$3:$A$53,$B907)</f>
        <v>0</v>
      </c>
      <c r="J907" s="107">
        <f>J181/SUMIFS(J$3:J$722,$B$3:$B$722,$B907)*SUMIFS(Calculations!$E$3:$E$53,Calculations!$A$3:$A$53,$B907)</f>
        <v>0</v>
      </c>
      <c r="K907" s="107">
        <f>K181/SUMIFS(K$3:K$722,$B$3:$B$722,$B907)*SUMIFS(Calculations!$E$3:$E$53,Calculations!$A$3:$A$53,$B907)</f>
        <v>0</v>
      </c>
      <c r="L907" s="107">
        <f>L181/SUMIFS(L$3:L$722,$B$3:$B$722,$B907)*SUMIFS(Calculations!$E$3:$E$53,Calculations!$A$3:$A$53,$B907)</f>
        <v>0</v>
      </c>
      <c r="M907" s="107">
        <f>M181/SUMIFS(M$3:M$722,$B$3:$B$722,$B907)*SUMIFS(Calculations!$E$3:$E$53,Calculations!$A$3:$A$53,$B907)</f>
        <v>0</v>
      </c>
      <c r="N907" s="107">
        <f>N181/SUMIFS(N$3:N$722,$B$3:$B$722,$B907)*SUMIFS(Calculations!$E$3:$E$53,Calculations!$A$3:$A$53,$B907)</f>
        <v>0</v>
      </c>
      <c r="O907" s="107">
        <f>O181/SUMIFS(O$3:O$722,$B$3:$B$722,$B907)*SUMIFS(Calculations!$E$3:$E$53,Calculations!$A$3:$A$53,$B907)</f>
        <v>0</v>
      </c>
      <c r="P907" s="107">
        <f>P181/SUMIFS(P$3:P$722,$B$3:$B$722,$B907)*SUMIFS(Calculations!$E$3:$E$53,Calculations!$A$3:$A$53,$B907)</f>
        <v>0</v>
      </c>
      <c r="Q907" s="107">
        <f>Q181/SUMIFS(Q$3:Q$722,$B$3:$B$722,$B907)*SUMIFS(Calculations!$E$3:$E$53,Calculations!$A$3:$A$53,$B907)</f>
        <v>0</v>
      </c>
      <c r="R907" s="107">
        <f>R181/SUMIFS(R$3:R$722,$B$3:$B$722,$B907)*SUMIFS(Calculations!$E$3:$E$53,Calculations!$A$3:$A$53,$B907)</f>
        <v>0</v>
      </c>
    </row>
    <row r="908" spans="2:18" ht="15.75" customHeight="1">
      <c r="B908" s="107" t="s">
        <v>547</v>
      </c>
      <c r="C908" s="107" t="s">
        <v>448</v>
      </c>
      <c r="D908" s="107" t="s">
        <v>652</v>
      </c>
      <c r="E908" s="107" t="str">
        <f t="shared" si="302"/>
        <v>solar PV</v>
      </c>
      <c r="F908" s="107">
        <f>F182/SUMIFS(F$3:F$722,$B$3:$B$722,$B908)*SUMIFS(Calculations!$E$3:$E$53,Calculations!$A$3:$A$53,$B908)</f>
        <v>0</v>
      </c>
      <c r="G908" s="107">
        <f>G182/SUMIFS(G$3:G$722,$B$3:$B$722,$B908)*SUMIFS(Calculations!$E$3:$E$53,Calculations!$A$3:$A$53,$B908)</f>
        <v>0</v>
      </c>
      <c r="H908" s="107">
        <f>H182/SUMIFS(H$3:H$722,$B$3:$B$722,$B908)*SUMIFS(Calculations!$E$3:$E$53,Calculations!$A$3:$A$53,$B908)</f>
        <v>0</v>
      </c>
      <c r="I908" s="107">
        <f>I182/SUMIFS(I$3:I$722,$B$3:$B$722,$B908)*SUMIFS(Calculations!$E$3:$E$53,Calculations!$A$3:$A$53,$B908)</f>
        <v>0</v>
      </c>
      <c r="J908" s="107">
        <f>J182/SUMIFS(J$3:J$722,$B$3:$B$722,$B908)*SUMIFS(Calculations!$E$3:$E$53,Calculations!$A$3:$A$53,$B908)</f>
        <v>0</v>
      </c>
      <c r="K908" s="107">
        <f>K182/SUMIFS(K$3:K$722,$B$3:$B$722,$B908)*SUMIFS(Calculations!$E$3:$E$53,Calculations!$A$3:$A$53,$B908)</f>
        <v>0</v>
      </c>
      <c r="L908" s="107">
        <f>L182/SUMIFS(L$3:L$722,$B$3:$B$722,$B908)*SUMIFS(Calculations!$E$3:$E$53,Calculations!$A$3:$A$53,$B908)</f>
        <v>0</v>
      </c>
      <c r="M908" s="107">
        <f>M182/SUMIFS(M$3:M$722,$B$3:$B$722,$B908)*SUMIFS(Calculations!$E$3:$E$53,Calculations!$A$3:$A$53,$B908)</f>
        <v>0</v>
      </c>
      <c r="N908" s="107">
        <f>N182/SUMIFS(N$3:N$722,$B$3:$B$722,$B908)*SUMIFS(Calculations!$E$3:$E$53,Calculations!$A$3:$A$53,$B908)</f>
        <v>0</v>
      </c>
      <c r="O908" s="107">
        <f>O182/SUMIFS(O$3:O$722,$B$3:$B$722,$B908)*SUMIFS(Calculations!$E$3:$E$53,Calculations!$A$3:$A$53,$B908)</f>
        <v>0</v>
      </c>
      <c r="P908" s="107">
        <f>P182/SUMIFS(P$3:P$722,$B$3:$B$722,$B908)*SUMIFS(Calculations!$E$3:$E$53,Calculations!$A$3:$A$53,$B908)</f>
        <v>0</v>
      </c>
      <c r="Q908" s="107">
        <f>Q182/SUMIFS(Q$3:Q$722,$B$3:$B$722,$B908)*SUMIFS(Calculations!$E$3:$E$53,Calculations!$A$3:$A$53,$B908)</f>
        <v>0</v>
      </c>
      <c r="R908" s="107">
        <f>R182/SUMIFS(R$3:R$722,$B$3:$B$722,$B908)*SUMIFS(Calculations!$E$3:$E$53,Calculations!$A$3:$A$53,$B908)</f>
        <v>0</v>
      </c>
    </row>
    <row r="909" spans="2:18" ht="15.75" customHeight="1">
      <c r="B909" s="107" t="s">
        <v>548</v>
      </c>
      <c r="C909" s="107" t="s">
        <v>448</v>
      </c>
      <c r="D909" s="107" t="s">
        <v>638</v>
      </c>
      <c r="E909" s="107" t="str">
        <f t="shared" si="302"/>
        <v>biomass</v>
      </c>
      <c r="F909" s="107">
        <f>F183/SUMIFS(F$3:F$722,$B$3:$B$722,$B909)*SUMIFS(Calculations!$E$3:$E$53,Calculations!$A$3:$A$53,$B909)</f>
        <v>0</v>
      </c>
      <c r="G909" s="107">
        <f>G183/SUMIFS(G$3:G$722,$B$3:$B$722,$B909)*SUMIFS(Calculations!$E$3:$E$53,Calculations!$A$3:$A$53,$B909)</f>
        <v>0</v>
      </c>
      <c r="H909" s="107">
        <f>H183/SUMIFS(H$3:H$722,$B$3:$B$722,$B909)*SUMIFS(Calculations!$E$3:$E$53,Calculations!$A$3:$A$53,$B909)</f>
        <v>0</v>
      </c>
      <c r="I909" s="107">
        <f>I183/SUMIFS(I$3:I$722,$B$3:$B$722,$B909)*SUMIFS(Calculations!$E$3:$E$53,Calculations!$A$3:$A$53,$B909)</f>
        <v>0</v>
      </c>
      <c r="J909" s="107">
        <f>J183/SUMIFS(J$3:J$722,$B$3:$B$722,$B909)*SUMIFS(Calculations!$E$3:$E$53,Calculations!$A$3:$A$53,$B909)</f>
        <v>0</v>
      </c>
      <c r="K909" s="107">
        <f>K183/SUMIFS(K$3:K$722,$B$3:$B$722,$B909)*SUMIFS(Calculations!$E$3:$E$53,Calculations!$A$3:$A$53,$B909)</f>
        <v>0</v>
      </c>
      <c r="L909" s="107">
        <f>L183/SUMIFS(L$3:L$722,$B$3:$B$722,$B909)*SUMIFS(Calculations!$E$3:$E$53,Calculations!$A$3:$A$53,$B909)</f>
        <v>0</v>
      </c>
      <c r="M909" s="107">
        <f>M183/SUMIFS(M$3:M$722,$B$3:$B$722,$B909)*SUMIFS(Calculations!$E$3:$E$53,Calculations!$A$3:$A$53,$B909)</f>
        <v>0</v>
      </c>
      <c r="N909" s="107">
        <f>N183/SUMIFS(N$3:N$722,$B$3:$B$722,$B909)*SUMIFS(Calculations!$E$3:$E$53,Calculations!$A$3:$A$53,$B909)</f>
        <v>0</v>
      </c>
      <c r="O909" s="107">
        <f>O183/SUMIFS(O$3:O$722,$B$3:$B$722,$B909)*SUMIFS(Calculations!$E$3:$E$53,Calculations!$A$3:$A$53,$B909)</f>
        <v>0</v>
      </c>
      <c r="P909" s="107">
        <f>P183/SUMIFS(P$3:P$722,$B$3:$B$722,$B909)*SUMIFS(Calculations!$E$3:$E$53,Calculations!$A$3:$A$53,$B909)</f>
        <v>0</v>
      </c>
      <c r="Q909" s="107">
        <f>Q183/SUMIFS(Q$3:Q$722,$B$3:$B$722,$B909)*SUMIFS(Calculations!$E$3:$E$53,Calculations!$A$3:$A$53,$B909)</f>
        <v>0</v>
      </c>
      <c r="R909" s="107">
        <f>R183/SUMIFS(R$3:R$722,$B$3:$B$722,$B909)*SUMIFS(Calculations!$E$3:$E$53,Calculations!$A$3:$A$53,$B909)</f>
        <v>0</v>
      </c>
    </row>
    <row r="910" spans="2:18" ht="15.75" customHeight="1">
      <c r="B910" s="107" t="s">
        <v>548</v>
      </c>
      <c r="C910" s="107" t="s">
        <v>448</v>
      </c>
      <c r="D910" s="107" t="s">
        <v>639</v>
      </c>
      <c r="E910" s="107" t="str">
        <f t="shared" si="302"/>
        <v>hard coal</v>
      </c>
      <c r="F910" s="107">
        <f>F184/SUMIFS(F$3:F$722,$B$3:$B$722,$B910)*SUMIFS(Calculations!$E$3:$E$53,Calculations!$A$3:$A$53,$B910)</f>
        <v>0</v>
      </c>
      <c r="G910" s="107">
        <f>G184/SUMIFS(G$3:G$722,$B$3:$B$722,$B910)*SUMIFS(Calculations!$E$3:$E$53,Calculations!$A$3:$A$53,$B910)</f>
        <v>0</v>
      </c>
      <c r="H910" s="107">
        <f>H184/SUMIFS(H$3:H$722,$B$3:$B$722,$B910)*SUMIFS(Calculations!$E$3:$E$53,Calculations!$A$3:$A$53,$B910)</f>
        <v>0</v>
      </c>
      <c r="I910" s="107">
        <f>I184/SUMIFS(I$3:I$722,$B$3:$B$722,$B910)*SUMIFS(Calculations!$E$3:$E$53,Calculations!$A$3:$A$53,$B910)</f>
        <v>0</v>
      </c>
      <c r="J910" s="107">
        <f>J184/SUMIFS(J$3:J$722,$B$3:$B$722,$B910)*SUMIFS(Calculations!$E$3:$E$53,Calculations!$A$3:$A$53,$B910)</f>
        <v>0</v>
      </c>
      <c r="K910" s="107">
        <f>K184/SUMIFS(K$3:K$722,$B$3:$B$722,$B910)*SUMIFS(Calculations!$E$3:$E$53,Calculations!$A$3:$A$53,$B910)</f>
        <v>0</v>
      </c>
      <c r="L910" s="107">
        <f>L184/SUMIFS(L$3:L$722,$B$3:$B$722,$B910)*SUMIFS(Calculations!$E$3:$E$53,Calculations!$A$3:$A$53,$B910)</f>
        <v>0</v>
      </c>
      <c r="M910" s="107">
        <f>M184/SUMIFS(M$3:M$722,$B$3:$B$722,$B910)*SUMIFS(Calculations!$E$3:$E$53,Calculations!$A$3:$A$53,$B910)</f>
        <v>0</v>
      </c>
      <c r="N910" s="107">
        <f>N184/SUMIFS(N$3:N$722,$B$3:$B$722,$B910)*SUMIFS(Calculations!$E$3:$E$53,Calculations!$A$3:$A$53,$B910)</f>
        <v>0</v>
      </c>
      <c r="O910" s="107">
        <f>O184/SUMIFS(O$3:O$722,$B$3:$B$722,$B910)*SUMIFS(Calculations!$E$3:$E$53,Calculations!$A$3:$A$53,$B910)</f>
        <v>0</v>
      </c>
      <c r="P910" s="107">
        <f>P184/SUMIFS(P$3:P$722,$B$3:$B$722,$B910)*SUMIFS(Calculations!$E$3:$E$53,Calculations!$A$3:$A$53,$B910)</f>
        <v>0</v>
      </c>
      <c r="Q910" s="107">
        <f>Q184/SUMIFS(Q$3:Q$722,$B$3:$B$722,$B910)*SUMIFS(Calculations!$E$3:$E$53,Calculations!$A$3:$A$53,$B910)</f>
        <v>0</v>
      </c>
      <c r="R910" s="107">
        <f>R184/SUMIFS(R$3:R$722,$B$3:$B$722,$B910)*SUMIFS(Calculations!$E$3:$E$53,Calculations!$A$3:$A$53,$B910)</f>
        <v>0</v>
      </c>
    </row>
    <row r="911" spans="2:18" ht="15.75" customHeight="1">
      <c r="B911" s="107" t="s">
        <v>548</v>
      </c>
      <c r="C911" s="107" t="s">
        <v>448</v>
      </c>
      <c r="D911" s="107" t="s">
        <v>640</v>
      </c>
      <c r="E911" s="107" t="str">
        <f t="shared" si="302"/>
        <v>solar thermal</v>
      </c>
      <c r="F911" s="107">
        <f>F185/SUMIFS(F$3:F$722,$B$3:$B$722,$B911)*SUMIFS(Calculations!$E$3:$E$53,Calculations!$A$3:$A$53,$B911)</f>
        <v>0</v>
      </c>
      <c r="G911" s="107">
        <f>G185/SUMIFS(G$3:G$722,$B$3:$B$722,$B911)*SUMIFS(Calculations!$E$3:$E$53,Calculations!$A$3:$A$53,$B911)</f>
        <v>0</v>
      </c>
      <c r="H911" s="107">
        <f>H185/SUMIFS(H$3:H$722,$B$3:$B$722,$B911)*SUMIFS(Calculations!$E$3:$E$53,Calculations!$A$3:$A$53,$B911)</f>
        <v>0</v>
      </c>
      <c r="I911" s="107">
        <f>I185/SUMIFS(I$3:I$722,$B$3:$B$722,$B911)*SUMIFS(Calculations!$E$3:$E$53,Calculations!$A$3:$A$53,$B911)</f>
        <v>0</v>
      </c>
      <c r="J911" s="107">
        <f>J185/SUMIFS(J$3:J$722,$B$3:$B$722,$B911)*SUMIFS(Calculations!$E$3:$E$53,Calculations!$A$3:$A$53,$B911)</f>
        <v>0</v>
      </c>
      <c r="K911" s="107">
        <f>K185/SUMIFS(K$3:K$722,$B$3:$B$722,$B911)*SUMIFS(Calculations!$E$3:$E$53,Calculations!$A$3:$A$53,$B911)</f>
        <v>0</v>
      </c>
      <c r="L911" s="107">
        <f>L185/SUMIFS(L$3:L$722,$B$3:$B$722,$B911)*SUMIFS(Calculations!$E$3:$E$53,Calculations!$A$3:$A$53,$B911)</f>
        <v>0</v>
      </c>
      <c r="M911" s="107">
        <f>M185/SUMIFS(M$3:M$722,$B$3:$B$722,$B911)*SUMIFS(Calculations!$E$3:$E$53,Calculations!$A$3:$A$53,$B911)</f>
        <v>0</v>
      </c>
      <c r="N911" s="107">
        <f>N185/SUMIFS(N$3:N$722,$B$3:$B$722,$B911)*SUMIFS(Calculations!$E$3:$E$53,Calculations!$A$3:$A$53,$B911)</f>
        <v>0</v>
      </c>
      <c r="O911" s="107">
        <f>O185/SUMIFS(O$3:O$722,$B$3:$B$722,$B911)*SUMIFS(Calculations!$E$3:$E$53,Calculations!$A$3:$A$53,$B911)</f>
        <v>0</v>
      </c>
      <c r="P911" s="107">
        <f>P185/SUMIFS(P$3:P$722,$B$3:$B$722,$B911)*SUMIFS(Calculations!$E$3:$E$53,Calculations!$A$3:$A$53,$B911)</f>
        <v>0</v>
      </c>
      <c r="Q911" s="107">
        <f>Q185/SUMIFS(Q$3:Q$722,$B$3:$B$722,$B911)*SUMIFS(Calculations!$E$3:$E$53,Calculations!$A$3:$A$53,$B911)</f>
        <v>0</v>
      </c>
      <c r="R911" s="107">
        <f>R185/SUMIFS(R$3:R$722,$B$3:$B$722,$B911)*SUMIFS(Calculations!$E$3:$E$53,Calculations!$A$3:$A$53,$B911)</f>
        <v>0</v>
      </c>
    </row>
    <row r="912" spans="2:18" ht="15.75" customHeight="1">
      <c r="B912" s="107" t="s">
        <v>548</v>
      </c>
      <c r="C912" s="107" t="s">
        <v>448</v>
      </c>
      <c r="D912" s="107" t="s">
        <v>641</v>
      </c>
      <c r="E912" s="107" t="str">
        <f t="shared" si="302"/>
        <v>geothermal</v>
      </c>
      <c r="F912" s="107">
        <f>F186/SUMIFS(F$3:F$722,$B$3:$B$722,$B912)*SUMIFS(Calculations!$E$3:$E$53,Calculations!$A$3:$A$53,$B912)</f>
        <v>0</v>
      </c>
      <c r="G912" s="107">
        <f>G186/SUMIFS(G$3:G$722,$B$3:$B$722,$B912)*SUMIFS(Calculations!$E$3:$E$53,Calculations!$A$3:$A$53,$B912)</f>
        <v>0</v>
      </c>
      <c r="H912" s="107">
        <f>H186/SUMIFS(H$3:H$722,$B$3:$B$722,$B912)*SUMIFS(Calculations!$E$3:$E$53,Calculations!$A$3:$A$53,$B912)</f>
        <v>0</v>
      </c>
      <c r="I912" s="107">
        <f>I186/SUMIFS(I$3:I$722,$B$3:$B$722,$B912)*SUMIFS(Calculations!$E$3:$E$53,Calculations!$A$3:$A$53,$B912)</f>
        <v>0</v>
      </c>
      <c r="J912" s="107">
        <f>J186/SUMIFS(J$3:J$722,$B$3:$B$722,$B912)*SUMIFS(Calculations!$E$3:$E$53,Calculations!$A$3:$A$53,$B912)</f>
        <v>0</v>
      </c>
      <c r="K912" s="107">
        <f>K186/SUMIFS(K$3:K$722,$B$3:$B$722,$B912)*SUMIFS(Calculations!$E$3:$E$53,Calculations!$A$3:$A$53,$B912)</f>
        <v>0</v>
      </c>
      <c r="L912" s="107">
        <f>L186/SUMIFS(L$3:L$722,$B$3:$B$722,$B912)*SUMIFS(Calculations!$E$3:$E$53,Calculations!$A$3:$A$53,$B912)</f>
        <v>0</v>
      </c>
      <c r="M912" s="107">
        <f>M186/SUMIFS(M$3:M$722,$B$3:$B$722,$B912)*SUMIFS(Calculations!$E$3:$E$53,Calculations!$A$3:$A$53,$B912)</f>
        <v>0</v>
      </c>
      <c r="N912" s="107">
        <f>N186/SUMIFS(N$3:N$722,$B$3:$B$722,$B912)*SUMIFS(Calculations!$E$3:$E$53,Calculations!$A$3:$A$53,$B912)</f>
        <v>0</v>
      </c>
      <c r="O912" s="107">
        <f>O186/SUMIFS(O$3:O$722,$B$3:$B$722,$B912)*SUMIFS(Calculations!$E$3:$E$53,Calculations!$A$3:$A$53,$B912)</f>
        <v>0</v>
      </c>
      <c r="P912" s="107">
        <f>P186/SUMIFS(P$3:P$722,$B$3:$B$722,$B912)*SUMIFS(Calculations!$E$3:$E$53,Calculations!$A$3:$A$53,$B912)</f>
        <v>0</v>
      </c>
      <c r="Q912" s="107">
        <f>Q186/SUMIFS(Q$3:Q$722,$B$3:$B$722,$B912)*SUMIFS(Calculations!$E$3:$E$53,Calculations!$A$3:$A$53,$B912)</f>
        <v>0</v>
      </c>
      <c r="R912" s="107">
        <f>R186/SUMIFS(R$3:R$722,$B$3:$B$722,$B912)*SUMIFS(Calculations!$E$3:$E$53,Calculations!$A$3:$A$53,$B912)</f>
        <v>0</v>
      </c>
    </row>
    <row r="913" spans="2:18" ht="15.75" customHeight="1">
      <c r="B913" s="107" t="s">
        <v>548</v>
      </c>
      <c r="C913" s="107" t="s">
        <v>448</v>
      </c>
      <c r="D913" s="107" t="s">
        <v>642</v>
      </c>
      <c r="E913" s="107" t="str">
        <f t="shared" si="302"/>
        <v>hydro</v>
      </c>
      <c r="F913" s="107">
        <f>F187/SUMIFS(F$3:F$722,$B$3:$B$722,$B913)*SUMIFS(Calculations!$E$3:$E$53,Calculations!$A$3:$A$53,$B913)</f>
        <v>0</v>
      </c>
      <c r="G913" s="107">
        <f>G187/SUMIFS(G$3:G$722,$B$3:$B$722,$B913)*SUMIFS(Calculations!$E$3:$E$53,Calculations!$A$3:$A$53,$B913)</f>
        <v>0</v>
      </c>
      <c r="H913" s="107">
        <f>H187/SUMIFS(H$3:H$722,$B$3:$B$722,$B913)*SUMIFS(Calculations!$E$3:$E$53,Calculations!$A$3:$A$53,$B913)</f>
        <v>0</v>
      </c>
      <c r="I913" s="107">
        <f>I187/SUMIFS(I$3:I$722,$B$3:$B$722,$B913)*SUMIFS(Calculations!$E$3:$E$53,Calculations!$A$3:$A$53,$B913)</f>
        <v>0</v>
      </c>
      <c r="J913" s="107">
        <f>J187/SUMIFS(J$3:J$722,$B$3:$B$722,$B913)*SUMIFS(Calculations!$E$3:$E$53,Calculations!$A$3:$A$53,$B913)</f>
        <v>0</v>
      </c>
      <c r="K913" s="107">
        <f>K187/SUMIFS(K$3:K$722,$B$3:$B$722,$B913)*SUMIFS(Calculations!$E$3:$E$53,Calculations!$A$3:$A$53,$B913)</f>
        <v>0</v>
      </c>
      <c r="L913" s="107">
        <f>L187/SUMIFS(L$3:L$722,$B$3:$B$722,$B913)*SUMIFS(Calculations!$E$3:$E$53,Calculations!$A$3:$A$53,$B913)</f>
        <v>0</v>
      </c>
      <c r="M913" s="107">
        <f>M187/SUMIFS(M$3:M$722,$B$3:$B$722,$B913)*SUMIFS(Calculations!$E$3:$E$53,Calculations!$A$3:$A$53,$B913)</f>
        <v>0</v>
      </c>
      <c r="N913" s="107">
        <f>N187/SUMIFS(N$3:N$722,$B$3:$B$722,$B913)*SUMIFS(Calculations!$E$3:$E$53,Calculations!$A$3:$A$53,$B913)</f>
        <v>0</v>
      </c>
      <c r="O913" s="107">
        <f>O187/SUMIFS(O$3:O$722,$B$3:$B$722,$B913)*SUMIFS(Calculations!$E$3:$E$53,Calculations!$A$3:$A$53,$B913)</f>
        <v>0</v>
      </c>
      <c r="P913" s="107">
        <f>P187/SUMIFS(P$3:P$722,$B$3:$B$722,$B913)*SUMIFS(Calculations!$E$3:$E$53,Calculations!$A$3:$A$53,$B913)</f>
        <v>0</v>
      </c>
      <c r="Q913" s="107">
        <f>Q187/SUMIFS(Q$3:Q$722,$B$3:$B$722,$B913)*SUMIFS(Calculations!$E$3:$E$53,Calculations!$A$3:$A$53,$B913)</f>
        <v>0</v>
      </c>
      <c r="R913" s="107">
        <f>R187/SUMIFS(R$3:R$722,$B$3:$B$722,$B913)*SUMIFS(Calculations!$E$3:$E$53,Calculations!$A$3:$A$53,$B913)</f>
        <v>0</v>
      </c>
    </row>
    <row r="914" spans="2:18" ht="15.75" customHeight="1">
      <c r="B914" s="107" t="s">
        <v>548</v>
      </c>
      <c r="C914" s="107" t="s">
        <v>448</v>
      </c>
      <c r="D914" s="107" t="s">
        <v>632</v>
      </c>
      <c r="E914" s="107" t="str">
        <f t="shared" si="302"/>
        <v>hydro</v>
      </c>
      <c r="F914" s="107">
        <f>F188/SUMIFS(F$3:F$722,$B$3:$B$722,$B914)*SUMIFS(Calculations!$E$3:$E$53,Calculations!$A$3:$A$53,$B914)</f>
        <v>0</v>
      </c>
      <c r="G914" s="107">
        <f>G188/SUMIFS(G$3:G$722,$B$3:$B$722,$B914)*SUMIFS(Calculations!$E$3:$E$53,Calculations!$A$3:$A$53,$B914)</f>
        <v>0</v>
      </c>
      <c r="H914" s="107">
        <f>H188/SUMIFS(H$3:H$722,$B$3:$B$722,$B914)*SUMIFS(Calculations!$E$3:$E$53,Calculations!$A$3:$A$53,$B914)</f>
        <v>0</v>
      </c>
      <c r="I914" s="107">
        <f>I188/SUMIFS(I$3:I$722,$B$3:$B$722,$B914)*SUMIFS(Calculations!$E$3:$E$53,Calculations!$A$3:$A$53,$B914)</f>
        <v>0</v>
      </c>
      <c r="J914" s="107">
        <f>J188/SUMIFS(J$3:J$722,$B$3:$B$722,$B914)*SUMIFS(Calculations!$E$3:$E$53,Calculations!$A$3:$A$53,$B914)</f>
        <v>0</v>
      </c>
      <c r="K914" s="107">
        <f>K188/SUMIFS(K$3:K$722,$B$3:$B$722,$B914)*SUMIFS(Calculations!$E$3:$E$53,Calculations!$A$3:$A$53,$B914)</f>
        <v>0</v>
      </c>
      <c r="L914" s="107">
        <f>L188/SUMIFS(L$3:L$722,$B$3:$B$722,$B914)*SUMIFS(Calculations!$E$3:$E$53,Calculations!$A$3:$A$53,$B914)</f>
        <v>0</v>
      </c>
      <c r="M914" s="107">
        <f>M188/SUMIFS(M$3:M$722,$B$3:$B$722,$B914)*SUMIFS(Calculations!$E$3:$E$53,Calculations!$A$3:$A$53,$B914)</f>
        <v>0</v>
      </c>
      <c r="N914" s="107">
        <f>N188/SUMIFS(N$3:N$722,$B$3:$B$722,$B914)*SUMIFS(Calculations!$E$3:$E$53,Calculations!$A$3:$A$53,$B914)</f>
        <v>0</v>
      </c>
      <c r="O914" s="107">
        <f>O188/SUMIFS(O$3:O$722,$B$3:$B$722,$B914)*SUMIFS(Calculations!$E$3:$E$53,Calculations!$A$3:$A$53,$B914)</f>
        <v>0</v>
      </c>
      <c r="P914" s="107">
        <f>P188/SUMIFS(P$3:P$722,$B$3:$B$722,$B914)*SUMIFS(Calculations!$E$3:$E$53,Calculations!$A$3:$A$53,$B914)</f>
        <v>0</v>
      </c>
      <c r="Q914" s="107">
        <f>Q188/SUMIFS(Q$3:Q$722,$B$3:$B$722,$B914)*SUMIFS(Calculations!$E$3:$E$53,Calculations!$A$3:$A$53,$B914)</f>
        <v>0</v>
      </c>
      <c r="R914" s="107">
        <f>R188/SUMIFS(R$3:R$722,$B$3:$B$722,$B914)*SUMIFS(Calculations!$E$3:$E$53,Calculations!$A$3:$A$53,$B914)</f>
        <v>0</v>
      </c>
    </row>
    <row r="915" spans="2:18" ht="15.75" customHeight="1">
      <c r="B915" s="107" t="s">
        <v>548</v>
      </c>
      <c r="C915" s="107" t="s">
        <v>448</v>
      </c>
      <c r="D915" s="107" t="s">
        <v>643</v>
      </c>
      <c r="E915" s="107" t="str">
        <f t="shared" si="302"/>
        <v>onshore wind</v>
      </c>
      <c r="F915" s="107">
        <f>F189/SUMIFS(F$3:F$722,$B$3:$B$722,$B915)*SUMIFS(Calculations!$E$3:$E$53,Calculations!$A$3:$A$53,$B915)</f>
        <v>0</v>
      </c>
      <c r="G915" s="107">
        <f>G189/SUMIFS(G$3:G$722,$B$3:$B$722,$B915)*SUMIFS(Calculations!$E$3:$E$53,Calculations!$A$3:$A$53,$B915)</f>
        <v>0</v>
      </c>
      <c r="H915" s="107">
        <f>H189/SUMIFS(H$3:H$722,$B$3:$B$722,$B915)*SUMIFS(Calculations!$E$3:$E$53,Calculations!$A$3:$A$53,$B915)</f>
        <v>0</v>
      </c>
      <c r="I915" s="107">
        <f>I189/SUMIFS(I$3:I$722,$B$3:$B$722,$B915)*SUMIFS(Calculations!$E$3:$E$53,Calculations!$A$3:$A$53,$B915)</f>
        <v>0</v>
      </c>
      <c r="J915" s="107">
        <f>J189/SUMIFS(J$3:J$722,$B$3:$B$722,$B915)*SUMIFS(Calculations!$E$3:$E$53,Calculations!$A$3:$A$53,$B915)</f>
        <v>0</v>
      </c>
      <c r="K915" s="107">
        <f>K189/SUMIFS(K$3:K$722,$B$3:$B$722,$B915)*SUMIFS(Calculations!$E$3:$E$53,Calculations!$A$3:$A$53,$B915)</f>
        <v>0</v>
      </c>
      <c r="L915" s="107">
        <f>L189/SUMIFS(L$3:L$722,$B$3:$B$722,$B915)*SUMIFS(Calculations!$E$3:$E$53,Calculations!$A$3:$A$53,$B915)</f>
        <v>0</v>
      </c>
      <c r="M915" s="107">
        <f>M189/SUMIFS(M$3:M$722,$B$3:$B$722,$B915)*SUMIFS(Calculations!$E$3:$E$53,Calculations!$A$3:$A$53,$B915)</f>
        <v>0</v>
      </c>
      <c r="N915" s="107">
        <f>N189/SUMIFS(N$3:N$722,$B$3:$B$722,$B915)*SUMIFS(Calculations!$E$3:$E$53,Calculations!$A$3:$A$53,$B915)</f>
        <v>0</v>
      </c>
      <c r="O915" s="107">
        <f>O189/SUMIFS(O$3:O$722,$B$3:$B$722,$B915)*SUMIFS(Calculations!$E$3:$E$53,Calculations!$A$3:$A$53,$B915)</f>
        <v>0</v>
      </c>
      <c r="P915" s="107">
        <f>P189/SUMIFS(P$3:P$722,$B$3:$B$722,$B915)*SUMIFS(Calculations!$E$3:$E$53,Calculations!$A$3:$A$53,$B915)</f>
        <v>0</v>
      </c>
      <c r="Q915" s="107">
        <f>Q189/SUMIFS(Q$3:Q$722,$B$3:$B$722,$B915)*SUMIFS(Calculations!$E$3:$E$53,Calculations!$A$3:$A$53,$B915)</f>
        <v>0</v>
      </c>
      <c r="R915" s="107">
        <f>R189/SUMIFS(R$3:R$722,$B$3:$B$722,$B915)*SUMIFS(Calculations!$E$3:$E$53,Calculations!$A$3:$A$53,$B915)</f>
        <v>0</v>
      </c>
    </row>
    <row r="916" spans="2:18" ht="15.75" customHeight="1">
      <c r="B916" s="107" t="s">
        <v>548</v>
      </c>
      <c r="C916" s="107" t="s">
        <v>448</v>
      </c>
      <c r="D916" s="107" t="s">
        <v>644</v>
      </c>
      <c r="E916" s="107" t="str">
        <f t="shared" si="302"/>
        <v>natural gas nonpeaker</v>
      </c>
      <c r="F916" s="107">
        <f>F190/SUMIFS(F$3:F$722,$B$3:$B$722,$B916)*SUMIFS(Calculations!$E$3:$E$53,Calculations!$A$3:$A$53,$B916)</f>
        <v>0</v>
      </c>
      <c r="G916" s="107">
        <f>G190/SUMIFS(G$3:G$722,$B$3:$B$722,$B916)*SUMIFS(Calculations!$E$3:$E$53,Calculations!$A$3:$A$53,$B916)</f>
        <v>0</v>
      </c>
      <c r="H916" s="107">
        <f>H190/SUMIFS(H$3:H$722,$B$3:$B$722,$B916)*SUMIFS(Calculations!$E$3:$E$53,Calculations!$A$3:$A$53,$B916)</f>
        <v>0</v>
      </c>
      <c r="I916" s="107">
        <f>I190/SUMIFS(I$3:I$722,$B$3:$B$722,$B916)*SUMIFS(Calculations!$E$3:$E$53,Calculations!$A$3:$A$53,$B916)</f>
        <v>0</v>
      </c>
      <c r="J916" s="107">
        <f>J190/SUMIFS(J$3:J$722,$B$3:$B$722,$B916)*SUMIFS(Calculations!$E$3:$E$53,Calculations!$A$3:$A$53,$B916)</f>
        <v>0</v>
      </c>
      <c r="K916" s="107">
        <f>K190/SUMIFS(K$3:K$722,$B$3:$B$722,$B916)*SUMIFS(Calculations!$E$3:$E$53,Calculations!$A$3:$A$53,$B916)</f>
        <v>0</v>
      </c>
      <c r="L916" s="107">
        <f>L190/SUMIFS(L$3:L$722,$B$3:$B$722,$B916)*SUMIFS(Calculations!$E$3:$E$53,Calculations!$A$3:$A$53,$B916)</f>
        <v>0</v>
      </c>
      <c r="M916" s="107">
        <f>M190/SUMIFS(M$3:M$722,$B$3:$B$722,$B916)*SUMIFS(Calculations!$E$3:$E$53,Calculations!$A$3:$A$53,$B916)</f>
        <v>0</v>
      </c>
      <c r="N916" s="107">
        <f>N190/SUMIFS(N$3:N$722,$B$3:$B$722,$B916)*SUMIFS(Calculations!$E$3:$E$53,Calculations!$A$3:$A$53,$B916)</f>
        <v>0</v>
      </c>
      <c r="O916" s="107">
        <f>O190/SUMIFS(O$3:O$722,$B$3:$B$722,$B916)*SUMIFS(Calculations!$E$3:$E$53,Calculations!$A$3:$A$53,$B916)</f>
        <v>0</v>
      </c>
      <c r="P916" s="107">
        <f>P190/SUMIFS(P$3:P$722,$B$3:$B$722,$B916)*SUMIFS(Calculations!$E$3:$E$53,Calculations!$A$3:$A$53,$B916)</f>
        <v>0</v>
      </c>
      <c r="Q916" s="107">
        <f>Q190/SUMIFS(Q$3:Q$722,$B$3:$B$722,$B916)*SUMIFS(Calculations!$E$3:$E$53,Calculations!$A$3:$A$53,$B916)</f>
        <v>0</v>
      </c>
      <c r="R916" s="107">
        <f>R190/SUMIFS(R$3:R$722,$B$3:$B$722,$B916)*SUMIFS(Calculations!$E$3:$E$53,Calculations!$A$3:$A$53,$B916)</f>
        <v>0</v>
      </c>
    </row>
    <row r="917" spans="2:18" ht="15.75" customHeight="1">
      <c r="B917" s="107" t="s">
        <v>548</v>
      </c>
      <c r="C917" s="107" t="s">
        <v>448</v>
      </c>
      <c r="D917" s="107" t="s">
        <v>645</v>
      </c>
      <c r="E917" s="107" t="str">
        <f t="shared" si="302"/>
        <v>natural gas peaker</v>
      </c>
      <c r="F917" s="107">
        <f>F191/SUMIFS(F$3:F$722,$B$3:$B$722,$B917)*SUMIFS(Calculations!$E$3:$E$53,Calculations!$A$3:$A$53,$B917)</f>
        <v>0</v>
      </c>
      <c r="G917" s="107">
        <f>G191/SUMIFS(G$3:G$722,$B$3:$B$722,$B917)*SUMIFS(Calculations!$E$3:$E$53,Calculations!$A$3:$A$53,$B917)</f>
        <v>0</v>
      </c>
      <c r="H917" s="107">
        <f>H191/SUMIFS(H$3:H$722,$B$3:$B$722,$B917)*SUMIFS(Calculations!$E$3:$E$53,Calculations!$A$3:$A$53,$B917)</f>
        <v>0</v>
      </c>
      <c r="I917" s="107">
        <f>I191/SUMIFS(I$3:I$722,$B$3:$B$722,$B917)*SUMIFS(Calculations!$E$3:$E$53,Calculations!$A$3:$A$53,$B917)</f>
        <v>0</v>
      </c>
      <c r="J917" s="107">
        <f>J191/SUMIFS(J$3:J$722,$B$3:$B$722,$B917)*SUMIFS(Calculations!$E$3:$E$53,Calculations!$A$3:$A$53,$B917)</f>
        <v>0</v>
      </c>
      <c r="K917" s="107">
        <f>K191/SUMIFS(K$3:K$722,$B$3:$B$722,$B917)*SUMIFS(Calculations!$E$3:$E$53,Calculations!$A$3:$A$53,$B917)</f>
        <v>0</v>
      </c>
      <c r="L917" s="107">
        <f>L191/SUMIFS(L$3:L$722,$B$3:$B$722,$B917)*SUMIFS(Calculations!$E$3:$E$53,Calculations!$A$3:$A$53,$B917)</f>
        <v>0</v>
      </c>
      <c r="M917" s="107">
        <f>M191/SUMIFS(M$3:M$722,$B$3:$B$722,$B917)*SUMIFS(Calculations!$E$3:$E$53,Calculations!$A$3:$A$53,$B917)</f>
        <v>0</v>
      </c>
      <c r="N917" s="107">
        <f>N191/SUMIFS(N$3:N$722,$B$3:$B$722,$B917)*SUMIFS(Calculations!$E$3:$E$53,Calculations!$A$3:$A$53,$B917)</f>
        <v>0</v>
      </c>
      <c r="O917" s="107">
        <f>O191/SUMIFS(O$3:O$722,$B$3:$B$722,$B917)*SUMIFS(Calculations!$E$3:$E$53,Calculations!$A$3:$A$53,$B917)</f>
        <v>0</v>
      </c>
      <c r="P917" s="107">
        <f>P191/SUMIFS(P$3:P$722,$B$3:$B$722,$B917)*SUMIFS(Calculations!$E$3:$E$53,Calculations!$A$3:$A$53,$B917)</f>
        <v>0</v>
      </c>
      <c r="Q917" s="107">
        <f>Q191/SUMIFS(Q$3:Q$722,$B$3:$B$722,$B917)*SUMIFS(Calculations!$E$3:$E$53,Calculations!$A$3:$A$53,$B917)</f>
        <v>0</v>
      </c>
      <c r="R917" s="107">
        <f>R191/SUMIFS(R$3:R$722,$B$3:$B$722,$B917)*SUMIFS(Calculations!$E$3:$E$53,Calculations!$A$3:$A$53,$B917)</f>
        <v>0</v>
      </c>
    </row>
    <row r="918" spans="2:18" ht="15.75" customHeight="1">
      <c r="B918" s="107" t="s">
        <v>548</v>
      </c>
      <c r="C918" s="107" t="s">
        <v>448</v>
      </c>
      <c r="D918" s="107" t="s">
        <v>646</v>
      </c>
      <c r="E918" s="107" t="str">
        <f t="shared" si="302"/>
        <v>nuclear</v>
      </c>
      <c r="F918" s="107">
        <f>F192/SUMIFS(F$3:F$722,$B$3:$B$722,$B918)*SUMIFS(Calculations!$E$3:$E$53,Calculations!$A$3:$A$53,$B918)</f>
        <v>0</v>
      </c>
      <c r="G918" s="107">
        <f>G192/SUMIFS(G$3:G$722,$B$3:$B$722,$B918)*SUMIFS(Calculations!$E$3:$E$53,Calculations!$A$3:$A$53,$B918)</f>
        <v>0</v>
      </c>
      <c r="H918" s="107">
        <f>H192/SUMIFS(H$3:H$722,$B$3:$B$722,$B918)*SUMIFS(Calculations!$E$3:$E$53,Calculations!$A$3:$A$53,$B918)</f>
        <v>0</v>
      </c>
      <c r="I918" s="107">
        <f>I192/SUMIFS(I$3:I$722,$B$3:$B$722,$B918)*SUMIFS(Calculations!$E$3:$E$53,Calculations!$A$3:$A$53,$B918)</f>
        <v>0</v>
      </c>
      <c r="J918" s="107">
        <f>J192/SUMIFS(J$3:J$722,$B$3:$B$722,$B918)*SUMIFS(Calculations!$E$3:$E$53,Calculations!$A$3:$A$53,$B918)</f>
        <v>0</v>
      </c>
      <c r="K918" s="107">
        <f>K192/SUMIFS(K$3:K$722,$B$3:$B$722,$B918)*SUMIFS(Calculations!$E$3:$E$53,Calculations!$A$3:$A$53,$B918)</f>
        <v>0</v>
      </c>
      <c r="L918" s="107">
        <f>L192/SUMIFS(L$3:L$722,$B$3:$B$722,$B918)*SUMIFS(Calculations!$E$3:$E$53,Calculations!$A$3:$A$53,$B918)</f>
        <v>0</v>
      </c>
      <c r="M918" s="107">
        <f>M192/SUMIFS(M$3:M$722,$B$3:$B$722,$B918)*SUMIFS(Calculations!$E$3:$E$53,Calculations!$A$3:$A$53,$B918)</f>
        <v>0</v>
      </c>
      <c r="N918" s="107">
        <f>N192/SUMIFS(N$3:N$722,$B$3:$B$722,$B918)*SUMIFS(Calculations!$E$3:$E$53,Calculations!$A$3:$A$53,$B918)</f>
        <v>0</v>
      </c>
      <c r="O918" s="107">
        <f>O192/SUMIFS(O$3:O$722,$B$3:$B$722,$B918)*SUMIFS(Calculations!$E$3:$E$53,Calculations!$A$3:$A$53,$B918)</f>
        <v>0</v>
      </c>
      <c r="P918" s="107">
        <f>P192/SUMIFS(P$3:P$722,$B$3:$B$722,$B918)*SUMIFS(Calculations!$E$3:$E$53,Calculations!$A$3:$A$53,$B918)</f>
        <v>0</v>
      </c>
      <c r="Q918" s="107">
        <f>Q192/SUMIFS(Q$3:Q$722,$B$3:$B$722,$B918)*SUMIFS(Calculations!$E$3:$E$53,Calculations!$A$3:$A$53,$B918)</f>
        <v>0</v>
      </c>
      <c r="R918" s="107">
        <f>R192/SUMIFS(R$3:R$722,$B$3:$B$722,$B918)*SUMIFS(Calculations!$E$3:$E$53,Calculations!$A$3:$A$53,$B918)</f>
        <v>0</v>
      </c>
    </row>
    <row r="919" spans="2:18" ht="15.75" customHeight="1">
      <c r="B919" s="107" t="s">
        <v>548</v>
      </c>
      <c r="C919" s="107" t="s">
        <v>448</v>
      </c>
      <c r="D919" s="107" t="s">
        <v>647</v>
      </c>
      <c r="E919" s="107" t="str">
        <f t="shared" si="302"/>
        <v>offshore wind</v>
      </c>
      <c r="F919" s="107">
        <f>F193/SUMIFS(F$3:F$722,$B$3:$B$722,$B919)*SUMIFS(Calculations!$E$3:$E$53,Calculations!$A$3:$A$53,$B919)</f>
        <v>0</v>
      </c>
      <c r="G919" s="107">
        <f>G193/SUMIFS(G$3:G$722,$B$3:$B$722,$B919)*SUMIFS(Calculations!$E$3:$E$53,Calculations!$A$3:$A$53,$B919)</f>
        <v>0</v>
      </c>
      <c r="H919" s="107">
        <f>H193/SUMIFS(H$3:H$722,$B$3:$B$722,$B919)*SUMIFS(Calculations!$E$3:$E$53,Calculations!$A$3:$A$53,$B919)</f>
        <v>0</v>
      </c>
      <c r="I919" s="107">
        <f>I193/SUMIFS(I$3:I$722,$B$3:$B$722,$B919)*SUMIFS(Calculations!$E$3:$E$53,Calculations!$A$3:$A$53,$B919)</f>
        <v>0</v>
      </c>
      <c r="J919" s="107">
        <f>J193/SUMIFS(J$3:J$722,$B$3:$B$722,$B919)*SUMIFS(Calculations!$E$3:$E$53,Calculations!$A$3:$A$53,$B919)</f>
        <v>0</v>
      </c>
      <c r="K919" s="107">
        <f>K193/SUMIFS(K$3:K$722,$B$3:$B$722,$B919)*SUMIFS(Calculations!$E$3:$E$53,Calculations!$A$3:$A$53,$B919)</f>
        <v>0</v>
      </c>
      <c r="L919" s="107">
        <f>L193/SUMIFS(L$3:L$722,$B$3:$B$722,$B919)*SUMIFS(Calculations!$E$3:$E$53,Calculations!$A$3:$A$53,$B919)</f>
        <v>0</v>
      </c>
      <c r="M919" s="107">
        <f>M193/SUMIFS(M$3:M$722,$B$3:$B$722,$B919)*SUMIFS(Calculations!$E$3:$E$53,Calculations!$A$3:$A$53,$B919)</f>
        <v>0</v>
      </c>
      <c r="N919" s="107">
        <f>N193/SUMIFS(N$3:N$722,$B$3:$B$722,$B919)*SUMIFS(Calculations!$E$3:$E$53,Calculations!$A$3:$A$53,$B919)</f>
        <v>0</v>
      </c>
      <c r="O919" s="107">
        <f>O193/SUMIFS(O$3:O$722,$B$3:$B$722,$B919)*SUMIFS(Calculations!$E$3:$E$53,Calculations!$A$3:$A$53,$B919)</f>
        <v>0</v>
      </c>
      <c r="P919" s="107">
        <f>P193/SUMIFS(P$3:P$722,$B$3:$B$722,$B919)*SUMIFS(Calculations!$E$3:$E$53,Calculations!$A$3:$A$53,$B919)</f>
        <v>0</v>
      </c>
      <c r="Q919" s="107">
        <f>Q193/SUMIFS(Q$3:Q$722,$B$3:$B$722,$B919)*SUMIFS(Calculations!$E$3:$E$53,Calculations!$A$3:$A$53,$B919)</f>
        <v>0</v>
      </c>
      <c r="R919" s="107">
        <f>R193/SUMIFS(R$3:R$722,$B$3:$B$722,$B919)*SUMIFS(Calculations!$E$3:$E$53,Calculations!$A$3:$A$53,$B919)</f>
        <v>0</v>
      </c>
    </row>
    <row r="920" spans="2:18" ht="15.75" customHeight="1">
      <c r="B920" s="107" t="s">
        <v>548</v>
      </c>
      <c r="C920" s="107" t="s">
        <v>448</v>
      </c>
      <c r="D920" s="107" t="s">
        <v>648</v>
      </c>
      <c r="E920" s="107" t="str">
        <f t="shared" si="302"/>
        <v>crude oil</v>
      </c>
      <c r="F920" s="107">
        <f>F194/SUMIFS(F$3:F$722,$B$3:$B$722,$B920)*SUMIFS(Calculations!$E$3:$E$53,Calculations!$A$3:$A$53,$B920)</f>
        <v>0</v>
      </c>
      <c r="G920" s="107">
        <f>G194/SUMIFS(G$3:G$722,$B$3:$B$722,$B920)*SUMIFS(Calculations!$E$3:$E$53,Calculations!$A$3:$A$53,$B920)</f>
        <v>0</v>
      </c>
      <c r="H920" s="107">
        <f>H194/SUMIFS(H$3:H$722,$B$3:$B$722,$B920)*SUMIFS(Calculations!$E$3:$E$53,Calculations!$A$3:$A$53,$B920)</f>
        <v>0</v>
      </c>
      <c r="I920" s="107">
        <f>I194/SUMIFS(I$3:I$722,$B$3:$B$722,$B920)*SUMIFS(Calculations!$E$3:$E$53,Calculations!$A$3:$A$53,$B920)</f>
        <v>0</v>
      </c>
      <c r="J920" s="107">
        <f>J194/SUMIFS(J$3:J$722,$B$3:$B$722,$B920)*SUMIFS(Calculations!$E$3:$E$53,Calculations!$A$3:$A$53,$B920)</f>
        <v>0</v>
      </c>
      <c r="K920" s="107">
        <f>K194/SUMIFS(K$3:K$722,$B$3:$B$722,$B920)*SUMIFS(Calculations!$E$3:$E$53,Calculations!$A$3:$A$53,$B920)</f>
        <v>0</v>
      </c>
      <c r="L920" s="107">
        <f>L194/SUMIFS(L$3:L$722,$B$3:$B$722,$B920)*SUMIFS(Calculations!$E$3:$E$53,Calculations!$A$3:$A$53,$B920)</f>
        <v>0</v>
      </c>
      <c r="M920" s="107">
        <f>M194/SUMIFS(M$3:M$722,$B$3:$B$722,$B920)*SUMIFS(Calculations!$E$3:$E$53,Calculations!$A$3:$A$53,$B920)</f>
        <v>0</v>
      </c>
      <c r="N920" s="107">
        <f>N194/SUMIFS(N$3:N$722,$B$3:$B$722,$B920)*SUMIFS(Calculations!$E$3:$E$53,Calculations!$A$3:$A$53,$B920)</f>
        <v>0</v>
      </c>
      <c r="O920" s="107">
        <f>O194/SUMIFS(O$3:O$722,$B$3:$B$722,$B920)*SUMIFS(Calculations!$E$3:$E$53,Calculations!$A$3:$A$53,$B920)</f>
        <v>0</v>
      </c>
      <c r="P920" s="107">
        <f>P194/SUMIFS(P$3:P$722,$B$3:$B$722,$B920)*SUMIFS(Calculations!$E$3:$E$53,Calculations!$A$3:$A$53,$B920)</f>
        <v>0</v>
      </c>
      <c r="Q920" s="107">
        <f>Q194/SUMIFS(Q$3:Q$722,$B$3:$B$722,$B920)*SUMIFS(Calculations!$E$3:$E$53,Calculations!$A$3:$A$53,$B920)</f>
        <v>0</v>
      </c>
      <c r="R920" s="107">
        <f>R194/SUMIFS(R$3:R$722,$B$3:$B$722,$B920)*SUMIFS(Calculations!$E$3:$E$53,Calculations!$A$3:$A$53,$B920)</f>
        <v>0</v>
      </c>
    </row>
    <row r="921" spans="2:18" ht="15.75" customHeight="1">
      <c r="B921" s="107" t="s">
        <v>548</v>
      </c>
      <c r="C921" s="107" t="s">
        <v>448</v>
      </c>
      <c r="D921" s="107" t="s">
        <v>649</v>
      </c>
      <c r="E921" s="107" t="str">
        <f t="shared" ref="E921:E984" si="303">LOOKUP(D921,$U$2:$V$15,$V$2:$V$15)</f>
        <v>solar PV</v>
      </c>
      <c r="F921" s="107">
        <f>F195/SUMIFS(F$3:F$722,$B$3:$B$722,$B921)*SUMIFS(Calculations!$E$3:$E$53,Calculations!$A$3:$A$53,$B921)</f>
        <v>0</v>
      </c>
      <c r="G921" s="107">
        <f>G195/SUMIFS(G$3:G$722,$B$3:$B$722,$B921)*SUMIFS(Calculations!$E$3:$E$53,Calculations!$A$3:$A$53,$B921)</f>
        <v>0</v>
      </c>
      <c r="H921" s="107">
        <f>H195/SUMIFS(H$3:H$722,$B$3:$B$722,$B921)*SUMIFS(Calculations!$E$3:$E$53,Calculations!$A$3:$A$53,$B921)</f>
        <v>0</v>
      </c>
      <c r="I921" s="107">
        <f>I195/SUMIFS(I$3:I$722,$B$3:$B$722,$B921)*SUMIFS(Calculations!$E$3:$E$53,Calculations!$A$3:$A$53,$B921)</f>
        <v>0</v>
      </c>
      <c r="J921" s="107">
        <f>J195/SUMIFS(J$3:J$722,$B$3:$B$722,$B921)*SUMIFS(Calculations!$E$3:$E$53,Calculations!$A$3:$A$53,$B921)</f>
        <v>0</v>
      </c>
      <c r="K921" s="107">
        <f>K195/SUMIFS(K$3:K$722,$B$3:$B$722,$B921)*SUMIFS(Calculations!$E$3:$E$53,Calculations!$A$3:$A$53,$B921)</f>
        <v>0</v>
      </c>
      <c r="L921" s="107">
        <f>L195/SUMIFS(L$3:L$722,$B$3:$B$722,$B921)*SUMIFS(Calculations!$E$3:$E$53,Calculations!$A$3:$A$53,$B921)</f>
        <v>0</v>
      </c>
      <c r="M921" s="107">
        <f>M195/SUMIFS(M$3:M$722,$B$3:$B$722,$B921)*SUMIFS(Calculations!$E$3:$E$53,Calculations!$A$3:$A$53,$B921)</f>
        <v>0</v>
      </c>
      <c r="N921" s="107">
        <f>N195/SUMIFS(N$3:N$722,$B$3:$B$722,$B921)*SUMIFS(Calculations!$E$3:$E$53,Calculations!$A$3:$A$53,$B921)</f>
        <v>0</v>
      </c>
      <c r="O921" s="107">
        <f>O195/SUMIFS(O$3:O$722,$B$3:$B$722,$B921)*SUMIFS(Calculations!$E$3:$E$53,Calculations!$A$3:$A$53,$B921)</f>
        <v>0</v>
      </c>
      <c r="P921" s="107">
        <f>P195/SUMIFS(P$3:P$722,$B$3:$B$722,$B921)*SUMIFS(Calculations!$E$3:$E$53,Calculations!$A$3:$A$53,$B921)</f>
        <v>0</v>
      </c>
      <c r="Q921" s="107">
        <f>Q195/SUMIFS(Q$3:Q$722,$B$3:$B$722,$B921)*SUMIFS(Calculations!$E$3:$E$53,Calculations!$A$3:$A$53,$B921)</f>
        <v>0</v>
      </c>
      <c r="R921" s="107">
        <f>R195/SUMIFS(R$3:R$722,$B$3:$B$722,$B921)*SUMIFS(Calculations!$E$3:$E$53,Calculations!$A$3:$A$53,$B921)</f>
        <v>0</v>
      </c>
    </row>
    <row r="922" spans="2:18" ht="15.75" customHeight="1">
      <c r="B922" s="107" t="s">
        <v>548</v>
      </c>
      <c r="C922" s="107" t="s">
        <v>448</v>
      </c>
      <c r="D922" s="107" t="s">
        <v>650</v>
      </c>
      <c r="E922" s="107" t="str">
        <f t="shared" si="303"/>
        <v>storage</v>
      </c>
      <c r="F922" s="107">
        <f>F196/SUMIFS(F$3:F$722,$B$3:$B$722,$B922)*SUMIFS(Calculations!$E$3:$E$53,Calculations!$A$3:$A$53,$B922)</f>
        <v>0</v>
      </c>
      <c r="G922" s="107">
        <f>G196/SUMIFS(G$3:G$722,$B$3:$B$722,$B922)*SUMIFS(Calculations!$E$3:$E$53,Calculations!$A$3:$A$53,$B922)</f>
        <v>0</v>
      </c>
      <c r="H922" s="107">
        <f>H196/SUMIFS(H$3:H$722,$B$3:$B$722,$B922)*SUMIFS(Calculations!$E$3:$E$53,Calculations!$A$3:$A$53,$B922)</f>
        <v>0</v>
      </c>
      <c r="I922" s="107">
        <f>I196/SUMIFS(I$3:I$722,$B$3:$B$722,$B922)*SUMIFS(Calculations!$E$3:$E$53,Calculations!$A$3:$A$53,$B922)</f>
        <v>0</v>
      </c>
      <c r="J922" s="107">
        <f>J196/SUMIFS(J$3:J$722,$B$3:$B$722,$B922)*SUMIFS(Calculations!$E$3:$E$53,Calculations!$A$3:$A$53,$B922)</f>
        <v>0</v>
      </c>
      <c r="K922" s="107">
        <f>K196/SUMIFS(K$3:K$722,$B$3:$B$722,$B922)*SUMIFS(Calculations!$E$3:$E$53,Calculations!$A$3:$A$53,$B922)</f>
        <v>0</v>
      </c>
      <c r="L922" s="107">
        <f>L196/SUMIFS(L$3:L$722,$B$3:$B$722,$B922)*SUMIFS(Calculations!$E$3:$E$53,Calculations!$A$3:$A$53,$B922)</f>
        <v>0</v>
      </c>
      <c r="M922" s="107">
        <f>M196/SUMIFS(M$3:M$722,$B$3:$B$722,$B922)*SUMIFS(Calculations!$E$3:$E$53,Calculations!$A$3:$A$53,$B922)</f>
        <v>0</v>
      </c>
      <c r="N922" s="107">
        <f>N196/SUMIFS(N$3:N$722,$B$3:$B$722,$B922)*SUMIFS(Calculations!$E$3:$E$53,Calculations!$A$3:$A$53,$B922)</f>
        <v>0</v>
      </c>
      <c r="O922" s="107">
        <f>O196/SUMIFS(O$3:O$722,$B$3:$B$722,$B922)*SUMIFS(Calculations!$E$3:$E$53,Calculations!$A$3:$A$53,$B922)</f>
        <v>0</v>
      </c>
      <c r="P922" s="107">
        <f>P196/SUMIFS(P$3:P$722,$B$3:$B$722,$B922)*SUMIFS(Calculations!$E$3:$E$53,Calculations!$A$3:$A$53,$B922)</f>
        <v>0</v>
      </c>
      <c r="Q922" s="107">
        <f>Q196/SUMIFS(Q$3:Q$722,$B$3:$B$722,$B922)*SUMIFS(Calculations!$E$3:$E$53,Calculations!$A$3:$A$53,$B922)</f>
        <v>0</v>
      </c>
      <c r="R922" s="107">
        <f>R196/SUMIFS(R$3:R$722,$B$3:$B$722,$B922)*SUMIFS(Calculations!$E$3:$E$53,Calculations!$A$3:$A$53,$B922)</f>
        <v>0</v>
      </c>
    </row>
    <row r="923" spans="2:18" ht="15.75" customHeight="1">
      <c r="B923" s="107" t="s">
        <v>548</v>
      </c>
      <c r="C923" s="107" t="s">
        <v>448</v>
      </c>
      <c r="D923" s="107" t="s">
        <v>652</v>
      </c>
      <c r="E923" s="107" t="str">
        <f t="shared" si="303"/>
        <v>solar PV</v>
      </c>
      <c r="F923" s="107">
        <f>F197/SUMIFS(F$3:F$722,$B$3:$B$722,$B923)*SUMIFS(Calculations!$E$3:$E$53,Calculations!$A$3:$A$53,$B923)</f>
        <v>0</v>
      </c>
      <c r="G923" s="107">
        <f>G197/SUMIFS(G$3:G$722,$B$3:$B$722,$B923)*SUMIFS(Calculations!$E$3:$E$53,Calculations!$A$3:$A$53,$B923)</f>
        <v>0</v>
      </c>
      <c r="H923" s="107">
        <f>H197/SUMIFS(H$3:H$722,$B$3:$B$722,$B923)*SUMIFS(Calculations!$E$3:$E$53,Calculations!$A$3:$A$53,$B923)</f>
        <v>0</v>
      </c>
      <c r="I923" s="107">
        <f>I197/SUMIFS(I$3:I$722,$B$3:$B$722,$B923)*SUMIFS(Calculations!$E$3:$E$53,Calculations!$A$3:$A$53,$B923)</f>
        <v>0</v>
      </c>
      <c r="J923" s="107">
        <f>J197/SUMIFS(J$3:J$722,$B$3:$B$722,$B923)*SUMIFS(Calculations!$E$3:$E$53,Calculations!$A$3:$A$53,$B923)</f>
        <v>0</v>
      </c>
      <c r="K923" s="107">
        <f>K197/SUMIFS(K$3:K$722,$B$3:$B$722,$B923)*SUMIFS(Calculations!$E$3:$E$53,Calculations!$A$3:$A$53,$B923)</f>
        <v>0</v>
      </c>
      <c r="L923" s="107">
        <f>L197/SUMIFS(L$3:L$722,$B$3:$B$722,$B923)*SUMIFS(Calculations!$E$3:$E$53,Calculations!$A$3:$A$53,$B923)</f>
        <v>0</v>
      </c>
      <c r="M923" s="107">
        <f>M197/SUMIFS(M$3:M$722,$B$3:$B$722,$B923)*SUMIFS(Calculations!$E$3:$E$53,Calculations!$A$3:$A$53,$B923)</f>
        <v>0</v>
      </c>
      <c r="N923" s="107">
        <f>N197/SUMIFS(N$3:N$722,$B$3:$B$722,$B923)*SUMIFS(Calculations!$E$3:$E$53,Calculations!$A$3:$A$53,$B923)</f>
        <v>0</v>
      </c>
      <c r="O923" s="107">
        <f>O197/SUMIFS(O$3:O$722,$B$3:$B$722,$B923)*SUMIFS(Calculations!$E$3:$E$53,Calculations!$A$3:$A$53,$B923)</f>
        <v>0</v>
      </c>
      <c r="P923" s="107">
        <f>P197/SUMIFS(P$3:P$722,$B$3:$B$722,$B923)*SUMIFS(Calculations!$E$3:$E$53,Calculations!$A$3:$A$53,$B923)</f>
        <v>0</v>
      </c>
      <c r="Q923" s="107">
        <f>Q197/SUMIFS(Q$3:Q$722,$B$3:$B$722,$B923)*SUMIFS(Calculations!$E$3:$E$53,Calculations!$A$3:$A$53,$B923)</f>
        <v>0</v>
      </c>
      <c r="R923" s="107">
        <f>R197/SUMIFS(R$3:R$722,$B$3:$B$722,$B923)*SUMIFS(Calculations!$E$3:$E$53,Calculations!$A$3:$A$53,$B923)</f>
        <v>0</v>
      </c>
    </row>
    <row r="924" spans="2:18" ht="15.75" customHeight="1">
      <c r="B924" s="107" t="s">
        <v>550</v>
      </c>
      <c r="C924" s="107" t="s">
        <v>448</v>
      </c>
      <c r="D924" s="107" t="s">
        <v>638</v>
      </c>
      <c r="E924" s="107" t="str">
        <f t="shared" si="303"/>
        <v>biomass</v>
      </c>
      <c r="F924" s="107">
        <f>F198/SUMIFS(F$3:F$722,$B$3:$B$722,$B924)*SUMIFS(Calculations!$E$3:$E$53,Calculations!$A$3:$A$53,$B924)</f>
        <v>0</v>
      </c>
      <c r="G924" s="107">
        <f>G198/SUMIFS(G$3:G$722,$B$3:$B$722,$B924)*SUMIFS(Calculations!$E$3:$E$53,Calculations!$A$3:$A$53,$B924)</f>
        <v>0</v>
      </c>
      <c r="H924" s="107">
        <f>H198/SUMIFS(H$3:H$722,$B$3:$B$722,$B924)*SUMIFS(Calculations!$E$3:$E$53,Calculations!$A$3:$A$53,$B924)</f>
        <v>0</v>
      </c>
      <c r="I924" s="107">
        <f>I198/SUMIFS(I$3:I$722,$B$3:$B$722,$B924)*SUMIFS(Calculations!$E$3:$E$53,Calculations!$A$3:$A$53,$B924)</f>
        <v>0</v>
      </c>
      <c r="J924" s="107">
        <f>J198/SUMIFS(J$3:J$722,$B$3:$B$722,$B924)*SUMIFS(Calculations!$E$3:$E$53,Calculations!$A$3:$A$53,$B924)</f>
        <v>0</v>
      </c>
      <c r="K924" s="107">
        <f>K198/SUMIFS(K$3:K$722,$B$3:$B$722,$B924)*SUMIFS(Calculations!$E$3:$E$53,Calculations!$A$3:$A$53,$B924)</f>
        <v>0</v>
      </c>
      <c r="L924" s="107">
        <f>L198/SUMIFS(L$3:L$722,$B$3:$B$722,$B924)*SUMIFS(Calculations!$E$3:$E$53,Calculations!$A$3:$A$53,$B924)</f>
        <v>0</v>
      </c>
      <c r="M924" s="107">
        <f>M198/SUMIFS(M$3:M$722,$B$3:$B$722,$B924)*SUMIFS(Calculations!$E$3:$E$53,Calculations!$A$3:$A$53,$B924)</f>
        <v>0</v>
      </c>
      <c r="N924" s="107">
        <f>N198/SUMIFS(N$3:N$722,$B$3:$B$722,$B924)*SUMIFS(Calculations!$E$3:$E$53,Calculations!$A$3:$A$53,$B924)</f>
        <v>0</v>
      </c>
      <c r="O924" s="107">
        <f>O198/SUMIFS(O$3:O$722,$B$3:$B$722,$B924)*SUMIFS(Calculations!$E$3:$E$53,Calculations!$A$3:$A$53,$B924)</f>
        <v>0</v>
      </c>
      <c r="P924" s="107">
        <f>P198/SUMIFS(P$3:P$722,$B$3:$B$722,$B924)*SUMIFS(Calculations!$E$3:$E$53,Calculations!$A$3:$A$53,$B924)</f>
        <v>0</v>
      </c>
      <c r="Q924" s="107">
        <f>Q198/SUMIFS(Q$3:Q$722,$B$3:$B$722,$B924)*SUMIFS(Calculations!$E$3:$E$53,Calculations!$A$3:$A$53,$B924)</f>
        <v>0</v>
      </c>
      <c r="R924" s="107">
        <f>R198/SUMIFS(R$3:R$722,$B$3:$B$722,$B924)*SUMIFS(Calculations!$E$3:$E$53,Calculations!$A$3:$A$53,$B924)</f>
        <v>0</v>
      </c>
    </row>
    <row r="925" spans="2:18" ht="15.75" customHeight="1">
      <c r="B925" s="107" t="s">
        <v>550</v>
      </c>
      <c r="C925" s="107" t="s">
        <v>448</v>
      </c>
      <c r="D925" s="107" t="s">
        <v>639</v>
      </c>
      <c r="E925" s="107" t="str">
        <f t="shared" si="303"/>
        <v>hard coal</v>
      </c>
      <c r="F925" s="107">
        <f>F199/SUMIFS(F$3:F$722,$B$3:$B$722,$B925)*SUMIFS(Calculations!$E$3:$E$53,Calculations!$A$3:$A$53,$B925)</f>
        <v>3.8413626192024687E-2</v>
      </c>
      <c r="G925" s="107">
        <f>G199/SUMIFS(G$3:G$722,$B$3:$B$722,$B925)*SUMIFS(Calculations!$E$3:$E$53,Calculations!$A$3:$A$53,$B925)</f>
        <v>3.7541326282860506E-2</v>
      </c>
      <c r="H925" s="107">
        <f>H199/SUMIFS(H$3:H$722,$B$3:$B$722,$B925)*SUMIFS(Calculations!$E$3:$E$53,Calculations!$A$3:$A$53,$B925)</f>
        <v>3.6658262723286809E-2</v>
      </c>
      <c r="I925" s="107">
        <f>I199/SUMIFS(I$3:I$722,$B$3:$B$722,$B925)*SUMIFS(Calculations!$E$3:$E$53,Calculations!$A$3:$A$53,$B925)</f>
        <v>3.6993650404115001E-2</v>
      </c>
      <c r="J925" s="107">
        <f>J199/SUMIFS(J$3:J$722,$B$3:$B$722,$B925)*SUMIFS(Calculations!$E$3:$E$53,Calculations!$A$3:$A$53,$B925)</f>
        <v>3.7322457367574093E-2</v>
      </c>
      <c r="K925" s="107">
        <f>K199/SUMIFS(K$3:K$722,$B$3:$B$722,$B925)*SUMIFS(Calculations!$E$3:$E$53,Calculations!$A$3:$A$53,$B925)</f>
        <v>3.5491100391244361E-2</v>
      </c>
      <c r="L925" s="107">
        <f>L199/SUMIFS(L$3:L$722,$B$3:$B$722,$B925)*SUMIFS(Calculations!$E$3:$E$53,Calculations!$A$3:$A$53,$B925)</f>
        <v>3.3870731397367418E-2</v>
      </c>
      <c r="M925" s="107">
        <f>M199/SUMIFS(M$3:M$722,$B$3:$B$722,$B925)*SUMIFS(Calculations!$E$3:$E$53,Calculations!$A$3:$A$53,$B925)</f>
        <v>3.3029914289312526E-2</v>
      </c>
      <c r="N925" s="107">
        <f>N199/SUMIFS(N$3:N$722,$B$3:$B$722,$B925)*SUMIFS(Calculations!$E$3:$E$53,Calculations!$A$3:$A$53,$B925)</f>
        <v>3.222850072994092E-2</v>
      </c>
      <c r="O925" s="107">
        <f>O199/SUMIFS(O$3:O$722,$B$3:$B$722,$B925)*SUMIFS(Calculations!$E$3:$E$53,Calculations!$A$3:$A$53,$B925)</f>
        <v>3.2061310137298772E-2</v>
      </c>
      <c r="P925" s="107">
        <f>P199/SUMIFS(P$3:P$722,$B$3:$B$722,$B925)*SUMIFS(Calculations!$E$3:$E$53,Calculations!$A$3:$A$53,$B925)</f>
        <v>3.1895795041047795E-2</v>
      </c>
      <c r="Q925" s="107">
        <f>Q199/SUMIFS(Q$3:Q$722,$B$3:$B$722,$B925)*SUMIFS(Calculations!$E$3:$E$53,Calculations!$A$3:$A$53,$B925)</f>
        <v>3.1675602538508894E-2</v>
      </c>
      <c r="R925" s="107">
        <f>R199/SUMIFS(R$3:R$722,$B$3:$B$722,$B925)*SUMIFS(Calculations!$E$3:$E$53,Calculations!$A$3:$A$53,$B925)</f>
        <v>3.1455981650017763E-2</v>
      </c>
    </row>
    <row r="926" spans="2:18" ht="15.75" customHeight="1">
      <c r="B926" s="107" t="s">
        <v>550</v>
      </c>
      <c r="C926" s="107" t="s">
        <v>448</v>
      </c>
      <c r="D926" s="107" t="s">
        <v>640</v>
      </c>
      <c r="E926" s="107" t="str">
        <f t="shared" si="303"/>
        <v>solar thermal</v>
      </c>
      <c r="F926" s="107">
        <f>F200/SUMIFS(F$3:F$722,$B$3:$B$722,$B926)*SUMIFS(Calculations!$E$3:$E$53,Calculations!$A$3:$A$53,$B926)</f>
        <v>0</v>
      </c>
      <c r="G926" s="107">
        <f>G200/SUMIFS(G$3:G$722,$B$3:$B$722,$B926)*SUMIFS(Calculations!$E$3:$E$53,Calculations!$A$3:$A$53,$B926)</f>
        <v>0</v>
      </c>
      <c r="H926" s="107">
        <f>H200/SUMIFS(H$3:H$722,$B$3:$B$722,$B926)*SUMIFS(Calculations!$E$3:$E$53,Calculations!$A$3:$A$53,$B926)</f>
        <v>0</v>
      </c>
      <c r="I926" s="107">
        <f>I200/SUMIFS(I$3:I$722,$B$3:$B$722,$B926)*SUMIFS(Calculations!$E$3:$E$53,Calculations!$A$3:$A$53,$B926)</f>
        <v>0</v>
      </c>
      <c r="J926" s="107">
        <f>J200/SUMIFS(J$3:J$722,$B$3:$B$722,$B926)*SUMIFS(Calculations!$E$3:$E$53,Calculations!$A$3:$A$53,$B926)</f>
        <v>0</v>
      </c>
      <c r="K926" s="107">
        <f>K200/SUMIFS(K$3:K$722,$B$3:$B$722,$B926)*SUMIFS(Calculations!$E$3:$E$53,Calculations!$A$3:$A$53,$B926)</f>
        <v>0</v>
      </c>
      <c r="L926" s="107">
        <f>L200/SUMIFS(L$3:L$722,$B$3:$B$722,$B926)*SUMIFS(Calculations!$E$3:$E$53,Calculations!$A$3:$A$53,$B926)</f>
        <v>0</v>
      </c>
      <c r="M926" s="107">
        <f>M200/SUMIFS(M$3:M$722,$B$3:$B$722,$B926)*SUMIFS(Calculations!$E$3:$E$53,Calculations!$A$3:$A$53,$B926)</f>
        <v>0</v>
      </c>
      <c r="N926" s="107">
        <f>N200/SUMIFS(N$3:N$722,$B$3:$B$722,$B926)*SUMIFS(Calculations!$E$3:$E$53,Calculations!$A$3:$A$53,$B926)</f>
        <v>0</v>
      </c>
      <c r="O926" s="107">
        <f>O200/SUMIFS(O$3:O$722,$B$3:$B$722,$B926)*SUMIFS(Calculations!$E$3:$E$53,Calculations!$A$3:$A$53,$B926)</f>
        <v>0</v>
      </c>
      <c r="P926" s="107">
        <f>P200/SUMIFS(P$3:P$722,$B$3:$B$722,$B926)*SUMIFS(Calculations!$E$3:$E$53,Calculations!$A$3:$A$53,$B926)</f>
        <v>0</v>
      </c>
      <c r="Q926" s="107">
        <f>Q200/SUMIFS(Q$3:Q$722,$B$3:$B$722,$B926)*SUMIFS(Calculations!$E$3:$E$53,Calculations!$A$3:$A$53,$B926)</f>
        <v>0</v>
      </c>
      <c r="R926" s="107">
        <f>R200/SUMIFS(R$3:R$722,$B$3:$B$722,$B926)*SUMIFS(Calculations!$E$3:$E$53,Calculations!$A$3:$A$53,$B926)</f>
        <v>0</v>
      </c>
    </row>
    <row r="927" spans="2:18" ht="15.75" customHeight="1">
      <c r="B927" s="107" t="s">
        <v>550</v>
      </c>
      <c r="C927" s="107" t="s">
        <v>448</v>
      </c>
      <c r="D927" s="107" t="s">
        <v>641</v>
      </c>
      <c r="E927" s="107" t="str">
        <f t="shared" si="303"/>
        <v>geothermal</v>
      </c>
      <c r="F927" s="107">
        <f>F201/SUMIFS(F$3:F$722,$B$3:$B$722,$B927)*SUMIFS(Calculations!$E$3:$E$53,Calculations!$A$3:$A$53,$B927)</f>
        <v>0</v>
      </c>
      <c r="G927" s="107">
        <f>G201/SUMIFS(G$3:G$722,$B$3:$B$722,$B927)*SUMIFS(Calculations!$E$3:$E$53,Calculations!$A$3:$A$53,$B927)</f>
        <v>0</v>
      </c>
      <c r="H927" s="107">
        <f>H201/SUMIFS(H$3:H$722,$B$3:$B$722,$B927)*SUMIFS(Calculations!$E$3:$E$53,Calculations!$A$3:$A$53,$B927)</f>
        <v>0</v>
      </c>
      <c r="I927" s="107">
        <f>I201/SUMIFS(I$3:I$722,$B$3:$B$722,$B927)*SUMIFS(Calculations!$E$3:$E$53,Calculations!$A$3:$A$53,$B927)</f>
        <v>0</v>
      </c>
      <c r="J927" s="107">
        <f>J201/SUMIFS(J$3:J$722,$B$3:$B$722,$B927)*SUMIFS(Calculations!$E$3:$E$53,Calculations!$A$3:$A$53,$B927)</f>
        <v>0</v>
      </c>
      <c r="K927" s="107">
        <f>K201/SUMIFS(K$3:K$722,$B$3:$B$722,$B927)*SUMIFS(Calculations!$E$3:$E$53,Calculations!$A$3:$A$53,$B927)</f>
        <v>0</v>
      </c>
      <c r="L927" s="107">
        <f>L201/SUMIFS(L$3:L$722,$B$3:$B$722,$B927)*SUMIFS(Calculations!$E$3:$E$53,Calculations!$A$3:$A$53,$B927)</f>
        <v>0</v>
      </c>
      <c r="M927" s="107">
        <f>M201/SUMIFS(M$3:M$722,$B$3:$B$722,$B927)*SUMIFS(Calculations!$E$3:$E$53,Calculations!$A$3:$A$53,$B927)</f>
        <v>0</v>
      </c>
      <c r="N927" s="107">
        <f>N201/SUMIFS(N$3:N$722,$B$3:$B$722,$B927)*SUMIFS(Calculations!$E$3:$E$53,Calculations!$A$3:$A$53,$B927)</f>
        <v>0</v>
      </c>
      <c r="O927" s="107">
        <f>O201/SUMIFS(O$3:O$722,$B$3:$B$722,$B927)*SUMIFS(Calculations!$E$3:$E$53,Calculations!$A$3:$A$53,$B927)</f>
        <v>0</v>
      </c>
      <c r="P927" s="107">
        <f>P201/SUMIFS(P$3:P$722,$B$3:$B$722,$B927)*SUMIFS(Calculations!$E$3:$E$53,Calculations!$A$3:$A$53,$B927)</f>
        <v>0</v>
      </c>
      <c r="Q927" s="107">
        <f>Q201/SUMIFS(Q$3:Q$722,$B$3:$B$722,$B927)*SUMIFS(Calculations!$E$3:$E$53,Calculations!$A$3:$A$53,$B927)</f>
        <v>0</v>
      </c>
      <c r="R927" s="107">
        <f>R201/SUMIFS(R$3:R$722,$B$3:$B$722,$B927)*SUMIFS(Calculations!$E$3:$E$53,Calculations!$A$3:$A$53,$B927)</f>
        <v>0</v>
      </c>
    </row>
    <row r="928" spans="2:18" ht="15.75" customHeight="1">
      <c r="B928" s="107" t="s">
        <v>550</v>
      </c>
      <c r="C928" s="107" t="s">
        <v>448</v>
      </c>
      <c r="D928" s="107" t="s">
        <v>642</v>
      </c>
      <c r="E928" s="107" t="str">
        <f t="shared" si="303"/>
        <v>hydro</v>
      </c>
      <c r="F928" s="107">
        <f>F202/SUMIFS(F$3:F$722,$B$3:$B$722,$B928)*SUMIFS(Calculations!$E$3:$E$53,Calculations!$A$3:$A$53,$B928)</f>
        <v>3.7654823120722219E-5</v>
      </c>
      <c r="G928" s="107">
        <f>G202/SUMIFS(G$3:G$722,$B$3:$B$722,$B928)*SUMIFS(Calculations!$E$3:$E$53,Calculations!$A$3:$A$53,$B928)</f>
        <v>3.7885717382521097E-5</v>
      </c>
      <c r="H928" s="107">
        <f>H202/SUMIFS(H$3:H$722,$B$3:$B$722,$B928)*SUMIFS(Calculations!$E$3:$E$53,Calculations!$A$3:$A$53,$B928)</f>
        <v>3.811946073909742E-5</v>
      </c>
      <c r="I928" s="107">
        <f>I202/SUMIFS(I$3:I$722,$B$3:$B$722,$B928)*SUMIFS(Calculations!$E$3:$E$53,Calculations!$A$3:$A$53,$B928)</f>
        <v>3.7741780190866214E-5</v>
      </c>
      <c r="J928" s="107">
        <f>J202/SUMIFS(J$3:J$722,$B$3:$B$722,$B928)*SUMIFS(Calculations!$E$3:$E$53,Calculations!$A$3:$A$53,$B928)</f>
        <v>3.737151019789924E-5</v>
      </c>
      <c r="K928" s="107">
        <f>K202/SUMIFS(K$3:K$722,$B$3:$B$722,$B928)*SUMIFS(Calculations!$E$3:$E$53,Calculations!$A$3:$A$53,$B928)</f>
        <v>3.5087163292633075E-5</v>
      </c>
      <c r="L928" s="107">
        <f>L202/SUMIFS(L$3:L$722,$B$3:$B$722,$B928)*SUMIFS(Calculations!$E$3:$E$53,Calculations!$A$3:$A$53,$B928)</f>
        <v>3.3065992682864636E-5</v>
      </c>
      <c r="M928" s="107">
        <f>M202/SUMIFS(M$3:M$722,$B$3:$B$722,$B928)*SUMIFS(Calculations!$E$3:$E$53,Calculations!$A$3:$A$53,$B928)</f>
        <v>3.2272609951508144E-5</v>
      </c>
      <c r="N928" s="107">
        <f>N202/SUMIFS(N$3:N$722,$B$3:$B$722,$B928)*SUMIFS(Calculations!$E$3:$E$53,Calculations!$A$3:$A$53,$B928)</f>
        <v>3.151640783265346E-5</v>
      </c>
      <c r="O928" s="107">
        <f>O202/SUMIFS(O$3:O$722,$B$3:$B$722,$B928)*SUMIFS(Calculations!$E$3:$E$53,Calculations!$A$3:$A$53,$B928)</f>
        <v>3.1357692098751388E-5</v>
      </c>
      <c r="P928" s="107">
        <f>P202/SUMIFS(P$3:P$722,$B$3:$B$722,$B928)*SUMIFS(Calculations!$E$3:$E$53,Calculations!$A$3:$A$53,$B928)</f>
        <v>3.1200566930653118E-5</v>
      </c>
      <c r="Q928" s="107">
        <f>Q202/SUMIFS(Q$3:Q$722,$B$3:$B$722,$B928)*SUMIFS(Calculations!$E$3:$E$53,Calculations!$A$3:$A$53,$B928)</f>
        <v>3.1160016363708138E-5</v>
      </c>
      <c r="R928" s="107">
        <f>R202/SUMIFS(R$3:R$722,$B$3:$B$722,$B928)*SUMIFS(Calculations!$E$3:$E$53,Calculations!$A$3:$A$53,$B928)</f>
        <v>3.1119571064987295E-5</v>
      </c>
    </row>
    <row r="929" spans="2:18" ht="15.75" customHeight="1">
      <c r="B929" s="107" t="s">
        <v>550</v>
      </c>
      <c r="C929" s="107" t="s">
        <v>448</v>
      </c>
      <c r="D929" s="107" t="s">
        <v>632</v>
      </c>
      <c r="E929" s="107" t="str">
        <f t="shared" si="303"/>
        <v>hydro</v>
      </c>
      <c r="F929" s="107">
        <f>F203/SUMIFS(F$3:F$722,$B$3:$B$722,$B929)*SUMIFS(Calculations!$E$3:$E$53,Calculations!$A$3:$A$53,$B929)</f>
        <v>0</v>
      </c>
      <c r="G929" s="107">
        <f>G203/SUMIFS(G$3:G$722,$B$3:$B$722,$B929)*SUMIFS(Calculations!$E$3:$E$53,Calculations!$A$3:$A$53,$B929)</f>
        <v>0</v>
      </c>
      <c r="H929" s="107">
        <f>H203/SUMIFS(H$3:H$722,$B$3:$B$722,$B929)*SUMIFS(Calculations!$E$3:$E$53,Calculations!$A$3:$A$53,$B929)</f>
        <v>0</v>
      </c>
      <c r="I929" s="107">
        <f>I203/SUMIFS(I$3:I$722,$B$3:$B$722,$B929)*SUMIFS(Calculations!$E$3:$E$53,Calculations!$A$3:$A$53,$B929)</f>
        <v>0</v>
      </c>
      <c r="J929" s="107">
        <f>J203/SUMIFS(J$3:J$722,$B$3:$B$722,$B929)*SUMIFS(Calculations!$E$3:$E$53,Calculations!$A$3:$A$53,$B929)</f>
        <v>0</v>
      </c>
      <c r="K929" s="107">
        <f>K203/SUMIFS(K$3:K$722,$B$3:$B$722,$B929)*SUMIFS(Calculations!$E$3:$E$53,Calculations!$A$3:$A$53,$B929)</f>
        <v>0</v>
      </c>
      <c r="L929" s="107">
        <f>L203/SUMIFS(L$3:L$722,$B$3:$B$722,$B929)*SUMIFS(Calculations!$E$3:$E$53,Calculations!$A$3:$A$53,$B929)</f>
        <v>0</v>
      </c>
      <c r="M929" s="107">
        <f>M203/SUMIFS(M$3:M$722,$B$3:$B$722,$B929)*SUMIFS(Calculations!$E$3:$E$53,Calculations!$A$3:$A$53,$B929)</f>
        <v>0</v>
      </c>
      <c r="N929" s="107">
        <f>N203/SUMIFS(N$3:N$722,$B$3:$B$722,$B929)*SUMIFS(Calculations!$E$3:$E$53,Calculations!$A$3:$A$53,$B929)</f>
        <v>0</v>
      </c>
      <c r="O929" s="107">
        <f>O203/SUMIFS(O$3:O$722,$B$3:$B$722,$B929)*SUMIFS(Calculations!$E$3:$E$53,Calculations!$A$3:$A$53,$B929)</f>
        <v>0</v>
      </c>
      <c r="P929" s="107">
        <f>P203/SUMIFS(P$3:P$722,$B$3:$B$722,$B929)*SUMIFS(Calculations!$E$3:$E$53,Calculations!$A$3:$A$53,$B929)</f>
        <v>0</v>
      </c>
      <c r="Q929" s="107">
        <f>Q203/SUMIFS(Q$3:Q$722,$B$3:$B$722,$B929)*SUMIFS(Calculations!$E$3:$E$53,Calculations!$A$3:$A$53,$B929)</f>
        <v>0</v>
      </c>
      <c r="R929" s="107">
        <f>R203/SUMIFS(R$3:R$722,$B$3:$B$722,$B929)*SUMIFS(Calculations!$E$3:$E$53,Calculations!$A$3:$A$53,$B929)</f>
        <v>0</v>
      </c>
    </row>
    <row r="930" spans="2:18" ht="15.75" customHeight="1">
      <c r="B930" s="107" t="s">
        <v>550</v>
      </c>
      <c r="C930" s="107" t="s">
        <v>448</v>
      </c>
      <c r="D930" s="107" t="s">
        <v>643</v>
      </c>
      <c r="E930" s="107" t="str">
        <f t="shared" si="303"/>
        <v>onshore wind</v>
      </c>
      <c r="F930" s="107">
        <f>F204/SUMIFS(F$3:F$722,$B$3:$B$722,$B930)*SUMIFS(Calculations!$E$3:$E$53,Calculations!$A$3:$A$53,$B930)</f>
        <v>2.0743952196910501E-2</v>
      </c>
      <c r="G930" s="107">
        <f>G204/SUMIFS(G$3:G$722,$B$3:$B$722,$B930)*SUMIFS(Calculations!$E$3:$E$53,Calculations!$A$3:$A$53,$B930)</f>
        <v>2.1756987738748464E-2</v>
      </c>
      <c r="H930" s="107">
        <f>H204/SUMIFS(H$3:H$722,$B$3:$B$722,$B930)*SUMIFS(Calculations!$E$3:$E$53,Calculations!$A$3:$A$53,$B930)</f>
        <v>2.2782523523117906E-2</v>
      </c>
      <c r="I930" s="107">
        <f>I204/SUMIFS(I$3:I$722,$B$3:$B$722,$B930)*SUMIFS(Calculations!$E$3:$E$53,Calculations!$A$3:$A$53,$B930)</f>
        <v>2.2460738844939852E-2</v>
      </c>
      <c r="J930" s="107">
        <f>J204/SUMIFS(J$3:J$722,$B$3:$B$722,$B930)*SUMIFS(Calculations!$E$3:$E$53,Calculations!$A$3:$A$53,$B930)</f>
        <v>2.2145267976546257E-2</v>
      </c>
      <c r="K930" s="107">
        <f>K204/SUMIFS(K$3:K$722,$B$3:$B$722,$B930)*SUMIFS(Calculations!$E$3:$E$53,Calculations!$A$3:$A$53,$B930)</f>
        <v>2.0550493266911458E-2</v>
      </c>
      <c r="L930" s="107">
        <f>L204/SUMIFS(L$3:L$722,$B$3:$B$722,$B930)*SUMIFS(Calculations!$E$3:$E$53,Calculations!$A$3:$A$53,$B930)</f>
        <v>1.9139450239740292E-2</v>
      </c>
      <c r="M930" s="107">
        <f>M204/SUMIFS(M$3:M$722,$B$3:$B$722,$B930)*SUMIFS(Calculations!$E$3:$E$53,Calculations!$A$3:$A$53,$B930)</f>
        <v>1.8574208980913196E-2</v>
      </c>
      <c r="N930" s="107">
        <f>N204/SUMIFS(N$3:N$722,$B$3:$B$722,$B930)*SUMIFS(Calculations!$E$3:$E$53,Calculations!$A$3:$A$53,$B930)</f>
        <v>1.8035456849444034E-2</v>
      </c>
      <c r="O930" s="107">
        <f>O204/SUMIFS(O$3:O$722,$B$3:$B$722,$B930)*SUMIFS(Calculations!$E$3:$E$53,Calculations!$A$3:$A$53,$B930)</f>
        <v>1.796384516859667E-2</v>
      </c>
      <c r="P930" s="107">
        <f>P204/SUMIFS(P$3:P$722,$B$3:$B$722,$B930)*SUMIFS(Calculations!$E$3:$E$53,Calculations!$A$3:$A$53,$B930)</f>
        <v>1.7892951142438662E-2</v>
      </c>
      <c r="Q930" s="107">
        <f>Q204/SUMIFS(Q$3:Q$722,$B$3:$B$722,$B930)*SUMIFS(Calculations!$E$3:$E$53,Calculations!$A$3:$A$53,$B930)</f>
        <v>1.7862608038468147E-2</v>
      </c>
      <c r="R930" s="107">
        <f>R204/SUMIFS(R$3:R$722,$B$3:$B$722,$B930)*SUMIFS(Calculations!$E$3:$E$53,Calculations!$A$3:$A$53,$B930)</f>
        <v>1.7832343704411609E-2</v>
      </c>
    </row>
    <row r="931" spans="2:18" ht="15.75" customHeight="1">
      <c r="B931" s="107" t="s">
        <v>550</v>
      </c>
      <c r="C931" s="107" t="s">
        <v>448</v>
      </c>
      <c r="D931" s="107" t="s">
        <v>644</v>
      </c>
      <c r="E931" s="107" t="str">
        <f t="shared" si="303"/>
        <v>natural gas nonpeaker</v>
      </c>
      <c r="F931" s="107">
        <f>F205/SUMIFS(F$3:F$722,$B$3:$B$722,$B931)*SUMIFS(Calculations!$E$3:$E$53,Calculations!$A$3:$A$53,$B931)</f>
        <v>1.9181416150768141E-3</v>
      </c>
      <c r="G931" s="107">
        <f>G205/SUMIFS(G$3:G$722,$B$3:$B$722,$B931)*SUMIFS(Calculations!$E$3:$E$53,Calculations!$A$3:$A$53,$B931)</f>
        <v>1.6997304130327436E-3</v>
      </c>
      <c r="H931" s="107">
        <f>H205/SUMIFS(H$3:H$722,$B$3:$B$722,$B931)*SUMIFS(Calculations!$E$3:$E$53,Calculations!$A$3:$A$53,$B931)</f>
        <v>1.4786241495773143E-3</v>
      </c>
      <c r="I931" s="107">
        <f>I205/SUMIFS(I$3:I$722,$B$3:$B$722,$B931)*SUMIFS(Calculations!$E$3:$E$53,Calculations!$A$3:$A$53,$B931)</f>
        <v>1.5758151121332612E-3</v>
      </c>
      <c r="J931" s="107">
        <f>J205/SUMIFS(J$3:J$722,$B$3:$B$722,$B931)*SUMIFS(Calculations!$E$3:$E$53,Calculations!$A$3:$A$53,$B931)</f>
        <v>1.6710990688807886E-3</v>
      </c>
      <c r="K931" s="107">
        <f>K205/SUMIFS(K$3:K$722,$B$3:$B$722,$B931)*SUMIFS(Calculations!$E$3:$E$53,Calculations!$A$3:$A$53,$B931)</f>
        <v>1.3024061935606799E-3</v>
      </c>
      <c r="L931" s="107">
        <f>L205/SUMIFS(L$3:L$722,$B$3:$B$722,$B931)*SUMIFS(Calculations!$E$3:$E$53,Calculations!$A$3:$A$53,$B931)</f>
        <v>9.7618988993791842E-4</v>
      </c>
      <c r="M931" s="107">
        <f>M205/SUMIFS(M$3:M$722,$B$3:$B$722,$B931)*SUMIFS(Calculations!$E$3:$E$53,Calculations!$A$3:$A$53,$B931)</f>
        <v>9.3272443254363807E-4</v>
      </c>
      <c r="N931" s="107">
        <f>N205/SUMIFS(N$3:N$722,$B$3:$B$722,$B931)*SUMIFS(Calculations!$E$3:$E$53,Calculations!$A$3:$A$53,$B931)</f>
        <v>8.9129591427686782E-4</v>
      </c>
      <c r="O931" s="107">
        <f>O205/SUMIFS(O$3:O$722,$B$3:$B$722,$B931)*SUMIFS(Calculations!$E$3:$E$53,Calculations!$A$3:$A$53,$B931)</f>
        <v>7.9277329276486669E-4</v>
      </c>
      <c r="P931" s="107">
        <f>P205/SUMIFS(P$3:P$722,$B$3:$B$722,$B931)*SUMIFS(Calculations!$E$3:$E$53,Calculations!$A$3:$A$53,$B931)</f>
        <v>6.9523801326884071E-4</v>
      </c>
      <c r="Q931" s="107">
        <f>Q205/SUMIFS(Q$3:Q$722,$B$3:$B$722,$B931)*SUMIFS(Calculations!$E$3:$E$53,Calculations!$A$3:$A$53,$B931)</f>
        <v>6.4405384577116427E-4</v>
      </c>
      <c r="R931" s="107">
        <f>R205/SUMIFS(R$3:R$722,$B$3:$B$722,$B931)*SUMIFS(Calculations!$E$3:$E$53,Calculations!$A$3:$A$53,$B931)</f>
        <v>5.9300255104993715E-4</v>
      </c>
    </row>
    <row r="932" spans="2:18" ht="15.75" customHeight="1">
      <c r="B932" s="107" t="s">
        <v>550</v>
      </c>
      <c r="C932" s="107" t="s">
        <v>448</v>
      </c>
      <c r="D932" s="107" t="s">
        <v>645</v>
      </c>
      <c r="E932" s="107" t="str">
        <f t="shared" si="303"/>
        <v>natural gas peaker</v>
      </c>
      <c r="F932" s="107">
        <f>F206/SUMIFS(F$3:F$722,$B$3:$B$722,$B932)*SUMIFS(Calculations!$E$3:$E$53,Calculations!$A$3:$A$53,$B932)</f>
        <v>1.1779723081807899E-4</v>
      </c>
      <c r="G932" s="107">
        <f>G206/SUMIFS(G$3:G$722,$B$3:$B$722,$B932)*SUMIFS(Calculations!$E$3:$E$53,Calculations!$A$3:$A$53,$B932)</f>
        <v>1.1624886493908284E-4</v>
      </c>
      <c r="H932" s="107">
        <f>H206/SUMIFS(H$3:H$722,$B$3:$B$722,$B932)*SUMIFS(Calculations!$E$3:$E$53,Calculations!$A$3:$A$53,$B932)</f>
        <v>1.1468139316674376E-4</v>
      </c>
      <c r="I932" s="107">
        <f>I206/SUMIFS(I$3:I$722,$B$3:$B$722,$B932)*SUMIFS(Calculations!$E$3:$E$53,Calculations!$A$3:$A$53,$B932)</f>
        <v>1.1274873202194564E-4</v>
      </c>
      <c r="J932" s="107">
        <f>J206/SUMIFS(J$3:J$722,$B$3:$B$722,$B932)*SUMIFS(Calculations!$E$3:$E$53,Calculations!$A$3:$A$53,$B932)</f>
        <v>1.1085399205759386E-4</v>
      </c>
      <c r="K932" s="107">
        <f>K206/SUMIFS(K$3:K$722,$B$3:$B$722,$B932)*SUMIFS(Calculations!$E$3:$E$53,Calculations!$A$3:$A$53,$B932)</f>
        <v>8.1100210447816393E-5</v>
      </c>
      <c r="L932" s="107">
        <f>L206/SUMIFS(L$3:L$722,$B$3:$B$722,$B932)*SUMIFS(Calculations!$E$3:$E$53,Calculations!$A$3:$A$53,$B932)</f>
        <v>5.477431888532454E-5</v>
      </c>
      <c r="M932" s="107">
        <f>M206/SUMIFS(M$3:M$722,$B$3:$B$722,$B932)*SUMIFS(Calculations!$E$3:$E$53,Calculations!$A$3:$A$53,$B932)</f>
        <v>5.340151832929592E-5</v>
      </c>
      <c r="N932" s="107">
        <f>N206/SUMIFS(N$3:N$722,$B$3:$B$722,$B932)*SUMIFS(Calculations!$E$3:$E$53,Calculations!$A$3:$A$53,$B932)</f>
        <v>5.2093051875206608E-5</v>
      </c>
      <c r="O932" s="107">
        <f>O206/SUMIFS(O$3:O$722,$B$3:$B$722,$B932)*SUMIFS(Calculations!$E$3:$E$53,Calculations!$A$3:$A$53,$B932)</f>
        <v>5.1830712746855639E-5</v>
      </c>
      <c r="P932" s="107">
        <f>P206/SUMIFS(P$3:P$722,$B$3:$B$722,$B932)*SUMIFS(Calculations!$E$3:$E$53,Calculations!$A$3:$A$53,$B932)</f>
        <v>5.1571002643594339E-5</v>
      </c>
      <c r="Q932" s="107">
        <f>Q206/SUMIFS(Q$3:Q$722,$B$3:$B$722,$B932)*SUMIFS(Calculations!$E$3:$E$53,Calculations!$A$3:$A$53,$B932)</f>
        <v>5.1488902079977874E-5</v>
      </c>
      <c r="R932" s="107">
        <f>R206/SUMIFS(R$3:R$722,$B$3:$B$722,$B932)*SUMIFS(Calculations!$E$3:$E$53,Calculations!$A$3:$A$53,$B932)</f>
        <v>5.1407014647303448E-5</v>
      </c>
    </row>
    <row r="933" spans="2:18" ht="15.75" customHeight="1">
      <c r="B933" s="107" t="s">
        <v>550</v>
      </c>
      <c r="C933" s="107" t="s">
        <v>448</v>
      </c>
      <c r="D933" s="107" t="s">
        <v>646</v>
      </c>
      <c r="E933" s="107" t="str">
        <f t="shared" si="303"/>
        <v>nuclear</v>
      </c>
      <c r="F933" s="107">
        <f>F207/SUMIFS(F$3:F$722,$B$3:$B$722,$B933)*SUMIFS(Calculations!$E$3:$E$53,Calculations!$A$3:$A$53,$B933)</f>
        <v>1.1366684263524562E-2</v>
      </c>
      <c r="G933" s="107">
        <f>G207/SUMIFS(G$3:G$722,$B$3:$B$722,$B933)*SUMIFS(Calculations!$E$3:$E$53,Calculations!$A$3:$A$53,$B933)</f>
        <v>1.1436383227816951E-2</v>
      </c>
      <c r="H933" s="107">
        <f>H207/SUMIFS(H$3:H$722,$B$3:$B$722,$B933)*SUMIFS(Calculations!$E$3:$E$53,Calculations!$A$3:$A$53,$B933)</f>
        <v>1.1506942234942847E-2</v>
      </c>
      <c r="I933" s="107">
        <f>I207/SUMIFS(I$3:I$722,$B$3:$B$722,$B933)*SUMIFS(Calculations!$E$3:$E$53,Calculations!$A$3:$A$53,$B933)</f>
        <v>1.1392933585095907E-2</v>
      </c>
      <c r="J933" s="107">
        <f>J207/SUMIFS(J$3:J$722,$B$3:$B$722,$B933)*SUMIFS(Calculations!$E$3:$E$53,Calculations!$A$3:$A$53,$B933)</f>
        <v>1.1281161924694801E-2</v>
      </c>
      <c r="K933" s="107">
        <f>K207/SUMIFS(K$3:K$722,$B$3:$B$722,$B933)*SUMIFS(Calculations!$E$3:$E$53,Calculations!$A$3:$A$53,$B933)</f>
        <v>1.0591596873830688E-2</v>
      </c>
      <c r="L933" s="107">
        <f>L207/SUMIFS(L$3:L$722,$B$3:$B$722,$B933)*SUMIFS(Calculations!$E$3:$E$53,Calculations!$A$3:$A$53,$B933)</f>
        <v>9.9814756128623928E-3</v>
      </c>
      <c r="M933" s="107">
        <f>M207/SUMIFS(M$3:M$722,$B$3:$B$722,$B933)*SUMIFS(Calculations!$E$3:$E$53,Calculations!$A$3:$A$53,$B933)</f>
        <v>9.7419809011610597E-3</v>
      </c>
      <c r="N933" s="107">
        <f>N207/SUMIFS(N$3:N$722,$B$3:$B$722,$B933)*SUMIFS(Calculations!$E$3:$E$53,Calculations!$A$3:$A$53,$B933)</f>
        <v>9.5137097259952105E-3</v>
      </c>
      <c r="O933" s="107">
        <f>O207/SUMIFS(O$3:O$722,$B$3:$B$722,$B933)*SUMIFS(Calculations!$E$3:$E$53,Calculations!$A$3:$A$53,$B933)</f>
        <v>9.4657989542692479E-3</v>
      </c>
      <c r="P933" s="107">
        <f>P207/SUMIFS(P$3:P$722,$B$3:$B$722,$B933)*SUMIFS(Calculations!$E$3:$E$53,Calculations!$A$3:$A$53,$B933)</f>
        <v>9.4183683191577695E-3</v>
      </c>
      <c r="Q933" s="107">
        <f>Q207/SUMIFS(Q$3:Q$722,$B$3:$B$722,$B933)*SUMIFS(Calculations!$E$3:$E$53,Calculations!$A$3:$A$53,$B933)</f>
        <v>9.4061275103324883E-3</v>
      </c>
      <c r="R933" s="107">
        <f>R207/SUMIFS(R$3:R$722,$B$3:$B$722,$B933)*SUMIFS(Calculations!$E$3:$E$53,Calculations!$A$3:$A$53,$B933)</f>
        <v>9.3939184783306696E-3</v>
      </c>
    </row>
    <row r="934" spans="2:18" ht="15.75" customHeight="1">
      <c r="B934" s="107" t="s">
        <v>550</v>
      </c>
      <c r="C934" s="107" t="s">
        <v>448</v>
      </c>
      <c r="D934" s="107" t="s">
        <v>647</v>
      </c>
      <c r="E934" s="107" t="str">
        <f t="shared" si="303"/>
        <v>offshore wind</v>
      </c>
      <c r="F934" s="107">
        <f>F208/SUMIFS(F$3:F$722,$B$3:$B$722,$B934)*SUMIFS(Calculations!$E$3:$E$53,Calculations!$A$3:$A$53,$B934)</f>
        <v>0</v>
      </c>
      <c r="G934" s="107">
        <f>G208/SUMIFS(G$3:G$722,$B$3:$B$722,$B934)*SUMIFS(Calculations!$E$3:$E$53,Calculations!$A$3:$A$53,$B934)</f>
        <v>0</v>
      </c>
      <c r="H934" s="107">
        <f>H208/SUMIFS(H$3:H$722,$B$3:$B$722,$B934)*SUMIFS(Calculations!$E$3:$E$53,Calculations!$A$3:$A$53,$B934)</f>
        <v>0</v>
      </c>
      <c r="I934" s="107">
        <f>I208/SUMIFS(I$3:I$722,$B$3:$B$722,$B934)*SUMIFS(Calculations!$E$3:$E$53,Calculations!$A$3:$A$53,$B934)</f>
        <v>0</v>
      </c>
      <c r="J934" s="107">
        <f>J208/SUMIFS(J$3:J$722,$B$3:$B$722,$B934)*SUMIFS(Calculations!$E$3:$E$53,Calculations!$A$3:$A$53,$B934)</f>
        <v>0</v>
      </c>
      <c r="K934" s="107">
        <f>K208/SUMIFS(K$3:K$722,$B$3:$B$722,$B934)*SUMIFS(Calculations!$E$3:$E$53,Calculations!$A$3:$A$53,$B934)</f>
        <v>0</v>
      </c>
      <c r="L934" s="107">
        <f>L208/SUMIFS(L$3:L$722,$B$3:$B$722,$B934)*SUMIFS(Calculations!$E$3:$E$53,Calculations!$A$3:$A$53,$B934)</f>
        <v>0</v>
      </c>
      <c r="M934" s="107">
        <f>M208/SUMIFS(M$3:M$722,$B$3:$B$722,$B934)*SUMIFS(Calculations!$E$3:$E$53,Calculations!$A$3:$A$53,$B934)</f>
        <v>0</v>
      </c>
      <c r="N934" s="107">
        <f>N208/SUMIFS(N$3:N$722,$B$3:$B$722,$B934)*SUMIFS(Calculations!$E$3:$E$53,Calculations!$A$3:$A$53,$B934)</f>
        <v>0</v>
      </c>
      <c r="O934" s="107">
        <f>O208/SUMIFS(O$3:O$722,$B$3:$B$722,$B934)*SUMIFS(Calculations!$E$3:$E$53,Calculations!$A$3:$A$53,$B934)</f>
        <v>0</v>
      </c>
      <c r="P934" s="107">
        <f>P208/SUMIFS(P$3:P$722,$B$3:$B$722,$B934)*SUMIFS(Calculations!$E$3:$E$53,Calculations!$A$3:$A$53,$B934)</f>
        <v>0</v>
      </c>
      <c r="Q934" s="107">
        <f>Q208/SUMIFS(Q$3:Q$722,$B$3:$B$722,$B934)*SUMIFS(Calculations!$E$3:$E$53,Calculations!$A$3:$A$53,$B934)</f>
        <v>0</v>
      </c>
      <c r="R934" s="107">
        <f>R208/SUMIFS(R$3:R$722,$B$3:$B$722,$B934)*SUMIFS(Calculations!$E$3:$E$53,Calculations!$A$3:$A$53,$B934)</f>
        <v>0</v>
      </c>
    </row>
    <row r="935" spans="2:18" ht="15.75" customHeight="1">
      <c r="B935" s="107" t="s">
        <v>550</v>
      </c>
      <c r="C935" s="107" t="s">
        <v>448</v>
      </c>
      <c r="D935" s="107" t="s">
        <v>648</v>
      </c>
      <c r="E935" s="107" t="str">
        <f t="shared" si="303"/>
        <v>crude oil</v>
      </c>
      <c r="F935" s="107">
        <f>F209/SUMIFS(F$3:F$722,$B$3:$B$722,$B935)*SUMIFS(Calculations!$E$3:$E$53,Calculations!$A$3:$A$53,$B935)</f>
        <v>4.8350748559691808E-5</v>
      </c>
      <c r="G935" s="107">
        <f>G209/SUMIFS(G$3:G$722,$B$3:$B$722,$B935)*SUMIFS(Calculations!$E$3:$E$53,Calculations!$A$3:$A$53,$B935)</f>
        <v>4.8647228783760895E-5</v>
      </c>
      <c r="H935" s="107">
        <f>H209/SUMIFS(H$3:H$722,$B$3:$B$722,$B935)*SUMIFS(Calculations!$E$3:$E$53,Calculations!$A$3:$A$53,$B935)</f>
        <v>4.8947367393497187E-5</v>
      </c>
      <c r="I935" s="107">
        <f>I209/SUMIFS(I$3:I$722,$B$3:$B$722,$B935)*SUMIFS(Calculations!$E$3:$E$53,Calculations!$A$3:$A$53,$B935)</f>
        <v>4.8462405954032513E-5</v>
      </c>
      <c r="J935" s="107">
        <f>J209/SUMIFS(J$3:J$722,$B$3:$B$722,$B935)*SUMIFS(Calculations!$E$3:$E$53,Calculations!$A$3:$A$53,$B935)</f>
        <v>4.7986960052407952E-5</v>
      </c>
      <c r="K935" s="107">
        <f>K209/SUMIFS(K$3:K$722,$B$3:$B$722,$B935)*SUMIFS(Calculations!$E$3:$E$53,Calculations!$A$3:$A$53,$B935)</f>
        <v>4.5053739984276712E-5</v>
      </c>
      <c r="L935" s="107">
        <f>L209/SUMIFS(L$3:L$722,$B$3:$B$722,$B935)*SUMIFS(Calculations!$E$3:$E$53,Calculations!$A$3:$A$53,$B935)</f>
        <v>4.2458451948110845E-5</v>
      </c>
      <c r="M935" s="107">
        <f>M209/SUMIFS(M$3:M$722,$B$3:$B$722,$B935)*SUMIFS(Calculations!$E$3:$E$53,Calculations!$A$3:$A$53,$B935)</f>
        <v>4.1439707315253731E-5</v>
      </c>
      <c r="N935" s="107">
        <f>N209/SUMIFS(N$3:N$722,$B$3:$B$722,$B935)*SUMIFS(Calculations!$E$3:$E$53,Calculations!$A$3:$A$53,$B935)</f>
        <v>4.0468704519892633E-5</v>
      </c>
      <c r="O935" s="107">
        <f>O209/SUMIFS(O$3:O$722,$B$3:$B$722,$B935)*SUMIFS(Calculations!$E$3:$E$53,Calculations!$A$3:$A$53,$B935)</f>
        <v>4.0264905274368021E-5</v>
      </c>
      <c r="P935" s="107">
        <f>P209/SUMIFS(P$3:P$722,$B$3:$B$722,$B935)*SUMIFS(Calculations!$E$3:$E$53,Calculations!$A$3:$A$53,$B935)</f>
        <v>4.0063148397944451E-5</v>
      </c>
      <c r="Q935" s="107">
        <f>Q209/SUMIFS(Q$3:Q$722,$B$3:$B$722,$B935)*SUMIFS(Calculations!$E$3:$E$53,Calculations!$A$3:$A$53,$B935)</f>
        <v>4.0011079363918622E-5</v>
      </c>
      <c r="R935" s="107">
        <f>R209/SUMIFS(R$3:R$722,$B$3:$B$722,$B935)*SUMIFS(Calculations!$E$3:$E$53,Calculations!$A$3:$A$53,$B935)</f>
        <v>3.9959145499759879E-5</v>
      </c>
    </row>
    <row r="936" spans="2:18" ht="15.75" customHeight="1">
      <c r="B936" s="107" t="s">
        <v>550</v>
      </c>
      <c r="C936" s="107" t="s">
        <v>448</v>
      </c>
      <c r="D936" s="107" t="s">
        <v>649</v>
      </c>
      <c r="E936" s="107" t="str">
        <f t="shared" si="303"/>
        <v>solar PV</v>
      </c>
      <c r="F936" s="107">
        <f>F210/SUMIFS(F$3:F$722,$B$3:$B$722,$B936)*SUMIFS(Calculations!$E$3:$E$53,Calculations!$A$3:$A$53,$B936)</f>
        <v>9.5400567417417903E-5</v>
      </c>
      <c r="G936" s="107">
        <f>G210/SUMIFS(G$3:G$722,$B$3:$B$722,$B936)*SUMIFS(Calculations!$E$3:$E$53,Calculations!$A$3:$A$53,$B936)</f>
        <v>1.0432224912357761E-4</v>
      </c>
      <c r="H936" s="107">
        <f>H210/SUMIFS(H$3:H$722,$B$3:$B$722,$B936)*SUMIFS(Calculations!$E$3:$E$53,Calculations!$A$3:$A$53,$B936)</f>
        <v>1.133540189564711E-4</v>
      </c>
      <c r="I936" s="107">
        <f>I210/SUMIFS(I$3:I$722,$B$3:$B$722,$B936)*SUMIFS(Calculations!$E$3:$E$53,Calculations!$A$3:$A$53,$B936)</f>
        <v>1.1948818274786554E-4</v>
      </c>
      <c r="J936" s="107">
        <f>J210/SUMIFS(J$3:J$722,$B$3:$B$722,$B936)*SUMIFS(Calculations!$E$3:$E$53,Calculations!$A$3:$A$53,$B936)</f>
        <v>1.2550198672727381E-4</v>
      </c>
      <c r="K936" s="107">
        <f>K210/SUMIFS(K$3:K$722,$B$3:$B$722,$B936)*SUMIFS(Calculations!$E$3:$E$53,Calculations!$A$3:$A$53,$B936)</f>
        <v>1.2575985303977017E-4</v>
      </c>
      <c r="L936" s="107">
        <f>L210/SUMIFS(L$3:L$722,$B$3:$B$722,$B936)*SUMIFS(Calculations!$E$3:$E$53,Calculations!$A$3:$A$53,$B936)</f>
        <v>1.2598801094821461E-4</v>
      </c>
      <c r="M936" s="107">
        <f>M210/SUMIFS(M$3:M$722,$B$3:$B$722,$B936)*SUMIFS(Calculations!$E$3:$E$53,Calculations!$A$3:$A$53,$B936)</f>
        <v>1.33639537296066E-4</v>
      </c>
      <c r="N936" s="107">
        <f>N210/SUMIFS(N$3:N$722,$B$3:$B$722,$B936)*SUMIFS(Calculations!$E$3:$E$53,Calculations!$A$3:$A$53,$B936)</f>
        <v>1.4093248710205037E-4</v>
      </c>
      <c r="O936" s="107">
        <f>O210/SUMIFS(O$3:O$722,$B$3:$B$722,$B936)*SUMIFS(Calculations!$E$3:$E$53,Calculations!$A$3:$A$53,$B936)</f>
        <v>1.5374293863343956E-4</v>
      </c>
      <c r="P936" s="107">
        <f>P210/SUMIFS(P$3:P$722,$B$3:$B$722,$B936)*SUMIFS(Calculations!$E$3:$E$53,Calculations!$A$3:$A$53,$B936)</f>
        <v>1.6642501054148502E-4</v>
      </c>
      <c r="Q936" s="107">
        <f>Q210/SUMIFS(Q$3:Q$722,$B$3:$B$722,$B936)*SUMIFS(Calculations!$E$3:$E$53,Calculations!$A$3:$A$53,$B936)</f>
        <v>1.8350031884161415E-4</v>
      </c>
      <c r="R936" s="107">
        <f>R210/SUMIFS(R$3:R$722,$B$3:$B$722,$B936)*SUMIFS(Calculations!$E$3:$E$53,Calculations!$A$3:$A$53,$B936)</f>
        <v>2.0053130008254746E-4</v>
      </c>
    </row>
    <row r="937" spans="2:18" ht="15.75" customHeight="1">
      <c r="B937" s="107" t="s">
        <v>550</v>
      </c>
      <c r="C937" s="107" t="s">
        <v>448</v>
      </c>
      <c r="D937" s="107" t="s">
        <v>650</v>
      </c>
      <c r="E937" s="107" t="str">
        <f t="shared" si="303"/>
        <v>storage</v>
      </c>
      <c r="F937" s="107">
        <f>F211/SUMIFS(F$3:F$722,$B$3:$B$722,$B937)*SUMIFS(Calculations!$E$3:$E$53,Calculations!$A$3:$A$53,$B937)</f>
        <v>0</v>
      </c>
      <c r="G937" s="107">
        <f>G211/SUMIFS(G$3:G$722,$B$3:$B$722,$B937)*SUMIFS(Calculations!$E$3:$E$53,Calculations!$A$3:$A$53,$B937)</f>
        <v>0</v>
      </c>
      <c r="H937" s="107">
        <f>H211/SUMIFS(H$3:H$722,$B$3:$B$722,$B937)*SUMIFS(Calculations!$E$3:$E$53,Calculations!$A$3:$A$53,$B937)</f>
        <v>0</v>
      </c>
      <c r="I937" s="107">
        <f>I211/SUMIFS(I$3:I$722,$B$3:$B$722,$B937)*SUMIFS(Calculations!$E$3:$E$53,Calculations!$A$3:$A$53,$B937)</f>
        <v>0</v>
      </c>
      <c r="J937" s="107">
        <f>J211/SUMIFS(J$3:J$722,$B$3:$B$722,$B937)*SUMIFS(Calculations!$E$3:$E$53,Calculations!$A$3:$A$53,$B937)</f>
        <v>0</v>
      </c>
      <c r="K937" s="107">
        <f>K211/SUMIFS(K$3:K$722,$B$3:$B$722,$B937)*SUMIFS(Calculations!$E$3:$E$53,Calculations!$A$3:$A$53,$B937)</f>
        <v>0</v>
      </c>
      <c r="L937" s="107">
        <f>L211/SUMIFS(L$3:L$722,$B$3:$B$722,$B937)*SUMIFS(Calculations!$E$3:$E$53,Calculations!$A$3:$A$53,$B937)</f>
        <v>0</v>
      </c>
      <c r="M937" s="107">
        <f>M211/SUMIFS(M$3:M$722,$B$3:$B$722,$B937)*SUMIFS(Calculations!$E$3:$E$53,Calculations!$A$3:$A$53,$B937)</f>
        <v>0</v>
      </c>
      <c r="N937" s="107">
        <f>N211/SUMIFS(N$3:N$722,$B$3:$B$722,$B937)*SUMIFS(Calculations!$E$3:$E$53,Calculations!$A$3:$A$53,$B937)</f>
        <v>0</v>
      </c>
      <c r="O937" s="107">
        <f>O211/SUMIFS(O$3:O$722,$B$3:$B$722,$B937)*SUMIFS(Calculations!$E$3:$E$53,Calculations!$A$3:$A$53,$B937)</f>
        <v>0</v>
      </c>
      <c r="P937" s="107">
        <f>P211/SUMIFS(P$3:P$722,$B$3:$B$722,$B937)*SUMIFS(Calculations!$E$3:$E$53,Calculations!$A$3:$A$53,$B937)</f>
        <v>0</v>
      </c>
      <c r="Q937" s="107">
        <f>Q211/SUMIFS(Q$3:Q$722,$B$3:$B$722,$B937)*SUMIFS(Calculations!$E$3:$E$53,Calculations!$A$3:$A$53,$B937)</f>
        <v>0</v>
      </c>
      <c r="R937" s="107">
        <f>R211/SUMIFS(R$3:R$722,$B$3:$B$722,$B937)*SUMIFS(Calculations!$E$3:$E$53,Calculations!$A$3:$A$53,$B937)</f>
        <v>0</v>
      </c>
    </row>
    <row r="938" spans="2:18" ht="15.75" customHeight="1">
      <c r="B938" s="107" t="s">
        <v>550</v>
      </c>
      <c r="C938" s="107" t="s">
        <v>448</v>
      </c>
      <c r="D938" s="107" t="s">
        <v>652</v>
      </c>
      <c r="E938" s="107" t="str">
        <f t="shared" si="303"/>
        <v>solar PV</v>
      </c>
      <c r="F938" s="107">
        <f>F212/SUMIFS(F$3:F$722,$B$3:$B$722,$B938)*SUMIFS(Calculations!$E$3:$E$53,Calculations!$A$3:$A$53,$B938)</f>
        <v>1.2380372825048335E-5</v>
      </c>
      <c r="G938" s="107">
        <f>G212/SUMIFS(G$3:G$722,$B$3:$B$722,$B938)*SUMIFS(Calculations!$E$3:$E$53,Calculations!$A$3:$A$53,$B938)</f>
        <v>1.2456287589939668E-5</v>
      </c>
      <c r="H938" s="107">
        <f>H212/SUMIFS(H$3:H$722,$B$3:$B$722,$B938)*SUMIFS(Calculations!$E$3:$E$53,Calculations!$A$3:$A$53,$B938)</f>
        <v>1.2533139096863905E-5</v>
      </c>
      <c r="I938" s="107">
        <f>I212/SUMIFS(I$3:I$722,$B$3:$B$722,$B938)*SUMIFS(Calculations!$E$3:$E$53,Calculations!$A$3:$A$53,$B938)</f>
        <v>1.2408963078804276E-5</v>
      </c>
      <c r="J938" s="107">
        <f>J212/SUMIFS(J$3:J$722,$B$3:$B$722,$B938)*SUMIFS(Calculations!$E$3:$E$53,Calculations!$A$3:$A$53,$B938)</f>
        <v>1.2287223546416553E-5</v>
      </c>
      <c r="K938" s="107">
        <f>K212/SUMIFS(K$3:K$722,$B$3:$B$722,$B938)*SUMIFS(Calculations!$E$3:$E$53,Calculations!$A$3:$A$53,$B938)</f>
        <v>4.5313903179658478E-3</v>
      </c>
      <c r="L938" s="107">
        <f>L212/SUMIFS(L$3:L$722,$B$3:$B$722,$B938)*SUMIFS(Calculations!$E$3:$E$53,Calculations!$A$3:$A$53,$B938)</f>
        <v>8.5298540959050043E-3</v>
      </c>
      <c r="M938" s="107">
        <f>M212/SUMIFS(M$3:M$722,$B$3:$B$722,$B938)*SUMIFS(Calculations!$E$3:$E$53,Calculations!$A$3:$A$53,$B938)</f>
        <v>1.0214406033454984E-2</v>
      </c>
      <c r="N938" s="107">
        <f>N212/SUMIFS(N$3:N$722,$B$3:$B$722,$B938)*SUMIFS(Calculations!$E$3:$E$53,Calculations!$A$3:$A$53,$B938)</f>
        <v>1.1820014139290696E-2</v>
      </c>
      <c r="O938" s="107">
        <f>O212/SUMIFS(O$3:O$722,$B$3:$B$722,$B938)*SUMIFS(Calculations!$E$3:$E$53,Calculations!$A$3:$A$53,$B938)</f>
        <v>1.2193064208594557E-2</v>
      </c>
      <c r="P938" s="107">
        <f>P212/SUMIFS(P$3:P$722,$B$3:$B$722,$B938)*SUMIFS(Calculations!$E$3:$E$53,Calculations!$A$3:$A$53,$B938)</f>
        <v>1.2562375765850793E-2</v>
      </c>
      <c r="Q938" s="107">
        <f>Q212/SUMIFS(Q$3:Q$722,$B$3:$B$722,$B938)*SUMIFS(Calculations!$E$3:$E$53,Calculations!$A$3:$A$53,$B938)</f>
        <v>1.2859435760547627E-2</v>
      </c>
      <c r="R938" s="107">
        <f>R212/SUMIFS(R$3:R$722,$B$3:$B$722,$B938)*SUMIFS(Calculations!$E$3:$E$53,Calculations!$A$3:$A$53,$B938)</f>
        <v>1.3155724595172957E-2</v>
      </c>
    </row>
    <row r="939" spans="2:18" ht="15.75" customHeight="1">
      <c r="B939" s="107" t="s">
        <v>551</v>
      </c>
      <c r="C939" s="107" t="s">
        <v>448</v>
      </c>
      <c r="D939" s="107" t="s">
        <v>638</v>
      </c>
      <c r="E939" s="107" t="str">
        <f t="shared" si="303"/>
        <v>biomass</v>
      </c>
      <c r="F939" s="107">
        <f>F213/SUMIFS(F$3:F$722,$B$3:$B$722,$B939)*SUMIFS(Calculations!$E$3:$E$53,Calculations!$A$3:$A$53,$B939)</f>
        <v>0</v>
      </c>
      <c r="G939" s="107">
        <f>G213/SUMIFS(G$3:G$722,$B$3:$B$722,$B939)*SUMIFS(Calculations!$E$3:$E$53,Calculations!$A$3:$A$53,$B939)</f>
        <v>0</v>
      </c>
      <c r="H939" s="107">
        <f>H213/SUMIFS(H$3:H$722,$B$3:$B$722,$B939)*SUMIFS(Calculations!$E$3:$E$53,Calculations!$A$3:$A$53,$B939)</f>
        <v>0</v>
      </c>
      <c r="I939" s="107">
        <f>I213/SUMIFS(I$3:I$722,$B$3:$B$722,$B939)*SUMIFS(Calculations!$E$3:$E$53,Calculations!$A$3:$A$53,$B939)</f>
        <v>0</v>
      </c>
      <c r="J939" s="107">
        <f>J213/SUMIFS(J$3:J$722,$B$3:$B$722,$B939)*SUMIFS(Calculations!$E$3:$E$53,Calculations!$A$3:$A$53,$B939)</f>
        <v>0</v>
      </c>
      <c r="K939" s="107">
        <f>K213/SUMIFS(K$3:K$722,$B$3:$B$722,$B939)*SUMIFS(Calculations!$E$3:$E$53,Calculations!$A$3:$A$53,$B939)</f>
        <v>0</v>
      </c>
      <c r="L939" s="107">
        <f>L213/SUMIFS(L$3:L$722,$B$3:$B$722,$B939)*SUMIFS(Calculations!$E$3:$E$53,Calculations!$A$3:$A$53,$B939)</f>
        <v>0</v>
      </c>
      <c r="M939" s="107">
        <f>M213/SUMIFS(M$3:M$722,$B$3:$B$722,$B939)*SUMIFS(Calculations!$E$3:$E$53,Calculations!$A$3:$A$53,$B939)</f>
        <v>0</v>
      </c>
      <c r="N939" s="107">
        <f>N213/SUMIFS(N$3:N$722,$B$3:$B$722,$B939)*SUMIFS(Calculations!$E$3:$E$53,Calculations!$A$3:$A$53,$B939)</f>
        <v>0</v>
      </c>
      <c r="O939" s="107">
        <f>O213/SUMIFS(O$3:O$722,$B$3:$B$722,$B939)*SUMIFS(Calculations!$E$3:$E$53,Calculations!$A$3:$A$53,$B939)</f>
        <v>0</v>
      </c>
      <c r="P939" s="107">
        <f>P213/SUMIFS(P$3:P$722,$B$3:$B$722,$B939)*SUMIFS(Calculations!$E$3:$E$53,Calculations!$A$3:$A$53,$B939)</f>
        <v>0</v>
      </c>
      <c r="Q939" s="107">
        <f>Q213/SUMIFS(Q$3:Q$722,$B$3:$B$722,$B939)*SUMIFS(Calculations!$E$3:$E$53,Calculations!$A$3:$A$53,$B939)</f>
        <v>0</v>
      </c>
      <c r="R939" s="107">
        <f>R213/SUMIFS(R$3:R$722,$B$3:$B$722,$B939)*SUMIFS(Calculations!$E$3:$E$53,Calculations!$A$3:$A$53,$B939)</f>
        <v>0</v>
      </c>
    </row>
    <row r="940" spans="2:18" ht="15.75" customHeight="1">
      <c r="B940" s="107" t="s">
        <v>551</v>
      </c>
      <c r="C940" s="107" t="s">
        <v>448</v>
      </c>
      <c r="D940" s="107" t="s">
        <v>639</v>
      </c>
      <c r="E940" s="107" t="str">
        <f t="shared" si="303"/>
        <v>hard coal</v>
      </c>
      <c r="F940" s="107">
        <f>F214/SUMIFS(F$3:F$722,$B$3:$B$722,$B940)*SUMIFS(Calculations!$E$3:$E$53,Calculations!$A$3:$A$53,$B940)</f>
        <v>0</v>
      </c>
      <c r="G940" s="107">
        <f>G214/SUMIFS(G$3:G$722,$B$3:$B$722,$B940)*SUMIFS(Calculations!$E$3:$E$53,Calculations!$A$3:$A$53,$B940)</f>
        <v>0</v>
      </c>
      <c r="H940" s="107">
        <f>H214/SUMIFS(H$3:H$722,$B$3:$B$722,$B940)*SUMIFS(Calculations!$E$3:$E$53,Calculations!$A$3:$A$53,$B940)</f>
        <v>0</v>
      </c>
      <c r="I940" s="107">
        <f>I214/SUMIFS(I$3:I$722,$B$3:$B$722,$B940)*SUMIFS(Calculations!$E$3:$E$53,Calculations!$A$3:$A$53,$B940)</f>
        <v>0</v>
      </c>
      <c r="J940" s="107">
        <f>J214/SUMIFS(J$3:J$722,$B$3:$B$722,$B940)*SUMIFS(Calculations!$E$3:$E$53,Calculations!$A$3:$A$53,$B940)</f>
        <v>0</v>
      </c>
      <c r="K940" s="107">
        <f>K214/SUMIFS(K$3:K$722,$B$3:$B$722,$B940)*SUMIFS(Calculations!$E$3:$E$53,Calculations!$A$3:$A$53,$B940)</f>
        <v>0</v>
      </c>
      <c r="L940" s="107">
        <f>L214/SUMIFS(L$3:L$722,$B$3:$B$722,$B940)*SUMIFS(Calculations!$E$3:$E$53,Calculations!$A$3:$A$53,$B940)</f>
        <v>0</v>
      </c>
      <c r="M940" s="107">
        <f>M214/SUMIFS(M$3:M$722,$B$3:$B$722,$B940)*SUMIFS(Calculations!$E$3:$E$53,Calculations!$A$3:$A$53,$B940)</f>
        <v>0</v>
      </c>
      <c r="N940" s="107">
        <f>N214/SUMIFS(N$3:N$722,$B$3:$B$722,$B940)*SUMIFS(Calculations!$E$3:$E$53,Calculations!$A$3:$A$53,$B940)</f>
        <v>0</v>
      </c>
      <c r="O940" s="107">
        <f>O214/SUMIFS(O$3:O$722,$B$3:$B$722,$B940)*SUMIFS(Calculations!$E$3:$E$53,Calculations!$A$3:$A$53,$B940)</f>
        <v>0</v>
      </c>
      <c r="P940" s="107">
        <f>P214/SUMIFS(P$3:P$722,$B$3:$B$722,$B940)*SUMIFS(Calculations!$E$3:$E$53,Calculations!$A$3:$A$53,$B940)</f>
        <v>0</v>
      </c>
      <c r="Q940" s="107">
        <f>Q214/SUMIFS(Q$3:Q$722,$B$3:$B$722,$B940)*SUMIFS(Calculations!$E$3:$E$53,Calculations!$A$3:$A$53,$B940)</f>
        <v>0</v>
      </c>
      <c r="R940" s="107">
        <f>R214/SUMIFS(R$3:R$722,$B$3:$B$722,$B940)*SUMIFS(Calculations!$E$3:$E$53,Calculations!$A$3:$A$53,$B940)</f>
        <v>0</v>
      </c>
    </row>
    <row r="941" spans="2:18" ht="15.75" customHeight="1">
      <c r="B941" s="107" t="s">
        <v>551</v>
      </c>
      <c r="C941" s="107" t="s">
        <v>448</v>
      </c>
      <c r="D941" s="107" t="s">
        <v>640</v>
      </c>
      <c r="E941" s="107" t="str">
        <f t="shared" si="303"/>
        <v>solar thermal</v>
      </c>
      <c r="F941" s="107">
        <f>F215/SUMIFS(F$3:F$722,$B$3:$B$722,$B941)*SUMIFS(Calculations!$E$3:$E$53,Calculations!$A$3:$A$53,$B941)</f>
        <v>0</v>
      </c>
      <c r="G941" s="107">
        <f>G215/SUMIFS(G$3:G$722,$B$3:$B$722,$B941)*SUMIFS(Calculations!$E$3:$E$53,Calculations!$A$3:$A$53,$B941)</f>
        <v>0</v>
      </c>
      <c r="H941" s="107">
        <f>H215/SUMIFS(H$3:H$722,$B$3:$B$722,$B941)*SUMIFS(Calculations!$E$3:$E$53,Calculations!$A$3:$A$53,$B941)</f>
        <v>0</v>
      </c>
      <c r="I941" s="107">
        <f>I215/SUMIFS(I$3:I$722,$B$3:$B$722,$B941)*SUMIFS(Calculations!$E$3:$E$53,Calculations!$A$3:$A$53,$B941)</f>
        <v>0</v>
      </c>
      <c r="J941" s="107">
        <f>J215/SUMIFS(J$3:J$722,$B$3:$B$722,$B941)*SUMIFS(Calculations!$E$3:$E$53,Calculations!$A$3:$A$53,$B941)</f>
        <v>0</v>
      </c>
      <c r="K941" s="107">
        <f>K215/SUMIFS(K$3:K$722,$B$3:$B$722,$B941)*SUMIFS(Calculations!$E$3:$E$53,Calculations!$A$3:$A$53,$B941)</f>
        <v>0</v>
      </c>
      <c r="L941" s="107">
        <f>L215/SUMIFS(L$3:L$722,$B$3:$B$722,$B941)*SUMIFS(Calculations!$E$3:$E$53,Calculations!$A$3:$A$53,$B941)</f>
        <v>0</v>
      </c>
      <c r="M941" s="107">
        <f>M215/SUMIFS(M$3:M$722,$B$3:$B$722,$B941)*SUMIFS(Calculations!$E$3:$E$53,Calculations!$A$3:$A$53,$B941)</f>
        <v>0</v>
      </c>
      <c r="N941" s="107">
        <f>N215/SUMIFS(N$3:N$722,$B$3:$B$722,$B941)*SUMIFS(Calculations!$E$3:$E$53,Calculations!$A$3:$A$53,$B941)</f>
        <v>0</v>
      </c>
      <c r="O941" s="107">
        <f>O215/SUMIFS(O$3:O$722,$B$3:$B$722,$B941)*SUMIFS(Calculations!$E$3:$E$53,Calculations!$A$3:$A$53,$B941)</f>
        <v>0</v>
      </c>
      <c r="P941" s="107">
        <f>P215/SUMIFS(P$3:P$722,$B$3:$B$722,$B941)*SUMIFS(Calculations!$E$3:$E$53,Calculations!$A$3:$A$53,$B941)</f>
        <v>0</v>
      </c>
      <c r="Q941" s="107">
        <f>Q215/SUMIFS(Q$3:Q$722,$B$3:$B$722,$B941)*SUMIFS(Calculations!$E$3:$E$53,Calculations!$A$3:$A$53,$B941)</f>
        <v>0</v>
      </c>
      <c r="R941" s="107">
        <f>R215/SUMIFS(R$3:R$722,$B$3:$B$722,$B941)*SUMIFS(Calculations!$E$3:$E$53,Calculations!$A$3:$A$53,$B941)</f>
        <v>0</v>
      </c>
    </row>
    <row r="942" spans="2:18" ht="15.75" customHeight="1">
      <c r="B942" s="107" t="s">
        <v>551</v>
      </c>
      <c r="C942" s="107" t="s">
        <v>448</v>
      </c>
      <c r="D942" s="107" t="s">
        <v>641</v>
      </c>
      <c r="E942" s="107" t="str">
        <f t="shared" si="303"/>
        <v>geothermal</v>
      </c>
      <c r="F942" s="107">
        <f>F216/SUMIFS(F$3:F$722,$B$3:$B$722,$B942)*SUMIFS(Calculations!$E$3:$E$53,Calculations!$A$3:$A$53,$B942)</f>
        <v>0</v>
      </c>
      <c r="G942" s="107">
        <f>G216/SUMIFS(G$3:G$722,$B$3:$B$722,$B942)*SUMIFS(Calculations!$E$3:$E$53,Calculations!$A$3:$A$53,$B942)</f>
        <v>0</v>
      </c>
      <c r="H942" s="107">
        <f>H216/SUMIFS(H$3:H$722,$B$3:$B$722,$B942)*SUMIFS(Calculations!$E$3:$E$53,Calculations!$A$3:$A$53,$B942)</f>
        <v>0</v>
      </c>
      <c r="I942" s="107">
        <f>I216/SUMIFS(I$3:I$722,$B$3:$B$722,$B942)*SUMIFS(Calculations!$E$3:$E$53,Calculations!$A$3:$A$53,$B942)</f>
        <v>0</v>
      </c>
      <c r="J942" s="107">
        <f>J216/SUMIFS(J$3:J$722,$B$3:$B$722,$B942)*SUMIFS(Calculations!$E$3:$E$53,Calculations!$A$3:$A$53,$B942)</f>
        <v>0</v>
      </c>
      <c r="K942" s="107">
        <f>K216/SUMIFS(K$3:K$722,$B$3:$B$722,$B942)*SUMIFS(Calculations!$E$3:$E$53,Calculations!$A$3:$A$53,$B942)</f>
        <v>0</v>
      </c>
      <c r="L942" s="107">
        <f>L216/SUMIFS(L$3:L$722,$B$3:$B$722,$B942)*SUMIFS(Calculations!$E$3:$E$53,Calculations!$A$3:$A$53,$B942)</f>
        <v>0</v>
      </c>
      <c r="M942" s="107">
        <f>M216/SUMIFS(M$3:M$722,$B$3:$B$722,$B942)*SUMIFS(Calculations!$E$3:$E$53,Calculations!$A$3:$A$53,$B942)</f>
        <v>0</v>
      </c>
      <c r="N942" s="107">
        <f>N216/SUMIFS(N$3:N$722,$B$3:$B$722,$B942)*SUMIFS(Calculations!$E$3:$E$53,Calculations!$A$3:$A$53,$B942)</f>
        <v>0</v>
      </c>
      <c r="O942" s="107">
        <f>O216/SUMIFS(O$3:O$722,$B$3:$B$722,$B942)*SUMIFS(Calculations!$E$3:$E$53,Calculations!$A$3:$A$53,$B942)</f>
        <v>0</v>
      </c>
      <c r="P942" s="107">
        <f>P216/SUMIFS(P$3:P$722,$B$3:$B$722,$B942)*SUMIFS(Calculations!$E$3:$E$53,Calculations!$A$3:$A$53,$B942)</f>
        <v>0</v>
      </c>
      <c r="Q942" s="107">
        <f>Q216/SUMIFS(Q$3:Q$722,$B$3:$B$722,$B942)*SUMIFS(Calculations!$E$3:$E$53,Calculations!$A$3:$A$53,$B942)</f>
        <v>0</v>
      </c>
      <c r="R942" s="107">
        <f>R216/SUMIFS(R$3:R$722,$B$3:$B$722,$B942)*SUMIFS(Calculations!$E$3:$E$53,Calculations!$A$3:$A$53,$B942)</f>
        <v>0</v>
      </c>
    </row>
    <row r="943" spans="2:18" ht="15.75" customHeight="1">
      <c r="B943" s="107" t="s">
        <v>551</v>
      </c>
      <c r="C943" s="107" t="s">
        <v>448</v>
      </c>
      <c r="D943" s="107" t="s">
        <v>642</v>
      </c>
      <c r="E943" s="107" t="str">
        <f t="shared" si="303"/>
        <v>hydro</v>
      </c>
      <c r="F943" s="107">
        <f>F217/SUMIFS(F$3:F$722,$B$3:$B$722,$B943)*SUMIFS(Calculations!$E$3:$E$53,Calculations!$A$3:$A$53,$B943)</f>
        <v>0</v>
      </c>
      <c r="G943" s="107">
        <f>G217/SUMIFS(G$3:G$722,$B$3:$B$722,$B943)*SUMIFS(Calculations!$E$3:$E$53,Calculations!$A$3:$A$53,$B943)</f>
        <v>0</v>
      </c>
      <c r="H943" s="107">
        <f>H217/SUMIFS(H$3:H$722,$B$3:$B$722,$B943)*SUMIFS(Calculations!$E$3:$E$53,Calculations!$A$3:$A$53,$B943)</f>
        <v>0</v>
      </c>
      <c r="I943" s="107">
        <f>I217/SUMIFS(I$3:I$722,$B$3:$B$722,$B943)*SUMIFS(Calculations!$E$3:$E$53,Calculations!$A$3:$A$53,$B943)</f>
        <v>0</v>
      </c>
      <c r="J943" s="107">
        <f>J217/SUMIFS(J$3:J$722,$B$3:$B$722,$B943)*SUMIFS(Calculations!$E$3:$E$53,Calculations!$A$3:$A$53,$B943)</f>
        <v>0</v>
      </c>
      <c r="K943" s="107">
        <f>K217/SUMIFS(K$3:K$722,$B$3:$B$722,$B943)*SUMIFS(Calculations!$E$3:$E$53,Calculations!$A$3:$A$53,$B943)</f>
        <v>0</v>
      </c>
      <c r="L943" s="107">
        <f>L217/SUMIFS(L$3:L$722,$B$3:$B$722,$B943)*SUMIFS(Calculations!$E$3:$E$53,Calculations!$A$3:$A$53,$B943)</f>
        <v>0</v>
      </c>
      <c r="M943" s="107">
        <f>M217/SUMIFS(M$3:M$722,$B$3:$B$722,$B943)*SUMIFS(Calculations!$E$3:$E$53,Calculations!$A$3:$A$53,$B943)</f>
        <v>0</v>
      </c>
      <c r="N943" s="107">
        <f>N217/SUMIFS(N$3:N$722,$B$3:$B$722,$B943)*SUMIFS(Calculations!$E$3:$E$53,Calculations!$A$3:$A$53,$B943)</f>
        <v>0</v>
      </c>
      <c r="O943" s="107">
        <f>O217/SUMIFS(O$3:O$722,$B$3:$B$722,$B943)*SUMIFS(Calculations!$E$3:$E$53,Calculations!$A$3:$A$53,$B943)</f>
        <v>0</v>
      </c>
      <c r="P943" s="107">
        <f>P217/SUMIFS(P$3:P$722,$B$3:$B$722,$B943)*SUMIFS(Calculations!$E$3:$E$53,Calculations!$A$3:$A$53,$B943)</f>
        <v>0</v>
      </c>
      <c r="Q943" s="107">
        <f>Q217/SUMIFS(Q$3:Q$722,$B$3:$B$722,$B943)*SUMIFS(Calculations!$E$3:$E$53,Calculations!$A$3:$A$53,$B943)</f>
        <v>0</v>
      </c>
      <c r="R943" s="107">
        <f>R217/SUMIFS(R$3:R$722,$B$3:$B$722,$B943)*SUMIFS(Calculations!$E$3:$E$53,Calculations!$A$3:$A$53,$B943)</f>
        <v>0</v>
      </c>
    </row>
    <row r="944" spans="2:18" ht="15.75" customHeight="1">
      <c r="B944" s="107" t="s">
        <v>551</v>
      </c>
      <c r="C944" s="107" t="s">
        <v>448</v>
      </c>
      <c r="D944" s="107" t="s">
        <v>632</v>
      </c>
      <c r="E944" s="107" t="str">
        <f t="shared" si="303"/>
        <v>hydro</v>
      </c>
      <c r="F944" s="107">
        <f>F218/SUMIFS(F$3:F$722,$B$3:$B$722,$B944)*SUMIFS(Calculations!$E$3:$E$53,Calculations!$A$3:$A$53,$B944)</f>
        <v>0</v>
      </c>
      <c r="G944" s="107">
        <f>G218/SUMIFS(G$3:G$722,$B$3:$B$722,$B944)*SUMIFS(Calculations!$E$3:$E$53,Calculations!$A$3:$A$53,$B944)</f>
        <v>0</v>
      </c>
      <c r="H944" s="107">
        <f>H218/SUMIFS(H$3:H$722,$B$3:$B$722,$B944)*SUMIFS(Calculations!$E$3:$E$53,Calculations!$A$3:$A$53,$B944)</f>
        <v>0</v>
      </c>
      <c r="I944" s="107">
        <f>I218/SUMIFS(I$3:I$722,$B$3:$B$722,$B944)*SUMIFS(Calculations!$E$3:$E$53,Calculations!$A$3:$A$53,$B944)</f>
        <v>0</v>
      </c>
      <c r="J944" s="107">
        <f>J218/SUMIFS(J$3:J$722,$B$3:$B$722,$B944)*SUMIFS(Calculations!$E$3:$E$53,Calculations!$A$3:$A$53,$B944)</f>
        <v>0</v>
      </c>
      <c r="K944" s="107">
        <f>K218/SUMIFS(K$3:K$722,$B$3:$B$722,$B944)*SUMIFS(Calculations!$E$3:$E$53,Calculations!$A$3:$A$53,$B944)</f>
        <v>0</v>
      </c>
      <c r="L944" s="107">
        <f>L218/SUMIFS(L$3:L$722,$B$3:$B$722,$B944)*SUMIFS(Calculations!$E$3:$E$53,Calculations!$A$3:$A$53,$B944)</f>
        <v>0</v>
      </c>
      <c r="M944" s="107">
        <f>M218/SUMIFS(M$3:M$722,$B$3:$B$722,$B944)*SUMIFS(Calculations!$E$3:$E$53,Calculations!$A$3:$A$53,$B944)</f>
        <v>0</v>
      </c>
      <c r="N944" s="107">
        <f>N218/SUMIFS(N$3:N$722,$B$3:$B$722,$B944)*SUMIFS(Calculations!$E$3:$E$53,Calculations!$A$3:$A$53,$B944)</f>
        <v>0</v>
      </c>
      <c r="O944" s="107">
        <f>O218/SUMIFS(O$3:O$722,$B$3:$B$722,$B944)*SUMIFS(Calculations!$E$3:$E$53,Calculations!$A$3:$A$53,$B944)</f>
        <v>0</v>
      </c>
      <c r="P944" s="107">
        <f>P218/SUMIFS(P$3:P$722,$B$3:$B$722,$B944)*SUMIFS(Calculations!$E$3:$E$53,Calculations!$A$3:$A$53,$B944)</f>
        <v>0</v>
      </c>
      <c r="Q944" s="107">
        <f>Q218/SUMIFS(Q$3:Q$722,$B$3:$B$722,$B944)*SUMIFS(Calculations!$E$3:$E$53,Calculations!$A$3:$A$53,$B944)</f>
        <v>0</v>
      </c>
      <c r="R944" s="107">
        <f>R218/SUMIFS(R$3:R$722,$B$3:$B$722,$B944)*SUMIFS(Calculations!$E$3:$E$53,Calculations!$A$3:$A$53,$B944)</f>
        <v>0</v>
      </c>
    </row>
    <row r="945" spans="2:18" ht="15.75" customHeight="1">
      <c r="B945" s="107" t="s">
        <v>551</v>
      </c>
      <c r="C945" s="107" t="s">
        <v>448</v>
      </c>
      <c r="D945" s="107" t="s">
        <v>643</v>
      </c>
      <c r="E945" s="107" t="str">
        <f t="shared" si="303"/>
        <v>onshore wind</v>
      </c>
      <c r="F945" s="107">
        <f>F219/SUMIFS(F$3:F$722,$B$3:$B$722,$B945)*SUMIFS(Calculations!$E$3:$E$53,Calculations!$A$3:$A$53,$B945)</f>
        <v>0</v>
      </c>
      <c r="G945" s="107">
        <f>G219/SUMIFS(G$3:G$722,$B$3:$B$722,$B945)*SUMIFS(Calculations!$E$3:$E$53,Calculations!$A$3:$A$53,$B945)</f>
        <v>0</v>
      </c>
      <c r="H945" s="107">
        <f>H219/SUMIFS(H$3:H$722,$B$3:$B$722,$B945)*SUMIFS(Calculations!$E$3:$E$53,Calculations!$A$3:$A$53,$B945)</f>
        <v>0</v>
      </c>
      <c r="I945" s="107">
        <f>I219/SUMIFS(I$3:I$722,$B$3:$B$722,$B945)*SUMIFS(Calculations!$E$3:$E$53,Calculations!$A$3:$A$53,$B945)</f>
        <v>0</v>
      </c>
      <c r="J945" s="107">
        <f>J219/SUMIFS(J$3:J$722,$B$3:$B$722,$B945)*SUMIFS(Calculations!$E$3:$E$53,Calculations!$A$3:$A$53,$B945)</f>
        <v>0</v>
      </c>
      <c r="K945" s="107">
        <f>K219/SUMIFS(K$3:K$722,$B$3:$B$722,$B945)*SUMIFS(Calculations!$E$3:$E$53,Calculations!$A$3:$A$53,$B945)</f>
        <v>0</v>
      </c>
      <c r="L945" s="107">
        <f>L219/SUMIFS(L$3:L$722,$B$3:$B$722,$B945)*SUMIFS(Calculations!$E$3:$E$53,Calculations!$A$3:$A$53,$B945)</f>
        <v>0</v>
      </c>
      <c r="M945" s="107">
        <f>M219/SUMIFS(M$3:M$722,$B$3:$B$722,$B945)*SUMIFS(Calculations!$E$3:$E$53,Calculations!$A$3:$A$53,$B945)</f>
        <v>0</v>
      </c>
      <c r="N945" s="107">
        <f>N219/SUMIFS(N$3:N$722,$B$3:$B$722,$B945)*SUMIFS(Calculations!$E$3:$E$53,Calculations!$A$3:$A$53,$B945)</f>
        <v>0</v>
      </c>
      <c r="O945" s="107">
        <f>O219/SUMIFS(O$3:O$722,$B$3:$B$722,$B945)*SUMIFS(Calculations!$E$3:$E$53,Calculations!$A$3:$A$53,$B945)</f>
        <v>0</v>
      </c>
      <c r="P945" s="107">
        <f>P219/SUMIFS(P$3:P$722,$B$3:$B$722,$B945)*SUMIFS(Calculations!$E$3:$E$53,Calculations!$A$3:$A$53,$B945)</f>
        <v>0</v>
      </c>
      <c r="Q945" s="107">
        <f>Q219/SUMIFS(Q$3:Q$722,$B$3:$B$722,$B945)*SUMIFS(Calculations!$E$3:$E$53,Calculations!$A$3:$A$53,$B945)</f>
        <v>0</v>
      </c>
      <c r="R945" s="107">
        <f>R219/SUMIFS(R$3:R$722,$B$3:$B$722,$B945)*SUMIFS(Calculations!$E$3:$E$53,Calculations!$A$3:$A$53,$B945)</f>
        <v>0</v>
      </c>
    </row>
    <row r="946" spans="2:18" ht="15.75" customHeight="1">
      <c r="B946" s="107" t="s">
        <v>551</v>
      </c>
      <c r="C946" s="107" t="s">
        <v>448</v>
      </c>
      <c r="D946" s="107" t="s">
        <v>644</v>
      </c>
      <c r="E946" s="107" t="str">
        <f t="shared" si="303"/>
        <v>natural gas nonpeaker</v>
      </c>
      <c r="F946" s="107">
        <f>F220/SUMIFS(F$3:F$722,$B$3:$B$722,$B946)*SUMIFS(Calculations!$E$3:$E$53,Calculations!$A$3:$A$53,$B946)</f>
        <v>0</v>
      </c>
      <c r="G946" s="107">
        <f>G220/SUMIFS(G$3:G$722,$B$3:$B$722,$B946)*SUMIFS(Calculations!$E$3:$E$53,Calculations!$A$3:$A$53,$B946)</f>
        <v>0</v>
      </c>
      <c r="H946" s="107">
        <f>H220/SUMIFS(H$3:H$722,$B$3:$B$722,$B946)*SUMIFS(Calculations!$E$3:$E$53,Calculations!$A$3:$A$53,$B946)</f>
        <v>0</v>
      </c>
      <c r="I946" s="107">
        <f>I220/SUMIFS(I$3:I$722,$B$3:$B$722,$B946)*SUMIFS(Calculations!$E$3:$E$53,Calculations!$A$3:$A$53,$B946)</f>
        <v>0</v>
      </c>
      <c r="J946" s="107">
        <f>J220/SUMIFS(J$3:J$722,$B$3:$B$722,$B946)*SUMIFS(Calculations!$E$3:$E$53,Calculations!$A$3:$A$53,$B946)</f>
        <v>0</v>
      </c>
      <c r="K946" s="107">
        <f>K220/SUMIFS(K$3:K$722,$B$3:$B$722,$B946)*SUMIFS(Calculations!$E$3:$E$53,Calculations!$A$3:$A$53,$B946)</f>
        <v>0</v>
      </c>
      <c r="L946" s="107">
        <f>L220/SUMIFS(L$3:L$722,$B$3:$B$722,$B946)*SUMIFS(Calculations!$E$3:$E$53,Calculations!$A$3:$A$53,$B946)</f>
        <v>0</v>
      </c>
      <c r="M946" s="107">
        <f>M220/SUMIFS(M$3:M$722,$B$3:$B$722,$B946)*SUMIFS(Calculations!$E$3:$E$53,Calculations!$A$3:$A$53,$B946)</f>
        <v>0</v>
      </c>
      <c r="N946" s="107">
        <f>N220/SUMIFS(N$3:N$722,$B$3:$B$722,$B946)*SUMIFS(Calculations!$E$3:$E$53,Calculations!$A$3:$A$53,$B946)</f>
        <v>0</v>
      </c>
      <c r="O946" s="107">
        <f>O220/SUMIFS(O$3:O$722,$B$3:$B$722,$B946)*SUMIFS(Calculations!$E$3:$E$53,Calculations!$A$3:$A$53,$B946)</f>
        <v>0</v>
      </c>
      <c r="P946" s="107">
        <f>P220/SUMIFS(P$3:P$722,$B$3:$B$722,$B946)*SUMIFS(Calculations!$E$3:$E$53,Calculations!$A$3:$A$53,$B946)</f>
        <v>0</v>
      </c>
      <c r="Q946" s="107">
        <f>Q220/SUMIFS(Q$3:Q$722,$B$3:$B$722,$B946)*SUMIFS(Calculations!$E$3:$E$53,Calculations!$A$3:$A$53,$B946)</f>
        <v>0</v>
      </c>
      <c r="R946" s="107">
        <f>R220/SUMIFS(R$3:R$722,$B$3:$B$722,$B946)*SUMIFS(Calculations!$E$3:$E$53,Calculations!$A$3:$A$53,$B946)</f>
        <v>0</v>
      </c>
    </row>
    <row r="947" spans="2:18" ht="15.75" customHeight="1">
      <c r="B947" s="107" t="s">
        <v>551</v>
      </c>
      <c r="C947" s="107" t="s">
        <v>448</v>
      </c>
      <c r="D947" s="107" t="s">
        <v>645</v>
      </c>
      <c r="E947" s="107" t="str">
        <f t="shared" si="303"/>
        <v>natural gas peaker</v>
      </c>
      <c r="F947" s="107">
        <f>F221/SUMIFS(F$3:F$722,$B$3:$B$722,$B947)*SUMIFS(Calculations!$E$3:$E$53,Calculations!$A$3:$A$53,$B947)</f>
        <v>0</v>
      </c>
      <c r="G947" s="107">
        <f>G221/SUMIFS(G$3:G$722,$B$3:$B$722,$B947)*SUMIFS(Calculations!$E$3:$E$53,Calculations!$A$3:$A$53,$B947)</f>
        <v>0</v>
      </c>
      <c r="H947" s="107">
        <f>H221/SUMIFS(H$3:H$722,$B$3:$B$722,$B947)*SUMIFS(Calculations!$E$3:$E$53,Calculations!$A$3:$A$53,$B947)</f>
        <v>0</v>
      </c>
      <c r="I947" s="107">
        <f>I221/SUMIFS(I$3:I$722,$B$3:$B$722,$B947)*SUMIFS(Calculations!$E$3:$E$53,Calculations!$A$3:$A$53,$B947)</f>
        <v>0</v>
      </c>
      <c r="J947" s="107">
        <f>J221/SUMIFS(J$3:J$722,$B$3:$B$722,$B947)*SUMIFS(Calculations!$E$3:$E$53,Calculations!$A$3:$A$53,$B947)</f>
        <v>0</v>
      </c>
      <c r="K947" s="107">
        <f>K221/SUMIFS(K$3:K$722,$B$3:$B$722,$B947)*SUMIFS(Calculations!$E$3:$E$53,Calculations!$A$3:$A$53,$B947)</f>
        <v>0</v>
      </c>
      <c r="L947" s="107">
        <f>L221/SUMIFS(L$3:L$722,$B$3:$B$722,$B947)*SUMIFS(Calculations!$E$3:$E$53,Calculations!$A$3:$A$53,$B947)</f>
        <v>0</v>
      </c>
      <c r="M947" s="107">
        <f>M221/SUMIFS(M$3:M$722,$B$3:$B$722,$B947)*SUMIFS(Calculations!$E$3:$E$53,Calculations!$A$3:$A$53,$B947)</f>
        <v>0</v>
      </c>
      <c r="N947" s="107">
        <f>N221/SUMIFS(N$3:N$722,$B$3:$B$722,$B947)*SUMIFS(Calculations!$E$3:$E$53,Calculations!$A$3:$A$53,$B947)</f>
        <v>0</v>
      </c>
      <c r="O947" s="107">
        <f>O221/SUMIFS(O$3:O$722,$B$3:$B$722,$B947)*SUMIFS(Calculations!$E$3:$E$53,Calculations!$A$3:$A$53,$B947)</f>
        <v>0</v>
      </c>
      <c r="P947" s="107">
        <f>P221/SUMIFS(P$3:P$722,$B$3:$B$722,$B947)*SUMIFS(Calculations!$E$3:$E$53,Calculations!$A$3:$A$53,$B947)</f>
        <v>0</v>
      </c>
      <c r="Q947" s="107">
        <f>Q221/SUMIFS(Q$3:Q$722,$B$3:$B$722,$B947)*SUMIFS(Calculations!$E$3:$E$53,Calculations!$A$3:$A$53,$B947)</f>
        <v>0</v>
      </c>
      <c r="R947" s="107">
        <f>R221/SUMIFS(R$3:R$722,$B$3:$B$722,$B947)*SUMIFS(Calculations!$E$3:$E$53,Calculations!$A$3:$A$53,$B947)</f>
        <v>0</v>
      </c>
    </row>
    <row r="948" spans="2:18" ht="15.75" customHeight="1">
      <c r="B948" s="107" t="s">
        <v>551</v>
      </c>
      <c r="C948" s="107" t="s">
        <v>448</v>
      </c>
      <c r="D948" s="107" t="s">
        <v>646</v>
      </c>
      <c r="E948" s="107" t="str">
        <f t="shared" si="303"/>
        <v>nuclear</v>
      </c>
      <c r="F948" s="107">
        <f>F222/SUMIFS(F$3:F$722,$B$3:$B$722,$B948)*SUMIFS(Calculations!$E$3:$E$53,Calculations!$A$3:$A$53,$B948)</f>
        <v>0</v>
      </c>
      <c r="G948" s="107">
        <f>G222/SUMIFS(G$3:G$722,$B$3:$B$722,$B948)*SUMIFS(Calculations!$E$3:$E$53,Calculations!$A$3:$A$53,$B948)</f>
        <v>0</v>
      </c>
      <c r="H948" s="107">
        <f>H222/SUMIFS(H$3:H$722,$B$3:$B$722,$B948)*SUMIFS(Calculations!$E$3:$E$53,Calculations!$A$3:$A$53,$B948)</f>
        <v>0</v>
      </c>
      <c r="I948" s="107">
        <f>I222/SUMIFS(I$3:I$722,$B$3:$B$722,$B948)*SUMIFS(Calculations!$E$3:$E$53,Calculations!$A$3:$A$53,$B948)</f>
        <v>0</v>
      </c>
      <c r="J948" s="107">
        <f>J222/SUMIFS(J$3:J$722,$B$3:$B$722,$B948)*SUMIFS(Calculations!$E$3:$E$53,Calculations!$A$3:$A$53,$B948)</f>
        <v>0</v>
      </c>
      <c r="K948" s="107">
        <f>K222/SUMIFS(K$3:K$722,$B$3:$B$722,$B948)*SUMIFS(Calculations!$E$3:$E$53,Calculations!$A$3:$A$53,$B948)</f>
        <v>0</v>
      </c>
      <c r="L948" s="107">
        <f>L222/SUMIFS(L$3:L$722,$B$3:$B$722,$B948)*SUMIFS(Calculations!$E$3:$E$53,Calculations!$A$3:$A$53,$B948)</f>
        <v>0</v>
      </c>
      <c r="M948" s="107">
        <f>M222/SUMIFS(M$3:M$722,$B$3:$B$722,$B948)*SUMIFS(Calculations!$E$3:$E$53,Calculations!$A$3:$A$53,$B948)</f>
        <v>0</v>
      </c>
      <c r="N948" s="107">
        <f>N222/SUMIFS(N$3:N$722,$B$3:$B$722,$B948)*SUMIFS(Calculations!$E$3:$E$53,Calculations!$A$3:$A$53,$B948)</f>
        <v>0</v>
      </c>
      <c r="O948" s="107">
        <f>O222/SUMIFS(O$3:O$722,$B$3:$B$722,$B948)*SUMIFS(Calculations!$E$3:$E$53,Calculations!$A$3:$A$53,$B948)</f>
        <v>0</v>
      </c>
      <c r="P948" s="107">
        <f>P222/SUMIFS(P$3:P$722,$B$3:$B$722,$B948)*SUMIFS(Calculations!$E$3:$E$53,Calculations!$A$3:$A$53,$B948)</f>
        <v>0</v>
      </c>
      <c r="Q948" s="107">
        <f>Q222/SUMIFS(Q$3:Q$722,$B$3:$B$722,$B948)*SUMIFS(Calculations!$E$3:$E$53,Calculations!$A$3:$A$53,$B948)</f>
        <v>0</v>
      </c>
      <c r="R948" s="107">
        <f>R222/SUMIFS(R$3:R$722,$B$3:$B$722,$B948)*SUMIFS(Calculations!$E$3:$E$53,Calculations!$A$3:$A$53,$B948)</f>
        <v>0</v>
      </c>
    </row>
    <row r="949" spans="2:18" ht="15.75" customHeight="1">
      <c r="B949" s="107" t="s">
        <v>551</v>
      </c>
      <c r="C949" s="107" t="s">
        <v>448</v>
      </c>
      <c r="D949" s="107" t="s">
        <v>647</v>
      </c>
      <c r="E949" s="107" t="str">
        <f t="shared" si="303"/>
        <v>offshore wind</v>
      </c>
      <c r="F949" s="107">
        <f>F223/SUMIFS(F$3:F$722,$B$3:$B$722,$B949)*SUMIFS(Calculations!$E$3:$E$53,Calculations!$A$3:$A$53,$B949)</f>
        <v>0</v>
      </c>
      <c r="G949" s="107">
        <f>G223/SUMIFS(G$3:G$722,$B$3:$B$722,$B949)*SUMIFS(Calculations!$E$3:$E$53,Calculations!$A$3:$A$53,$B949)</f>
        <v>0</v>
      </c>
      <c r="H949" s="107">
        <f>H223/SUMIFS(H$3:H$722,$B$3:$B$722,$B949)*SUMIFS(Calculations!$E$3:$E$53,Calculations!$A$3:$A$53,$B949)</f>
        <v>0</v>
      </c>
      <c r="I949" s="107">
        <f>I223/SUMIFS(I$3:I$722,$B$3:$B$722,$B949)*SUMIFS(Calculations!$E$3:$E$53,Calculations!$A$3:$A$53,$B949)</f>
        <v>0</v>
      </c>
      <c r="J949" s="107">
        <f>J223/SUMIFS(J$3:J$722,$B$3:$B$722,$B949)*SUMIFS(Calculations!$E$3:$E$53,Calculations!$A$3:$A$53,$B949)</f>
        <v>0</v>
      </c>
      <c r="K949" s="107">
        <f>K223/SUMIFS(K$3:K$722,$B$3:$B$722,$B949)*SUMIFS(Calculations!$E$3:$E$53,Calculations!$A$3:$A$53,$B949)</f>
        <v>0</v>
      </c>
      <c r="L949" s="107">
        <f>L223/SUMIFS(L$3:L$722,$B$3:$B$722,$B949)*SUMIFS(Calculations!$E$3:$E$53,Calculations!$A$3:$A$53,$B949)</f>
        <v>0</v>
      </c>
      <c r="M949" s="107">
        <f>M223/SUMIFS(M$3:M$722,$B$3:$B$722,$B949)*SUMIFS(Calculations!$E$3:$E$53,Calculations!$A$3:$A$53,$B949)</f>
        <v>0</v>
      </c>
      <c r="N949" s="107">
        <f>N223/SUMIFS(N$3:N$722,$B$3:$B$722,$B949)*SUMIFS(Calculations!$E$3:$E$53,Calculations!$A$3:$A$53,$B949)</f>
        <v>0</v>
      </c>
      <c r="O949" s="107">
        <f>O223/SUMIFS(O$3:O$722,$B$3:$B$722,$B949)*SUMIFS(Calculations!$E$3:$E$53,Calculations!$A$3:$A$53,$B949)</f>
        <v>0</v>
      </c>
      <c r="P949" s="107">
        <f>P223/SUMIFS(P$3:P$722,$B$3:$B$722,$B949)*SUMIFS(Calculations!$E$3:$E$53,Calculations!$A$3:$A$53,$B949)</f>
        <v>0</v>
      </c>
      <c r="Q949" s="107">
        <f>Q223/SUMIFS(Q$3:Q$722,$B$3:$B$722,$B949)*SUMIFS(Calculations!$E$3:$E$53,Calculations!$A$3:$A$53,$B949)</f>
        <v>0</v>
      </c>
      <c r="R949" s="107">
        <f>R223/SUMIFS(R$3:R$722,$B$3:$B$722,$B949)*SUMIFS(Calculations!$E$3:$E$53,Calculations!$A$3:$A$53,$B949)</f>
        <v>0</v>
      </c>
    </row>
    <row r="950" spans="2:18" ht="15.75" customHeight="1">
      <c r="B950" s="107" t="s">
        <v>551</v>
      </c>
      <c r="C950" s="107" t="s">
        <v>448</v>
      </c>
      <c r="D950" s="107" t="s">
        <v>648</v>
      </c>
      <c r="E950" s="107" t="str">
        <f t="shared" si="303"/>
        <v>crude oil</v>
      </c>
      <c r="F950" s="107">
        <f>F224/SUMIFS(F$3:F$722,$B$3:$B$722,$B950)*SUMIFS(Calculations!$E$3:$E$53,Calculations!$A$3:$A$53,$B950)</f>
        <v>0</v>
      </c>
      <c r="G950" s="107">
        <f>G224/SUMIFS(G$3:G$722,$B$3:$B$722,$B950)*SUMIFS(Calculations!$E$3:$E$53,Calculations!$A$3:$A$53,$B950)</f>
        <v>0</v>
      </c>
      <c r="H950" s="107">
        <f>H224/SUMIFS(H$3:H$722,$B$3:$B$722,$B950)*SUMIFS(Calculations!$E$3:$E$53,Calculations!$A$3:$A$53,$B950)</f>
        <v>0</v>
      </c>
      <c r="I950" s="107">
        <f>I224/SUMIFS(I$3:I$722,$B$3:$B$722,$B950)*SUMIFS(Calculations!$E$3:$E$53,Calculations!$A$3:$A$53,$B950)</f>
        <v>0</v>
      </c>
      <c r="J950" s="107">
        <f>J224/SUMIFS(J$3:J$722,$B$3:$B$722,$B950)*SUMIFS(Calculations!$E$3:$E$53,Calculations!$A$3:$A$53,$B950)</f>
        <v>0</v>
      </c>
      <c r="K950" s="107">
        <f>K224/SUMIFS(K$3:K$722,$B$3:$B$722,$B950)*SUMIFS(Calculations!$E$3:$E$53,Calculations!$A$3:$A$53,$B950)</f>
        <v>0</v>
      </c>
      <c r="L950" s="107">
        <f>L224/SUMIFS(L$3:L$722,$B$3:$B$722,$B950)*SUMIFS(Calculations!$E$3:$E$53,Calculations!$A$3:$A$53,$B950)</f>
        <v>0</v>
      </c>
      <c r="M950" s="107">
        <f>M224/SUMIFS(M$3:M$722,$B$3:$B$722,$B950)*SUMIFS(Calculations!$E$3:$E$53,Calculations!$A$3:$A$53,$B950)</f>
        <v>0</v>
      </c>
      <c r="N950" s="107">
        <f>N224/SUMIFS(N$3:N$722,$B$3:$B$722,$B950)*SUMIFS(Calculations!$E$3:$E$53,Calculations!$A$3:$A$53,$B950)</f>
        <v>0</v>
      </c>
      <c r="O950" s="107">
        <f>O224/SUMIFS(O$3:O$722,$B$3:$B$722,$B950)*SUMIFS(Calculations!$E$3:$E$53,Calculations!$A$3:$A$53,$B950)</f>
        <v>0</v>
      </c>
      <c r="P950" s="107">
        <f>P224/SUMIFS(P$3:P$722,$B$3:$B$722,$B950)*SUMIFS(Calculations!$E$3:$E$53,Calculations!$A$3:$A$53,$B950)</f>
        <v>0</v>
      </c>
      <c r="Q950" s="107">
        <f>Q224/SUMIFS(Q$3:Q$722,$B$3:$B$722,$B950)*SUMIFS(Calculations!$E$3:$E$53,Calculations!$A$3:$A$53,$B950)</f>
        <v>0</v>
      </c>
      <c r="R950" s="107">
        <f>R224/SUMIFS(R$3:R$722,$B$3:$B$722,$B950)*SUMIFS(Calculations!$E$3:$E$53,Calculations!$A$3:$A$53,$B950)</f>
        <v>0</v>
      </c>
    </row>
    <row r="951" spans="2:18" ht="15.75" customHeight="1">
      <c r="B951" s="107" t="s">
        <v>551</v>
      </c>
      <c r="C951" s="107" t="s">
        <v>448</v>
      </c>
      <c r="D951" s="107" t="s">
        <v>649</v>
      </c>
      <c r="E951" s="107" t="str">
        <f t="shared" si="303"/>
        <v>solar PV</v>
      </c>
      <c r="F951" s="107">
        <f>F225/SUMIFS(F$3:F$722,$B$3:$B$722,$B951)*SUMIFS(Calculations!$E$3:$E$53,Calculations!$A$3:$A$53,$B951)</f>
        <v>0</v>
      </c>
      <c r="G951" s="107">
        <f>G225/SUMIFS(G$3:G$722,$B$3:$B$722,$B951)*SUMIFS(Calculations!$E$3:$E$53,Calculations!$A$3:$A$53,$B951)</f>
        <v>0</v>
      </c>
      <c r="H951" s="107">
        <f>H225/SUMIFS(H$3:H$722,$B$3:$B$722,$B951)*SUMIFS(Calculations!$E$3:$E$53,Calculations!$A$3:$A$53,$B951)</f>
        <v>0</v>
      </c>
      <c r="I951" s="107">
        <f>I225/SUMIFS(I$3:I$722,$B$3:$B$722,$B951)*SUMIFS(Calculations!$E$3:$E$53,Calculations!$A$3:$A$53,$B951)</f>
        <v>0</v>
      </c>
      <c r="J951" s="107">
        <f>J225/SUMIFS(J$3:J$722,$B$3:$B$722,$B951)*SUMIFS(Calculations!$E$3:$E$53,Calculations!$A$3:$A$53,$B951)</f>
        <v>0</v>
      </c>
      <c r="K951" s="107">
        <f>K225/SUMIFS(K$3:K$722,$B$3:$B$722,$B951)*SUMIFS(Calculations!$E$3:$E$53,Calculations!$A$3:$A$53,$B951)</f>
        <v>0</v>
      </c>
      <c r="L951" s="107">
        <f>L225/SUMIFS(L$3:L$722,$B$3:$B$722,$B951)*SUMIFS(Calculations!$E$3:$E$53,Calculations!$A$3:$A$53,$B951)</f>
        <v>0</v>
      </c>
      <c r="M951" s="107">
        <f>M225/SUMIFS(M$3:M$722,$B$3:$B$722,$B951)*SUMIFS(Calculations!$E$3:$E$53,Calculations!$A$3:$A$53,$B951)</f>
        <v>0</v>
      </c>
      <c r="N951" s="107">
        <f>N225/SUMIFS(N$3:N$722,$B$3:$B$722,$B951)*SUMIFS(Calculations!$E$3:$E$53,Calculations!$A$3:$A$53,$B951)</f>
        <v>0</v>
      </c>
      <c r="O951" s="107">
        <f>O225/SUMIFS(O$3:O$722,$B$3:$B$722,$B951)*SUMIFS(Calculations!$E$3:$E$53,Calculations!$A$3:$A$53,$B951)</f>
        <v>0</v>
      </c>
      <c r="P951" s="107">
        <f>P225/SUMIFS(P$3:P$722,$B$3:$B$722,$B951)*SUMIFS(Calculations!$E$3:$E$53,Calculations!$A$3:$A$53,$B951)</f>
        <v>0</v>
      </c>
      <c r="Q951" s="107">
        <f>Q225/SUMIFS(Q$3:Q$722,$B$3:$B$722,$B951)*SUMIFS(Calculations!$E$3:$E$53,Calculations!$A$3:$A$53,$B951)</f>
        <v>0</v>
      </c>
      <c r="R951" s="107">
        <f>R225/SUMIFS(R$3:R$722,$B$3:$B$722,$B951)*SUMIFS(Calculations!$E$3:$E$53,Calculations!$A$3:$A$53,$B951)</f>
        <v>0</v>
      </c>
    </row>
    <row r="952" spans="2:18" ht="15.75" customHeight="1">
      <c r="B952" s="107" t="s">
        <v>551</v>
      </c>
      <c r="C952" s="107" t="s">
        <v>448</v>
      </c>
      <c r="D952" s="107" t="s">
        <v>650</v>
      </c>
      <c r="E952" s="107" t="str">
        <f t="shared" si="303"/>
        <v>storage</v>
      </c>
      <c r="F952" s="107">
        <f>F226/SUMIFS(F$3:F$722,$B$3:$B$722,$B952)*SUMIFS(Calculations!$E$3:$E$53,Calculations!$A$3:$A$53,$B952)</f>
        <v>0</v>
      </c>
      <c r="G952" s="107">
        <f>G226/SUMIFS(G$3:G$722,$B$3:$B$722,$B952)*SUMIFS(Calculations!$E$3:$E$53,Calculations!$A$3:$A$53,$B952)</f>
        <v>0</v>
      </c>
      <c r="H952" s="107">
        <f>H226/SUMIFS(H$3:H$722,$B$3:$B$722,$B952)*SUMIFS(Calculations!$E$3:$E$53,Calculations!$A$3:$A$53,$B952)</f>
        <v>0</v>
      </c>
      <c r="I952" s="107">
        <f>I226/SUMIFS(I$3:I$722,$B$3:$B$722,$B952)*SUMIFS(Calculations!$E$3:$E$53,Calculations!$A$3:$A$53,$B952)</f>
        <v>0</v>
      </c>
      <c r="J952" s="107">
        <f>J226/SUMIFS(J$3:J$722,$B$3:$B$722,$B952)*SUMIFS(Calculations!$E$3:$E$53,Calculations!$A$3:$A$53,$B952)</f>
        <v>0</v>
      </c>
      <c r="K952" s="107">
        <f>K226/SUMIFS(K$3:K$722,$B$3:$B$722,$B952)*SUMIFS(Calculations!$E$3:$E$53,Calculations!$A$3:$A$53,$B952)</f>
        <v>0</v>
      </c>
      <c r="L952" s="107">
        <f>L226/SUMIFS(L$3:L$722,$B$3:$B$722,$B952)*SUMIFS(Calculations!$E$3:$E$53,Calculations!$A$3:$A$53,$B952)</f>
        <v>0</v>
      </c>
      <c r="M952" s="107">
        <f>M226/SUMIFS(M$3:M$722,$B$3:$B$722,$B952)*SUMIFS(Calculations!$E$3:$E$53,Calculations!$A$3:$A$53,$B952)</f>
        <v>0</v>
      </c>
      <c r="N952" s="107">
        <f>N226/SUMIFS(N$3:N$722,$B$3:$B$722,$B952)*SUMIFS(Calculations!$E$3:$E$53,Calculations!$A$3:$A$53,$B952)</f>
        <v>0</v>
      </c>
      <c r="O952" s="107">
        <f>O226/SUMIFS(O$3:O$722,$B$3:$B$722,$B952)*SUMIFS(Calculations!$E$3:$E$53,Calculations!$A$3:$A$53,$B952)</f>
        <v>0</v>
      </c>
      <c r="P952" s="107">
        <f>P226/SUMIFS(P$3:P$722,$B$3:$B$722,$B952)*SUMIFS(Calculations!$E$3:$E$53,Calculations!$A$3:$A$53,$B952)</f>
        <v>0</v>
      </c>
      <c r="Q952" s="107">
        <f>Q226/SUMIFS(Q$3:Q$722,$B$3:$B$722,$B952)*SUMIFS(Calculations!$E$3:$E$53,Calculations!$A$3:$A$53,$B952)</f>
        <v>0</v>
      </c>
      <c r="R952" s="107">
        <f>R226/SUMIFS(R$3:R$722,$B$3:$B$722,$B952)*SUMIFS(Calculations!$E$3:$E$53,Calculations!$A$3:$A$53,$B952)</f>
        <v>0</v>
      </c>
    </row>
    <row r="953" spans="2:18" ht="15.75" customHeight="1">
      <c r="B953" s="107" t="s">
        <v>551</v>
      </c>
      <c r="C953" s="107" t="s">
        <v>448</v>
      </c>
      <c r="D953" s="107" t="s">
        <v>652</v>
      </c>
      <c r="E953" s="107" t="str">
        <f t="shared" si="303"/>
        <v>solar PV</v>
      </c>
      <c r="F953" s="107">
        <f>F227/SUMIFS(F$3:F$722,$B$3:$B$722,$B953)*SUMIFS(Calculations!$E$3:$E$53,Calculations!$A$3:$A$53,$B953)</f>
        <v>0</v>
      </c>
      <c r="G953" s="107">
        <f>G227/SUMIFS(G$3:G$722,$B$3:$B$722,$B953)*SUMIFS(Calculations!$E$3:$E$53,Calculations!$A$3:$A$53,$B953)</f>
        <v>0</v>
      </c>
      <c r="H953" s="107">
        <f>H227/SUMIFS(H$3:H$722,$B$3:$B$722,$B953)*SUMIFS(Calculations!$E$3:$E$53,Calculations!$A$3:$A$53,$B953)</f>
        <v>0</v>
      </c>
      <c r="I953" s="107">
        <f>I227/SUMIFS(I$3:I$722,$B$3:$B$722,$B953)*SUMIFS(Calculations!$E$3:$E$53,Calculations!$A$3:$A$53,$B953)</f>
        <v>0</v>
      </c>
      <c r="J953" s="107">
        <f>J227/SUMIFS(J$3:J$722,$B$3:$B$722,$B953)*SUMIFS(Calculations!$E$3:$E$53,Calculations!$A$3:$A$53,$B953)</f>
        <v>0</v>
      </c>
      <c r="K953" s="107">
        <f>K227/SUMIFS(K$3:K$722,$B$3:$B$722,$B953)*SUMIFS(Calculations!$E$3:$E$53,Calculations!$A$3:$A$53,$B953)</f>
        <v>0</v>
      </c>
      <c r="L953" s="107">
        <f>L227/SUMIFS(L$3:L$722,$B$3:$B$722,$B953)*SUMIFS(Calculations!$E$3:$E$53,Calculations!$A$3:$A$53,$B953)</f>
        <v>0</v>
      </c>
      <c r="M953" s="107">
        <f>M227/SUMIFS(M$3:M$722,$B$3:$B$722,$B953)*SUMIFS(Calculations!$E$3:$E$53,Calculations!$A$3:$A$53,$B953)</f>
        <v>0</v>
      </c>
      <c r="N953" s="107">
        <f>N227/SUMIFS(N$3:N$722,$B$3:$B$722,$B953)*SUMIFS(Calculations!$E$3:$E$53,Calculations!$A$3:$A$53,$B953)</f>
        <v>0</v>
      </c>
      <c r="O953" s="107">
        <f>O227/SUMIFS(O$3:O$722,$B$3:$B$722,$B953)*SUMIFS(Calculations!$E$3:$E$53,Calculations!$A$3:$A$53,$B953)</f>
        <v>0</v>
      </c>
      <c r="P953" s="107">
        <f>P227/SUMIFS(P$3:P$722,$B$3:$B$722,$B953)*SUMIFS(Calculations!$E$3:$E$53,Calculations!$A$3:$A$53,$B953)</f>
        <v>0</v>
      </c>
      <c r="Q953" s="107">
        <f>Q227/SUMIFS(Q$3:Q$722,$B$3:$B$722,$B953)*SUMIFS(Calculations!$E$3:$E$53,Calculations!$A$3:$A$53,$B953)</f>
        <v>0</v>
      </c>
      <c r="R953" s="107">
        <f>R227/SUMIFS(R$3:R$722,$B$3:$B$722,$B953)*SUMIFS(Calculations!$E$3:$E$53,Calculations!$A$3:$A$53,$B953)</f>
        <v>0</v>
      </c>
    </row>
    <row r="954" spans="2:18" ht="15.75" customHeight="1">
      <c r="B954" s="107" t="s">
        <v>552</v>
      </c>
      <c r="C954" s="107" t="s">
        <v>448</v>
      </c>
      <c r="D954" s="107" t="s">
        <v>638</v>
      </c>
      <c r="E954" s="107" t="str">
        <f t="shared" si="303"/>
        <v>biomass</v>
      </c>
      <c r="F954" s="107">
        <f>F228/SUMIFS(F$3:F$722,$B$3:$B$722,$B954)*SUMIFS(Calculations!$E$3:$E$53,Calculations!$A$3:$A$53,$B954)</f>
        <v>0</v>
      </c>
      <c r="G954" s="107">
        <f>G228/SUMIFS(G$3:G$722,$B$3:$B$722,$B954)*SUMIFS(Calculations!$E$3:$E$53,Calculations!$A$3:$A$53,$B954)</f>
        <v>0</v>
      </c>
      <c r="H954" s="107">
        <f>H228/SUMIFS(H$3:H$722,$B$3:$B$722,$B954)*SUMIFS(Calculations!$E$3:$E$53,Calculations!$A$3:$A$53,$B954)</f>
        <v>0</v>
      </c>
      <c r="I954" s="107">
        <f>I228/SUMIFS(I$3:I$722,$B$3:$B$722,$B954)*SUMIFS(Calculations!$E$3:$E$53,Calculations!$A$3:$A$53,$B954)</f>
        <v>0</v>
      </c>
      <c r="J954" s="107">
        <f>J228/SUMIFS(J$3:J$722,$B$3:$B$722,$B954)*SUMIFS(Calculations!$E$3:$E$53,Calculations!$A$3:$A$53,$B954)</f>
        <v>0</v>
      </c>
      <c r="K954" s="107">
        <f>K228/SUMIFS(K$3:K$722,$B$3:$B$722,$B954)*SUMIFS(Calculations!$E$3:$E$53,Calculations!$A$3:$A$53,$B954)</f>
        <v>0</v>
      </c>
      <c r="L954" s="107">
        <f>L228/SUMIFS(L$3:L$722,$B$3:$B$722,$B954)*SUMIFS(Calculations!$E$3:$E$53,Calculations!$A$3:$A$53,$B954)</f>
        <v>0</v>
      </c>
      <c r="M954" s="107">
        <f>M228/SUMIFS(M$3:M$722,$B$3:$B$722,$B954)*SUMIFS(Calculations!$E$3:$E$53,Calculations!$A$3:$A$53,$B954)</f>
        <v>0</v>
      </c>
      <c r="N954" s="107">
        <f>N228/SUMIFS(N$3:N$722,$B$3:$B$722,$B954)*SUMIFS(Calculations!$E$3:$E$53,Calculations!$A$3:$A$53,$B954)</f>
        <v>0</v>
      </c>
      <c r="O954" s="107">
        <f>O228/SUMIFS(O$3:O$722,$B$3:$B$722,$B954)*SUMIFS(Calculations!$E$3:$E$53,Calculations!$A$3:$A$53,$B954)</f>
        <v>0</v>
      </c>
      <c r="P954" s="107">
        <f>P228/SUMIFS(P$3:P$722,$B$3:$B$722,$B954)*SUMIFS(Calculations!$E$3:$E$53,Calculations!$A$3:$A$53,$B954)</f>
        <v>0</v>
      </c>
      <c r="Q954" s="107">
        <f>Q228/SUMIFS(Q$3:Q$722,$B$3:$B$722,$B954)*SUMIFS(Calculations!$E$3:$E$53,Calculations!$A$3:$A$53,$B954)</f>
        <v>0</v>
      </c>
      <c r="R954" s="107">
        <f>R228/SUMIFS(R$3:R$722,$B$3:$B$722,$B954)*SUMIFS(Calculations!$E$3:$E$53,Calculations!$A$3:$A$53,$B954)</f>
        <v>0</v>
      </c>
    </row>
    <row r="955" spans="2:18" ht="15.75" customHeight="1">
      <c r="B955" s="107" t="s">
        <v>552</v>
      </c>
      <c r="C955" s="107" t="s">
        <v>448</v>
      </c>
      <c r="D955" s="107" t="s">
        <v>639</v>
      </c>
      <c r="E955" s="107" t="str">
        <f t="shared" si="303"/>
        <v>hard coal</v>
      </c>
      <c r="F955" s="107">
        <f>F229/SUMIFS(F$3:F$722,$B$3:$B$722,$B955)*SUMIFS(Calculations!$E$3:$E$53,Calculations!$A$3:$A$53,$B955)</f>
        <v>0</v>
      </c>
      <c r="G955" s="107">
        <f>G229/SUMIFS(G$3:G$722,$B$3:$B$722,$B955)*SUMIFS(Calculations!$E$3:$E$53,Calculations!$A$3:$A$53,$B955)</f>
        <v>0</v>
      </c>
      <c r="H955" s="107">
        <f>H229/SUMIFS(H$3:H$722,$B$3:$B$722,$B955)*SUMIFS(Calculations!$E$3:$E$53,Calculations!$A$3:$A$53,$B955)</f>
        <v>0</v>
      </c>
      <c r="I955" s="107">
        <f>I229/SUMIFS(I$3:I$722,$B$3:$B$722,$B955)*SUMIFS(Calculations!$E$3:$E$53,Calculations!$A$3:$A$53,$B955)</f>
        <v>0</v>
      </c>
      <c r="J955" s="107">
        <f>J229/SUMIFS(J$3:J$722,$B$3:$B$722,$B955)*SUMIFS(Calculations!$E$3:$E$53,Calculations!$A$3:$A$53,$B955)</f>
        <v>0</v>
      </c>
      <c r="K955" s="107">
        <f>K229/SUMIFS(K$3:K$722,$B$3:$B$722,$B955)*SUMIFS(Calculations!$E$3:$E$53,Calculations!$A$3:$A$53,$B955)</f>
        <v>0</v>
      </c>
      <c r="L955" s="107">
        <f>L229/SUMIFS(L$3:L$722,$B$3:$B$722,$B955)*SUMIFS(Calculations!$E$3:$E$53,Calculations!$A$3:$A$53,$B955)</f>
        <v>0</v>
      </c>
      <c r="M955" s="107">
        <f>M229/SUMIFS(M$3:M$722,$B$3:$B$722,$B955)*SUMIFS(Calculations!$E$3:$E$53,Calculations!$A$3:$A$53,$B955)</f>
        <v>0</v>
      </c>
      <c r="N955" s="107">
        <f>N229/SUMIFS(N$3:N$722,$B$3:$B$722,$B955)*SUMIFS(Calculations!$E$3:$E$53,Calculations!$A$3:$A$53,$B955)</f>
        <v>0</v>
      </c>
      <c r="O955" s="107">
        <f>O229/SUMIFS(O$3:O$722,$B$3:$B$722,$B955)*SUMIFS(Calculations!$E$3:$E$53,Calculations!$A$3:$A$53,$B955)</f>
        <v>0</v>
      </c>
      <c r="P955" s="107">
        <f>P229/SUMIFS(P$3:P$722,$B$3:$B$722,$B955)*SUMIFS(Calculations!$E$3:$E$53,Calculations!$A$3:$A$53,$B955)</f>
        <v>0</v>
      </c>
      <c r="Q955" s="107">
        <f>Q229/SUMIFS(Q$3:Q$722,$B$3:$B$722,$B955)*SUMIFS(Calculations!$E$3:$E$53,Calculations!$A$3:$A$53,$B955)</f>
        <v>0</v>
      </c>
      <c r="R955" s="107">
        <f>R229/SUMIFS(R$3:R$722,$B$3:$B$722,$B955)*SUMIFS(Calculations!$E$3:$E$53,Calculations!$A$3:$A$53,$B955)</f>
        <v>0</v>
      </c>
    </row>
    <row r="956" spans="2:18" ht="15.75" customHeight="1">
      <c r="B956" s="107" t="s">
        <v>552</v>
      </c>
      <c r="C956" s="107" t="s">
        <v>448</v>
      </c>
      <c r="D956" s="107" t="s">
        <v>640</v>
      </c>
      <c r="E956" s="107" t="str">
        <f t="shared" si="303"/>
        <v>solar thermal</v>
      </c>
      <c r="F956" s="107">
        <f>F230/SUMIFS(F$3:F$722,$B$3:$B$722,$B956)*SUMIFS(Calculations!$E$3:$E$53,Calculations!$A$3:$A$53,$B956)</f>
        <v>0</v>
      </c>
      <c r="G956" s="107">
        <f>G230/SUMIFS(G$3:G$722,$B$3:$B$722,$B956)*SUMIFS(Calculations!$E$3:$E$53,Calculations!$A$3:$A$53,$B956)</f>
        <v>0</v>
      </c>
      <c r="H956" s="107">
        <f>H230/SUMIFS(H$3:H$722,$B$3:$B$722,$B956)*SUMIFS(Calculations!$E$3:$E$53,Calculations!$A$3:$A$53,$B956)</f>
        <v>0</v>
      </c>
      <c r="I956" s="107">
        <f>I230/SUMIFS(I$3:I$722,$B$3:$B$722,$B956)*SUMIFS(Calculations!$E$3:$E$53,Calculations!$A$3:$A$53,$B956)</f>
        <v>0</v>
      </c>
      <c r="J956" s="107">
        <f>J230/SUMIFS(J$3:J$722,$B$3:$B$722,$B956)*SUMIFS(Calculations!$E$3:$E$53,Calculations!$A$3:$A$53,$B956)</f>
        <v>0</v>
      </c>
      <c r="K956" s="107">
        <f>K230/SUMIFS(K$3:K$722,$B$3:$B$722,$B956)*SUMIFS(Calculations!$E$3:$E$53,Calculations!$A$3:$A$53,$B956)</f>
        <v>0</v>
      </c>
      <c r="L956" s="107">
        <f>L230/SUMIFS(L$3:L$722,$B$3:$B$722,$B956)*SUMIFS(Calculations!$E$3:$E$53,Calculations!$A$3:$A$53,$B956)</f>
        <v>0</v>
      </c>
      <c r="M956" s="107">
        <f>M230/SUMIFS(M$3:M$722,$B$3:$B$722,$B956)*SUMIFS(Calculations!$E$3:$E$53,Calculations!$A$3:$A$53,$B956)</f>
        <v>0</v>
      </c>
      <c r="N956" s="107">
        <f>N230/SUMIFS(N$3:N$722,$B$3:$B$722,$B956)*SUMIFS(Calculations!$E$3:$E$53,Calculations!$A$3:$A$53,$B956)</f>
        <v>0</v>
      </c>
      <c r="O956" s="107">
        <f>O230/SUMIFS(O$3:O$722,$B$3:$B$722,$B956)*SUMIFS(Calculations!$E$3:$E$53,Calculations!$A$3:$A$53,$B956)</f>
        <v>0</v>
      </c>
      <c r="P956" s="107">
        <f>P230/SUMIFS(P$3:P$722,$B$3:$B$722,$B956)*SUMIFS(Calculations!$E$3:$E$53,Calculations!$A$3:$A$53,$B956)</f>
        <v>0</v>
      </c>
      <c r="Q956" s="107">
        <f>Q230/SUMIFS(Q$3:Q$722,$B$3:$B$722,$B956)*SUMIFS(Calculations!$E$3:$E$53,Calculations!$A$3:$A$53,$B956)</f>
        <v>0</v>
      </c>
      <c r="R956" s="107">
        <f>R230/SUMIFS(R$3:R$722,$B$3:$B$722,$B956)*SUMIFS(Calculations!$E$3:$E$53,Calculations!$A$3:$A$53,$B956)</f>
        <v>0</v>
      </c>
    </row>
    <row r="957" spans="2:18" ht="15.75" customHeight="1">
      <c r="B957" s="107" t="s">
        <v>552</v>
      </c>
      <c r="C957" s="107" t="s">
        <v>448</v>
      </c>
      <c r="D957" s="107" t="s">
        <v>641</v>
      </c>
      <c r="E957" s="107" t="str">
        <f t="shared" si="303"/>
        <v>geothermal</v>
      </c>
      <c r="F957" s="107">
        <f>F231/SUMIFS(F$3:F$722,$B$3:$B$722,$B957)*SUMIFS(Calculations!$E$3:$E$53,Calculations!$A$3:$A$53,$B957)</f>
        <v>0</v>
      </c>
      <c r="G957" s="107">
        <f>G231/SUMIFS(G$3:G$722,$B$3:$B$722,$B957)*SUMIFS(Calculations!$E$3:$E$53,Calculations!$A$3:$A$53,$B957)</f>
        <v>0</v>
      </c>
      <c r="H957" s="107">
        <f>H231/SUMIFS(H$3:H$722,$B$3:$B$722,$B957)*SUMIFS(Calculations!$E$3:$E$53,Calculations!$A$3:$A$53,$B957)</f>
        <v>0</v>
      </c>
      <c r="I957" s="107">
        <f>I231/SUMIFS(I$3:I$722,$B$3:$B$722,$B957)*SUMIFS(Calculations!$E$3:$E$53,Calculations!$A$3:$A$53,$B957)</f>
        <v>0</v>
      </c>
      <c r="J957" s="107">
        <f>J231/SUMIFS(J$3:J$722,$B$3:$B$722,$B957)*SUMIFS(Calculations!$E$3:$E$53,Calculations!$A$3:$A$53,$B957)</f>
        <v>0</v>
      </c>
      <c r="K957" s="107">
        <f>K231/SUMIFS(K$3:K$722,$B$3:$B$722,$B957)*SUMIFS(Calculations!$E$3:$E$53,Calculations!$A$3:$A$53,$B957)</f>
        <v>0</v>
      </c>
      <c r="L957" s="107">
        <f>L231/SUMIFS(L$3:L$722,$B$3:$B$722,$B957)*SUMIFS(Calculations!$E$3:$E$53,Calculations!$A$3:$A$53,$B957)</f>
        <v>0</v>
      </c>
      <c r="M957" s="107">
        <f>M231/SUMIFS(M$3:M$722,$B$3:$B$722,$B957)*SUMIFS(Calculations!$E$3:$E$53,Calculations!$A$3:$A$53,$B957)</f>
        <v>0</v>
      </c>
      <c r="N957" s="107">
        <f>N231/SUMIFS(N$3:N$722,$B$3:$B$722,$B957)*SUMIFS(Calculations!$E$3:$E$53,Calculations!$A$3:$A$53,$B957)</f>
        <v>0</v>
      </c>
      <c r="O957" s="107">
        <f>O231/SUMIFS(O$3:O$722,$B$3:$B$722,$B957)*SUMIFS(Calculations!$E$3:$E$53,Calculations!$A$3:$A$53,$B957)</f>
        <v>0</v>
      </c>
      <c r="P957" s="107">
        <f>P231/SUMIFS(P$3:P$722,$B$3:$B$722,$B957)*SUMIFS(Calculations!$E$3:$E$53,Calculations!$A$3:$A$53,$B957)</f>
        <v>0</v>
      </c>
      <c r="Q957" s="107">
        <f>Q231/SUMIFS(Q$3:Q$722,$B$3:$B$722,$B957)*SUMIFS(Calculations!$E$3:$E$53,Calculations!$A$3:$A$53,$B957)</f>
        <v>0</v>
      </c>
      <c r="R957" s="107">
        <f>R231/SUMIFS(R$3:R$722,$B$3:$B$722,$B957)*SUMIFS(Calculations!$E$3:$E$53,Calculations!$A$3:$A$53,$B957)</f>
        <v>0</v>
      </c>
    </row>
    <row r="958" spans="2:18" ht="15.75" customHeight="1">
      <c r="B958" s="107" t="s">
        <v>552</v>
      </c>
      <c r="C958" s="107" t="s">
        <v>448</v>
      </c>
      <c r="D958" s="107" t="s">
        <v>642</v>
      </c>
      <c r="E958" s="107" t="str">
        <f t="shared" si="303"/>
        <v>hydro</v>
      </c>
      <c r="F958" s="107">
        <f>F232/SUMIFS(F$3:F$722,$B$3:$B$722,$B958)*SUMIFS(Calculations!$E$3:$E$53,Calculations!$A$3:$A$53,$B958)</f>
        <v>0</v>
      </c>
      <c r="G958" s="107">
        <f>G232/SUMIFS(G$3:G$722,$B$3:$B$722,$B958)*SUMIFS(Calculations!$E$3:$E$53,Calculations!$A$3:$A$53,$B958)</f>
        <v>0</v>
      </c>
      <c r="H958" s="107">
        <f>H232/SUMIFS(H$3:H$722,$B$3:$B$722,$B958)*SUMIFS(Calculations!$E$3:$E$53,Calculations!$A$3:$A$53,$B958)</f>
        <v>0</v>
      </c>
      <c r="I958" s="107">
        <f>I232/SUMIFS(I$3:I$722,$B$3:$B$722,$B958)*SUMIFS(Calculations!$E$3:$E$53,Calculations!$A$3:$A$53,$B958)</f>
        <v>0</v>
      </c>
      <c r="J958" s="107">
        <f>J232/SUMIFS(J$3:J$722,$B$3:$B$722,$B958)*SUMIFS(Calculations!$E$3:$E$53,Calculations!$A$3:$A$53,$B958)</f>
        <v>0</v>
      </c>
      <c r="K958" s="107">
        <f>K232/SUMIFS(K$3:K$722,$B$3:$B$722,$B958)*SUMIFS(Calculations!$E$3:$E$53,Calculations!$A$3:$A$53,$B958)</f>
        <v>0</v>
      </c>
      <c r="L958" s="107">
        <f>L232/SUMIFS(L$3:L$722,$B$3:$B$722,$B958)*SUMIFS(Calculations!$E$3:$E$53,Calculations!$A$3:$A$53,$B958)</f>
        <v>0</v>
      </c>
      <c r="M958" s="107">
        <f>M232/SUMIFS(M$3:M$722,$B$3:$B$722,$B958)*SUMIFS(Calculations!$E$3:$E$53,Calculations!$A$3:$A$53,$B958)</f>
        <v>0</v>
      </c>
      <c r="N958" s="107">
        <f>N232/SUMIFS(N$3:N$722,$B$3:$B$722,$B958)*SUMIFS(Calculations!$E$3:$E$53,Calculations!$A$3:$A$53,$B958)</f>
        <v>0</v>
      </c>
      <c r="O958" s="107">
        <f>O232/SUMIFS(O$3:O$722,$B$3:$B$722,$B958)*SUMIFS(Calculations!$E$3:$E$53,Calculations!$A$3:$A$53,$B958)</f>
        <v>0</v>
      </c>
      <c r="P958" s="107">
        <f>P232/SUMIFS(P$3:P$722,$B$3:$B$722,$B958)*SUMIFS(Calculations!$E$3:$E$53,Calculations!$A$3:$A$53,$B958)</f>
        <v>0</v>
      </c>
      <c r="Q958" s="107">
        <f>Q232/SUMIFS(Q$3:Q$722,$B$3:$B$722,$B958)*SUMIFS(Calculations!$E$3:$E$53,Calculations!$A$3:$A$53,$B958)</f>
        <v>0</v>
      </c>
      <c r="R958" s="107">
        <f>R232/SUMIFS(R$3:R$722,$B$3:$B$722,$B958)*SUMIFS(Calculations!$E$3:$E$53,Calculations!$A$3:$A$53,$B958)</f>
        <v>0</v>
      </c>
    </row>
    <row r="959" spans="2:18" ht="15.75" customHeight="1">
      <c r="B959" s="107" t="s">
        <v>552</v>
      </c>
      <c r="C959" s="107" t="s">
        <v>448</v>
      </c>
      <c r="D959" s="107" t="s">
        <v>632</v>
      </c>
      <c r="E959" s="107" t="str">
        <f t="shared" si="303"/>
        <v>hydro</v>
      </c>
      <c r="F959" s="107">
        <f>F233/SUMIFS(F$3:F$722,$B$3:$B$722,$B959)*SUMIFS(Calculations!$E$3:$E$53,Calculations!$A$3:$A$53,$B959)</f>
        <v>0</v>
      </c>
      <c r="G959" s="107">
        <f>G233/SUMIFS(G$3:G$722,$B$3:$B$722,$B959)*SUMIFS(Calculations!$E$3:$E$53,Calculations!$A$3:$A$53,$B959)</f>
        <v>0</v>
      </c>
      <c r="H959" s="107">
        <f>H233/SUMIFS(H$3:H$722,$B$3:$B$722,$B959)*SUMIFS(Calculations!$E$3:$E$53,Calculations!$A$3:$A$53,$B959)</f>
        <v>0</v>
      </c>
      <c r="I959" s="107">
        <f>I233/SUMIFS(I$3:I$722,$B$3:$B$722,$B959)*SUMIFS(Calculations!$E$3:$E$53,Calculations!$A$3:$A$53,$B959)</f>
        <v>0</v>
      </c>
      <c r="J959" s="107">
        <f>J233/SUMIFS(J$3:J$722,$B$3:$B$722,$B959)*SUMIFS(Calculations!$E$3:$E$53,Calculations!$A$3:$A$53,$B959)</f>
        <v>0</v>
      </c>
      <c r="K959" s="107">
        <f>K233/SUMIFS(K$3:K$722,$B$3:$B$722,$B959)*SUMIFS(Calculations!$E$3:$E$53,Calculations!$A$3:$A$53,$B959)</f>
        <v>0</v>
      </c>
      <c r="L959" s="107">
        <f>L233/SUMIFS(L$3:L$722,$B$3:$B$722,$B959)*SUMIFS(Calculations!$E$3:$E$53,Calculations!$A$3:$A$53,$B959)</f>
        <v>0</v>
      </c>
      <c r="M959" s="107">
        <f>M233/SUMIFS(M$3:M$722,$B$3:$B$722,$B959)*SUMIFS(Calculations!$E$3:$E$53,Calculations!$A$3:$A$53,$B959)</f>
        <v>0</v>
      </c>
      <c r="N959" s="107">
        <f>N233/SUMIFS(N$3:N$722,$B$3:$B$722,$B959)*SUMIFS(Calculations!$E$3:$E$53,Calculations!$A$3:$A$53,$B959)</f>
        <v>0</v>
      </c>
      <c r="O959" s="107">
        <f>O233/SUMIFS(O$3:O$722,$B$3:$B$722,$B959)*SUMIFS(Calculations!$E$3:$E$53,Calculations!$A$3:$A$53,$B959)</f>
        <v>0</v>
      </c>
      <c r="P959" s="107">
        <f>P233/SUMIFS(P$3:P$722,$B$3:$B$722,$B959)*SUMIFS(Calculations!$E$3:$E$53,Calculations!$A$3:$A$53,$B959)</f>
        <v>0</v>
      </c>
      <c r="Q959" s="107">
        <f>Q233/SUMIFS(Q$3:Q$722,$B$3:$B$722,$B959)*SUMIFS(Calculations!$E$3:$E$53,Calculations!$A$3:$A$53,$B959)</f>
        <v>0</v>
      </c>
      <c r="R959" s="107">
        <f>R233/SUMIFS(R$3:R$722,$B$3:$B$722,$B959)*SUMIFS(Calculations!$E$3:$E$53,Calculations!$A$3:$A$53,$B959)</f>
        <v>0</v>
      </c>
    </row>
    <row r="960" spans="2:18" ht="15.75" customHeight="1">
      <c r="B960" s="107" t="s">
        <v>552</v>
      </c>
      <c r="C960" s="107" t="s">
        <v>448</v>
      </c>
      <c r="D960" s="107" t="s">
        <v>643</v>
      </c>
      <c r="E960" s="107" t="str">
        <f t="shared" si="303"/>
        <v>onshore wind</v>
      </c>
      <c r="F960" s="107">
        <f>F234/SUMIFS(F$3:F$722,$B$3:$B$722,$B960)*SUMIFS(Calculations!$E$3:$E$53,Calculations!$A$3:$A$53,$B960)</f>
        <v>0</v>
      </c>
      <c r="G960" s="107">
        <f>G234/SUMIFS(G$3:G$722,$B$3:$B$722,$B960)*SUMIFS(Calculations!$E$3:$E$53,Calculations!$A$3:$A$53,$B960)</f>
        <v>0</v>
      </c>
      <c r="H960" s="107">
        <f>H234/SUMIFS(H$3:H$722,$B$3:$B$722,$B960)*SUMIFS(Calculations!$E$3:$E$53,Calculations!$A$3:$A$53,$B960)</f>
        <v>0</v>
      </c>
      <c r="I960" s="107">
        <f>I234/SUMIFS(I$3:I$722,$B$3:$B$722,$B960)*SUMIFS(Calculations!$E$3:$E$53,Calculations!$A$3:$A$53,$B960)</f>
        <v>0</v>
      </c>
      <c r="J960" s="107">
        <f>J234/SUMIFS(J$3:J$722,$B$3:$B$722,$B960)*SUMIFS(Calculations!$E$3:$E$53,Calculations!$A$3:$A$53,$B960)</f>
        <v>0</v>
      </c>
      <c r="K960" s="107">
        <f>K234/SUMIFS(K$3:K$722,$B$3:$B$722,$B960)*SUMIFS(Calculations!$E$3:$E$53,Calculations!$A$3:$A$53,$B960)</f>
        <v>0</v>
      </c>
      <c r="L960" s="107">
        <f>L234/SUMIFS(L$3:L$722,$B$3:$B$722,$B960)*SUMIFS(Calculations!$E$3:$E$53,Calculations!$A$3:$A$53,$B960)</f>
        <v>0</v>
      </c>
      <c r="M960" s="107">
        <f>M234/SUMIFS(M$3:M$722,$B$3:$B$722,$B960)*SUMIFS(Calculations!$E$3:$E$53,Calculations!$A$3:$A$53,$B960)</f>
        <v>0</v>
      </c>
      <c r="N960" s="107">
        <f>N234/SUMIFS(N$3:N$722,$B$3:$B$722,$B960)*SUMIFS(Calculations!$E$3:$E$53,Calculations!$A$3:$A$53,$B960)</f>
        <v>0</v>
      </c>
      <c r="O960" s="107">
        <f>O234/SUMIFS(O$3:O$722,$B$3:$B$722,$B960)*SUMIFS(Calculations!$E$3:$E$53,Calculations!$A$3:$A$53,$B960)</f>
        <v>0</v>
      </c>
      <c r="P960" s="107">
        <f>P234/SUMIFS(P$3:P$722,$B$3:$B$722,$B960)*SUMIFS(Calculations!$E$3:$E$53,Calculations!$A$3:$A$53,$B960)</f>
        <v>0</v>
      </c>
      <c r="Q960" s="107">
        <f>Q234/SUMIFS(Q$3:Q$722,$B$3:$B$722,$B960)*SUMIFS(Calculations!$E$3:$E$53,Calculations!$A$3:$A$53,$B960)</f>
        <v>0</v>
      </c>
      <c r="R960" s="107">
        <f>R234/SUMIFS(R$3:R$722,$B$3:$B$722,$B960)*SUMIFS(Calculations!$E$3:$E$53,Calculations!$A$3:$A$53,$B960)</f>
        <v>0</v>
      </c>
    </row>
    <row r="961" spans="2:18" ht="15.75" customHeight="1">
      <c r="B961" s="107" t="s">
        <v>552</v>
      </c>
      <c r="C961" s="107" t="s">
        <v>448</v>
      </c>
      <c r="D961" s="107" t="s">
        <v>644</v>
      </c>
      <c r="E961" s="107" t="str">
        <f t="shared" si="303"/>
        <v>natural gas nonpeaker</v>
      </c>
      <c r="F961" s="107">
        <f>F235/SUMIFS(F$3:F$722,$B$3:$B$722,$B961)*SUMIFS(Calculations!$E$3:$E$53,Calculations!$A$3:$A$53,$B961)</f>
        <v>0</v>
      </c>
      <c r="G961" s="107">
        <f>G235/SUMIFS(G$3:G$722,$B$3:$B$722,$B961)*SUMIFS(Calculations!$E$3:$E$53,Calculations!$A$3:$A$53,$B961)</f>
        <v>0</v>
      </c>
      <c r="H961" s="107">
        <f>H235/SUMIFS(H$3:H$722,$B$3:$B$722,$B961)*SUMIFS(Calculations!$E$3:$E$53,Calculations!$A$3:$A$53,$B961)</f>
        <v>0</v>
      </c>
      <c r="I961" s="107">
        <f>I235/SUMIFS(I$3:I$722,$B$3:$B$722,$B961)*SUMIFS(Calculations!$E$3:$E$53,Calculations!$A$3:$A$53,$B961)</f>
        <v>0</v>
      </c>
      <c r="J961" s="107">
        <f>J235/SUMIFS(J$3:J$722,$B$3:$B$722,$B961)*SUMIFS(Calculations!$E$3:$E$53,Calculations!$A$3:$A$53,$B961)</f>
        <v>0</v>
      </c>
      <c r="K961" s="107">
        <f>K235/SUMIFS(K$3:K$722,$B$3:$B$722,$B961)*SUMIFS(Calculations!$E$3:$E$53,Calculations!$A$3:$A$53,$B961)</f>
        <v>0</v>
      </c>
      <c r="L961" s="107">
        <f>L235/SUMIFS(L$3:L$722,$B$3:$B$722,$B961)*SUMIFS(Calculations!$E$3:$E$53,Calculations!$A$3:$A$53,$B961)</f>
        <v>0</v>
      </c>
      <c r="M961" s="107">
        <f>M235/SUMIFS(M$3:M$722,$B$3:$B$722,$B961)*SUMIFS(Calculations!$E$3:$E$53,Calculations!$A$3:$A$53,$B961)</f>
        <v>0</v>
      </c>
      <c r="N961" s="107">
        <f>N235/SUMIFS(N$3:N$722,$B$3:$B$722,$B961)*SUMIFS(Calculations!$E$3:$E$53,Calculations!$A$3:$A$53,$B961)</f>
        <v>0</v>
      </c>
      <c r="O961" s="107">
        <f>O235/SUMIFS(O$3:O$722,$B$3:$B$722,$B961)*SUMIFS(Calculations!$E$3:$E$53,Calculations!$A$3:$A$53,$B961)</f>
        <v>0</v>
      </c>
      <c r="P961" s="107">
        <f>P235/SUMIFS(P$3:P$722,$B$3:$B$722,$B961)*SUMIFS(Calculations!$E$3:$E$53,Calculations!$A$3:$A$53,$B961)</f>
        <v>0</v>
      </c>
      <c r="Q961" s="107">
        <f>Q235/SUMIFS(Q$3:Q$722,$B$3:$B$722,$B961)*SUMIFS(Calculations!$E$3:$E$53,Calculations!$A$3:$A$53,$B961)</f>
        <v>0</v>
      </c>
      <c r="R961" s="107">
        <f>R235/SUMIFS(R$3:R$722,$B$3:$B$722,$B961)*SUMIFS(Calculations!$E$3:$E$53,Calculations!$A$3:$A$53,$B961)</f>
        <v>0</v>
      </c>
    </row>
    <row r="962" spans="2:18" ht="15.75" customHeight="1">
      <c r="B962" s="107" t="s">
        <v>552</v>
      </c>
      <c r="C962" s="107" t="s">
        <v>448</v>
      </c>
      <c r="D962" s="107" t="s">
        <v>645</v>
      </c>
      <c r="E962" s="107" t="str">
        <f t="shared" si="303"/>
        <v>natural gas peaker</v>
      </c>
      <c r="F962" s="107">
        <f>F236/SUMIFS(F$3:F$722,$B$3:$B$722,$B962)*SUMIFS(Calculations!$E$3:$E$53,Calculations!$A$3:$A$53,$B962)</f>
        <v>0</v>
      </c>
      <c r="G962" s="107">
        <f>G236/SUMIFS(G$3:G$722,$B$3:$B$722,$B962)*SUMIFS(Calculations!$E$3:$E$53,Calculations!$A$3:$A$53,$B962)</f>
        <v>0</v>
      </c>
      <c r="H962" s="107">
        <f>H236/SUMIFS(H$3:H$722,$B$3:$B$722,$B962)*SUMIFS(Calculations!$E$3:$E$53,Calculations!$A$3:$A$53,$B962)</f>
        <v>0</v>
      </c>
      <c r="I962" s="107">
        <f>I236/SUMIFS(I$3:I$722,$B$3:$B$722,$B962)*SUMIFS(Calculations!$E$3:$E$53,Calculations!$A$3:$A$53,$B962)</f>
        <v>0</v>
      </c>
      <c r="J962" s="107">
        <f>J236/SUMIFS(J$3:J$722,$B$3:$B$722,$B962)*SUMIFS(Calculations!$E$3:$E$53,Calculations!$A$3:$A$53,$B962)</f>
        <v>0</v>
      </c>
      <c r="K962" s="107">
        <f>K236/SUMIFS(K$3:K$722,$B$3:$B$722,$B962)*SUMIFS(Calculations!$E$3:$E$53,Calculations!$A$3:$A$53,$B962)</f>
        <v>0</v>
      </c>
      <c r="L962" s="107">
        <f>L236/SUMIFS(L$3:L$722,$B$3:$B$722,$B962)*SUMIFS(Calculations!$E$3:$E$53,Calculations!$A$3:$A$53,$B962)</f>
        <v>0</v>
      </c>
      <c r="M962" s="107">
        <f>M236/SUMIFS(M$3:M$722,$B$3:$B$722,$B962)*SUMIFS(Calculations!$E$3:$E$53,Calculations!$A$3:$A$53,$B962)</f>
        <v>0</v>
      </c>
      <c r="N962" s="107">
        <f>N236/SUMIFS(N$3:N$722,$B$3:$B$722,$B962)*SUMIFS(Calculations!$E$3:$E$53,Calculations!$A$3:$A$53,$B962)</f>
        <v>0</v>
      </c>
      <c r="O962" s="107">
        <f>O236/SUMIFS(O$3:O$722,$B$3:$B$722,$B962)*SUMIFS(Calculations!$E$3:$E$53,Calculations!$A$3:$A$53,$B962)</f>
        <v>0</v>
      </c>
      <c r="P962" s="107">
        <f>P236/SUMIFS(P$3:P$722,$B$3:$B$722,$B962)*SUMIFS(Calculations!$E$3:$E$53,Calculations!$A$3:$A$53,$B962)</f>
        <v>0</v>
      </c>
      <c r="Q962" s="107">
        <f>Q236/SUMIFS(Q$3:Q$722,$B$3:$B$722,$B962)*SUMIFS(Calculations!$E$3:$E$53,Calculations!$A$3:$A$53,$B962)</f>
        <v>0</v>
      </c>
      <c r="R962" s="107">
        <f>R236/SUMIFS(R$3:R$722,$B$3:$B$722,$B962)*SUMIFS(Calculations!$E$3:$E$53,Calculations!$A$3:$A$53,$B962)</f>
        <v>0</v>
      </c>
    </row>
    <row r="963" spans="2:18" ht="15.75" customHeight="1">
      <c r="B963" s="107" t="s">
        <v>552</v>
      </c>
      <c r="C963" s="107" t="s">
        <v>448</v>
      </c>
      <c r="D963" s="107" t="s">
        <v>646</v>
      </c>
      <c r="E963" s="107" t="str">
        <f t="shared" si="303"/>
        <v>nuclear</v>
      </c>
      <c r="F963" s="107">
        <f>F237/SUMIFS(F$3:F$722,$B$3:$B$722,$B963)*SUMIFS(Calculations!$E$3:$E$53,Calculations!$A$3:$A$53,$B963)</f>
        <v>0</v>
      </c>
      <c r="G963" s="107">
        <f>G237/SUMIFS(G$3:G$722,$B$3:$B$722,$B963)*SUMIFS(Calculations!$E$3:$E$53,Calculations!$A$3:$A$53,$B963)</f>
        <v>0</v>
      </c>
      <c r="H963" s="107">
        <f>H237/SUMIFS(H$3:H$722,$B$3:$B$722,$B963)*SUMIFS(Calculations!$E$3:$E$53,Calculations!$A$3:$A$53,$B963)</f>
        <v>0</v>
      </c>
      <c r="I963" s="107">
        <f>I237/SUMIFS(I$3:I$722,$B$3:$B$722,$B963)*SUMIFS(Calculations!$E$3:$E$53,Calculations!$A$3:$A$53,$B963)</f>
        <v>0</v>
      </c>
      <c r="J963" s="107">
        <f>J237/SUMIFS(J$3:J$722,$B$3:$B$722,$B963)*SUMIFS(Calculations!$E$3:$E$53,Calculations!$A$3:$A$53,$B963)</f>
        <v>0</v>
      </c>
      <c r="K963" s="107">
        <f>K237/SUMIFS(K$3:K$722,$B$3:$B$722,$B963)*SUMIFS(Calculations!$E$3:$E$53,Calculations!$A$3:$A$53,$B963)</f>
        <v>0</v>
      </c>
      <c r="L963" s="107">
        <f>L237/SUMIFS(L$3:L$722,$B$3:$B$722,$B963)*SUMIFS(Calculations!$E$3:$E$53,Calculations!$A$3:$A$53,$B963)</f>
        <v>0</v>
      </c>
      <c r="M963" s="107">
        <f>M237/SUMIFS(M$3:M$722,$B$3:$B$722,$B963)*SUMIFS(Calculations!$E$3:$E$53,Calculations!$A$3:$A$53,$B963)</f>
        <v>0</v>
      </c>
      <c r="N963" s="107">
        <f>N237/SUMIFS(N$3:N$722,$B$3:$B$722,$B963)*SUMIFS(Calculations!$E$3:$E$53,Calculations!$A$3:$A$53,$B963)</f>
        <v>0</v>
      </c>
      <c r="O963" s="107">
        <f>O237/SUMIFS(O$3:O$722,$B$3:$B$722,$B963)*SUMIFS(Calculations!$E$3:$E$53,Calculations!$A$3:$A$53,$B963)</f>
        <v>0</v>
      </c>
      <c r="P963" s="107">
        <f>P237/SUMIFS(P$3:P$722,$B$3:$B$722,$B963)*SUMIFS(Calculations!$E$3:$E$53,Calculations!$A$3:$A$53,$B963)</f>
        <v>0</v>
      </c>
      <c r="Q963" s="107">
        <f>Q237/SUMIFS(Q$3:Q$722,$B$3:$B$722,$B963)*SUMIFS(Calculations!$E$3:$E$53,Calculations!$A$3:$A$53,$B963)</f>
        <v>0</v>
      </c>
      <c r="R963" s="107">
        <f>R237/SUMIFS(R$3:R$722,$B$3:$B$722,$B963)*SUMIFS(Calculations!$E$3:$E$53,Calculations!$A$3:$A$53,$B963)</f>
        <v>0</v>
      </c>
    </row>
    <row r="964" spans="2:18" ht="15.75" customHeight="1">
      <c r="B964" s="107" t="s">
        <v>552</v>
      </c>
      <c r="C964" s="107" t="s">
        <v>448</v>
      </c>
      <c r="D964" s="107" t="s">
        <v>647</v>
      </c>
      <c r="E964" s="107" t="str">
        <f t="shared" si="303"/>
        <v>offshore wind</v>
      </c>
      <c r="F964" s="107">
        <f>F238/SUMIFS(F$3:F$722,$B$3:$B$722,$B964)*SUMIFS(Calculations!$E$3:$E$53,Calculations!$A$3:$A$53,$B964)</f>
        <v>0</v>
      </c>
      <c r="G964" s="107">
        <f>G238/SUMIFS(G$3:G$722,$B$3:$B$722,$B964)*SUMIFS(Calculations!$E$3:$E$53,Calculations!$A$3:$A$53,$B964)</f>
        <v>0</v>
      </c>
      <c r="H964" s="107">
        <f>H238/SUMIFS(H$3:H$722,$B$3:$B$722,$B964)*SUMIFS(Calculations!$E$3:$E$53,Calculations!$A$3:$A$53,$B964)</f>
        <v>0</v>
      </c>
      <c r="I964" s="107">
        <f>I238/SUMIFS(I$3:I$722,$B$3:$B$722,$B964)*SUMIFS(Calculations!$E$3:$E$53,Calculations!$A$3:$A$53,$B964)</f>
        <v>0</v>
      </c>
      <c r="J964" s="107">
        <f>J238/SUMIFS(J$3:J$722,$B$3:$B$722,$B964)*SUMIFS(Calculations!$E$3:$E$53,Calculations!$A$3:$A$53,$B964)</f>
        <v>0</v>
      </c>
      <c r="K964" s="107">
        <f>K238/SUMIFS(K$3:K$722,$B$3:$B$722,$B964)*SUMIFS(Calculations!$E$3:$E$53,Calculations!$A$3:$A$53,$B964)</f>
        <v>0</v>
      </c>
      <c r="L964" s="107">
        <f>L238/SUMIFS(L$3:L$722,$B$3:$B$722,$B964)*SUMIFS(Calculations!$E$3:$E$53,Calculations!$A$3:$A$53,$B964)</f>
        <v>0</v>
      </c>
      <c r="M964" s="107">
        <f>M238/SUMIFS(M$3:M$722,$B$3:$B$722,$B964)*SUMIFS(Calculations!$E$3:$E$53,Calculations!$A$3:$A$53,$B964)</f>
        <v>0</v>
      </c>
      <c r="N964" s="107">
        <f>N238/SUMIFS(N$3:N$722,$B$3:$B$722,$B964)*SUMIFS(Calculations!$E$3:$E$53,Calculations!$A$3:$A$53,$B964)</f>
        <v>0</v>
      </c>
      <c r="O964" s="107">
        <f>O238/SUMIFS(O$3:O$722,$B$3:$B$722,$B964)*SUMIFS(Calculations!$E$3:$E$53,Calculations!$A$3:$A$53,$B964)</f>
        <v>0</v>
      </c>
      <c r="P964" s="107">
        <f>P238/SUMIFS(P$3:P$722,$B$3:$B$722,$B964)*SUMIFS(Calculations!$E$3:$E$53,Calculations!$A$3:$A$53,$B964)</f>
        <v>0</v>
      </c>
      <c r="Q964" s="107">
        <f>Q238/SUMIFS(Q$3:Q$722,$B$3:$B$722,$B964)*SUMIFS(Calculations!$E$3:$E$53,Calculations!$A$3:$A$53,$B964)</f>
        <v>0</v>
      </c>
      <c r="R964" s="107">
        <f>R238/SUMIFS(R$3:R$722,$B$3:$B$722,$B964)*SUMIFS(Calculations!$E$3:$E$53,Calculations!$A$3:$A$53,$B964)</f>
        <v>0</v>
      </c>
    </row>
    <row r="965" spans="2:18" ht="15.75" customHeight="1">
      <c r="B965" s="107" t="s">
        <v>552</v>
      </c>
      <c r="C965" s="107" t="s">
        <v>448</v>
      </c>
      <c r="D965" s="107" t="s">
        <v>648</v>
      </c>
      <c r="E965" s="107" t="str">
        <f t="shared" si="303"/>
        <v>crude oil</v>
      </c>
      <c r="F965" s="107">
        <f>F239/SUMIFS(F$3:F$722,$B$3:$B$722,$B965)*SUMIFS(Calculations!$E$3:$E$53,Calculations!$A$3:$A$53,$B965)</f>
        <v>0</v>
      </c>
      <c r="G965" s="107">
        <f>G239/SUMIFS(G$3:G$722,$B$3:$B$722,$B965)*SUMIFS(Calculations!$E$3:$E$53,Calculations!$A$3:$A$53,$B965)</f>
        <v>0</v>
      </c>
      <c r="H965" s="107">
        <f>H239/SUMIFS(H$3:H$722,$B$3:$B$722,$B965)*SUMIFS(Calculations!$E$3:$E$53,Calculations!$A$3:$A$53,$B965)</f>
        <v>0</v>
      </c>
      <c r="I965" s="107">
        <f>I239/SUMIFS(I$3:I$722,$B$3:$B$722,$B965)*SUMIFS(Calculations!$E$3:$E$53,Calculations!$A$3:$A$53,$B965)</f>
        <v>0</v>
      </c>
      <c r="J965" s="107">
        <f>J239/SUMIFS(J$3:J$722,$B$3:$B$722,$B965)*SUMIFS(Calculations!$E$3:$E$53,Calculations!$A$3:$A$53,$B965)</f>
        <v>0</v>
      </c>
      <c r="K965" s="107">
        <f>K239/SUMIFS(K$3:K$722,$B$3:$B$722,$B965)*SUMIFS(Calculations!$E$3:$E$53,Calculations!$A$3:$A$53,$B965)</f>
        <v>0</v>
      </c>
      <c r="L965" s="107">
        <f>L239/SUMIFS(L$3:L$722,$B$3:$B$722,$B965)*SUMIFS(Calculations!$E$3:$E$53,Calculations!$A$3:$A$53,$B965)</f>
        <v>0</v>
      </c>
      <c r="M965" s="107">
        <f>M239/SUMIFS(M$3:M$722,$B$3:$B$722,$B965)*SUMIFS(Calculations!$E$3:$E$53,Calculations!$A$3:$A$53,$B965)</f>
        <v>0</v>
      </c>
      <c r="N965" s="107">
        <f>N239/SUMIFS(N$3:N$722,$B$3:$B$722,$B965)*SUMIFS(Calculations!$E$3:$E$53,Calculations!$A$3:$A$53,$B965)</f>
        <v>0</v>
      </c>
      <c r="O965" s="107">
        <f>O239/SUMIFS(O$3:O$722,$B$3:$B$722,$B965)*SUMIFS(Calculations!$E$3:$E$53,Calculations!$A$3:$A$53,$B965)</f>
        <v>0</v>
      </c>
      <c r="P965" s="107">
        <f>P239/SUMIFS(P$3:P$722,$B$3:$B$722,$B965)*SUMIFS(Calculations!$E$3:$E$53,Calculations!$A$3:$A$53,$B965)</f>
        <v>0</v>
      </c>
      <c r="Q965" s="107">
        <f>Q239/SUMIFS(Q$3:Q$722,$B$3:$B$722,$B965)*SUMIFS(Calculations!$E$3:$E$53,Calculations!$A$3:$A$53,$B965)</f>
        <v>0</v>
      </c>
      <c r="R965" s="107">
        <f>R239/SUMIFS(R$3:R$722,$B$3:$B$722,$B965)*SUMIFS(Calculations!$E$3:$E$53,Calculations!$A$3:$A$53,$B965)</f>
        <v>0</v>
      </c>
    </row>
    <row r="966" spans="2:18" ht="15.75" customHeight="1">
      <c r="B966" s="107" t="s">
        <v>552</v>
      </c>
      <c r="C966" s="107" t="s">
        <v>448</v>
      </c>
      <c r="D966" s="107" t="s">
        <v>649</v>
      </c>
      <c r="E966" s="107" t="str">
        <f t="shared" si="303"/>
        <v>solar PV</v>
      </c>
      <c r="F966" s="107">
        <f>F240/SUMIFS(F$3:F$722,$B$3:$B$722,$B966)*SUMIFS(Calculations!$E$3:$E$53,Calculations!$A$3:$A$53,$B966)</f>
        <v>0</v>
      </c>
      <c r="G966" s="107">
        <f>G240/SUMIFS(G$3:G$722,$B$3:$B$722,$B966)*SUMIFS(Calculations!$E$3:$E$53,Calculations!$A$3:$A$53,$B966)</f>
        <v>0</v>
      </c>
      <c r="H966" s="107">
        <f>H240/SUMIFS(H$3:H$722,$B$3:$B$722,$B966)*SUMIFS(Calculations!$E$3:$E$53,Calculations!$A$3:$A$53,$B966)</f>
        <v>0</v>
      </c>
      <c r="I966" s="107">
        <f>I240/SUMIFS(I$3:I$722,$B$3:$B$722,$B966)*SUMIFS(Calculations!$E$3:$E$53,Calculations!$A$3:$A$53,$B966)</f>
        <v>0</v>
      </c>
      <c r="J966" s="107">
        <f>J240/SUMIFS(J$3:J$722,$B$3:$B$722,$B966)*SUMIFS(Calculations!$E$3:$E$53,Calculations!$A$3:$A$53,$B966)</f>
        <v>0</v>
      </c>
      <c r="K966" s="107">
        <f>K240/SUMIFS(K$3:K$722,$B$3:$B$722,$B966)*SUMIFS(Calculations!$E$3:$E$53,Calculations!$A$3:$A$53,$B966)</f>
        <v>0</v>
      </c>
      <c r="L966" s="107">
        <f>L240/SUMIFS(L$3:L$722,$B$3:$B$722,$B966)*SUMIFS(Calculations!$E$3:$E$53,Calculations!$A$3:$A$53,$B966)</f>
        <v>0</v>
      </c>
      <c r="M966" s="107">
        <f>M240/SUMIFS(M$3:M$722,$B$3:$B$722,$B966)*SUMIFS(Calculations!$E$3:$E$53,Calculations!$A$3:$A$53,$B966)</f>
        <v>0</v>
      </c>
      <c r="N966" s="107">
        <f>N240/SUMIFS(N$3:N$722,$B$3:$B$722,$B966)*SUMIFS(Calculations!$E$3:$E$53,Calculations!$A$3:$A$53,$B966)</f>
        <v>0</v>
      </c>
      <c r="O966" s="107">
        <f>O240/SUMIFS(O$3:O$722,$B$3:$B$722,$B966)*SUMIFS(Calculations!$E$3:$E$53,Calculations!$A$3:$A$53,$B966)</f>
        <v>0</v>
      </c>
      <c r="P966" s="107">
        <f>P240/SUMIFS(P$3:P$722,$B$3:$B$722,$B966)*SUMIFS(Calculations!$E$3:$E$53,Calculations!$A$3:$A$53,$B966)</f>
        <v>0</v>
      </c>
      <c r="Q966" s="107">
        <f>Q240/SUMIFS(Q$3:Q$722,$B$3:$B$722,$B966)*SUMIFS(Calculations!$E$3:$E$53,Calculations!$A$3:$A$53,$B966)</f>
        <v>0</v>
      </c>
      <c r="R966" s="107">
        <f>R240/SUMIFS(R$3:R$722,$B$3:$B$722,$B966)*SUMIFS(Calculations!$E$3:$E$53,Calculations!$A$3:$A$53,$B966)</f>
        <v>0</v>
      </c>
    </row>
    <row r="967" spans="2:18" ht="15.75" customHeight="1">
      <c r="B967" s="107" t="s">
        <v>552</v>
      </c>
      <c r="C967" s="107" t="s">
        <v>448</v>
      </c>
      <c r="D967" s="107" t="s">
        <v>650</v>
      </c>
      <c r="E967" s="107" t="str">
        <f t="shared" si="303"/>
        <v>storage</v>
      </c>
      <c r="F967" s="107">
        <f>F241/SUMIFS(F$3:F$722,$B$3:$B$722,$B967)*SUMIFS(Calculations!$E$3:$E$53,Calculations!$A$3:$A$53,$B967)</f>
        <v>0</v>
      </c>
      <c r="G967" s="107">
        <f>G241/SUMIFS(G$3:G$722,$B$3:$B$722,$B967)*SUMIFS(Calculations!$E$3:$E$53,Calculations!$A$3:$A$53,$B967)</f>
        <v>0</v>
      </c>
      <c r="H967" s="107">
        <f>H241/SUMIFS(H$3:H$722,$B$3:$B$722,$B967)*SUMIFS(Calculations!$E$3:$E$53,Calculations!$A$3:$A$53,$B967)</f>
        <v>0</v>
      </c>
      <c r="I967" s="107">
        <f>I241/SUMIFS(I$3:I$722,$B$3:$B$722,$B967)*SUMIFS(Calculations!$E$3:$E$53,Calculations!$A$3:$A$53,$B967)</f>
        <v>0</v>
      </c>
      <c r="J967" s="107">
        <f>J241/SUMIFS(J$3:J$722,$B$3:$B$722,$B967)*SUMIFS(Calculations!$E$3:$E$53,Calculations!$A$3:$A$53,$B967)</f>
        <v>0</v>
      </c>
      <c r="K967" s="107">
        <f>K241/SUMIFS(K$3:K$722,$B$3:$B$722,$B967)*SUMIFS(Calculations!$E$3:$E$53,Calculations!$A$3:$A$53,$B967)</f>
        <v>0</v>
      </c>
      <c r="L967" s="107">
        <f>L241/SUMIFS(L$3:L$722,$B$3:$B$722,$B967)*SUMIFS(Calculations!$E$3:$E$53,Calculations!$A$3:$A$53,$B967)</f>
        <v>0</v>
      </c>
      <c r="M967" s="107">
        <f>M241/SUMIFS(M$3:M$722,$B$3:$B$722,$B967)*SUMIFS(Calculations!$E$3:$E$53,Calculations!$A$3:$A$53,$B967)</f>
        <v>0</v>
      </c>
      <c r="N967" s="107">
        <f>N241/SUMIFS(N$3:N$722,$B$3:$B$722,$B967)*SUMIFS(Calculations!$E$3:$E$53,Calculations!$A$3:$A$53,$B967)</f>
        <v>0</v>
      </c>
      <c r="O967" s="107">
        <f>O241/SUMIFS(O$3:O$722,$B$3:$B$722,$B967)*SUMIFS(Calculations!$E$3:$E$53,Calculations!$A$3:$A$53,$B967)</f>
        <v>0</v>
      </c>
      <c r="P967" s="107">
        <f>P241/SUMIFS(P$3:P$722,$B$3:$B$722,$B967)*SUMIFS(Calculations!$E$3:$E$53,Calculations!$A$3:$A$53,$B967)</f>
        <v>0</v>
      </c>
      <c r="Q967" s="107">
        <f>Q241/SUMIFS(Q$3:Q$722,$B$3:$B$722,$B967)*SUMIFS(Calculations!$E$3:$E$53,Calculations!$A$3:$A$53,$B967)</f>
        <v>0</v>
      </c>
      <c r="R967" s="107">
        <f>R241/SUMIFS(R$3:R$722,$B$3:$B$722,$B967)*SUMIFS(Calculations!$E$3:$E$53,Calculations!$A$3:$A$53,$B967)</f>
        <v>0</v>
      </c>
    </row>
    <row r="968" spans="2:18" ht="15.75" customHeight="1">
      <c r="B968" s="107" t="s">
        <v>552</v>
      </c>
      <c r="C968" s="107" t="s">
        <v>448</v>
      </c>
      <c r="D968" s="107" t="s">
        <v>652</v>
      </c>
      <c r="E968" s="107" t="str">
        <f t="shared" si="303"/>
        <v>solar PV</v>
      </c>
      <c r="F968" s="107">
        <f>F242/SUMIFS(F$3:F$722,$B$3:$B$722,$B968)*SUMIFS(Calculations!$E$3:$E$53,Calculations!$A$3:$A$53,$B968)</f>
        <v>0</v>
      </c>
      <c r="G968" s="107">
        <f>G242/SUMIFS(G$3:G$722,$B$3:$B$722,$B968)*SUMIFS(Calculations!$E$3:$E$53,Calculations!$A$3:$A$53,$B968)</f>
        <v>0</v>
      </c>
      <c r="H968" s="107">
        <f>H242/SUMIFS(H$3:H$722,$B$3:$B$722,$B968)*SUMIFS(Calculations!$E$3:$E$53,Calculations!$A$3:$A$53,$B968)</f>
        <v>0</v>
      </c>
      <c r="I968" s="107">
        <f>I242/SUMIFS(I$3:I$722,$B$3:$B$722,$B968)*SUMIFS(Calculations!$E$3:$E$53,Calculations!$A$3:$A$53,$B968)</f>
        <v>0</v>
      </c>
      <c r="J968" s="107">
        <f>J242/SUMIFS(J$3:J$722,$B$3:$B$722,$B968)*SUMIFS(Calculations!$E$3:$E$53,Calculations!$A$3:$A$53,$B968)</f>
        <v>0</v>
      </c>
      <c r="K968" s="107">
        <f>K242/SUMIFS(K$3:K$722,$B$3:$B$722,$B968)*SUMIFS(Calculations!$E$3:$E$53,Calculations!$A$3:$A$53,$B968)</f>
        <v>0</v>
      </c>
      <c r="L968" s="107">
        <f>L242/SUMIFS(L$3:L$722,$B$3:$B$722,$B968)*SUMIFS(Calculations!$E$3:$E$53,Calculations!$A$3:$A$53,$B968)</f>
        <v>0</v>
      </c>
      <c r="M968" s="107">
        <f>M242/SUMIFS(M$3:M$722,$B$3:$B$722,$B968)*SUMIFS(Calculations!$E$3:$E$53,Calculations!$A$3:$A$53,$B968)</f>
        <v>0</v>
      </c>
      <c r="N968" s="107">
        <f>N242/SUMIFS(N$3:N$722,$B$3:$B$722,$B968)*SUMIFS(Calculations!$E$3:$E$53,Calculations!$A$3:$A$53,$B968)</f>
        <v>0</v>
      </c>
      <c r="O968" s="107">
        <f>O242/SUMIFS(O$3:O$722,$B$3:$B$722,$B968)*SUMIFS(Calculations!$E$3:$E$53,Calculations!$A$3:$A$53,$B968)</f>
        <v>0</v>
      </c>
      <c r="P968" s="107">
        <f>P242/SUMIFS(P$3:P$722,$B$3:$B$722,$B968)*SUMIFS(Calculations!$E$3:$E$53,Calculations!$A$3:$A$53,$B968)</f>
        <v>0</v>
      </c>
      <c r="Q968" s="107">
        <f>Q242/SUMIFS(Q$3:Q$722,$B$3:$B$722,$B968)*SUMIFS(Calculations!$E$3:$E$53,Calculations!$A$3:$A$53,$B968)</f>
        <v>0</v>
      </c>
      <c r="R968" s="107">
        <f>R242/SUMIFS(R$3:R$722,$B$3:$B$722,$B968)*SUMIFS(Calculations!$E$3:$E$53,Calculations!$A$3:$A$53,$B968)</f>
        <v>0</v>
      </c>
    </row>
    <row r="969" spans="2:18" ht="15.75" customHeight="1">
      <c r="B969" s="107" t="s">
        <v>555</v>
      </c>
      <c r="C969" s="107" t="s">
        <v>448</v>
      </c>
      <c r="D969" s="107" t="s">
        <v>638</v>
      </c>
      <c r="E969" s="107" t="str">
        <f t="shared" si="303"/>
        <v>biomass</v>
      </c>
      <c r="F969" s="107">
        <f>F243/SUMIFS(F$3:F$722,$B$3:$B$722,$B969)*SUMIFS(Calculations!$E$3:$E$53,Calculations!$A$3:$A$53,$B969)</f>
        <v>0</v>
      </c>
      <c r="G969" s="107">
        <f>G243/SUMIFS(G$3:G$722,$B$3:$B$722,$B969)*SUMIFS(Calculations!$E$3:$E$53,Calculations!$A$3:$A$53,$B969)</f>
        <v>0</v>
      </c>
      <c r="H969" s="107">
        <f>H243/SUMIFS(H$3:H$722,$B$3:$B$722,$B969)*SUMIFS(Calculations!$E$3:$E$53,Calculations!$A$3:$A$53,$B969)</f>
        <v>0</v>
      </c>
      <c r="I969" s="107">
        <f>I243/SUMIFS(I$3:I$722,$B$3:$B$722,$B969)*SUMIFS(Calculations!$E$3:$E$53,Calculations!$A$3:$A$53,$B969)</f>
        <v>0</v>
      </c>
      <c r="J969" s="107">
        <f>J243/SUMIFS(J$3:J$722,$B$3:$B$722,$B969)*SUMIFS(Calculations!$E$3:$E$53,Calculations!$A$3:$A$53,$B969)</f>
        <v>0</v>
      </c>
      <c r="K969" s="107">
        <f>K243/SUMIFS(K$3:K$722,$B$3:$B$722,$B969)*SUMIFS(Calculations!$E$3:$E$53,Calculations!$A$3:$A$53,$B969)</f>
        <v>0</v>
      </c>
      <c r="L969" s="107">
        <f>L243/SUMIFS(L$3:L$722,$B$3:$B$722,$B969)*SUMIFS(Calculations!$E$3:$E$53,Calculations!$A$3:$A$53,$B969)</f>
        <v>0</v>
      </c>
      <c r="M969" s="107">
        <f>M243/SUMIFS(M$3:M$722,$B$3:$B$722,$B969)*SUMIFS(Calculations!$E$3:$E$53,Calculations!$A$3:$A$53,$B969)</f>
        <v>0</v>
      </c>
      <c r="N969" s="107">
        <f>N243/SUMIFS(N$3:N$722,$B$3:$B$722,$B969)*SUMIFS(Calculations!$E$3:$E$53,Calculations!$A$3:$A$53,$B969)</f>
        <v>0</v>
      </c>
      <c r="O969" s="107">
        <f>O243/SUMIFS(O$3:O$722,$B$3:$B$722,$B969)*SUMIFS(Calculations!$E$3:$E$53,Calculations!$A$3:$A$53,$B969)</f>
        <v>0</v>
      </c>
      <c r="P969" s="107">
        <f>P243/SUMIFS(P$3:P$722,$B$3:$B$722,$B969)*SUMIFS(Calculations!$E$3:$E$53,Calculations!$A$3:$A$53,$B969)</f>
        <v>0</v>
      </c>
      <c r="Q969" s="107">
        <f>Q243/SUMIFS(Q$3:Q$722,$B$3:$B$722,$B969)*SUMIFS(Calculations!$E$3:$E$53,Calculations!$A$3:$A$53,$B969)</f>
        <v>0</v>
      </c>
      <c r="R969" s="107">
        <f>R243/SUMIFS(R$3:R$722,$B$3:$B$722,$B969)*SUMIFS(Calculations!$E$3:$E$53,Calculations!$A$3:$A$53,$B969)</f>
        <v>0</v>
      </c>
    </row>
    <row r="970" spans="2:18" ht="15.75" customHeight="1">
      <c r="B970" s="107" t="s">
        <v>555</v>
      </c>
      <c r="C970" s="107" t="s">
        <v>448</v>
      </c>
      <c r="D970" s="107" t="s">
        <v>639</v>
      </c>
      <c r="E970" s="107" t="str">
        <f t="shared" si="303"/>
        <v>hard coal</v>
      </c>
      <c r="F970" s="107">
        <f>F244/SUMIFS(F$3:F$722,$B$3:$B$722,$B970)*SUMIFS(Calculations!$E$3:$E$53,Calculations!$A$3:$A$53,$B970)</f>
        <v>0</v>
      </c>
      <c r="G970" s="107">
        <f>G244/SUMIFS(G$3:G$722,$B$3:$B$722,$B970)*SUMIFS(Calculations!$E$3:$E$53,Calculations!$A$3:$A$53,$B970)</f>
        <v>0</v>
      </c>
      <c r="H970" s="107">
        <f>H244/SUMIFS(H$3:H$722,$B$3:$B$722,$B970)*SUMIFS(Calculations!$E$3:$E$53,Calculations!$A$3:$A$53,$B970)</f>
        <v>0</v>
      </c>
      <c r="I970" s="107">
        <f>I244/SUMIFS(I$3:I$722,$B$3:$B$722,$B970)*SUMIFS(Calculations!$E$3:$E$53,Calculations!$A$3:$A$53,$B970)</f>
        <v>0</v>
      </c>
      <c r="J970" s="107">
        <f>J244/SUMIFS(J$3:J$722,$B$3:$B$722,$B970)*SUMIFS(Calculations!$E$3:$E$53,Calculations!$A$3:$A$53,$B970)</f>
        <v>0</v>
      </c>
      <c r="K970" s="107">
        <f>K244/SUMIFS(K$3:K$722,$B$3:$B$722,$B970)*SUMIFS(Calculations!$E$3:$E$53,Calculations!$A$3:$A$53,$B970)</f>
        <v>0</v>
      </c>
      <c r="L970" s="107">
        <f>L244/SUMIFS(L$3:L$722,$B$3:$B$722,$B970)*SUMIFS(Calculations!$E$3:$E$53,Calculations!$A$3:$A$53,$B970)</f>
        <v>0</v>
      </c>
      <c r="M970" s="107">
        <f>M244/SUMIFS(M$3:M$722,$B$3:$B$722,$B970)*SUMIFS(Calculations!$E$3:$E$53,Calculations!$A$3:$A$53,$B970)</f>
        <v>0</v>
      </c>
      <c r="N970" s="107">
        <f>N244/SUMIFS(N$3:N$722,$B$3:$B$722,$B970)*SUMIFS(Calculations!$E$3:$E$53,Calculations!$A$3:$A$53,$B970)</f>
        <v>0</v>
      </c>
      <c r="O970" s="107">
        <f>O244/SUMIFS(O$3:O$722,$B$3:$B$722,$B970)*SUMIFS(Calculations!$E$3:$E$53,Calculations!$A$3:$A$53,$B970)</f>
        <v>0</v>
      </c>
      <c r="P970" s="107">
        <f>P244/SUMIFS(P$3:P$722,$B$3:$B$722,$B970)*SUMIFS(Calculations!$E$3:$E$53,Calculations!$A$3:$A$53,$B970)</f>
        <v>0</v>
      </c>
      <c r="Q970" s="107">
        <f>Q244/SUMIFS(Q$3:Q$722,$B$3:$B$722,$B970)*SUMIFS(Calculations!$E$3:$E$53,Calculations!$A$3:$A$53,$B970)</f>
        <v>0</v>
      </c>
      <c r="R970" s="107">
        <f>R244/SUMIFS(R$3:R$722,$B$3:$B$722,$B970)*SUMIFS(Calculations!$E$3:$E$53,Calculations!$A$3:$A$53,$B970)</f>
        <v>0</v>
      </c>
    </row>
    <row r="971" spans="2:18" ht="15.75" customHeight="1">
      <c r="B971" s="107" t="s">
        <v>555</v>
      </c>
      <c r="C971" s="107" t="s">
        <v>448</v>
      </c>
      <c r="D971" s="107" t="s">
        <v>640</v>
      </c>
      <c r="E971" s="107" t="str">
        <f t="shared" si="303"/>
        <v>solar thermal</v>
      </c>
      <c r="F971" s="107">
        <f>F245/SUMIFS(F$3:F$722,$B$3:$B$722,$B971)*SUMIFS(Calculations!$E$3:$E$53,Calculations!$A$3:$A$53,$B971)</f>
        <v>0</v>
      </c>
      <c r="G971" s="107">
        <f>G245/SUMIFS(G$3:G$722,$B$3:$B$722,$B971)*SUMIFS(Calculations!$E$3:$E$53,Calculations!$A$3:$A$53,$B971)</f>
        <v>0</v>
      </c>
      <c r="H971" s="107">
        <f>H245/SUMIFS(H$3:H$722,$B$3:$B$722,$B971)*SUMIFS(Calculations!$E$3:$E$53,Calculations!$A$3:$A$53,$B971)</f>
        <v>0</v>
      </c>
      <c r="I971" s="107">
        <f>I245/SUMIFS(I$3:I$722,$B$3:$B$722,$B971)*SUMIFS(Calculations!$E$3:$E$53,Calculations!$A$3:$A$53,$B971)</f>
        <v>0</v>
      </c>
      <c r="J971" s="107">
        <f>J245/SUMIFS(J$3:J$722,$B$3:$B$722,$B971)*SUMIFS(Calculations!$E$3:$E$53,Calculations!$A$3:$A$53,$B971)</f>
        <v>0</v>
      </c>
      <c r="K971" s="107">
        <f>K245/SUMIFS(K$3:K$722,$B$3:$B$722,$B971)*SUMIFS(Calculations!$E$3:$E$53,Calculations!$A$3:$A$53,$B971)</f>
        <v>0</v>
      </c>
      <c r="L971" s="107">
        <f>L245/SUMIFS(L$3:L$722,$B$3:$B$722,$B971)*SUMIFS(Calculations!$E$3:$E$53,Calculations!$A$3:$A$53,$B971)</f>
        <v>0</v>
      </c>
      <c r="M971" s="107">
        <f>M245/SUMIFS(M$3:M$722,$B$3:$B$722,$B971)*SUMIFS(Calculations!$E$3:$E$53,Calculations!$A$3:$A$53,$B971)</f>
        <v>0</v>
      </c>
      <c r="N971" s="107">
        <f>N245/SUMIFS(N$3:N$722,$B$3:$B$722,$B971)*SUMIFS(Calculations!$E$3:$E$53,Calculations!$A$3:$A$53,$B971)</f>
        <v>0</v>
      </c>
      <c r="O971" s="107">
        <f>O245/SUMIFS(O$3:O$722,$B$3:$B$722,$B971)*SUMIFS(Calculations!$E$3:$E$53,Calculations!$A$3:$A$53,$B971)</f>
        <v>0</v>
      </c>
      <c r="P971" s="107">
        <f>P245/SUMIFS(P$3:P$722,$B$3:$B$722,$B971)*SUMIFS(Calculations!$E$3:$E$53,Calculations!$A$3:$A$53,$B971)</f>
        <v>0</v>
      </c>
      <c r="Q971" s="107">
        <f>Q245/SUMIFS(Q$3:Q$722,$B$3:$B$722,$B971)*SUMIFS(Calculations!$E$3:$E$53,Calculations!$A$3:$A$53,$B971)</f>
        <v>0</v>
      </c>
      <c r="R971" s="107">
        <f>R245/SUMIFS(R$3:R$722,$B$3:$B$722,$B971)*SUMIFS(Calculations!$E$3:$E$53,Calculations!$A$3:$A$53,$B971)</f>
        <v>0</v>
      </c>
    </row>
    <row r="972" spans="2:18" ht="15.75" customHeight="1">
      <c r="B972" s="107" t="s">
        <v>555</v>
      </c>
      <c r="C972" s="107" t="s">
        <v>448</v>
      </c>
      <c r="D972" s="107" t="s">
        <v>641</v>
      </c>
      <c r="E972" s="107" t="str">
        <f t="shared" si="303"/>
        <v>geothermal</v>
      </c>
      <c r="F972" s="107">
        <f>F246/SUMIFS(F$3:F$722,$B$3:$B$722,$B972)*SUMIFS(Calculations!$E$3:$E$53,Calculations!$A$3:$A$53,$B972)</f>
        <v>0</v>
      </c>
      <c r="G972" s="107">
        <f>G246/SUMIFS(G$3:G$722,$B$3:$B$722,$B972)*SUMIFS(Calculations!$E$3:$E$53,Calculations!$A$3:$A$53,$B972)</f>
        <v>0</v>
      </c>
      <c r="H972" s="107">
        <f>H246/SUMIFS(H$3:H$722,$B$3:$B$722,$B972)*SUMIFS(Calculations!$E$3:$E$53,Calculations!$A$3:$A$53,$B972)</f>
        <v>0</v>
      </c>
      <c r="I972" s="107">
        <f>I246/SUMIFS(I$3:I$722,$B$3:$B$722,$B972)*SUMIFS(Calculations!$E$3:$E$53,Calculations!$A$3:$A$53,$B972)</f>
        <v>0</v>
      </c>
      <c r="J972" s="107">
        <f>J246/SUMIFS(J$3:J$722,$B$3:$B$722,$B972)*SUMIFS(Calculations!$E$3:$E$53,Calculations!$A$3:$A$53,$B972)</f>
        <v>0</v>
      </c>
      <c r="K972" s="107">
        <f>K246/SUMIFS(K$3:K$722,$B$3:$B$722,$B972)*SUMIFS(Calculations!$E$3:$E$53,Calculations!$A$3:$A$53,$B972)</f>
        <v>0</v>
      </c>
      <c r="L972" s="107">
        <f>L246/SUMIFS(L$3:L$722,$B$3:$B$722,$B972)*SUMIFS(Calculations!$E$3:$E$53,Calculations!$A$3:$A$53,$B972)</f>
        <v>0</v>
      </c>
      <c r="M972" s="107">
        <f>M246/SUMIFS(M$3:M$722,$B$3:$B$722,$B972)*SUMIFS(Calculations!$E$3:$E$53,Calculations!$A$3:$A$53,$B972)</f>
        <v>0</v>
      </c>
      <c r="N972" s="107">
        <f>N246/SUMIFS(N$3:N$722,$B$3:$B$722,$B972)*SUMIFS(Calculations!$E$3:$E$53,Calculations!$A$3:$A$53,$B972)</f>
        <v>0</v>
      </c>
      <c r="O972" s="107">
        <f>O246/SUMIFS(O$3:O$722,$B$3:$B$722,$B972)*SUMIFS(Calculations!$E$3:$E$53,Calculations!$A$3:$A$53,$B972)</f>
        <v>0</v>
      </c>
      <c r="P972" s="107">
        <f>P246/SUMIFS(P$3:P$722,$B$3:$B$722,$B972)*SUMIFS(Calculations!$E$3:$E$53,Calculations!$A$3:$A$53,$B972)</f>
        <v>0</v>
      </c>
      <c r="Q972" s="107">
        <f>Q246/SUMIFS(Q$3:Q$722,$B$3:$B$722,$B972)*SUMIFS(Calculations!$E$3:$E$53,Calculations!$A$3:$A$53,$B972)</f>
        <v>0</v>
      </c>
      <c r="R972" s="107">
        <f>R246/SUMIFS(R$3:R$722,$B$3:$B$722,$B972)*SUMIFS(Calculations!$E$3:$E$53,Calculations!$A$3:$A$53,$B972)</f>
        <v>0</v>
      </c>
    </row>
    <row r="973" spans="2:18" ht="15.75" customHeight="1">
      <c r="B973" s="107" t="s">
        <v>555</v>
      </c>
      <c r="C973" s="107" t="s">
        <v>448</v>
      </c>
      <c r="D973" s="107" t="s">
        <v>642</v>
      </c>
      <c r="E973" s="107" t="str">
        <f t="shared" si="303"/>
        <v>hydro</v>
      </c>
      <c r="F973" s="107">
        <f>F247/SUMIFS(F$3:F$722,$B$3:$B$722,$B973)*SUMIFS(Calculations!$E$3:$E$53,Calculations!$A$3:$A$53,$B973)</f>
        <v>0</v>
      </c>
      <c r="G973" s="107">
        <f>G247/SUMIFS(G$3:G$722,$B$3:$B$722,$B973)*SUMIFS(Calculations!$E$3:$E$53,Calculations!$A$3:$A$53,$B973)</f>
        <v>0</v>
      </c>
      <c r="H973" s="107">
        <f>H247/SUMIFS(H$3:H$722,$B$3:$B$722,$B973)*SUMIFS(Calculations!$E$3:$E$53,Calculations!$A$3:$A$53,$B973)</f>
        <v>0</v>
      </c>
      <c r="I973" s="107">
        <f>I247/SUMIFS(I$3:I$722,$B$3:$B$722,$B973)*SUMIFS(Calculations!$E$3:$E$53,Calculations!$A$3:$A$53,$B973)</f>
        <v>0</v>
      </c>
      <c r="J973" s="107">
        <f>J247/SUMIFS(J$3:J$722,$B$3:$B$722,$B973)*SUMIFS(Calculations!$E$3:$E$53,Calculations!$A$3:$A$53,$B973)</f>
        <v>0</v>
      </c>
      <c r="K973" s="107">
        <f>K247/SUMIFS(K$3:K$722,$B$3:$B$722,$B973)*SUMIFS(Calculations!$E$3:$E$53,Calculations!$A$3:$A$53,$B973)</f>
        <v>0</v>
      </c>
      <c r="L973" s="107">
        <f>L247/SUMIFS(L$3:L$722,$B$3:$B$722,$B973)*SUMIFS(Calculations!$E$3:$E$53,Calculations!$A$3:$A$53,$B973)</f>
        <v>0</v>
      </c>
      <c r="M973" s="107">
        <f>M247/SUMIFS(M$3:M$722,$B$3:$B$722,$B973)*SUMIFS(Calculations!$E$3:$E$53,Calculations!$A$3:$A$53,$B973)</f>
        <v>0</v>
      </c>
      <c r="N973" s="107">
        <f>N247/SUMIFS(N$3:N$722,$B$3:$B$722,$B973)*SUMIFS(Calculations!$E$3:$E$53,Calculations!$A$3:$A$53,$B973)</f>
        <v>0</v>
      </c>
      <c r="O973" s="107">
        <f>O247/SUMIFS(O$3:O$722,$B$3:$B$722,$B973)*SUMIFS(Calculations!$E$3:$E$53,Calculations!$A$3:$A$53,$B973)</f>
        <v>0</v>
      </c>
      <c r="P973" s="107">
        <f>P247/SUMIFS(P$3:P$722,$B$3:$B$722,$B973)*SUMIFS(Calculations!$E$3:$E$53,Calculations!$A$3:$A$53,$B973)</f>
        <v>0</v>
      </c>
      <c r="Q973" s="107">
        <f>Q247/SUMIFS(Q$3:Q$722,$B$3:$B$722,$B973)*SUMIFS(Calculations!$E$3:$E$53,Calculations!$A$3:$A$53,$B973)</f>
        <v>0</v>
      </c>
      <c r="R973" s="107">
        <f>R247/SUMIFS(R$3:R$722,$B$3:$B$722,$B973)*SUMIFS(Calculations!$E$3:$E$53,Calculations!$A$3:$A$53,$B973)</f>
        <v>0</v>
      </c>
    </row>
    <row r="974" spans="2:18" ht="15.75" customHeight="1">
      <c r="B974" s="107" t="s">
        <v>555</v>
      </c>
      <c r="C974" s="107" t="s">
        <v>448</v>
      </c>
      <c r="D974" s="107" t="s">
        <v>632</v>
      </c>
      <c r="E974" s="107" t="str">
        <f t="shared" si="303"/>
        <v>hydro</v>
      </c>
      <c r="F974" s="107">
        <f>F248/SUMIFS(F$3:F$722,$B$3:$B$722,$B974)*SUMIFS(Calculations!$E$3:$E$53,Calculations!$A$3:$A$53,$B974)</f>
        <v>0</v>
      </c>
      <c r="G974" s="107">
        <f>G248/SUMIFS(G$3:G$722,$B$3:$B$722,$B974)*SUMIFS(Calculations!$E$3:$E$53,Calculations!$A$3:$A$53,$B974)</f>
        <v>0</v>
      </c>
      <c r="H974" s="107">
        <f>H248/SUMIFS(H$3:H$722,$B$3:$B$722,$B974)*SUMIFS(Calculations!$E$3:$E$53,Calculations!$A$3:$A$53,$B974)</f>
        <v>0</v>
      </c>
      <c r="I974" s="107">
        <f>I248/SUMIFS(I$3:I$722,$B$3:$B$722,$B974)*SUMIFS(Calculations!$E$3:$E$53,Calculations!$A$3:$A$53,$B974)</f>
        <v>0</v>
      </c>
      <c r="J974" s="107">
        <f>J248/SUMIFS(J$3:J$722,$B$3:$B$722,$B974)*SUMIFS(Calculations!$E$3:$E$53,Calculations!$A$3:$A$53,$B974)</f>
        <v>0</v>
      </c>
      <c r="K974" s="107">
        <f>K248/SUMIFS(K$3:K$722,$B$3:$B$722,$B974)*SUMIFS(Calculations!$E$3:$E$53,Calculations!$A$3:$A$53,$B974)</f>
        <v>0</v>
      </c>
      <c r="L974" s="107">
        <f>L248/SUMIFS(L$3:L$722,$B$3:$B$722,$B974)*SUMIFS(Calculations!$E$3:$E$53,Calculations!$A$3:$A$53,$B974)</f>
        <v>0</v>
      </c>
      <c r="M974" s="107">
        <f>M248/SUMIFS(M$3:M$722,$B$3:$B$722,$B974)*SUMIFS(Calculations!$E$3:$E$53,Calculations!$A$3:$A$53,$B974)</f>
        <v>0</v>
      </c>
      <c r="N974" s="107">
        <f>N248/SUMIFS(N$3:N$722,$B$3:$B$722,$B974)*SUMIFS(Calculations!$E$3:$E$53,Calculations!$A$3:$A$53,$B974)</f>
        <v>0</v>
      </c>
      <c r="O974" s="107">
        <f>O248/SUMIFS(O$3:O$722,$B$3:$B$722,$B974)*SUMIFS(Calculations!$E$3:$E$53,Calculations!$A$3:$A$53,$B974)</f>
        <v>0</v>
      </c>
      <c r="P974" s="107">
        <f>P248/SUMIFS(P$3:P$722,$B$3:$B$722,$B974)*SUMIFS(Calculations!$E$3:$E$53,Calculations!$A$3:$A$53,$B974)</f>
        <v>0</v>
      </c>
      <c r="Q974" s="107">
        <f>Q248/SUMIFS(Q$3:Q$722,$B$3:$B$722,$B974)*SUMIFS(Calculations!$E$3:$E$53,Calculations!$A$3:$A$53,$B974)</f>
        <v>0</v>
      </c>
      <c r="R974" s="107">
        <f>R248/SUMIFS(R$3:R$722,$B$3:$B$722,$B974)*SUMIFS(Calculations!$E$3:$E$53,Calculations!$A$3:$A$53,$B974)</f>
        <v>0</v>
      </c>
    </row>
    <row r="975" spans="2:18" ht="15.75" customHeight="1">
      <c r="B975" s="107" t="s">
        <v>555</v>
      </c>
      <c r="C975" s="107" t="s">
        <v>448</v>
      </c>
      <c r="D975" s="107" t="s">
        <v>643</v>
      </c>
      <c r="E975" s="107" t="str">
        <f t="shared" si="303"/>
        <v>onshore wind</v>
      </c>
      <c r="F975" s="107">
        <f>F249/SUMIFS(F$3:F$722,$B$3:$B$722,$B975)*SUMIFS(Calculations!$E$3:$E$53,Calculations!$A$3:$A$53,$B975)</f>
        <v>0</v>
      </c>
      <c r="G975" s="107">
        <f>G249/SUMIFS(G$3:G$722,$B$3:$B$722,$B975)*SUMIFS(Calculations!$E$3:$E$53,Calculations!$A$3:$A$53,$B975)</f>
        <v>0</v>
      </c>
      <c r="H975" s="107">
        <f>H249/SUMIFS(H$3:H$722,$B$3:$B$722,$B975)*SUMIFS(Calculations!$E$3:$E$53,Calculations!$A$3:$A$53,$B975)</f>
        <v>0</v>
      </c>
      <c r="I975" s="107">
        <f>I249/SUMIFS(I$3:I$722,$B$3:$B$722,$B975)*SUMIFS(Calculations!$E$3:$E$53,Calculations!$A$3:$A$53,$B975)</f>
        <v>0</v>
      </c>
      <c r="J975" s="107">
        <f>J249/SUMIFS(J$3:J$722,$B$3:$B$722,$B975)*SUMIFS(Calculations!$E$3:$E$53,Calculations!$A$3:$A$53,$B975)</f>
        <v>0</v>
      </c>
      <c r="K975" s="107">
        <f>K249/SUMIFS(K$3:K$722,$B$3:$B$722,$B975)*SUMIFS(Calculations!$E$3:$E$53,Calculations!$A$3:$A$53,$B975)</f>
        <v>0</v>
      </c>
      <c r="L975" s="107">
        <f>L249/SUMIFS(L$3:L$722,$B$3:$B$722,$B975)*SUMIFS(Calculations!$E$3:$E$53,Calculations!$A$3:$A$53,$B975)</f>
        <v>0</v>
      </c>
      <c r="M975" s="107">
        <f>M249/SUMIFS(M$3:M$722,$B$3:$B$722,$B975)*SUMIFS(Calculations!$E$3:$E$53,Calculations!$A$3:$A$53,$B975)</f>
        <v>0</v>
      </c>
      <c r="N975" s="107">
        <f>N249/SUMIFS(N$3:N$722,$B$3:$B$722,$B975)*SUMIFS(Calculations!$E$3:$E$53,Calculations!$A$3:$A$53,$B975)</f>
        <v>0</v>
      </c>
      <c r="O975" s="107">
        <f>O249/SUMIFS(O$3:O$722,$B$3:$B$722,$B975)*SUMIFS(Calculations!$E$3:$E$53,Calculations!$A$3:$A$53,$B975)</f>
        <v>0</v>
      </c>
      <c r="P975" s="107">
        <f>P249/SUMIFS(P$3:P$722,$B$3:$B$722,$B975)*SUMIFS(Calculations!$E$3:$E$53,Calculations!$A$3:$A$53,$B975)</f>
        <v>0</v>
      </c>
      <c r="Q975" s="107">
        <f>Q249/SUMIFS(Q$3:Q$722,$B$3:$B$722,$B975)*SUMIFS(Calculations!$E$3:$E$53,Calculations!$A$3:$A$53,$B975)</f>
        <v>0</v>
      </c>
      <c r="R975" s="107">
        <f>R249/SUMIFS(R$3:R$722,$B$3:$B$722,$B975)*SUMIFS(Calculations!$E$3:$E$53,Calculations!$A$3:$A$53,$B975)</f>
        <v>0</v>
      </c>
    </row>
    <row r="976" spans="2:18" ht="15.75" customHeight="1">
      <c r="B976" s="107" t="s">
        <v>555</v>
      </c>
      <c r="C976" s="107" t="s">
        <v>448</v>
      </c>
      <c r="D976" s="107" t="s">
        <v>644</v>
      </c>
      <c r="E976" s="107" t="str">
        <f t="shared" si="303"/>
        <v>natural gas nonpeaker</v>
      </c>
      <c r="F976" s="107">
        <f>F250/SUMIFS(F$3:F$722,$B$3:$B$722,$B976)*SUMIFS(Calculations!$E$3:$E$53,Calculations!$A$3:$A$53,$B976)</f>
        <v>0</v>
      </c>
      <c r="G976" s="107">
        <f>G250/SUMIFS(G$3:G$722,$B$3:$B$722,$B976)*SUMIFS(Calculations!$E$3:$E$53,Calculations!$A$3:$A$53,$B976)</f>
        <v>0</v>
      </c>
      <c r="H976" s="107">
        <f>H250/SUMIFS(H$3:H$722,$B$3:$B$722,$B976)*SUMIFS(Calculations!$E$3:$E$53,Calculations!$A$3:$A$53,$B976)</f>
        <v>0</v>
      </c>
      <c r="I976" s="107">
        <f>I250/SUMIFS(I$3:I$722,$B$3:$B$722,$B976)*SUMIFS(Calculations!$E$3:$E$53,Calculations!$A$3:$A$53,$B976)</f>
        <v>0</v>
      </c>
      <c r="J976" s="107">
        <f>J250/SUMIFS(J$3:J$722,$B$3:$B$722,$B976)*SUMIFS(Calculations!$E$3:$E$53,Calculations!$A$3:$A$53,$B976)</f>
        <v>0</v>
      </c>
      <c r="K976" s="107">
        <f>K250/SUMIFS(K$3:K$722,$B$3:$B$722,$B976)*SUMIFS(Calculations!$E$3:$E$53,Calculations!$A$3:$A$53,$B976)</f>
        <v>0</v>
      </c>
      <c r="L976" s="107">
        <f>L250/SUMIFS(L$3:L$722,$B$3:$B$722,$B976)*SUMIFS(Calculations!$E$3:$E$53,Calculations!$A$3:$A$53,$B976)</f>
        <v>0</v>
      </c>
      <c r="M976" s="107">
        <f>M250/SUMIFS(M$3:M$722,$B$3:$B$722,$B976)*SUMIFS(Calculations!$E$3:$E$53,Calculations!$A$3:$A$53,$B976)</f>
        <v>0</v>
      </c>
      <c r="N976" s="107">
        <f>N250/SUMIFS(N$3:N$722,$B$3:$B$722,$B976)*SUMIFS(Calculations!$E$3:$E$53,Calculations!$A$3:$A$53,$B976)</f>
        <v>0</v>
      </c>
      <c r="O976" s="107">
        <f>O250/SUMIFS(O$3:O$722,$B$3:$B$722,$B976)*SUMIFS(Calculations!$E$3:$E$53,Calculations!$A$3:$A$53,$B976)</f>
        <v>0</v>
      </c>
      <c r="P976" s="107">
        <f>P250/SUMIFS(P$3:P$722,$B$3:$B$722,$B976)*SUMIFS(Calculations!$E$3:$E$53,Calculations!$A$3:$A$53,$B976)</f>
        <v>0</v>
      </c>
      <c r="Q976" s="107">
        <f>Q250/SUMIFS(Q$3:Q$722,$B$3:$B$722,$B976)*SUMIFS(Calculations!$E$3:$E$53,Calculations!$A$3:$A$53,$B976)</f>
        <v>0</v>
      </c>
      <c r="R976" s="107">
        <f>R250/SUMIFS(R$3:R$722,$B$3:$B$722,$B976)*SUMIFS(Calculations!$E$3:$E$53,Calculations!$A$3:$A$53,$B976)</f>
        <v>0</v>
      </c>
    </row>
    <row r="977" spans="2:18" ht="15.75" customHeight="1">
      <c r="B977" s="107" t="s">
        <v>555</v>
      </c>
      <c r="C977" s="107" t="s">
        <v>448</v>
      </c>
      <c r="D977" s="107" t="s">
        <v>645</v>
      </c>
      <c r="E977" s="107" t="str">
        <f t="shared" si="303"/>
        <v>natural gas peaker</v>
      </c>
      <c r="F977" s="107">
        <f>F251/SUMIFS(F$3:F$722,$B$3:$B$722,$B977)*SUMIFS(Calculations!$E$3:$E$53,Calculations!$A$3:$A$53,$B977)</f>
        <v>0</v>
      </c>
      <c r="G977" s="107">
        <f>G251/SUMIFS(G$3:G$722,$B$3:$B$722,$B977)*SUMIFS(Calculations!$E$3:$E$53,Calculations!$A$3:$A$53,$B977)</f>
        <v>0</v>
      </c>
      <c r="H977" s="107">
        <f>H251/SUMIFS(H$3:H$722,$B$3:$B$722,$B977)*SUMIFS(Calculations!$E$3:$E$53,Calculations!$A$3:$A$53,$B977)</f>
        <v>0</v>
      </c>
      <c r="I977" s="107">
        <f>I251/SUMIFS(I$3:I$722,$B$3:$B$722,$B977)*SUMIFS(Calculations!$E$3:$E$53,Calculations!$A$3:$A$53,$B977)</f>
        <v>0</v>
      </c>
      <c r="J977" s="107">
        <f>J251/SUMIFS(J$3:J$722,$B$3:$B$722,$B977)*SUMIFS(Calculations!$E$3:$E$53,Calculations!$A$3:$A$53,$B977)</f>
        <v>0</v>
      </c>
      <c r="K977" s="107">
        <f>K251/SUMIFS(K$3:K$722,$B$3:$B$722,$B977)*SUMIFS(Calculations!$E$3:$E$53,Calculations!$A$3:$A$53,$B977)</f>
        <v>0</v>
      </c>
      <c r="L977" s="107">
        <f>L251/SUMIFS(L$3:L$722,$B$3:$B$722,$B977)*SUMIFS(Calculations!$E$3:$E$53,Calculations!$A$3:$A$53,$B977)</f>
        <v>0</v>
      </c>
      <c r="M977" s="107">
        <f>M251/SUMIFS(M$3:M$722,$B$3:$B$722,$B977)*SUMIFS(Calculations!$E$3:$E$53,Calculations!$A$3:$A$53,$B977)</f>
        <v>0</v>
      </c>
      <c r="N977" s="107">
        <f>N251/SUMIFS(N$3:N$722,$B$3:$B$722,$B977)*SUMIFS(Calculations!$E$3:$E$53,Calculations!$A$3:$A$53,$B977)</f>
        <v>0</v>
      </c>
      <c r="O977" s="107">
        <f>O251/SUMIFS(O$3:O$722,$B$3:$B$722,$B977)*SUMIFS(Calculations!$E$3:$E$53,Calculations!$A$3:$A$53,$B977)</f>
        <v>0</v>
      </c>
      <c r="P977" s="107">
        <f>P251/SUMIFS(P$3:P$722,$B$3:$B$722,$B977)*SUMIFS(Calculations!$E$3:$E$53,Calculations!$A$3:$A$53,$B977)</f>
        <v>0</v>
      </c>
      <c r="Q977" s="107">
        <f>Q251/SUMIFS(Q$3:Q$722,$B$3:$B$722,$B977)*SUMIFS(Calculations!$E$3:$E$53,Calculations!$A$3:$A$53,$B977)</f>
        <v>0</v>
      </c>
      <c r="R977" s="107">
        <f>R251/SUMIFS(R$3:R$722,$B$3:$B$722,$B977)*SUMIFS(Calculations!$E$3:$E$53,Calculations!$A$3:$A$53,$B977)</f>
        <v>0</v>
      </c>
    </row>
    <row r="978" spans="2:18" ht="15.75" customHeight="1">
      <c r="B978" s="107" t="s">
        <v>555</v>
      </c>
      <c r="C978" s="107" t="s">
        <v>448</v>
      </c>
      <c r="D978" s="107" t="s">
        <v>646</v>
      </c>
      <c r="E978" s="107" t="str">
        <f t="shared" si="303"/>
        <v>nuclear</v>
      </c>
      <c r="F978" s="107">
        <f>F252/SUMIFS(F$3:F$722,$B$3:$B$722,$B978)*SUMIFS(Calculations!$E$3:$E$53,Calculations!$A$3:$A$53,$B978)</f>
        <v>0</v>
      </c>
      <c r="G978" s="107">
        <f>G252/SUMIFS(G$3:G$722,$B$3:$B$722,$B978)*SUMIFS(Calculations!$E$3:$E$53,Calculations!$A$3:$A$53,$B978)</f>
        <v>0</v>
      </c>
      <c r="H978" s="107">
        <f>H252/SUMIFS(H$3:H$722,$B$3:$B$722,$B978)*SUMIFS(Calculations!$E$3:$E$53,Calculations!$A$3:$A$53,$B978)</f>
        <v>0</v>
      </c>
      <c r="I978" s="107">
        <f>I252/SUMIFS(I$3:I$722,$B$3:$B$722,$B978)*SUMIFS(Calculations!$E$3:$E$53,Calculations!$A$3:$A$53,$B978)</f>
        <v>0</v>
      </c>
      <c r="J978" s="107">
        <f>J252/SUMIFS(J$3:J$722,$B$3:$B$722,$B978)*SUMIFS(Calculations!$E$3:$E$53,Calculations!$A$3:$A$53,$B978)</f>
        <v>0</v>
      </c>
      <c r="K978" s="107">
        <f>K252/SUMIFS(K$3:K$722,$B$3:$B$722,$B978)*SUMIFS(Calculations!$E$3:$E$53,Calculations!$A$3:$A$53,$B978)</f>
        <v>0</v>
      </c>
      <c r="L978" s="107">
        <f>L252/SUMIFS(L$3:L$722,$B$3:$B$722,$B978)*SUMIFS(Calculations!$E$3:$E$53,Calculations!$A$3:$A$53,$B978)</f>
        <v>0</v>
      </c>
      <c r="M978" s="107">
        <f>M252/SUMIFS(M$3:M$722,$B$3:$B$722,$B978)*SUMIFS(Calculations!$E$3:$E$53,Calculations!$A$3:$A$53,$B978)</f>
        <v>0</v>
      </c>
      <c r="N978" s="107">
        <f>N252/SUMIFS(N$3:N$722,$B$3:$B$722,$B978)*SUMIFS(Calculations!$E$3:$E$53,Calculations!$A$3:$A$53,$B978)</f>
        <v>0</v>
      </c>
      <c r="O978" s="107">
        <f>O252/SUMIFS(O$3:O$722,$B$3:$B$722,$B978)*SUMIFS(Calculations!$E$3:$E$53,Calculations!$A$3:$A$53,$B978)</f>
        <v>0</v>
      </c>
      <c r="P978" s="107">
        <f>P252/SUMIFS(P$3:P$722,$B$3:$B$722,$B978)*SUMIFS(Calculations!$E$3:$E$53,Calculations!$A$3:$A$53,$B978)</f>
        <v>0</v>
      </c>
      <c r="Q978" s="107">
        <f>Q252/SUMIFS(Q$3:Q$722,$B$3:$B$722,$B978)*SUMIFS(Calculations!$E$3:$E$53,Calculations!$A$3:$A$53,$B978)</f>
        <v>0</v>
      </c>
      <c r="R978" s="107">
        <f>R252/SUMIFS(R$3:R$722,$B$3:$B$722,$B978)*SUMIFS(Calculations!$E$3:$E$53,Calculations!$A$3:$A$53,$B978)</f>
        <v>0</v>
      </c>
    </row>
    <row r="979" spans="2:18" ht="15.75" customHeight="1">
      <c r="B979" s="107" t="s">
        <v>555</v>
      </c>
      <c r="C979" s="107" t="s">
        <v>448</v>
      </c>
      <c r="D979" s="107" t="s">
        <v>647</v>
      </c>
      <c r="E979" s="107" t="str">
        <f t="shared" si="303"/>
        <v>offshore wind</v>
      </c>
      <c r="F979" s="107">
        <f>F253/SUMIFS(F$3:F$722,$B$3:$B$722,$B979)*SUMIFS(Calculations!$E$3:$E$53,Calculations!$A$3:$A$53,$B979)</f>
        <v>0</v>
      </c>
      <c r="G979" s="107">
        <f>G253/SUMIFS(G$3:G$722,$B$3:$B$722,$B979)*SUMIFS(Calculations!$E$3:$E$53,Calculations!$A$3:$A$53,$B979)</f>
        <v>0</v>
      </c>
      <c r="H979" s="107">
        <f>H253/SUMIFS(H$3:H$722,$B$3:$B$722,$B979)*SUMIFS(Calculations!$E$3:$E$53,Calculations!$A$3:$A$53,$B979)</f>
        <v>0</v>
      </c>
      <c r="I979" s="107">
        <f>I253/SUMIFS(I$3:I$722,$B$3:$B$722,$B979)*SUMIFS(Calculations!$E$3:$E$53,Calculations!$A$3:$A$53,$B979)</f>
        <v>0</v>
      </c>
      <c r="J979" s="107">
        <f>J253/SUMIFS(J$3:J$722,$B$3:$B$722,$B979)*SUMIFS(Calculations!$E$3:$E$53,Calculations!$A$3:$A$53,$B979)</f>
        <v>0</v>
      </c>
      <c r="K979" s="107">
        <f>K253/SUMIFS(K$3:K$722,$B$3:$B$722,$B979)*SUMIFS(Calculations!$E$3:$E$53,Calculations!$A$3:$A$53,$B979)</f>
        <v>0</v>
      </c>
      <c r="L979" s="107">
        <f>L253/SUMIFS(L$3:L$722,$B$3:$B$722,$B979)*SUMIFS(Calculations!$E$3:$E$53,Calculations!$A$3:$A$53,$B979)</f>
        <v>0</v>
      </c>
      <c r="M979" s="107">
        <f>M253/SUMIFS(M$3:M$722,$B$3:$B$722,$B979)*SUMIFS(Calculations!$E$3:$E$53,Calculations!$A$3:$A$53,$B979)</f>
        <v>0</v>
      </c>
      <c r="N979" s="107">
        <f>N253/SUMIFS(N$3:N$722,$B$3:$B$722,$B979)*SUMIFS(Calculations!$E$3:$E$53,Calculations!$A$3:$A$53,$B979)</f>
        <v>0</v>
      </c>
      <c r="O979" s="107">
        <f>O253/SUMIFS(O$3:O$722,$B$3:$B$722,$B979)*SUMIFS(Calculations!$E$3:$E$53,Calculations!$A$3:$A$53,$B979)</f>
        <v>0</v>
      </c>
      <c r="P979" s="107">
        <f>P253/SUMIFS(P$3:P$722,$B$3:$B$722,$B979)*SUMIFS(Calculations!$E$3:$E$53,Calculations!$A$3:$A$53,$B979)</f>
        <v>0</v>
      </c>
      <c r="Q979" s="107">
        <f>Q253/SUMIFS(Q$3:Q$722,$B$3:$B$722,$B979)*SUMIFS(Calculations!$E$3:$E$53,Calculations!$A$3:$A$53,$B979)</f>
        <v>0</v>
      </c>
      <c r="R979" s="107">
        <f>R253/SUMIFS(R$3:R$722,$B$3:$B$722,$B979)*SUMIFS(Calculations!$E$3:$E$53,Calculations!$A$3:$A$53,$B979)</f>
        <v>0</v>
      </c>
    </row>
    <row r="980" spans="2:18" ht="15.75" customHeight="1">
      <c r="B980" s="107" t="s">
        <v>555</v>
      </c>
      <c r="C980" s="107" t="s">
        <v>448</v>
      </c>
      <c r="D980" s="107" t="s">
        <v>648</v>
      </c>
      <c r="E980" s="107" t="str">
        <f t="shared" si="303"/>
        <v>crude oil</v>
      </c>
      <c r="F980" s="107">
        <f>F254/SUMIFS(F$3:F$722,$B$3:$B$722,$B980)*SUMIFS(Calculations!$E$3:$E$53,Calculations!$A$3:$A$53,$B980)</f>
        <v>0</v>
      </c>
      <c r="G980" s="107">
        <f>G254/SUMIFS(G$3:G$722,$B$3:$B$722,$B980)*SUMIFS(Calculations!$E$3:$E$53,Calculations!$A$3:$A$53,$B980)</f>
        <v>0</v>
      </c>
      <c r="H980" s="107">
        <f>H254/SUMIFS(H$3:H$722,$B$3:$B$722,$B980)*SUMIFS(Calculations!$E$3:$E$53,Calculations!$A$3:$A$53,$B980)</f>
        <v>0</v>
      </c>
      <c r="I980" s="107">
        <f>I254/SUMIFS(I$3:I$722,$B$3:$B$722,$B980)*SUMIFS(Calculations!$E$3:$E$53,Calculations!$A$3:$A$53,$B980)</f>
        <v>0</v>
      </c>
      <c r="J980" s="107">
        <f>J254/SUMIFS(J$3:J$722,$B$3:$B$722,$B980)*SUMIFS(Calculations!$E$3:$E$53,Calculations!$A$3:$A$53,$B980)</f>
        <v>0</v>
      </c>
      <c r="K980" s="107">
        <f>K254/SUMIFS(K$3:K$722,$B$3:$B$722,$B980)*SUMIFS(Calculations!$E$3:$E$53,Calculations!$A$3:$A$53,$B980)</f>
        <v>0</v>
      </c>
      <c r="L980" s="107">
        <f>L254/SUMIFS(L$3:L$722,$B$3:$B$722,$B980)*SUMIFS(Calculations!$E$3:$E$53,Calculations!$A$3:$A$53,$B980)</f>
        <v>0</v>
      </c>
      <c r="M980" s="107">
        <f>M254/SUMIFS(M$3:M$722,$B$3:$B$722,$B980)*SUMIFS(Calculations!$E$3:$E$53,Calculations!$A$3:$A$53,$B980)</f>
        <v>0</v>
      </c>
      <c r="N980" s="107">
        <f>N254/SUMIFS(N$3:N$722,$B$3:$B$722,$B980)*SUMIFS(Calculations!$E$3:$E$53,Calculations!$A$3:$A$53,$B980)</f>
        <v>0</v>
      </c>
      <c r="O980" s="107">
        <f>O254/SUMIFS(O$3:O$722,$B$3:$B$722,$B980)*SUMIFS(Calculations!$E$3:$E$53,Calculations!$A$3:$A$53,$B980)</f>
        <v>0</v>
      </c>
      <c r="P980" s="107">
        <f>P254/SUMIFS(P$3:P$722,$B$3:$B$722,$B980)*SUMIFS(Calculations!$E$3:$E$53,Calculations!$A$3:$A$53,$B980)</f>
        <v>0</v>
      </c>
      <c r="Q980" s="107">
        <f>Q254/SUMIFS(Q$3:Q$722,$B$3:$B$722,$B980)*SUMIFS(Calculations!$E$3:$E$53,Calculations!$A$3:$A$53,$B980)</f>
        <v>0</v>
      </c>
      <c r="R980" s="107">
        <f>R254/SUMIFS(R$3:R$722,$B$3:$B$722,$B980)*SUMIFS(Calculations!$E$3:$E$53,Calculations!$A$3:$A$53,$B980)</f>
        <v>0</v>
      </c>
    </row>
    <row r="981" spans="2:18" ht="15.75" customHeight="1">
      <c r="B981" s="107" t="s">
        <v>555</v>
      </c>
      <c r="C981" s="107" t="s">
        <v>448</v>
      </c>
      <c r="D981" s="107" t="s">
        <v>649</v>
      </c>
      <c r="E981" s="107" t="str">
        <f t="shared" si="303"/>
        <v>solar PV</v>
      </c>
      <c r="F981" s="107">
        <f>F255/SUMIFS(F$3:F$722,$B$3:$B$722,$B981)*SUMIFS(Calculations!$E$3:$E$53,Calculations!$A$3:$A$53,$B981)</f>
        <v>0</v>
      </c>
      <c r="G981" s="107">
        <f>G255/SUMIFS(G$3:G$722,$B$3:$B$722,$B981)*SUMIFS(Calculations!$E$3:$E$53,Calculations!$A$3:$A$53,$B981)</f>
        <v>0</v>
      </c>
      <c r="H981" s="107">
        <f>H255/SUMIFS(H$3:H$722,$B$3:$B$722,$B981)*SUMIFS(Calculations!$E$3:$E$53,Calculations!$A$3:$A$53,$B981)</f>
        <v>0</v>
      </c>
      <c r="I981" s="107">
        <f>I255/SUMIFS(I$3:I$722,$B$3:$B$722,$B981)*SUMIFS(Calculations!$E$3:$E$53,Calculations!$A$3:$A$53,$B981)</f>
        <v>0</v>
      </c>
      <c r="J981" s="107">
        <f>J255/SUMIFS(J$3:J$722,$B$3:$B$722,$B981)*SUMIFS(Calculations!$E$3:$E$53,Calculations!$A$3:$A$53,$B981)</f>
        <v>0</v>
      </c>
      <c r="K981" s="107">
        <f>K255/SUMIFS(K$3:K$722,$B$3:$B$722,$B981)*SUMIFS(Calculations!$E$3:$E$53,Calculations!$A$3:$A$53,$B981)</f>
        <v>0</v>
      </c>
      <c r="L981" s="107">
        <f>L255/SUMIFS(L$3:L$722,$B$3:$B$722,$B981)*SUMIFS(Calculations!$E$3:$E$53,Calculations!$A$3:$A$53,$B981)</f>
        <v>0</v>
      </c>
      <c r="M981" s="107">
        <f>M255/SUMIFS(M$3:M$722,$B$3:$B$722,$B981)*SUMIFS(Calculations!$E$3:$E$53,Calculations!$A$3:$A$53,$B981)</f>
        <v>0</v>
      </c>
      <c r="N981" s="107">
        <f>N255/SUMIFS(N$3:N$722,$B$3:$B$722,$B981)*SUMIFS(Calculations!$E$3:$E$53,Calculations!$A$3:$A$53,$B981)</f>
        <v>0</v>
      </c>
      <c r="O981" s="107">
        <f>O255/SUMIFS(O$3:O$722,$B$3:$B$722,$B981)*SUMIFS(Calculations!$E$3:$E$53,Calculations!$A$3:$A$53,$B981)</f>
        <v>0</v>
      </c>
      <c r="P981" s="107">
        <f>P255/SUMIFS(P$3:P$722,$B$3:$B$722,$B981)*SUMIFS(Calculations!$E$3:$E$53,Calculations!$A$3:$A$53,$B981)</f>
        <v>0</v>
      </c>
      <c r="Q981" s="107">
        <f>Q255/SUMIFS(Q$3:Q$722,$B$3:$B$722,$B981)*SUMIFS(Calculations!$E$3:$E$53,Calculations!$A$3:$A$53,$B981)</f>
        <v>0</v>
      </c>
      <c r="R981" s="107">
        <f>R255/SUMIFS(R$3:R$722,$B$3:$B$722,$B981)*SUMIFS(Calculations!$E$3:$E$53,Calculations!$A$3:$A$53,$B981)</f>
        <v>0</v>
      </c>
    </row>
    <row r="982" spans="2:18" ht="15.75" customHeight="1">
      <c r="B982" s="107" t="s">
        <v>555</v>
      </c>
      <c r="C982" s="107" t="s">
        <v>448</v>
      </c>
      <c r="D982" s="107" t="s">
        <v>650</v>
      </c>
      <c r="E982" s="107" t="str">
        <f t="shared" si="303"/>
        <v>storage</v>
      </c>
      <c r="F982" s="107">
        <f>F256/SUMIFS(F$3:F$722,$B$3:$B$722,$B982)*SUMIFS(Calculations!$E$3:$E$53,Calculations!$A$3:$A$53,$B982)</f>
        <v>0</v>
      </c>
      <c r="G982" s="107">
        <f>G256/SUMIFS(G$3:G$722,$B$3:$B$722,$B982)*SUMIFS(Calculations!$E$3:$E$53,Calculations!$A$3:$A$53,$B982)</f>
        <v>0</v>
      </c>
      <c r="H982" s="107">
        <f>H256/SUMIFS(H$3:H$722,$B$3:$B$722,$B982)*SUMIFS(Calculations!$E$3:$E$53,Calculations!$A$3:$A$53,$B982)</f>
        <v>0</v>
      </c>
      <c r="I982" s="107">
        <f>I256/SUMIFS(I$3:I$722,$B$3:$B$722,$B982)*SUMIFS(Calculations!$E$3:$E$53,Calculations!$A$3:$A$53,$B982)</f>
        <v>0</v>
      </c>
      <c r="J982" s="107">
        <f>J256/SUMIFS(J$3:J$722,$B$3:$B$722,$B982)*SUMIFS(Calculations!$E$3:$E$53,Calculations!$A$3:$A$53,$B982)</f>
        <v>0</v>
      </c>
      <c r="K982" s="107">
        <f>K256/SUMIFS(K$3:K$722,$B$3:$B$722,$B982)*SUMIFS(Calculations!$E$3:$E$53,Calculations!$A$3:$A$53,$B982)</f>
        <v>0</v>
      </c>
      <c r="L982" s="107">
        <f>L256/SUMIFS(L$3:L$722,$B$3:$B$722,$B982)*SUMIFS(Calculations!$E$3:$E$53,Calculations!$A$3:$A$53,$B982)</f>
        <v>0</v>
      </c>
      <c r="M982" s="107">
        <f>M256/SUMIFS(M$3:M$722,$B$3:$B$722,$B982)*SUMIFS(Calculations!$E$3:$E$53,Calculations!$A$3:$A$53,$B982)</f>
        <v>0</v>
      </c>
      <c r="N982" s="107">
        <f>N256/SUMIFS(N$3:N$722,$B$3:$B$722,$B982)*SUMIFS(Calculations!$E$3:$E$53,Calculations!$A$3:$A$53,$B982)</f>
        <v>0</v>
      </c>
      <c r="O982" s="107">
        <f>O256/SUMIFS(O$3:O$722,$B$3:$B$722,$B982)*SUMIFS(Calculations!$E$3:$E$53,Calculations!$A$3:$A$53,$B982)</f>
        <v>0</v>
      </c>
      <c r="P982" s="107">
        <f>P256/SUMIFS(P$3:P$722,$B$3:$B$722,$B982)*SUMIFS(Calculations!$E$3:$E$53,Calculations!$A$3:$A$53,$B982)</f>
        <v>0</v>
      </c>
      <c r="Q982" s="107">
        <f>Q256/SUMIFS(Q$3:Q$722,$B$3:$B$722,$B982)*SUMIFS(Calculations!$E$3:$E$53,Calculations!$A$3:$A$53,$B982)</f>
        <v>0</v>
      </c>
      <c r="R982" s="107">
        <f>R256/SUMIFS(R$3:R$722,$B$3:$B$722,$B982)*SUMIFS(Calculations!$E$3:$E$53,Calculations!$A$3:$A$53,$B982)</f>
        <v>0</v>
      </c>
    </row>
    <row r="983" spans="2:18" ht="15.75" customHeight="1">
      <c r="B983" s="107" t="s">
        <v>555</v>
      </c>
      <c r="C983" s="107" t="s">
        <v>448</v>
      </c>
      <c r="D983" s="107" t="s">
        <v>652</v>
      </c>
      <c r="E983" s="107" t="str">
        <f t="shared" si="303"/>
        <v>solar PV</v>
      </c>
      <c r="F983" s="107">
        <f>F257/SUMIFS(F$3:F$722,$B$3:$B$722,$B983)*SUMIFS(Calculations!$E$3:$E$53,Calculations!$A$3:$A$53,$B983)</f>
        <v>0</v>
      </c>
      <c r="G983" s="107">
        <f>G257/SUMIFS(G$3:G$722,$B$3:$B$722,$B983)*SUMIFS(Calculations!$E$3:$E$53,Calculations!$A$3:$A$53,$B983)</f>
        <v>0</v>
      </c>
      <c r="H983" s="107">
        <f>H257/SUMIFS(H$3:H$722,$B$3:$B$722,$B983)*SUMIFS(Calculations!$E$3:$E$53,Calculations!$A$3:$A$53,$B983)</f>
        <v>0</v>
      </c>
      <c r="I983" s="107">
        <f>I257/SUMIFS(I$3:I$722,$B$3:$B$722,$B983)*SUMIFS(Calculations!$E$3:$E$53,Calculations!$A$3:$A$53,$B983)</f>
        <v>0</v>
      </c>
      <c r="J983" s="107">
        <f>J257/SUMIFS(J$3:J$722,$B$3:$B$722,$B983)*SUMIFS(Calculations!$E$3:$E$53,Calculations!$A$3:$A$53,$B983)</f>
        <v>0</v>
      </c>
      <c r="K983" s="107">
        <f>K257/SUMIFS(K$3:K$722,$B$3:$B$722,$B983)*SUMIFS(Calculations!$E$3:$E$53,Calculations!$A$3:$A$53,$B983)</f>
        <v>0</v>
      </c>
      <c r="L983" s="107">
        <f>L257/SUMIFS(L$3:L$722,$B$3:$B$722,$B983)*SUMIFS(Calculations!$E$3:$E$53,Calculations!$A$3:$A$53,$B983)</f>
        <v>0</v>
      </c>
      <c r="M983" s="107">
        <f>M257/SUMIFS(M$3:M$722,$B$3:$B$722,$B983)*SUMIFS(Calculations!$E$3:$E$53,Calculations!$A$3:$A$53,$B983)</f>
        <v>0</v>
      </c>
      <c r="N983" s="107">
        <f>N257/SUMIFS(N$3:N$722,$B$3:$B$722,$B983)*SUMIFS(Calculations!$E$3:$E$53,Calculations!$A$3:$A$53,$B983)</f>
        <v>0</v>
      </c>
      <c r="O983" s="107">
        <f>O257/SUMIFS(O$3:O$722,$B$3:$B$722,$B983)*SUMIFS(Calculations!$E$3:$E$53,Calculations!$A$3:$A$53,$B983)</f>
        <v>0</v>
      </c>
      <c r="P983" s="107">
        <f>P257/SUMIFS(P$3:P$722,$B$3:$B$722,$B983)*SUMIFS(Calculations!$E$3:$E$53,Calculations!$A$3:$A$53,$B983)</f>
        <v>0</v>
      </c>
      <c r="Q983" s="107">
        <f>Q257/SUMIFS(Q$3:Q$722,$B$3:$B$722,$B983)*SUMIFS(Calculations!$E$3:$E$53,Calculations!$A$3:$A$53,$B983)</f>
        <v>0</v>
      </c>
      <c r="R983" s="107">
        <f>R257/SUMIFS(R$3:R$722,$B$3:$B$722,$B983)*SUMIFS(Calculations!$E$3:$E$53,Calculations!$A$3:$A$53,$B983)</f>
        <v>0</v>
      </c>
    </row>
    <row r="984" spans="2:18" ht="15.75" customHeight="1">
      <c r="B984" s="107" t="s">
        <v>554</v>
      </c>
      <c r="C984" s="107" t="s">
        <v>448</v>
      </c>
      <c r="D984" s="107" t="s">
        <v>638</v>
      </c>
      <c r="E984" s="107" t="str">
        <f t="shared" si="303"/>
        <v>biomass</v>
      </c>
      <c r="F984" s="107">
        <f>F258/SUMIFS(F$3:F$722,$B$3:$B$722,$B984)*SUMIFS(Calculations!$E$3:$E$53,Calculations!$A$3:$A$53,$B984)</f>
        <v>0</v>
      </c>
      <c r="G984" s="107">
        <f>G258/SUMIFS(G$3:G$722,$B$3:$B$722,$B984)*SUMIFS(Calculations!$E$3:$E$53,Calculations!$A$3:$A$53,$B984)</f>
        <v>0</v>
      </c>
      <c r="H984" s="107">
        <f>H258/SUMIFS(H$3:H$722,$B$3:$B$722,$B984)*SUMIFS(Calculations!$E$3:$E$53,Calculations!$A$3:$A$53,$B984)</f>
        <v>0</v>
      </c>
      <c r="I984" s="107">
        <f>I258/SUMIFS(I$3:I$722,$B$3:$B$722,$B984)*SUMIFS(Calculations!$E$3:$E$53,Calculations!$A$3:$A$53,$B984)</f>
        <v>0</v>
      </c>
      <c r="J984" s="107">
        <f>J258/SUMIFS(J$3:J$722,$B$3:$B$722,$B984)*SUMIFS(Calculations!$E$3:$E$53,Calculations!$A$3:$A$53,$B984)</f>
        <v>0</v>
      </c>
      <c r="K984" s="107">
        <f>K258/SUMIFS(K$3:K$722,$B$3:$B$722,$B984)*SUMIFS(Calculations!$E$3:$E$53,Calculations!$A$3:$A$53,$B984)</f>
        <v>0</v>
      </c>
      <c r="L984" s="107">
        <f>L258/SUMIFS(L$3:L$722,$B$3:$B$722,$B984)*SUMIFS(Calculations!$E$3:$E$53,Calculations!$A$3:$A$53,$B984)</f>
        <v>0</v>
      </c>
      <c r="M984" s="107">
        <f>M258/SUMIFS(M$3:M$722,$B$3:$B$722,$B984)*SUMIFS(Calculations!$E$3:$E$53,Calculations!$A$3:$A$53,$B984)</f>
        <v>0</v>
      </c>
      <c r="N984" s="107">
        <f>N258/SUMIFS(N$3:N$722,$B$3:$B$722,$B984)*SUMIFS(Calculations!$E$3:$E$53,Calculations!$A$3:$A$53,$B984)</f>
        <v>0</v>
      </c>
      <c r="O984" s="107">
        <f>O258/SUMIFS(O$3:O$722,$B$3:$B$722,$B984)*SUMIFS(Calculations!$E$3:$E$53,Calculations!$A$3:$A$53,$B984)</f>
        <v>0</v>
      </c>
      <c r="P984" s="107">
        <f>P258/SUMIFS(P$3:P$722,$B$3:$B$722,$B984)*SUMIFS(Calculations!$E$3:$E$53,Calculations!$A$3:$A$53,$B984)</f>
        <v>0</v>
      </c>
      <c r="Q984" s="107">
        <f>Q258/SUMIFS(Q$3:Q$722,$B$3:$B$722,$B984)*SUMIFS(Calculations!$E$3:$E$53,Calculations!$A$3:$A$53,$B984)</f>
        <v>0</v>
      </c>
      <c r="R984" s="107">
        <f>R258/SUMIFS(R$3:R$722,$B$3:$B$722,$B984)*SUMIFS(Calculations!$E$3:$E$53,Calculations!$A$3:$A$53,$B984)</f>
        <v>0</v>
      </c>
    </row>
    <row r="985" spans="2:18" ht="15.75" customHeight="1">
      <c r="B985" s="107" t="s">
        <v>554</v>
      </c>
      <c r="C985" s="107" t="s">
        <v>448</v>
      </c>
      <c r="D985" s="107" t="s">
        <v>639</v>
      </c>
      <c r="E985" s="107" t="str">
        <f t="shared" ref="E985:E1048" si="304">LOOKUP(D985,$U$2:$V$15,$V$2:$V$15)</f>
        <v>hard coal</v>
      </c>
      <c r="F985" s="107">
        <f>F259/SUMIFS(F$3:F$722,$B$3:$B$722,$B985)*SUMIFS(Calculations!$E$3:$E$53,Calculations!$A$3:$A$53,$B985)</f>
        <v>0</v>
      </c>
      <c r="G985" s="107">
        <f>G259/SUMIFS(G$3:G$722,$B$3:$B$722,$B985)*SUMIFS(Calculations!$E$3:$E$53,Calculations!$A$3:$A$53,$B985)</f>
        <v>0</v>
      </c>
      <c r="H985" s="107">
        <f>H259/SUMIFS(H$3:H$722,$B$3:$B$722,$B985)*SUMIFS(Calculations!$E$3:$E$53,Calculations!$A$3:$A$53,$B985)</f>
        <v>0</v>
      </c>
      <c r="I985" s="107">
        <f>I259/SUMIFS(I$3:I$722,$B$3:$B$722,$B985)*SUMIFS(Calculations!$E$3:$E$53,Calculations!$A$3:$A$53,$B985)</f>
        <v>0</v>
      </c>
      <c r="J985" s="107">
        <f>J259/SUMIFS(J$3:J$722,$B$3:$B$722,$B985)*SUMIFS(Calculations!$E$3:$E$53,Calculations!$A$3:$A$53,$B985)</f>
        <v>0</v>
      </c>
      <c r="K985" s="107">
        <f>K259/SUMIFS(K$3:K$722,$B$3:$B$722,$B985)*SUMIFS(Calculations!$E$3:$E$53,Calculations!$A$3:$A$53,$B985)</f>
        <v>0</v>
      </c>
      <c r="L985" s="107">
        <f>L259/SUMIFS(L$3:L$722,$B$3:$B$722,$B985)*SUMIFS(Calculations!$E$3:$E$53,Calculations!$A$3:$A$53,$B985)</f>
        <v>0</v>
      </c>
      <c r="M985" s="107">
        <f>M259/SUMIFS(M$3:M$722,$B$3:$B$722,$B985)*SUMIFS(Calculations!$E$3:$E$53,Calculations!$A$3:$A$53,$B985)</f>
        <v>0</v>
      </c>
      <c r="N985" s="107">
        <f>N259/SUMIFS(N$3:N$722,$B$3:$B$722,$B985)*SUMIFS(Calculations!$E$3:$E$53,Calculations!$A$3:$A$53,$B985)</f>
        <v>0</v>
      </c>
      <c r="O985" s="107">
        <f>O259/SUMIFS(O$3:O$722,$B$3:$B$722,$B985)*SUMIFS(Calculations!$E$3:$E$53,Calculations!$A$3:$A$53,$B985)</f>
        <v>0</v>
      </c>
      <c r="P985" s="107">
        <f>P259/SUMIFS(P$3:P$722,$B$3:$B$722,$B985)*SUMIFS(Calculations!$E$3:$E$53,Calculations!$A$3:$A$53,$B985)</f>
        <v>0</v>
      </c>
      <c r="Q985" s="107">
        <f>Q259/SUMIFS(Q$3:Q$722,$B$3:$B$722,$B985)*SUMIFS(Calculations!$E$3:$E$53,Calculations!$A$3:$A$53,$B985)</f>
        <v>0</v>
      </c>
      <c r="R985" s="107">
        <f>R259/SUMIFS(R$3:R$722,$B$3:$B$722,$B985)*SUMIFS(Calculations!$E$3:$E$53,Calculations!$A$3:$A$53,$B985)</f>
        <v>0</v>
      </c>
    </row>
    <row r="986" spans="2:18" ht="15.75" customHeight="1">
      <c r="B986" s="107" t="s">
        <v>554</v>
      </c>
      <c r="C986" s="107" t="s">
        <v>448</v>
      </c>
      <c r="D986" s="107" t="s">
        <v>640</v>
      </c>
      <c r="E986" s="107" t="str">
        <f t="shared" si="304"/>
        <v>solar thermal</v>
      </c>
      <c r="F986" s="107">
        <f>F260/SUMIFS(F$3:F$722,$B$3:$B$722,$B986)*SUMIFS(Calculations!$E$3:$E$53,Calculations!$A$3:$A$53,$B986)</f>
        <v>0</v>
      </c>
      <c r="G986" s="107">
        <f>G260/SUMIFS(G$3:G$722,$B$3:$B$722,$B986)*SUMIFS(Calculations!$E$3:$E$53,Calculations!$A$3:$A$53,$B986)</f>
        <v>0</v>
      </c>
      <c r="H986" s="107">
        <f>H260/SUMIFS(H$3:H$722,$B$3:$B$722,$B986)*SUMIFS(Calculations!$E$3:$E$53,Calculations!$A$3:$A$53,$B986)</f>
        <v>0</v>
      </c>
      <c r="I986" s="107">
        <f>I260/SUMIFS(I$3:I$722,$B$3:$B$722,$B986)*SUMIFS(Calculations!$E$3:$E$53,Calculations!$A$3:$A$53,$B986)</f>
        <v>0</v>
      </c>
      <c r="J986" s="107">
        <f>J260/SUMIFS(J$3:J$722,$B$3:$B$722,$B986)*SUMIFS(Calculations!$E$3:$E$53,Calculations!$A$3:$A$53,$B986)</f>
        <v>0</v>
      </c>
      <c r="K986" s="107">
        <f>K260/SUMIFS(K$3:K$722,$B$3:$B$722,$B986)*SUMIFS(Calculations!$E$3:$E$53,Calculations!$A$3:$A$53,$B986)</f>
        <v>0</v>
      </c>
      <c r="L986" s="107">
        <f>L260/SUMIFS(L$3:L$722,$B$3:$B$722,$B986)*SUMIFS(Calculations!$E$3:$E$53,Calculations!$A$3:$A$53,$B986)</f>
        <v>0</v>
      </c>
      <c r="M986" s="107">
        <f>M260/SUMIFS(M$3:M$722,$B$3:$B$722,$B986)*SUMIFS(Calculations!$E$3:$E$53,Calculations!$A$3:$A$53,$B986)</f>
        <v>0</v>
      </c>
      <c r="N986" s="107">
        <f>N260/SUMIFS(N$3:N$722,$B$3:$B$722,$B986)*SUMIFS(Calculations!$E$3:$E$53,Calculations!$A$3:$A$53,$B986)</f>
        <v>0</v>
      </c>
      <c r="O986" s="107">
        <f>O260/SUMIFS(O$3:O$722,$B$3:$B$722,$B986)*SUMIFS(Calculations!$E$3:$E$53,Calculations!$A$3:$A$53,$B986)</f>
        <v>0</v>
      </c>
      <c r="P986" s="107">
        <f>P260/SUMIFS(P$3:P$722,$B$3:$B$722,$B986)*SUMIFS(Calculations!$E$3:$E$53,Calculations!$A$3:$A$53,$B986)</f>
        <v>0</v>
      </c>
      <c r="Q986" s="107">
        <f>Q260/SUMIFS(Q$3:Q$722,$B$3:$B$722,$B986)*SUMIFS(Calculations!$E$3:$E$53,Calculations!$A$3:$A$53,$B986)</f>
        <v>0</v>
      </c>
      <c r="R986" s="107">
        <f>R260/SUMIFS(R$3:R$722,$B$3:$B$722,$B986)*SUMIFS(Calculations!$E$3:$E$53,Calculations!$A$3:$A$53,$B986)</f>
        <v>0</v>
      </c>
    </row>
    <row r="987" spans="2:18" ht="15.75" customHeight="1">
      <c r="B987" s="107" t="s">
        <v>554</v>
      </c>
      <c r="C987" s="107" t="s">
        <v>448</v>
      </c>
      <c r="D987" s="107" t="s">
        <v>641</v>
      </c>
      <c r="E987" s="107" t="str">
        <f t="shared" si="304"/>
        <v>geothermal</v>
      </c>
      <c r="F987" s="107">
        <f>F261/SUMIFS(F$3:F$722,$B$3:$B$722,$B987)*SUMIFS(Calculations!$E$3:$E$53,Calculations!$A$3:$A$53,$B987)</f>
        <v>0</v>
      </c>
      <c r="G987" s="107">
        <f>G261/SUMIFS(G$3:G$722,$B$3:$B$722,$B987)*SUMIFS(Calculations!$E$3:$E$53,Calculations!$A$3:$A$53,$B987)</f>
        <v>0</v>
      </c>
      <c r="H987" s="107">
        <f>H261/SUMIFS(H$3:H$722,$B$3:$B$722,$B987)*SUMIFS(Calculations!$E$3:$E$53,Calculations!$A$3:$A$53,$B987)</f>
        <v>0</v>
      </c>
      <c r="I987" s="107">
        <f>I261/SUMIFS(I$3:I$722,$B$3:$B$722,$B987)*SUMIFS(Calculations!$E$3:$E$53,Calculations!$A$3:$A$53,$B987)</f>
        <v>0</v>
      </c>
      <c r="J987" s="107">
        <f>J261/SUMIFS(J$3:J$722,$B$3:$B$722,$B987)*SUMIFS(Calculations!$E$3:$E$53,Calculations!$A$3:$A$53,$B987)</f>
        <v>0</v>
      </c>
      <c r="K987" s="107">
        <f>K261/SUMIFS(K$3:K$722,$B$3:$B$722,$B987)*SUMIFS(Calculations!$E$3:$E$53,Calculations!$A$3:$A$53,$B987)</f>
        <v>0</v>
      </c>
      <c r="L987" s="107">
        <f>L261/SUMIFS(L$3:L$722,$B$3:$B$722,$B987)*SUMIFS(Calculations!$E$3:$E$53,Calculations!$A$3:$A$53,$B987)</f>
        <v>0</v>
      </c>
      <c r="M987" s="107">
        <f>M261/SUMIFS(M$3:M$722,$B$3:$B$722,$B987)*SUMIFS(Calculations!$E$3:$E$53,Calculations!$A$3:$A$53,$B987)</f>
        <v>0</v>
      </c>
      <c r="N987" s="107">
        <f>N261/SUMIFS(N$3:N$722,$B$3:$B$722,$B987)*SUMIFS(Calculations!$E$3:$E$53,Calculations!$A$3:$A$53,$B987)</f>
        <v>0</v>
      </c>
      <c r="O987" s="107">
        <f>O261/SUMIFS(O$3:O$722,$B$3:$B$722,$B987)*SUMIFS(Calculations!$E$3:$E$53,Calculations!$A$3:$A$53,$B987)</f>
        <v>0</v>
      </c>
      <c r="P987" s="107">
        <f>P261/SUMIFS(P$3:P$722,$B$3:$B$722,$B987)*SUMIFS(Calculations!$E$3:$E$53,Calculations!$A$3:$A$53,$B987)</f>
        <v>0</v>
      </c>
      <c r="Q987" s="107">
        <f>Q261/SUMIFS(Q$3:Q$722,$B$3:$B$722,$B987)*SUMIFS(Calculations!$E$3:$E$53,Calculations!$A$3:$A$53,$B987)</f>
        <v>0</v>
      </c>
      <c r="R987" s="107">
        <f>R261/SUMIFS(R$3:R$722,$B$3:$B$722,$B987)*SUMIFS(Calculations!$E$3:$E$53,Calculations!$A$3:$A$53,$B987)</f>
        <v>0</v>
      </c>
    </row>
    <row r="988" spans="2:18" ht="15.75" customHeight="1">
      <c r="B988" s="107" t="s">
        <v>554</v>
      </c>
      <c r="C988" s="107" t="s">
        <v>448</v>
      </c>
      <c r="D988" s="107" t="s">
        <v>642</v>
      </c>
      <c r="E988" s="107" t="str">
        <f t="shared" si="304"/>
        <v>hydro</v>
      </c>
      <c r="F988" s="107">
        <f>F262/SUMIFS(F$3:F$722,$B$3:$B$722,$B988)*SUMIFS(Calculations!$E$3:$E$53,Calculations!$A$3:$A$53,$B988)</f>
        <v>0</v>
      </c>
      <c r="G988" s="107">
        <f>G262/SUMIFS(G$3:G$722,$B$3:$B$722,$B988)*SUMIFS(Calculations!$E$3:$E$53,Calculations!$A$3:$A$53,$B988)</f>
        <v>0</v>
      </c>
      <c r="H988" s="107">
        <f>H262/SUMIFS(H$3:H$722,$B$3:$B$722,$B988)*SUMIFS(Calculations!$E$3:$E$53,Calculations!$A$3:$A$53,$B988)</f>
        <v>0</v>
      </c>
      <c r="I988" s="107">
        <f>I262/SUMIFS(I$3:I$722,$B$3:$B$722,$B988)*SUMIFS(Calculations!$E$3:$E$53,Calculations!$A$3:$A$53,$B988)</f>
        <v>0</v>
      </c>
      <c r="J988" s="107">
        <f>J262/SUMIFS(J$3:J$722,$B$3:$B$722,$B988)*SUMIFS(Calculations!$E$3:$E$53,Calculations!$A$3:$A$53,$B988)</f>
        <v>0</v>
      </c>
      <c r="K988" s="107">
        <f>K262/SUMIFS(K$3:K$722,$B$3:$B$722,$B988)*SUMIFS(Calculations!$E$3:$E$53,Calculations!$A$3:$A$53,$B988)</f>
        <v>0</v>
      </c>
      <c r="L988" s="107">
        <f>L262/SUMIFS(L$3:L$722,$B$3:$B$722,$B988)*SUMIFS(Calculations!$E$3:$E$53,Calculations!$A$3:$A$53,$B988)</f>
        <v>0</v>
      </c>
      <c r="M988" s="107">
        <f>M262/SUMIFS(M$3:M$722,$B$3:$B$722,$B988)*SUMIFS(Calculations!$E$3:$E$53,Calculations!$A$3:$A$53,$B988)</f>
        <v>0</v>
      </c>
      <c r="N988" s="107">
        <f>N262/SUMIFS(N$3:N$722,$B$3:$B$722,$B988)*SUMIFS(Calculations!$E$3:$E$53,Calculations!$A$3:$A$53,$B988)</f>
        <v>0</v>
      </c>
      <c r="O988" s="107">
        <f>O262/SUMIFS(O$3:O$722,$B$3:$B$722,$B988)*SUMIFS(Calculations!$E$3:$E$53,Calculations!$A$3:$A$53,$B988)</f>
        <v>0</v>
      </c>
      <c r="P988" s="107">
        <f>P262/SUMIFS(P$3:P$722,$B$3:$B$722,$B988)*SUMIFS(Calculations!$E$3:$E$53,Calculations!$A$3:$A$53,$B988)</f>
        <v>0</v>
      </c>
      <c r="Q988" s="107">
        <f>Q262/SUMIFS(Q$3:Q$722,$B$3:$B$722,$B988)*SUMIFS(Calculations!$E$3:$E$53,Calculations!$A$3:$A$53,$B988)</f>
        <v>0</v>
      </c>
      <c r="R988" s="107">
        <f>R262/SUMIFS(R$3:R$722,$B$3:$B$722,$B988)*SUMIFS(Calculations!$E$3:$E$53,Calculations!$A$3:$A$53,$B988)</f>
        <v>0</v>
      </c>
    </row>
    <row r="989" spans="2:18" ht="15.75" customHeight="1">
      <c r="B989" s="107" t="s">
        <v>554</v>
      </c>
      <c r="C989" s="107" t="s">
        <v>448</v>
      </c>
      <c r="D989" s="107" t="s">
        <v>632</v>
      </c>
      <c r="E989" s="107" t="str">
        <f t="shared" si="304"/>
        <v>hydro</v>
      </c>
      <c r="F989" s="107">
        <f>F263/SUMIFS(F$3:F$722,$B$3:$B$722,$B989)*SUMIFS(Calculations!$E$3:$E$53,Calculations!$A$3:$A$53,$B989)</f>
        <v>0</v>
      </c>
      <c r="G989" s="107">
        <f>G263/SUMIFS(G$3:G$722,$B$3:$B$722,$B989)*SUMIFS(Calculations!$E$3:$E$53,Calculations!$A$3:$A$53,$B989)</f>
        <v>0</v>
      </c>
      <c r="H989" s="107">
        <f>H263/SUMIFS(H$3:H$722,$B$3:$B$722,$B989)*SUMIFS(Calculations!$E$3:$E$53,Calculations!$A$3:$A$53,$B989)</f>
        <v>0</v>
      </c>
      <c r="I989" s="107">
        <f>I263/SUMIFS(I$3:I$722,$B$3:$B$722,$B989)*SUMIFS(Calculations!$E$3:$E$53,Calculations!$A$3:$A$53,$B989)</f>
        <v>0</v>
      </c>
      <c r="J989" s="107">
        <f>J263/SUMIFS(J$3:J$722,$B$3:$B$722,$B989)*SUMIFS(Calculations!$E$3:$E$53,Calculations!$A$3:$A$53,$B989)</f>
        <v>0</v>
      </c>
      <c r="K989" s="107">
        <f>K263/SUMIFS(K$3:K$722,$B$3:$B$722,$B989)*SUMIFS(Calculations!$E$3:$E$53,Calculations!$A$3:$A$53,$B989)</f>
        <v>0</v>
      </c>
      <c r="L989" s="107">
        <f>L263/SUMIFS(L$3:L$722,$B$3:$B$722,$B989)*SUMIFS(Calculations!$E$3:$E$53,Calculations!$A$3:$A$53,$B989)</f>
        <v>0</v>
      </c>
      <c r="M989" s="107">
        <f>M263/SUMIFS(M$3:M$722,$B$3:$B$722,$B989)*SUMIFS(Calculations!$E$3:$E$53,Calculations!$A$3:$A$53,$B989)</f>
        <v>0</v>
      </c>
      <c r="N989" s="107">
        <f>N263/SUMIFS(N$3:N$722,$B$3:$B$722,$B989)*SUMIFS(Calculations!$E$3:$E$53,Calculations!$A$3:$A$53,$B989)</f>
        <v>0</v>
      </c>
      <c r="O989" s="107">
        <f>O263/SUMIFS(O$3:O$722,$B$3:$B$722,$B989)*SUMIFS(Calculations!$E$3:$E$53,Calculations!$A$3:$A$53,$B989)</f>
        <v>0</v>
      </c>
      <c r="P989" s="107">
        <f>P263/SUMIFS(P$3:P$722,$B$3:$B$722,$B989)*SUMIFS(Calculations!$E$3:$E$53,Calculations!$A$3:$A$53,$B989)</f>
        <v>0</v>
      </c>
      <c r="Q989" s="107">
        <f>Q263/SUMIFS(Q$3:Q$722,$B$3:$B$722,$B989)*SUMIFS(Calculations!$E$3:$E$53,Calculations!$A$3:$A$53,$B989)</f>
        <v>0</v>
      </c>
      <c r="R989" s="107">
        <f>R263/SUMIFS(R$3:R$722,$B$3:$B$722,$B989)*SUMIFS(Calculations!$E$3:$E$53,Calculations!$A$3:$A$53,$B989)</f>
        <v>0</v>
      </c>
    </row>
    <row r="990" spans="2:18" ht="15.75" customHeight="1">
      <c r="B990" s="107" t="s">
        <v>554</v>
      </c>
      <c r="C990" s="107" t="s">
        <v>448</v>
      </c>
      <c r="D990" s="107" t="s">
        <v>643</v>
      </c>
      <c r="E990" s="107" t="str">
        <f t="shared" si="304"/>
        <v>onshore wind</v>
      </c>
      <c r="F990" s="107">
        <f>F264/SUMIFS(F$3:F$722,$B$3:$B$722,$B990)*SUMIFS(Calculations!$E$3:$E$53,Calculations!$A$3:$A$53,$B990)</f>
        <v>0</v>
      </c>
      <c r="G990" s="107">
        <f>G264/SUMIFS(G$3:G$722,$B$3:$B$722,$B990)*SUMIFS(Calculations!$E$3:$E$53,Calculations!$A$3:$A$53,$B990)</f>
        <v>0</v>
      </c>
      <c r="H990" s="107">
        <f>H264/SUMIFS(H$3:H$722,$B$3:$B$722,$B990)*SUMIFS(Calculations!$E$3:$E$53,Calculations!$A$3:$A$53,$B990)</f>
        <v>0</v>
      </c>
      <c r="I990" s="107">
        <f>I264/SUMIFS(I$3:I$722,$B$3:$B$722,$B990)*SUMIFS(Calculations!$E$3:$E$53,Calculations!$A$3:$A$53,$B990)</f>
        <v>0</v>
      </c>
      <c r="J990" s="107">
        <f>J264/SUMIFS(J$3:J$722,$B$3:$B$722,$B990)*SUMIFS(Calculations!$E$3:$E$53,Calculations!$A$3:$A$53,$B990)</f>
        <v>0</v>
      </c>
      <c r="K990" s="107">
        <f>K264/SUMIFS(K$3:K$722,$B$3:$B$722,$B990)*SUMIFS(Calculations!$E$3:$E$53,Calculations!$A$3:$A$53,$B990)</f>
        <v>0</v>
      </c>
      <c r="L990" s="107">
        <f>L264/SUMIFS(L$3:L$722,$B$3:$B$722,$B990)*SUMIFS(Calculations!$E$3:$E$53,Calculations!$A$3:$A$53,$B990)</f>
        <v>0</v>
      </c>
      <c r="M990" s="107">
        <f>M264/SUMIFS(M$3:M$722,$B$3:$B$722,$B990)*SUMIFS(Calculations!$E$3:$E$53,Calculations!$A$3:$A$53,$B990)</f>
        <v>0</v>
      </c>
      <c r="N990" s="107">
        <f>N264/SUMIFS(N$3:N$722,$B$3:$B$722,$B990)*SUMIFS(Calculations!$E$3:$E$53,Calculations!$A$3:$A$53,$B990)</f>
        <v>0</v>
      </c>
      <c r="O990" s="107">
        <f>O264/SUMIFS(O$3:O$722,$B$3:$B$722,$B990)*SUMIFS(Calculations!$E$3:$E$53,Calculations!$A$3:$A$53,$B990)</f>
        <v>0</v>
      </c>
      <c r="P990" s="107">
        <f>P264/SUMIFS(P$3:P$722,$B$3:$B$722,$B990)*SUMIFS(Calculations!$E$3:$E$53,Calculations!$A$3:$A$53,$B990)</f>
        <v>0</v>
      </c>
      <c r="Q990" s="107">
        <f>Q264/SUMIFS(Q$3:Q$722,$B$3:$B$722,$B990)*SUMIFS(Calculations!$E$3:$E$53,Calculations!$A$3:$A$53,$B990)</f>
        <v>0</v>
      </c>
      <c r="R990" s="107">
        <f>R264/SUMIFS(R$3:R$722,$B$3:$B$722,$B990)*SUMIFS(Calculations!$E$3:$E$53,Calculations!$A$3:$A$53,$B990)</f>
        <v>0</v>
      </c>
    </row>
    <row r="991" spans="2:18" ht="15.75" customHeight="1">
      <c r="B991" s="107" t="s">
        <v>554</v>
      </c>
      <c r="C991" s="107" t="s">
        <v>448</v>
      </c>
      <c r="D991" s="107" t="s">
        <v>644</v>
      </c>
      <c r="E991" s="107" t="str">
        <f t="shared" si="304"/>
        <v>natural gas nonpeaker</v>
      </c>
      <c r="F991" s="107">
        <f>F265/SUMIFS(F$3:F$722,$B$3:$B$722,$B991)*SUMIFS(Calculations!$E$3:$E$53,Calculations!$A$3:$A$53,$B991)</f>
        <v>0</v>
      </c>
      <c r="G991" s="107">
        <f>G265/SUMIFS(G$3:G$722,$B$3:$B$722,$B991)*SUMIFS(Calculations!$E$3:$E$53,Calculations!$A$3:$A$53,$B991)</f>
        <v>0</v>
      </c>
      <c r="H991" s="107">
        <f>H265/SUMIFS(H$3:H$722,$B$3:$B$722,$B991)*SUMIFS(Calculations!$E$3:$E$53,Calculations!$A$3:$A$53,$B991)</f>
        <v>0</v>
      </c>
      <c r="I991" s="107">
        <f>I265/SUMIFS(I$3:I$722,$B$3:$B$722,$B991)*SUMIFS(Calculations!$E$3:$E$53,Calculations!$A$3:$A$53,$B991)</f>
        <v>0</v>
      </c>
      <c r="J991" s="107">
        <f>J265/SUMIFS(J$3:J$722,$B$3:$B$722,$B991)*SUMIFS(Calculations!$E$3:$E$53,Calculations!$A$3:$A$53,$B991)</f>
        <v>0</v>
      </c>
      <c r="K991" s="107">
        <f>K265/SUMIFS(K$3:K$722,$B$3:$B$722,$B991)*SUMIFS(Calculations!$E$3:$E$53,Calculations!$A$3:$A$53,$B991)</f>
        <v>0</v>
      </c>
      <c r="L991" s="107">
        <f>L265/SUMIFS(L$3:L$722,$B$3:$B$722,$B991)*SUMIFS(Calculations!$E$3:$E$53,Calculations!$A$3:$A$53,$B991)</f>
        <v>0</v>
      </c>
      <c r="M991" s="107">
        <f>M265/SUMIFS(M$3:M$722,$B$3:$B$722,$B991)*SUMIFS(Calculations!$E$3:$E$53,Calculations!$A$3:$A$53,$B991)</f>
        <v>0</v>
      </c>
      <c r="N991" s="107">
        <f>N265/SUMIFS(N$3:N$722,$B$3:$B$722,$B991)*SUMIFS(Calculations!$E$3:$E$53,Calculations!$A$3:$A$53,$B991)</f>
        <v>0</v>
      </c>
      <c r="O991" s="107">
        <f>O265/SUMIFS(O$3:O$722,$B$3:$B$722,$B991)*SUMIFS(Calculations!$E$3:$E$53,Calculations!$A$3:$A$53,$B991)</f>
        <v>0</v>
      </c>
      <c r="P991" s="107">
        <f>P265/SUMIFS(P$3:P$722,$B$3:$B$722,$B991)*SUMIFS(Calculations!$E$3:$E$53,Calculations!$A$3:$A$53,$B991)</f>
        <v>0</v>
      </c>
      <c r="Q991" s="107">
        <f>Q265/SUMIFS(Q$3:Q$722,$B$3:$B$722,$B991)*SUMIFS(Calculations!$E$3:$E$53,Calculations!$A$3:$A$53,$B991)</f>
        <v>0</v>
      </c>
      <c r="R991" s="107">
        <f>R265/SUMIFS(R$3:R$722,$B$3:$B$722,$B991)*SUMIFS(Calculations!$E$3:$E$53,Calculations!$A$3:$A$53,$B991)</f>
        <v>0</v>
      </c>
    </row>
    <row r="992" spans="2:18" ht="15.75" customHeight="1">
      <c r="B992" s="107" t="s">
        <v>554</v>
      </c>
      <c r="C992" s="107" t="s">
        <v>448</v>
      </c>
      <c r="D992" s="107" t="s">
        <v>645</v>
      </c>
      <c r="E992" s="107" t="str">
        <f t="shared" si="304"/>
        <v>natural gas peaker</v>
      </c>
      <c r="F992" s="107">
        <f>F266/SUMIFS(F$3:F$722,$B$3:$B$722,$B992)*SUMIFS(Calculations!$E$3:$E$53,Calculations!$A$3:$A$53,$B992)</f>
        <v>0</v>
      </c>
      <c r="G992" s="107">
        <f>G266/SUMIFS(G$3:G$722,$B$3:$B$722,$B992)*SUMIFS(Calculations!$E$3:$E$53,Calculations!$A$3:$A$53,$B992)</f>
        <v>0</v>
      </c>
      <c r="H992" s="107">
        <f>H266/SUMIFS(H$3:H$722,$B$3:$B$722,$B992)*SUMIFS(Calculations!$E$3:$E$53,Calculations!$A$3:$A$53,$B992)</f>
        <v>0</v>
      </c>
      <c r="I992" s="107">
        <f>I266/SUMIFS(I$3:I$722,$B$3:$B$722,$B992)*SUMIFS(Calculations!$E$3:$E$53,Calculations!$A$3:$A$53,$B992)</f>
        <v>0</v>
      </c>
      <c r="J992" s="107">
        <f>J266/SUMIFS(J$3:J$722,$B$3:$B$722,$B992)*SUMIFS(Calculations!$E$3:$E$53,Calculations!$A$3:$A$53,$B992)</f>
        <v>0</v>
      </c>
      <c r="K992" s="107">
        <f>K266/SUMIFS(K$3:K$722,$B$3:$B$722,$B992)*SUMIFS(Calculations!$E$3:$E$53,Calculations!$A$3:$A$53,$B992)</f>
        <v>0</v>
      </c>
      <c r="L992" s="107">
        <f>L266/SUMIFS(L$3:L$722,$B$3:$B$722,$B992)*SUMIFS(Calculations!$E$3:$E$53,Calculations!$A$3:$A$53,$B992)</f>
        <v>0</v>
      </c>
      <c r="M992" s="107">
        <f>M266/SUMIFS(M$3:M$722,$B$3:$B$722,$B992)*SUMIFS(Calculations!$E$3:$E$53,Calculations!$A$3:$A$53,$B992)</f>
        <v>0</v>
      </c>
      <c r="N992" s="107">
        <f>N266/SUMIFS(N$3:N$722,$B$3:$B$722,$B992)*SUMIFS(Calculations!$E$3:$E$53,Calculations!$A$3:$A$53,$B992)</f>
        <v>0</v>
      </c>
      <c r="O992" s="107">
        <f>O266/SUMIFS(O$3:O$722,$B$3:$B$722,$B992)*SUMIFS(Calculations!$E$3:$E$53,Calculations!$A$3:$A$53,$B992)</f>
        <v>0</v>
      </c>
      <c r="P992" s="107">
        <f>P266/SUMIFS(P$3:P$722,$B$3:$B$722,$B992)*SUMIFS(Calculations!$E$3:$E$53,Calculations!$A$3:$A$53,$B992)</f>
        <v>0</v>
      </c>
      <c r="Q992" s="107">
        <f>Q266/SUMIFS(Q$3:Q$722,$B$3:$B$722,$B992)*SUMIFS(Calculations!$E$3:$E$53,Calculations!$A$3:$A$53,$B992)</f>
        <v>0</v>
      </c>
      <c r="R992" s="107">
        <f>R266/SUMIFS(R$3:R$722,$B$3:$B$722,$B992)*SUMIFS(Calculations!$E$3:$E$53,Calculations!$A$3:$A$53,$B992)</f>
        <v>0</v>
      </c>
    </row>
    <row r="993" spans="2:18" ht="15.75" customHeight="1">
      <c r="B993" s="107" t="s">
        <v>554</v>
      </c>
      <c r="C993" s="107" t="s">
        <v>448</v>
      </c>
      <c r="D993" s="107" t="s">
        <v>646</v>
      </c>
      <c r="E993" s="107" t="str">
        <f t="shared" si="304"/>
        <v>nuclear</v>
      </c>
      <c r="F993" s="107">
        <f>F267/SUMIFS(F$3:F$722,$B$3:$B$722,$B993)*SUMIFS(Calculations!$E$3:$E$53,Calculations!$A$3:$A$53,$B993)</f>
        <v>0</v>
      </c>
      <c r="G993" s="107">
        <f>G267/SUMIFS(G$3:G$722,$B$3:$B$722,$B993)*SUMIFS(Calculations!$E$3:$E$53,Calculations!$A$3:$A$53,$B993)</f>
        <v>0</v>
      </c>
      <c r="H993" s="107">
        <f>H267/SUMIFS(H$3:H$722,$B$3:$B$722,$B993)*SUMIFS(Calculations!$E$3:$E$53,Calculations!$A$3:$A$53,$B993)</f>
        <v>0</v>
      </c>
      <c r="I993" s="107">
        <f>I267/SUMIFS(I$3:I$722,$B$3:$B$722,$B993)*SUMIFS(Calculations!$E$3:$E$53,Calculations!$A$3:$A$53,$B993)</f>
        <v>0</v>
      </c>
      <c r="J993" s="107">
        <f>J267/SUMIFS(J$3:J$722,$B$3:$B$722,$B993)*SUMIFS(Calculations!$E$3:$E$53,Calculations!$A$3:$A$53,$B993)</f>
        <v>0</v>
      </c>
      <c r="K993" s="107">
        <f>K267/SUMIFS(K$3:K$722,$B$3:$B$722,$B993)*SUMIFS(Calculations!$E$3:$E$53,Calculations!$A$3:$A$53,$B993)</f>
        <v>0</v>
      </c>
      <c r="L993" s="107">
        <f>L267/SUMIFS(L$3:L$722,$B$3:$B$722,$B993)*SUMIFS(Calculations!$E$3:$E$53,Calculations!$A$3:$A$53,$B993)</f>
        <v>0</v>
      </c>
      <c r="M993" s="107">
        <f>M267/SUMIFS(M$3:M$722,$B$3:$B$722,$B993)*SUMIFS(Calculations!$E$3:$E$53,Calculations!$A$3:$A$53,$B993)</f>
        <v>0</v>
      </c>
      <c r="N993" s="107">
        <f>N267/SUMIFS(N$3:N$722,$B$3:$B$722,$B993)*SUMIFS(Calculations!$E$3:$E$53,Calculations!$A$3:$A$53,$B993)</f>
        <v>0</v>
      </c>
      <c r="O993" s="107">
        <f>O267/SUMIFS(O$3:O$722,$B$3:$B$722,$B993)*SUMIFS(Calculations!$E$3:$E$53,Calculations!$A$3:$A$53,$B993)</f>
        <v>0</v>
      </c>
      <c r="P993" s="107">
        <f>P267/SUMIFS(P$3:P$722,$B$3:$B$722,$B993)*SUMIFS(Calculations!$E$3:$E$53,Calculations!$A$3:$A$53,$B993)</f>
        <v>0</v>
      </c>
      <c r="Q993" s="107">
        <f>Q267/SUMIFS(Q$3:Q$722,$B$3:$B$722,$B993)*SUMIFS(Calculations!$E$3:$E$53,Calculations!$A$3:$A$53,$B993)</f>
        <v>0</v>
      </c>
      <c r="R993" s="107">
        <f>R267/SUMIFS(R$3:R$722,$B$3:$B$722,$B993)*SUMIFS(Calculations!$E$3:$E$53,Calculations!$A$3:$A$53,$B993)</f>
        <v>0</v>
      </c>
    </row>
    <row r="994" spans="2:18" ht="15.75" customHeight="1">
      <c r="B994" s="107" t="s">
        <v>554</v>
      </c>
      <c r="C994" s="107" t="s">
        <v>448</v>
      </c>
      <c r="D994" s="107" t="s">
        <v>647</v>
      </c>
      <c r="E994" s="107" t="str">
        <f t="shared" si="304"/>
        <v>offshore wind</v>
      </c>
      <c r="F994" s="107">
        <f>F268/SUMIFS(F$3:F$722,$B$3:$B$722,$B994)*SUMIFS(Calculations!$E$3:$E$53,Calculations!$A$3:$A$53,$B994)</f>
        <v>0</v>
      </c>
      <c r="G994" s="107">
        <f>G268/SUMIFS(G$3:G$722,$B$3:$B$722,$B994)*SUMIFS(Calculations!$E$3:$E$53,Calculations!$A$3:$A$53,$B994)</f>
        <v>0</v>
      </c>
      <c r="H994" s="107">
        <f>H268/SUMIFS(H$3:H$722,$B$3:$B$722,$B994)*SUMIFS(Calculations!$E$3:$E$53,Calculations!$A$3:$A$53,$B994)</f>
        <v>0</v>
      </c>
      <c r="I994" s="107">
        <f>I268/SUMIFS(I$3:I$722,$B$3:$B$722,$B994)*SUMIFS(Calculations!$E$3:$E$53,Calculations!$A$3:$A$53,$B994)</f>
        <v>0</v>
      </c>
      <c r="J994" s="107">
        <f>J268/SUMIFS(J$3:J$722,$B$3:$B$722,$B994)*SUMIFS(Calculations!$E$3:$E$53,Calculations!$A$3:$A$53,$B994)</f>
        <v>0</v>
      </c>
      <c r="K994" s="107">
        <f>K268/SUMIFS(K$3:K$722,$B$3:$B$722,$B994)*SUMIFS(Calculations!$E$3:$E$53,Calculations!$A$3:$A$53,$B994)</f>
        <v>0</v>
      </c>
      <c r="L994" s="107">
        <f>L268/SUMIFS(L$3:L$722,$B$3:$B$722,$B994)*SUMIFS(Calculations!$E$3:$E$53,Calculations!$A$3:$A$53,$B994)</f>
        <v>0</v>
      </c>
      <c r="M994" s="107">
        <f>M268/SUMIFS(M$3:M$722,$B$3:$B$722,$B994)*SUMIFS(Calculations!$E$3:$E$53,Calculations!$A$3:$A$53,$B994)</f>
        <v>0</v>
      </c>
      <c r="N994" s="107">
        <f>N268/SUMIFS(N$3:N$722,$B$3:$B$722,$B994)*SUMIFS(Calculations!$E$3:$E$53,Calculations!$A$3:$A$53,$B994)</f>
        <v>0</v>
      </c>
      <c r="O994" s="107">
        <f>O268/SUMIFS(O$3:O$722,$B$3:$B$722,$B994)*SUMIFS(Calculations!$E$3:$E$53,Calculations!$A$3:$A$53,$B994)</f>
        <v>0</v>
      </c>
      <c r="P994" s="107">
        <f>P268/SUMIFS(P$3:P$722,$B$3:$B$722,$B994)*SUMIFS(Calculations!$E$3:$E$53,Calculations!$A$3:$A$53,$B994)</f>
        <v>0</v>
      </c>
      <c r="Q994" s="107">
        <f>Q268/SUMIFS(Q$3:Q$722,$B$3:$B$722,$B994)*SUMIFS(Calculations!$E$3:$E$53,Calculations!$A$3:$A$53,$B994)</f>
        <v>0</v>
      </c>
      <c r="R994" s="107">
        <f>R268/SUMIFS(R$3:R$722,$B$3:$B$722,$B994)*SUMIFS(Calculations!$E$3:$E$53,Calculations!$A$3:$A$53,$B994)</f>
        <v>0</v>
      </c>
    </row>
    <row r="995" spans="2:18" ht="15.75" customHeight="1">
      <c r="B995" s="107" t="s">
        <v>554</v>
      </c>
      <c r="C995" s="107" t="s">
        <v>448</v>
      </c>
      <c r="D995" s="107" t="s">
        <v>648</v>
      </c>
      <c r="E995" s="107" t="str">
        <f t="shared" si="304"/>
        <v>crude oil</v>
      </c>
      <c r="F995" s="107">
        <f>F269/SUMIFS(F$3:F$722,$B$3:$B$722,$B995)*SUMIFS(Calculations!$E$3:$E$53,Calculations!$A$3:$A$53,$B995)</f>
        <v>0</v>
      </c>
      <c r="G995" s="107">
        <f>G269/SUMIFS(G$3:G$722,$B$3:$B$722,$B995)*SUMIFS(Calculations!$E$3:$E$53,Calculations!$A$3:$A$53,$B995)</f>
        <v>0</v>
      </c>
      <c r="H995" s="107">
        <f>H269/SUMIFS(H$3:H$722,$B$3:$B$722,$B995)*SUMIFS(Calculations!$E$3:$E$53,Calculations!$A$3:$A$53,$B995)</f>
        <v>0</v>
      </c>
      <c r="I995" s="107">
        <f>I269/SUMIFS(I$3:I$722,$B$3:$B$722,$B995)*SUMIFS(Calculations!$E$3:$E$53,Calculations!$A$3:$A$53,$B995)</f>
        <v>0</v>
      </c>
      <c r="J995" s="107">
        <f>J269/SUMIFS(J$3:J$722,$B$3:$B$722,$B995)*SUMIFS(Calculations!$E$3:$E$53,Calculations!$A$3:$A$53,$B995)</f>
        <v>0</v>
      </c>
      <c r="K995" s="107">
        <f>K269/SUMIFS(K$3:K$722,$B$3:$B$722,$B995)*SUMIFS(Calculations!$E$3:$E$53,Calculations!$A$3:$A$53,$B995)</f>
        <v>0</v>
      </c>
      <c r="L995" s="107">
        <f>L269/SUMIFS(L$3:L$722,$B$3:$B$722,$B995)*SUMIFS(Calculations!$E$3:$E$53,Calculations!$A$3:$A$53,$B995)</f>
        <v>0</v>
      </c>
      <c r="M995" s="107">
        <f>M269/SUMIFS(M$3:M$722,$B$3:$B$722,$B995)*SUMIFS(Calculations!$E$3:$E$53,Calculations!$A$3:$A$53,$B995)</f>
        <v>0</v>
      </c>
      <c r="N995" s="107">
        <f>N269/SUMIFS(N$3:N$722,$B$3:$B$722,$B995)*SUMIFS(Calculations!$E$3:$E$53,Calculations!$A$3:$A$53,$B995)</f>
        <v>0</v>
      </c>
      <c r="O995" s="107">
        <f>O269/SUMIFS(O$3:O$722,$B$3:$B$722,$B995)*SUMIFS(Calculations!$E$3:$E$53,Calculations!$A$3:$A$53,$B995)</f>
        <v>0</v>
      </c>
      <c r="P995" s="107">
        <f>P269/SUMIFS(P$3:P$722,$B$3:$B$722,$B995)*SUMIFS(Calculations!$E$3:$E$53,Calculations!$A$3:$A$53,$B995)</f>
        <v>0</v>
      </c>
      <c r="Q995" s="107">
        <f>Q269/SUMIFS(Q$3:Q$722,$B$3:$B$722,$B995)*SUMIFS(Calculations!$E$3:$E$53,Calculations!$A$3:$A$53,$B995)</f>
        <v>0</v>
      </c>
      <c r="R995" s="107">
        <f>R269/SUMIFS(R$3:R$722,$B$3:$B$722,$B995)*SUMIFS(Calculations!$E$3:$E$53,Calculations!$A$3:$A$53,$B995)</f>
        <v>0</v>
      </c>
    </row>
    <row r="996" spans="2:18" ht="15.75" customHeight="1">
      <c r="B996" s="107" t="s">
        <v>554</v>
      </c>
      <c r="C996" s="107" t="s">
        <v>448</v>
      </c>
      <c r="D996" s="107" t="s">
        <v>649</v>
      </c>
      <c r="E996" s="107" t="str">
        <f t="shared" si="304"/>
        <v>solar PV</v>
      </c>
      <c r="F996" s="107">
        <f>F270/SUMIFS(F$3:F$722,$B$3:$B$722,$B996)*SUMIFS(Calculations!$E$3:$E$53,Calculations!$A$3:$A$53,$B996)</f>
        <v>0</v>
      </c>
      <c r="G996" s="107">
        <f>G270/SUMIFS(G$3:G$722,$B$3:$B$722,$B996)*SUMIFS(Calculations!$E$3:$E$53,Calculations!$A$3:$A$53,$B996)</f>
        <v>0</v>
      </c>
      <c r="H996" s="107">
        <f>H270/SUMIFS(H$3:H$722,$B$3:$B$722,$B996)*SUMIFS(Calculations!$E$3:$E$53,Calculations!$A$3:$A$53,$B996)</f>
        <v>0</v>
      </c>
      <c r="I996" s="107">
        <f>I270/SUMIFS(I$3:I$722,$B$3:$B$722,$B996)*SUMIFS(Calculations!$E$3:$E$53,Calculations!$A$3:$A$53,$B996)</f>
        <v>0</v>
      </c>
      <c r="J996" s="107">
        <f>J270/SUMIFS(J$3:J$722,$B$3:$B$722,$B996)*SUMIFS(Calculations!$E$3:$E$53,Calculations!$A$3:$A$53,$B996)</f>
        <v>0</v>
      </c>
      <c r="K996" s="107">
        <f>K270/SUMIFS(K$3:K$722,$B$3:$B$722,$B996)*SUMIFS(Calculations!$E$3:$E$53,Calculations!$A$3:$A$53,$B996)</f>
        <v>0</v>
      </c>
      <c r="L996" s="107">
        <f>L270/SUMIFS(L$3:L$722,$B$3:$B$722,$B996)*SUMIFS(Calculations!$E$3:$E$53,Calculations!$A$3:$A$53,$B996)</f>
        <v>0</v>
      </c>
      <c r="M996" s="107">
        <f>M270/SUMIFS(M$3:M$722,$B$3:$B$722,$B996)*SUMIFS(Calculations!$E$3:$E$53,Calculations!$A$3:$A$53,$B996)</f>
        <v>0</v>
      </c>
      <c r="N996" s="107">
        <f>N270/SUMIFS(N$3:N$722,$B$3:$B$722,$B996)*SUMIFS(Calculations!$E$3:$E$53,Calculations!$A$3:$A$53,$B996)</f>
        <v>0</v>
      </c>
      <c r="O996" s="107">
        <f>O270/SUMIFS(O$3:O$722,$B$3:$B$722,$B996)*SUMIFS(Calculations!$E$3:$E$53,Calculations!$A$3:$A$53,$B996)</f>
        <v>0</v>
      </c>
      <c r="P996" s="107">
        <f>P270/SUMIFS(P$3:P$722,$B$3:$B$722,$B996)*SUMIFS(Calculations!$E$3:$E$53,Calculations!$A$3:$A$53,$B996)</f>
        <v>0</v>
      </c>
      <c r="Q996" s="107">
        <f>Q270/SUMIFS(Q$3:Q$722,$B$3:$B$722,$B996)*SUMIFS(Calculations!$E$3:$E$53,Calculations!$A$3:$A$53,$B996)</f>
        <v>0</v>
      </c>
      <c r="R996" s="107">
        <f>R270/SUMIFS(R$3:R$722,$B$3:$B$722,$B996)*SUMIFS(Calculations!$E$3:$E$53,Calculations!$A$3:$A$53,$B996)</f>
        <v>0</v>
      </c>
    </row>
    <row r="997" spans="2:18" ht="15.75" customHeight="1">
      <c r="B997" s="107" t="s">
        <v>554</v>
      </c>
      <c r="C997" s="107" t="s">
        <v>448</v>
      </c>
      <c r="D997" s="107" t="s">
        <v>650</v>
      </c>
      <c r="E997" s="107" t="str">
        <f t="shared" si="304"/>
        <v>storage</v>
      </c>
      <c r="F997" s="107">
        <f>F271/SUMIFS(F$3:F$722,$B$3:$B$722,$B997)*SUMIFS(Calculations!$E$3:$E$53,Calculations!$A$3:$A$53,$B997)</f>
        <v>0</v>
      </c>
      <c r="G997" s="107">
        <f>G271/SUMIFS(G$3:G$722,$B$3:$B$722,$B997)*SUMIFS(Calculations!$E$3:$E$53,Calculations!$A$3:$A$53,$B997)</f>
        <v>0</v>
      </c>
      <c r="H997" s="107">
        <f>H271/SUMIFS(H$3:H$722,$B$3:$B$722,$B997)*SUMIFS(Calculations!$E$3:$E$53,Calculations!$A$3:$A$53,$B997)</f>
        <v>0</v>
      </c>
      <c r="I997" s="107">
        <f>I271/SUMIFS(I$3:I$722,$B$3:$B$722,$B997)*SUMIFS(Calculations!$E$3:$E$53,Calculations!$A$3:$A$53,$B997)</f>
        <v>0</v>
      </c>
      <c r="J997" s="107">
        <f>J271/SUMIFS(J$3:J$722,$B$3:$B$722,$B997)*SUMIFS(Calculations!$E$3:$E$53,Calculations!$A$3:$A$53,$B997)</f>
        <v>0</v>
      </c>
      <c r="K997" s="107">
        <f>K271/SUMIFS(K$3:K$722,$B$3:$B$722,$B997)*SUMIFS(Calculations!$E$3:$E$53,Calculations!$A$3:$A$53,$B997)</f>
        <v>0</v>
      </c>
      <c r="L997" s="107">
        <f>L271/SUMIFS(L$3:L$722,$B$3:$B$722,$B997)*SUMIFS(Calculations!$E$3:$E$53,Calculations!$A$3:$A$53,$B997)</f>
        <v>0</v>
      </c>
      <c r="M997" s="107">
        <f>M271/SUMIFS(M$3:M$722,$B$3:$B$722,$B997)*SUMIFS(Calculations!$E$3:$E$53,Calculations!$A$3:$A$53,$B997)</f>
        <v>0</v>
      </c>
      <c r="N997" s="107">
        <f>N271/SUMIFS(N$3:N$722,$B$3:$B$722,$B997)*SUMIFS(Calculations!$E$3:$E$53,Calculations!$A$3:$A$53,$B997)</f>
        <v>0</v>
      </c>
      <c r="O997" s="107">
        <f>O271/SUMIFS(O$3:O$722,$B$3:$B$722,$B997)*SUMIFS(Calculations!$E$3:$E$53,Calculations!$A$3:$A$53,$B997)</f>
        <v>0</v>
      </c>
      <c r="P997" s="107">
        <f>P271/SUMIFS(P$3:P$722,$B$3:$B$722,$B997)*SUMIFS(Calculations!$E$3:$E$53,Calculations!$A$3:$A$53,$B997)</f>
        <v>0</v>
      </c>
      <c r="Q997" s="107">
        <f>Q271/SUMIFS(Q$3:Q$722,$B$3:$B$722,$B997)*SUMIFS(Calculations!$E$3:$E$53,Calculations!$A$3:$A$53,$B997)</f>
        <v>0</v>
      </c>
      <c r="R997" s="107">
        <f>R271/SUMIFS(R$3:R$722,$B$3:$B$722,$B997)*SUMIFS(Calculations!$E$3:$E$53,Calculations!$A$3:$A$53,$B997)</f>
        <v>0</v>
      </c>
    </row>
    <row r="998" spans="2:18" ht="15.75" customHeight="1">
      <c r="B998" s="107" t="s">
        <v>554</v>
      </c>
      <c r="C998" s="107" t="s">
        <v>448</v>
      </c>
      <c r="D998" s="107" t="s">
        <v>652</v>
      </c>
      <c r="E998" s="107" t="str">
        <f t="shared" si="304"/>
        <v>solar PV</v>
      </c>
      <c r="F998" s="107">
        <f>F272/SUMIFS(F$3:F$722,$B$3:$B$722,$B998)*SUMIFS(Calculations!$E$3:$E$53,Calculations!$A$3:$A$53,$B998)</f>
        <v>0</v>
      </c>
      <c r="G998" s="107">
        <f>G272/SUMIFS(G$3:G$722,$B$3:$B$722,$B998)*SUMIFS(Calculations!$E$3:$E$53,Calculations!$A$3:$A$53,$B998)</f>
        <v>0</v>
      </c>
      <c r="H998" s="107">
        <f>H272/SUMIFS(H$3:H$722,$B$3:$B$722,$B998)*SUMIFS(Calculations!$E$3:$E$53,Calculations!$A$3:$A$53,$B998)</f>
        <v>0</v>
      </c>
      <c r="I998" s="107">
        <f>I272/SUMIFS(I$3:I$722,$B$3:$B$722,$B998)*SUMIFS(Calculations!$E$3:$E$53,Calculations!$A$3:$A$53,$B998)</f>
        <v>0</v>
      </c>
      <c r="J998" s="107">
        <f>J272/SUMIFS(J$3:J$722,$B$3:$B$722,$B998)*SUMIFS(Calculations!$E$3:$E$53,Calculations!$A$3:$A$53,$B998)</f>
        <v>0</v>
      </c>
      <c r="K998" s="107">
        <f>K272/SUMIFS(K$3:K$722,$B$3:$B$722,$B998)*SUMIFS(Calculations!$E$3:$E$53,Calculations!$A$3:$A$53,$B998)</f>
        <v>0</v>
      </c>
      <c r="L998" s="107">
        <f>L272/SUMIFS(L$3:L$722,$B$3:$B$722,$B998)*SUMIFS(Calculations!$E$3:$E$53,Calculations!$A$3:$A$53,$B998)</f>
        <v>0</v>
      </c>
      <c r="M998" s="107">
        <f>M272/SUMIFS(M$3:M$722,$B$3:$B$722,$B998)*SUMIFS(Calculations!$E$3:$E$53,Calculations!$A$3:$A$53,$B998)</f>
        <v>0</v>
      </c>
      <c r="N998" s="107">
        <f>N272/SUMIFS(N$3:N$722,$B$3:$B$722,$B998)*SUMIFS(Calculations!$E$3:$E$53,Calculations!$A$3:$A$53,$B998)</f>
        <v>0</v>
      </c>
      <c r="O998" s="107">
        <f>O272/SUMIFS(O$3:O$722,$B$3:$B$722,$B998)*SUMIFS(Calculations!$E$3:$E$53,Calculations!$A$3:$A$53,$B998)</f>
        <v>0</v>
      </c>
      <c r="P998" s="107">
        <f>P272/SUMIFS(P$3:P$722,$B$3:$B$722,$B998)*SUMIFS(Calculations!$E$3:$E$53,Calculations!$A$3:$A$53,$B998)</f>
        <v>0</v>
      </c>
      <c r="Q998" s="107">
        <f>Q272/SUMIFS(Q$3:Q$722,$B$3:$B$722,$B998)*SUMIFS(Calculations!$E$3:$E$53,Calculations!$A$3:$A$53,$B998)</f>
        <v>0</v>
      </c>
      <c r="R998" s="107">
        <f>R272/SUMIFS(R$3:R$722,$B$3:$B$722,$B998)*SUMIFS(Calculations!$E$3:$E$53,Calculations!$A$3:$A$53,$B998)</f>
        <v>0</v>
      </c>
    </row>
    <row r="999" spans="2:18" ht="15.75" customHeight="1">
      <c r="B999" s="107" t="s">
        <v>553</v>
      </c>
      <c r="C999" s="107" t="s">
        <v>448</v>
      </c>
      <c r="D999" s="107" t="s">
        <v>638</v>
      </c>
      <c r="E999" s="107" t="str">
        <f t="shared" si="304"/>
        <v>biomass</v>
      </c>
      <c r="F999" s="107">
        <f>F273/SUMIFS(F$3:F$722,$B$3:$B$722,$B999)*SUMIFS(Calculations!$E$3:$E$53,Calculations!$A$3:$A$53,$B999)</f>
        <v>0</v>
      </c>
      <c r="G999" s="107">
        <f>G273/SUMIFS(G$3:G$722,$B$3:$B$722,$B999)*SUMIFS(Calculations!$E$3:$E$53,Calculations!$A$3:$A$53,$B999)</f>
        <v>0</v>
      </c>
      <c r="H999" s="107">
        <f>H273/SUMIFS(H$3:H$722,$B$3:$B$722,$B999)*SUMIFS(Calculations!$E$3:$E$53,Calculations!$A$3:$A$53,$B999)</f>
        <v>0</v>
      </c>
      <c r="I999" s="107">
        <f>I273/SUMIFS(I$3:I$722,$B$3:$B$722,$B999)*SUMIFS(Calculations!$E$3:$E$53,Calculations!$A$3:$A$53,$B999)</f>
        <v>0</v>
      </c>
      <c r="J999" s="107">
        <f>J273/SUMIFS(J$3:J$722,$B$3:$B$722,$B999)*SUMIFS(Calculations!$E$3:$E$53,Calculations!$A$3:$A$53,$B999)</f>
        <v>0</v>
      </c>
      <c r="K999" s="107">
        <f>K273/SUMIFS(K$3:K$722,$B$3:$B$722,$B999)*SUMIFS(Calculations!$E$3:$E$53,Calculations!$A$3:$A$53,$B999)</f>
        <v>0</v>
      </c>
      <c r="L999" s="107">
        <f>L273/SUMIFS(L$3:L$722,$B$3:$B$722,$B999)*SUMIFS(Calculations!$E$3:$E$53,Calculations!$A$3:$A$53,$B999)</f>
        <v>0</v>
      </c>
      <c r="M999" s="107">
        <f>M273/SUMIFS(M$3:M$722,$B$3:$B$722,$B999)*SUMIFS(Calculations!$E$3:$E$53,Calculations!$A$3:$A$53,$B999)</f>
        <v>0</v>
      </c>
      <c r="N999" s="107">
        <f>N273/SUMIFS(N$3:N$722,$B$3:$B$722,$B999)*SUMIFS(Calculations!$E$3:$E$53,Calculations!$A$3:$A$53,$B999)</f>
        <v>0</v>
      </c>
      <c r="O999" s="107">
        <f>O273/SUMIFS(O$3:O$722,$B$3:$B$722,$B999)*SUMIFS(Calculations!$E$3:$E$53,Calculations!$A$3:$A$53,$B999)</f>
        <v>0</v>
      </c>
      <c r="P999" s="107">
        <f>P273/SUMIFS(P$3:P$722,$B$3:$B$722,$B999)*SUMIFS(Calculations!$E$3:$E$53,Calculations!$A$3:$A$53,$B999)</f>
        <v>0</v>
      </c>
      <c r="Q999" s="107">
        <f>Q273/SUMIFS(Q$3:Q$722,$B$3:$B$722,$B999)*SUMIFS(Calculations!$E$3:$E$53,Calculations!$A$3:$A$53,$B999)</f>
        <v>0</v>
      </c>
      <c r="R999" s="107">
        <f>R273/SUMIFS(R$3:R$722,$B$3:$B$722,$B999)*SUMIFS(Calculations!$E$3:$E$53,Calculations!$A$3:$A$53,$B999)</f>
        <v>0</v>
      </c>
    </row>
    <row r="1000" spans="2:18" ht="15.75" customHeight="1">
      <c r="B1000" s="107" t="s">
        <v>553</v>
      </c>
      <c r="C1000" s="107" t="s">
        <v>448</v>
      </c>
      <c r="D1000" s="107" t="s">
        <v>639</v>
      </c>
      <c r="E1000" s="107" t="str">
        <f t="shared" si="304"/>
        <v>hard coal</v>
      </c>
      <c r="F1000" s="107">
        <f>F274/SUMIFS(F$3:F$722,$B$3:$B$722,$B1000)*SUMIFS(Calculations!$E$3:$E$53,Calculations!$A$3:$A$53,$B1000)</f>
        <v>0</v>
      </c>
      <c r="G1000" s="107">
        <f>G274/SUMIFS(G$3:G$722,$B$3:$B$722,$B1000)*SUMIFS(Calculations!$E$3:$E$53,Calculations!$A$3:$A$53,$B1000)</f>
        <v>0</v>
      </c>
      <c r="H1000" s="107">
        <f>H274/SUMIFS(H$3:H$722,$B$3:$B$722,$B1000)*SUMIFS(Calculations!$E$3:$E$53,Calculations!$A$3:$A$53,$B1000)</f>
        <v>0</v>
      </c>
      <c r="I1000" s="107">
        <f>I274/SUMIFS(I$3:I$722,$B$3:$B$722,$B1000)*SUMIFS(Calculations!$E$3:$E$53,Calculations!$A$3:$A$53,$B1000)</f>
        <v>0</v>
      </c>
      <c r="J1000" s="107">
        <f>J274/SUMIFS(J$3:J$722,$B$3:$B$722,$B1000)*SUMIFS(Calculations!$E$3:$E$53,Calculations!$A$3:$A$53,$B1000)</f>
        <v>0</v>
      </c>
      <c r="K1000" s="107">
        <f>K274/SUMIFS(K$3:K$722,$B$3:$B$722,$B1000)*SUMIFS(Calculations!$E$3:$E$53,Calculations!$A$3:$A$53,$B1000)</f>
        <v>0</v>
      </c>
      <c r="L1000" s="107">
        <f>L274/SUMIFS(L$3:L$722,$B$3:$B$722,$B1000)*SUMIFS(Calculations!$E$3:$E$53,Calculations!$A$3:$A$53,$B1000)</f>
        <v>0</v>
      </c>
      <c r="M1000" s="107">
        <f>M274/SUMIFS(M$3:M$722,$B$3:$B$722,$B1000)*SUMIFS(Calculations!$E$3:$E$53,Calculations!$A$3:$A$53,$B1000)</f>
        <v>0</v>
      </c>
      <c r="N1000" s="107">
        <f>N274/SUMIFS(N$3:N$722,$B$3:$B$722,$B1000)*SUMIFS(Calculations!$E$3:$E$53,Calculations!$A$3:$A$53,$B1000)</f>
        <v>0</v>
      </c>
      <c r="O1000" s="107">
        <f>O274/SUMIFS(O$3:O$722,$B$3:$B$722,$B1000)*SUMIFS(Calculations!$E$3:$E$53,Calculations!$A$3:$A$53,$B1000)</f>
        <v>0</v>
      </c>
      <c r="P1000" s="107">
        <f>P274/SUMIFS(P$3:P$722,$B$3:$B$722,$B1000)*SUMIFS(Calculations!$E$3:$E$53,Calculations!$A$3:$A$53,$B1000)</f>
        <v>0</v>
      </c>
      <c r="Q1000" s="107">
        <f>Q274/SUMIFS(Q$3:Q$722,$B$3:$B$722,$B1000)*SUMIFS(Calculations!$E$3:$E$53,Calculations!$A$3:$A$53,$B1000)</f>
        <v>0</v>
      </c>
      <c r="R1000" s="107">
        <f>R274/SUMIFS(R$3:R$722,$B$3:$B$722,$B1000)*SUMIFS(Calculations!$E$3:$E$53,Calculations!$A$3:$A$53,$B1000)</f>
        <v>0</v>
      </c>
    </row>
    <row r="1001" spans="2:18" ht="15.75" customHeight="1">
      <c r="B1001" s="107" t="s">
        <v>553</v>
      </c>
      <c r="C1001" s="107" t="s">
        <v>448</v>
      </c>
      <c r="D1001" s="107" t="s">
        <v>640</v>
      </c>
      <c r="E1001" s="107" t="str">
        <f t="shared" si="304"/>
        <v>solar thermal</v>
      </c>
      <c r="F1001" s="107">
        <f>F275/SUMIFS(F$3:F$722,$B$3:$B$722,$B1001)*SUMIFS(Calculations!$E$3:$E$53,Calculations!$A$3:$A$53,$B1001)</f>
        <v>0</v>
      </c>
      <c r="G1001" s="107">
        <f>G275/SUMIFS(G$3:G$722,$B$3:$B$722,$B1001)*SUMIFS(Calculations!$E$3:$E$53,Calculations!$A$3:$A$53,$B1001)</f>
        <v>0</v>
      </c>
      <c r="H1001" s="107">
        <f>H275/SUMIFS(H$3:H$722,$B$3:$B$722,$B1001)*SUMIFS(Calculations!$E$3:$E$53,Calculations!$A$3:$A$53,$B1001)</f>
        <v>0</v>
      </c>
      <c r="I1001" s="107">
        <f>I275/SUMIFS(I$3:I$722,$B$3:$B$722,$B1001)*SUMIFS(Calculations!$E$3:$E$53,Calculations!$A$3:$A$53,$B1001)</f>
        <v>0</v>
      </c>
      <c r="J1001" s="107">
        <f>J275/SUMIFS(J$3:J$722,$B$3:$B$722,$B1001)*SUMIFS(Calculations!$E$3:$E$53,Calculations!$A$3:$A$53,$B1001)</f>
        <v>0</v>
      </c>
      <c r="K1001" s="107">
        <f>K275/SUMIFS(K$3:K$722,$B$3:$B$722,$B1001)*SUMIFS(Calculations!$E$3:$E$53,Calculations!$A$3:$A$53,$B1001)</f>
        <v>0</v>
      </c>
      <c r="L1001" s="107">
        <f>L275/SUMIFS(L$3:L$722,$B$3:$B$722,$B1001)*SUMIFS(Calculations!$E$3:$E$53,Calculations!$A$3:$A$53,$B1001)</f>
        <v>0</v>
      </c>
      <c r="M1001" s="107">
        <f>M275/SUMIFS(M$3:M$722,$B$3:$B$722,$B1001)*SUMIFS(Calculations!$E$3:$E$53,Calculations!$A$3:$A$53,$B1001)</f>
        <v>0</v>
      </c>
      <c r="N1001" s="107">
        <f>N275/SUMIFS(N$3:N$722,$B$3:$B$722,$B1001)*SUMIFS(Calculations!$E$3:$E$53,Calculations!$A$3:$A$53,$B1001)</f>
        <v>0</v>
      </c>
      <c r="O1001" s="107">
        <f>O275/SUMIFS(O$3:O$722,$B$3:$B$722,$B1001)*SUMIFS(Calculations!$E$3:$E$53,Calculations!$A$3:$A$53,$B1001)</f>
        <v>0</v>
      </c>
      <c r="P1001" s="107">
        <f>P275/SUMIFS(P$3:P$722,$B$3:$B$722,$B1001)*SUMIFS(Calculations!$E$3:$E$53,Calculations!$A$3:$A$53,$B1001)</f>
        <v>0</v>
      </c>
      <c r="Q1001" s="107">
        <f>Q275/SUMIFS(Q$3:Q$722,$B$3:$B$722,$B1001)*SUMIFS(Calculations!$E$3:$E$53,Calculations!$A$3:$A$53,$B1001)</f>
        <v>0</v>
      </c>
      <c r="R1001" s="107">
        <f>R275/SUMIFS(R$3:R$722,$B$3:$B$722,$B1001)*SUMIFS(Calculations!$E$3:$E$53,Calculations!$A$3:$A$53,$B1001)</f>
        <v>0</v>
      </c>
    </row>
    <row r="1002" spans="2:18" ht="15.75" customHeight="1">
      <c r="B1002" s="107" t="s">
        <v>553</v>
      </c>
      <c r="C1002" s="107" t="s">
        <v>448</v>
      </c>
      <c r="D1002" s="107" t="s">
        <v>641</v>
      </c>
      <c r="E1002" s="107" t="str">
        <f t="shared" si="304"/>
        <v>geothermal</v>
      </c>
      <c r="F1002" s="107">
        <f>F276/SUMIFS(F$3:F$722,$B$3:$B$722,$B1002)*SUMIFS(Calculations!$E$3:$E$53,Calculations!$A$3:$A$53,$B1002)</f>
        <v>0</v>
      </c>
      <c r="G1002" s="107">
        <f>G276/SUMIFS(G$3:G$722,$B$3:$B$722,$B1002)*SUMIFS(Calculations!$E$3:$E$53,Calculations!$A$3:$A$53,$B1002)</f>
        <v>0</v>
      </c>
      <c r="H1002" s="107">
        <f>H276/SUMIFS(H$3:H$722,$B$3:$B$722,$B1002)*SUMIFS(Calculations!$E$3:$E$53,Calculations!$A$3:$A$53,$B1002)</f>
        <v>0</v>
      </c>
      <c r="I1002" s="107">
        <f>I276/SUMIFS(I$3:I$722,$B$3:$B$722,$B1002)*SUMIFS(Calculations!$E$3:$E$53,Calculations!$A$3:$A$53,$B1002)</f>
        <v>0</v>
      </c>
      <c r="J1002" s="107">
        <f>J276/SUMIFS(J$3:J$722,$B$3:$B$722,$B1002)*SUMIFS(Calculations!$E$3:$E$53,Calculations!$A$3:$A$53,$B1002)</f>
        <v>0</v>
      </c>
      <c r="K1002" s="107">
        <f>K276/SUMIFS(K$3:K$722,$B$3:$B$722,$B1002)*SUMIFS(Calculations!$E$3:$E$53,Calculations!$A$3:$A$53,$B1002)</f>
        <v>0</v>
      </c>
      <c r="L1002" s="107">
        <f>L276/SUMIFS(L$3:L$722,$B$3:$B$722,$B1002)*SUMIFS(Calculations!$E$3:$E$53,Calculations!$A$3:$A$53,$B1002)</f>
        <v>0</v>
      </c>
      <c r="M1002" s="107">
        <f>M276/SUMIFS(M$3:M$722,$B$3:$B$722,$B1002)*SUMIFS(Calculations!$E$3:$E$53,Calculations!$A$3:$A$53,$B1002)</f>
        <v>0</v>
      </c>
      <c r="N1002" s="107">
        <f>N276/SUMIFS(N$3:N$722,$B$3:$B$722,$B1002)*SUMIFS(Calculations!$E$3:$E$53,Calculations!$A$3:$A$53,$B1002)</f>
        <v>0</v>
      </c>
      <c r="O1002" s="107">
        <f>O276/SUMIFS(O$3:O$722,$B$3:$B$722,$B1002)*SUMIFS(Calculations!$E$3:$E$53,Calculations!$A$3:$A$53,$B1002)</f>
        <v>0</v>
      </c>
      <c r="P1002" s="107">
        <f>P276/SUMIFS(P$3:P$722,$B$3:$B$722,$B1002)*SUMIFS(Calculations!$E$3:$E$53,Calculations!$A$3:$A$53,$B1002)</f>
        <v>0</v>
      </c>
      <c r="Q1002" s="107">
        <f>Q276/SUMIFS(Q$3:Q$722,$B$3:$B$722,$B1002)*SUMIFS(Calculations!$E$3:$E$53,Calculations!$A$3:$A$53,$B1002)</f>
        <v>0</v>
      </c>
      <c r="R1002" s="107">
        <f>R276/SUMIFS(R$3:R$722,$B$3:$B$722,$B1002)*SUMIFS(Calculations!$E$3:$E$53,Calculations!$A$3:$A$53,$B1002)</f>
        <v>0</v>
      </c>
    </row>
    <row r="1003" spans="2:18" ht="15.75" customHeight="1">
      <c r="B1003" s="107" t="s">
        <v>553</v>
      </c>
      <c r="C1003" s="107" t="s">
        <v>448</v>
      </c>
      <c r="D1003" s="107" t="s">
        <v>642</v>
      </c>
      <c r="E1003" s="107" t="str">
        <f t="shared" si="304"/>
        <v>hydro</v>
      </c>
      <c r="F1003" s="107">
        <f>F277/SUMIFS(F$3:F$722,$B$3:$B$722,$B1003)*SUMIFS(Calculations!$E$3:$E$53,Calculations!$A$3:$A$53,$B1003)</f>
        <v>0</v>
      </c>
      <c r="G1003" s="107">
        <f>G277/SUMIFS(G$3:G$722,$B$3:$B$722,$B1003)*SUMIFS(Calculations!$E$3:$E$53,Calculations!$A$3:$A$53,$B1003)</f>
        <v>0</v>
      </c>
      <c r="H1003" s="107">
        <f>H277/SUMIFS(H$3:H$722,$B$3:$B$722,$B1003)*SUMIFS(Calculations!$E$3:$E$53,Calculations!$A$3:$A$53,$B1003)</f>
        <v>0</v>
      </c>
      <c r="I1003" s="107">
        <f>I277/SUMIFS(I$3:I$722,$B$3:$B$722,$B1003)*SUMIFS(Calculations!$E$3:$E$53,Calculations!$A$3:$A$53,$B1003)</f>
        <v>0</v>
      </c>
      <c r="J1003" s="107">
        <f>J277/SUMIFS(J$3:J$722,$B$3:$B$722,$B1003)*SUMIFS(Calculations!$E$3:$E$53,Calculations!$A$3:$A$53,$B1003)</f>
        <v>0</v>
      </c>
      <c r="K1003" s="107">
        <f>K277/SUMIFS(K$3:K$722,$B$3:$B$722,$B1003)*SUMIFS(Calculations!$E$3:$E$53,Calculations!$A$3:$A$53,$B1003)</f>
        <v>0</v>
      </c>
      <c r="L1003" s="107">
        <f>L277/SUMIFS(L$3:L$722,$B$3:$B$722,$B1003)*SUMIFS(Calculations!$E$3:$E$53,Calculations!$A$3:$A$53,$B1003)</f>
        <v>0</v>
      </c>
      <c r="M1003" s="107">
        <f>M277/SUMIFS(M$3:M$722,$B$3:$B$722,$B1003)*SUMIFS(Calculations!$E$3:$E$53,Calculations!$A$3:$A$53,$B1003)</f>
        <v>0</v>
      </c>
      <c r="N1003" s="107">
        <f>N277/SUMIFS(N$3:N$722,$B$3:$B$722,$B1003)*SUMIFS(Calculations!$E$3:$E$53,Calculations!$A$3:$A$53,$B1003)</f>
        <v>0</v>
      </c>
      <c r="O1003" s="107">
        <f>O277/SUMIFS(O$3:O$722,$B$3:$B$722,$B1003)*SUMIFS(Calculations!$E$3:$E$53,Calculations!$A$3:$A$53,$B1003)</f>
        <v>0</v>
      </c>
      <c r="P1003" s="107">
        <f>P277/SUMIFS(P$3:P$722,$B$3:$B$722,$B1003)*SUMIFS(Calculations!$E$3:$E$53,Calculations!$A$3:$A$53,$B1003)</f>
        <v>0</v>
      </c>
      <c r="Q1003" s="107">
        <f>Q277/SUMIFS(Q$3:Q$722,$B$3:$B$722,$B1003)*SUMIFS(Calculations!$E$3:$E$53,Calculations!$A$3:$A$53,$B1003)</f>
        <v>0</v>
      </c>
      <c r="R1003" s="107">
        <f>R277/SUMIFS(R$3:R$722,$B$3:$B$722,$B1003)*SUMIFS(Calculations!$E$3:$E$53,Calculations!$A$3:$A$53,$B1003)</f>
        <v>0</v>
      </c>
    </row>
    <row r="1004" spans="2:18" ht="15.75" customHeight="1">
      <c r="B1004" s="107" t="s">
        <v>553</v>
      </c>
      <c r="C1004" s="107" t="s">
        <v>448</v>
      </c>
      <c r="D1004" s="107" t="s">
        <v>632</v>
      </c>
      <c r="E1004" s="107" t="str">
        <f t="shared" si="304"/>
        <v>hydro</v>
      </c>
      <c r="F1004" s="107">
        <f>F278/SUMIFS(F$3:F$722,$B$3:$B$722,$B1004)*SUMIFS(Calculations!$E$3:$E$53,Calculations!$A$3:$A$53,$B1004)</f>
        <v>0</v>
      </c>
      <c r="G1004" s="107">
        <f>G278/SUMIFS(G$3:G$722,$B$3:$B$722,$B1004)*SUMIFS(Calculations!$E$3:$E$53,Calculations!$A$3:$A$53,$B1004)</f>
        <v>0</v>
      </c>
      <c r="H1004" s="107">
        <f>H278/SUMIFS(H$3:H$722,$B$3:$B$722,$B1004)*SUMIFS(Calculations!$E$3:$E$53,Calculations!$A$3:$A$53,$B1004)</f>
        <v>0</v>
      </c>
      <c r="I1004" s="107">
        <f>I278/SUMIFS(I$3:I$722,$B$3:$B$722,$B1004)*SUMIFS(Calculations!$E$3:$E$53,Calculations!$A$3:$A$53,$B1004)</f>
        <v>0</v>
      </c>
      <c r="J1004" s="107">
        <f>J278/SUMIFS(J$3:J$722,$B$3:$B$722,$B1004)*SUMIFS(Calculations!$E$3:$E$53,Calculations!$A$3:$A$53,$B1004)</f>
        <v>0</v>
      </c>
      <c r="K1004" s="107">
        <f>K278/SUMIFS(K$3:K$722,$B$3:$B$722,$B1004)*SUMIFS(Calculations!$E$3:$E$53,Calculations!$A$3:$A$53,$B1004)</f>
        <v>0</v>
      </c>
      <c r="L1004" s="107">
        <f>L278/SUMIFS(L$3:L$722,$B$3:$B$722,$B1004)*SUMIFS(Calculations!$E$3:$E$53,Calculations!$A$3:$A$53,$B1004)</f>
        <v>0</v>
      </c>
      <c r="M1004" s="107">
        <f>M278/SUMIFS(M$3:M$722,$B$3:$B$722,$B1004)*SUMIFS(Calculations!$E$3:$E$53,Calculations!$A$3:$A$53,$B1004)</f>
        <v>0</v>
      </c>
      <c r="N1004" s="107">
        <f>N278/SUMIFS(N$3:N$722,$B$3:$B$722,$B1004)*SUMIFS(Calculations!$E$3:$E$53,Calculations!$A$3:$A$53,$B1004)</f>
        <v>0</v>
      </c>
      <c r="O1004" s="107">
        <f>O278/SUMIFS(O$3:O$722,$B$3:$B$722,$B1004)*SUMIFS(Calculations!$E$3:$E$53,Calculations!$A$3:$A$53,$B1004)</f>
        <v>0</v>
      </c>
      <c r="P1004" s="107">
        <f>P278/SUMIFS(P$3:P$722,$B$3:$B$722,$B1004)*SUMIFS(Calculations!$E$3:$E$53,Calculations!$A$3:$A$53,$B1004)</f>
        <v>0</v>
      </c>
      <c r="Q1004" s="107">
        <f>Q278/SUMIFS(Q$3:Q$722,$B$3:$B$722,$B1004)*SUMIFS(Calculations!$E$3:$E$53,Calculations!$A$3:$A$53,$B1004)</f>
        <v>0</v>
      </c>
      <c r="R1004" s="107">
        <f>R278/SUMIFS(R$3:R$722,$B$3:$B$722,$B1004)*SUMIFS(Calculations!$E$3:$E$53,Calculations!$A$3:$A$53,$B1004)</f>
        <v>0</v>
      </c>
    </row>
    <row r="1005" spans="2:18" ht="15.75" customHeight="1">
      <c r="B1005" s="107" t="s">
        <v>553</v>
      </c>
      <c r="C1005" s="107" t="s">
        <v>448</v>
      </c>
      <c r="D1005" s="107" t="s">
        <v>643</v>
      </c>
      <c r="E1005" s="107" t="str">
        <f t="shared" si="304"/>
        <v>onshore wind</v>
      </c>
      <c r="F1005" s="107">
        <f>F279/SUMIFS(F$3:F$722,$B$3:$B$722,$B1005)*SUMIFS(Calculations!$E$3:$E$53,Calculations!$A$3:$A$53,$B1005)</f>
        <v>0</v>
      </c>
      <c r="G1005" s="107">
        <f>G279/SUMIFS(G$3:G$722,$B$3:$B$722,$B1005)*SUMIFS(Calculations!$E$3:$E$53,Calculations!$A$3:$A$53,$B1005)</f>
        <v>0</v>
      </c>
      <c r="H1005" s="107">
        <f>H279/SUMIFS(H$3:H$722,$B$3:$B$722,$B1005)*SUMIFS(Calculations!$E$3:$E$53,Calculations!$A$3:$A$53,$B1005)</f>
        <v>0</v>
      </c>
      <c r="I1005" s="107">
        <f>I279/SUMIFS(I$3:I$722,$B$3:$B$722,$B1005)*SUMIFS(Calculations!$E$3:$E$53,Calculations!$A$3:$A$53,$B1005)</f>
        <v>0</v>
      </c>
      <c r="J1005" s="107">
        <f>J279/SUMIFS(J$3:J$722,$B$3:$B$722,$B1005)*SUMIFS(Calculations!$E$3:$E$53,Calculations!$A$3:$A$53,$B1005)</f>
        <v>0</v>
      </c>
      <c r="K1005" s="107">
        <f>K279/SUMIFS(K$3:K$722,$B$3:$B$722,$B1005)*SUMIFS(Calculations!$E$3:$E$53,Calculations!$A$3:$A$53,$B1005)</f>
        <v>0</v>
      </c>
      <c r="L1005" s="107">
        <f>L279/SUMIFS(L$3:L$722,$B$3:$B$722,$B1005)*SUMIFS(Calculations!$E$3:$E$53,Calculations!$A$3:$A$53,$B1005)</f>
        <v>0</v>
      </c>
      <c r="M1005" s="107">
        <f>M279/SUMIFS(M$3:M$722,$B$3:$B$722,$B1005)*SUMIFS(Calculations!$E$3:$E$53,Calculations!$A$3:$A$53,$B1005)</f>
        <v>0</v>
      </c>
      <c r="N1005" s="107">
        <f>N279/SUMIFS(N$3:N$722,$B$3:$B$722,$B1005)*SUMIFS(Calculations!$E$3:$E$53,Calculations!$A$3:$A$53,$B1005)</f>
        <v>0</v>
      </c>
      <c r="O1005" s="107">
        <f>O279/SUMIFS(O$3:O$722,$B$3:$B$722,$B1005)*SUMIFS(Calculations!$E$3:$E$53,Calculations!$A$3:$A$53,$B1005)</f>
        <v>0</v>
      </c>
      <c r="P1005" s="107">
        <f>P279/SUMIFS(P$3:P$722,$B$3:$B$722,$B1005)*SUMIFS(Calculations!$E$3:$E$53,Calculations!$A$3:$A$53,$B1005)</f>
        <v>0</v>
      </c>
      <c r="Q1005" s="107">
        <f>Q279/SUMIFS(Q$3:Q$722,$B$3:$B$722,$B1005)*SUMIFS(Calculations!$E$3:$E$53,Calculations!$A$3:$A$53,$B1005)</f>
        <v>0</v>
      </c>
      <c r="R1005" s="107">
        <f>R279/SUMIFS(R$3:R$722,$B$3:$B$722,$B1005)*SUMIFS(Calculations!$E$3:$E$53,Calculations!$A$3:$A$53,$B1005)</f>
        <v>0</v>
      </c>
    </row>
    <row r="1006" spans="2:18" ht="15.75" customHeight="1">
      <c r="B1006" s="107" t="s">
        <v>553</v>
      </c>
      <c r="C1006" s="107" t="s">
        <v>448</v>
      </c>
      <c r="D1006" s="107" t="s">
        <v>644</v>
      </c>
      <c r="E1006" s="107" t="str">
        <f t="shared" si="304"/>
        <v>natural gas nonpeaker</v>
      </c>
      <c r="F1006" s="107">
        <f>F280/SUMIFS(F$3:F$722,$B$3:$B$722,$B1006)*SUMIFS(Calculations!$E$3:$E$53,Calculations!$A$3:$A$53,$B1006)</f>
        <v>0</v>
      </c>
      <c r="G1006" s="107">
        <f>G280/SUMIFS(G$3:G$722,$B$3:$B$722,$B1006)*SUMIFS(Calculations!$E$3:$E$53,Calculations!$A$3:$A$53,$B1006)</f>
        <v>0</v>
      </c>
      <c r="H1006" s="107">
        <f>H280/SUMIFS(H$3:H$722,$B$3:$B$722,$B1006)*SUMIFS(Calculations!$E$3:$E$53,Calculations!$A$3:$A$53,$B1006)</f>
        <v>0</v>
      </c>
      <c r="I1006" s="107">
        <f>I280/SUMIFS(I$3:I$722,$B$3:$B$722,$B1006)*SUMIFS(Calculations!$E$3:$E$53,Calculations!$A$3:$A$53,$B1006)</f>
        <v>0</v>
      </c>
      <c r="J1006" s="107">
        <f>J280/SUMIFS(J$3:J$722,$B$3:$B$722,$B1006)*SUMIFS(Calculations!$E$3:$E$53,Calculations!$A$3:$A$53,$B1006)</f>
        <v>0</v>
      </c>
      <c r="K1006" s="107">
        <f>K280/SUMIFS(K$3:K$722,$B$3:$B$722,$B1006)*SUMIFS(Calculations!$E$3:$E$53,Calculations!$A$3:$A$53,$B1006)</f>
        <v>0</v>
      </c>
      <c r="L1006" s="107">
        <f>L280/SUMIFS(L$3:L$722,$B$3:$B$722,$B1006)*SUMIFS(Calculations!$E$3:$E$53,Calculations!$A$3:$A$53,$B1006)</f>
        <v>0</v>
      </c>
      <c r="M1006" s="107">
        <f>M280/SUMIFS(M$3:M$722,$B$3:$B$722,$B1006)*SUMIFS(Calculations!$E$3:$E$53,Calculations!$A$3:$A$53,$B1006)</f>
        <v>0</v>
      </c>
      <c r="N1006" s="107">
        <f>N280/SUMIFS(N$3:N$722,$B$3:$B$722,$B1006)*SUMIFS(Calculations!$E$3:$E$53,Calculations!$A$3:$A$53,$B1006)</f>
        <v>0</v>
      </c>
      <c r="O1006" s="107">
        <f>O280/SUMIFS(O$3:O$722,$B$3:$B$722,$B1006)*SUMIFS(Calculations!$E$3:$E$53,Calculations!$A$3:$A$53,$B1006)</f>
        <v>0</v>
      </c>
      <c r="P1006" s="107">
        <f>P280/SUMIFS(P$3:P$722,$B$3:$B$722,$B1006)*SUMIFS(Calculations!$E$3:$E$53,Calculations!$A$3:$A$53,$B1006)</f>
        <v>0</v>
      </c>
      <c r="Q1006" s="107">
        <f>Q280/SUMIFS(Q$3:Q$722,$B$3:$B$722,$B1006)*SUMIFS(Calculations!$E$3:$E$53,Calculations!$A$3:$A$53,$B1006)</f>
        <v>0</v>
      </c>
      <c r="R1006" s="107">
        <f>R280/SUMIFS(R$3:R$722,$B$3:$B$722,$B1006)*SUMIFS(Calculations!$E$3:$E$53,Calculations!$A$3:$A$53,$B1006)</f>
        <v>0</v>
      </c>
    </row>
    <row r="1007" spans="2:18" ht="15.75" customHeight="1">
      <c r="B1007" s="107" t="s">
        <v>553</v>
      </c>
      <c r="C1007" s="107" t="s">
        <v>448</v>
      </c>
      <c r="D1007" s="107" t="s">
        <v>645</v>
      </c>
      <c r="E1007" s="107" t="str">
        <f t="shared" si="304"/>
        <v>natural gas peaker</v>
      </c>
      <c r="F1007" s="107">
        <f>F281/SUMIFS(F$3:F$722,$B$3:$B$722,$B1007)*SUMIFS(Calculations!$E$3:$E$53,Calculations!$A$3:$A$53,$B1007)</f>
        <v>0</v>
      </c>
      <c r="G1007" s="107">
        <f>G281/SUMIFS(G$3:G$722,$B$3:$B$722,$B1007)*SUMIFS(Calculations!$E$3:$E$53,Calculations!$A$3:$A$53,$B1007)</f>
        <v>0</v>
      </c>
      <c r="H1007" s="107">
        <f>H281/SUMIFS(H$3:H$722,$B$3:$B$722,$B1007)*SUMIFS(Calculations!$E$3:$E$53,Calculations!$A$3:$A$53,$B1007)</f>
        <v>0</v>
      </c>
      <c r="I1007" s="107">
        <f>I281/SUMIFS(I$3:I$722,$B$3:$B$722,$B1007)*SUMIFS(Calculations!$E$3:$E$53,Calculations!$A$3:$A$53,$B1007)</f>
        <v>0</v>
      </c>
      <c r="J1007" s="107">
        <f>J281/SUMIFS(J$3:J$722,$B$3:$B$722,$B1007)*SUMIFS(Calculations!$E$3:$E$53,Calculations!$A$3:$A$53,$B1007)</f>
        <v>0</v>
      </c>
      <c r="K1007" s="107">
        <f>K281/SUMIFS(K$3:K$722,$B$3:$B$722,$B1007)*SUMIFS(Calculations!$E$3:$E$53,Calculations!$A$3:$A$53,$B1007)</f>
        <v>0</v>
      </c>
      <c r="L1007" s="107">
        <f>L281/SUMIFS(L$3:L$722,$B$3:$B$722,$B1007)*SUMIFS(Calculations!$E$3:$E$53,Calculations!$A$3:$A$53,$B1007)</f>
        <v>0</v>
      </c>
      <c r="M1007" s="107">
        <f>M281/SUMIFS(M$3:M$722,$B$3:$B$722,$B1007)*SUMIFS(Calculations!$E$3:$E$53,Calculations!$A$3:$A$53,$B1007)</f>
        <v>0</v>
      </c>
      <c r="N1007" s="107">
        <f>N281/SUMIFS(N$3:N$722,$B$3:$B$722,$B1007)*SUMIFS(Calculations!$E$3:$E$53,Calculations!$A$3:$A$53,$B1007)</f>
        <v>0</v>
      </c>
      <c r="O1007" s="107">
        <f>O281/SUMIFS(O$3:O$722,$B$3:$B$722,$B1007)*SUMIFS(Calculations!$E$3:$E$53,Calculations!$A$3:$A$53,$B1007)</f>
        <v>0</v>
      </c>
      <c r="P1007" s="107">
        <f>P281/SUMIFS(P$3:P$722,$B$3:$B$722,$B1007)*SUMIFS(Calculations!$E$3:$E$53,Calculations!$A$3:$A$53,$B1007)</f>
        <v>0</v>
      </c>
      <c r="Q1007" s="107">
        <f>Q281/SUMIFS(Q$3:Q$722,$B$3:$B$722,$B1007)*SUMIFS(Calculations!$E$3:$E$53,Calculations!$A$3:$A$53,$B1007)</f>
        <v>0</v>
      </c>
      <c r="R1007" s="107">
        <f>R281/SUMIFS(R$3:R$722,$B$3:$B$722,$B1007)*SUMIFS(Calculations!$E$3:$E$53,Calculations!$A$3:$A$53,$B1007)</f>
        <v>0</v>
      </c>
    </row>
    <row r="1008" spans="2:18" ht="15.75" customHeight="1">
      <c r="B1008" s="107" t="s">
        <v>553</v>
      </c>
      <c r="C1008" s="107" t="s">
        <v>448</v>
      </c>
      <c r="D1008" s="107" t="s">
        <v>646</v>
      </c>
      <c r="E1008" s="107" t="str">
        <f t="shared" si="304"/>
        <v>nuclear</v>
      </c>
      <c r="F1008" s="107">
        <f>F282/SUMIFS(F$3:F$722,$B$3:$B$722,$B1008)*SUMIFS(Calculations!$E$3:$E$53,Calculations!$A$3:$A$53,$B1008)</f>
        <v>0</v>
      </c>
      <c r="G1008" s="107">
        <f>G282/SUMIFS(G$3:G$722,$B$3:$B$722,$B1008)*SUMIFS(Calculations!$E$3:$E$53,Calculations!$A$3:$A$53,$B1008)</f>
        <v>0</v>
      </c>
      <c r="H1008" s="107">
        <f>H282/SUMIFS(H$3:H$722,$B$3:$B$722,$B1008)*SUMIFS(Calculations!$E$3:$E$53,Calculations!$A$3:$A$53,$B1008)</f>
        <v>0</v>
      </c>
      <c r="I1008" s="107">
        <f>I282/SUMIFS(I$3:I$722,$B$3:$B$722,$B1008)*SUMIFS(Calculations!$E$3:$E$53,Calculations!$A$3:$A$53,$B1008)</f>
        <v>0</v>
      </c>
      <c r="J1008" s="107">
        <f>J282/SUMIFS(J$3:J$722,$B$3:$B$722,$B1008)*SUMIFS(Calculations!$E$3:$E$53,Calculations!$A$3:$A$53,$B1008)</f>
        <v>0</v>
      </c>
      <c r="K1008" s="107">
        <f>K282/SUMIFS(K$3:K$722,$B$3:$B$722,$B1008)*SUMIFS(Calculations!$E$3:$E$53,Calculations!$A$3:$A$53,$B1008)</f>
        <v>0</v>
      </c>
      <c r="L1008" s="107">
        <f>L282/SUMIFS(L$3:L$722,$B$3:$B$722,$B1008)*SUMIFS(Calculations!$E$3:$E$53,Calculations!$A$3:$A$53,$B1008)</f>
        <v>0</v>
      </c>
      <c r="M1008" s="107">
        <f>M282/SUMIFS(M$3:M$722,$B$3:$B$722,$B1008)*SUMIFS(Calculations!$E$3:$E$53,Calculations!$A$3:$A$53,$B1008)</f>
        <v>0</v>
      </c>
      <c r="N1008" s="107">
        <f>N282/SUMIFS(N$3:N$722,$B$3:$B$722,$B1008)*SUMIFS(Calculations!$E$3:$E$53,Calculations!$A$3:$A$53,$B1008)</f>
        <v>0</v>
      </c>
      <c r="O1008" s="107">
        <f>O282/SUMIFS(O$3:O$722,$B$3:$B$722,$B1008)*SUMIFS(Calculations!$E$3:$E$53,Calculations!$A$3:$A$53,$B1008)</f>
        <v>0</v>
      </c>
      <c r="P1008" s="107">
        <f>P282/SUMIFS(P$3:P$722,$B$3:$B$722,$B1008)*SUMIFS(Calculations!$E$3:$E$53,Calculations!$A$3:$A$53,$B1008)</f>
        <v>0</v>
      </c>
      <c r="Q1008" s="107">
        <f>Q282/SUMIFS(Q$3:Q$722,$B$3:$B$722,$B1008)*SUMIFS(Calculations!$E$3:$E$53,Calculations!$A$3:$A$53,$B1008)</f>
        <v>0</v>
      </c>
      <c r="R1008" s="107">
        <f>R282/SUMIFS(R$3:R$722,$B$3:$B$722,$B1008)*SUMIFS(Calculations!$E$3:$E$53,Calculations!$A$3:$A$53,$B1008)</f>
        <v>0</v>
      </c>
    </row>
    <row r="1009" spans="2:18" ht="15.75" customHeight="1">
      <c r="B1009" s="107" t="s">
        <v>553</v>
      </c>
      <c r="C1009" s="107" t="s">
        <v>448</v>
      </c>
      <c r="D1009" s="107" t="s">
        <v>647</v>
      </c>
      <c r="E1009" s="107" t="str">
        <f t="shared" si="304"/>
        <v>offshore wind</v>
      </c>
      <c r="F1009" s="107">
        <f>F283/SUMIFS(F$3:F$722,$B$3:$B$722,$B1009)*SUMIFS(Calculations!$E$3:$E$53,Calculations!$A$3:$A$53,$B1009)</f>
        <v>0</v>
      </c>
      <c r="G1009" s="107">
        <f>G283/SUMIFS(G$3:G$722,$B$3:$B$722,$B1009)*SUMIFS(Calculations!$E$3:$E$53,Calculations!$A$3:$A$53,$B1009)</f>
        <v>0</v>
      </c>
      <c r="H1009" s="107">
        <f>H283/SUMIFS(H$3:H$722,$B$3:$B$722,$B1009)*SUMIFS(Calculations!$E$3:$E$53,Calculations!$A$3:$A$53,$B1009)</f>
        <v>0</v>
      </c>
      <c r="I1009" s="107">
        <f>I283/SUMIFS(I$3:I$722,$B$3:$B$722,$B1009)*SUMIFS(Calculations!$E$3:$E$53,Calculations!$A$3:$A$53,$B1009)</f>
        <v>0</v>
      </c>
      <c r="J1009" s="107">
        <f>J283/SUMIFS(J$3:J$722,$B$3:$B$722,$B1009)*SUMIFS(Calculations!$E$3:$E$53,Calculations!$A$3:$A$53,$B1009)</f>
        <v>0</v>
      </c>
      <c r="K1009" s="107">
        <f>K283/SUMIFS(K$3:K$722,$B$3:$B$722,$B1009)*SUMIFS(Calculations!$E$3:$E$53,Calculations!$A$3:$A$53,$B1009)</f>
        <v>0</v>
      </c>
      <c r="L1009" s="107">
        <f>L283/SUMIFS(L$3:L$722,$B$3:$B$722,$B1009)*SUMIFS(Calculations!$E$3:$E$53,Calculations!$A$3:$A$53,$B1009)</f>
        <v>0</v>
      </c>
      <c r="M1009" s="107">
        <f>M283/SUMIFS(M$3:M$722,$B$3:$B$722,$B1009)*SUMIFS(Calculations!$E$3:$E$53,Calculations!$A$3:$A$53,$B1009)</f>
        <v>0</v>
      </c>
      <c r="N1009" s="107">
        <f>N283/SUMIFS(N$3:N$722,$B$3:$B$722,$B1009)*SUMIFS(Calculations!$E$3:$E$53,Calculations!$A$3:$A$53,$B1009)</f>
        <v>0</v>
      </c>
      <c r="O1009" s="107">
        <f>O283/SUMIFS(O$3:O$722,$B$3:$B$722,$B1009)*SUMIFS(Calculations!$E$3:$E$53,Calculations!$A$3:$A$53,$B1009)</f>
        <v>0</v>
      </c>
      <c r="P1009" s="107">
        <f>P283/SUMIFS(P$3:P$722,$B$3:$B$722,$B1009)*SUMIFS(Calculations!$E$3:$E$53,Calculations!$A$3:$A$53,$B1009)</f>
        <v>0</v>
      </c>
      <c r="Q1009" s="107">
        <f>Q283/SUMIFS(Q$3:Q$722,$B$3:$B$722,$B1009)*SUMIFS(Calculations!$E$3:$E$53,Calculations!$A$3:$A$53,$B1009)</f>
        <v>0</v>
      </c>
      <c r="R1009" s="107">
        <f>R283/SUMIFS(R$3:R$722,$B$3:$B$722,$B1009)*SUMIFS(Calculations!$E$3:$E$53,Calculations!$A$3:$A$53,$B1009)</f>
        <v>0</v>
      </c>
    </row>
    <row r="1010" spans="2:18" ht="15.75" customHeight="1">
      <c r="B1010" s="107" t="s">
        <v>553</v>
      </c>
      <c r="C1010" s="107" t="s">
        <v>448</v>
      </c>
      <c r="D1010" s="107" t="s">
        <v>648</v>
      </c>
      <c r="E1010" s="107" t="str">
        <f t="shared" si="304"/>
        <v>crude oil</v>
      </c>
      <c r="F1010" s="107">
        <f>F284/SUMIFS(F$3:F$722,$B$3:$B$722,$B1010)*SUMIFS(Calculations!$E$3:$E$53,Calculations!$A$3:$A$53,$B1010)</f>
        <v>0</v>
      </c>
      <c r="G1010" s="107">
        <f>G284/SUMIFS(G$3:G$722,$B$3:$B$722,$B1010)*SUMIFS(Calculations!$E$3:$E$53,Calculations!$A$3:$A$53,$B1010)</f>
        <v>0</v>
      </c>
      <c r="H1010" s="107">
        <f>H284/SUMIFS(H$3:H$722,$B$3:$B$722,$B1010)*SUMIFS(Calculations!$E$3:$E$53,Calculations!$A$3:$A$53,$B1010)</f>
        <v>0</v>
      </c>
      <c r="I1010" s="107">
        <f>I284/SUMIFS(I$3:I$722,$B$3:$B$722,$B1010)*SUMIFS(Calculations!$E$3:$E$53,Calculations!$A$3:$A$53,$B1010)</f>
        <v>0</v>
      </c>
      <c r="J1010" s="107">
        <f>J284/SUMIFS(J$3:J$722,$B$3:$B$722,$B1010)*SUMIFS(Calculations!$E$3:$E$53,Calculations!$A$3:$A$53,$B1010)</f>
        <v>0</v>
      </c>
      <c r="K1010" s="107">
        <f>K284/SUMIFS(K$3:K$722,$B$3:$B$722,$B1010)*SUMIFS(Calculations!$E$3:$E$53,Calculations!$A$3:$A$53,$B1010)</f>
        <v>0</v>
      </c>
      <c r="L1010" s="107">
        <f>L284/SUMIFS(L$3:L$722,$B$3:$B$722,$B1010)*SUMIFS(Calculations!$E$3:$E$53,Calculations!$A$3:$A$53,$B1010)</f>
        <v>0</v>
      </c>
      <c r="M1010" s="107">
        <f>M284/SUMIFS(M$3:M$722,$B$3:$B$722,$B1010)*SUMIFS(Calculations!$E$3:$E$53,Calculations!$A$3:$A$53,$B1010)</f>
        <v>0</v>
      </c>
      <c r="N1010" s="107">
        <f>N284/SUMIFS(N$3:N$722,$B$3:$B$722,$B1010)*SUMIFS(Calculations!$E$3:$E$53,Calculations!$A$3:$A$53,$B1010)</f>
        <v>0</v>
      </c>
      <c r="O1010" s="107">
        <f>O284/SUMIFS(O$3:O$722,$B$3:$B$722,$B1010)*SUMIFS(Calculations!$E$3:$E$53,Calculations!$A$3:$A$53,$B1010)</f>
        <v>0</v>
      </c>
      <c r="P1010" s="107">
        <f>P284/SUMIFS(P$3:P$722,$B$3:$B$722,$B1010)*SUMIFS(Calculations!$E$3:$E$53,Calculations!$A$3:$A$53,$B1010)</f>
        <v>0</v>
      </c>
      <c r="Q1010" s="107">
        <f>Q284/SUMIFS(Q$3:Q$722,$B$3:$B$722,$B1010)*SUMIFS(Calculations!$E$3:$E$53,Calculations!$A$3:$A$53,$B1010)</f>
        <v>0</v>
      </c>
      <c r="R1010" s="107">
        <f>R284/SUMIFS(R$3:R$722,$B$3:$B$722,$B1010)*SUMIFS(Calculations!$E$3:$E$53,Calculations!$A$3:$A$53,$B1010)</f>
        <v>0</v>
      </c>
    </row>
    <row r="1011" spans="2:18" ht="15.75" customHeight="1">
      <c r="B1011" s="107" t="s">
        <v>553</v>
      </c>
      <c r="C1011" s="107" t="s">
        <v>448</v>
      </c>
      <c r="D1011" s="107" t="s">
        <v>649</v>
      </c>
      <c r="E1011" s="107" t="str">
        <f t="shared" si="304"/>
        <v>solar PV</v>
      </c>
      <c r="F1011" s="107">
        <f>F285/SUMIFS(F$3:F$722,$B$3:$B$722,$B1011)*SUMIFS(Calculations!$E$3:$E$53,Calculations!$A$3:$A$53,$B1011)</f>
        <v>0</v>
      </c>
      <c r="G1011" s="107">
        <f>G285/SUMIFS(G$3:G$722,$B$3:$B$722,$B1011)*SUMIFS(Calculations!$E$3:$E$53,Calculations!$A$3:$A$53,$B1011)</f>
        <v>0</v>
      </c>
      <c r="H1011" s="107">
        <f>H285/SUMIFS(H$3:H$722,$B$3:$B$722,$B1011)*SUMIFS(Calculations!$E$3:$E$53,Calculations!$A$3:$A$53,$B1011)</f>
        <v>0</v>
      </c>
      <c r="I1011" s="107">
        <f>I285/SUMIFS(I$3:I$722,$B$3:$B$722,$B1011)*SUMIFS(Calculations!$E$3:$E$53,Calculations!$A$3:$A$53,$B1011)</f>
        <v>0</v>
      </c>
      <c r="J1011" s="107">
        <f>J285/SUMIFS(J$3:J$722,$B$3:$B$722,$B1011)*SUMIFS(Calculations!$E$3:$E$53,Calculations!$A$3:$A$53,$B1011)</f>
        <v>0</v>
      </c>
      <c r="K1011" s="107">
        <f>K285/SUMIFS(K$3:K$722,$B$3:$B$722,$B1011)*SUMIFS(Calculations!$E$3:$E$53,Calculations!$A$3:$A$53,$B1011)</f>
        <v>0</v>
      </c>
      <c r="L1011" s="107">
        <f>L285/SUMIFS(L$3:L$722,$B$3:$B$722,$B1011)*SUMIFS(Calculations!$E$3:$E$53,Calculations!$A$3:$A$53,$B1011)</f>
        <v>0</v>
      </c>
      <c r="M1011" s="107">
        <f>M285/SUMIFS(M$3:M$722,$B$3:$B$722,$B1011)*SUMIFS(Calculations!$E$3:$E$53,Calculations!$A$3:$A$53,$B1011)</f>
        <v>0</v>
      </c>
      <c r="N1011" s="107">
        <f>N285/SUMIFS(N$3:N$722,$B$3:$B$722,$B1011)*SUMIFS(Calculations!$E$3:$E$53,Calculations!$A$3:$A$53,$B1011)</f>
        <v>0</v>
      </c>
      <c r="O1011" s="107">
        <f>O285/SUMIFS(O$3:O$722,$B$3:$B$722,$B1011)*SUMIFS(Calculations!$E$3:$E$53,Calculations!$A$3:$A$53,$B1011)</f>
        <v>0</v>
      </c>
      <c r="P1011" s="107">
        <f>P285/SUMIFS(P$3:P$722,$B$3:$B$722,$B1011)*SUMIFS(Calculations!$E$3:$E$53,Calculations!$A$3:$A$53,$B1011)</f>
        <v>0</v>
      </c>
      <c r="Q1011" s="107">
        <f>Q285/SUMIFS(Q$3:Q$722,$B$3:$B$722,$B1011)*SUMIFS(Calculations!$E$3:$E$53,Calculations!$A$3:$A$53,$B1011)</f>
        <v>0</v>
      </c>
      <c r="R1011" s="107">
        <f>R285/SUMIFS(R$3:R$722,$B$3:$B$722,$B1011)*SUMIFS(Calculations!$E$3:$E$53,Calculations!$A$3:$A$53,$B1011)</f>
        <v>0</v>
      </c>
    </row>
    <row r="1012" spans="2:18" ht="15.75" customHeight="1">
      <c r="B1012" s="107" t="s">
        <v>553</v>
      </c>
      <c r="C1012" s="107" t="s">
        <v>448</v>
      </c>
      <c r="D1012" s="107" t="s">
        <v>650</v>
      </c>
      <c r="E1012" s="107" t="str">
        <f t="shared" si="304"/>
        <v>storage</v>
      </c>
      <c r="F1012" s="107">
        <f>F286/SUMIFS(F$3:F$722,$B$3:$B$722,$B1012)*SUMIFS(Calculations!$E$3:$E$53,Calculations!$A$3:$A$53,$B1012)</f>
        <v>0</v>
      </c>
      <c r="G1012" s="107">
        <f>G286/SUMIFS(G$3:G$722,$B$3:$B$722,$B1012)*SUMIFS(Calculations!$E$3:$E$53,Calculations!$A$3:$A$53,$B1012)</f>
        <v>0</v>
      </c>
      <c r="H1012" s="107">
        <f>H286/SUMIFS(H$3:H$722,$B$3:$B$722,$B1012)*SUMIFS(Calculations!$E$3:$E$53,Calculations!$A$3:$A$53,$B1012)</f>
        <v>0</v>
      </c>
      <c r="I1012" s="107">
        <f>I286/SUMIFS(I$3:I$722,$B$3:$B$722,$B1012)*SUMIFS(Calculations!$E$3:$E$53,Calculations!$A$3:$A$53,$B1012)</f>
        <v>0</v>
      </c>
      <c r="J1012" s="107">
        <f>J286/SUMIFS(J$3:J$722,$B$3:$B$722,$B1012)*SUMIFS(Calculations!$E$3:$E$53,Calculations!$A$3:$A$53,$B1012)</f>
        <v>0</v>
      </c>
      <c r="K1012" s="107">
        <f>K286/SUMIFS(K$3:K$722,$B$3:$B$722,$B1012)*SUMIFS(Calculations!$E$3:$E$53,Calculations!$A$3:$A$53,$B1012)</f>
        <v>0</v>
      </c>
      <c r="L1012" s="107">
        <f>L286/SUMIFS(L$3:L$722,$B$3:$B$722,$B1012)*SUMIFS(Calculations!$E$3:$E$53,Calculations!$A$3:$A$53,$B1012)</f>
        <v>0</v>
      </c>
      <c r="M1012" s="107">
        <f>M286/SUMIFS(M$3:M$722,$B$3:$B$722,$B1012)*SUMIFS(Calculations!$E$3:$E$53,Calculations!$A$3:$A$53,$B1012)</f>
        <v>0</v>
      </c>
      <c r="N1012" s="107">
        <f>N286/SUMIFS(N$3:N$722,$B$3:$B$722,$B1012)*SUMIFS(Calculations!$E$3:$E$53,Calculations!$A$3:$A$53,$B1012)</f>
        <v>0</v>
      </c>
      <c r="O1012" s="107">
        <f>O286/SUMIFS(O$3:O$722,$B$3:$B$722,$B1012)*SUMIFS(Calculations!$E$3:$E$53,Calculations!$A$3:$A$53,$B1012)</f>
        <v>0</v>
      </c>
      <c r="P1012" s="107">
        <f>P286/SUMIFS(P$3:P$722,$B$3:$B$722,$B1012)*SUMIFS(Calculations!$E$3:$E$53,Calculations!$A$3:$A$53,$B1012)</f>
        <v>0</v>
      </c>
      <c r="Q1012" s="107">
        <f>Q286/SUMIFS(Q$3:Q$722,$B$3:$B$722,$B1012)*SUMIFS(Calculations!$E$3:$E$53,Calculations!$A$3:$A$53,$B1012)</f>
        <v>0</v>
      </c>
      <c r="R1012" s="107">
        <f>R286/SUMIFS(R$3:R$722,$B$3:$B$722,$B1012)*SUMIFS(Calculations!$E$3:$E$53,Calculations!$A$3:$A$53,$B1012)</f>
        <v>0</v>
      </c>
    </row>
    <row r="1013" spans="2:18" ht="15.75" customHeight="1">
      <c r="B1013" s="107" t="s">
        <v>553</v>
      </c>
      <c r="C1013" s="107" t="s">
        <v>448</v>
      </c>
      <c r="D1013" s="107" t="s">
        <v>652</v>
      </c>
      <c r="E1013" s="107" t="str">
        <f t="shared" si="304"/>
        <v>solar PV</v>
      </c>
      <c r="F1013" s="107">
        <f>F287/SUMIFS(F$3:F$722,$B$3:$B$722,$B1013)*SUMIFS(Calculations!$E$3:$E$53,Calculations!$A$3:$A$53,$B1013)</f>
        <v>0</v>
      </c>
      <c r="G1013" s="107">
        <f>G287/SUMIFS(G$3:G$722,$B$3:$B$722,$B1013)*SUMIFS(Calculations!$E$3:$E$53,Calculations!$A$3:$A$53,$B1013)</f>
        <v>0</v>
      </c>
      <c r="H1013" s="107">
        <f>H287/SUMIFS(H$3:H$722,$B$3:$B$722,$B1013)*SUMIFS(Calculations!$E$3:$E$53,Calculations!$A$3:$A$53,$B1013)</f>
        <v>0</v>
      </c>
      <c r="I1013" s="107">
        <f>I287/SUMIFS(I$3:I$722,$B$3:$B$722,$B1013)*SUMIFS(Calculations!$E$3:$E$53,Calculations!$A$3:$A$53,$B1013)</f>
        <v>0</v>
      </c>
      <c r="J1013" s="107">
        <f>J287/SUMIFS(J$3:J$722,$B$3:$B$722,$B1013)*SUMIFS(Calculations!$E$3:$E$53,Calculations!$A$3:$A$53,$B1013)</f>
        <v>0</v>
      </c>
      <c r="K1013" s="107">
        <f>K287/SUMIFS(K$3:K$722,$B$3:$B$722,$B1013)*SUMIFS(Calculations!$E$3:$E$53,Calculations!$A$3:$A$53,$B1013)</f>
        <v>0</v>
      </c>
      <c r="L1013" s="107">
        <f>L287/SUMIFS(L$3:L$722,$B$3:$B$722,$B1013)*SUMIFS(Calculations!$E$3:$E$53,Calculations!$A$3:$A$53,$B1013)</f>
        <v>0</v>
      </c>
      <c r="M1013" s="107">
        <f>M287/SUMIFS(M$3:M$722,$B$3:$B$722,$B1013)*SUMIFS(Calculations!$E$3:$E$53,Calculations!$A$3:$A$53,$B1013)</f>
        <v>0</v>
      </c>
      <c r="N1013" s="107">
        <f>N287/SUMIFS(N$3:N$722,$B$3:$B$722,$B1013)*SUMIFS(Calculations!$E$3:$E$53,Calculations!$A$3:$A$53,$B1013)</f>
        <v>0</v>
      </c>
      <c r="O1013" s="107">
        <f>O287/SUMIFS(O$3:O$722,$B$3:$B$722,$B1013)*SUMIFS(Calculations!$E$3:$E$53,Calculations!$A$3:$A$53,$B1013)</f>
        <v>0</v>
      </c>
      <c r="P1013" s="107">
        <f>P287/SUMIFS(P$3:P$722,$B$3:$B$722,$B1013)*SUMIFS(Calculations!$E$3:$E$53,Calculations!$A$3:$A$53,$B1013)</f>
        <v>0</v>
      </c>
      <c r="Q1013" s="107">
        <f>Q287/SUMIFS(Q$3:Q$722,$B$3:$B$722,$B1013)*SUMIFS(Calculations!$E$3:$E$53,Calculations!$A$3:$A$53,$B1013)</f>
        <v>0</v>
      </c>
      <c r="R1013" s="107">
        <f>R287/SUMIFS(R$3:R$722,$B$3:$B$722,$B1013)*SUMIFS(Calculations!$E$3:$E$53,Calculations!$A$3:$A$53,$B1013)</f>
        <v>0</v>
      </c>
    </row>
    <row r="1014" spans="2:18" ht="15.75" customHeight="1">
      <c r="B1014" s="107" t="s">
        <v>556</v>
      </c>
      <c r="C1014" s="107" t="s">
        <v>448</v>
      </c>
      <c r="D1014" s="107" t="s">
        <v>638</v>
      </c>
      <c r="E1014" s="107" t="str">
        <f t="shared" si="304"/>
        <v>biomass</v>
      </c>
      <c r="F1014" s="107">
        <f>F288/SUMIFS(F$3:F$722,$B$3:$B$722,$B1014)*SUMIFS(Calculations!$E$3:$E$53,Calculations!$A$3:$A$53,$B1014)</f>
        <v>0</v>
      </c>
      <c r="G1014" s="107">
        <f>G288/SUMIFS(G$3:G$722,$B$3:$B$722,$B1014)*SUMIFS(Calculations!$E$3:$E$53,Calculations!$A$3:$A$53,$B1014)</f>
        <v>0</v>
      </c>
      <c r="H1014" s="107">
        <f>H288/SUMIFS(H$3:H$722,$B$3:$B$722,$B1014)*SUMIFS(Calculations!$E$3:$E$53,Calculations!$A$3:$A$53,$B1014)</f>
        <v>0</v>
      </c>
      <c r="I1014" s="107">
        <f>I288/SUMIFS(I$3:I$722,$B$3:$B$722,$B1014)*SUMIFS(Calculations!$E$3:$E$53,Calculations!$A$3:$A$53,$B1014)</f>
        <v>0</v>
      </c>
      <c r="J1014" s="107">
        <f>J288/SUMIFS(J$3:J$722,$B$3:$B$722,$B1014)*SUMIFS(Calculations!$E$3:$E$53,Calculations!$A$3:$A$53,$B1014)</f>
        <v>0</v>
      </c>
      <c r="K1014" s="107">
        <f>K288/SUMIFS(K$3:K$722,$B$3:$B$722,$B1014)*SUMIFS(Calculations!$E$3:$E$53,Calculations!$A$3:$A$53,$B1014)</f>
        <v>0</v>
      </c>
      <c r="L1014" s="107">
        <f>L288/SUMIFS(L$3:L$722,$B$3:$B$722,$B1014)*SUMIFS(Calculations!$E$3:$E$53,Calculations!$A$3:$A$53,$B1014)</f>
        <v>0</v>
      </c>
      <c r="M1014" s="107">
        <f>M288/SUMIFS(M$3:M$722,$B$3:$B$722,$B1014)*SUMIFS(Calculations!$E$3:$E$53,Calculations!$A$3:$A$53,$B1014)</f>
        <v>0</v>
      </c>
      <c r="N1014" s="107">
        <f>N288/SUMIFS(N$3:N$722,$B$3:$B$722,$B1014)*SUMIFS(Calculations!$E$3:$E$53,Calculations!$A$3:$A$53,$B1014)</f>
        <v>0</v>
      </c>
      <c r="O1014" s="107">
        <f>O288/SUMIFS(O$3:O$722,$B$3:$B$722,$B1014)*SUMIFS(Calculations!$E$3:$E$53,Calculations!$A$3:$A$53,$B1014)</f>
        <v>0</v>
      </c>
      <c r="P1014" s="107">
        <f>P288/SUMIFS(P$3:P$722,$B$3:$B$722,$B1014)*SUMIFS(Calculations!$E$3:$E$53,Calculations!$A$3:$A$53,$B1014)</f>
        <v>0</v>
      </c>
      <c r="Q1014" s="107">
        <f>Q288/SUMIFS(Q$3:Q$722,$B$3:$B$722,$B1014)*SUMIFS(Calculations!$E$3:$E$53,Calculations!$A$3:$A$53,$B1014)</f>
        <v>0</v>
      </c>
      <c r="R1014" s="107">
        <f>R288/SUMIFS(R$3:R$722,$B$3:$B$722,$B1014)*SUMIFS(Calculations!$E$3:$E$53,Calculations!$A$3:$A$53,$B1014)</f>
        <v>0</v>
      </c>
    </row>
    <row r="1015" spans="2:18" ht="15.75" customHeight="1">
      <c r="B1015" s="107" t="s">
        <v>556</v>
      </c>
      <c r="C1015" s="107" t="s">
        <v>448</v>
      </c>
      <c r="D1015" s="107" t="s">
        <v>639</v>
      </c>
      <c r="E1015" s="107" t="str">
        <f t="shared" si="304"/>
        <v>hard coal</v>
      </c>
      <c r="F1015" s="107">
        <f>F289/SUMIFS(F$3:F$722,$B$3:$B$722,$B1015)*SUMIFS(Calculations!$E$3:$E$53,Calculations!$A$3:$A$53,$B1015)</f>
        <v>0</v>
      </c>
      <c r="G1015" s="107">
        <f>G289/SUMIFS(G$3:G$722,$B$3:$B$722,$B1015)*SUMIFS(Calculations!$E$3:$E$53,Calculations!$A$3:$A$53,$B1015)</f>
        <v>0</v>
      </c>
      <c r="H1015" s="107">
        <f>H289/SUMIFS(H$3:H$722,$B$3:$B$722,$B1015)*SUMIFS(Calculations!$E$3:$E$53,Calculations!$A$3:$A$53,$B1015)</f>
        <v>0</v>
      </c>
      <c r="I1015" s="107">
        <f>I289/SUMIFS(I$3:I$722,$B$3:$B$722,$B1015)*SUMIFS(Calculations!$E$3:$E$53,Calculations!$A$3:$A$53,$B1015)</f>
        <v>0</v>
      </c>
      <c r="J1015" s="107">
        <f>J289/SUMIFS(J$3:J$722,$B$3:$B$722,$B1015)*SUMIFS(Calculations!$E$3:$E$53,Calculations!$A$3:$A$53,$B1015)</f>
        <v>0</v>
      </c>
      <c r="K1015" s="107">
        <f>K289/SUMIFS(K$3:K$722,$B$3:$B$722,$B1015)*SUMIFS(Calculations!$E$3:$E$53,Calculations!$A$3:$A$53,$B1015)</f>
        <v>0</v>
      </c>
      <c r="L1015" s="107">
        <f>L289/SUMIFS(L$3:L$722,$B$3:$B$722,$B1015)*SUMIFS(Calculations!$E$3:$E$53,Calculations!$A$3:$A$53,$B1015)</f>
        <v>0</v>
      </c>
      <c r="M1015" s="107">
        <f>M289/SUMIFS(M$3:M$722,$B$3:$B$722,$B1015)*SUMIFS(Calculations!$E$3:$E$53,Calculations!$A$3:$A$53,$B1015)</f>
        <v>0</v>
      </c>
      <c r="N1015" s="107">
        <f>N289/SUMIFS(N$3:N$722,$B$3:$B$722,$B1015)*SUMIFS(Calculations!$E$3:$E$53,Calculations!$A$3:$A$53,$B1015)</f>
        <v>0</v>
      </c>
      <c r="O1015" s="107">
        <f>O289/SUMIFS(O$3:O$722,$B$3:$B$722,$B1015)*SUMIFS(Calculations!$E$3:$E$53,Calculations!$A$3:$A$53,$B1015)</f>
        <v>0</v>
      </c>
      <c r="P1015" s="107">
        <f>P289/SUMIFS(P$3:P$722,$B$3:$B$722,$B1015)*SUMIFS(Calculations!$E$3:$E$53,Calculations!$A$3:$A$53,$B1015)</f>
        <v>0</v>
      </c>
      <c r="Q1015" s="107">
        <f>Q289/SUMIFS(Q$3:Q$722,$B$3:$B$722,$B1015)*SUMIFS(Calculations!$E$3:$E$53,Calculations!$A$3:$A$53,$B1015)</f>
        <v>0</v>
      </c>
      <c r="R1015" s="107">
        <f>R289/SUMIFS(R$3:R$722,$B$3:$B$722,$B1015)*SUMIFS(Calculations!$E$3:$E$53,Calculations!$A$3:$A$53,$B1015)</f>
        <v>0</v>
      </c>
    </row>
    <row r="1016" spans="2:18" ht="15.75" customHeight="1">
      <c r="B1016" s="107" t="s">
        <v>556</v>
      </c>
      <c r="C1016" s="107" t="s">
        <v>448</v>
      </c>
      <c r="D1016" s="107" t="s">
        <v>640</v>
      </c>
      <c r="E1016" s="107" t="str">
        <f t="shared" si="304"/>
        <v>solar thermal</v>
      </c>
      <c r="F1016" s="107">
        <f>F290/SUMIFS(F$3:F$722,$B$3:$B$722,$B1016)*SUMIFS(Calculations!$E$3:$E$53,Calculations!$A$3:$A$53,$B1016)</f>
        <v>0</v>
      </c>
      <c r="G1016" s="107">
        <f>G290/SUMIFS(G$3:G$722,$B$3:$B$722,$B1016)*SUMIFS(Calculations!$E$3:$E$53,Calculations!$A$3:$A$53,$B1016)</f>
        <v>0</v>
      </c>
      <c r="H1016" s="107">
        <f>H290/SUMIFS(H$3:H$722,$B$3:$B$722,$B1016)*SUMIFS(Calculations!$E$3:$E$53,Calculations!$A$3:$A$53,$B1016)</f>
        <v>0</v>
      </c>
      <c r="I1016" s="107">
        <f>I290/SUMIFS(I$3:I$722,$B$3:$B$722,$B1016)*SUMIFS(Calculations!$E$3:$E$53,Calculations!$A$3:$A$53,$B1016)</f>
        <v>0</v>
      </c>
      <c r="J1016" s="107">
        <f>J290/SUMIFS(J$3:J$722,$B$3:$B$722,$B1016)*SUMIFS(Calculations!$E$3:$E$53,Calculations!$A$3:$A$53,$B1016)</f>
        <v>0</v>
      </c>
      <c r="K1016" s="107">
        <f>K290/SUMIFS(K$3:K$722,$B$3:$B$722,$B1016)*SUMIFS(Calculations!$E$3:$E$53,Calculations!$A$3:$A$53,$B1016)</f>
        <v>0</v>
      </c>
      <c r="L1016" s="107">
        <f>L290/SUMIFS(L$3:L$722,$B$3:$B$722,$B1016)*SUMIFS(Calculations!$E$3:$E$53,Calculations!$A$3:$A$53,$B1016)</f>
        <v>0</v>
      </c>
      <c r="M1016" s="107">
        <f>M290/SUMIFS(M$3:M$722,$B$3:$B$722,$B1016)*SUMIFS(Calculations!$E$3:$E$53,Calculations!$A$3:$A$53,$B1016)</f>
        <v>0</v>
      </c>
      <c r="N1016" s="107">
        <f>N290/SUMIFS(N$3:N$722,$B$3:$B$722,$B1016)*SUMIFS(Calculations!$E$3:$E$53,Calculations!$A$3:$A$53,$B1016)</f>
        <v>0</v>
      </c>
      <c r="O1016" s="107">
        <f>O290/SUMIFS(O$3:O$722,$B$3:$B$722,$B1016)*SUMIFS(Calculations!$E$3:$E$53,Calculations!$A$3:$A$53,$B1016)</f>
        <v>0</v>
      </c>
      <c r="P1016" s="107">
        <f>P290/SUMIFS(P$3:P$722,$B$3:$B$722,$B1016)*SUMIFS(Calculations!$E$3:$E$53,Calculations!$A$3:$A$53,$B1016)</f>
        <v>0</v>
      </c>
      <c r="Q1016" s="107">
        <f>Q290/SUMIFS(Q$3:Q$722,$B$3:$B$722,$B1016)*SUMIFS(Calculations!$E$3:$E$53,Calculations!$A$3:$A$53,$B1016)</f>
        <v>0</v>
      </c>
      <c r="R1016" s="107">
        <f>R290/SUMIFS(R$3:R$722,$B$3:$B$722,$B1016)*SUMIFS(Calculations!$E$3:$E$53,Calculations!$A$3:$A$53,$B1016)</f>
        <v>0</v>
      </c>
    </row>
    <row r="1017" spans="2:18" ht="15.75" customHeight="1">
      <c r="B1017" s="107" t="s">
        <v>556</v>
      </c>
      <c r="C1017" s="107" t="s">
        <v>448</v>
      </c>
      <c r="D1017" s="107" t="s">
        <v>641</v>
      </c>
      <c r="E1017" s="107" t="str">
        <f t="shared" si="304"/>
        <v>geothermal</v>
      </c>
      <c r="F1017" s="107">
        <f>F291/SUMIFS(F$3:F$722,$B$3:$B$722,$B1017)*SUMIFS(Calculations!$E$3:$E$53,Calculations!$A$3:$A$53,$B1017)</f>
        <v>0</v>
      </c>
      <c r="G1017" s="107">
        <f>G291/SUMIFS(G$3:G$722,$B$3:$B$722,$B1017)*SUMIFS(Calculations!$E$3:$E$53,Calculations!$A$3:$A$53,$B1017)</f>
        <v>0</v>
      </c>
      <c r="H1017" s="107">
        <f>H291/SUMIFS(H$3:H$722,$B$3:$B$722,$B1017)*SUMIFS(Calculations!$E$3:$E$53,Calculations!$A$3:$A$53,$B1017)</f>
        <v>0</v>
      </c>
      <c r="I1017" s="107">
        <f>I291/SUMIFS(I$3:I$722,$B$3:$B$722,$B1017)*SUMIFS(Calculations!$E$3:$E$53,Calculations!$A$3:$A$53,$B1017)</f>
        <v>0</v>
      </c>
      <c r="J1017" s="107">
        <f>J291/SUMIFS(J$3:J$722,$B$3:$B$722,$B1017)*SUMIFS(Calculations!$E$3:$E$53,Calculations!$A$3:$A$53,$B1017)</f>
        <v>0</v>
      </c>
      <c r="K1017" s="107">
        <f>K291/SUMIFS(K$3:K$722,$B$3:$B$722,$B1017)*SUMIFS(Calculations!$E$3:$E$53,Calculations!$A$3:$A$53,$B1017)</f>
        <v>0</v>
      </c>
      <c r="L1017" s="107">
        <f>L291/SUMIFS(L$3:L$722,$B$3:$B$722,$B1017)*SUMIFS(Calculations!$E$3:$E$53,Calculations!$A$3:$A$53,$B1017)</f>
        <v>0</v>
      </c>
      <c r="M1017" s="107">
        <f>M291/SUMIFS(M$3:M$722,$B$3:$B$722,$B1017)*SUMIFS(Calculations!$E$3:$E$53,Calculations!$A$3:$A$53,$B1017)</f>
        <v>0</v>
      </c>
      <c r="N1017" s="107">
        <f>N291/SUMIFS(N$3:N$722,$B$3:$B$722,$B1017)*SUMIFS(Calculations!$E$3:$E$53,Calculations!$A$3:$A$53,$B1017)</f>
        <v>0</v>
      </c>
      <c r="O1017" s="107">
        <f>O291/SUMIFS(O$3:O$722,$B$3:$B$722,$B1017)*SUMIFS(Calculations!$E$3:$E$53,Calculations!$A$3:$A$53,$B1017)</f>
        <v>0</v>
      </c>
      <c r="P1017" s="107">
        <f>P291/SUMIFS(P$3:P$722,$B$3:$B$722,$B1017)*SUMIFS(Calculations!$E$3:$E$53,Calculations!$A$3:$A$53,$B1017)</f>
        <v>0</v>
      </c>
      <c r="Q1017" s="107">
        <f>Q291/SUMIFS(Q$3:Q$722,$B$3:$B$722,$B1017)*SUMIFS(Calculations!$E$3:$E$53,Calculations!$A$3:$A$53,$B1017)</f>
        <v>0</v>
      </c>
      <c r="R1017" s="107">
        <f>R291/SUMIFS(R$3:R$722,$B$3:$B$722,$B1017)*SUMIFS(Calculations!$E$3:$E$53,Calculations!$A$3:$A$53,$B1017)</f>
        <v>0</v>
      </c>
    </row>
    <row r="1018" spans="2:18" ht="15.75" customHeight="1">
      <c r="B1018" s="107" t="s">
        <v>556</v>
      </c>
      <c r="C1018" s="107" t="s">
        <v>448</v>
      </c>
      <c r="D1018" s="107" t="s">
        <v>642</v>
      </c>
      <c r="E1018" s="107" t="str">
        <f t="shared" si="304"/>
        <v>hydro</v>
      </c>
      <c r="F1018" s="107">
        <f>F292/SUMIFS(F$3:F$722,$B$3:$B$722,$B1018)*SUMIFS(Calculations!$E$3:$E$53,Calculations!$A$3:$A$53,$B1018)</f>
        <v>0</v>
      </c>
      <c r="G1018" s="107">
        <f>G292/SUMIFS(G$3:G$722,$B$3:$B$722,$B1018)*SUMIFS(Calculations!$E$3:$E$53,Calculations!$A$3:$A$53,$B1018)</f>
        <v>0</v>
      </c>
      <c r="H1018" s="107">
        <f>H292/SUMIFS(H$3:H$722,$B$3:$B$722,$B1018)*SUMIFS(Calculations!$E$3:$E$53,Calculations!$A$3:$A$53,$B1018)</f>
        <v>0</v>
      </c>
      <c r="I1018" s="107">
        <f>I292/SUMIFS(I$3:I$722,$B$3:$B$722,$B1018)*SUMIFS(Calculations!$E$3:$E$53,Calculations!$A$3:$A$53,$B1018)</f>
        <v>0</v>
      </c>
      <c r="J1018" s="107">
        <f>J292/SUMIFS(J$3:J$722,$B$3:$B$722,$B1018)*SUMIFS(Calculations!$E$3:$E$53,Calculations!$A$3:$A$53,$B1018)</f>
        <v>0</v>
      </c>
      <c r="K1018" s="107">
        <f>K292/SUMIFS(K$3:K$722,$B$3:$B$722,$B1018)*SUMIFS(Calculations!$E$3:$E$53,Calculations!$A$3:$A$53,$B1018)</f>
        <v>0</v>
      </c>
      <c r="L1018" s="107">
        <f>L292/SUMIFS(L$3:L$722,$B$3:$B$722,$B1018)*SUMIFS(Calculations!$E$3:$E$53,Calculations!$A$3:$A$53,$B1018)</f>
        <v>0</v>
      </c>
      <c r="M1018" s="107">
        <f>M292/SUMIFS(M$3:M$722,$B$3:$B$722,$B1018)*SUMIFS(Calculations!$E$3:$E$53,Calculations!$A$3:$A$53,$B1018)</f>
        <v>0</v>
      </c>
      <c r="N1018" s="107">
        <f>N292/SUMIFS(N$3:N$722,$B$3:$B$722,$B1018)*SUMIFS(Calculations!$E$3:$E$53,Calculations!$A$3:$A$53,$B1018)</f>
        <v>0</v>
      </c>
      <c r="O1018" s="107">
        <f>O292/SUMIFS(O$3:O$722,$B$3:$B$722,$B1018)*SUMIFS(Calculations!$E$3:$E$53,Calculations!$A$3:$A$53,$B1018)</f>
        <v>0</v>
      </c>
      <c r="P1018" s="107">
        <f>P292/SUMIFS(P$3:P$722,$B$3:$B$722,$B1018)*SUMIFS(Calculations!$E$3:$E$53,Calculations!$A$3:$A$53,$B1018)</f>
        <v>0</v>
      </c>
      <c r="Q1018" s="107">
        <f>Q292/SUMIFS(Q$3:Q$722,$B$3:$B$722,$B1018)*SUMIFS(Calculations!$E$3:$E$53,Calculations!$A$3:$A$53,$B1018)</f>
        <v>0</v>
      </c>
      <c r="R1018" s="107">
        <f>R292/SUMIFS(R$3:R$722,$B$3:$B$722,$B1018)*SUMIFS(Calculations!$E$3:$E$53,Calculations!$A$3:$A$53,$B1018)</f>
        <v>0</v>
      </c>
    </row>
    <row r="1019" spans="2:18" ht="15.75" customHeight="1">
      <c r="B1019" s="107" t="s">
        <v>556</v>
      </c>
      <c r="C1019" s="107" t="s">
        <v>448</v>
      </c>
      <c r="D1019" s="107" t="s">
        <v>632</v>
      </c>
      <c r="E1019" s="107" t="str">
        <f t="shared" si="304"/>
        <v>hydro</v>
      </c>
      <c r="F1019" s="107">
        <f>F293/SUMIFS(F$3:F$722,$B$3:$B$722,$B1019)*SUMIFS(Calculations!$E$3:$E$53,Calculations!$A$3:$A$53,$B1019)</f>
        <v>0</v>
      </c>
      <c r="G1019" s="107">
        <f>G293/SUMIFS(G$3:G$722,$B$3:$B$722,$B1019)*SUMIFS(Calculations!$E$3:$E$53,Calculations!$A$3:$A$53,$B1019)</f>
        <v>0</v>
      </c>
      <c r="H1019" s="107">
        <f>H293/SUMIFS(H$3:H$722,$B$3:$B$722,$B1019)*SUMIFS(Calculations!$E$3:$E$53,Calculations!$A$3:$A$53,$B1019)</f>
        <v>0</v>
      </c>
      <c r="I1019" s="107">
        <f>I293/SUMIFS(I$3:I$722,$B$3:$B$722,$B1019)*SUMIFS(Calculations!$E$3:$E$53,Calculations!$A$3:$A$53,$B1019)</f>
        <v>0</v>
      </c>
      <c r="J1019" s="107">
        <f>J293/SUMIFS(J$3:J$722,$B$3:$B$722,$B1019)*SUMIFS(Calculations!$E$3:$E$53,Calculations!$A$3:$A$53,$B1019)</f>
        <v>0</v>
      </c>
      <c r="K1019" s="107">
        <f>K293/SUMIFS(K$3:K$722,$B$3:$B$722,$B1019)*SUMIFS(Calculations!$E$3:$E$53,Calculations!$A$3:$A$53,$B1019)</f>
        <v>0</v>
      </c>
      <c r="L1019" s="107">
        <f>L293/SUMIFS(L$3:L$722,$B$3:$B$722,$B1019)*SUMIFS(Calculations!$E$3:$E$53,Calculations!$A$3:$A$53,$B1019)</f>
        <v>0</v>
      </c>
      <c r="M1019" s="107">
        <f>M293/SUMIFS(M$3:M$722,$B$3:$B$722,$B1019)*SUMIFS(Calculations!$E$3:$E$53,Calculations!$A$3:$A$53,$B1019)</f>
        <v>0</v>
      </c>
      <c r="N1019" s="107">
        <f>N293/SUMIFS(N$3:N$722,$B$3:$B$722,$B1019)*SUMIFS(Calculations!$E$3:$E$53,Calculations!$A$3:$A$53,$B1019)</f>
        <v>0</v>
      </c>
      <c r="O1019" s="107">
        <f>O293/SUMIFS(O$3:O$722,$B$3:$B$722,$B1019)*SUMIFS(Calculations!$E$3:$E$53,Calculations!$A$3:$A$53,$B1019)</f>
        <v>0</v>
      </c>
      <c r="P1019" s="107">
        <f>P293/SUMIFS(P$3:P$722,$B$3:$B$722,$B1019)*SUMIFS(Calculations!$E$3:$E$53,Calculations!$A$3:$A$53,$B1019)</f>
        <v>0</v>
      </c>
      <c r="Q1019" s="107">
        <f>Q293/SUMIFS(Q$3:Q$722,$B$3:$B$722,$B1019)*SUMIFS(Calculations!$E$3:$E$53,Calculations!$A$3:$A$53,$B1019)</f>
        <v>0</v>
      </c>
      <c r="R1019" s="107">
        <f>R293/SUMIFS(R$3:R$722,$B$3:$B$722,$B1019)*SUMIFS(Calculations!$E$3:$E$53,Calculations!$A$3:$A$53,$B1019)</f>
        <v>0</v>
      </c>
    </row>
    <row r="1020" spans="2:18" ht="15.75" customHeight="1">
      <c r="B1020" s="107" t="s">
        <v>556</v>
      </c>
      <c r="C1020" s="107" t="s">
        <v>448</v>
      </c>
      <c r="D1020" s="107" t="s">
        <v>643</v>
      </c>
      <c r="E1020" s="107" t="str">
        <f t="shared" si="304"/>
        <v>onshore wind</v>
      </c>
      <c r="F1020" s="107">
        <f>F294/SUMIFS(F$3:F$722,$B$3:$B$722,$B1020)*SUMIFS(Calculations!$E$3:$E$53,Calculations!$A$3:$A$53,$B1020)</f>
        <v>0</v>
      </c>
      <c r="G1020" s="107">
        <f>G294/SUMIFS(G$3:G$722,$B$3:$B$722,$B1020)*SUMIFS(Calculations!$E$3:$E$53,Calculations!$A$3:$A$53,$B1020)</f>
        <v>0</v>
      </c>
      <c r="H1020" s="107">
        <f>H294/SUMIFS(H$3:H$722,$B$3:$B$722,$B1020)*SUMIFS(Calculations!$E$3:$E$53,Calculations!$A$3:$A$53,$B1020)</f>
        <v>0</v>
      </c>
      <c r="I1020" s="107">
        <f>I294/SUMIFS(I$3:I$722,$B$3:$B$722,$B1020)*SUMIFS(Calculations!$E$3:$E$53,Calculations!$A$3:$A$53,$B1020)</f>
        <v>0</v>
      </c>
      <c r="J1020" s="107">
        <f>J294/SUMIFS(J$3:J$722,$B$3:$B$722,$B1020)*SUMIFS(Calculations!$E$3:$E$53,Calculations!$A$3:$A$53,$B1020)</f>
        <v>0</v>
      </c>
      <c r="K1020" s="107">
        <f>K294/SUMIFS(K$3:K$722,$B$3:$B$722,$B1020)*SUMIFS(Calculations!$E$3:$E$53,Calculations!$A$3:$A$53,$B1020)</f>
        <v>0</v>
      </c>
      <c r="L1020" s="107">
        <f>L294/SUMIFS(L$3:L$722,$B$3:$B$722,$B1020)*SUMIFS(Calculations!$E$3:$E$53,Calculations!$A$3:$A$53,$B1020)</f>
        <v>0</v>
      </c>
      <c r="M1020" s="107">
        <f>M294/SUMIFS(M$3:M$722,$B$3:$B$722,$B1020)*SUMIFS(Calculations!$E$3:$E$53,Calculations!$A$3:$A$53,$B1020)</f>
        <v>0</v>
      </c>
      <c r="N1020" s="107">
        <f>N294/SUMIFS(N$3:N$722,$B$3:$B$722,$B1020)*SUMIFS(Calculations!$E$3:$E$53,Calculations!$A$3:$A$53,$B1020)</f>
        <v>0</v>
      </c>
      <c r="O1020" s="107">
        <f>O294/SUMIFS(O$3:O$722,$B$3:$B$722,$B1020)*SUMIFS(Calculations!$E$3:$E$53,Calculations!$A$3:$A$53,$B1020)</f>
        <v>0</v>
      </c>
      <c r="P1020" s="107">
        <f>P294/SUMIFS(P$3:P$722,$B$3:$B$722,$B1020)*SUMIFS(Calculations!$E$3:$E$53,Calculations!$A$3:$A$53,$B1020)</f>
        <v>0</v>
      </c>
      <c r="Q1020" s="107">
        <f>Q294/SUMIFS(Q$3:Q$722,$B$3:$B$722,$B1020)*SUMIFS(Calculations!$E$3:$E$53,Calculations!$A$3:$A$53,$B1020)</f>
        <v>0</v>
      </c>
      <c r="R1020" s="107">
        <f>R294/SUMIFS(R$3:R$722,$B$3:$B$722,$B1020)*SUMIFS(Calculations!$E$3:$E$53,Calculations!$A$3:$A$53,$B1020)</f>
        <v>0</v>
      </c>
    </row>
    <row r="1021" spans="2:18" ht="15.75" customHeight="1">
      <c r="B1021" s="107" t="s">
        <v>556</v>
      </c>
      <c r="C1021" s="107" t="s">
        <v>448</v>
      </c>
      <c r="D1021" s="107" t="s">
        <v>644</v>
      </c>
      <c r="E1021" s="107" t="str">
        <f t="shared" si="304"/>
        <v>natural gas nonpeaker</v>
      </c>
      <c r="F1021" s="107">
        <f>F295/SUMIFS(F$3:F$722,$B$3:$B$722,$B1021)*SUMIFS(Calculations!$E$3:$E$53,Calculations!$A$3:$A$53,$B1021)</f>
        <v>0</v>
      </c>
      <c r="G1021" s="107">
        <f>G295/SUMIFS(G$3:G$722,$B$3:$B$722,$B1021)*SUMIFS(Calculations!$E$3:$E$53,Calculations!$A$3:$A$53,$B1021)</f>
        <v>0</v>
      </c>
      <c r="H1021" s="107">
        <f>H295/SUMIFS(H$3:H$722,$B$3:$B$722,$B1021)*SUMIFS(Calculations!$E$3:$E$53,Calculations!$A$3:$A$53,$B1021)</f>
        <v>0</v>
      </c>
      <c r="I1021" s="107">
        <f>I295/SUMIFS(I$3:I$722,$B$3:$B$722,$B1021)*SUMIFS(Calculations!$E$3:$E$53,Calculations!$A$3:$A$53,$B1021)</f>
        <v>0</v>
      </c>
      <c r="J1021" s="107">
        <f>J295/SUMIFS(J$3:J$722,$B$3:$B$722,$B1021)*SUMIFS(Calculations!$E$3:$E$53,Calculations!$A$3:$A$53,$B1021)</f>
        <v>0</v>
      </c>
      <c r="K1021" s="107">
        <f>K295/SUMIFS(K$3:K$722,$B$3:$B$722,$B1021)*SUMIFS(Calculations!$E$3:$E$53,Calculations!$A$3:$A$53,$B1021)</f>
        <v>0</v>
      </c>
      <c r="L1021" s="107">
        <f>L295/SUMIFS(L$3:L$722,$B$3:$B$722,$B1021)*SUMIFS(Calculations!$E$3:$E$53,Calculations!$A$3:$A$53,$B1021)</f>
        <v>0</v>
      </c>
      <c r="M1021" s="107">
        <f>M295/SUMIFS(M$3:M$722,$B$3:$B$722,$B1021)*SUMIFS(Calculations!$E$3:$E$53,Calculations!$A$3:$A$53,$B1021)</f>
        <v>0</v>
      </c>
      <c r="N1021" s="107">
        <f>N295/SUMIFS(N$3:N$722,$B$3:$B$722,$B1021)*SUMIFS(Calculations!$E$3:$E$53,Calculations!$A$3:$A$53,$B1021)</f>
        <v>0</v>
      </c>
      <c r="O1021" s="107">
        <f>O295/SUMIFS(O$3:O$722,$B$3:$B$722,$B1021)*SUMIFS(Calculations!$E$3:$E$53,Calculations!$A$3:$A$53,$B1021)</f>
        <v>0</v>
      </c>
      <c r="P1021" s="107">
        <f>P295/SUMIFS(P$3:P$722,$B$3:$B$722,$B1021)*SUMIFS(Calculations!$E$3:$E$53,Calculations!$A$3:$A$53,$B1021)</f>
        <v>0</v>
      </c>
      <c r="Q1021" s="107">
        <f>Q295/SUMIFS(Q$3:Q$722,$B$3:$B$722,$B1021)*SUMIFS(Calculations!$E$3:$E$53,Calculations!$A$3:$A$53,$B1021)</f>
        <v>0</v>
      </c>
      <c r="R1021" s="107">
        <f>R295/SUMIFS(R$3:R$722,$B$3:$B$722,$B1021)*SUMIFS(Calculations!$E$3:$E$53,Calculations!$A$3:$A$53,$B1021)</f>
        <v>0</v>
      </c>
    </row>
    <row r="1022" spans="2:18" ht="15.75" customHeight="1">
      <c r="B1022" s="107" t="s">
        <v>556</v>
      </c>
      <c r="C1022" s="107" t="s">
        <v>448</v>
      </c>
      <c r="D1022" s="107" t="s">
        <v>645</v>
      </c>
      <c r="E1022" s="107" t="str">
        <f t="shared" si="304"/>
        <v>natural gas peaker</v>
      </c>
      <c r="F1022" s="107">
        <f>F296/SUMIFS(F$3:F$722,$B$3:$B$722,$B1022)*SUMIFS(Calculations!$E$3:$E$53,Calculations!$A$3:$A$53,$B1022)</f>
        <v>0</v>
      </c>
      <c r="G1022" s="107">
        <f>G296/SUMIFS(G$3:G$722,$B$3:$B$722,$B1022)*SUMIFS(Calculations!$E$3:$E$53,Calculations!$A$3:$A$53,$B1022)</f>
        <v>0</v>
      </c>
      <c r="H1022" s="107">
        <f>H296/SUMIFS(H$3:H$722,$B$3:$B$722,$B1022)*SUMIFS(Calculations!$E$3:$E$53,Calculations!$A$3:$A$53,$B1022)</f>
        <v>0</v>
      </c>
      <c r="I1022" s="107">
        <f>I296/SUMIFS(I$3:I$722,$B$3:$B$722,$B1022)*SUMIFS(Calculations!$E$3:$E$53,Calculations!$A$3:$A$53,$B1022)</f>
        <v>0</v>
      </c>
      <c r="J1022" s="107">
        <f>J296/SUMIFS(J$3:J$722,$B$3:$B$722,$B1022)*SUMIFS(Calculations!$E$3:$E$53,Calculations!$A$3:$A$53,$B1022)</f>
        <v>0</v>
      </c>
      <c r="K1022" s="107">
        <f>K296/SUMIFS(K$3:K$722,$B$3:$B$722,$B1022)*SUMIFS(Calculations!$E$3:$E$53,Calculations!$A$3:$A$53,$B1022)</f>
        <v>0</v>
      </c>
      <c r="L1022" s="107">
        <f>L296/SUMIFS(L$3:L$722,$B$3:$B$722,$B1022)*SUMIFS(Calculations!$E$3:$E$53,Calculations!$A$3:$A$53,$B1022)</f>
        <v>0</v>
      </c>
      <c r="M1022" s="107">
        <f>M296/SUMIFS(M$3:M$722,$B$3:$B$722,$B1022)*SUMIFS(Calculations!$E$3:$E$53,Calculations!$A$3:$A$53,$B1022)</f>
        <v>0</v>
      </c>
      <c r="N1022" s="107">
        <f>N296/SUMIFS(N$3:N$722,$B$3:$B$722,$B1022)*SUMIFS(Calculations!$E$3:$E$53,Calculations!$A$3:$A$53,$B1022)</f>
        <v>0</v>
      </c>
      <c r="O1022" s="107">
        <f>O296/SUMIFS(O$3:O$722,$B$3:$B$722,$B1022)*SUMIFS(Calculations!$E$3:$E$53,Calculations!$A$3:$A$53,$B1022)</f>
        <v>0</v>
      </c>
      <c r="P1022" s="107">
        <f>P296/SUMIFS(P$3:P$722,$B$3:$B$722,$B1022)*SUMIFS(Calculations!$E$3:$E$53,Calculations!$A$3:$A$53,$B1022)</f>
        <v>0</v>
      </c>
      <c r="Q1022" s="107">
        <f>Q296/SUMIFS(Q$3:Q$722,$B$3:$B$722,$B1022)*SUMIFS(Calculations!$E$3:$E$53,Calculations!$A$3:$A$53,$B1022)</f>
        <v>0</v>
      </c>
      <c r="R1022" s="107">
        <f>R296/SUMIFS(R$3:R$722,$B$3:$B$722,$B1022)*SUMIFS(Calculations!$E$3:$E$53,Calculations!$A$3:$A$53,$B1022)</f>
        <v>0</v>
      </c>
    </row>
    <row r="1023" spans="2:18" ht="15.75" customHeight="1">
      <c r="B1023" s="107" t="s">
        <v>556</v>
      </c>
      <c r="C1023" s="107" t="s">
        <v>448</v>
      </c>
      <c r="D1023" s="107" t="s">
        <v>646</v>
      </c>
      <c r="E1023" s="107" t="str">
        <f t="shared" si="304"/>
        <v>nuclear</v>
      </c>
      <c r="F1023" s="107">
        <f>F297/SUMIFS(F$3:F$722,$B$3:$B$722,$B1023)*SUMIFS(Calculations!$E$3:$E$53,Calculations!$A$3:$A$53,$B1023)</f>
        <v>0</v>
      </c>
      <c r="G1023" s="107">
        <f>G297/SUMIFS(G$3:G$722,$B$3:$B$722,$B1023)*SUMIFS(Calculations!$E$3:$E$53,Calculations!$A$3:$A$53,$B1023)</f>
        <v>0</v>
      </c>
      <c r="H1023" s="107">
        <f>H297/SUMIFS(H$3:H$722,$B$3:$B$722,$B1023)*SUMIFS(Calculations!$E$3:$E$53,Calculations!$A$3:$A$53,$B1023)</f>
        <v>0</v>
      </c>
      <c r="I1023" s="107">
        <f>I297/SUMIFS(I$3:I$722,$B$3:$B$722,$B1023)*SUMIFS(Calculations!$E$3:$E$53,Calculations!$A$3:$A$53,$B1023)</f>
        <v>0</v>
      </c>
      <c r="J1023" s="107">
        <f>J297/SUMIFS(J$3:J$722,$B$3:$B$722,$B1023)*SUMIFS(Calculations!$E$3:$E$53,Calculations!$A$3:$A$53,$B1023)</f>
        <v>0</v>
      </c>
      <c r="K1023" s="107">
        <f>K297/SUMIFS(K$3:K$722,$B$3:$B$722,$B1023)*SUMIFS(Calculations!$E$3:$E$53,Calculations!$A$3:$A$53,$B1023)</f>
        <v>0</v>
      </c>
      <c r="L1023" s="107">
        <f>L297/SUMIFS(L$3:L$722,$B$3:$B$722,$B1023)*SUMIFS(Calculations!$E$3:$E$53,Calculations!$A$3:$A$53,$B1023)</f>
        <v>0</v>
      </c>
      <c r="M1023" s="107">
        <f>M297/SUMIFS(M$3:M$722,$B$3:$B$722,$B1023)*SUMIFS(Calculations!$E$3:$E$53,Calculations!$A$3:$A$53,$B1023)</f>
        <v>0</v>
      </c>
      <c r="N1023" s="107">
        <f>N297/SUMIFS(N$3:N$722,$B$3:$B$722,$B1023)*SUMIFS(Calculations!$E$3:$E$53,Calculations!$A$3:$A$53,$B1023)</f>
        <v>0</v>
      </c>
      <c r="O1023" s="107">
        <f>O297/SUMIFS(O$3:O$722,$B$3:$B$722,$B1023)*SUMIFS(Calculations!$E$3:$E$53,Calculations!$A$3:$A$53,$B1023)</f>
        <v>0</v>
      </c>
      <c r="P1023" s="107">
        <f>P297/SUMIFS(P$3:P$722,$B$3:$B$722,$B1023)*SUMIFS(Calculations!$E$3:$E$53,Calculations!$A$3:$A$53,$B1023)</f>
        <v>0</v>
      </c>
      <c r="Q1023" s="107">
        <f>Q297/SUMIFS(Q$3:Q$722,$B$3:$B$722,$B1023)*SUMIFS(Calculations!$E$3:$E$53,Calculations!$A$3:$A$53,$B1023)</f>
        <v>0</v>
      </c>
      <c r="R1023" s="107">
        <f>R297/SUMIFS(R$3:R$722,$B$3:$B$722,$B1023)*SUMIFS(Calculations!$E$3:$E$53,Calculations!$A$3:$A$53,$B1023)</f>
        <v>0</v>
      </c>
    </row>
    <row r="1024" spans="2:18" ht="15.75" customHeight="1">
      <c r="B1024" s="107" t="s">
        <v>556</v>
      </c>
      <c r="C1024" s="107" t="s">
        <v>448</v>
      </c>
      <c r="D1024" s="107" t="s">
        <v>647</v>
      </c>
      <c r="E1024" s="107" t="str">
        <f t="shared" si="304"/>
        <v>offshore wind</v>
      </c>
      <c r="F1024" s="107">
        <f>F298/SUMIFS(F$3:F$722,$B$3:$B$722,$B1024)*SUMIFS(Calculations!$E$3:$E$53,Calculations!$A$3:$A$53,$B1024)</f>
        <v>0</v>
      </c>
      <c r="G1024" s="107">
        <f>G298/SUMIFS(G$3:G$722,$B$3:$B$722,$B1024)*SUMIFS(Calculations!$E$3:$E$53,Calculations!$A$3:$A$53,$B1024)</f>
        <v>0</v>
      </c>
      <c r="H1024" s="107">
        <f>H298/SUMIFS(H$3:H$722,$B$3:$B$722,$B1024)*SUMIFS(Calculations!$E$3:$E$53,Calculations!$A$3:$A$53,$B1024)</f>
        <v>0</v>
      </c>
      <c r="I1024" s="107">
        <f>I298/SUMIFS(I$3:I$722,$B$3:$B$722,$B1024)*SUMIFS(Calculations!$E$3:$E$53,Calculations!$A$3:$A$53,$B1024)</f>
        <v>0</v>
      </c>
      <c r="J1024" s="107">
        <f>J298/SUMIFS(J$3:J$722,$B$3:$B$722,$B1024)*SUMIFS(Calculations!$E$3:$E$53,Calculations!$A$3:$A$53,$B1024)</f>
        <v>0</v>
      </c>
      <c r="K1024" s="107">
        <f>K298/SUMIFS(K$3:K$722,$B$3:$B$722,$B1024)*SUMIFS(Calculations!$E$3:$E$53,Calculations!$A$3:$A$53,$B1024)</f>
        <v>0</v>
      </c>
      <c r="L1024" s="107">
        <f>L298/SUMIFS(L$3:L$722,$B$3:$B$722,$B1024)*SUMIFS(Calculations!$E$3:$E$53,Calculations!$A$3:$A$53,$B1024)</f>
        <v>0</v>
      </c>
      <c r="M1024" s="107">
        <f>M298/SUMIFS(M$3:M$722,$B$3:$B$722,$B1024)*SUMIFS(Calculations!$E$3:$E$53,Calculations!$A$3:$A$53,$B1024)</f>
        <v>0</v>
      </c>
      <c r="N1024" s="107">
        <f>N298/SUMIFS(N$3:N$722,$B$3:$B$722,$B1024)*SUMIFS(Calculations!$E$3:$E$53,Calculations!$A$3:$A$53,$B1024)</f>
        <v>0</v>
      </c>
      <c r="O1024" s="107">
        <f>O298/SUMIFS(O$3:O$722,$B$3:$B$722,$B1024)*SUMIFS(Calculations!$E$3:$E$53,Calculations!$A$3:$A$53,$B1024)</f>
        <v>0</v>
      </c>
      <c r="P1024" s="107">
        <f>P298/SUMIFS(P$3:P$722,$B$3:$B$722,$B1024)*SUMIFS(Calculations!$E$3:$E$53,Calculations!$A$3:$A$53,$B1024)</f>
        <v>0</v>
      </c>
      <c r="Q1024" s="107">
        <f>Q298/SUMIFS(Q$3:Q$722,$B$3:$B$722,$B1024)*SUMIFS(Calculations!$E$3:$E$53,Calculations!$A$3:$A$53,$B1024)</f>
        <v>0</v>
      </c>
      <c r="R1024" s="107">
        <f>R298/SUMIFS(R$3:R$722,$B$3:$B$722,$B1024)*SUMIFS(Calculations!$E$3:$E$53,Calculations!$A$3:$A$53,$B1024)</f>
        <v>0</v>
      </c>
    </row>
    <row r="1025" spans="2:18" ht="15.75" customHeight="1">
      <c r="B1025" s="107" t="s">
        <v>556</v>
      </c>
      <c r="C1025" s="107" t="s">
        <v>448</v>
      </c>
      <c r="D1025" s="107" t="s">
        <v>648</v>
      </c>
      <c r="E1025" s="107" t="str">
        <f t="shared" si="304"/>
        <v>crude oil</v>
      </c>
      <c r="F1025" s="107">
        <f>F299/SUMIFS(F$3:F$722,$B$3:$B$722,$B1025)*SUMIFS(Calculations!$E$3:$E$53,Calculations!$A$3:$A$53,$B1025)</f>
        <v>0</v>
      </c>
      <c r="G1025" s="107">
        <f>G299/SUMIFS(G$3:G$722,$B$3:$B$722,$B1025)*SUMIFS(Calculations!$E$3:$E$53,Calculations!$A$3:$A$53,$B1025)</f>
        <v>0</v>
      </c>
      <c r="H1025" s="107">
        <f>H299/SUMIFS(H$3:H$722,$B$3:$B$722,$B1025)*SUMIFS(Calculations!$E$3:$E$53,Calculations!$A$3:$A$53,$B1025)</f>
        <v>0</v>
      </c>
      <c r="I1025" s="107">
        <f>I299/SUMIFS(I$3:I$722,$B$3:$B$722,$B1025)*SUMIFS(Calculations!$E$3:$E$53,Calculations!$A$3:$A$53,$B1025)</f>
        <v>0</v>
      </c>
      <c r="J1025" s="107">
        <f>J299/SUMIFS(J$3:J$722,$B$3:$B$722,$B1025)*SUMIFS(Calculations!$E$3:$E$53,Calculations!$A$3:$A$53,$B1025)</f>
        <v>0</v>
      </c>
      <c r="K1025" s="107">
        <f>K299/SUMIFS(K$3:K$722,$B$3:$B$722,$B1025)*SUMIFS(Calculations!$E$3:$E$53,Calculations!$A$3:$A$53,$B1025)</f>
        <v>0</v>
      </c>
      <c r="L1025" s="107">
        <f>L299/SUMIFS(L$3:L$722,$B$3:$B$722,$B1025)*SUMIFS(Calculations!$E$3:$E$53,Calculations!$A$3:$A$53,$B1025)</f>
        <v>0</v>
      </c>
      <c r="M1025" s="107">
        <f>M299/SUMIFS(M$3:M$722,$B$3:$B$722,$B1025)*SUMIFS(Calculations!$E$3:$E$53,Calculations!$A$3:$A$53,$B1025)</f>
        <v>0</v>
      </c>
      <c r="N1025" s="107">
        <f>N299/SUMIFS(N$3:N$722,$B$3:$B$722,$B1025)*SUMIFS(Calculations!$E$3:$E$53,Calculations!$A$3:$A$53,$B1025)</f>
        <v>0</v>
      </c>
      <c r="O1025" s="107">
        <f>O299/SUMIFS(O$3:O$722,$B$3:$B$722,$B1025)*SUMIFS(Calculations!$E$3:$E$53,Calculations!$A$3:$A$53,$B1025)</f>
        <v>0</v>
      </c>
      <c r="P1025" s="107">
        <f>P299/SUMIFS(P$3:P$722,$B$3:$B$722,$B1025)*SUMIFS(Calculations!$E$3:$E$53,Calculations!$A$3:$A$53,$B1025)</f>
        <v>0</v>
      </c>
      <c r="Q1025" s="107">
        <f>Q299/SUMIFS(Q$3:Q$722,$B$3:$B$722,$B1025)*SUMIFS(Calculations!$E$3:$E$53,Calculations!$A$3:$A$53,$B1025)</f>
        <v>0</v>
      </c>
      <c r="R1025" s="107">
        <f>R299/SUMIFS(R$3:R$722,$B$3:$B$722,$B1025)*SUMIFS(Calculations!$E$3:$E$53,Calculations!$A$3:$A$53,$B1025)</f>
        <v>0</v>
      </c>
    </row>
    <row r="1026" spans="2:18" ht="15.75" customHeight="1">
      <c r="B1026" s="107" t="s">
        <v>556</v>
      </c>
      <c r="C1026" s="107" t="s">
        <v>448</v>
      </c>
      <c r="D1026" s="107" t="s">
        <v>649</v>
      </c>
      <c r="E1026" s="107" t="str">
        <f t="shared" si="304"/>
        <v>solar PV</v>
      </c>
      <c r="F1026" s="107">
        <f>F300/SUMIFS(F$3:F$722,$B$3:$B$722,$B1026)*SUMIFS(Calculations!$E$3:$E$53,Calculations!$A$3:$A$53,$B1026)</f>
        <v>0</v>
      </c>
      <c r="G1026" s="107">
        <f>G300/SUMIFS(G$3:G$722,$B$3:$B$722,$B1026)*SUMIFS(Calculations!$E$3:$E$53,Calculations!$A$3:$A$53,$B1026)</f>
        <v>0</v>
      </c>
      <c r="H1026" s="107">
        <f>H300/SUMIFS(H$3:H$722,$B$3:$B$722,$B1026)*SUMIFS(Calculations!$E$3:$E$53,Calculations!$A$3:$A$53,$B1026)</f>
        <v>0</v>
      </c>
      <c r="I1026" s="107">
        <f>I300/SUMIFS(I$3:I$722,$B$3:$B$722,$B1026)*SUMIFS(Calculations!$E$3:$E$53,Calculations!$A$3:$A$53,$B1026)</f>
        <v>0</v>
      </c>
      <c r="J1026" s="107">
        <f>J300/SUMIFS(J$3:J$722,$B$3:$B$722,$B1026)*SUMIFS(Calculations!$E$3:$E$53,Calculations!$A$3:$A$53,$B1026)</f>
        <v>0</v>
      </c>
      <c r="K1026" s="107">
        <f>K300/SUMIFS(K$3:K$722,$B$3:$B$722,$B1026)*SUMIFS(Calculations!$E$3:$E$53,Calculations!$A$3:$A$53,$B1026)</f>
        <v>0</v>
      </c>
      <c r="L1026" s="107">
        <f>L300/SUMIFS(L$3:L$722,$B$3:$B$722,$B1026)*SUMIFS(Calculations!$E$3:$E$53,Calculations!$A$3:$A$53,$B1026)</f>
        <v>0</v>
      </c>
      <c r="M1026" s="107">
        <f>M300/SUMIFS(M$3:M$722,$B$3:$B$722,$B1026)*SUMIFS(Calculations!$E$3:$E$53,Calculations!$A$3:$A$53,$B1026)</f>
        <v>0</v>
      </c>
      <c r="N1026" s="107">
        <f>N300/SUMIFS(N$3:N$722,$B$3:$B$722,$B1026)*SUMIFS(Calculations!$E$3:$E$53,Calculations!$A$3:$A$53,$B1026)</f>
        <v>0</v>
      </c>
      <c r="O1026" s="107">
        <f>O300/SUMIFS(O$3:O$722,$B$3:$B$722,$B1026)*SUMIFS(Calculations!$E$3:$E$53,Calculations!$A$3:$A$53,$B1026)</f>
        <v>0</v>
      </c>
      <c r="P1026" s="107">
        <f>P300/SUMIFS(P$3:P$722,$B$3:$B$722,$B1026)*SUMIFS(Calculations!$E$3:$E$53,Calculations!$A$3:$A$53,$B1026)</f>
        <v>0</v>
      </c>
      <c r="Q1026" s="107">
        <f>Q300/SUMIFS(Q$3:Q$722,$B$3:$B$722,$B1026)*SUMIFS(Calculations!$E$3:$E$53,Calculations!$A$3:$A$53,$B1026)</f>
        <v>0</v>
      </c>
      <c r="R1026" s="107">
        <f>R300/SUMIFS(R$3:R$722,$B$3:$B$722,$B1026)*SUMIFS(Calculations!$E$3:$E$53,Calculations!$A$3:$A$53,$B1026)</f>
        <v>0</v>
      </c>
    </row>
    <row r="1027" spans="2:18" ht="15.75" customHeight="1">
      <c r="B1027" s="107" t="s">
        <v>556</v>
      </c>
      <c r="C1027" s="107" t="s">
        <v>448</v>
      </c>
      <c r="D1027" s="107" t="s">
        <v>650</v>
      </c>
      <c r="E1027" s="107" t="str">
        <f t="shared" si="304"/>
        <v>storage</v>
      </c>
      <c r="F1027" s="107">
        <f>F301/SUMIFS(F$3:F$722,$B$3:$B$722,$B1027)*SUMIFS(Calculations!$E$3:$E$53,Calculations!$A$3:$A$53,$B1027)</f>
        <v>0</v>
      </c>
      <c r="G1027" s="107">
        <f>G301/SUMIFS(G$3:G$722,$B$3:$B$722,$B1027)*SUMIFS(Calculations!$E$3:$E$53,Calculations!$A$3:$A$53,$B1027)</f>
        <v>0</v>
      </c>
      <c r="H1027" s="107">
        <f>H301/SUMIFS(H$3:H$722,$B$3:$B$722,$B1027)*SUMIFS(Calculations!$E$3:$E$53,Calculations!$A$3:$A$53,$B1027)</f>
        <v>0</v>
      </c>
      <c r="I1027" s="107">
        <f>I301/SUMIFS(I$3:I$722,$B$3:$B$722,$B1027)*SUMIFS(Calculations!$E$3:$E$53,Calculations!$A$3:$A$53,$B1027)</f>
        <v>0</v>
      </c>
      <c r="J1027" s="107">
        <f>J301/SUMIFS(J$3:J$722,$B$3:$B$722,$B1027)*SUMIFS(Calculations!$E$3:$E$53,Calculations!$A$3:$A$53,$B1027)</f>
        <v>0</v>
      </c>
      <c r="K1027" s="107">
        <f>K301/SUMIFS(K$3:K$722,$B$3:$B$722,$B1027)*SUMIFS(Calculations!$E$3:$E$53,Calculations!$A$3:$A$53,$B1027)</f>
        <v>0</v>
      </c>
      <c r="L1027" s="107">
        <f>L301/SUMIFS(L$3:L$722,$B$3:$B$722,$B1027)*SUMIFS(Calculations!$E$3:$E$53,Calculations!$A$3:$A$53,$B1027)</f>
        <v>0</v>
      </c>
      <c r="M1027" s="107">
        <f>M301/SUMIFS(M$3:M$722,$B$3:$B$722,$B1027)*SUMIFS(Calculations!$E$3:$E$53,Calculations!$A$3:$A$53,$B1027)</f>
        <v>0</v>
      </c>
      <c r="N1027" s="107">
        <f>N301/SUMIFS(N$3:N$722,$B$3:$B$722,$B1027)*SUMIFS(Calculations!$E$3:$E$53,Calculations!$A$3:$A$53,$B1027)</f>
        <v>0</v>
      </c>
      <c r="O1027" s="107">
        <f>O301/SUMIFS(O$3:O$722,$B$3:$B$722,$B1027)*SUMIFS(Calculations!$E$3:$E$53,Calculations!$A$3:$A$53,$B1027)</f>
        <v>0</v>
      </c>
      <c r="P1027" s="107">
        <f>P301/SUMIFS(P$3:P$722,$B$3:$B$722,$B1027)*SUMIFS(Calculations!$E$3:$E$53,Calculations!$A$3:$A$53,$B1027)</f>
        <v>0</v>
      </c>
      <c r="Q1027" s="107">
        <f>Q301/SUMIFS(Q$3:Q$722,$B$3:$B$722,$B1027)*SUMIFS(Calculations!$E$3:$E$53,Calculations!$A$3:$A$53,$B1027)</f>
        <v>0</v>
      </c>
      <c r="R1027" s="107">
        <f>R301/SUMIFS(R$3:R$722,$B$3:$B$722,$B1027)*SUMIFS(Calculations!$E$3:$E$53,Calculations!$A$3:$A$53,$B1027)</f>
        <v>0</v>
      </c>
    </row>
    <row r="1028" spans="2:18" ht="15.75" customHeight="1">
      <c r="B1028" s="107" t="s">
        <v>556</v>
      </c>
      <c r="C1028" s="107" t="s">
        <v>448</v>
      </c>
      <c r="D1028" s="107" t="s">
        <v>652</v>
      </c>
      <c r="E1028" s="107" t="str">
        <f t="shared" si="304"/>
        <v>solar PV</v>
      </c>
      <c r="F1028" s="107">
        <f>F302/SUMIFS(F$3:F$722,$B$3:$B$722,$B1028)*SUMIFS(Calculations!$E$3:$E$53,Calculations!$A$3:$A$53,$B1028)</f>
        <v>0</v>
      </c>
      <c r="G1028" s="107">
        <f>G302/SUMIFS(G$3:G$722,$B$3:$B$722,$B1028)*SUMIFS(Calculations!$E$3:$E$53,Calculations!$A$3:$A$53,$B1028)</f>
        <v>0</v>
      </c>
      <c r="H1028" s="107">
        <f>H302/SUMIFS(H$3:H$722,$B$3:$B$722,$B1028)*SUMIFS(Calculations!$E$3:$E$53,Calculations!$A$3:$A$53,$B1028)</f>
        <v>0</v>
      </c>
      <c r="I1028" s="107">
        <f>I302/SUMIFS(I$3:I$722,$B$3:$B$722,$B1028)*SUMIFS(Calculations!$E$3:$E$53,Calculations!$A$3:$A$53,$B1028)</f>
        <v>0</v>
      </c>
      <c r="J1028" s="107">
        <f>J302/SUMIFS(J$3:J$722,$B$3:$B$722,$B1028)*SUMIFS(Calculations!$E$3:$E$53,Calculations!$A$3:$A$53,$B1028)</f>
        <v>0</v>
      </c>
      <c r="K1028" s="107">
        <f>K302/SUMIFS(K$3:K$722,$B$3:$B$722,$B1028)*SUMIFS(Calculations!$E$3:$E$53,Calculations!$A$3:$A$53,$B1028)</f>
        <v>0</v>
      </c>
      <c r="L1028" s="107">
        <f>L302/SUMIFS(L$3:L$722,$B$3:$B$722,$B1028)*SUMIFS(Calculations!$E$3:$E$53,Calculations!$A$3:$A$53,$B1028)</f>
        <v>0</v>
      </c>
      <c r="M1028" s="107">
        <f>M302/SUMIFS(M$3:M$722,$B$3:$B$722,$B1028)*SUMIFS(Calculations!$E$3:$E$53,Calculations!$A$3:$A$53,$B1028)</f>
        <v>0</v>
      </c>
      <c r="N1028" s="107">
        <f>N302/SUMIFS(N$3:N$722,$B$3:$B$722,$B1028)*SUMIFS(Calculations!$E$3:$E$53,Calculations!$A$3:$A$53,$B1028)</f>
        <v>0</v>
      </c>
      <c r="O1028" s="107">
        <f>O302/SUMIFS(O$3:O$722,$B$3:$B$722,$B1028)*SUMIFS(Calculations!$E$3:$E$53,Calculations!$A$3:$A$53,$B1028)</f>
        <v>0</v>
      </c>
      <c r="P1028" s="107">
        <f>P302/SUMIFS(P$3:P$722,$B$3:$B$722,$B1028)*SUMIFS(Calculations!$E$3:$E$53,Calculations!$A$3:$A$53,$B1028)</f>
        <v>0</v>
      </c>
      <c r="Q1028" s="107">
        <f>Q302/SUMIFS(Q$3:Q$722,$B$3:$B$722,$B1028)*SUMIFS(Calculations!$E$3:$E$53,Calculations!$A$3:$A$53,$B1028)</f>
        <v>0</v>
      </c>
      <c r="R1028" s="107">
        <f>R302/SUMIFS(R$3:R$722,$B$3:$B$722,$B1028)*SUMIFS(Calculations!$E$3:$E$53,Calculations!$A$3:$A$53,$B1028)</f>
        <v>0</v>
      </c>
    </row>
    <row r="1029" spans="2:18" ht="15.75" customHeight="1">
      <c r="B1029" s="107" t="s">
        <v>557</v>
      </c>
      <c r="C1029" s="107" t="s">
        <v>448</v>
      </c>
      <c r="D1029" s="107" t="s">
        <v>638</v>
      </c>
      <c r="E1029" s="107" t="str">
        <f t="shared" si="304"/>
        <v>biomass</v>
      </c>
      <c r="F1029" s="107">
        <f>F303/SUMIFS(F$3:F$722,$B$3:$B$722,$B1029)*SUMIFS(Calculations!$E$3:$E$53,Calculations!$A$3:$A$53,$B1029)</f>
        <v>0</v>
      </c>
      <c r="G1029" s="107">
        <f>G303/SUMIFS(G$3:G$722,$B$3:$B$722,$B1029)*SUMIFS(Calculations!$E$3:$E$53,Calculations!$A$3:$A$53,$B1029)</f>
        <v>0</v>
      </c>
      <c r="H1029" s="107">
        <f>H303/SUMIFS(H$3:H$722,$B$3:$B$722,$B1029)*SUMIFS(Calculations!$E$3:$E$53,Calculations!$A$3:$A$53,$B1029)</f>
        <v>0</v>
      </c>
      <c r="I1029" s="107">
        <f>I303/SUMIFS(I$3:I$722,$B$3:$B$722,$B1029)*SUMIFS(Calculations!$E$3:$E$53,Calculations!$A$3:$A$53,$B1029)</f>
        <v>0</v>
      </c>
      <c r="J1029" s="107">
        <f>J303/SUMIFS(J$3:J$722,$B$3:$B$722,$B1029)*SUMIFS(Calculations!$E$3:$E$53,Calculations!$A$3:$A$53,$B1029)</f>
        <v>0</v>
      </c>
      <c r="K1029" s="107">
        <f>K303/SUMIFS(K$3:K$722,$B$3:$B$722,$B1029)*SUMIFS(Calculations!$E$3:$E$53,Calculations!$A$3:$A$53,$B1029)</f>
        <v>0</v>
      </c>
      <c r="L1029" s="107">
        <f>L303/SUMIFS(L$3:L$722,$B$3:$B$722,$B1029)*SUMIFS(Calculations!$E$3:$E$53,Calculations!$A$3:$A$53,$B1029)</f>
        <v>0</v>
      </c>
      <c r="M1029" s="107">
        <f>M303/SUMIFS(M$3:M$722,$B$3:$B$722,$B1029)*SUMIFS(Calculations!$E$3:$E$53,Calculations!$A$3:$A$53,$B1029)</f>
        <v>0</v>
      </c>
      <c r="N1029" s="107">
        <f>N303/SUMIFS(N$3:N$722,$B$3:$B$722,$B1029)*SUMIFS(Calculations!$E$3:$E$53,Calculations!$A$3:$A$53,$B1029)</f>
        <v>0</v>
      </c>
      <c r="O1029" s="107">
        <f>O303/SUMIFS(O$3:O$722,$B$3:$B$722,$B1029)*SUMIFS(Calculations!$E$3:$E$53,Calculations!$A$3:$A$53,$B1029)</f>
        <v>0</v>
      </c>
      <c r="P1029" s="107">
        <f>P303/SUMIFS(P$3:P$722,$B$3:$B$722,$B1029)*SUMIFS(Calculations!$E$3:$E$53,Calculations!$A$3:$A$53,$B1029)</f>
        <v>0</v>
      </c>
      <c r="Q1029" s="107">
        <f>Q303/SUMIFS(Q$3:Q$722,$B$3:$B$722,$B1029)*SUMIFS(Calculations!$E$3:$E$53,Calculations!$A$3:$A$53,$B1029)</f>
        <v>0</v>
      </c>
      <c r="R1029" s="107">
        <f>R303/SUMIFS(R$3:R$722,$B$3:$B$722,$B1029)*SUMIFS(Calculations!$E$3:$E$53,Calculations!$A$3:$A$53,$B1029)</f>
        <v>0</v>
      </c>
    </row>
    <row r="1030" spans="2:18" ht="15.75" customHeight="1">
      <c r="B1030" s="107" t="s">
        <v>557</v>
      </c>
      <c r="C1030" s="107" t="s">
        <v>448</v>
      </c>
      <c r="D1030" s="107" t="s">
        <v>639</v>
      </c>
      <c r="E1030" s="107" t="str">
        <f t="shared" si="304"/>
        <v>hard coal</v>
      </c>
      <c r="F1030" s="107">
        <f>F304/SUMIFS(F$3:F$722,$B$3:$B$722,$B1030)*SUMIFS(Calculations!$E$3:$E$53,Calculations!$A$3:$A$53,$B1030)</f>
        <v>0</v>
      </c>
      <c r="G1030" s="107">
        <f>G304/SUMIFS(G$3:G$722,$B$3:$B$722,$B1030)*SUMIFS(Calculations!$E$3:$E$53,Calculations!$A$3:$A$53,$B1030)</f>
        <v>0</v>
      </c>
      <c r="H1030" s="107">
        <f>H304/SUMIFS(H$3:H$722,$B$3:$B$722,$B1030)*SUMIFS(Calculations!$E$3:$E$53,Calculations!$A$3:$A$53,$B1030)</f>
        <v>0</v>
      </c>
      <c r="I1030" s="107">
        <f>I304/SUMIFS(I$3:I$722,$B$3:$B$722,$B1030)*SUMIFS(Calculations!$E$3:$E$53,Calculations!$A$3:$A$53,$B1030)</f>
        <v>0</v>
      </c>
      <c r="J1030" s="107">
        <f>J304/SUMIFS(J$3:J$722,$B$3:$B$722,$B1030)*SUMIFS(Calculations!$E$3:$E$53,Calculations!$A$3:$A$53,$B1030)</f>
        <v>0</v>
      </c>
      <c r="K1030" s="107">
        <f>K304/SUMIFS(K$3:K$722,$B$3:$B$722,$B1030)*SUMIFS(Calculations!$E$3:$E$53,Calculations!$A$3:$A$53,$B1030)</f>
        <v>0</v>
      </c>
      <c r="L1030" s="107">
        <f>L304/SUMIFS(L$3:L$722,$B$3:$B$722,$B1030)*SUMIFS(Calculations!$E$3:$E$53,Calculations!$A$3:$A$53,$B1030)</f>
        <v>0</v>
      </c>
      <c r="M1030" s="107">
        <f>M304/SUMIFS(M$3:M$722,$B$3:$B$722,$B1030)*SUMIFS(Calculations!$E$3:$E$53,Calculations!$A$3:$A$53,$B1030)</f>
        <v>0</v>
      </c>
      <c r="N1030" s="107">
        <f>N304/SUMIFS(N$3:N$722,$B$3:$B$722,$B1030)*SUMIFS(Calculations!$E$3:$E$53,Calculations!$A$3:$A$53,$B1030)</f>
        <v>0</v>
      </c>
      <c r="O1030" s="107">
        <f>O304/SUMIFS(O$3:O$722,$B$3:$B$722,$B1030)*SUMIFS(Calculations!$E$3:$E$53,Calculations!$A$3:$A$53,$B1030)</f>
        <v>0</v>
      </c>
      <c r="P1030" s="107">
        <f>P304/SUMIFS(P$3:P$722,$B$3:$B$722,$B1030)*SUMIFS(Calculations!$E$3:$E$53,Calculations!$A$3:$A$53,$B1030)</f>
        <v>0</v>
      </c>
      <c r="Q1030" s="107">
        <f>Q304/SUMIFS(Q$3:Q$722,$B$3:$B$722,$B1030)*SUMIFS(Calculations!$E$3:$E$53,Calculations!$A$3:$A$53,$B1030)</f>
        <v>0</v>
      </c>
      <c r="R1030" s="107">
        <f>R304/SUMIFS(R$3:R$722,$B$3:$B$722,$B1030)*SUMIFS(Calculations!$E$3:$E$53,Calculations!$A$3:$A$53,$B1030)</f>
        <v>0</v>
      </c>
    </row>
    <row r="1031" spans="2:18" ht="15.75" customHeight="1">
      <c r="B1031" s="107" t="s">
        <v>557</v>
      </c>
      <c r="C1031" s="107" t="s">
        <v>448</v>
      </c>
      <c r="D1031" s="107" t="s">
        <v>640</v>
      </c>
      <c r="E1031" s="107" t="str">
        <f t="shared" si="304"/>
        <v>solar thermal</v>
      </c>
      <c r="F1031" s="107">
        <f>F305/SUMIFS(F$3:F$722,$B$3:$B$722,$B1031)*SUMIFS(Calculations!$E$3:$E$53,Calculations!$A$3:$A$53,$B1031)</f>
        <v>0</v>
      </c>
      <c r="G1031" s="107">
        <f>G305/SUMIFS(G$3:G$722,$B$3:$B$722,$B1031)*SUMIFS(Calculations!$E$3:$E$53,Calculations!$A$3:$A$53,$B1031)</f>
        <v>0</v>
      </c>
      <c r="H1031" s="107">
        <f>H305/SUMIFS(H$3:H$722,$B$3:$B$722,$B1031)*SUMIFS(Calculations!$E$3:$E$53,Calculations!$A$3:$A$53,$B1031)</f>
        <v>0</v>
      </c>
      <c r="I1031" s="107">
        <f>I305/SUMIFS(I$3:I$722,$B$3:$B$722,$B1031)*SUMIFS(Calculations!$E$3:$E$53,Calculations!$A$3:$A$53,$B1031)</f>
        <v>0</v>
      </c>
      <c r="J1031" s="107">
        <f>J305/SUMIFS(J$3:J$722,$B$3:$B$722,$B1031)*SUMIFS(Calculations!$E$3:$E$53,Calculations!$A$3:$A$53,$B1031)</f>
        <v>0</v>
      </c>
      <c r="K1031" s="107">
        <f>K305/SUMIFS(K$3:K$722,$B$3:$B$722,$B1031)*SUMIFS(Calculations!$E$3:$E$53,Calculations!$A$3:$A$53,$B1031)</f>
        <v>0</v>
      </c>
      <c r="L1031" s="107">
        <f>L305/SUMIFS(L$3:L$722,$B$3:$B$722,$B1031)*SUMIFS(Calculations!$E$3:$E$53,Calculations!$A$3:$A$53,$B1031)</f>
        <v>0</v>
      </c>
      <c r="M1031" s="107">
        <f>M305/SUMIFS(M$3:M$722,$B$3:$B$722,$B1031)*SUMIFS(Calculations!$E$3:$E$53,Calculations!$A$3:$A$53,$B1031)</f>
        <v>0</v>
      </c>
      <c r="N1031" s="107">
        <f>N305/SUMIFS(N$3:N$722,$B$3:$B$722,$B1031)*SUMIFS(Calculations!$E$3:$E$53,Calculations!$A$3:$A$53,$B1031)</f>
        <v>0</v>
      </c>
      <c r="O1031" s="107">
        <f>O305/SUMIFS(O$3:O$722,$B$3:$B$722,$B1031)*SUMIFS(Calculations!$E$3:$E$53,Calculations!$A$3:$A$53,$B1031)</f>
        <v>0</v>
      </c>
      <c r="P1031" s="107">
        <f>P305/SUMIFS(P$3:P$722,$B$3:$B$722,$B1031)*SUMIFS(Calculations!$E$3:$E$53,Calculations!$A$3:$A$53,$B1031)</f>
        <v>0</v>
      </c>
      <c r="Q1031" s="107">
        <f>Q305/SUMIFS(Q$3:Q$722,$B$3:$B$722,$B1031)*SUMIFS(Calculations!$E$3:$E$53,Calculations!$A$3:$A$53,$B1031)</f>
        <v>0</v>
      </c>
      <c r="R1031" s="107">
        <f>R305/SUMIFS(R$3:R$722,$B$3:$B$722,$B1031)*SUMIFS(Calculations!$E$3:$E$53,Calculations!$A$3:$A$53,$B1031)</f>
        <v>0</v>
      </c>
    </row>
    <row r="1032" spans="2:18" ht="15.75" customHeight="1">
      <c r="B1032" s="107" t="s">
        <v>557</v>
      </c>
      <c r="C1032" s="107" t="s">
        <v>448</v>
      </c>
      <c r="D1032" s="107" t="s">
        <v>641</v>
      </c>
      <c r="E1032" s="107" t="str">
        <f t="shared" si="304"/>
        <v>geothermal</v>
      </c>
      <c r="F1032" s="107">
        <f>F306/SUMIFS(F$3:F$722,$B$3:$B$722,$B1032)*SUMIFS(Calculations!$E$3:$E$53,Calculations!$A$3:$A$53,$B1032)</f>
        <v>0</v>
      </c>
      <c r="G1032" s="107">
        <f>G306/SUMIFS(G$3:G$722,$B$3:$B$722,$B1032)*SUMIFS(Calculations!$E$3:$E$53,Calculations!$A$3:$A$53,$B1032)</f>
        <v>0</v>
      </c>
      <c r="H1032" s="107">
        <f>H306/SUMIFS(H$3:H$722,$B$3:$B$722,$B1032)*SUMIFS(Calculations!$E$3:$E$53,Calculations!$A$3:$A$53,$B1032)</f>
        <v>0</v>
      </c>
      <c r="I1032" s="107">
        <f>I306/SUMIFS(I$3:I$722,$B$3:$B$722,$B1032)*SUMIFS(Calculations!$E$3:$E$53,Calculations!$A$3:$A$53,$B1032)</f>
        <v>0</v>
      </c>
      <c r="J1032" s="107">
        <f>J306/SUMIFS(J$3:J$722,$B$3:$B$722,$B1032)*SUMIFS(Calculations!$E$3:$E$53,Calculations!$A$3:$A$53,$B1032)</f>
        <v>0</v>
      </c>
      <c r="K1032" s="107">
        <f>K306/SUMIFS(K$3:K$722,$B$3:$B$722,$B1032)*SUMIFS(Calculations!$E$3:$E$53,Calculations!$A$3:$A$53,$B1032)</f>
        <v>0</v>
      </c>
      <c r="L1032" s="107">
        <f>L306/SUMIFS(L$3:L$722,$B$3:$B$722,$B1032)*SUMIFS(Calculations!$E$3:$E$53,Calculations!$A$3:$A$53,$B1032)</f>
        <v>0</v>
      </c>
      <c r="M1032" s="107">
        <f>M306/SUMIFS(M$3:M$722,$B$3:$B$722,$B1032)*SUMIFS(Calculations!$E$3:$E$53,Calculations!$A$3:$A$53,$B1032)</f>
        <v>0</v>
      </c>
      <c r="N1032" s="107">
        <f>N306/SUMIFS(N$3:N$722,$B$3:$B$722,$B1032)*SUMIFS(Calculations!$E$3:$E$53,Calculations!$A$3:$A$53,$B1032)</f>
        <v>0</v>
      </c>
      <c r="O1032" s="107">
        <f>O306/SUMIFS(O$3:O$722,$B$3:$B$722,$B1032)*SUMIFS(Calculations!$E$3:$E$53,Calculations!$A$3:$A$53,$B1032)</f>
        <v>0</v>
      </c>
      <c r="P1032" s="107">
        <f>P306/SUMIFS(P$3:P$722,$B$3:$B$722,$B1032)*SUMIFS(Calculations!$E$3:$E$53,Calculations!$A$3:$A$53,$B1032)</f>
        <v>0</v>
      </c>
      <c r="Q1032" s="107">
        <f>Q306/SUMIFS(Q$3:Q$722,$B$3:$B$722,$B1032)*SUMIFS(Calculations!$E$3:$E$53,Calculations!$A$3:$A$53,$B1032)</f>
        <v>0</v>
      </c>
      <c r="R1032" s="107">
        <f>R306/SUMIFS(R$3:R$722,$B$3:$B$722,$B1032)*SUMIFS(Calculations!$E$3:$E$53,Calculations!$A$3:$A$53,$B1032)</f>
        <v>0</v>
      </c>
    </row>
    <row r="1033" spans="2:18" ht="15.75" customHeight="1">
      <c r="B1033" s="107" t="s">
        <v>557</v>
      </c>
      <c r="C1033" s="107" t="s">
        <v>448</v>
      </c>
      <c r="D1033" s="107" t="s">
        <v>642</v>
      </c>
      <c r="E1033" s="107" t="str">
        <f t="shared" si="304"/>
        <v>hydro</v>
      </c>
      <c r="F1033" s="107">
        <f>F307/SUMIFS(F$3:F$722,$B$3:$B$722,$B1033)*SUMIFS(Calculations!$E$3:$E$53,Calculations!$A$3:$A$53,$B1033)</f>
        <v>0</v>
      </c>
      <c r="G1033" s="107">
        <f>G307/SUMIFS(G$3:G$722,$B$3:$B$722,$B1033)*SUMIFS(Calculations!$E$3:$E$53,Calculations!$A$3:$A$53,$B1033)</f>
        <v>0</v>
      </c>
      <c r="H1033" s="107">
        <f>H307/SUMIFS(H$3:H$722,$B$3:$B$722,$B1033)*SUMIFS(Calculations!$E$3:$E$53,Calculations!$A$3:$A$53,$B1033)</f>
        <v>0</v>
      </c>
      <c r="I1033" s="107">
        <f>I307/SUMIFS(I$3:I$722,$B$3:$B$722,$B1033)*SUMIFS(Calculations!$E$3:$E$53,Calculations!$A$3:$A$53,$B1033)</f>
        <v>0</v>
      </c>
      <c r="J1033" s="107">
        <f>J307/SUMIFS(J$3:J$722,$B$3:$B$722,$B1033)*SUMIFS(Calculations!$E$3:$E$53,Calculations!$A$3:$A$53,$B1033)</f>
        <v>0</v>
      </c>
      <c r="K1033" s="107">
        <f>K307/SUMIFS(K$3:K$722,$B$3:$B$722,$B1033)*SUMIFS(Calculations!$E$3:$E$53,Calculations!$A$3:$A$53,$B1033)</f>
        <v>0</v>
      </c>
      <c r="L1033" s="107">
        <f>L307/SUMIFS(L$3:L$722,$B$3:$B$722,$B1033)*SUMIFS(Calculations!$E$3:$E$53,Calculations!$A$3:$A$53,$B1033)</f>
        <v>0</v>
      </c>
      <c r="M1033" s="107">
        <f>M307/SUMIFS(M$3:M$722,$B$3:$B$722,$B1033)*SUMIFS(Calculations!$E$3:$E$53,Calculations!$A$3:$A$53,$B1033)</f>
        <v>0</v>
      </c>
      <c r="N1033" s="107">
        <f>N307/SUMIFS(N$3:N$722,$B$3:$B$722,$B1033)*SUMIFS(Calculations!$E$3:$E$53,Calculations!$A$3:$A$53,$B1033)</f>
        <v>0</v>
      </c>
      <c r="O1033" s="107">
        <f>O307/SUMIFS(O$3:O$722,$B$3:$B$722,$B1033)*SUMIFS(Calculations!$E$3:$E$53,Calculations!$A$3:$A$53,$B1033)</f>
        <v>0</v>
      </c>
      <c r="P1033" s="107">
        <f>P307/SUMIFS(P$3:P$722,$B$3:$B$722,$B1033)*SUMIFS(Calculations!$E$3:$E$53,Calculations!$A$3:$A$53,$B1033)</f>
        <v>0</v>
      </c>
      <c r="Q1033" s="107">
        <f>Q307/SUMIFS(Q$3:Q$722,$B$3:$B$722,$B1033)*SUMIFS(Calculations!$E$3:$E$53,Calculations!$A$3:$A$53,$B1033)</f>
        <v>0</v>
      </c>
      <c r="R1033" s="107">
        <f>R307/SUMIFS(R$3:R$722,$B$3:$B$722,$B1033)*SUMIFS(Calculations!$E$3:$E$53,Calculations!$A$3:$A$53,$B1033)</f>
        <v>0</v>
      </c>
    </row>
    <row r="1034" spans="2:18" ht="15.75" customHeight="1">
      <c r="B1034" s="107" t="s">
        <v>557</v>
      </c>
      <c r="C1034" s="107" t="s">
        <v>448</v>
      </c>
      <c r="D1034" s="107" t="s">
        <v>632</v>
      </c>
      <c r="E1034" s="107" t="str">
        <f t="shared" si="304"/>
        <v>hydro</v>
      </c>
      <c r="F1034" s="107">
        <f>F308/SUMIFS(F$3:F$722,$B$3:$B$722,$B1034)*SUMIFS(Calculations!$E$3:$E$53,Calculations!$A$3:$A$53,$B1034)</f>
        <v>0</v>
      </c>
      <c r="G1034" s="107">
        <f>G308/SUMIFS(G$3:G$722,$B$3:$B$722,$B1034)*SUMIFS(Calculations!$E$3:$E$53,Calculations!$A$3:$A$53,$B1034)</f>
        <v>0</v>
      </c>
      <c r="H1034" s="107">
        <f>H308/SUMIFS(H$3:H$722,$B$3:$B$722,$B1034)*SUMIFS(Calculations!$E$3:$E$53,Calculations!$A$3:$A$53,$B1034)</f>
        <v>0</v>
      </c>
      <c r="I1034" s="107">
        <f>I308/SUMIFS(I$3:I$722,$B$3:$B$722,$B1034)*SUMIFS(Calculations!$E$3:$E$53,Calculations!$A$3:$A$53,$B1034)</f>
        <v>0</v>
      </c>
      <c r="J1034" s="107">
        <f>J308/SUMIFS(J$3:J$722,$B$3:$B$722,$B1034)*SUMIFS(Calculations!$E$3:$E$53,Calculations!$A$3:$A$53,$B1034)</f>
        <v>0</v>
      </c>
      <c r="K1034" s="107">
        <f>K308/SUMIFS(K$3:K$722,$B$3:$B$722,$B1034)*SUMIFS(Calculations!$E$3:$E$53,Calculations!$A$3:$A$53,$B1034)</f>
        <v>0</v>
      </c>
      <c r="L1034" s="107">
        <f>L308/SUMIFS(L$3:L$722,$B$3:$B$722,$B1034)*SUMIFS(Calculations!$E$3:$E$53,Calculations!$A$3:$A$53,$B1034)</f>
        <v>0</v>
      </c>
      <c r="M1034" s="107">
        <f>M308/SUMIFS(M$3:M$722,$B$3:$B$722,$B1034)*SUMIFS(Calculations!$E$3:$E$53,Calculations!$A$3:$A$53,$B1034)</f>
        <v>0</v>
      </c>
      <c r="N1034" s="107">
        <f>N308/SUMIFS(N$3:N$722,$B$3:$B$722,$B1034)*SUMIFS(Calculations!$E$3:$E$53,Calculations!$A$3:$A$53,$B1034)</f>
        <v>0</v>
      </c>
      <c r="O1034" s="107">
        <f>O308/SUMIFS(O$3:O$722,$B$3:$B$722,$B1034)*SUMIFS(Calculations!$E$3:$E$53,Calculations!$A$3:$A$53,$B1034)</f>
        <v>0</v>
      </c>
      <c r="P1034" s="107">
        <f>P308/SUMIFS(P$3:P$722,$B$3:$B$722,$B1034)*SUMIFS(Calculations!$E$3:$E$53,Calculations!$A$3:$A$53,$B1034)</f>
        <v>0</v>
      </c>
      <c r="Q1034" s="107">
        <f>Q308/SUMIFS(Q$3:Q$722,$B$3:$B$722,$B1034)*SUMIFS(Calculations!$E$3:$E$53,Calculations!$A$3:$A$53,$B1034)</f>
        <v>0</v>
      </c>
      <c r="R1034" s="107">
        <f>R308/SUMIFS(R$3:R$722,$B$3:$B$722,$B1034)*SUMIFS(Calculations!$E$3:$E$53,Calculations!$A$3:$A$53,$B1034)</f>
        <v>0</v>
      </c>
    </row>
    <row r="1035" spans="2:18" ht="15.75" customHeight="1">
      <c r="B1035" s="107" t="s">
        <v>557</v>
      </c>
      <c r="C1035" s="107" t="s">
        <v>448</v>
      </c>
      <c r="D1035" s="107" t="s">
        <v>643</v>
      </c>
      <c r="E1035" s="107" t="str">
        <f t="shared" si="304"/>
        <v>onshore wind</v>
      </c>
      <c r="F1035" s="107">
        <f>F309/SUMIFS(F$3:F$722,$B$3:$B$722,$B1035)*SUMIFS(Calculations!$E$3:$E$53,Calculations!$A$3:$A$53,$B1035)</f>
        <v>0</v>
      </c>
      <c r="G1035" s="107">
        <f>G309/SUMIFS(G$3:G$722,$B$3:$B$722,$B1035)*SUMIFS(Calculations!$E$3:$E$53,Calculations!$A$3:$A$53,$B1035)</f>
        <v>0</v>
      </c>
      <c r="H1035" s="107">
        <f>H309/SUMIFS(H$3:H$722,$B$3:$B$722,$B1035)*SUMIFS(Calculations!$E$3:$E$53,Calculations!$A$3:$A$53,$B1035)</f>
        <v>0</v>
      </c>
      <c r="I1035" s="107">
        <f>I309/SUMIFS(I$3:I$722,$B$3:$B$722,$B1035)*SUMIFS(Calculations!$E$3:$E$53,Calculations!$A$3:$A$53,$B1035)</f>
        <v>0</v>
      </c>
      <c r="J1035" s="107">
        <f>J309/SUMIFS(J$3:J$722,$B$3:$B$722,$B1035)*SUMIFS(Calculations!$E$3:$E$53,Calculations!$A$3:$A$53,$B1035)</f>
        <v>0</v>
      </c>
      <c r="K1035" s="107">
        <f>K309/SUMIFS(K$3:K$722,$B$3:$B$722,$B1035)*SUMIFS(Calculations!$E$3:$E$53,Calculations!$A$3:$A$53,$B1035)</f>
        <v>0</v>
      </c>
      <c r="L1035" s="107">
        <f>L309/SUMIFS(L$3:L$722,$B$3:$B$722,$B1035)*SUMIFS(Calculations!$E$3:$E$53,Calculations!$A$3:$A$53,$B1035)</f>
        <v>0</v>
      </c>
      <c r="M1035" s="107">
        <f>M309/SUMIFS(M$3:M$722,$B$3:$B$722,$B1035)*SUMIFS(Calculations!$E$3:$E$53,Calculations!$A$3:$A$53,$B1035)</f>
        <v>0</v>
      </c>
      <c r="N1035" s="107">
        <f>N309/SUMIFS(N$3:N$722,$B$3:$B$722,$B1035)*SUMIFS(Calculations!$E$3:$E$53,Calculations!$A$3:$A$53,$B1035)</f>
        <v>0</v>
      </c>
      <c r="O1035" s="107">
        <f>O309/SUMIFS(O$3:O$722,$B$3:$B$722,$B1035)*SUMIFS(Calculations!$E$3:$E$53,Calculations!$A$3:$A$53,$B1035)</f>
        <v>0</v>
      </c>
      <c r="P1035" s="107">
        <f>P309/SUMIFS(P$3:P$722,$B$3:$B$722,$B1035)*SUMIFS(Calculations!$E$3:$E$53,Calculations!$A$3:$A$53,$B1035)</f>
        <v>0</v>
      </c>
      <c r="Q1035" s="107">
        <f>Q309/SUMIFS(Q$3:Q$722,$B$3:$B$722,$B1035)*SUMIFS(Calculations!$E$3:$E$53,Calculations!$A$3:$A$53,$B1035)</f>
        <v>0</v>
      </c>
      <c r="R1035" s="107">
        <f>R309/SUMIFS(R$3:R$722,$B$3:$B$722,$B1035)*SUMIFS(Calculations!$E$3:$E$53,Calculations!$A$3:$A$53,$B1035)</f>
        <v>0</v>
      </c>
    </row>
    <row r="1036" spans="2:18" ht="15.75" customHeight="1">
      <c r="B1036" s="107" t="s">
        <v>557</v>
      </c>
      <c r="C1036" s="107" t="s">
        <v>448</v>
      </c>
      <c r="D1036" s="107" t="s">
        <v>644</v>
      </c>
      <c r="E1036" s="107" t="str">
        <f t="shared" si="304"/>
        <v>natural gas nonpeaker</v>
      </c>
      <c r="F1036" s="107">
        <f>F310/SUMIFS(F$3:F$722,$B$3:$B$722,$B1036)*SUMIFS(Calculations!$E$3:$E$53,Calculations!$A$3:$A$53,$B1036)</f>
        <v>0</v>
      </c>
      <c r="G1036" s="107">
        <f>G310/SUMIFS(G$3:G$722,$B$3:$B$722,$B1036)*SUMIFS(Calculations!$E$3:$E$53,Calculations!$A$3:$A$53,$B1036)</f>
        <v>0</v>
      </c>
      <c r="H1036" s="107">
        <f>H310/SUMIFS(H$3:H$722,$B$3:$B$722,$B1036)*SUMIFS(Calculations!$E$3:$E$53,Calculations!$A$3:$A$53,$B1036)</f>
        <v>0</v>
      </c>
      <c r="I1036" s="107">
        <f>I310/SUMIFS(I$3:I$722,$B$3:$B$722,$B1036)*SUMIFS(Calculations!$E$3:$E$53,Calculations!$A$3:$A$53,$B1036)</f>
        <v>0</v>
      </c>
      <c r="J1036" s="107">
        <f>J310/SUMIFS(J$3:J$722,$B$3:$B$722,$B1036)*SUMIFS(Calculations!$E$3:$E$53,Calculations!$A$3:$A$53,$B1036)</f>
        <v>0</v>
      </c>
      <c r="K1036" s="107">
        <f>K310/SUMIFS(K$3:K$722,$B$3:$B$722,$B1036)*SUMIFS(Calculations!$E$3:$E$53,Calculations!$A$3:$A$53,$B1036)</f>
        <v>0</v>
      </c>
      <c r="L1036" s="107">
        <f>L310/SUMIFS(L$3:L$722,$B$3:$B$722,$B1036)*SUMIFS(Calculations!$E$3:$E$53,Calculations!$A$3:$A$53,$B1036)</f>
        <v>0</v>
      </c>
      <c r="M1036" s="107">
        <f>M310/SUMIFS(M$3:M$722,$B$3:$B$722,$B1036)*SUMIFS(Calculations!$E$3:$E$53,Calculations!$A$3:$A$53,$B1036)</f>
        <v>0</v>
      </c>
      <c r="N1036" s="107">
        <f>N310/SUMIFS(N$3:N$722,$B$3:$B$722,$B1036)*SUMIFS(Calculations!$E$3:$E$53,Calculations!$A$3:$A$53,$B1036)</f>
        <v>0</v>
      </c>
      <c r="O1036" s="107">
        <f>O310/SUMIFS(O$3:O$722,$B$3:$B$722,$B1036)*SUMIFS(Calculations!$E$3:$E$53,Calculations!$A$3:$A$53,$B1036)</f>
        <v>0</v>
      </c>
      <c r="P1036" s="107">
        <f>P310/SUMIFS(P$3:P$722,$B$3:$B$722,$B1036)*SUMIFS(Calculations!$E$3:$E$53,Calculations!$A$3:$A$53,$B1036)</f>
        <v>0</v>
      </c>
      <c r="Q1036" s="107">
        <f>Q310/SUMIFS(Q$3:Q$722,$B$3:$B$722,$B1036)*SUMIFS(Calculations!$E$3:$E$53,Calculations!$A$3:$A$53,$B1036)</f>
        <v>0</v>
      </c>
      <c r="R1036" s="107">
        <f>R310/SUMIFS(R$3:R$722,$B$3:$B$722,$B1036)*SUMIFS(Calculations!$E$3:$E$53,Calculations!$A$3:$A$53,$B1036)</f>
        <v>0</v>
      </c>
    </row>
    <row r="1037" spans="2:18" ht="15.75" customHeight="1">
      <c r="B1037" s="107" t="s">
        <v>557</v>
      </c>
      <c r="C1037" s="107" t="s">
        <v>448</v>
      </c>
      <c r="D1037" s="107" t="s">
        <v>645</v>
      </c>
      <c r="E1037" s="107" t="str">
        <f t="shared" si="304"/>
        <v>natural gas peaker</v>
      </c>
      <c r="F1037" s="107">
        <f>F311/SUMIFS(F$3:F$722,$B$3:$B$722,$B1037)*SUMIFS(Calculations!$E$3:$E$53,Calculations!$A$3:$A$53,$B1037)</f>
        <v>0</v>
      </c>
      <c r="G1037" s="107">
        <f>G311/SUMIFS(G$3:G$722,$B$3:$B$722,$B1037)*SUMIFS(Calculations!$E$3:$E$53,Calculations!$A$3:$A$53,$B1037)</f>
        <v>0</v>
      </c>
      <c r="H1037" s="107">
        <f>H311/SUMIFS(H$3:H$722,$B$3:$B$722,$B1037)*SUMIFS(Calculations!$E$3:$E$53,Calculations!$A$3:$A$53,$B1037)</f>
        <v>0</v>
      </c>
      <c r="I1037" s="107">
        <f>I311/SUMIFS(I$3:I$722,$B$3:$B$722,$B1037)*SUMIFS(Calculations!$E$3:$E$53,Calculations!$A$3:$A$53,$B1037)</f>
        <v>0</v>
      </c>
      <c r="J1037" s="107">
        <f>J311/SUMIFS(J$3:J$722,$B$3:$B$722,$B1037)*SUMIFS(Calculations!$E$3:$E$53,Calculations!$A$3:$A$53,$B1037)</f>
        <v>0</v>
      </c>
      <c r="K1037" s="107">
        <f>K311/SUMIFS(K$3:K$722,$B$3:$B$722,$B1037)*SUMIFS(Calculations!$E$3:$E$53,Calculations!$A$3:$A$53,$B1037)</f>
        <v>0</v>
      </c>
      <c r="L1037" s="107">
        <f>L311/SUMIFS(L$3:L$722,$B$3:$B$722,$B1037)*SUMIFS(Calculations!$E$3:$E$53,Calculations!$A$3:$A$53,$B1037)</f>
        <v>0</v>
      </c>
      <c r="M1037" s="107">
        <f>M311/SUMIFS(M$3:M$722,$B$3:$B$722,$B1037)*SUMIFS(Calculations!$E$3:$E$53,Calculations!$A$3:$A$53,$B1037)</f>
        <v>0</v>
      </c>
      <c r="N1037" s="107">
        <f>N311/SUMIFS(N$3:N$722,$B$3:$B$722,$B1037)*SUMIFS(Calculations!$E$3:$E$53,Calculations!$A$3:$A$53,$B1037)</f>
        <v>0</v>
      </c>
      <c r="O1037" s="107">
        <f>O311/SUMIFS(O$3:O$722,$B$3:$B$722,$B1037)*SUMIFS(Calculations!$E$3:$E$53,Calculations!$A$3:$A$53,$B1037)</f>
        <v>0</v>
      </c>
      <c r="P1037" s="107">
        <f>P311/SUMIFS(P$3:P$722,$B$3:$B$722,$B1037)*SUMIFS(Calculations!$E$3:$E$53,Calculations!$A$3:$A$53,$B1037)</f>
        <v>0</v>
      </c>
      <c r="Q1037" s="107">
        <f>Q311/SUMIFS(Q$3:Q$722,$B$3:$B$722,$B1037)*SUMIFS(Calculations!$E$3:$E$53,Calculations!$A$3:$A$53,$B1037)</f>
        <v>0</v>
      </c>
      <c r="R1037" s="107">
        <f>R311/SUMIFS(R$3:R$722,$B$3:$B$722,$B1037)*SUMIFS(Calculations!$E$3:$E$53,Calculations!$A$3:$A$53,$B1037)</f>
        <v>0</v>
      </c>
    </row>
    <row r="1038" spans="2:18" ht="15.75" customHeight="1">
      <c r="B1038" s="107" t="s">
        <v>557</v>
      </c>
      <c r="C1038" s="107" t="s">
        <v>448</v>
      </c>
      <c r="D1038" s="107" t="s">
        <v>646</v>
      </c>
      <c r="E1038" s="107" t="str">
        <f t="shared" si="304"/>
        <v>nuclear</v>
      </c>
      <c r="F1038" s="107">
        <f>F312/SUMIFS(F$3:F$722,$B$3:$B$722,$B1038)*SUMIFS(Calculations!$E$3:$E$53,Calculations!$A$3:$A$53,$B1038)</f>
        <v>0</v>
      </c>
      <c r="G1038" s="107">
        <f>G312/SUMIFS(G$3:G$722,$B$3:$B$722,$B1038)*SUMIFS(Calculations!$E$3:$E$53,Calculations!$A$3:$A$53,$B1038)</f>
        <v>0</v>
      </c>
      <c r="H1038" s="107">
        <f>H312/SUMIFS(H$3:H$722,$B$3:$B$722,$B1038)*SUMIFS(Calculations!$E$3:$E$53,Calculations!$A$3:$A$53,$B1038)</f>
        <v>0</v>
      </c>
      <c r="I1038" s="107">
        <f>I312/SUMIFS(I$3:I$722,$B$3:$B$722,$B1038)*SUMIFS(Calculations!$E$3:$E$53,Calculations!$A$3:$A$53,$B1038)</f>
        <v>0</v>
      </c>
      <c r="J1038" s="107">
        <f>J312/SUMIFS(J$3:J$722,$B$3:$B$722,$B1038)*SUMIFS(Calculations!$E$3:$E$53,Calculations!$A$3:$A$53,$B1038)</f>
        <v>0</v>
      </c>
      <c r="K1038" s="107">
        <f>K312/SUMIFS(K$3:K$722,$B$3:$B$722,$B1038)*SUMIFS(Calculations!$E$3:$E$53,Calculations!$A$3:$A$53,$B1038)</f>
        <v>0</v>
      </c>
      <c r="L1038" s="107">
        <f>L312/SUMIFS(L$3:L$722,$B$3:$B$722,$B1038)*SUMIFS(Calculations!$E$3:$E$53,Calculations!$A$3:$A$53,$B1038)</f>
        <v>0</v>
      </c>
      <c r="M1038" s="107">
        <f>M312/SUMIFS(M$3:M$722,$B$3:$B$722,$B1038)*SUMIFS(Calculations!$E$3:$E$53,Calculations!$A$3:$A$53,$B1038)</f>
        <v>0</v>
      </c>
      <c r="N1038" s="107">
        <f>N312/SUMIFS(N$3:N$722,$B$3:$B$722,$B1038)*SUMIFS(Calculations!$E$3:$E$53,Calculations!$A$3:$A$53,$B1038)</f>
        <v>0</v>
      </c>
      <c r="O1038" s="107">
        <f>O312/SUMIFS(O$3:O$722,$B$3:$B$722,$B1038)*SUMIFS(Calculations!$E$3:$E$53,Calculations!$A$3:$A$53,$B1038)</f>
        <v>0</v>
      </c>
      <c r="P1038" s="107">
        <f>P312/SUMIFS(P$3:P$722,$B$3:$B$722,$B1038)*SUMIFS(Calculations!$E$3:$E$53,Calculations!$A$3:$A$53,$B1038)</f>
        <v>0</v>
      </c>
      <c r="Q1038" s="107">
        <f>Q312/SUMIFS(Q$3:Q$722,$B$3:$B$722,$B1038)*SUMIFS(Calculations!$E$3:$E$53,Calculations!$A$3:$A$53,$B1038)</f>
        <v>0</v>
      </c>
      <c r="R1038" s="107">
        <f>R312/SUMIFS(R$3:R$722,$B$3:$B$722,$B1038)*SUMIFS(Calculations!$E$3:$E$53,Calculations!$A$3:$A$53,$B1038)</f>
        <v>0</v>
      </c>
    </row>
    <row r="1039" spans="2:18" ht="15.75" customHeight="1">
      <c r="B1039" s="107" t="s">
        <v>557</v>
      </c>
      <c r="C1039" s="107" t="s">
        <v>448</v>
      </c>
      <c r="D1039" s="107" t="s">
        <v>647</v>
      </c>
      <c r="E1039" s="107" t="str">
        <f t="shared" si="304"/>
        <v>offshore wind</v>
      </c>
      <c r="F1039" s="107">
        <f>F313/SUMIFS(F$3:F$722,$B$3:$B$722,$B1039)*SUMIFS(Calculations!$E$3:$E$53,Calculations!$A$3:$A$53,$B1039)</f>
        <v>0</v>
      </c>
      <c r="G1039" s="107">
        <f>G313/SUMIFS(G$3:G$722,$B$3:$B$722,$B1039)*SUMIFS(Calculations!$E$3:$E$53,Calculations!$A$3:$A$53,$B1039)</f>
        <v>0</v>
      </c>
      <c r="H1039" s="107">
        <f>H313/SUMIFS(H$3:H$722,$B$3:$B$722,$B1039)*SUMIFS(Calculations!$E$3:$E$53,Calculations!$A$3:$A$53,$B1039)</f>
        <v>0</v>
      </c>
      <c r="I1039" s="107">
        <f>I313/SUMIFS(I$3:I$722,$B$3:$B$722,$B1039)*SUMIFS(Calculations!$E$3:$E$53,Calculations!$A$3:$A$53,$B1039)</f>
        <v>0</v>
      </c>
      <c r="J1039" s="107">
        <f>J313/SUMIFS(J$3:J$722,$B$3:$B$722,$B1039)*SUMIFS(Calculations!$E$3:$E$53,Calculations!$A$3:$A$53,$B1039)</f>
        <v>0</v>
      </c>
      <c r="K1039" s="107">
        <f>K313/SUMIFS(K$3:K$722,$B$3:$B$722,$B1039)*SUMIFS(Calculations!$E$3:$E$53,Calculations!$A$3:$A$53,$B1039)</f>
        <v>0</v>
      </c>
      <c r="L1039" s="107">
        <f>L313/SUMIFS(L$3:L$722,$B$3:$B$722,$B1039)*SUMIFS(Calculations!$E$3:$E$53,Calculations!$A$3:$A$53,$B1039)</f>
        <v>0</v>
      </c>
      <c r="M1039" s="107">
        <f>M313/SUMIFS(M$3:M$722,$B$3:$B$722,$B1039)*SUMIFS(Calculations!$E$3:$E$53,Calculations!$A$3:$A$53,$B1039)</f>
        <v>0</v>
      </c>
      <c r="N1039" s="107">
        <f>N313/SUMIFS(N$3:N$722,$B$3:$B$722,$B1039)*SUMIFS(Calculations!$E$3:$E$53,Calculations!$A$3:$A$53,$B1039)</f>
        <v>0</v>
      </c>
      <c r="O1039" s="107">
        <f>O313/SUMIFS(O$3:O$722,$B$3:$B$722,$B1039)*SUMIFS(Calculations!$E$3:$E$53,Calculations!$A$3:$A$53,$B1039)</f>
        <v>0</v>
      </c>
      <c r="P1039" s="107">
        <f>P313/SUMIFS(P$3:P$722,$B$3:$B$722,$B1039)*SUMIFS(Calculations!$E$3:$E$53,Calculations!$A$3:$A$53,$B1039)</f>
        <v>0</v>
      </c>
      <c r="Q1039" s="107">
        <f>Q313/SUMIFS(Q$3:Q$722,$B$3:$B$722,$B1039)*SUMIFS(Calculations!$E$3:$E$53,Calculations!$A$3:$A$53,$B1039)</f>
        <v>0</v>
      </c>
      <c r="R1039" s="107">
        <f>R313/SUMIFS(R$3:R$722,$B$3:$B$722,$B1039)*SUMIFS(Calculations!$E$3:$E$53,Calculations!$A$3:$A$53,$B1039)</f>
        <v>0</v>
      </c>
    </row>
    <row r="1040" spans="2:18" ht="15.75" customHeight="1">
      <c r="B1040" s="107" t="s">
        <v>557</v>
      </c>
      <c r="C1040" s="107" t="s">
        <v>448</v>
      </c>
      <c r="D1040" s="107" t="s">
        <v>648</v>
      </c>
      <c r="E1040" s="107" t="str">
        <f t="shared" si="304"/>
        <v>crude oil</v>
      </c>
      <c r="F1040" s="107">
        <f>F314/SUMIFS(F$3:F$722,$B$3:$B$722,$B1040)*SUMIFS(Calculations!$E$3:$E$53,Calculations!$A$3:$A$53,$B1040)</f>
        <v>0</v>
      </c>
      <c r="G1040" s="107">
        <f>G314/SUMIFS(G$3:G$722,$B$3:$B$722,$B1040)*SUMIFS(Calculations!$E$3:$E$53,Calculations!$A$3:$A$53,$B1040)</f>
        <v>0</v>
      </c>
      <c r="H1040" s="107">
        <f>H314/SUMIFS(H$3:H$722,$B$3:$B$722,$B1040)*SUMIFS(Calculations!$E$3:$E$53,Calculations!$A$3:$A$53,$B1040)</f>
        <v>0</v>
      </c>
      <c r="I1040" s="107">
        <f>I314/SUMIFS(I$3:I$722,$B$3:$B$722,$B1040)*SUMIFS(Calculations!$E$3:$E$53,Calculations!$A$3:$A$53,$B1040)</f>
        <v>0</v>
      </c>
      <c r="J1040" s="107">
        <f>J314/SUMIFS(J$3:J$722,$B$3:$B$722,$B1040)*SUMIFS(Calculations!$E$3:$E$53,Calculations!$A$3:$A$53,$B1040)</f>
        <v>0</v>
      </c>
      <c r="K1040" s="107">
        <f>K314/SUMIFS(K$3:K$722,$B$3:$B$722,$B1040)*SUMIFS(Calculations!$E$3:$E$53,Calculations!$A$3:$A$53,$B1040)</f>
        <v>0</v>
      </c>
      <c r="L1040" s="107">
        <f>L314/SUMIFS(L$3:L$722,$B$3:$B$722,$B1040)*SUMIFS(Calculations!$E$3:$E$53,Calculations!$A$3:$A$53,$B1040)</f>
        <v>0</v>
      </c>
      <c r="M1040" s="107">
        <f>M314/SUMIFS(M$3:M$722,$B$3:$B$722,$B1040)*SUMIFS(Calculations!$E$3:$E$53,Calculations!$A$3:$A$53,$B1040)</f>
        <v>0</v>
      </c>
      <c r="N1040" s="107">
        <f>N314/SUMIFS(N$3:N$722,$B$3:$B$722,$B1040)*SUMIFS(Calculations!$E$3:$E$53,Calculations!$A$3:$A$53,$B1040)</f>
        <v>0</v>
      </c>
      <c r="O1040" s="107">
        <f>O314/SUMIFS(O$3:O$722,$B$3:$B$722,$B1040)*SUMIFS(Calculations!$E$3:$E$53,Calculations!$A$3:$A$53,$B1040)</f>
        <v>0</v>
      </c>
      <c r="P1040" s="107">
        <f>P314/SUMIFS(P$3:P$722,$B$3:$B$722,$B1040)*SUMIFS(Calculations!$E$3:$E$53,Calculations!$A$3:$A$53,$B1040)</f>
        <v>0</v>
      </c>
      <c r="Q1040" s="107">
        <f>Q314/SUMIFS(Q$3:Q$722,$B$3:$B$722,$B1040)*SUMIFS(Calculations!$E$3:$E$53,Calculations!$A$3:$A$53,$B1040)</f>
        <v>0</v>
      </c>
      <c r="R1040" s="107">
        <f>R314/SUMIFS(R$3:R$722,$B$3:$B$722,$B1040)*SUMIFS(Calculations!$E$3:$E$53,Calculations!$A$3:$A$53,$B1040)</f>
        <v>0</v>
      </c>
    </row>
    <row r="1041" spans="2:18" ht="15.75" customHeight="1">
      <c r="B1041" s="107" t="s">
        <v>557</v>
      </c>
      <c r="C1041" s="107" t="s">
        <v>448</v>
      </c>
      <c r="D1041" s="107" t="s">
        <v>649</v>
      </c>
      <c r="E1041" s="107" t="str">
        <f t="shared" si="304"/>
        <v>solar PV</v>
      </c>
      <c r="F1041" s="107">
        <f>F315/SUMIFS(F$3:F$722,$B$3:$B$722,$B1041)*SUMIFS(Calculations!$E$3:$E$53,Calculations!$A$3:$A$53,$B1041)</f>
        <v>0</v>
      </c>
      <c r="G1041" s="107">
        <f>G315/SUMIFS(G$3:G$722,$B$3:$B$722,$B1041)*SUMIFS(Calculations!$E$3:$E$53,Calculations!$A$3:$A$53,$B1041)</f>
        <v>0</v>
      </c>
      <c r="H1041" s="107">
        <f>H315/SUMIFS(H$3:H$722,$B$3:$B$722,$B1041)*SUMIFS(Calculations!$E$3:$E$53,Calculations!$A$3:$A$53,$B1041)</f>
        <v>0</v>
      </c>
      <c r="I1041" s="107">
        <f>I315/SUMIFS(I$3:I$722,$B$3:$B$722,$B1041)*SUMIFS(Calculations!$E$3:$E$53,Calculations!$A$3:$A$53,$B1041)</f>
        <v>0</v>
      </c>
      <c r="J1041" s="107">
        <f>J315/SUMIFS(J$3:J$722,$B$3:$B$722,$B1041)*SUMIFS(Calculations!$E$3:$E$53,Calculations!$A$3:$A$53,$B1041)</f>
        <v>0</v>
      </c>
      <c r="K1041" s="107">
        <f>K315/SUMIFS(K$3:K$722,$B$3:$B$722,$B1041)*SUMIFS(Calculations!$E$3:$E$53,Calculations!$A$3:$A$53,$B1041)</f>
        <v>0</v>
      </c>
      <c r="L1041" s="107">
        <f>L315/SUMIFS(L$3:L$722,$B$3:$B$722,$B1041)*SUMIFS(Calculations!$E$3:$E$53,Calculations!$A$3:$A$53,$B1041)</f>
        <v>0</v>
      </c>
      <c r="M1041" s="107">
        <f>M315/SUMIFS(M$3:M$722,$B$3:$B$722,$B1041)*SUMIFS(Calculations!$E$3:$E$53,Calculations!$A$3:$A$53,$B1041)</f>
        <v>0</v>
      </c>
      <c r="N1041" s="107">
        <f>N315/SUMIFS(N$3:N$722,$B$3:$B$722,$B1041)*SUMIFS(Calculations!$E$3:$E$53,Calculations!$A$3:$A$53,$B1041)</f>
        <v>0</v>
      </c>
      <c r="O1041" s="107">
        <f>O315/SUMIFS(O$3:O$722,$B$3:$B$722,$B1041)*SUMIFS(Calculations!$E$3:$E$53,Calculations!$A$3:$A$53,$B1041)</f>
        <v>0</v>
      </c>
      <c r="P1041" s="107">
        <f>P315/SUMIFS(P$3:P$722,$B$3:$B$722,$B1041)*SUMIFS(Calculations!$E$3:$E$53,Calculations!$A$3:$A$53,$B1041)</f>
        <v>0</v>
      </c>
      <c r="Q1041" s="107">
        <f>Q315/SUMIFS(Q$3:Q$722,$B$3:$B$722,$B1041)*SUMIFS(Calculations!$E$3:$E$53,Calculations!$A$3:$A$53,$B1041)</f>
        <v>0</v>
      </c>
      <c r="R1041" s="107">
        <f>R315/SUMIFS(R$3:R$722,$B$3:$B$722,$B1041)*SUMIFS(Calculations!$E$3:$E$53,Calculations!$A$3:$A$53,$B1041)</f>
        <v>0</v>
      </c>
    </row>
    <row r="1042" spans="2:18" ht="15.75" customHeight="1">
      <c r="B1042" s="107" t="s">
        <v>557</v>
      </c>
      <c r="C1042" s="107" t="s">
        <v>448</v>
      </c>
      <c r="D1042" s="107" t="s">
        <v>650</v>
      </c>
      <c r="E1042" s="107" t="str">
        <f t="shared" si="304"/>
        <v>storage</v>
      </c>
      <c r="F1042" s="107">
        <f>F316/SUMIFS(F$3:F$722,$B$3:$B$722,$B1042)*SUMIFS(Calculations!$E$3:$E$53,Calculations!$A$3:$A$53,$B1042)</f>
        <v>0</v>
      </c>
      <c r="G1042" s="107">
        <f>G316/SUMIFS(G$3:G$722,$B$3:$B$722,$B1042)*SUMIFS(Calculations!$E$3:$E$53,Calculations!$A$3:$A$53,$B1042)</f>
        <v>0</v>
      </c>
      <c r="H1042" s="107">
        <f>H316/SUMIFS(H$3:H$722,$B$3:$B$722,$B1042)*SUMIFS(Calculations!$E$3:$E$53,Calculations!$A$3:$A$53,$B1042)</f>
        <v>0</v>
      </c>
      <c r="I1042" s="107">
        <f>I316/SUMIFS(I$3:I$722,$B$3:$B$722,$B1042)*SUMIFS(Calculations!$E$3:$E$53,Calculations!$A$3:$A$53,$B1042)</f>
        <v>0</v>
      </c>
      <c r="J1042" s="107">
        <f>J316/SUMIFS(J$3:J$722,$B$3:$B$722,$B1042)*SUMIFS(Calculations!$E$3:$E$53,Calculations!$A$3:$A$53,$B1042)</f>
        <v>0</v>
      </c>
      <c r="K1042" s="107">
        <f>K316/SUMIFS(K$3:K$722,$B$3:$B$722,$B1042)*SUMIFS(Calculations!$E$3:$E$53,Calculations!$A$3:$A$53,$B1042)</f>
        <v>0</v>
      </c>
      <c r="L1042" s="107">
        <f>L316/SUMIFS(L$3:L$722,$B$3:$B$722,$B1042)*SUMIFS(Calculations!$E$3:$E$53,Calculations!$A$3:$A$53,$B1042)</f>
        <v>0</v>
      </c>
      <c r="M1042" s="107">
        <f>M316/SUMIFS(M$3:M$722,$B$3:$B$722,$B1042)*SUMIFS(Calculations!$E$3:$E$53,Calculations!$A$3:$A$53,$B1042)</f>
        <v>0</v>
      </c>
      <c r="N1042" s="107">
        <f>N316/SUMIFS(N$3:N$722,$B$3:$B$722,$B1042)*SUMIFS(Calculations!$E$3:$E$53,Calculations!$A$3:$A$53,$B1042)</f>
        <v>0</v>
      </c>
      <c r="O1042" s="107">
        <f>O316/SUMIFS(O$3:O$722,$B$3:$B$722,$B1042)*SUMIFS(Calculations!$E$3:$E$53,Calculations!$A$3:$A$53,$B1042)</f>
        <v>0</v>
      </c>
      <c r="P1042" s="107">
        <f>P316/SUMIFS(P$3:P$722,$B$3:$B$722,$B1042)*SUMIFS(Calculations!$E$3:$E$53,Calculations!$A$3:$A$53,$B1042)</f>
        <v>0</v>
      </c>
      <c r="Q1042" s="107">
        <f>Q316/SUMIFS(Q$3:Q$722,$B$3:$B$722,$B1042)*SUMIFS(Calculations!$E$3:$E$53,Calculations!$A$3:$A$53,$B1042)</f>
        <v>0</v>
      </c>
      <c r="R1042" s="107">
        <f>R316/SUMIFS(R$3:R$722,$B$3:$B$722,$B1042)*SUMIFS(Calculations!$E$3:$E$53,Calculations!$A$3:$A$53,$B1042)</f>
        <v>0</v>
      </c>
    </row>
    <row r="1043" spans="2:18" ht="15.75" customHeight="1">
      <c r="B1043" s="107" t="s">
        <v>557</v>
      </c>
      <c r="C1043" s="107" t="s">
        <v>448</v>
      </c>
      <c r="D1043" s="107" t="s">
        <v>652</v>
      </c>
      <c r="E1043" s="107" t="str">
        <f t="shared" si="304"/>
        <v>solar PV</v>
      </c>
      <c r="F1043" s="107">
        <f>F317/SUMIFS(F$3:F$722,$B$3:$B$722,$B1043)*SUMIFS(Calculations!$E$3:$E$53,Calculations!$A$3:$A$53,$B1043)</f>
        <v>0</v>
      </c>
      <c r="G1043" s="107">
        <f>G317/SUMIFS(G$3:G$722,$B$3:$B$722,$B1043)*SUMIFS(Calculations!$E$3:$E$53,Calculations!$A$3:$A$53,$B1043)</f>
        <v>0</v>
      </c>
      <c r="H1043" s="107">
        <f>H317/SUMIFS(H$3:H$722,$B$3:$B$722,$B1043)*SUMIFS(Calculations!$E$3:$E$53,Calculations!$A$3:$A$53,$B1043)</f>
        <v>0</v>
      </c>
      <c r="I1043" s="107">
        <f>I317/SUMIFS(I$3:I$722,$B$3:$B$722,$B1043)*SUMIFS(Calculations!$E$3:$E$53,Calculations!$A$3:$A$53,$B1043)</f>
        <v>0</v>
      </c>
      <c r="J1043" s="107">
        <f>J317/SUMIFS(J$3:J$722,$B$3:$B$722,$B1043)*SUMIFS(Calculations!$E$3:$E$53,Calculations!$A$3:$A$53,$B1043)</f>
        <v>0</v>
      </c>
      <c r="K1043" s="107">
        <f>K317/SUMIFS(K$3:K$722,$B$3:$B$722,$B1043)*SUMIFS(Calculations!$E$3:$E$53,Calculations!$A$3:$A$53,$B1043)</f>
        <v>0</v>
      </c>
      <c r="L1043" s="107">
        <f>L317/SUMIFS(L$3:L$722,$B$3:$B$722,$B1043)*SUMIFS(Calculations!$E$3:$E$53,Calculations!$A$3:$A$53,$B1043)</f>
        <v>0</v>
      </c>
      <c r="M1043" s="107">
        <f>M317/SUMIFS(M$3:M$722,$B$3:$B$722,$B1043)*SUMIFS(Calculations!$E$3:$E$53,Calculations!$A$3:$A$53,$B1043)</f>
        <v>0</v>
      </c>
      <c r="N1043" s="107">
        <f>N317/SUMIFS(N$3:N$722,$B$3:$B$722,$B1043)*SUMIFS(Calculations!$E$3:$E$53,Calculations!$A$3:$A$53,$B1043)</f>
        <v>0</v>
      </c>
      <c r="O1043" s="107">
        <f>O317/SUMIFS(O$3:O$722,$B$3:$B$722,$B1043)*SUMIFS(Calculations!$E$3:$E$53,Calculations!$A$3:$A$53,$B1043)</f>
        <v>0</v>
      </c>
      <c r="P1043" s="107">
        <f>P317/SUMIFS(P$3:P$722,$B$3:$B$722,$B1043)*SUMIFS(Calculations!$E$3:$E$53,Calculations!$A$3:$A$53,$B1043)</f>
        <v>0</v>
      </c>
      <c r="Q1043" s="107">
        <f>Q317/SUMIFS(Q$3:Q$722,$B$3:$B$722,$B1043)*SUMIFS(Calculations!$E$3:$E$53,Calculations!$A$3:$A$53,$B1043)</f>
        <v>0</v>
      </c>
      <c r="R1043" s="107">
        <f>R317/SUMIFS(R$3:R$722,$B$3:$B$722,$B1043)*SUMIFS(Calculations!$E$3:$E$53,Calculations!$A$3:$A$53,$B1043)</f>
        <v>0</v>
      </c>
    </row>
    <row r="1044" spans="2:18" ht="15.75" customHeight="1">
      <c r="B1044" s="107" t="s">
        <v>559</v>
      </c>
      <c r="C1044" s="107" t="s">
        <v>448</v>
      </c>
      <c r="D1044" s="107" t="s">
        <v>638</v>
      </c>
      <c r="E1044" s="107" t="str">
        <f t="shared" si="304"/>
        <v>biomass</v>
      </c>
      <c r="F1044" s="107">
        <f>F318/SUMIFS(F$3:F$722,$B$3:$B$722,$B1044)*SUMIFS(Calculations!$E$3:$E$53,Calculations!$A$3:$A$53,$B1044)</f>
        <v>0</v>
      </c>
      <c r="G1044" s="107">
        <f>G318/SUMIFS(G$3:G$722,$B$3:$B$722,$B1044)*SUMIFS(Calculations!$E$3:$E$53,Calculations!$A$3:$A$53,$B1044)</f>
        <v>0</v>
      </c>
      <c r="H1044" s="107">
        <f>H318/SUMIFS(H$3:H$722,$B$3:$B$722,$B1044)*SUMIFS(Calculations!$E$3:$E$53,Calculations!$A$3:$A$53,$B1044)</f>
        <v>0</v>
      </c>
      <c r="I1044" s="107">
        <f>I318/SUMIFS(I$3:I$722,$B$3:$B$722,$B1044)*SUMIFS(Calculations!$E$3:$E$53,Calculations!$A$3:$A$53,$B1044)</f>
        <v>0</v>
      </c>
      <c r="J1044" s="107">
        <f>J318/SUMIFS(J$3:J$722,$B$3:$B$722,$B1044)*SUMIFS(Calculations!$E$3:$E$53,Calculations!$A$3:$A$53,$B1044)</f>
        <v>0</v>
      </c>
      <c r="K1044" s="107">
        <f>K318/SUMIFS(K$3:K$722,$B$3:$B$722,$B1044)*SUMIFS(Calculations!$E$3:$E$53,Calculations!$A$3:$A$53,$B1044)</f>
        <v>0</v>
      </c>
      <c r="L1044" s="107">
        <f>L318/SUMIFS(L$3:L$722,$B$3:$B$722,$B1044)*SUMIFS(Calculations!$E$3:$E$53,Calculations!$A$3:$A$53,$B1044)</f>
        <v>0</v>
      </c>
      <c r="M1044" s="107">
        <f>M318/SUMIFS(M$3:M$722,$B$3:$B$722,$B1044)*SUMIFS(Calculations!$E$3:$E$53,Calculations!$A$3:$A$53,$B1044)</f>
        <v>0</v>
      </c>
      <c r="N1044" s="107">
        <f>N318/SUMIFS(N$3:N$722,$B$3:$B$722,$B1044)*SUMIFS(Calculations!$E$3:$E$53,Calculations!$A$3:$A$53,$B1044)</f>
        <v>0</v>
      </c>
      <c r="O1044" s="107">
        <f>O318/SUMIFS(O$3:O$722,$B$3:$B$722,$B1044)*SUMIFS(Calculations!$E$3:$E$53,Calculations!$A$3:$A$53,$B1044)</f>
        <v>0</v>
      </c>
      <c r="P1044" s="107">
        <f>P318/SUMIFS(P$3:P$722,$B$3:$B$722,$B1044)*SUMIFS(Calculations!$E$3:$E$53,Calculations!$A$3:$A$53,$B1044)</f>
        <v>0</v>
      </c>
      <c r="Q1044" s="107">
        <f>Q318/SUMIFS(Q$3:Q$722,$B$3:$B$722,$B1044)*SUMIFS(Calculations!$E$3:$E$53,Calculations!$A$3:$A$53,$B1044)</f>
        <v>0</v>
      </c>
      <c r="R1044" s="107">
        <f>R318/SUMIFS(R$3:R$722,$B$3:$B$722,$B1044)*SUMIFS(Calculations!$E$3:$E$53,Calculations!$A$3:$A$53,$B1044)</f>
        <v>0</v>
      </c>
    </row>
    <row r="1045" spans="2:18" ht="15.75" customHeight="1">
      <c r="B1045" s="107" t="s">
        <v>559</v>
      </c>
      <c r="C1045" s="107" t="s">
        <v>448</v>
      </c>
      <c r="D1045" s="107" t="s">
        <v>639</v>
      </c>
      <c r="E1045" s="107" t="str">
        <f t="shared" si="304"/>
        <v>hard coal</v>
      </c>
      <c r="F1045" s="107">
        <f>F319/SUMIFS(F$3:F$722,$B$3:$B$722,$B1045)*SUMIFS(Calculations!$E$3:$E$53,Calculations!$A$3:$A$53,$B1045)</f>
        <v>0</v>
      </c>
      <c r="G1045" s="107">
        <f>G319/SUMIFS(G$3:G$722,$B$3:$B$722,$B1045)*SUMIFS(Calculations!$E$3:$E$53,Calculations!$A$3:$A$53,$B1045)</f>
        <v>0</v>
      </c>
      <c r="H1045" s="107">
        <f>H319/SUMIFS(H$3:H$722,$B$3:$B$722,$B1045)*SUMIFS(Calculations!$E$3:$E$53,Calculations!$A$3:$A$53,$B1045)</f>
        <v>0</v>
      </c>
      <c r="I1045" s="107">
        <f>I319/SUMIFS(I$3:I$722,$B$3:$B$722,$B1045)*SUMIFS(Calculations!$E$3:$E$53,Calculations!$A$3:$A$53,$B1045)</f>
        <v>0</v>
      </c>
      <c r="J1045" s="107">
        <f>J319/SUMIFS(J$3:J$722,$B$3:$B$722,$B1045)*SUMIFS(Calculations!$E$3:$E$53,Calculations!$A$3:$A$53,$B1045)</f>
        <v>0</v>
      </c>
      <c r="K1045" s="107">
        <f>K319/SUMIFS(K$3:K$722,$B$3:$B$722,$B1045)*SUMIFS(Calculations!$E$3:$E$53,Calculations!$A$3:$A$53,$B1045)</f>
        <v>0</v>
      </c>
      <c r="L1045" s="107">
        <f>L319/SUMIFS(L$3:L$722,$B$3:$B$722,$B1045)*SUMIFS(Calculations!$E$3:$E$53,Calculations!$A$3:$A$53,$B1045)</f>
        <v>0</v>
      </c>
      <c r="M1045" s="107">
        <f>M319/SUMIFS(M$3:M$722,$B$3:$B$722,$B1045)*SUMIFS(Calculations!$E$3:$E$53,Calculations!$A$3:$A$53,$B1045)</f>
        <v>0</v>
      </c>
      <c r="N1045" s="107">
        <f>N319/SUMIFS(N$3:N$722,$B$3:$B$722,$B1045)*SUMIFS(Calculations!$E$3:$E$53,Calculations!$A$3:$A$53,$B1045)</f>
        <v>0</v>
      </c>
      <c r="O1045" s="107">
        <f>O319/SUMIFS(O$3:O$722,$B$3:$B$722,$B1045)*SUMIFS(Calculations!$E$3:$E$53,Calculations!$A$3:$A$53,$B1045)</f>
        <v>0</v>
      </c>
      <c r="P1045" s="107">
        <f>P319/SUMIFS(P$3:P$722,$B$3:$B$722,$B1045)*SUMIFS(Calculations!$E$3:$E$53,Calculations!$A$3:$A$53,$B1045)</f>
        <v>0</v>
      </c>
      <c r="Q1045" s="107">
        <f>Q319/SUMIFS(Q$3:Q$722,$B$3:$B$722,$B1045)*SUMIFS(Calculations!$E$3:$E$53,Calculations!$A$3:$A$53,$B1045)</f>
        <v>0</v>
      </c>
      <c r="R1045" s="107">
        <f>R319/SUMIFS(R$3:R$722,$B$3:$B$722,$B1045)*SUMIFS(Calculations!$E$3:$E$53,Calculations!$A$3:$A$53,$B1045)</f>
        <v>0</v>
      </c>
    </row>
    <row r="1046" spans="2:18" ht="15.75" customHeight="1">
      <c r="B1046" s="107" t="s">
        <v>559</v>
      </c>
      <c r="C1046" s="107" t="s">
        <v>448</v>
      </c>
      <c r="D1046" s="107" t="s">
        <v>640</v>
      </c>
      <c r="E1046" s="107" t="str">
        <f t="shared" si="304"/>
        <v>solar thermal</v>
      </c>
      <c r="F1046" s="107">
        <f>F320/SUMIFS(F$3:F$722,$B$3:$B$722,$B1046)*SUMIFS(Calculations!$E$3:$E$53,Calculations!$A$3:$A$53,$B1046)</f>
        <v>0</v>
      </c>
      <c r="G1046" s="107">
        <f>G320/SUMIFS(G$3:G$722,$B$3:$B$722,$B1046)*SUMIFS(Calculations!$E$3:$E$53,Calculations!$A$3:$A$53,$B1046)</f>
        <v>0</v>
      </c>
      <c r="H1046" s="107">
        <f>H320/SUMIFS(H$3:H$722,$B$3:$B$722,$B1046)*SUMIFS(Calculations!$E$3:$E$53,Calculations!$A$3:$A$53,$B1046)</f>
        <v>0</v>
      </c>
      <c r="I1046" s="107">
        <f>I320/SUMIFS(I$3:I$722,$B$3:$B$722,$B1046)*SUMIFS(Calculations!$E$3:$E$53,Calculations!$A$3:$A$53,$B1046)</f>
        <v>0</v>
      </c>
      <c r="J1046" s="107">
        <f>J320/SUMIFS(J$3:J$722,$B$3:$B$722,$B1046)*SUMIFS(Calculations!$E$3:$E$53,Calculations!$A$3:$A$53,$B1046)</f>
        <v>0</v>
      </c>
      <c r="K1046" s="107">
        <f>K320/SUMIFS(K$3:K$722,$B$3:$B$722,$B1046)*SUMIFS(Calculations!$E$3:$E$53,Calculations!$A$3:$A$53,$B1046)</f>
        <v>0</v>
      </c>
      <c r="L1046" s="107">
        <f>L320/SUMIFS(L$3:L$722,$B$3:$B$722,$B1046)*SUMIFS(Calculations!$E$3:$E$53,Calculations!$A$3:$A$53,$B1046)</f>
        <v>0</v>
      </c>
      <c r="M1046" s="107">
        <f>M320/SUMIFS(M$3:M$722,$B$3:$B$722,$B1046)*SUMIFS(Calculations!$E$3:$E$53,Calculations!$A$3:$A$53,$B1046)</f>
        <v>0</v>
      </c>
      <c r="N1046" s="107">
        <f>N320/SUMIFS(N$3:N$722,$B$3:$B$722,$B1046)*SUMIFS(Calculations!$E$3:$E$53,Calculations!$A$3:$A$53,$B1046)</f>
        <v>0</v>
      </c>
      <c r="O1046" s="107">
        <f>O320/SUMIFS(O$3:O$722,$B$3:$B$722,$B1046)*SUMIFS(Calculations!$E$3:$E$53,Calculations!$A$3:$A$53,$B1046)</f>
        <v>0</v>
      </c>
      <c r="P1046" s="107">
        <f>P320/SUMIFS(P$3:P$722,$B$3:$B$722,$B1046)*SUMIFS(Calculations!$E$3:$E$53,Calculations!$A$3:$A$53,$B1046)</f>
        <v>0</v>
      </c>
      <c r="Q1046" s="107">
        <f>Q320/SUMIFS(Q$3:Q$722,$B$3:$B$722,$B1046)*SUMIFS(Calculations!$E$3:$E$53,Calculations!$A$3:$A$53,$B1046)</f>
        <v>0</v>
      </c>
      <c r="R1046" s="107">
        <f>R320/SUMIFS(R$3:R$722,$B$3:$B$722,$B1046)*SUMIFS(Calculations!$E$3:$E$53,Calculations!$A$3:$A$53,$B1046)</f>
        <v>0</v>
      </c>
    </row>
    <row r="1047" spans="2:18" ht="15.75" customHeight="1">
      <c r="B1047" s="107" t="s">
        <v>559</v>
      </c>
      <c r="C1047" s="107" t="s">
        <v>448</v>
      </c>
      <c r="D1047" s="107" t="s">
        <v>641</v>
      </c>
      <c r="E1047" s="107" t="str">
        <f t="shared" si="304"/>
        <v>geothermal</v>
      </c>
      <c r="F1047" s="107">
        <f>F321/SUMIFS(F$3:F$722,$B$3:$B$722,$B1047)*SUMIFS(Calculations!$E$3:$E$53,Calculations!$A$3:$A$53,$B1047)</f>
        <v>0</v>
      </c>
      <c r="G1047" s="107">
        <f>G321/SUMIFS(G$3:G$722,$B$3:$B$722,$B1047)*SUMIFS(Calculations!$E$3:$E$53,Calculations!$A$3:$A$53,$B1047)</f>
        <v>0</v>
      </c>
      <c r="H1047" s="107">
        <f>H321/SUMIFS(H$3:H$722,$B$3:$B$722,$B1047)*SUMIFS(Calculations!$E$3:$E$53,Calculations!$A$3:$A$53,$B1047)</f>
        <v>0</v>
      </c>
      <c r="I1047" s="107">
        <f>I321/SUMIFS(I$3:I$722,$B$3:$B$722,$B1047)*SUMIFS(Calculations!$E$3:$E$53,Calculations!$A$3:$A$53,$B1047)</f>
        <v>0</v>
      </c>
      <c r="J1047" s="107">
        <f>J321/SUMIFS(J$3:J$722,$B$3:$B$722,$B1047)*SUMIFS(Calculations!$E$3:$E$53,Calculations!$A$3:$A$53,$B1047)</f>
        <v>0</v>
      </c>
      <c r="K1047" s="107">
        <f>K321/SUMIFS(K$3:K$722,$B$3:$B$722,$B1047)*SUMIFS(Calculations!$E$3:$E$53,Calculations!$A$3:$A$53,$B1047)</f>
        <v>0</v>
      </c>
      <c r="L1047" s="107">
        <f>L321/SUMIFS(L$3:L$722,$B$3:$B$722,$B1047)*SUMIFS(Calculations!$E$3:$E$53,Calculations!$A$3:$A$53,$B1047)</f>
        <v>0</v>
      </c>
      <c r="M1047" s="107">
        <f>M321/SUMIFS(M$3:M$722,$B$3:$B$722,$B1047)*SUMIFS(Calculations!$E$3:$E$53,Calculations!$A$3:$A$53,$B1047)</f>
        <v>0</v>
      </c>
      <c r="N1047" s="107">
        <f>N321/SUMIFS(N$3:N$722,$B$3:$B$722,$B1047)*SUMIFS(Calculations!$E$3:$E$53,Calculations!$A$3:$A$53,$B1047)</f>
        <v>0</v>
      </c>
      <c r="O1047" s="107">
        <f>O321/SUMIFS(O$3:O$722,$B$3:$B$722,$B1047)*SUMIFS(Calculations!$E$3:$E$53,Calculations!$A$3:$A$53,$B1047)</f>
        <v>0</v>
      </c>
      <c r="P1047" s="107">
        <f>P321/SUMIFS(P$3:P$722,$B$3:$B$722,$B1047)*SUMIFS(Calculations!$E$3:$E$53,Calculations!$A$3:$A$53,$B1047)</f>
        <v>0</v>
      </c>
      <c r="Q1047" s="107">
        <f>Q321/SUMIFS(Q$3:Q$722,$B$3:$B$722,$B1047)*SUMIFS(Calculations!$E$3:$E$53,Calculations!$A$3:$A$53,$B1047)</f>
        <v>0</v>
      </c>
      <c r="R1047" s="107">
        <f>R321/SUMIFS(R$3:R$722,$B$3:$B$722,$B1047)*SUMIFS(Calculations!$E$3:$E$53,Calculations!$A$3:$A$53,$B1047)</f>
        <v>0</v>
      </c>
    </row>
    <row r="1048" spans="2:18" ht="15.75" customHeight="1">
      <c r="B1048" s="107" t="s">
        <v>559</v>
      </c>
      <c r="C1048" s="107" t="s">
        <v>448</v>
      </c>
      <c r="D1048" s="107" t="s">
        <v>642</v>
      </c>
      <c r="E1048" s="107" t="str">
        <f t="shared" si="304"/>
        <v>hydro</v>
      </c>
      <c r="F1048" s="107">
        <f>F322/SUMIFS(F$3:F$722,$B$3:$B$722,$B1048)*SUMIFS(Calculations!$E$3:$E$53,Calculations!$A$3:$A$53,$B1048)</f>
        <v>0</v>
      </c>
      <c r="G1048" s="107">
        <f>G322/SUMIFS(G$3:G$722,$B$3:$B$722,$B1048)*SUMIFS(Calculations!$E$3:$E$53,Calculations!$A$3:$A$53,$B1048)</f>
        <v>0</v>
      </c>
      <c r="H1048" s="107">
        <f>H322/SUMIFS(H$3:H$722,$B$3:$B$722,$B1048)*SUMIFS(Calculations!$E$3:$E$53,Calculations!$A$3:$A$53,$B1048)</f>
        <v>0</v>
      </c>
      <c r="I1048" s="107">
        <f>I322/SUMIFS(I$3:I$722,$B$3:$B$722,$B1048)*SUMIFS(Calculations!$E$3:$E$53,Calculations!$A$3:$A$53,$B1048)</f>
        <v>0</v>
      </c>
      <c r="J1048" s="107">
        <f>J322/SUMIFS(J$3:J$722,$B$3:$B$722,$B1048)*SUMIFS(Calculations!$E$3:$E$53,Calculations!$A$3:$A$53,$B1048)</f>
        <v>0</v>
      </c>
      <c r="K1048" s="107">
        <f>K322/SUMIFS(K$3:K$722,$B$3:$B$722,$B1048)*SUMIFS(Calculations!$E$3:$E$53,Calculations!$A$3:$A$53,$B1048)</f>
        <v>0</v>
      </c>
      <c r="L1048" s="107">
        <f>L322/SUMIFS(L$3:L$722,$B$3:$B$722,$B1048)*SUMIFS(Calculations!$E$3:$E$53,Calculations!$A$3:$A$53,$B1048)</f>
        <v>0</v>
      </c>
      <c r="M1048" s="107">
        <f>M322/SUMIFS(M$3:M$722,$B$3:$B$722,$B1048)*SUMIFS(Calculations!$E$3:$E$53,Calculations!$A$3:$A$53,$B1048)</f>
        <v>0</v>
      </c>
      <c r="N1048" s="107">
        <f>N322/SUMIFS(N$3:N$722,$B$3:$B$722,$B1048)*SUMIFS(Calculations!$E$3:$E$53,Calculations!$A$3:$A$53,$B1048)</f>
        <v>0</v>
      </c>
      <c r="O1048" s="107">
        <f>O322/SUMIFS(O$3:O$722,$B$3:$B$722,$B1048)*SUMIFS(Calculations!$E$3:$E$53,Calculations!$A$3:$A$53,$B1048)</f>
        <v>0</v>
      </c>
      <c r="P1048" s="107">
        <f>P322/SUMIFS(P$3:P$722,$B$3:$B$722,$B1048)*SUMIFS(Calculations!$E$3:$E$53,Calculations!$A$3:$A$53,$B1048)</f>
        <v>0</v>
      </c>
      <c r="Q1048" s="107">
        <f>Q322/SUMIFS(Q$3:Q$722,$B$3:$B$722,$B1048)*SUMIFS(Calculations!$E$3:$E$53,Calculations!$A$3:$A$53,$B1048)</f>
        <v>0</v>
      </c>
      <c r="R1048" s="107">
        <f>R322/SUMIFS(R$3:R$722,$B$3:$B$722,$B1048)*SUMIFS(Calculations!$E$3:$E$53,Calculations!$A$3:$A$53,$B1048)</f>
        <v>0</v>
      </c>
    </row>
    <row r="1049" spans="2:18" ht="15.75" customHeight="1">
      <c r="B1049" s="107" t="s">
        <v>559</v>
      </c>
      <c r="C1049" s="107" t="s">
        <v>448</v>
      </c>
      <c r="D1049" s="107" t="s">
        <v>632</v>
      </c>
      <c r="E1049" s="107" t="str">
        <f t="shared" ref="E1049:E1112" si="305">LOOKUP(D1049,$U$2:$V$15,$V$2:$V$15)</f>
        <v>hydro</v>
      </c>
      <c r="F1049" s="107">
        <f>F323/SUMIFS(F$3:F$722,$B$3:$B$722,$B1049)*SUMIFS(Calculations!$E$3:$E$53,Calculations!$A$3:$A$53,$B1049)</f>
        <v>0</v>
      </c>
      <c r="G1049" s="107">
        <f>G323/SUMIFS(G$3:G$722,$B$3:$B$722,$B1049)*SUMIFS(Calculations!$E$3:$E$53,Calculations!$A$3:$A$53,$B1049)</f>
        <v>0</v>
      </c>
      <c r="H1049" s="107">
        <f>H323/SUMIFS(H$3:H$722,$B$3:$B$722,$B1049)*SUMIFS(Calculations!$E$3:$E$53,Calculations!$A$3:$A$53,$B1049)</f>
        <v>0</v>
      </c>
      <c r="I1049" s="107">
        <f>I323/SUMIFS(I$3:I$722,$B$3:$B$722,$B1049)*SUMIFS(Calculations!$E$3:$E$53,Calculations!$A$3:$A$53,$B1049)</f>
        <v>0</v>
      </c>
      <c r="J1049" s="107">
        <f>J323/SUMIFS(J$3:J$722,$B$3:$B$722,$B1049)*SUMIFS(Calculations!$E$3:$E$53,Calculations!$A$3:$A$53,$B1049)</f>
        <v>0</v>
      </c>
      <c r="K1049" s="107">
        <f>K323/SUMIFS(K$3:K$722,$B$3:$B$722,$B1049)*SUMIFS(Calculations!$E$3:$E$53,Calculations!$A$3:$A$53,$B1049)</f>
        <v>0</v>
      </c>
      <c r="L1049" s="107">
        <f>L323/SUMIFS(L$3:L$722,$B$3:$B$722,$B1049)*SUMIFS(Calculations!$E$3:$E$53,Calculations!$A$3:$A$53,$B1049)</f>
        <v>0</v>
      </c>
      <c r="M1049" s="107">
        <f>M323/SUMIFS(M$3:M$722,$B$3:$B$722,$B1049)*SUMIFS(Calculations!$E$3:$E$53,Calculations!$A$3:$A$53,$B1049)</f>
        <v>0</v>
      </c>
      <c r="N1049" s="107">
        <f>N323/SUMIFS(N$3:N$722,$B$3:$B$722,$B1049)*SUMIFS(Calculations!$E$3:$E$53,Calculations!$A$3:$A$53,$B1049)</f>
        <v>0</v>
      </c>
      <c r="O1049" s="107">
        <f>O323/SUMIFS(O$3:O$722,$B$3:$B$722,$B1049)*SUMIFS(Calculations!$E$3:$E$53,Calculations!$A$3:$A$53,$B1049)</f>
        <v>0</v>
      </c>
      <c r="P1049" s="107">
        <f>P323/SUMIFS(P$3:P$722,$B$3:$B$722,$B1049)*SUMIFS(Calculations!$E$3:$E$53,Calculations!$A$3:$A$53,$B1049)</f>
        <v>0</v>
      </c>
      <c r="Q1049" s="107">
        <f>Q323/SUMIFS(Q$3:Q$722,$B$3:$B$722,$B1049)*SUMIFS(Calculations!$E$3:$E$53,Calculations!$A$3:$A$53,$B1049)</f>
        <v>0</v>
      </c>
      <c r="R1049" s="107">
        <f>R323/SUMIFS(R$3:R$722,$B$3:$B$722,$B1049)*SUMIFS(Calculations!$E$3:$E$53,Calculations!$A$3:$A$53,$B1049)</f>
        <v>0</v>
      </c>
    </row>
    <row r="1050" spans="2:18" ht="15.75" customHeight="1">
      <c r="B1050" s="107" t="s">
        <v>559</v>
      </c>
      <c r="C1050" s="107" t="s">
        <v>448</v>
      </c>
      <c r="D1050" s="107" t="s">
        <v>643</v>
      </c>
      <c r="E1050" s="107" t="str">
        <f t="shared" si="305"/>
        <v>onshore wind</v>
      </c>
      <c r="F1050" s="107">
        <f>F324/SUMIFS(F$3:F$722,$B$3:$B$722,$B1050)*SUMIFS(Calculations!$E$3:$E$53,Calculations!$A$3:$A$53,$B1050)</f>
        <v>0</v>
      </c>
      <c r="G1050" s="107">
        <f>G324/SUMIFS(G$3:G$722,$B$3:$B$722,$B1050)*SUMIFS(Calculations!$E$3:$E$53,Calculations!$A$3:$A$53,$B1050)</f>
        <v>0</v>
      </c>
      <c r="H1050" s="107">
        <f>H324/SUMIFS(H$3:H$722,$B$3:$B$722,$B1050)*SUMIFS(Calculations!$E$3:$E$53,Calculations!$A$3:$A$53,$B1050)</f>
        <v>0</v>
      </c>
      <c r="I1050" s="107">
        <f>I324/SUMIFS(I$3:I$722,$B$3:$B$722,$B1050)*SUMIFS(Calculations!$E$3:$E$53,Calculations!$A$3:$A$53,$B1050)</f>
        <v>0</v>
      </c>
      <c r="J1050" s="107">
        <f>J324/SUMIFS(J$3:J$722,$B$3:$B$722,$B1050)*SUMIFS(Calculations!$E$3:$E$53,Calculations!$A$3:$A$53,$B1050)</f>
        <v>0</v>
      </c>
      <c r="K1050" s="107">
        <f>K324/SUMIFS(K$3:K$722,$B$3:$B$722,$B1050)*SUMIFS(Calculations!$E$3:$E$53,Calculations!$A$3:$A$53,$B1050)</f>
        <v>0</v>
      </c>
      <c r="L1050" s="107">
        <f>L324/SUMIFS(L$3:L$722,$B$3:$B$722,$B1050)*SUMIFS(Calculations!$E$3:$E$53,Calculations!$A$3:$A$53,$B1050)</f>
        <v>0</v>
      </c>
      <c r="M1050" s="107">
        <f>M324/SUMIFS(M$3:M$722,$B$3:$B$722,$B1050)*SUMIFS(Calculations!$E$3:$E$53,Calculations!$A$3:$A$53,$B1050)</f>
        <v>0</v>
      </c>
      <c r="N1050" s="107">
        <f>N324/SUMIFS(N$3:N$722,$B$3:$B$722,$B1050)*SUMIFS(Calculations!$E$3:$E$53,Calculations!$A$3:$A$53,$B1050)</f>
        <v>0</v>
      </c>
      <c r="O1050" s="107">
        <f>O324/SUMIFS(O$3:O$722,$B$3:$B$722,$B1050)*SUMIFS(Calculations!$E$3:$E$53,Calculations!$A$3:$A$53,$B1050)</f>
        <v>0</v>
      </c>
      <c r="P1050" s="107">
        <f>P324/SUMIFS(P$3:P$722,$B$3:$B$722,$B1050)*SUMIFS(Calculations!$E$3:$E$53,Calculations!$A$3:$A$53,$B1050)</f>
        <v>0</v>
      </c>
      <c r="Q1050" s="107">
        <f>Q324/SUMIFS(Q$3:Q$722,$B$3:$B$722,$B1050)*SUMIFS(Calculations!$E$3:$E$53,Calculations!$A$3:$A$53,$B1050)</f>
        <v>0</v>
      </c>
      <c r="R1050" s="107">
        <f>R324/SUMIFS(R$3:R$722,$B$3:$B$722,$B1050)*SUMIFS(Calculations!$E$3:$E$53,Calculations!$A$3:$A$53,$B1050)</f>
        <v>0</v>
      </c>
    </row>
    <row r="1051" spans="2:18" ht="15.75" customHeight="1">
      <c r="B1051" s="107" t="s">
        <v>559</v>
      </c>
      <c r="C1051" s="107" t="s">
        <v>448</v>
      </c>
      <c r="D1051" s="107" t="s">
        <v>644</v>
      </c>
      <c r="E1051" s="107" t="str">
        <f t="shared" si="305"/>
        <v>natural gas nonpeaker</v>
      </c>
      <c r="F1051" s="107">
        <f>F325/SUMIFS(F$3:F$722,$B$3:$B$722,$B1051)*SUMIFS(Calculations!$E$3:$E$53,Calculations!$A$3:$A$53,$B1051)</f>
        <v>0</v>
      </c>
      <c r="G1051" s="107">
        <f>G325/SUMIFS(G$3:G$722,$B$3:$B$722,$B1051)*SUMIFS(Calculations!$E$3:$E$53,Calculations!$A$3:$A$53,$B1051)</f>
        <v>0</v>
      </c>
      <c r="H1051" s="107">
        <f>H325/SUMIFS(H$3:H$722,$B$3:$B$722,$B1051)*SUMIFS(Calculations!$E$3:$E$53,Calculations!$A$3:$A$53,$B1051)</f>
        <v>0</v>
      </c>
      <c r="I1051" s="107">
        <f>I325/SUMIFS(I$3:I$722,$B$3:$B$722,$B1051)*SUMIFS(Calculations!$E$3:$E$53,Calculations!$A$3:$A$53,$B1051)</f>
        <v>0</v>
      </c>
      <c r="J1051" s="107">
        <f>J325/SUMIFS(J$3:J$722,$B$3:$B$722,$B1051)*SUMIFS(Calculations!$E$3:$E$53,Calculations!$A$3:$A$53,$B1051)</f>
        <v>0</v>
      </c>
      <c r="K1051" s="107">
        <f>K325/SUMIFS(K$3:K$722,$B$3:$B$722,$B1051)*SUMIFS(Calculations!$E$3:$E$53,Calculations!$A$3:$A$53,$B1051)</f>
        <v>0</v>
      </c>
      <c r="L1051" s="107">
        <f>L325/SUMIFS(L$3:L$722,$B$3:$B$722,$B1051)*SUMIFS(Calculations!$E$3:$E$53,Calculations!$A$3:$A$53,$B1051)</f>
        <v>0</v>
      </c>
      <c r="M1051" s="107">
        <f>M325/SUMIFS(M$3:M$722,$B$3:$B$722,$B1051)*SUMIFS(Calculations!$E$3:$E$53,Calculations!$A$3:$A$53,$B1051)</f>
        <v>0</v>
      </c>
      <c r="N1051" s="107">
        <f>N325/SUMIFS(N$3:N$722,$B$3:$B$722,$B1051)*SUMIFS(Calculations!$E$3:$E$53,Calculations!$A$3:$A$53,$B1051)</f>
        <v>0</v>
      </c>
      <c r="O1051" s="107">
        <f>O325/SUMIFS(O$3:O$722,$B$3:$B$722,$B1051)*SUMIFS(Calculations!$E$3:$E$53,Calculations!$A$3:$A$53,$B1051)</f>
        <v>0</v>
      </c>
      <c r="P1051" s="107">
        <f>P325/SUMIFS(P$3:P$722,$B$3:$B$722,$B1051)*SUMIFS(Calculations!$E$3:$E$53,Calculations!$A$3:$A$53,$B1051)</f>
        <v>0</v>
      </c>
      <c r="Q1051" s="107">
        <f>Q325/SUMIFS(Q$3:Q$722,$B$3:$B$722,$B1051)*SUMIFS(Calculations!$E$3:$E$53,Calculations!$A$3:$A$53,$B1051)</f>
        <v>0</v>
      </c>
      <c r="R1051" s="107">
        <f>R325/SUMIFS(R$3:R$722,$B$3:$B$722,$B1051)*SUMIFS(Calculations!$E$3:$E$53,Calculations!$A$3:$A$53,$B1051)</f>
        <v>0</v>
      </c>
    </row>
    <row r="1052" spans="2:18" ht="15.75" customHeight="1">
      <c r="B1052" s="107" t="s">
        <v>559</v>
      </c>
      <c r="C1052" s="107" t="s">
        <v>448</v>
      </c>
      <c r="D1052" s="107" t="s">
        <v>645</v>
      </c>
      <c r="E1052" s="107" t="str">
        <f t="shared" si="305"/>
        <v>natural gas peaker</v>
      </c>
      <c r="F1052" s="107">
        <f>F326/SUMIFS(F$3:F$722,$B$3:$B$722,$B1052)*SUMIFS(Calculations!$E$3:$E$53,Calculations!$A$3:$A$53,$B1052)</f>
        <v>0</v>
      </c>
      <c r="G1052" s="107">
        <f>G326/SUMIFS(G$3:G$722,$B$3:$B$722,$B1052)*SUMIFS(Calculations!$E$3:$E$53,Calculations!$A$3:$A$53,$B1052)</f>
        <v>0</v>
      </c>
      <c r="H1052" s="107">
        <f>H326/SUMIFS(H$3:H$722,$B$3:$B$722,$B1052)*SUMIFS(Calculations!$E$3:$E$53,Calculations!$A$3:$A$53,$B1052)</f>
        <v>0</v>
      </c>
      <c r="I1052" s="107">
        <f>I326/SUMIFS(I$3:I$722,$B$3:$B$722,$B1052)*SUMIFS(Calculations!$E$3:$E$53,Calculations!$A$3:$A$53,$B1052)</f>
        <v>0</v>
      </c>
      <c r="J1052" s="107">
        <f>J326/SUMIFS(J$3:J$722,$B$3:$B$722,$B1052)*SUMIFS(Calculations!$E$3:$E$53,Calculations!$A$3:$A$53,$B1052)</f>
        <v>0</v>
      </c>
      <c r="K1052" s="107">
        <f>K326/SUMIFS(K$3:K$722,$B$3:$B$722,$B1052)*SUMIFS(Calculations!$E$3:$E$53,Calculations!$A$3:$A$53,$B1052)</f>
        <v>0</v>
      </c>
      <c r="L1052" s="107">
        <f>L326/SUMIFS(L$3:L$722,$B$3:$B$722,$B1052)*SUMIFS(Calculations!$E$3:$E$53,Calculations!$A$3:$A$53,$B1052)</f>
        <v>0</v>
      </c>
      <c r="M1052" s="107">
        <f>M326/SUMIFS(M$3:M$722,$B$3:$B$722,$B1052)*SUMIFS(Calculations!$E$3:$E$53,Calculations!$A$3:$A$53,$B1052)</f>
        <v>0</v>
      </c>
      <c r="N1052" s="107">
        <f>N326/SUMIFS(N$3:N$722,$B$3:$B$722,$B1052)*SUMIFS(Calculations!$E$3:$E$53,Calculations!$A$3:$A$53,$B1052)</f>
        <v>0</v>
      </c>
      <c r="O1052" s="107">
        <f>O326/SUMIFS(O$3:O$722,$B$3:$B$722,$B1052)*SUMIFS(Calculations!$E$3:$E$53,Calculations!$A$3:$A$53,$B1052)</f>
        <v>0</v>
      </c>
      <c r="P1052" s="107">
        <f>P326/SUMIFS(P$3:P$722,$B$3:$B$722,$B1052)*SUMIFS(Calculations!$E$3:$E$53,Calculations!$A$3:$A$53,$B1052)</f>
        <v>0</v>
      </c>
      <c r="Q1052" s="107">
        <f>Q326/SUMIFS(Q$3:Q$722,$B$3:$B$722,$B1052)*SUMIFS(Calculations!$E$3:$E$53,Calculations!$A$3:$A$53,$B1052)</f>
        <v>0</v>
      </c>
      <c r="R1052" s="107">
        <f>R326/SUMIFS(R$3:R$722,$B$3:$B$722,$B1052)*SUMIFS(Calculations!$E$3:$E$53,Calculations!$A$3:$A$53,$B1052)</f>
        <v>0</v>
      </c>
    </row>
    <row r="1053" spans="2:18" ht="15.75" customHeight="1">
      <c r="B1053" s="107" t="s">
        <v>559</v>
      </c>
      <c r="C1053" s="107" t="s">
        <v>448</v>
      </c>
      <c r="D1053" s="107" t="s">
        <v>646</v>
      </c>
      <c r="E1053" s="107" t="str">
        <f t="shared" si="305"/>
        <v>nuclear</v>
      </c>
      <c r="F1053" s="107">
        <f>F327/SUMIFS(F$3:F$722,$B$3:$B$722,$B1053)*SUMIFS(Calculations!$E$3:$E$53,Calculations!$A$3:$A$53,$B1053)</f>
        <v>0</v>
      </c>
      <c r="G1053" s="107">
        <f>G327/SUMIFS(G$3:G$722,$B$3:$B$722,$B1053)*SUMIFS(Calculations!$E$3:$E$53,Calculations!$A$3:$A$53,$B1053)</f>
        <v>0</v>
      </c>
      <c r="H1053" s="107">
        <f>H327/SUMIFS(H$3:H$722,$B$3:$B$722,$B1053)*SUMIFS(Calculations!$E$3:$E$53,Calculations!$A$3:$A$53,$B1053)</f>
        <v>0</v>
      </c>
      <c r="I1053" s="107">
        <f>I327/SUMIFS(I$3:I$722,$B$3:$B$722,$B1053)*SUMIFS(Calculations!$E$3:$E$53,Calculations!$A$3:$A$53,$B1053)</f>
        <v>0</v>
      </c>
      <c r="J1053" s="107">
        <f>J327/SUMIFS(J$3:J$722,$B$3:$B$722,$B1053)*SUMIFS(Calculations!$E$3:$E$53,Calculations!$A$3:$A$53,$B1053)</f>
        <v>0</v>
      </c>
      <c r="K1053" s="107">
        <f>K327/SUMIFS(K$3:K$722,$B$3:$B$722,$B1053)*SUMIFS(Calculations!$E$3:$E$53,Calculations!$A$3:$A$53,$B1053)</f>
        <v>0</v>
      </c>
      <c r="L1053" s="107">
        <f>L327/SUMIFS(L$3:L$722,$B$3:$B$722,$B1053)*SUMIFS(Calculations!$E$3:$E$53,Calculations!$A$3:$A$53,$B1053)</f>
        <v>0</v>
      </c>
      <c r="M1053" s="107">
        <f>M327/SUMIFS(M$3:M$722,$B$3:$B$722,$B1053)*SUMIFS(Calculations!$E$3:$E$53,Calculations!$A$3:$A$53,$B1053)</f>
        <v>0</v>
      </c>
      <c r="N1053" s="107">
        <f>N327/SUMIFS(N$3:N$722,$B$3:$B$722,$B1053)*SUMIFS(Calculations!$E$3:$E$53,Calculations!$A$3:$A$53,$B1053)</f>
        <v>0</v>
      </c>
      <c r="O1053" s="107">
        <f>O327/SUMIFS(O$3:O$722,$B$3:$B$722,$B1053)*SUMIFS(Calculations!$E$3:$E$53,Calculations!$A$3:$A$53,$B1053)</f>
        <v>0</v>
      </c>
      <c r="P1053" s="107">
        <f>P327/SUMIFS(P$3:P$722,$B$3:$B$722,$B1053)*SUMIFS(Calculations!$E$3:$E$53,Calculations!$A$3:$A$53,$B1053)</f>
        <v>0</v>
      </c>
      <c r="Q1053" s="107">
        <f>Q327/SUMIFS(Q$3:Q$722,$B$3:$B$722,$B1053)*SUMIFS(Calculations!$E$3:$E$53,Calculations!$A$3:$A$53,$B1053)</f>
        <v>0</v>
      </c>
      <c r="R1053" s="107">
        <f>R327/SUMIFS(R$3:R$722,$B$3:$B$722,$B1053)*SUMIFS(Calculations!$E$3:$E$53,Calculations!$A$3:$A$53,$B1053)</f>
        <v>0</v>
      </c>
    </row>
    <row r="1054" spans="2:18" ht="15.75" customHeight="1">
      <c r="B1054" s="107" t="s">
        <v>559</v>
      </c>
      <c r="C1054" s="107" t="s">
        <v>448</v>
      </c>
      <c r="D1054" s="107" t="s">
        <v>647</v>
      </c>
      <c r="E1054" s="107" t="str">
        <f t="shared" si="305"/>
        <v>offshore wind</v>
      </c>
      <c r="F1054" s="107">
        <f>F328/SUMIFS(F$3:F$722,$B$3:$B$722,$B1054)*SUMIFS(Calculations!$E$3:$E$53,Calculations!$A$3:$A$53,$B1054)</f>
        <v>0</v>
      </c>
      <c r="G1054" s="107">
        <f>G328/SUMIFS(G$3:G$722,$B$3:$B$722,$B1054)*SUMIFS(Calculations!$E$3:$E$53,Calculations!$A$3:$A$53,$B1054)</f>
        <v>0</v>
      </c>
      <c r="H1054" s="107">
        <f>H328/SUMIFS(H$3:H$722,$B$3:$B$722,$B1054)*SUMIFS(Calculations!$E$3:$E$53,Calculations!$A$3:$A$53,$B1054)</f>
        <v>0</v>
      </c>
      <c r="I1054" s="107">
        <f>I328/SUMIFS(I$3:I$722,$B$3:$B$722,$B1054)*SUMIFS(Calculations!$E$3:$E$53,Calculations!$A$3:$A$53,$B1054)</f>
        <v>0</v>
      </c>
      <c r="J1054" s="107">
        <f>J328/SUMIFS(J$3:J$722,$B$3:$B$722,$B1054)*SUMIFS(Calculations!$E$3:$E$53,Calculations!$A$3:$A$53,$B1054)</f>
        <v>0</v>
      </c>
      <c r="K1054" s="107">
        <f>K328/SUMIFS(K$3:K$722,$B$3:$B$722,$B1054)*SUMIFS(Calculations!$E$3:$E$53,Calculations!$A$3:$A$53,$B1054)</f>
        <v>0</v>
      </c>
      <c r="L1054" s="107">
        <f>L328/SUMIFS(L$3:L$722,$B$3:$B$722,$B1054)*SUMIFS(Calculations!$E$3:$E$53,Calculations!$A$3:$A$53,$B1054)</f>
        <v>0</v>
      </c>
      <c r="M1054" s="107">
        <f>M328/SUMIFS(M$3:M$722,$B$3:$B$722,$B1054)*SUMIFS(Calculations!$E$3:$E$53,Calculations!$A$3:$A$53,$B1054)</f>
        <v>0</v>
      </c>
      <c r="N1054" s="107">
        <f>N328/SUMIFS(N$3:N$722,$B$3:$B$722,$B1054)*SUMIFS(Calculations!$E$3:$E$53,Calculations!$A$3:$A$53,$B1054)</f>
        <v>0</v>
      </c>
      <c r="O1054" s="107">
        <f>O328/SUMIFS(O$3:O$722,$B$3:$B$722,$B1054)*SUMIFS(Calculations!$E$3:$E$53,Calculations!$A$3:$A$53,$B1054)</f>
        <v>0</v>
      </c>
      <c r="P1054" s="107">
        <f>P328/SUMIFS(P$3:P$722,$B$3:$B$722,$B1054)*SUMIFS(Calculations!$E$3:$E$53,Calculations!$A$3:$A$53,$B1054)</f>
        <v>0</v>
      </c>
      <c r="Q1054" s="107">
        <f>Q328/SUMIFS(Q$3:Q$722,$B$3:$B$722,$B1054)*SUMIFS(Calculations!$E$3:$E$53,Calculations!$A$3:$A$53,$B1054)</f>
        <v>0</v>
      </c>
      <c r="R1054" s="107">
        <f>R328/SUMIFS(R$3:R$722,$B$3:$B$722,$B1054)*SUMIFS(Calculations!$E$3:$E$53,Calculations!$A$3:$A$53,$B1054)</f>
        <v>0</v>
      </c>
    </row>
    <row r="1055" spans="2:18" ht="15.75" customHeight="1">
      <c r="B1055" s="107" t="s">
        <v>559</v>
      </c>
      <c r="C1055" s="107" t="s">
        <v>448</v>
      </c>
      <c r="D1055" s="107" t="s">
        <v>648</v>
      </c>
      <c r="E1055" s="107" t="str">
        <f t="shared" si="305"/>
        <v>crude oil</v>
      </c>
      <c r="F1055" s="107">
        <f>F329/SUMIFS(F$3:F$722,$B$3:$B$722,$B1055)*SUMIFS(Calculations!$E$3:$E$53,Calculations!$A$3:$A$53,$B1055)</f>
        <v>0</v>
      </c>
      <c r="G1055" s="107">
        <f>G329/SUMIFS(G$3:G$722,$B$3:$B$722,$B1055)*SUMIFS(Calculations!$E$3:$E$53,Calculations!$A$3:$A$53,$B1055)</f>
        <v>0</v>
      </c>
      <c r="H1055" s="107">
        <f>H329/SUMIFS(H$3:H$722,$B$3:$B$722,$B1055)*SUMIFS(Calculations!$E$3:$E$53,Calculations!$A$3:$A$53,$B1055)</f>
        <v>0</v>
      </c>
      <c r="I1055" s="107">
        <f>I329/SUMIFS(I$3:I$722,$B$3:$B$722,$B1055)*SUMIFS(Calculations!$E$3:$E$53,Calculations!$A$3:$A$53,$B1055)</f>
        <v>0</v>
      </c>
      <c r="J1055" s="107">
        <f>J329/SUMIFS(J$3:J$722,$B$3:$B$722,$B1055)*SUMIFS(Calculations!$E$3:$E$53,Calculations!$A$3:$A$53,$B1055)</f>
        <v>0</v>
      </c>
      <c r="K1055" s="107">
        <f>K329/SUMIFS(K$3:K$722,$B$3:$B$722,$B1055)*SUMIFS(Calculations!$E$3:$E$53,Calculations!$A$3:$A$53,$B1055)</f>
        <v>0</v>
      </c>
      <c r="L1055" s="107">
        <f>L329/SUMIFS(L$3:L$722,$B$3:$B$722,$B1055)*SUMIFS(Calculations!$E$3:$E$53,Calculations!$A$3:$A$53,$B1055)</f>
        <v>0</v>
      </c>
      <c r="M1055" s="107">
        <f>M329/SUMIFS(M$3:M$722,$B$3:$B$722,$B1055)*SUMIFS(Calculations!$E$3:$E$53,Calculations!$A$3:$A$53,$B1055)</f>
        <v>0</v>
      </c>
      <c r="N1055" s="107">
        <f>N329/SUMIFS(N$3:N$722,$B$3:$B$722,$B1055)*SUMIFS(Calculations!$E$3:$E$53,Calculations!$A$3:$A$53,$B1055)</f>
        <v>0</v>
      </c>
      <c r="O1055" s="107">
        <f>O329/SUMIFS(O$3:O$722,$B$3:$B$722,$B1055)*SUMIFS(Calculations!$E$3:$E$53,Calculations!$A$3:$A$53,$B1055)</f>
        <v>0</v>
      </c>
      <c r="P1055" s="107">
        <f>P329/SUMIFS(P$3:P$722,$B$3:$B$722,$B1055)*SUMIFS(Calculations!$E$3:$E$53,Calculations!$A$3:$A$53,$B1055)</f>
        <v>0</v>
      </c>
      <c r="Q1055" s="107">
        <f>Q329/SUMIFS(Q$3:Q$722,$B$3:$B$722,$B1055)*SUMIFS(Calculations!$E$3:$E$53,Calculations!$A$3:$A$53,$B1055)</f>
        <v>0</v>
      </c>
      <c r="R1055" s="107">
        <f>R329/SUMIFS(R$3:R$722,$B$3:$B$722,$B1055)*SUMIFS(Calculations!$E$3:$E$53,Calculations!$A$3:$A$53,$B1055)</f>
        <v>0</v>
      </c>
    </row>
    <row r="1056" spans="2:18" ht="15.75" customHeight="1">
      <c r="B1056" s="107" t="s">
        <v>559</v>
      </c>
      <c r="C1056" s="107" t="s">
        <v>448</v>
      </c>
      <c r="D1056" s="107" t="s">
        <v>649</v>
      </c>
      <c r="E1056" s="107" t="str">
        <f t="shared" si="305"/>
        <v>solar PV</v>
      </c>
      <c r="F1056" s="107">
        <f>F330/SUMIFS(F$3:F$722,$B$3:$B$722,$B1056)*SUMIFS(Calculations!$E$3:$E$53,Calculations!$A$3:$A$53,$B1056)</f>
        <v>0</v>
      </c>
      <c r="G1056" s="107">
        <f>G330/SUMIFS(G$3:G$722,$B$3:$B$722,$B1056)*SUMIFS(Calculations!$E$3:$E$53,Calculations!$A$3:$A$53,$B1056)</f>
        <v>0</v>
      </c>
      <c r="H1056" s="107">
        <f>H330/SUMIFS(H$3:H$722,$B$3:$B$722,$B1056)*SUMIFS(Calculations!$E$3:$E$53,Calculations!$A$3:$A$53,$B1056)</f>
        <v>0</v>
      </c>
      <c r="I1056" s="107">
        <f>I330/SUMIFS(I$3:I$722,$B$3:$B$722,$B1056)*SUMIFS(Calculations!$E$3:$E$53,Calculations!$A$3:$A$53,$B1056)</f>
        <v>0</v>
      </c>
      <c r="J1056" s="107">
        <f>J330/SUMIFS(J$3:J$722,$B$3:$B$722,$B1056)*SUMIFS(Calculations!$E$3:$E$53,Calculations!$A$3:$A$53,$B1056)</f>
        <v>0</v>
      </c>
      <c r="K1056" s="107">
        <f>K330/SUMIFS(K$3:K$722,$B$3:$B$722,$B1056)*SUMIFS(Calculations!$E$3:$E$53,Calculations!$A$3:$A$53,$B1056)</f>
        <v>0</v>
      </c>
      <c r="L1056" s="107">
        <f>L330/SUMIFS(L$3:L$722,$B$3:$B$722,$B1056)*SUMIFS(Calculations!$E$3:$E$53,Calculations!$A$3:$A$53,$B1056)</f>
        <v>0</v>
      </c>
      <c r="M1056" s="107">
        <f>M330/SUMIFS(M$3:M$722,$B$3:$B$722,$B1056)*SUMIFS(Calculations!$E$3:$E$53,Calculations!$A$3:$A$53,$B1056)</f>
        <v>0</v>
      </c>
      <c r="N1056" s="107">
        <f>N330/SUMIFS(N$3:N$722,$B$3:$B$722,$B1056)*SUMIFS(Calculations!$E$3:$E$53,Calculations!$A$3:$A$53,$B1056)</f>
        <v>0</v>
      </c>
      <c r="O1056" s="107">
        <f>O330/SUMIFS(O$3:O$722,$B$3:$B$722,$B1056)*SUMIFS(Calculations!$E$3:$E$53,Calculations!$A$3:$A$53,$B1056)</f>
        <v>0</v>
      </c>
      <c r="P1056" s="107">
        <f>P330/SUMIFS(P$3:P$722,$B$3:$B$722,$B1056)*SUMIFS(Calculations!$E$3:$E$53,Calculations!$A$3:$A$53,$B1056)</f>
        <v>0</v>
      </c>
      <c r="Q1056" s="107">
        <f>Q330/SUMIFS(Q$3:Q$722,$B$3:$B$722,$B1056)*SUMIFS(Calculations!$E$3:$E$53,Calculations!$A$3:$A$53,$B1056)</f>
        <v>0</v>
      </c>
      <c r="R1056" s="107">
        <f>R330/SUMIFS(R$3:R$722,$B$3:$B$722,$B1056)*SUMIFS(Calculations!$E$3:$E$53,Calculations!$A$3:$A$53,$B1056)</f>
        <v>0</v>
      </c>
    </row>
    <row r="1057" spans="2:18" ht="15.75" customHeight="1">
      <c r="B1057" s="107" t="s">
        <v>559</v>
      </c>
      <c r="C1057" s="107" t="s">
        <v>448</v>
      </c>
      <c r="D1057" s="107" t="s">
        <v>650</v>
      </c>
      <c r="E1057" s="107" t="str">
        <f t="shared" si="305"/>
        <v>storage</v>
      </c>
      <c r="F1057" s="107">
        <f>F331/SUMIFS(F$3:F$722,$B$3:$B$722,$B1057)*SUMIFS(Calculations!$E$3:$E$53,Calculations!$A$3:$A$53,$B1057)</f>
        <v>0</v>
      </c>
      <c r="G1057" s="107">
        <f>G331/SUMIFS(G$3:G$722,$B$3:$B$722,$B1057)*SUMIFS(Calculations!$E$3:$E$53,Calculations!$A$3:$A$53,$B1057)</f>
        <v>0</v>
      </c>
      <c r="H1057" s="107">
        <f>H331/SUMIFS(H$3:H$722,$B$3:$B$722,$B1057)*SUMIFS(Calculations!$E$3:$E$53,Calculations!$A$3:$A$53,$B1057)</f>
        <v>0</v>
      </c>
      <c r="I1057" s="107">
        <f>I331/SUMIFS(I$3:I$722,$B$3:$B$722,$B1057)*SUMIFS(Calculations!$E$3:$E$53,Calculations!$A$3:$A$53,$B1057)</f>
        <v>0</v>
      </c>
      <c r="J1057" s="107">
        <f>J331/SUMIFS(J$3:J$722,$B$3:$B$722,$B1057)*SUMIFS(Calculations!$E$3:$E$53,Calculations!$A$3:$A$53,$B1057)</f>
        <v>0</v>
      </c>
      <c r="K1057" s="107">
        <f>K331/SUMIFS(K$3:K$722,$B$3:$B$722,$B1057)*SUMIFS(Calculations!$E$3:$E$53,Calculations!$A$3:$A$53,$B1057)</f>
        <v>0</v>
      </c>
      <c r="L1057" s="107">
        <f>L331/SUMIFS(L$3:L$722,$B$3:$B$722,$B1057)*SUMIFS(Calculations!$E$3:$E$53,Calculations!$A$3:$A$53,$B1057)</f>
        <v>0</v>
      </c>
      <c r="M1057" s="107">
        <f>M331/SUMIFS(M$3:M$722,$B$3:$B$722,$B1057)*SUMIFS(Calculations!$E$3:$E$53,Calculations!$A$3:$A$53,$B1057)</f>
        <v>0</v>
      </c>
      <c r="N1057" s="107">
        <f>N331/SUMIFS(N$3:N$722,$B$3:$B$722,$B1057)*SUMIFS(Calculations!$E$3:$E$53,Calculations!$A$3:$A$53,$B1057)</f>
        <v>0</v>
      </c>
      <c r="O1057" s="107">
        <f>O331/SUMIFS(O$3:O$722,$B$3:$B$722,$B1057)*SUMIFS(Calculations!$E$3:$E$53,Calculations!$A$3:$A$53,$B1057)</f>
        <v>0</v>
      </c>
      <c r="P1057" s="107">
        <f>P331/SUMIFS(P$3:P$722,$B$3:$B$722,$B1057)*SUMIFS(Calculations!$E$3:$E$53,Calculations!$A$3:$A$53,$B1057)</f>
        <v>0</v>
      </c>
      <c r="Q1057" s="107">
        <f>Q331/SUMIFS(Q$3:Q$722,$B$3:$B$722,$B1057)*SUMIFS(Calculations!$E$3:$E$53,Calculations!$A$3:$A$53,$B1057)</f>
        <v>0</v>
      </c>
      <c r="R1057" s="107">
        <f>R331/SUMIFS(R$3:R$722,$B$3:$B$722,$B1057)*SUMIFS(Calculations!$E$3:$E$53,Calculations!$A$3:$A$53,$B1057)</f>
        <v>0</v>
      </c>
    </row>
    <row r="1058" spans="2:18" ht="15.75" customHeight="1">
      <c r="B1058" s="107" t="s">
        <v>559</v>
      </c>
      <c r="C1058" s="107" t="s">
        <v>448</v>
      </c>
      <c r="D1058" s="107" t="s">
        <v>652</v>
      </c>
      <c r="E1058" s="107" t="str">
        <f t="shared" si="305"/>
        <v>solar PV</v>
      </c>
      <c r="F1058" s="107">
        <f>F332/SUMIFS(F$3:F$722,$B$3:$B$722,$B1058)*SUMIFS(Calculations!$E$3:$E$53,Calculations!$A$3:$A$53,$B1058)</f>
        <v>0</v>
      </c>
      <c r="G1058" s="107">
        <f>G332/SUMIFS(G$3:G$722,$B$3:$B$722,$B1058)*SUMIFS(Calculations!$E$3:$E$53,Calculations!$A$3:$A$53,$B1058)</f>
        <v>0</v>
      </c>
      <c r="H1058" s="107">
        <f>H332/SUMIFS(H$3:H$722,$B$3:$B$722,$B1058)*SUMIFS(Calculations!$E$3:$E$53,Calculations!$A$3:$A$53,$B1058)</f>
        <v>0</v>
      </c>
      <c r="I1058" s="107">
        <f>I332/SUMIFS(I$3:I$722,$B$3:$B$722,$B1058)*SUMIFS(Calculations!$E$3:$E$53,Calculations!$A$3:$A$53,$B1058)</f>
        <v>0</v>
      </c>
      <c r="J1058" s="107">
        <f>J332/SUMIFS(J$3:J$722,$B$3:$B$722,$B1058)*SUMIFS(Calculations!$E$3:$E$53,Calculations!$A$3:$A$53,$B1058)</f>
        <v>0</v>
      </c>
      <c r="K1058" s="107">
        <f>K332/SUMIFS(K$3:K$722,$B$3:$B$722,$B1058)*SUMIFS(Calculations!$E$3:$E$53,Calculations!$A$3:$A$53,$B1058)</f>
        <v>0</v>
      </c>
      <c r="L1058" s="107">
        <f>L332/SUMIFS(L$3:L$722,$B$3:$B$722,$B1058)*SUMIFS(Calculations!$E$3:$E$53,Calculations!$A$3:$A$53,$B1058)</f>
        <v>0</v>
      </c>
      <c r="M1058" s="107">
        <f>M332/SUMIFS(M$3:M$722,$B$3:$B$722,$B1058)*SUMIFS(Calculations!$E$3:$E$53,Calculations!$A$3:$A$53,$B1058)</f>
        <v>0</v>
      </c>
      <c r="N1058" s="107">
        <f>N332/SUMIFS(N$3:N$722,$B$3:$B$722,$B1058)*SUMIFS(Calculations!$E$3:$E$53,Calculations!$A$3:$A$53,$B1058)</f>
        <v>0</v>
      </c>
      <c r="O1058" s="107">
        <f>O332/SUMIFS(O$3:O$722,$B$3:$B$722,$B1058)*SUMIFS(Calculations!$E$3:$E$53,Calculations!$A$3:$A$53,$B1058)</f>
        <v>0</v>
      </c>
      <c r="P1058" s="107">
        <f>P332/SUMIFS(P$3:P$722,$B$3:$B$722,$B1058)*SUMIFS(Calculations!$E$3:$E$53,Calculations!$A$3:$A$53,$B1058)</f>
        <v>0</v>
      </c>
      <c r="Q1058" s="107">
        <f>Q332/SUMIFS(Q$3:Q$722,$B$3:$B$722,$B1058)*SUMIFS(Calculations!$E$3:$E$53,Calculations!$A$3:$A$53,$B1058)</f>
        <v>0</v>
      </c>
      <c r="R1058" s="107">
        <f>R332/SUMIFS(R$3:R$722,$B$3:$B$722,$B1058)*SUMIFS(Calculations!$E$3:$E$53,Calculations!$A$3:$A$53,$B1058)</f>
        <v>0</v>
      </c>
    </row>
    <row r="1059" spans="2:18" ht="15.75" customHeight="1">
      <c r="B1059" s="107" t="s">
        <v>558</v>
      </c>
      <c r="C1059" s="107" t="s">
        <v>448</v>
      </c>
      <c r="D1059" s="107" t="s">
        <v>638</v>
      </c>
      <c r="E1059" s="107" t="str">
        <f t="shared" si="305"/>
        <v>biomass</v>
      </c>
      <c r="F1059" s="107">
        <f>F333/SUMIFS(F$3:F$722,$B$3:$B$722,$B1059)*SUMIFS(Calculations!$E$3:$E$53,Calculations!$A$3:$A$53,$B1059)</f>
        <v>0</v>
      </c>
      <c r="G1059" s="107">
        <f>G333/SUMIFS(G$3:G$722,$B$3:$B$722,$B1059)*SUMIFS(Calculations!$E$3:$E$53,Calculations!$A$3:$A$53,$B1059)</f>
        <v>0</v>
      </c>
      <c r="H1059" s="107">
        <f>H333/SUMIFS(H$3:H$722,$B$3:$B$722,$B1059)*SUMIFS(Calculations!$E$3:$E$53,Calculations!$A$3:$A$53,$B1059)</f>
        <v>0</v>
      </c>
      <c r="I1059" s="107">
        <f>I333/SUMIFS(I$3:I$722,$B$3:$B$722,$B1059)*SUMIFS(Calculations!$E$3:$E$53,Calculations!$A$3:$A$53,$B1059)</f>
        <v>0</v>
      </c>
      <c r="J1059" s="107">
        <f>J333/SUMIFS(J$3:J$722,$B$3:$B$722,$B1059)*SUMIFS(Calculations!$E$3:$E$53,Calculations!$A$3:$A$53,$B1059)</f>
        <v>0</v>
      </c>
      <c r="K1059" s="107">
        <f>K333/SUMIFS(K$3:K$722,$B$3:$B$722,$B1059)*SUMIFS(Calculations!$E$3:$E$53,Calculations!$A$3:$A$53,$B1059)</f>
        <v>0</v>
      </c>
      <c r="L1059" s="107">
        <f>L333/SUMIFS(L$3:L$722,$B$3:$B$722,$B1059)*SUMIFS(Calculations!$E$3:$E$53,Calculations!$A$3:$A$53,$B1059)</f>
        <v>0</v>
      </c>
      <c r="M1059" s="107">
        <f>M333/SUMIFS(M$3:M$722,$B$3:$B$722,$B1059)*SUMIFS(Calculations!$E$3:$E$53,Calculations!$A$3:$A$53,$B1059)</f>
        <v>0</v>
      </c>
      <c r="N1059" s="107">
        <f>N333/SUMIFS(N$3:N$722,$B$3:$B$722,$B1059)*SUMIFS(Calculations!$E$3:$E$53,Calculations!$A$3:$A$53,$B1059)</f>
        <v>0</v>
      </c>
      <c r="O1059" s="107">
        <f>O333/SUMIFS(O$3:O$722,$B$3:$B$722,$B1059)*SUMIFS(Calculations!$E$3:$E$53,Calculations!$A$3:$A$53,$B1059)</f>
        <v>0</v>
      </c>
      <c r="P1059" s="107">
        <f>P333/SUMIFS(P$3:P$722,$B$3:$B$722,$B1059)*SUMIFS(Calculations!$E$3:$E$53,Calculations!$A$3:$A$53,$B1059)</f>
        <v>0</v>
      </c>
      <c r="Q1059" s="107">
        <f>Q333/SUMIFS(Q$3:Q$722,$B$3:$B$722,$B1059)*SUMIFS(Calculations!$E$3:$E$53,Calculations!$A$3:$A$53,$B1059)</f>
        <v>0</v>
      </c>
      <c r="R1059" s="107">
        <f>R333/SUMIFS(R$3:R$722,$B$3:$B$722,$B1059)*SUMIFS(Calculations!$E$3:$E$53,Calculations!$A$3:$A$53,$B1059)</f>
        <v>0</v>
      </c>
    </row>
    <row r="1060" spans="2:18" ht="15.75" customHeight="1">
      <c r="B1060" s="107" t="s">
        <v>558</v>
      </c>
      <c r="C1060" s="107" t="s">
        <v>448</v>
      </c>
      <c r="D1060" s="107" t="s">
        <v>639</v>
      </c>
      <c r="E1060" s="107" t="str">
        <f t="shared" si="305"/>
        <v>hard coal</v>
      </c>
      <c r="F1060" s="107">
        <f>F334/SUMIFS(F$3:F$722,$B$3:$B$722,$B1060)*SUMIFS(Calculations!$E$3:$E$53,Calculations!$A$3:$A$53,$B1060)</f>
        <v>0</v>
      </c>
      <c r="G1060" s="107">
        <f>G334/SUMIFS(G$3:G$722,$B$3:$B$722,$B1060)*SUMIFS(Calculations!$E$3:$E$53,Calculations!$A$3:$A$53,$B1060)</f>
        <v>0</v>
      </c>
      <c r="H1060" s="107">
        <f>H334/SUMIFS(H$3:H$722,$B$3:$B$722,$B1060)*SUMIFS(Calculations!$E$3:$E$53,Calculations!$A$3:$A$53,$B1060)</f>
        <v>0</v>
      </c>
      <c r="I1060" s="107">
        <f>I334/SUMIFS(I$3:I$722,$B$3:$B$722,$B1060)*SUMIFS(Calculations!$E$3:$E$53,Calculations!$A$3:$A$53,$B1060)</f>
        <v>0</v>
      </c>
      <c r="J1060" s="107">
        <f>J334/SUMIFS(J$3:J$722,$B$3:$B$722,$B1060)*SUMIFS(Calculations!$E$3:$E$53,Calculations!$A$3:$A$53,$B1060)</f>
        <v>0</v>
      </c>
      <c r="K1060" s="107">
        <f>K334/SUMIFS(K$3:K$722,$B$3:$B$722,$B1060)*SUMIFS(Calculations!$E$3:$E$53,Calculations!$A$3:$A$53,$B1060)</f>
        <v>0</v>
      </c>
      <c r="L1060" s="107">
        <f>L334/SUMIFS(L$3:L$722,$B$3:$B$722,$B1060)*SUMIFS(Calculations!$E$3:$E$53,Calculations!$A$3:$A$53,$B1060)</f>
        <v>0</v>
      </c>
      <c r="M1060" s="107">
        <f>M334/SUMIFS(M$3:M$722,$B$3:$B$722,$B1060)*SUMIFS(Calculations!$E$3:$E$53,Calculations!$A$3:$A$53,$B1060)</f>
        <v>0</v>
      </c>
      <c r="N1060" s="107">
        <f>N334/SUMIFS(N$3:N$722,$B$3:$B$722,$B1060)*SUMIFS(Calculations!$E$3:$E$53,Calculations!$A$3:$A$53,$B1060)</f>
        <v>0</v>
      </c>
      <c r="O1060" s="107">
        <f>O334/SUMIFS(O$3:O$722,$B$3:$B$722,$B1060)*SUMIFS(Calculations!$E$3:$E$53,Calculations!$A$3:$A$53,$B1060)</f>
        <v>0</v>
      </c>
      <c r="P1060" s="107">
        <f>P334/SUMIFS(P$3:P$722,$B$3:$B$722,$B1060)*SUMIFS(Calculations!$E$3:$E$53,Calculations!$A$3:$A$53,$B1060)</f>
        <v>0</v>
      </c>
      <c r="Q1060" s="107">
        <f>Q334/SUMIFS(Q$3:Q$722,$B$3:$B$722,$B1060)*SUMIFS(Calculations!$E$3:$E$53,Calculations!$A$3:$A$53,$B1060)</f>
        <v>0</v>
      </c>
      <c r="R1060" s="107">
        <f>R334/SUMIFS(R$3:R$722,$B$3:$B$722,$B1060)*SUMIFS(Calculations!$E$3:$E$53,Calculations!$A$3:$A$53,$B1060)</f>
        <v>0</v>
      </c>
    </row>
    <row r="1061" spans="2:18" ht="15.75" customHeight="1">
      <c r="B1061" s="107" t="s">
        <v>558</v>
      </c>
      <c r="C1061" s="107" t="s">
        <v>448</v>
      </c>
      <c r="D1061" s="107" t="s">
        <v>640</v>
      </c>
      <c r="E1061" s="107" t="str">
        <f t="shared" si="305"/>
        <v>solar thermal</v>
      </c>
      <c r="F1061" s="107">
        <f>F335/SUMIFS(F$3:F$722,$B$3:$B$722,$B1061)*SUMIFS(Calculations!$E$3:$E$53,Calculations!$A$3:$A$53,$B1061)</f>
        <v>0</v>
      </c>
      <c r="G1061" s="107">
        <f>G335/SUMIFS(G$3:G$722,$B$3:$B$722,$B1061)*SUMIFS(Calculations!$E$3:$E$53,Calculations!$A$3:$A$53,$B1061)</f>
        <v>0</v>
      </c>
      <c r="H1061" s="107">
        <f>H335/SUMIFS(H$3:H$722,$B$3:$B$722,$B1061)*SUMIFS(Calculations!$E$3:$E$53,Calculations!$A$3:$A$53,$B1061)</f>
        <v>0</v>
      </c>
      <c r="I1061" s="107">
        <f>I335/SUMIFS(I$3:I$722,$B$3:$B$722,$B1061)*SUMIFS(Calculations!$E$3:$E$53,Calculations!$A$3:$A$53,$B1061)</f>
        <v>0</v>
      </c>
      <c r="J1061" s="107">
        <f>J335/SUMIFS(J$3:J$722,$B$3:$B$722,$B1061)*SUMIFS(Calculations!$E$3:$E$53,Calculations!$A$3:$A$53,$B1061)</f>
        <v>0</v>
      </c>
      <c r="K1061" s="107">
        <f>K335/SUMIFS(K$3:K$722,$B$3:$B$722,$B1061)*SUMIFS(Calculations!$E$3:$E$53,Calculations!$A$3:$A$53,$B1061)</f>
        <v>0</v>
      </c>
      <c r="L1061" s="107">
        <f>L335/SUMIFS(L$3:L$722,$B$3:$B$722,$B1061)*SUMIFS(Calculations!$E$3:$E$53,Calculations!$A$3:$A$53,$B1061)</f>
        <v>0</v>
      </c>
      <c r="M1061" s="107">
        <f>M335/SUMIFS(M$3:M$722,$B$3:$B$722,$B1061)*SUMIFS(Calculations!$E$3:$E$53,Calculations!$A$3:$A$53,$B1061)</f>
        <v>0</v>
      </c>
      <c r="N1061" s="107">
        <f>N335/SUMIFS(N$3:N$722,$B$3:$B$722,$B1061)*SUMIFS(Calculations!$E$3:$E$53,Calculations!$A$3:$A$53,$B1061)</f>
        <v>0</v>
      </c>
      <c r="O1061" s="107">
        <f>O335/SUMIFS(O$3:O$722,$B$3:$B$722,$B1061)*SUMIFS(Calculations!$E$3:$E$53,Calculations!$A$3:$A$53,$B1061)</f>
        <v>0</v>
      </c>
      <c r="P1061" s="107">
        <f>P335/SUMIFS(P$3:P$722,$B$3:$B$722,$B1061)*SUMIFS(Calculations!$E$3:$E$53,Calculations!$A$3:$A$53,$B1061)</f>
        <v>0</v>
      </c>
      <c r="Q1061" s="107">
        <f>Q335/SUMIFS(Q$3:Q$722,$B$3:$B$722,$B1061)*SUMIFS(Calculations!$E$3:$E$53,Calculations!$A$3:$A$53,$B1061)</f>
        <v>0</v>
      </c>
      <c r="R1061" s="107">
        <f>R335/SUMIFS(R$3:R$722,$B$3:$B$722,$B1061)*SUMIFS(Calculations!$E$3:$E$53,Calculations!$A$3:$A$53,$B1061)</f>
        <v>0</v>
      </c>
    </row>
    <row r="1062" spans="2:18" ht="15.75" customHeight="1">
      <c r="B1062" s="107" t="s">
        <v>558</v>
      </c>
      <c r="C1062" s="107" t="s">
        <v>448</v>
      </c>
      <c r="D1062" s="107" t="s">
        <v>641</v>
      </c>
      <c r="E1062" s="107" t="str">
        <f t="shared" si="305"/>
        <v>geothermal</v>
      </c>
      <c r="F1062" s="107">
        <f>F336/SUMIFS(F$3:F$722,$B$3:$B$722,$B1062)*SUMIFS(Calculations!$E$3:$E$53,Calculations!$A$3:$A$53,$B1062)</f>
        <v>0</v>
      </c>
      <c r="G1062" s="107">
        <f>G336/SUMIFS(G$3:G$722,$B$3:$B$722,$B1062)*SUMIFS(Calculations!$E$3:$E$53,Calculations!$A$3:$A$53,$B1062)</f>
        <v>0</v>
      </c>
      <c r="H1062" s="107">
        <f>H336/SUMIFS(H$3:H$722,$B$3:$B$722,$B1062)*SUMIFS(Calculations!$E$3:$E$53,Calculations!$A$3:$A$53,$B1062)</f>
        <v>0</v>
      </c>
      <c r="I1062" s="107">
        <f>I336/SUMIFS(I$3:I$722,$B$3:$B$722,$B1062)*SUMIFS(Calculations!$E$3:$E$53,Calculations!$A$3:$A$53,$B1062)</f>
        <v>0</v>
      </c>
      <c r="J1062" s="107">
        <f>J336/SUMIFS(J$3:J$722,$B$3:$B$722,$B1062)*SUMIFS(Calculations!$E$3:$E$53,Calculations!$A$3:$A$53,$B1062)</f>
        <v>0</v>
      </c>
      <c r="K1062" s="107">
        <f>K336/SUMIFS(K$3:K$722,$B$3:$B$722,$B1062)*SUMIFS(Calculations!$E$3:$E$53,Calculations!$A$3:$A$53,$B1062)</f>
        <v>0</v>
      </c>
      <c r="L1062" s="107">
        <f>L336/SUMIFS(L$3:L$722,$B$3:$B$722,$B1062)*SUMIFS(Calculations!$E$3:$E$53,Calculations!$A$3:$A$53,$B1062)</f>
        <v>0</v>
      </c>
      <c r="M1062" s="107">
        <f>M336/SUMIFS(M$3:M$722,$B$3:$B$722,$B1062)*SUMIFS(Calculations!$E$3:$E$53,Calculations!$A$3:$A$53,$B1062)</f>
        <v>0</v>
      </c>
      <c r="N1062" s="107">
        <f>N336/SUMIFS(N$3:N$722,$B$3:$B$722,$B1062)*SUMIFS(Calculations!$E$3:$E$53,Calculations!$A$3:$A$53,$B1062)</f>
        <v>0</v>
      </c>
      <c r="O1062" s="107">
        <f>O336/SUMIFS(O$3:O$722,$B$3:$B$722,$B1062)*SUMIFS(Calculations!$E$3:$E$53,Calculations!$A$3:$A$53,$B1062)</f>
        <v>0</v>
      </c>
      <c r="P1062" s="107">
        <f>P336/SUMIFS(P$3:P$722,$B$3:$B$722,$B1062)*SUMIFS(Calculations!$E$3:$E$53,Calculations!$A$3:$A$53,$B1062)</f>
        <v>0</v>
      </c>
      <c r="Q1062" s="107">
        <f>Q336/SUMIFS(Q$3:Q$722,$B$3:$B$722,$B1062)*SUMIFS(Calculations!$E$3:$E$53,Calculations!$A$3:$A$53,$B1062)</f>
        <v>0</v>
      </c>
      <c r="R1062" s="107">
        <f>R336/SUMIFS(R$3:R$722,$B$3:$B$722,$B1062)*SUMIFS(Calculations!$E$3:$E$53,Calculations!$A$3:$A$53,$B1062)</f>
        <v>0</v>
      </c>
    </row>
    <row r="1063" spans="2:18" ht="15.75" customHeight="1">
      <c r="B1063" s="107" t="s">
        <v>558</v>
      </c>
      <c r="C1063" s="107" t="s">
        <v>448</v>
      </c>
      <c r="D1063" s="107" t="s">
        <v>642</v>
      </c>
      <c r="E1063" s="107" t="str">
        <f t="shared" si="305"/>
        <v>hydro</v>
      </c>
      <c r="F1063" s="107">
        <f>F337/SUMIFS(F$3:F$722,$B$3:$B$722,$B1063)*SUMIFS(Calculations!$E$3:$E$53,Calculations!$A$3:$A$53,$B1063)</f>
        <v>0</v>
      </c>
      <c r="G1063" s="107">
        <f>G337/SUMIFS(G$3:G$722,$B$3:$B$722,$B1063)*SUMIFS(Calculations!$E$3:$E$53,Calculations!$A$3:$A$53,$B1063)</f>
        <v>0</v>
      </c>
      <c r="H1063" s="107">
        <f>H337/SUMIFS(H$3:H$722,$B$3:$B$722,$B1063)*SUMIFS(Calculations!$E$3:$E$53,Calculations!$A$3:$A$53,$B1063)</f>
        <v>0</v>
      </c>
      <c r="I1063" s="107">
        <f>I337/SUMIFS(I$3:I$722,$B$3:$B$722,$B1063)*SUMIFS(Calculations!$E$3:$E$53,Calculations!$A$3:$A$53,$B1063)</f>
        <v>0</v>
      </c>
      <c r="J1063" s="107">
        <f>J337/SUMIFS(J$3:J$722,$B$3:$B$722,$B1063)*SUMIFS(Calculations!$E$3:$E$53,Calculations!$A$3:$A$53,$B1063)</f>
        <v>0</v>
      </c>
      <c r="K1063" s="107">
        <f>K337/SUMIFS(K$3:K$722,$B$3:$B$722,$B1063)*SUMIFS(Calculations!$E$3:$E$53,Calculations!$A$3:$A$53,$B1063)</f>
        <v>0</v>
      </c>
      <c r="L1063" s="107">
        <f>L337/SUMIFS(L$3:L$722,$B$3:$B$722,$B1063)*SUMIFS(Calculations!$E$3:$E$53,Calculations!$A$3:$A$53,$B1063)</f>
        <v>0</v>
      </c>
      <c r="M1063" s="107">
        <f>M337/SUMIFS(M$3:M$722,$B$3:$B$722,$B1063)*SUMIFS(Calculations!$E$3:$E$53,Calculations!$A$3:$A$53,$B1063)</f>
        <v>0</v>
      </c>
      <c r="N1063" s="107">
        <f>N337/SUMIFS(N$3:N$722,$B$3:$B$722,$B1063)*SUMIFS(Calculations!$E$3:$E$53,Calculations!$A$3:$A$53,$B1063)</f>
        <v>0</v>
      </c>
      <c r="O1063" s="107">
        <f>O337/SUMIFS(O$3:O$722,$B$3:$B$722,$B1063)*SUMIFS(Calculations!$E$3:$E$53,Calculations!$A$3:$A$53,$B1063)</f>
        <v>0</v>
      </c>
      <c r="P1063" s="107">
        <f>P337/SUMIFS(P$3:P$722,$B$3:$B$722,$B1063)*SUMIFS(Calculations!$E$3:$E$53,Calculations!$A$3:$A$53,$B1063)</f>
        <v>0</v>
      </c>
      <c r="Q1063" s="107">
        <f>Q337/SUMIFS(Q$3:Q$722,$B$3:$B$722,$B1063)*SUMIFS(Calculations!$E$3:$E$53,Calculations!$A$3:$A$53,$B1063)</f>
        <v>0</v>
      </c>
      <c r="R1063" s="107">
        <f>R337/SUMIFS(R$3:R$722,$B$3:$B$722,$B1063)*SUMIFS(Calculations!$E$3:$E$53,Calculations!$A$3:$A$53,$B1063)</f>
        <v>0</v>
      </c>
    </row>
    <row r="1064" spans="2:18" ht="15.75" customHeight="1">
      <c r="B1064" s="107" t="s">
        <v>558</v>
      </c>
      <c r="C1064" s="107" t="s">
        <v>448</v>
      </c>
      <c r="D1064" s="107" t="s">
        <v>632</v>
      </c>
      <c r="E1064" s="107" t="str">
        <f t="shared" si="305"/>
        <v>hydro</v>
      </c>
      <c r="F1064" s="107">
        <f>F338/SUMIFS(F$3:F$722,$B$3:$B$722,$B1064)*SUMIFS(Calculations!$E$3:$E$53,Calculations!$A$3:$A$53,$B1064)</f>
        <v>0</v>
      </c>
      <c r="G1064" s="107">
        <f>G338/SUMIFS(G$3:G$722,$B$3:$B$722,$B1064)*SUMIFS(Calculations!$E$3:$E$53,Calculations!$A$3:$A$53,$B1064)</f>
        <v>0</v>
      </c>
      <c r="H1064" s="107">
        <f>H338/SUMIFS(H$3:H$722,$B$3:$B$722,$B1064)*SUMIFS(Calculations!$E$3:$E$53,Calculations!$A$3:$A$53,$B1064)</f>
        <v>0</v>
      </c>
      <c r="I1064" s="107">
        <f>I338/SUMIFS(I$3:I$722,$B$3:$B$722,$B1064)*SUMIFS(Calculations!$E$3:$E$53,Calculations!$A$3:$A$53,$B1064)</f>
        <v>0</v>
      </c>
      <c r="J1064" s="107">
        <f>J338/SUMIFS(J$3:J$722,$B$3:$B$722,$B1064)*SUMIFS(Calculations!$E$3:$E$53,Calculations!$A$3:$A$53,$B1064)</f>
        <v>0</v>
      </c>
      <c r="K1064" s="107">
        <f>K338/SUMIFS(K$3:K$722,$B$3:$B$722,$B1064)*SUMIFS(Calculations!$E$3:$E$53,Calculations!$A$3:$A$53,$B1064)</f>
        <v>0</v>
      </c>
      <c r="L1064" s="107">
        <f>L338/SUMIFS(L$3:L$722,$B$3:$B$722,$B1064)*SUMIFS(Calculations!$E$3:$E$53,Calculations!$A$3:$A$53,$B1064)</f>
        <v>0</v>
      </c>
      <c r="M1064" s="107">
        <f>M338/SUMIFS(M$3:M$722,$B$3:$B$722,$B1064)*SUMIFS(Calculations!$E$3:$E$53,Calculations!$A$3:$A$53,$B1064)</f>
        <v>0</v>
      </c>
      <c r="N1064" s="107">
        <f>N338/SUMIFS(N$3:N$722,$B$3:$B$722,$B1064)*SUMIFS(Calculations!$E$3:$E$53,Calculations!$A$3:$A$53,$B1064)</f>
        <v>0</v>
      </c>
      <c r="O1064" s="107">
        <f>O338/SUMIFS(O$3:O$722,$B$3:$B$722,$B1064)*SUMIFS(Calculations!$E$3:$E$53,Calculations!$A$3:$A$53,$B1064)</f>
        <v>0</v>
      </c>
      <c r="P1064" s="107">
        <f>P338/SUMIFS(P$3:P$722,$B$3:$B$722,$B1064)*SUMIFS(Calculations!$E$3:$E$53,Calculations!$A$3:$A$53,$B1064)</f>
        <v>0</v>
      </c>
      <c r="Q1064" s="107">
        <f>Q338/SUMIFS(Q$3:Q$722,$B$3:$B$722,$B1064)*SUMIFS(Calculations!$E$3:$E$53,Calculations!$A$3:$A$53,$B1064)</f>
        <v>0</v>
      </c>
      <c r="R1064" s="107">
        <f>R338/SUMIFS(R$3:R$722,$B$3:$B$722,$B1064)*SUMIFS(Calculations!$E$3:$E$53,Calculations!$A$3:$A$53,$B1064)</f>
        <v>0</v>
      </c>
    </row>
    <row r="1065" spans="2:18" ht="15.75" customHeight="1">
      <c r="B1065" s="107" t="s">
        <v>558</v>
      </c>
      <c r="C1065" s="107" t="s">
        <v>448</v>
      </c>
      <c r="D1065" s="107" t="s">
        <v>643</v>
      </c>
      <c r="E1065" s="107" t="str">
        <f t="shared" si="305"/>
        <v>onshore wind</v>
      </c>
      <c r="F1065" s="107">
        <f>F339/SUMIFS(F$3:F$722,$B$3:$B$722,$B1065)*SUMIFS(Calculations!$E$3:$E$53,Calculations!$A$3:$A$53,$B1065)</f>
        <v>0</v>
      </c>
      <c r="G1065" s="107">
        <f>G339/SUMIFS(G$3:G$722,$B$3:$B$722,$B1065)*SUMIFS(Calculations!$E$3:$E$53,Calculations!$A$3:$A$53,$B1065)</f>
        <v>0</v>
      </c>
      <c r="H1065" s="107">
        <f>H339/SUMIFS(H$3:H$722,$B$3:$B$722,$B1065)*SUMIFS(Calculations!$E$3:$E$53,Calculations!$A$3:$A$53,$B1065)</f>
        <v>0</v>
      </c>
      <c r="I1065" s="107">
        <f>I339/SUMIFS(I$3:I$722,$B$3:$B$722,$B1065)*SUMIFS(Calculations!$E$3:$E$53,Calculations!$A$3:$A$53,$B1065)</f>
        <v>0</v>
      </c>
      <c r="J1065" s="107">
        <f>J339/SUMIFS(J$3:J$722,$B$3:$B$722,$B1065)*SUMIFS(Calculations!$E$3:$E$53,Calculations!$A$3:$A$53,$B1065)</f>
        <v>0</v>
      </c>
      <c r="K1065" s="107">
        <f>K339/SUMIFS(K$3:K$722,$B$3:$B$722,$B1065)*SUMIFS(Calculations!$E$3:$E$53,Calculations!$A$3:$A$53,$B1065)</f>
        <v>0</v>
      </c>
      <c r="L1065" s="107">
        <f>L339/SUMIFS(L$3:L$722,$B$3:$B$722,$B1065)*SUMIFS(Calculations!$E$3:$E$53,Calculations!$A$3:$A$53,$B1065)</f>
        <v>0</v>
      </c>
      <c r="M1065" s="107">
        <f>M339/SUMIFS(M$3:M$722,$B$3:$B$722,$B1065)*SUMIFS(Calculations!$E$3:$E$53,Calculations!$A$3:$A$53,$B1065)</f>
        <v>0</v>
      </c>
      <c r="N1065" s="107">
        <f>N339/SUMIFS(N$3:N$722,$B$3:$B$722,$B1065)*SUMIFS(Calculations!$E$3:$E$53,Calculations!$A$3:$A$53,$B1065)</f>
        <v>0</v>
      </c>
      <c r="O1065" s="107">
        <f>O339/SUMIFS(O$3:O$722,$B$3:$B$722,$B1065)*SUMIFS(Calculations!$E$3:$E$53,Calculations!$A$3:$A$53,$B1065)</f>
        <v>0</v>
      </c>
      <c r="P1065" s="107">
        <f>P339/SUMIFS(P$3:P$722,$B$3:$B$722,$B1065)*SUMIFS(Calculations!$E$3:$E$53,Calculations!$A$3:$A$53,$B1065)</f>
        <v>0</v>
      </c>
      <c r="Q1065" s="107">
        <f>Q339/SUMIFS(Q$3:Q$722,$B$3:$B$722,$B1065)*SUMIFS(Calculations!$E$3:$E$53,Calculations!$A$3:$A$53,$B1065)</f>
        <v>0</v>
      </c>
      <c r="R1065" s="107">
        <f>R339/SUMIFS(R$3:R$722,$B$3:$B$722,$B1065)*SUMIFS(Calculations!$E$3:$E$53,Calculations!$A$3:$A$53,$B1065)</f>
        <v>0</v>
      </c>
    </row>
    <row r="1066" spans="2:18" ht="15.75" customHeight="1">
      <c r="B1066" s="107" t="s">
        <v>558</v>
      </c>
      <c r="C1066" s="107" t="s">
        <v>448</v>
      </c>
      <c r="D1066" s="107" t="s">
        <v>644</v>
      </c>
      <c r="E1066" s="107" t="str">
        <f t="shared" si="305"/>
        <v>natural gas nonpeaker</v>
      </c>
      <c r="F1066" s="107">
        <f>F340/SUMIFS(F$3:F$722,$B$3:$B$722,$B1066)*SUMIFS(Calculations!$E$3:$E$53,Calculations!$A$3:$A$53,$B1066)</f>
        <v>0</v>
      </c>
      <c r="G1066" s="107">
        <f>G340/SUMIFS(G$3:G$722,$B$3:$B$722,$B1066)*SUMIFS(Calculations!$E$3:$E$53,Calculations!$A$3:$A$53,$B1066)</f>
        <v>0</v>
      </c>
      <c r="H1066" s="107">
        <f>H340/SUMIFS(H$3:H$722,$B$3:$B$722,$B1066)*SUMIFS(Calculations!$E$3:$E$53,Calculations!$A$3:$A$53,$B1066)</f>
        <v>0</v>
      </c>
      <c r="I1066" s="107">
        <f>I340/SUMIFS(I$3:I$722,$B$3:$B$722,$B1066)*SUMIFS(Calculations!$E$3:$E$53,Calculations!$A$3:$A$53,$B1066)</f>
        <v>0</v>
      </c>
      <c r="J1066" s="107">
        <f>J340/SUMIFS(J$3:J$722,$B$3:$B$722,$B1066)*SUMIFS(Calculations!$E$3:$E$53,Calculations!$A$3:$A$53,$B1066)</f>
        <v>0</v>
      </c>
      <c r="K1066" s="107">
        <f>K340/SUMIFS(K$3:K$722,$B$3:$B$722,$B1066)*SUMIFS(Calculations!$E$3:$E$53,Calculations!$A$3:$A$53,$B1066)</f>
        <v>0</v>
      </c>
      <c r="L1066" s="107">
        <f>L340/SUMIFS(L$3:L$722,$B$3:$B$722,$B1066)*SUMIFS(Calculations!$E$3:$E$53,Calculations!$A$3:$A$53,$B1066)</f>
        <v>0</v>
      </c>
      <c r="M1066" s="107">
        <f>M340/SUMIFS(M$3:M$722,$B$3:$B$722,$B1066)*SUMIFS(Calculations!$E$3:$E$53,Calculations!$A$3:$A$53,$B1066)</f>
        <v>0</v>
      </c>
      <c r="N1066" s="107">
        <f>N340/SUMIFS(N$3:N$722,$B$3:$B$722,$B1066)*SUMIFS(Calculations!$E$3:$E$53,Calculations!$A$3:$A$53,$B1066)</f>
        <v>0</v>
      </c>
      <c r="O1066" s="107">
        <f>O340/SUMIFS(O$3:O$722,$B$3:$B$722,$B1066)*SUMIFS(Calculations!$E$3:$E$53,Calculations!$A$3:$A$53,$B1066)</f>
        <v>0</v>
      </c>
      <c r="P1066" s="107">
        <f>P340/SUMIFS(P$3:P$722,$B$3:$B$722,$B1066)*SUMIFS(Calculations!$E$3:$E$53,Calculations!$A$3:$A$53,$B1066)</f>
        <v>0</v>
      </c>
      <c r="Q1066" s="107">
        <f>Q340/SUMIFS(Q$3:Q$722,$B$3:$B$722,$B1066)*SUMIFS(Calculations!$E$3:$E$53,Calculations!$A$3:$A$53,$B1066)</f>
        <v>0</v>
      </c>
      <c r="R1066" s="107">
        <f>R340/SUMIFS(R$3:R$722,$B$3:$B$722,$B1066)*SUMIFS(Calculations!$E$3:$E$53,Calculations!$A$3:$A$53,$B1066)</f>
        <v>0</v>
      </c>
    </row>
    <row r="1067" spans="2:18" ht="15.75" customHeight="1">
      <c r="B1067" s="107" t="s">
        <v>558</v>
      </c>
      <c r="C1067" s="107" t="s">
        <v>448</v>
      </c>
      <c r="D1067" s="107" t="s">
        <v>645</v>
      </c>
      <c r="E1067" s="107" t="str">
        <f t="shared" si="305"/>
        <v>natural gas peaker</v>
      </c>
      <c r="F1067" s="107">
        <f>F341/SUMIFS(F$3:F$722,$B$3:$B$722,$B1067)*SUMIFS(Calculations!$E$3:$E$53,Calculations!$A$3:$A$53,$B1067)</f>
        <v>0</v>
      </c>
      <c r="G1067" s="107">
        <f>G341/SUMIFS(G$3:G$722,$B$3:$B$722,$B1067)*SUMIFS(Calculations!$E$3:$E$53,Calculations!$A$3:$A$53,$B1067)</f>
        <v>0</v>
      </c>
      <c r="H1067" s="107">
        <f>H341/SUMIFS(H$3:H$722,$B$3:$B$722,$B1067)*SUMIFS(Calculations!$E$3:$E$53,Calculations!$A$3:$A$53,$B1067)</f>
        <v>0</v>
      </c>
      <c r="I1067" s="107">
        <f>I341/SUMIFS(I$3:I$722,$B$3:$B$722,$B1067)*SUMIFS(Calculations!$E$3:$E$53,Calculations!$A$3:$A$53,$B1067)</f>
        <v>0</v>
      </c>
      <c r="J1067" s="107">
        <f>J341/SUMIFS(J$3:J$722,$B$3:$B$722,$B1067)*SUMIFS(Calculations!$E$3:$E$53,Calculations!$A$3:$A$53,$B1067)</f>
        <v>0</v>
      </c>
      <c r="K1067" s="107">
        <f>K341/SUMIFS(K$3:K$722,$B$3:$B$722,$B1067)*SUMIFS(Calculations!$E$3:$E$53,Calculations!$A$3:$A$53,$B1067)</f>
        <v>0</v>
      </c>
      <c r="L1067" s="107">
        <f>L341/SUMIFS(L$3:L$722,$B$3:$B$722,$B1067)*SUMIFS(Calculations!$E$3:$E$53,Calculations!$A$3:$A$53,$B1067)</f>
        <v>0</v>
      </c>
      <c r="M1067" s="107">
        <f>M341/SUMIFS(M$3:M$722,$B$3:$B$722,$B1067)*SUMIFS(Calculations!$E$3:$E$53,Calculations!$A$3:$A$53,$B1067)</f>
        <v>0</v>
      </c>
      <c r="N1067" s="107">
        <f>N341/SUMIFS(N$3:N$722,$B$3:$B$722,$B1067)*SUMIFS(Calculations!$E$3:$E$53,Calculations!$A$3:$A$53,$B1067)</f>
        <v>0</v>
      </c>
      <c r="O1067" s="107">
        <f>O341/SUMIFS(O$3:O$722,$B$3:$B$722,$B1067)*SUMIFS(Calculations!$E$3:$E$53,Calculations!$A$3:$A$53,$B1067)</f>
        <v>0</v>
      </c>
      <c r="P1067" s="107">
        <f>P341/SUMIFS(P$3:P$722,$B$3:$B$722,$B1067)*SUMIFS(Calculations!$E$3:$E$53,Calculations!$A$3:$A$53,$B1067)</f>
        <v>0</v>
      </c>
      <c r="Q1067" s="107">
        <f>Q341/SUMIFS(Q$3:Q$722,$B$3:$B$722,$B1067)*SUMIFS(Calculations!$E$3:$E$53,Calculations!$A$3:$A$53,$B1067)</f>
        <v>0</v>
      </c>
      <c r="R1067" s="107">
        <f>R341/SUMIFS(R$3:R$722,$B$3:$B$722,$B1067)*SUMIFS(Calculations!$E$3:$E$53,Calculations!$A$3:$A$53,$B1067)</f>
        <v>0</v>
      </c>
    </row>
    <row r="1068" spans="2:18" ht="15.75" customHeight="1">
      <c r="B1068" s="107" t="s">
        <v>558</v>
      </c>
      <c r="C1068" s="107" t="s">
        <v>448</v>
      </c>
      <c r="D1068" s="107" t="s">
        <v>646</v>
      </c>
      <c r="E1068" s="107" t="str">
        <f t="shared" si="305"/>
        <v>nuclear</v>
      </c>
      <c r="F1068" s="107">
        <f>F342/SUMIFS(F$3:F$722,$B$3:$B$722,$B1068)*SUMIFS(Calculations!$E$3:$E$53,Calculations!$A$3:$A$53,$B1068)</f>
        <v>0</v>
      </c>
      <c r="G1068" s="107">
        <f>G342/SUMIFS(G$3:G$722,$B$3:$B$722,$B1068)*SUMIFS(Calculations!$E$3:$E$53,Calculations!$A$3:$A$53,$B1068)</f>
        <v>0</v>
      </c>
      <c r="H1068" s="107">
        <f>H342/SUMIFS(H$3:H$722,$B$3:$B$722,$B1068)*SUMIFS(Calculations!$E$3:$E$53,Calculations!$A$3:$A$53,$B1068)</f>
        <v>0</v>
      </c>
      <c r="I1068" s="107">
        <f>I342/SUMIFS(I$3:I$722,$B$3:$B$722,$B1068)*SUMIFS(Calculations!$E$3:$E$53,Calculations!$A$3:$A$53,$B1068)</f>
        <v>0</v>
      </c>
      <c r="J1068" s="107">
        <f>J342/SUMIFS(J$3:J$722,$B$3:$B$722,$B1068)*SUMIFS(Calculations!$E$3:$E$53,Calculations!$A$3:$A$53,$B1068)</f>
        <v>0</v>
      </c>
      <c r="K1068" s="107">
        <f>K342/SUMIFS(K$3:K$722,$B$3:$B$722,$B1068)*SUMIFS(Calculations!$E$3:$E$53,Calculations!$A$3:$A$53,$B1068)</f>
        <v>0</v>
      </c>
      <c r="L1068" s="107">
        <f>L342/SUMIFS(L$3:L$722,$B$3:$B$722,$B1068)*SUMIFS(Calculations!$E$3:$E$53,Calculations!$A$3:$A$53,$B1068)</f>
        <v>0</v>
      </c>
      <c r="M1068" s="107">
        <f>M342/SUMIFS(M$3:M$722,$B$3:$B$722,$B1068)*SUMIFS(Calculations!$E$3:$E$53,Calculations!$A$3:$A$53,$B1068)</f>
        <v>0</v>
      </c>
      <c r="N1068" s="107">
        <f>N342/SUMIFS(N$3:N$722,$B$3:$B$722,$B1068)*SUMIFS(Calculations!$E$3:$E$53,Calculations!$A$3:$A$53,$B1068)</f>
        <v>0</v>
      </c>
      <c r="O1068" s="107">
        <f>O342/SUMIFS(O$3:O$722,$B$3:$B$722,$B1068)*SUMIFS(Calculations!$E$3:$E$53,Calculations!$A$3:$A$53,$B1068)</f>
        <v>0</v>
      </c>
      <c r="P1068" s="107">
        <f>P342/SUMIFS(P$3:P$722,$B$3:$B$722,$B1068)*SUMIFS(Calculations!$E$3:$E$53,Calculations!$A$3:$A$53,$B1068)</f>
        <v>0</v>
      </c>
      <c r="Q1068" s="107">
        <f>Q342/SUMIFS(Q$3:Q$722,$B$3:$B$722,$B1068)*SUMIFS(Calculations!$E$3:$E$53,Calculations!$A$3:$A$53,$B1068)</f>
        <v>0</v>
      </c>
      <c r="R1068" s="107">
        <f>R342/SUMIFS(R$3:R$722,$B$3:$B$722,$B1068)*SUMIFS(Calculations!$E$3:$E$53,Calculations!$A$3:$A$53,$B1068)</f>
        <v>0</v>
      </c>
    </row>
    <row r="1069" spans="2:18" ht="15.75" customHeight="1">
      <c r="B1069" s="107" t="s">
        <v>558</v>
      </c>
      <c r="C1069" s="107" t="s">
        <v>448</v>
      </c>
      <c r="D1069" s="107" t="s">
        <v>647</v>
      </c>
      <c r="E1069" s="107" t="str">
        <f t="shared" si="305"/>
        <v>offshore wind</v>
      </c>
      <c r="F1069" s="107">
        <f>F343/SUMIFS(F$3:F$722,$B$3:$B$722,$B1069)*SUMIFS(Calculations!$E$3:$E$53,Calculations!$A$3:$A$53,$B1069)</f>
        <v>0</v>
      </c>
      <c r="G1069" s="107">
        <f>G343/SUMIFS(G$3:G$722,$B$3:$B$722,$B1069)*SUMIFS(Calculations!$E$3:$E$53,Calculations!$A$3:$A$53,$B1069)</f>
        <v>0</v>
      </c>
      <c r="H1069" s="107">
        <f>H343/SUMIFS(H$3:H$722,$B$3:$B$722,$B1069)*SUMIFS(Calculations!$E$3:$E$53,Calculations!$A$3:$A$53,$B1069)</f>
        <v>0</v>
      </c>
      <c r="I1069" s="107">
        <f>I343/SUMIFS(I$3:I$722,$B$3:$B$722,$B1069)*SUMIFS(Calculations!$E$3:$E$53,Calculations!$A$3:$A$53,$B1069)</f>
        <v>0</v>
      </c>
      <c r="J1069" s="107">
        <f>J343/SUMIFS(J$3:J$722,$B$3:$B$722,$B1069)*SUMIFS(Calculations!$E$3:$E$53,Calculations!$A$3:$A$53,$B1069)</f>
        <v>0</v>
      </c>
      <c r="K1069" s="107">
        <f>K343/SUMIFS(K$3:K$722,$B$3:$B$722,$B1069)*SUMIFS(Calculations!$E$3:$E$53,Calculations!$A$3:$A$53,$B1069)</f>
        <v>0</v>
      </c>
      <c r="L1069" s="107">
        <f>L343/SUMIFS(L$3:L$722,$B$3:$B$722,$B1069)*SUMIFS(Calculations!$E$3:$E$53,Calculations!$A$3:$A$53,$B1069)</f>
        <v>0</v>
      </c>
      <c r="M1069" s="107">
        <f>M343/SUMIFS(M$3:M$722,$B$3:$B$722,$B1069)*SUMIFS(Calculations!$E$3:$E$53,Calculations!$A$3:$A$53,$B1069)</f>
        <v>0</v>
      </c>
      <c r="N1069" s="107">
        <f>N343/SUMIFS(N$3:N$722,$B$3:$B$722,$B1069)*SUMIFS(Calculations!$E$3:$E$53,Calculations!$A$3:$A$53,$B1069)</f>
        <v>0</v>
      </c>
      <c r="O1069" s="107">
        <f>O343/SUMIFS(O$3:O$722,$B$3:$B$722,$B1069)*SUMIFS(Calculations!$E$3:$E$53,Calculations!$A$3:$A$53,$B1069)</f>
        <v>0</v>
      </c>
      <c r="P1069" s="107">
        <f>P343/SUMIFS(P$3:P$722,$B$3:$B$722,$B1069)*SUMIFS(Calculations!$E$3:$E$53,Calculations!$A$3:$A$53,$B1069)</f>
        <v>0</v>
      </c>
      <c r="Q1069" s="107">
        <f>Q343/SUMIFS(Q$3:Q$722,$B$3:$B$722,$B1069)*SUMIFS(Calculations!$E$3:$E$53,Calculations!$A$3:$A$53,$B1069)</f>
        <v>0</v>
      </c>
      <c r="R1069" s="107">
        <f>R343/SUMIFS(R$3:R$722,$B$3:$B$722,$B1069)*SUMIFS(Calculations!$E$3:$E$53,Calculations!$A$3:$A$53,$B1069)</f>
        <v>0</v>
      </c>
    </row>
    <row r="1070" spans="2:18" ht="15.75" customHeight="1">
      <c r="B1070" s="107" t="s">
        <v>558</v>
      </c>
      <c r="C1070" s="107" t="s">
        <v>448</v>
      </c>
      <c r="D1070" s="107" t="s">
        <v>648</v>
      </c>
      <c r="E1070" s="107" t="str">
        <f t="shared" si="305"/>
        <v>crude oil</v>
      </c>
      <c r="F1070" s="107">
        <f>F344/SUMIFS(F$3:F$722,$B$3:$B$722,$B1070)*SUMIFS(Calculations!$E$3:$E$53,Calculations!$A$3:$A$53,$B1070)</f>
        <v>0</v>
      </c>
      <c r="G1070" s="107">
        <f>G344/SUMIFS(G$3:G$722,$B$3:$B$722,$B1070)*SUMIFS(Calculations!$E$3:$E$53,Calculations!$A$3:$A$53,$B1070)</f>
        <v>0</v>
      </c>
      <c r="H1070" s="107">
        <f>H344/SUMIFS(H$3:H$722,$B$3:$B$722,$B1070)*SUMIFS(Calculations!$E$3:$E$53,Calculations!$A$3:$A$53,$B1070)</f>
        <v>0</v>
      </c>
      <c r="I1070" s="107">
        <f>I344/SUMIFS(I$3:I$722,$B$3:$B$722,$B1070)*SUMIFS(Calculations!$E$3:$E$53,Calculations!$A$3:$A$53,$B1070)</f>
        <v>0</v>
      </c>
      <c r="J1070" s="107">
        <f>J344/SUMIFS(J$3:J$722,$B$3:$B$722,$B1070)*SUMIFS(Calculations!$E$3:$E$53,Calculations!$A$3:$A$53,$B1070)</f>
        <v>0</v>
      </c>
      <c r="K1070" s="107">
        <f>K344/SUMIFS(K$3:K$722,$B$3:$B$722,$B1070)*SUMIFS(Calculations!$E$3:$E$53,Calculations!$A$3:$A$53,$B1070)</f>
        <v>0</v>
      </c>
      <c r="L1070" s="107">
        <f>L344/SUMIFS(L$3:L$722,$B$3:$B$722,$B1070)*SUMIFS(Calculations!$E$3:$E$53,Calculations!$A$3:$A$53,$B1070)</f>
        <v>0</v>
      </c>
      <c r="M1070" s="107">
        <f>M344/SUMIFS(M$3:M$722,$B$3:$B$722,$B1070)*SUMIFS(Calculations!$E$3:$E$53,Calculations!$A$3:$A$53,$B1070)</f>
        <v>0</v>
      </c>
      <c r="N1070" s="107">
        <f>N344/SUMIFS(N$3:N$722,$B$3:$B$722,$B1070)*SUMIFS(Calculations!$E$3:$E$53,Calculations!$A$3:$A$53,$B1070)</f>
        <v>0</v>
      </c>
      <c r="O1070" s="107">
        <f>O344/SUMIFS(O$3:O$722,$B$3:$B$722,$B1070)*SUMIFS(Calculations!$E$3:$E$53,Calculations!$A$3:$A$53,$B1070)</f>
        <v>0</v>
      </c>
      <c r="P1070" s="107">
        <f>P344/SUMIFS(P$3:P$722,$B$3:$B$722,$B1070)*SUMIFS(Calculations!$E$3:$E$53,Calculations!$A$3:$A$53,$B1070)</f>
        <v>0</v>
      </c>
      <c r="Q1070" s="107">
        <f>Q344/SUMIFS(Q$3:Q$722,$B$3:$B$722,$B1070)*SUMIFS(Calculations!$E$3:$E$53,Calculations!$A$3:$A$53,$B1070)</f>
        <v>0</v>
      </c>
      <c r="R1070" s="107">
        <f>R344/SUMIFS(R$3:R$722,$B$3:$B$722,$B1070)*SUMIFS(Calculations!$E$3:$E$53,Calculations!$A$3:$A$53,$B1070)</f>
        <v>0</v>
      </c>
    </row>
    <row r="1071" spans="2:18" ht="15.75" customHeight="1">
      <c r="B1071" s="107" t="s">
        <v>558</v>
      </c>
      <c r="C1071" s="107" t="s">
        <v>448</v>
      </c>
      <c r="D1071" s="107" t="s">
        <v>649</v>
      </c>
      <c r="E1071" s="107" t="str">
        <f t="shared" si="305"/>
        <v>solar PV</v>
      </c>
      <c r="F1071" s="107">
        <f>F345/SUMIFS(F$3:F$722,$B$3:$B$722,$B1071)*SUMIFS(Calculations!$E$3:$E$53,Calculations!$A$3:$A$53,$B1071)</f>
        <v>0</v>
      </c>
      <c r="G1071" s="107">
        <f>G345/SUMIFS(G$3:G$722,$B$3:$B$722,$B1071)*SUMIFS(Calculations!$E$3:$E$53,Calculations!$A$3:$A$53,$B1071)</f>
        <v>0</v>
      </c>
      <c r="H1071" s="107">
        <f>H345/SUMIFS(H$3:H$722,$B$3:$B$722,$B1071)*SUMIFS(Calculations!$E$3:$E$53,Calculations!$A$3:$A$53,$B1071)</f>
        <v>0</v>
      </c>
      <c r="I1071" s="107">
        <f>I345/SUMIFS(I$3:I$722,$B$3:$B$722,$B1071)*SUMIFS(Calculations!$E$3:$E$53,Calculations!$A$3:$A$53,$B1071)</f>
        <v>0</v>
      </c>
      <c r="J1071" s="107">
        <f>J345/SUMIFS(J$3:J$722,$B$3:$B$722,$B1071)*SUMIFS(Calculations!$E$3:$E$53,Calculations!$A$3:$A$53,$B1071)</f>
        <v>0</v>
      </c>
      <c r="K1071" s="107">
        <f>K345/SUMIFS(K$3:K$722,$B$3:$B$722,$B1071)*SUMIFS(Calculations!$E$3:$E$53,Calculations!$A$3:$A$53,$B1071)</f>
        <v>0</v>
      </c>
      <c r="L1071" s="107">
        <f>L345/SUMIFS(L$3:L$722,$B$3:$B$722,$B1071)*SUMIFS(Calculations!$E$3:$E$53,Calculations!$A$3:$A$53,$B1071)</f>
        <v>0</v>
      </c>
      <c r="M1071" s="107">
        <f>M345/SUMIFS(M$3:M$722,$B$3:$B$722,$B1071)*SUMIFS(Calculations!$E$3:$E$53,Calculations!$A$3:$A$53,$B1071)</f>
        <v>0</v>
      </c>
      <c r="N1071" s="107">
        <f>N345/SUMIFS(N$3:N$722,$B$3:$B$722,$B1071)*SUMIFS(Calculations!$E$3:$E$53,Calculations!$A$3:$A$53,$B1071)</f>
        <v>0</v>
      </c>
      <c r="O1071" s="107">
        <f>O345/SUMIFS(O$3:O$722,$B$3:$B$722,$B1071)*SUMIFS(Calculations!$E$3:$E$53,Calculations!$A$3:$A$53,$B1071)</f>
        <v>0</v>
      </c>
      <c r="P1071" s="107">
        <f>P345/SUMIFS(P$3:P$722,$B$3:$B$722,$B1071)*SUMIFS(Calculations!$E$3:$E$53,Calculations!$A$3:$A$53,$B1071)</f>
        <v>0</v>
      </c>
      <c r="Q1071" s="107">
        <f>Q345/SUMIFS(Q$3:Q$722,$B$3:$B$722,$B1071)*SUMIFS(Calculations!$E$3:$E$53,Calculations!$A$3:$A$53,$B1071)</f>
        <v>0</v>
      </c>
      <c r="R1071" s="107">
        <f>R345/SUMIFS(R$3:R$722,$B$3:$B$722,$B1071)*SUMIFS(Calculations!$E$3:$E$53,Calculations!$A$3:$A$53,$B1071)</f>
        <v>0</v>
      </c>
    </row>
    <row r="1072" spans="2:18" ht="15.75" customHeight="1">
      <c r="B1072" s="107" t="s">
        <v>558</v>
      </c>
      <c r="C1072" s="107" t="s">
        <v>448</v>
      </c>
      <c r="D1072" s="107" t="s">
        <v>650</v>
      </c>
      <c r="E1072" s="107" t="str">
        <f t="shared" si="305"/>
        <v>storage</v>
      </c>
      <c r="F1072" s="107">
        <f>F346/SUMIFS(F$3:F$722,$B$3:$B$722,$B1072)*SUMIFS(Calculations!$E$3:$E$53,Calculations!$A$3:$A$53,$B1072)</f>
        <v>0</v>
      </c>
      <c r="G1072" s="107">
        <f>G346/SUMIFS(G$3:G$722,$B$3:$B$722,$B1072)*SUMIFS(Calculations!$E$3:$E$53,Calculations!$A$3:$A$53,$B1072)</f>
        <v>0</v>
      </c>
      <c r="H1072" s="107">
        <f>H346/SUMIFS(H$3:H$722,$B$3:$B$722,$B1072)*SUMIFS(Calculations!$E$3:$E$53,Calculations!$A$3:$A$53,$B1072)</f>
        <v>0</v>
      </c>
      <c r="I1072" s="107">
        <f>I346/SUMIFS(I$3:I$722,$B$3:$B$722,$B1072)*SUMIFS(Calculations!$E$3:$E$53,Calculations!$A$3:$A$53,$B1072)</f>
        <v>0</v>
      </c>
      <c r="J1072" s="107">
        <f>J346/SUMIFS(J$3:J$722,$B$3:$B$722,$B1072)*SUMIFS(Calculations!$E$3:$E$53,Calculations!$A$3:$A$53,$B1072)</f>
        <v>0</v>
      </c>
      <c r="K1072" s="107">
        <f>K346/SUMIFS(K$3:K$722,$B$3:$B$722,$B1072)*SUMIFS(Calculations!$E$3:$E$53,Calculations!$A$3:$A$53,$B1072)</f>
        <v>0</v>
      </c>
      <c r="L1072" s="107">
        <f>L346/SUMIFS(L$3:L$722,$B$3:$B$722,$B1072)*SUMIFS(Calculations!$E$3:$E$53,Calculations!$A$3:$A$53,$B1072)</f>
        <v>0</v>
      </c>
      <c r="M1072" s="107">
        <f>M346/SUMIFS(M$3:M$722,$B$3:$B$722,$B1072)*SUMIFS(Calculations!$E$3:$E$53,Calculations!$A$3:$A$53,$B1072)</f>
        <v>0</v>
      </c>
      <c r="N1072" s="107">
        <f>N346/SUMIFS(N$3:N$722,$B$3:$B$722,$B1072)*SUMIFS(Calculations!$E$3:$E$53,Calculations!$A$3:$A$53,$B1072)</f>
        <v>0</v>
      </c>
      <c r="O1072" s="107">
        <f>O346/SUMIFS(O$3:O$722,$B$3:$B$722,$B1072)*SUMIFS(Calculations!$E$3:$E$53,Calculations!$A$3:$A$53,$B1072)</f>
        <v>0</v>
      </c>
      <c r="P1072" s="107">
        <f>P346/SUMIFS(P$3:P$722,$B$3:$B$722,$B1072)*SUMIFS(Calculations!$E$3:$E$53,Calculations!$A$3:$A$53,$B1072)</f>
        <v>0</v>
      </c>
      <c r="Q1072" s="107">
        <f>Q346/SUMIFS(Q$3:Q$722,$B$3:$B$722,$B1072)*SUMIFS(Calculations!$E$3:$E$53,Calculations!$A$3:$A$53,$B1072)</f>
        <v>0</v>
      </c>
      <c r="R1072" s="107">
        <f>R346/SUMIFS(R$3:R$722,$B$3:$B$722,$B1072)*SUMIFS(Calculations!$E$3:$E$53,Calculations!$A$3:$A$53,$B1072)</f>
        <v>0</v>
      </c>
    </row>
    <row r="1073" spans="2:18" ht="15.75" customHeight="1">
      <c r="B1073" s="107" t="s">
        <v>558</v>
      </c>
      <c r="C1073" s="107" t="s">
        <v>448</v>
      </c>
      <c r="D1073" s="107" t="s">
        <v>652</v>
      </c>
      <c r="E1073" s="107" t="str">
        <f t="shared" si="305"/>
        <v>solar PV</v>
      </c>
      <c r="F1073" s="107">
        <f>F347/SUMIFS(F$3:F$722,$B$3:$B$722,$B1073)*SUMIFS(Calculations!$E$3:$E$53,Calculations!$A$3:$A$53,$B1073)</f>
        <v>0</v>
      </c>
      <c r="G1073" s="107">
        <f>G347/SUMIFS(G$3:G$722,$B$3:$B$722,$B1073)*SUMIFS(Calculations!$E$3:$E$53,Calculations!$A$3:$A$53,$B1073)</f>
        <v>0</v>
      </c>
      <c r="H1073" s="107">
        <f>H347/SUMIFS(H$3:H$722,$B$3:$B$722,$B1073)*SUMIFS(Calculations!$E$3:$E$53,Calculations!$A$3:$A$53,$B1073)</f>
        <v>0</v>
      </c>
      <c r="I1073" s="107">
        <f>I347/SUMIFS(I$3:I$722,$B$3:$B$722,$B1073)*SUMIFS(Calculations!$E$3:$E$53,Calculations!$A$3:$A$53,$B1073)</f>
        <v>0</v>
      </c>
      <c r="J1073" s="107">
        <f>J347/SUMIFS(J$3:J$722,$B$3:$B$722,$B1073)*SUMIFS(Calculations!$E$3:$E$53,Calculations!$A$3:$A$53,$B1073)</f>
        <v>0</v>
      </c>
      <c r="K1073" s="107">
        <f>K347/SUMIFS(K$3:K$722,$B$3:$B$722,$B1073)*SUMIFS(Calculations!$E$3:$E$53,Calculations!$A$3:$A$53,$B1073)</f>
        <v>0</v>
      </c>
      <c r="L1073" s="107">
        <f>L347/SUMIFS(L$3:L$722,$B$3:$B$722,$B1073)*SUMIFS(Calculations!$E$3:$E$53,Calculations!$A$3:$A$53,$B1073)</f>
        <v>0</v>
      </c>
      <c r="M1073" s="107">
        <f>M347/SUMIFS(M$3:M$722,$B$3:$B$722,$B1073)*SUMIFS(Calculations!$E$3:$E$53,Calculations!$A$3:$A$53,$B1073)</f>
        <v>0</v>
      </c>
      <c r="N1073" s="107">
        <f>N347/SUMIFS(N$3:N$722,$B$3:$B$722,$B1073)*SUMIFS(Calculations!$E$3:$E$53,Calculations!$A$3:$A$53,$B1073)</f>
        <v>0</v>
      </c>
      <c r="O1073" s="107">
        <f>O347/SUMIFS(O$3:O$722,$B$3:$B$722,$B1073)*SUMIFS(Calculations!$E$3:$E$53,Calculations!$A$3:$A$53,$B1073)</f>
        <v>0</v>
      </c>
      <c r="P1073" s="107">
        <f>P347/SUMIFS(P$3:P$722,$B$3:$B$722,$B1073)*SUMIFS(Calculations!$E$3:$E$53,Calculations!$A$3:$A$53,$B1073)</f>
        <v>0</v>
      </c>
      <c r="Q1073" s="107">
        <f>Q347/SUMIFS(Q$3:Q$722,$B$3:$B$722,$B1073)*SUMIFS(Calculations!$E$3:$E$53,Calculations!$A$3:$A$53,$B1073)</f>
        <v>0</v>
      </c>
      <c r="R1073" s="107">
        <f>R347/SUMIFS(R$3:R$722,$B$3:$B$722,$B1073)*SUMIFS(Calculations!$E$3:$E$53,Calculations!$A$3:$A$53,$B1073)</f>
        <v>0</v>
      </c>
    </row>
    <row r="1074" spans="2:18" ht="15.75" customHeight="1">
      <c r="B1074" s="107" t="s">
        <v>560</v>
      </c>
      <c r="C1074" s="107" t="s">
        <v>448</v>
      </c>
      <c r="D1074" s="107" t="s">
        <v>638</v>
      </c>
      <c r="E1074" s="107" t="str">
        <f t="shared" si="305"/>
        <v>biomass</v>
      </c>
      <c r="F1074" s="107">
        <f>F348/SUMIFS(F$3:F$722,$B$3:$B$722,$B1074)*SUMIFS(Calculations!$E$3:$E$53,Calculations!$A$3:$A$53,$B1074)</f>
        <v>0</v>
      </c>
      <c r="G1074" s="107">
        <f>G348/SUMIFS(G$3:G$722,$B$3:$B$722,$B1074)*SUMIFS(Calculations!$E$3:$E$53,Calculations!$A$3:$A$53,$B1074)</f>
        <v>0</v>
      </c>
      <c r="H1074" s="107">
        <f>H348/SUMIFS(H$3:H$722,$B$3:$B$722,$B1074)*SUMIFS(Calculations!$E$3:$E$53,Calculations!$A$3:$A$53,$B1074)</f>
        <v>0</v>
      </c>
      <c r="I1074" s="107">
        <f>I348/SUMIFS(I$3:I$722,$B$3:$B$722,$B1074)*SUMIFS(Calculations!$E$3:$E$53,Calculations!$A$3:$A$53,$B1074)</f>
        <v>0</v>
      </c>
      <c r="J1074" s="107">
        <f>J348/SUMIFS(J$3:J$722,$B$3:$B$722,$B1074)*SUMIFS(Calculations!$E$3:$E$53,Calculations!$A$3:$A$53,$B1074)</f>
        <v>0</v>
      </c>
      <c r="K1074" s="107">
        <f>K348/SUMIFS(K$3:K$722,$B$3:$B$722,$B1074)*SUMIFS(Calculations!$E$3:$E$53,Calculations!$A$3:$A$53,$B1074)</f>
        <v>0</v>
      </c>
      <c r="L1074" s="107">
        <f>L348/SUMIFS(L$3:L$722,$B$3:$B$722,$B1074)*SUMIFS(Calculations!$E$3:$E$53,Calculations!$A$3:$A$53,$B1074)</f>
        <v>0</v>
      </c>
      <c r="M1074" s="107">
        <f>M348/SUMIFS(M$3:M$722,$B$3:$B$722,$B1074)*SUMIFS(Calculations!$E$3:$E$53,Calculations!$A$3:$A$53,$B1074)</f>
        <v>0</v>
      </c>
      <c r="N1074" s="107">
        <f>N348/SUMIFS(N$3:N$722,$B$3:$B$722,$B1074)*SUMIFS(Calculations!$E$3:$E$53,Calculations!$A$3:$A$53,$B1074)</f>
        <v>0</v>
      </c>
      <c r="O1074" s="107">
        <f>O348/SUMIFS(O$3:O$722,$B$3:$B$722,$B1074)*SUMIFS(Calculations!$E$3:$E$53,Calculations!$A$3:$A$53,$B1074)</f>
        <v>0</v>
      </c>
      <c r="P1074" s="107">
        <f>P348/SUMIFS(P$3:P$722,$B$3:$B$722,$B1074)*SUMIFS(Calculations!$E$3:$E$53,Calculations!$A$3:$A$53,$B1074)</f>
        <v>0</v>
      </c>
      <c r="Q1074" s="107">
        <f>Q348/SUMIFS(Q$3:Q$722,$B$3:$B$722,$B1074)*SUMIFS(Calculations!$E$3:$E$53,Calculations!$A$3:$A$53,$B1074)</f>
        <v>0</v>
      </c>
      <c r="R1074" s="107">
        <f>R348/SUMIFS(R$3:R$722,$B$3:$B$722,$B1074)*SUMIFS(Calculations!$E$3:$E$53,Calculations!$A$3:$A$53,$B1074)</f>
        <v>0</v>
      </c>
    </row>
    <row r="1075" spans="2:18" ht="15.75" customHeight="1">
      <c r="B1075" s="107" t="s">
        <v>560</v>
      </c>
      <c r="C1075" s="107" t="s">
        <v>448</v>
      </c>
      <c r="D1075" s="107" t="s">
        <v>639</v>
      </c>
      <c r="E1075" s="107" t="str">
        <f t="shared" si="305"/>
        <v>hard coal</v>
      </c>
      <c r="F1075" s="107">
        <f>F349/SUMIFS(F$3:F$722,$B$3:$B$722,$B1075)*SUMIFS(Calculations!$E$3:$E$53,Calculations!$A$3:$A$53,$B1075)</f>
        <v>0</v>
      </c>
      <c r="G1075" s="107">
        <f>G349/SUMIFS(G$3:G$722,$B$3:$B$722,$B1075)*SUMIFS(Calculations!$E$3:$E$53,Calculations!$A$3:$A$53,$B1075)</f>
        <v>0</v>
      </c>
      <c r="H1075" s="107">
        <f>H349/SUMIFS(H$3:H$722,$B$3:$B$722,$B1075)*SUMIFS(Calculations!$E$3:$E$53,Calculations!$A$3:$A$53,$B1075)</f>
        <v>0</v>
      </c>
      <c r="I1075" s="107">
        <f>I349/SUMIFS(I$3:I$722,$B$3:$B$722,$B1075)*SUMIFS(Calculations!$E$3:$E$53,Calculations!$A$3:$A$53,$B1075)</f>
        <v>0</v>
      </c>
      <c r="J1075" s="107">
        <f>J349/SUMIFS(J$3:J$722,$B$3:$B$722,$B1075)*SUMIFS(Calculations!$E$3:$E$53,Calculations!$A$3:$A$53,$B1075)</f>
        <v>0</v>
      </c>
      <c r="K1075" s="107">
        <f>K349/SUMIFS(K$3:K$722,$B$3:$B$722,$B1075)*SUMIFS(Calculations!$E$3:$E$53,Calculations!$A$3:$A$53,$B1075)</f>
        <v>0</v>
      </c>
      <c r="L1075" s="107">
        <f>L349/SUMIFS(L$3:L$722,$B$3:$B$722,$B1075)*SUMIFS(Calculations!$E$3:$E$53,Calculations!$A$3:$A$53,$B1075)</f>
        <v>0</v>
      </c>
      <c r="M1075" s="107">
        <f>M349/SUMIFS(M$3:M$722,$B$3:$B$722,$B1075)*SUMIFS(Calculations!$E$3:$E$53,Calculations!$A$3:$A$53,$B1075)</f>
        <v>0</v>
      </c>
      <c r="N1075" s="107">
        <f>N349/SUMIFS(N$3:N$722,$B$3:$B$722,$B1075)*SUMIFS(Calculations!$E$3:$E$53,Calculations!$A$3:$A$53,$B1075)</f>
        <v>0</v>
      </c>
      <c r="O1075" s="107">
        <f>O349/SUMIFS(O$3:O$722,$B$3:$B$722,$B1075)*SUMIFS(Calculations!$E$3:$E$53,Calculations!$A$3:$A$53,$B1075)</f>
        <v>0</v>
      </c>
      <c r="P1075" s="107">
        <f>P349/SUMIFS(P$3:P$722,$B$3:$B$722,$B1075)*SUMIFS(Calculations!$E$3:$E$53,Calculations!$A$3:$A$53,$B1075)</f>
        <v>0</v>
      </c>
      <c r="Q1075" s="107">
        <f>Q349/SUMIFS(Q$3:Q$722,$B$3:$B$722,$B1075)*SUMIFS(Calculations!$E$3:$E$53,Calculations!$A$3:$A$53,$B1075)</f>
        <v>0</v>
      </c>
      <c r="R1075" s="107">
        <f>R349/SUMIFS(R$3:R$722,$B$3:$B$722,$B1075)*SUMIFS(Calculations!$E$3:$E$53,Calculations!$A$3:$A$53,$B1075)</f>
        <v>0</v>
      </c>
    </row>
    <row r="1076" spans="2:18" ht="15.75" customHeight="1">
      <c r="B1076" s="107" t="s">
        <v>560</v>
      </c>
      <c r="C1076" s="107" t="s">
        <v>448</v>
      </c>
      <c r="D1076" s="107" t="s">
        <v>640</v>
      </c>
      <c r="E1076" s="107" t="str">
        <f t="shared" si="305"/>
        <v>solar thermal</v>
      </c>
      <c r="F1076" s="107">
        <f>F350/SUMIFS(F$3:F$722,$B$3:$B$722,$B1076)*SUMIFS(Calculations!$E$3:$E$53,Calculations!$A$3:$A$53,$B1076)</f>
        <v>0</v>
      </c>
      <c r="G1076" s="107">
        <f>G350/SUMIFS(G$3:G$722,$B$3:$B$722,$B1076)*SUMIFS(Calculations!$E$3:$E$53,Calculations!$A$3:$A$53,$B1076)</f>
        <v>0</v>
      </c>
      <c r="H1076" s="107">
        <f>H350/SUMIFS(H$3:H$722,$B$3:$B$722,$B1076)*SUMIFS(Calculations!$E$3:$E$53,Calculations!$A$3:$A$53,$B1076)</f>
        <v>0</v>
      </c>
      <c r="I1076" s="107">
        <f>I350/SUMIFS(I$3:I$722,$B$3:$B$722,$B1076)*SUMIFS(Calculations!$E$3:$E$53,Calculations!$A$3:$A$53,$B1076)</f>
        <v>0</v>
      </c>
      <c r="J1076" s="107">
        <f>J350/SUMIFS(J$3:J$722,$B$3:$B$722,$B1076)*SUMIFS(Calculations!$E$3:$E$53,Calculations!$A$3:$A$53,$B1076)</f>
        <v>0</v>
      </c>
      <c r="K1076" s="107">
        <f>K350/SUMIFS(K$3:K$722,$B$3:$B$722,$B1076)*SUMIFS(Calculations!$E$3:$E$53,Calculations!$A$3:$A$53,$B1076)</f>
        <v>0</v>
      </c>
      <c r="L1076" s="107">
        <f>L350/SUMIFS(L$3:L$722,$B$3:$B$722,$B1076)*SUMIFS(Calculations!$E$3:$E$53,Calculations!$A$3:$A$53,$B1076)</f>
        <v>0</v>
      </c>
      <c r="M1076" s="107">
        <f>M350/SUMIFS(M$3:M$722,$B$3:$B$722,$B1076)*SUMIFS(Calculations!$E$3:$E$53,Calculations!$A$3:$A$53,$B1076)</f>
        <v>0</v>
      </c>
      <c r="N1076" s="107">
        <f>N350/SUMIFS(N$3:N$722,$B$3:$B$722,$B1076)*SUMIFS(Calculations!$E$3:$E$53,Calculations!$A$3:$A$53,$B1076)</f>
        <v>0</v>
      </c>
      <c r="O1076" s="107">
        <f>O350/SUMIFS(O$3:O$722,$B$3:$B$722,$B1076)*SUMIFS(Calculations!$E$3:$E$53,Calculations!$A$3:$A$53,$B1076)</f>
        <v>0</v>
      </c>
      <c r="P1076" s="107">
        <f>P350/SUMIFS(P$3:P$722,$B$3:$B$722,$B1076)*SUMIFS(Calculations!$E$3:$E$53,Calculations!$A$3:$A$53,$B1076)</f>
        <v>0</v>
      </c>
      <c r="Q1076" s="107">
        <f>Q350/SUMIFS(Q$3:Q$722,$B$3:$B$722,$B1076)*SUMIFS(Calculations!$E$3:$E$53,Calculations!$A$3:$A$53,$B1076)</f>
        <v>0</v>
      </c>
      <c r="R1076" s="107">
        <f>R350/SUMIFS(R$3:R$722,$B$3:$B$722,$B1076)*SUMIFS(Calculations!$E$3:$E$53,Calculations!$A$3:$A$53,$B1076)</f>
        <v>0</v>
      </c>
    </row>
    <row r="1077" spans="2:18" ht="15.75" customHeight="1">
      <c r="B1077" s="107" t="s">
        <v>560</v>
      </c>
      <c r="C1077" s="107" t="s">
        <v>448</v>
      </c>
      <c r="D1077" s="107" t="s">
        <v>641</v>
      </c>
      <c r="E1077" s="107" t="str">
        <f t="shared" si="305"/>
        <v>geothermal</v>
      </c>
      <c r="F1077" s="107">
        <f>F351/SUMIFS(F$3:F$722,$B$3:$B$722,$B1077)*SUMIFS(Calculations!$E$3:$E$53,Calculations!$A$3:$A$53,$B1077)</f>
        <v>0</v>
      </c>
      <c r="G1077" s="107">
        <f>G351/SUMIFS(G$3:G$722,$B$3:$B$722,$B1077)*SUMIFS(Calculations!$E$3:$E$53,Calculations!$A$3:$A$53,$B1077)</f>
        <v>0</v>
      </c>
      <c r="H1077" s="107">
        <f>H351/SUMIFS(H$3:H$722,$B$3:$B$722,$B1077)*SUMIFS(Calculations!$E$3:$E$53,Calculations!$A$3:$A$53,$B1077)</f>
        <v>0</v>
      </c>
      <c r="I1077" s="107">
        <f>I351/SUMIFS(I$3:I$722,$B$3:$B$722,$B1077)*SUMIFS(Calculations!$E$3:$E$53,Calculations!$A$3:$A$53,$B1077)</f>
        <v>0</v>
      </c>
      <c r="J1077" s="107">
        <f>J351/SUMIFS(J$3:J$722,$B$3:$B$722,$B1077)*SUMIFS(Calculations!$E$3:$E$53,Calculations!$A$3:$A$53,$B1077)</f>
        <v>0</v>
      </c>
      <c r="K1077" s="107">
        <f>K351/SUMIFS(K$3:K$722,$B$3:$B$722,$B1077)*SUMIFS(Calculations!$E$3:$E$53,Calculations!$A$3:$A$53,$B1077)</f>
        <v>0</v>
      </c>
      <c r="L1077" s="107">
        <f>L351/SUMIFS(L$3:L$722,$B$3:$B$722,$B1077)*SUMIFS(Calculations!$E$3:$E$53,Calculations!$A$3:$A$53,$B1077)</f>
        <v>0</v>
      </c>
      <c r="M1077" s="107">
        <f>M351/SUMIFS(M$3:M$722,$B$3:$B$722,$B1077)*SUMIFS(Calculations!$E$3:$E$53,Calculations!$A$3:$A$53,$B1077)</f>
        <v>0</v>
      </c>
      <c r="N1077" s="107">
        <f>N351/SUMIFS(N$3:N$722,$B$3:$B$722,$B1077)*SUMIFS(Calculations!$E$3:$E$53,Calculations!$A$3:$A$53,$B1077)</f>
        <v>0</v>
      </c>
      <c r="O1077" s="107">
        <f>O351/SUMIFS(O$3:O$722,$B$3:$B$722,$B1077)*SUMIFS(Calculations!$E$3:$E$53,Calculations!$A$3:$A$53,$B1077)</f>
        <v>0</v>
      </c>
      <c r="P1077" s="107">
        <f>P351/SUMIFS(P$3:P$722,$B$3:$B$722,$B1077)*SUMIFS(Calculations!$E$3:$E$53,Calculations!$A$3:$A$53,$B1077)</f>
        <v>0</v>
      </c>
      <c r="Q1077" s="107">
        <f>Q351/SUMIFS(Q$3:Q$722,$B$3:$B$722,$B1077)*SUMIFS(Calculations!$E$3:$E$53,Calculations!$A$3:$A$53,$B1077)</f>
        <v>0</v>
      </c>
      <c r="R1077" s="107">
        <f>R351/SUMIFS(R$3:R$722,$B$3:$B$722,$B1077)*SUMIFS(Calculations!$E$3:$E$53,Calculations!$A$3:$A$53,$B1077)</f>
        <v>0</v>
      </c>
    </row>
    <row r="1078" spans="2:18" ht="15.75" customHeight="1">
      <c r="B1078" s="107" t="s">
        <v>560</v>
      </c>
      <c r="C1078" s="107" t="s">
        <v>448</v>
      </c>
      <c r="D1078" s="107" t="s">
        <v>642</v>
      </c>
      <c r="E1078" s="107" t="str">
        <f t="shared" si="305"/>
        <v>hydro</v>
      </c>
      <c r="F1078" s="107">
        <f>F352/SUMIFS(F$3:F$722,$B$3:$B$722,$B1078)*SUMIFS(Calculations!$E$3:$E$53,Calculations!$A$3:$A$53,$B1078)</f>
        <v>0</v>
      </c>
      <c r="G1078" s="107">
        <f>G352/SUMIFS(G$3:G$722,$B$3:$B$722,$B1078)*SUMIFS(Calculations!$E$3:$E$53,Calculations!$A$3:$A$53,$B1078)</f>
        <v>0</v>
      </c>
      <c r="H1078" s="107">
        <f>H352/SUMIFS(H$3:H$722,$B$3:$B$722,$B1078)*SUMIFS(Calculations!$E$3:$E$53,Calculations!$A$3:$A$53,$B1078)</f>
        <v>0</v>
      </c>
      <c r="I1078" s="107">
        <f>I352/SUMIFS(I$3:I$722,$B$3:$B$722,$B1078)*SUMIFS(Calculations!$E$3:$E$53,Calculations!$A$3:$A$53,$B1078)</f>
        <v>0</v>
      </c>
      <c r="J1078" s="107">
        <f>J352/SUMIFS(J$3:J$722,$B$3:$B$722,$B1078)*SUMIFS(Calculations!$E$3:$E$53,Calculations!$A$3:$A$53,$B1078)</f>
        <v>0</v>
      </c>
      <c r="K1078" s="107">
        <f>K352/SUMIFS(K$3:K$722,$B$3:$B$722,$B1078)*SUMIFS(Calculations!$E$3:$E$53,Calculations!$A$3:$A$53,$B1078)</f>
        <v>0</v>
      </c>
      <c r="L1078" s="107">
        <f>L352/SUMIFS(L$3:L$722,$B$3:$B$722,$B1078)*SUMIFS(Calculations!$E$3:$E$53,Calculations!$A$3:$A$53,$B1078)</f>
        <v>0</v>
      </c>
      <c r="M1078" s="107">
        <f>M352/SUMIFS(M$3:M$722,$B$3:$B$722,$B1078)*SUMIFS(Calculations!$E$3:$E$53,Calculations!$A$3:$A$53,$B1078)</f>
        <v>0</v>
      </c>
      <c r="N1078" s="107">
        <f>N352/SUMIFS(N$3:N$722,$B$3:$B$722,$B1078)*SUMIFS(Calculations!$E$3:$E$53,Calculations!$A$3:$A$53,$B1078)</f>
        <v>0</v>
      </c>
      <c r="O1078" s="107">
        <f>O352/SUMIFS(O$3:O$722,$B$3:$B$722,$B1078)*SUMIFS(Calculations!$E$3:$E$53,Calculations!$A$3:$A$53,$B1078)</f>
        <v>0</v>
      </c>
      <c r="P1078" s="107">
        <f>P352/SUMIFS(P$3:P$722,$B$3:$B$722,$B1078)*SUMIFS(Calculations!$E$3:$E$53,Calculations!$A$3:$A$53,$B1078)</f>
        <v>0</v>
      </c>
      <c r="Q1078" s="107">
        <f>Q352/SUMIFS(Q$3:Q$722,$B$3:$B$722,$B1078)*SUMIFS(Calculations!$E$3:$E$53,Calculations!$A$3:$A$53,$B1078)</f>
        <v>0</v>
      </c>
      <c r="R1078" s="107">
        <f>R352/SUMIFS(R$3:R$722,$B$3:$B$722,$B1078)*SUMIFS(Calculations!$E$3:$E$53,Calculations!$A$3:$A$53,$B1078)</f>
        <v>0</v>
      </c>
    </row>
    <row r="1079" spans="2:18" ht="15.75" customHeight="1">
      <c r="B1079" s="107" t="s">
        <v>560</v>
      </c>
      <c r="C1079" s="107" t="s">
        <v>448</v>
      </c>
      <c r="D1079" s="107" t="s">
        <v>632</v>
      </c>
      <c r="E1079" s="107" t="str">
        <f t="shared" si="305"/>
        <v>hydro</v>
      </c>
      <c r="F1079" s="107">
        <f>F353/SUMIFS(F$3:F$722,$B$3:$B$722,$B1079)*SUMIFS(Calculations!$E$3:$E$53,Calculations!$A$3:$A$53,$B1079)</f>
        <v>0</v>
      </c>
      <c r="G1079" s="107">
        <f>G353/SUMIFS(G$3:G$722,$B$3:$B$722,$B1079)*SUMIFS(Calculations!$E$3:$E$53,Calculations!$A$3:$A$53,$B1079)</f>
        <v>0</v>
      </c>
      <c r="H1079" s="107">
        <f>H353/SUMIFS(H$3:H$722,$B$3:$B$722,$B1079)*SUMIFS(Calculations!$E$3:$E$53,Calculations!$A$3:$A$53,$B1079)</f>
        <v>0</v>
      </c>
      <c r="I1079" s="107">
        <f>I353/SUMIFS(I$3:I$722,$B$3:$B$722,$B1079)*SUMIFS(Calculations!$E$3:$E$53,Calculations!$A$3:$A$53,$B1079)</f>
        <v>0</v>
      </c>
      <c r="J1079" s="107">
        <f>J353/SUMIFS(J$3:J$722,$B$3:$B$722,$B1079)*SUMIFS(Calculations!$E$3:$E$53,Calculations!$A$3:$A$53,$B1079)</f>
        <v>0</v>
      </c>
      <c r="K1079" s="107">
        <f>K353/SUMIFS(K$3:K$722,$B$3:$B$722,$B1079)*SUMIFS(Calculations!$E$3:$E$53,Calculations!$A$3:$A$53,$B1079)</f>
        <v>0</v>
      </c>
      <c r="L1079" s="107">
        <f>L353/SUMIFS(L$3:L$722,$B$3:$B$722,$B1079)*SUMIFS(Calculations!$E$3:$E$53,Calculations!$A$3:$A$53,$B1079)</f>
        <v>0</v>
      </c>
      <c r="M1079" s="107">
        <f>M353/SUMIFS(M$3:M$722,$B$3:$B$722,$B1079)*SUMIFS(Calculations!$E$3:$E$53,Calculations!$A$3:$A$53,$B1079)</f>
        <v>0</v>
      </c>
      <c r="N1079" s="107">
        <f>N353/SUMIFS(N$3:N$722,$B$3:$B$722,$B1079)*SUMIFS(Calculations!$E$3:$E$53,Calculations!$A$3:$A$53,$B1079)</f>
        <v>0</v>
      </c>
      <c r="O1079" s="107">
        <f>O353/SUMIFS(O$3:O$722,$B$3:$B$722,$B1079)*SUMIFS(Calculations!$E$3:$E$53,Calculations!$A$3:$A$53,$B1079)</f>
        <v>0</v>
      </c>
      <c r="P1079" s="107">
        <f>P353/SUMIFS(P$3:P$722,$B$3:$B$722,$B1079)*SUMIFS(Calculations!$E$3:$E$53,Calculations!$A$3:$A$53,$B1079)</f>
        <v>0</v>
      </c>
      <c r="Q1079" s="107">
        <f>Q353/SUMIFS(Q$3:Q$722,$B$3:$B$722,$B1079)*SUMIFS(Calculations!$E$3:$E$53,Calculations!$A$3:$A$53,$B1079)</f>
        <v>0</v>
      </c>
      <c r="R1079" s="107">
        <f>R353/SUMIFS(R$3:R$722,$B$3:$B$722,$B1079)*SUMIFS(Calculations!$E$3:$E$53,Calculations!$A$3:$A$53,$B1079)</f>
        <v>0</v>
      </c>
    </row>
    <row r="1080" spans="2:18" ht="15.75" customHeight="1">
      <c r="B1080" s="107" t="s">
        <v>560</v>
      </c>
      <c r="C1080" s="107" t="s">
        <v>448</v>
      </c>
      <c r="D1080" s="107" t="s">
        <v>643</v>
      </c>
      <c r="E1080" s="107" t="str">
        <f t="shared" si="305"/>
        <v>onshore wind</v>
      </c>
      <c r="F1080" s="107">
        <f>F354/SUMIFS(F$3:F$722,$B$3:$B$722,$B1080)*SUMIFS(Calculations!$E$3:$E$53,Calculations!$A$3:$A$53,$B1080)</f>
        <v>0</v>
      </c>
      <c r="G1080" s="107">
        <f>G354/SUMIFS(G$3:G$722,$B$3:$B$722,$B1080)*SUMIFS(Calculations!$E$3:$E$53,Calculations!$A$3:$A$53,$B1080)</f>
        <v>0</v>
      </c>
      <c r="H1080" s="107">
        <f>H354/SUMIFS(H$3:H$722,$B$3:$B$722,$B1080)*SUMIFS(Calculations!$E$3:$E$53,Calculations!$A$3:$A$53,$B1080)</f>
        <v>0</v>
      </c>
      <c r="I1080" s="107">
        <f>I354/SUMIFS(I$3:I$722,$B$3:$B$722,$B1080)*SUMIFS(Calculations!$E$3:$E$53,Calculations!$A$3:$A$53,$B1080)</f>
        <v>0</v>
      </c>
      <c r="J1080" s="107">
        <f>J354/SUMIFS(J$3:J$722,$B$3:$B$722,$B1080)*SUMIFS(Calculations!$E$3:$E$53,Calculations!$A$3:$A$53,$B1080)</f>
        <v>0</v>
      </c>
      <c r="K1080" s="107">
        <f>K354/SUMIFS(K$3:K$722,$B$3:$B$722,$B1080)*SUMIFS(Calculations!$E$3:$E$53,Calculations!$A$3:$A$53,$B1080)</f>
        <v>0</v>
      </c>
      <c r="L1080" s="107">
        <f>L354/SUMIFS(L$3:L$722,$B$3:$B$722,$B1080)*SUMIFS(Calculations!$E$3:$E$53,Calculations!$A$3:$A$53,$B1080)</f>
        <v>0</v>
      </c>
      <c r="M1080" s="107">
        <f>M354/SUMIFS(M$3:M$722,$B$3:$B$722,$B1080)*SUMIFS(Calculations!$E$3:$E$53,Calculations!$A$3:$A$53,$B1080)</f>
        <v>0</v>
      </c>
      <c r="N1080" s="107">
        <f>N354/SUMIFS(N$3:N$722,$B$3:$B$722,$B1080)*SUMIFS(Calculations!$E$3:$E$53,Calculations!$A$3:$A$53,$B1080)</f>
        <v>0</v>
      </c>
      <c r="O1080" s="107">
        <f>O354/SUMIFS(O$3:O$722,$B$3:$B$722,$B1080)*SUMIFS(Calculations!$E$3:$E$53,Calculations!$A$3:$A$53,$B1080)</f>
        <v>0</v>
      </c>
      <c r="P1080" s="107">
        <f>P354/SUMIFS(P$3:P$722,$B$3:$B$722,$B1080)*SUMIFS(Calculations!$E$3:$E$53,Calculations!$A$3:$A$53,$B1080)</f>
        <v>0</v>
      </c>
      <c r="Q1080" s="107">
        <f>Q354/SUMIFS(Q$3:Q$722,$B$3:$B$722,$B1080)*SUMIFS(Calculations!$E$3:$E$53,Calculations!$A$3:$A$53,$B1080)</f>
        <v>0</v>
      </c>
      <c r="R1080" s="107">
        <f>R354/SUMIFS(R$3:R$722,$B$3:$B$722,$B1080)*SUMIFS(Calculations!$E$3:$E$53,Calculations!$A$3:$A$53,$B1080)</f>
        <v>0</v>
      </c>
    </row>
    <row r="1081" spans="2:18" ht="15.75" customHeight="1">
      <c r="B1081" s="107" t="s">
        <v>560</v>
      </c>
      <c r="C1081" s="107" t="s">
        <v>448</v>
      </c>
      <c r="D1081" s="107" t="s">
        <v>644</v>
      </c>
      <c r="E1081" s="107" t="str">
        <f t="shared" si="305"/>
        <v>natural gas nonpeaker</v>
      </c>
      <c r="F1081" s="107">
        <f>F355/SUMIFS(F$3:F$722,$B$3:$B$722,$B1081)*SUMIFS(Calculations!$E$3:$E$53,Calculations!$A$3:$A$53,$B1081)</f>
        <v>0</v>
      </c>
      <c r="G1081" s="107">
        <f>G355/SUMIFS(G$3:G$722,$B$3:$B$722,$B1081)*SUMIFS(Calculations!$E$3:$E$53,Calculations!$A$3:$A$53,$B1081)</f>
        <v>0</v>
      </c>
      <c r="H1081" s="107">
        <f>H355/SUMIFS(H$3:H$722,$B$3:$B$722,$B1081)*SUMIFS(Calculations!$E$3:$E$53,Calculations!$A$3:$A$53,$B1081)</f>
        <v>0</v>
      </c>
      <c r="I1081" s="107">
        <f>I355/SUMIFS(I$3:I$722,$B$3:$B$722,$B1081)*SUMIFS(Calculations!$E$3:$E$53,Calculations!$A$3:$A$53,$B1081)</f>
        <v>0</v>
      </c>
      <c r="J1081" s="107">
        <f>J355/SUMIFS(J$3:J$722,$B$3:$B$722,$B1081)*SUMIFS(Calculations!$E$3:$E$53,Calculations!$A$3:$A$53,$B1081)</f>
        <v>0</v>
      </c>
      <c r="K1081" s="107">
        <f>K355/SUMIFS(K$3:K$722,$B$3:$B$722,$B1081)*SUMIFS(Calculations!$E$3:$E$53,Calculations!$A$3:$A$53,$B1081)</f>
        <v>0</v>
      </c>
      <c r="L1081" s="107">
        <f>L355/SUMIFS(L$3:L$722,$B$3:$B$722,$B1081)*SUMIFS(Calculations!$E$3:$E$53,Calculations!$A$3:$A$53,$B1081)</f>
        <v>0</v>
      </c>
      <c r="M1081" s="107">
        <f>M355/SUMIFS(M$3:M$722,$B$3:$B$722,$B1081)*SUMIFS(Calculations!$E$3:$E$53,Calculations!$A$3:$A$53,$B1081)</f>
        <v>0</v>
      </c>
      <c r="N1081" s="107">
        <f>N355/SUMIFS(N$3:N$722,$B$3:$B$722,$B1081)*SUMIFS(Calculations!$E$3:$E$53,Calculations!$A$3:$A$53,$B1081)</f>
        <v>0</v>
      </c>
      <c r="O1081" s="107">
        <f>O355/SUMIFS(O$3:O$722,$B$3:$B$722,$B1081)*SUMIFS(Calculations!$E$3:$E$53,Calculations!$A$3:$A$53,$B1081)</f>
        <v>0</v>
      </c>
      <c r="P1081" s="107">
        <f>P355/SUMIFS(P$3:P$722,$B$3:$B$722,$B1081)*SUMIFS(Calculations!$E$3:$E$53,Calculations!$A$3:$A$53,$B1081)</f>
        <v>0</v>
      </c>
      <c r="Q1081" s="107">
        <f>Q355/SUMIFS(Q$3:Q$722,$B$3:$B$722,$B1081)*SUMIFS(Calculations!$E$3:$E$53,Calculations!$A$3:$A$53,$B1081)</f>
        <v>0</v>
      </c>
      <c r="R1081" s="107">
        <f>R355/SUMIFS(R$3:R$722,$B$3:$B$722,$B1081)*SUMIFS(Calculations!$E$3:$E$53,Calculations!$A$3:$A$53,$B1081)</f>
        <v>0</v>
      </c>
    </row>
    <row r="1082" spans="2:18" ht="15.75" customHeight="1">
      <c r="B1082" s="107" t="s">
        <v>560</v>
      </c>
      <c r="C1082" s="107" t="s">
        <v>448</v>
      </c>
      <c r="D1082" s="107" t="s">
        <v>645</v>
      </c>
      <c r="E1082" s="107" t="str">
        <f t="shared" si="305"/>
        <v>natural gas peaker</v>
      </c>
      <c r="F1082" s="107">
        <f>F356/SUMIFS(F$3:F$722,$B$3:$B$722,$B1082)*SUMIFS(Calculations!$E$3:$E$53,Calculations!$A$3:$A$53,$B1082)</f>
        <v>0</v>
      </c>
      <c r="G1082" s="107">
        <f>G356/SUMIFS(G$3:G$722,$B$3:$B$722,$B1082)*SUMIFS(Calculations!$E$3:$E$53,Calculations!$A$3:$A$53,$B1082)</f>
        <v>0</v>
      </c>
      <c r="H1082" s="107">
        <f>H356/SUMIFS(H$3:H$722,$B$3:$B$722,$B1082)*SUMIFS(Calculations!$E$3:$E$53,Calculations!$A$3:$A$53,$B1082)</f>
        <v>0</v>
      </c>
      <c r="I1082" s="107">
        <f>I356/SUMIFS(I$3:I$722,$B$3:$B$722,$B1082)*SUMIFS(Calculations!$E$3:$E$53,Calculations!$A$3:$A$53,$B1082)</f>
        <v>0</v>
      </c>
      <c r="J1082" s="107">
        <f>J356/SUMIFS(J$3:J$722,$B$3:$B$722,$B1082)*SUMIFS(Calculations!$E$3:$E$53,Calculations!$A$3:$A$53,$B1082)</f>
        <v>0</v>
      </c>
      <c r="K1082" s="107">
        <f>K356/SUMIFS(K$3:K$722,$B$3:$B$722,$B1082)*SUMIFS(Calculations!$E$3:$E$53,Calculations!$A$3:$A$53,$B1082)</f>
        <v>0</v>
      </c>
      <c r="L1082" s="107">
        <f>L356/SUMIFS(L$3:L$722,$B$3:$B$722,$B1082)*SUMIFS(Calculations!$E$3:$E$53,Calculations!$A$3:$A$53,$B1082)</f>
        <v>0</v>
      </c>
      <c r="M1082" s="107">
        <f>M356/SUMIFS(M$3:M$722,$B$3:$B$722,$B1082)*SUMIFS(Calculations!$E$3:$E$53,Calculations!$A$3:$A$53,$B1082)</f>
        <v>0</v>
      </c>
      <c r="N1082" s="107">
        <f>N356/SUMIFS(N$3:N$722,$B$3:$B$722,$B1082)*SUMIFS(Calculations!$E$3:$E$53,Calculations!$A$3:$A$53,$B1082)</f>
        <v>0</v>
      </c>
      <c r="O1082" s="107">
        <f>O356/SUMIFS(O$3:O$722,$B$3:$B$722,$B1082)*SUMIFS(Calculations!$E$3:$E$53,Calculations!$A$3:$A$53,$B1082)</f>
        <v>0</v>
      </c>
      <c r="P1082" s="107">
        <f>P356/SUMIFS(P$3:P$722,$B$3:$B$722,$B1082)*SUMIFS(Calculations!$E$3:$E$53,Calculations!$A$3:$A$53,$B1082)</f>
        <v>0</v>
      </c>
      <c r="Q1082" s="107">
        <f>Q356/SUMIFS(Q$3:Q$722,$B$3:$B$722,$B1082)*SUMIFS(Calculations!$E$3:$E$53,Calculations!$A$3:$A$53,$B1082)</f>
        <v>0</v>
      </c>
      <c r="R1082" s="107">
        <f>R356/SUMIFS(R$3:R$722,$B$3:$B$722,$B1082)*SUMIFS(Calculations!$E$3:$E$53,Calculations!$A$3:$A$53,$B1082)</f>
        <v>0</v>
      </c>
    </row>
    <row r="1083" spans="2:18" ht="15.75" customHeight="1">
      <c r="B1083" s="107" t="s">
        <v>560</v>
      </c>
      <c r="C1083" s="107" t="s">
        <v>448</v>
      </c>
      <c r="D1083" s="107" t="s">
        <v>646</v>
      </c>
      <c r="E1083" s="107" t="str">
        <f t="shared" si="305"/>
        <v>nuclear</v>
      </c>
      <c r="F1083" s="107">
        <f>F357/SUMIFS(F$3:F$722,$B$3:$B$722,$B1083)*SUMIFS(Calculations!$E$3:$E$53,Calculations!$A$3:$A$53,$B1083)</f>
        <v>0</v>
      </c>
      <c r="G1083" s="107">
        <f>G357/SUMIFS(G$3:G$722,$B$3:$B$722,$B1083)*SUMIFS(Calculations!$E$3:$E$53,Calculations!$A$3:$A$53,$B1083)</f>
        <v>0</v>
      </c>
      <c r="H1083" s="107">
        <f>H357/SUMIFS(H$3:H$722,$B$3:$B$722,$B1083)*SUMIFS(Calculations!$E$3:$E$53,Calculations!$A$3:$A$53,$B1083)</f>
        <v>0</v>
      </c>
      <c r="I1083" s="107">
        <f>I357/SUMIFS(I$3:I$722,$B$3:$B$722,$B1083)*SUMIFS(Calculations!$E$3:$E$53,Calculations!$A$3:$A$53,$B1083)</f>
        <v>0</v>
      </c>
      <c r="J1083" s="107">
        <f>J357/SUMIFS(J$3:J$722,$B$3:$B$722,$B1083)*SUMIFS(Calculations!$E$3:$E$53,Calculations!$A$3:$A$53,$B1083)</f>
        <v>0</v>
      </c>
      <c r="K1083" s="107">
        <f>K357/SUMIFS(K$3:K$722,$B$3:$B$722,$B1083)*SUMIFS(Calculations!$E$3:$E$53,Calculations!$A$3:$A$53,$B1083)</f>
        <v>0</v>
      </c>
      <c r="L1083" s="107">
        <f>L357/SUMIFS(L$3:L$722,$B$3:$B$722,$B1083)*SUMIFS(Calculations!$E$3:$E$53,Calculations!$A$3:$A$53,$B1083)</f>
        <v>0</v>
      </c>
      <c r="M1083" s="107">
        <f>M357/SUMIFS(M$3:M$722,$B$3:$B$722,$B1083)*SUMIFS(Calculations!$E$3:$E$53,Calculations!$A$3:$A$53,$B1083)</f>
        <v>0</v>
      </c>
      <c r="N1083" s="107">
        <f>N357/SUMIFS(N$3:N$722,$B$3:$B$722,$B1083)*SUMIFS(Calculations!$E$3:$E$53,Calculations!$A$3:$A$53,$B1083)</f>
        <v>0</v>
      </c>
      <c r="O1083" s="107">
        <f>O357/SUMIFS(O$3:O$722,$B$3:$B$722,$B1083)*SUMIFS(Calculations!$E$3:$E$53,Calculations!$A$3:$A$53,$B1083)</f>
        <v>0</v>
      </c>
      <c r="P1083" s="107">
        <f>P357/SUMIFS(P$3:P$722,$B$3:$B$722,$B1083)*SUMIFS(Calculations!$E$3:$E$53,Calculations!$A$3:$A$53,$B1083)</f>
        <v>0</v>
      </c>
      <c r="Q1083" s="107">
        <f>Q357/SUMIFS(Q$3:Q$722,$B$3:$B$722,$B1083)*SUMIFS(Calculations!$E$3:$E$53,Calculations!$A$3:$A$53,$B1083)</f>
        <v>0</v>
      </c>
      <c r="R1083" s="107">
        <f>R357/SUMIFS(R$3:R$722,$B$3:$B$722,$B1083)*SUMIFS(Calculations!$E$3:$E$53,Calculations!$A$3:$A$53,$B1083)</f>
        <v>0</v>
      </c>
    </row>
    <row r="1084" spans="2:18" ht="15.75" customHeight="1">
      <c r="B1084" s="107" t="s">
        <v>560</v>
      </c>
      <c r="C1084" s="107" t="s">
        <v>448</v>
      </c>
      <c r="D1084" s="107" t="s">
        <v>647</v>
      </c>
      <c r="E1084" s="107" t="str">
        <f t="shared" si="305"/>
        <v>offshore wind</v>
      </c>
      <c r="F1084" s="107">
        <f>F358/SUMIFS(F$3:F$722,$B$3:$B$722,$B1084)*SUMIFS(Calculations!$E$3:$E$53,Calculations!$A$3:$A$53,$B1084)</f>
        <v>0</v>
      </c>
      <c r="G1084" s="107">
        <f>G358/SUMIFS(G$3:G$722,$B$3:$B$722,$B1084)*SUMIFS(Calculations!$E$3:$E$53,Calculations!$A$3:$A$53,$B1084)</f>
        <v>0</v>
      </c>
      <c r="H1084" s="107">
        <f>H358/SUMIFS(H$3:H$722,$B$3:$B$722,$B1084)*SUMIFS(Calculations!$E$3:$E$53,Calculations!$A$3:$A$53,$B1084)</f>
        <v>0</v>
      </c>
      <c r="I1084" s="107">
        <f>I358/SUMIFS(I$3:I$722,$B$3:$B$722,$B1084)*SUMIFS(Calculations!$E$3:$E$53,Calculations!$A$3:$A$53,$B1084)</f>
        <v>0</v>
      </c>
      <c r="J1084" s="107">
        <f>J358/SUMIFS(J$3:J$722,$B$3:$B$722,$B1084)*SUMIFS(Calculations!$E$3:$E$53,Calculations!$A$3:$A$53,$B1084)</f>
        <v>0</v>
      </c>
      <c r="K1084" s="107">
        <f>K358/SUMIFS(K$3:K$722,$B$3:$B$722,$B1084)*SUMIFS(Calculations!$E$3:$E$53,Calculations!$A$3:$A$53,$B1084)</f>
        <v>0</v>
      </c>
      <c r="L1084" s="107">
        <f>L358/SUMIFS(L$3:L$722,$B$3:$B$722,$B1084)*SUMIFS(Calculations!$E$3:$E$53,Calculations!$A$3:$A$53,$B1084)</f>
        <v>0</v>
      </c>
      <c r="M1084" s="107">
        <f>M358/SUMIFS(M$3:M$722,$B$3:$B$722,$B1084)*SUMIFS(Calculations!$E$3:$E$53,Calculations!$A$3:$A$53,$B1084)</f>
        <v>0</v>
      </c>
      <c r="N1084" s="107">
        <f>N358/SUMIFS(N$3:N$722,$B$3:$B$722,$B1084)*SUMIFS(Calculations!$E$3:$E$53,Calculations!$A$3:$A$53,$B1084)</f>
        <v>0</v>
      </c>
      <c r="O1084" s="107">
        <f>O358/SUMIFS(O$3:O$722,$B$3:$B$722,$B1084)*SUMIFS(Calculations!$E$3:$E$53,Calculations!$A$3:$A$53,$B1084)</f>
        <v>0</v>
      </c>
      <c r="P1084" s="107">
        <f>P358/SUMIFS(P$3:P$722,$B$3:$B$722,$B1084)*SUMIFS(Calculations!$E$3:$E$53,Calculations!$A$3:$A$53,$B1084)</f>
        <v>0</v>
      </c>
      <c r="Q1084" s="107">
        <f>Q358/SUMIFS(Q$3:Q$722,$B$3:$B$722,$B1084)*SUMIFS(Calculations!$E$3:$E$53,Calculations!$A$3:$A$53,$B1084)</f>
        <v>0</v>
      </c>
      <c r="R1084" s="107">
        <f>R358/SUMIFS(R$3:R$722,$B$3:$B$722,$B1084)*SUMIFS(Calculations!$E$3:$E$53,Calculations!$A$3:$A$53,$B1084)</f>
        <v>0</v>
      </c>
    </row>
    <row r="1085" spans="2:18" ht="15.75" customHeight="1">
      <c r="B1085" s="107" t="s">
        <v>560</v>
      </c>
      <c r="C1085" s="107" t="s">
        <v>448</v>
      </c>
      <c r="D1085" s="107" t="s">
        <v>648</v>
      </c>
      <c r="E1085" s="107" t="str">
        <f t="shared" si="305"/>
        <v>crude oil</v>
      </c>
      <c r="F1085" s="107">
        <f>F359/SUMIFS(F$3:F$722,$B$3:$B$722,$B1085)*SUMIFS(Calculations!$E$3:$E$53,Calculations!$A$3:$A$53,$B1085)</f>
        <v>0</v>
      </c>
      <c r="G1085" s="107">
        <f>G359/SUMIFS(G$3:G$722,$B$3:$B$722,$B1085)*SUMIFS(Calculations!$E$3:$E$53,Calculations!$A$3:$A$53,$B1085)</f>
        <v>0</v>
      </c>
      <c r="H1085" s="107">
        <f>H359/SUMIFS(H$3:H$722,$B$3:$B$722,$B1085)*SUMIFS(Calculations!$E$3:$E$53,Calculations!$A$3:$A$53,$B1085)</f>
        <v>0</v>
      </c>
      <c r="I1085" s="107">
        <f>I359/SUMIFS(I$3:I$722,$B$3:$B$722,$B1085)*SUMIFS(Calculations!$E$3:$E$53,Calculations!$A$3:$A$53,$B1085)</f>
        <v>0</v>
      </c>
      <c r="J1085" s="107">
        <f>J359/SUMIFS(J$3:J$722,$B$3:$B$722,$B1085)*SUMIFS(Calculations!$E$3:$E$53,Calculations!$A$3:$A$53,$B1085)</f>
        <v>0</v>
      </c>
      <c r="K1085" s="107">
        <f>K359/SUMIFS(K$3:K$722,$B$3:$B$722,$B1085)*SUMIFS(Calculations!$E$3:$E$53,Calculations!$A$3:$A$53,$B1085)</f>
        <v>0</v>
      </c>
      <c r="L1085" s="107">
        <f>L359/SUMIFS(L$3:L$722,$B$3:$B$722,$B1085)*SUMIFS(Calculations!$E$3:$E$53,Calculations!$A$3:$A$53,$B1085)</f>
        <v>0</v>
      </c>
      <c r="M1085" s="107">
        <f>M359/SUMIFS(M$3:M$722,$B$3:$B$722,$B1085)*SUMIFS(Calculations!$E$3:$E$53,Calculations!$A$3:$A$53,$B1085)</f>
        <v>0</v>
      </c>
      <c r="N1085" s="107">
        <f>N359/SUMIFS(N$3:N$722,$B$3:$B$722,$B1085)*SUMIFS(Calculations!$E$3:$E$53,Calculations!$A$3:$A$53,$B1085)</f>
        <v>0</v>
      </c>
      <c r="O1085" s="107">
        <f>O359/SUMIFS(O$3:O$722,$B$3:$B$722,$B1085)*SUMIFS(Calculations!$E$3:$E$53,Calculations!$A$3:$A$53,$B1085)</f>
        <v>0</v>
      </c>
      <c r="P1085" s="107">
        <f>P359/SUMIFS(P$3:P$722,$B$3:$B$722,$B1085)*SUMIFS(Calculations!$E$3:$E$53,Calculations!$A$3:$A$53,$B1085)</f>
        <v>0</v>
      </c>
      <c r="Q1085" s="107">
        <f>Q359/SUMIFS(Q$3:Q$722,$B$3:$B$722,$B1085)*SUMIFS(Calculations!$E$3:$E$53,Calculations!$A$3:$A$53,$B1085)</f>
        <v>0</v>
      </c>
      <c r="R1085" s="107">
        <f>R359/SUMIFS(R$3:R$722,$B$3:$B$722,$B1085)*SUMIFS(Calculations!$E$3:$E$53,Calculations!$A$3:$A$53,$B1085)</f>
        <v>0</v>
      </c>
    </row>
    <row r="1086" spans="2:18" ht="15.75" customHeight="1">
      <c r="B1086" s="107" t="s">
        <v>560</v>
      </c>
      <c r="C1086" s="107" t="s">
        <v>448</v>
      </c>
      <c r="D1086" s="107" t="s">
        <v>649</v>
      </c>
      <c r="E1086" s="107" t="str">
        <f t="shared" si="305"/>
        <v>solar PV</v>
      </c>
      <c r="F1086" s="107">
        <f>F360/SUMIFS(F$3:F$722,$B$3:$B$722,$B1086)*SUMIFS(Calculations!$E$3:$E$53,Calculations!$A$3:$A$53,$B1086)</f>
        <v>0</v>
      </c>
      <c r="G1086" s="107">
        <f>G360/SUMIFS(G$3:G$722,$B$3:$B$722,$B1086)*SUMIFS(Calculations!$E$3:$E$53,Calculations!$A$3:$A$53,$B1086)</f>
        <v>0</v>
      </c>
      <c r="H1086" s="107">
        <f>H360/SUMIFS(H$3:H$722,$B$3:$B$722,$B1086)*SUMIFS(Calculations!$E$3:$E$53,Calculations!$A$3:$A$53,$B1086)</f>
        <v>0</v>
      </c>
      <c r="I1086" s="107">
        <f>I360/SUMIFS(I$3:I$722,$B$3:$B$722,$B1086)*SUMIFS(Calculations!$E$3:$E$53,Calculations!$A$3:$A$53,$B1086)</f>
        <v>0</v>
      </c>
      <c r="J1086" s="107">
        <f>J360/SUMIFS(J$3:J$722,$B$3:$B$722,$B1086)*SUMIFS(Calculations!$E$3:$E$53,Calculations!$A$3:$A$53,$B1086)</f>
        <v>0</v>
      </c>
      <c r="K1086" s="107">
        <f>K360/SUMIFS(K$3:K$722,$B$3:$B$722,$B1086)*SUMIFS(Calculations!$E$3:$E$53,Calculations!$A$3:$A$53,$B1086)</f>
        <v>0</v>
      </c>
      <c r="L1086" s="107">
        <f>L360/SUMIFS(L$3:L$722,$B$3:$B$722,$B1086)*SUMIFS(Calculations!$E$3:$E$53,Calculations!$A$3:$A$53,$B1086)</f>
        <v>0</v>
      </c>
      <c r="M1086" s="107">
        <f>M360/SUMIFS(M$3:M$722,$B$3:$B$722,$B1086)*SUMIFS(Calculations!$E$3:$E$53,Calculations!$A$3:$A$53,$B1086)</f>
        <v>0</v>
      </c>
      <c r="N1086" s="107">
        <f>N360/SUMIFS(N$3:N$722,$B$3:$B$722,$B1086)*SUMIFS(Calculations!$E$3:$E$53,Calculations!$A$3:$A$53,$B1086)</f>
        <v>0</v>
      </c>
      <c r="O1086" s="107">
        <f>O360/SUMIFS(O$3:O$722,$B$3:$B$722,$B1086)*SUMIFS(Calculations!$E$3:$E$53,Calculations!$A$3:$A$53,$B1086)</f>
        <v>0</v>
      </c>
      <c r="P1086" s="107">
        <f>P360/SUMIFS(P$3:P$722,$B$3:$B$722,$B1086)*SUMIFS(Calculations!$E$3:$E$53,Calculations!$A$3:$A$53,$B1086)</f>
        <v>0</v>
      </c>
      <c r="Q1086" s="107">
        <f>Q360/SUMIFS(Q$3:Q$722,$B$3:$B$722,$B1086)*SUMIFS(Calculations!$E$3:$E$53,Calculations!$A$3:$A$53,$B1086)</f>
        <v>0</v>
      </c>
      <c r="R1086" s="107">
        <f>R360/SUMIFS(R$3:R$722,$B$3:$B$722,$B1086)*SUMIFS(Calculations!$E$3:$E$53,Calculations!$A$3:$A$53,$B1086)</f>
        <v>0</v>
      </c>
    </row>
    <row r="1087" spans="2:18" ht="15.75" customHeight="1">
      <c r="B1087" s="107" t="s">
        <v>560</v>
      </c>
      <c r="C1087" s="107" t="s">
        <v>448</v>
      </c>
      <c r="D1087" s="107" t="s">
        <v>650</v>
      </c>
      <c r="E1087" s="107" t="str">
        <f t="shared" si="305"/>
        <v>storage</v>
      </c>
      <c r="F1087" s="107">
        <f>F361/SUMIFS(F$3:F$722,$B$3:$B$722,$B1087)*SUMIFS(Calculations!$E$3:$E$53,Calculations!$A$3:$A$53,$B1087)</f>
        <v>0</v>
      </c>
      <c r="G1087" s="107">
        <f>G361/SUMIFS(G$3:G$722,$B$3:$B$722,$B1087)*SUMIFS(Calculations!$E$3:$E$53,Calculations!$A$3:$A$53,$B1087)</f>
        <v>0</v>
      </c>
      <c r="H1087" s="107">
        <f>H361/SUMIFS(H$3:H$722,$B$3:$B$722,$B1087)*SUMIFS(Calculations!$E$3:$E$53,Calculations!$A$3:$A$53,$B1087)</f>
        <v>0</v>
      </c>
      <c r="I1087" s="107">
        <f>I361/SUMIFS(I$3:I$722,$B$3:$B$722,$B1087)*SUMIFS(Calculations!$E$3:$E$53,Calculations!$A$3:$A$53,$B1087)</f>
        <v>0</v>
      </c>
      <c r="J1087" s="107">
        <f>J361/SUMIFS(J$3:J$722,$B$3:$B$722,$B1087)*SUMIFS(Calculations!$E$3:$E$53,Calculations!$A$3:$A$53,$B1087)</f>
        <v>0</v>
      </c>
      <c r="K1087" s="107">
        <f>K361/SUMIFS(K$3:K$722,$B$3:$B$722,$B1087)*SUMIFS(Calculations!$E$3:$E$53,Calculations!$A$3:$A$53,$B1087)</f>
        <v>0</v>
      </c>
      <c r="L1087" s="107">
        <f>L361/SUMIFS(L$3:L$722,$B$3:$B$722,$B1087)*SUMIFS(Calculations!$E$3:$E$53,Calculations!$A$3:$A$53,$B1087)</f>
        <v>0</v>
      </c>
      <c r="M1087" s="107">
        <f>M361/SUMIFS(M$3:M$722,$B$3:$B$722,$B1087)*SUMIFS(Calculations!$E$3:$E$53,Calculations!$A$3:$A$53,$B1087)</f>
        <v>0</v>
      </c>
      <c r="N1087" s="107">
        <f>N361/SUMIFS(N$3:N$722,$B$3:$B$722,$B1087)*SUMIFS(Calculations!$E$3:$E$53,Calculations!$A$3:$A$53,$B1087)</f>
        <v>0</v>
      </c>
      <c r="O1087" s="107">
        <f>O361/SUMIFS(O$3:O$722,$B$3:$B$722,$B1087)*SUMIFS(Calculations!$E$3:$E$53,Calculations!$A$3:$A$53,$B1087)</f>
        <v>0</v>
      </c>
      <c r="P1087" s="107">
        <f>P361/SUMIFS(P$3:P$722,$B$3:$B$722,$B1087)*SUMIFS(Calculations!$E$3:$E$53,Calculations!$A$3:$A$53,$B1087)</f>
        <v>0</v>
      </c>
      <c r="Q1087" s="107">
        <f>Q361/SUMIFS(Q$3:Q$722,$B$3:$B$722,$B1087)*SUMIFS(Calculations!$E$3:$E$53,Calculations!$A$3:$A$53,$B1087)</f>
        <v>0</v>
      </c>
      <c r="R1087" s="107">
        <f>R361/SUMIFS(R$3:R$722,$B$3:$B$722,$B1087)*SUMIFS(Calculations!$E$3:$E$53,Calculations!$A$3:$A$53,$B1087)</f>
        <v>0</v>
      </c>
    </row>
    <row r="1088" spans="2:18" ht="15.75" customHeight="1">
      <c r="B1088" s="107" t="s">
        <v>560</v>
      </c>
      <c r="C1088" s="107" t="s">
        <v>448</v>
      </c>
      <c r="D1088" s="107" t="s">
        <v>652</v>
      </c>
      <c r="E1088" s="107" t="str">
        <f t="shared" si="305"/>
        <v>solar PV</v>
      </c>
      <c r="F1088" s="107">
        <f>F362/SUMIFS(F$3:F$722,$B$3:$B$722,$B1088)*SUMIFS(Calculations!$E$3:$E$53,Calculations!$A$3:$A$53,$B1088)</f>
        <v>0</v>
      </c>
      <c r="G1088" s="107">
        <f>G362/SUMIFS(G$3:G$722,$B$3:$B$722,$B1088)*SUMIFS(Calculations!$E$3:$E$53,Calculations!$A$3:$A$53,$B1088)</f>
        <v>0</v>
      </c>
      <c r="H1088" s="107">
        <f>H362/SUMIFS(H$3:H$722,$B$3:$B$722,$B1088)*SUMIFS(Calculations!$E$3:$E$53,Calculations!$A$3:$A$53,$B1088)</f>
        <v>0</v>
      </c>
      <c r="I1088" s="107">
        <f>I362/SUMIFS(I$3:I$722,$B$3:$B$722,$B1088)*SUMIFS(Calculations!$E$3:$E$53,Calculations!$A$3:$A$53,$B1088)</f>
        <v>0</v>
      </c>
      <c r="J1088" s="107">
        <f>J362/SUMIFS(J$3:J$722,$B$3:$B$722,$B1088)*SUMIFS(Calculations!$E$3:$E$53,Calculations!$A$3:$A$53,$B1088)</f>
        <v>0</v>
      </c>
      <c r="K1088" s="107">
        <f>K362/SUMIFS(K$3:K$722,$B$3:$B$722,$B1088)*SUMIFS(Calculations!$E$3:$E$53,Calculations!$A$3:$A$53,$B1088)</f>
        <v>0</v>
      </c>
      <c r="L1088" s="107">
        <f>L362/SUMIFS(L$3:L$722,$B$3:$B$722,$B1088)*SUMIFS(Calculations!$E$3:$E$53,Calculations!$A$3:$A$53,$B1088)</f>
        <v>0</v>
      </c>
      <c r="M1088" s="107">
        <f>M362/SUMIFS(M$3:M$722,$B$3:$B$722,$B1088)*SUMIFS(Calculations!$E$3:$E$53,Calculations!$A$3:$A$53,$B1088)</f>
        <v>0</v>
      </c>
      <c r="N1088" s="107">
        <f>N362/SUMIFS(N$3:N$722,$B$3:$B$722,$B1088)*SUMIFS(Calculations!$E$3:$E$53,Calculations!$A$3:$A$53,$B1088)</f>
        <v>0</v>
      </c>
      <c r="O1088" s="107">
        <f>O362/SUMIFS(O$3:O$722,$B$3:$B$722,$B1088)*SUMIFS(Calculations!$E$3:$E$53,Calculations!$A$3:$A$53,$B1088)</f>
        <v>0</v>
      </c>
      <c r="P1088" s="107">
        <f>P362/SUMIFS(P$3:P$722,$B$3:$B$722,$B1088)*SUMIFS(Calculations!$E$3:$E$53,Calculations!$A$3:$A$53,$B1088)</f>
        <v>0</v>
      </c>
      <c r="Q1088" s="107">
        <f>Q362/SUMIFS(Q$3:Q$722,$B$3:$B$722,$B1088)*SUMIFS(Calculations!$E$3:$E$53,Calculations!$A$3:$A$53,$B1088)</f>
        <v>0</v>
      </c>
      <c r="R1088" s="107">
        <f>R362/SUMIFS(R$3:R$722,$B$3:$B$722,$B1088)*SUMIFS(Calculations!$E$3:$E$53,Calculations!$A$3:$A$53,$B1088)</f>
        <v>0</v>
      </c>
    </row>
    <row r="1089" spans="2:18" ht="15.75" customHeight="1">
      <c r="B1089" s="107" t="s">
        <v>567</v>
      </c>
      <c r="C1089" s="107" t="s">
        <v>448</v>
      </c>
      <c r="D1089" s="107" t="s">
        <v>638</v>
      </c>
      <c r="E1089" s="107" t="str">
        <f t="shared" si="305"/>
        <v>biomass</v>
      </c>
      <c r="F1089" s="107">
        <f>F363/SUMIFS(F$3:F$722,$B$3:$B$722,$B1089)*SUMIFS(Calculations!$E$3:$E$53,Calculations!$A$3:$A$53,$B1089)</f>
        <v>0</v>
      </c>
      <c r="G1089" s="107">
        <f>G363/SUMIFS(G$3:G$722,$B$3:$B$722,$B1089)*SUMIFS(Calculations!$E$3:$E$53,Calculations!$A$3:$A$53,$B1089)</f>
        <v>0</v>
      </c>
      <c r="H1089" s="107">
        <f>H363/SUMIFS(H$3:H$722,$B$3:$B$722,$B1089)*SUMIFS(Calculations!$E$3:$E$53,Calculations!$A$3:$A$53,$B1089)</f>
        <v>0</v>
      </c>
      <c r="I1089" s="107">
        <f>I363/SUMIFS(I$3:I$722,$B$3:$B$722,$B1089)*SUMIFS(Calculations!$E$3:$E$53,Calculations!$A$3:$A$53,$B1089)</f>
        <v>0</v>
      </c>
      <c r="J1089" s="107">
        <f>J363/SUMIFS(J$3:J$722,$B$3:$B$722,$B1089)*SUMIFS(Calculations!$E$3:$E$53,Calculations!$A$3:$A$53,$B1089)</f>
        <v>0</v>
      </c>
      <c r="K1089" s="107">
        <f>K363/SUMIFS(K$3:K$722,$B$3:$B$722,$B1089)*SUMIFS(Calculations!$E$3:$E$53,Calculations!$A$3:$A$53,$B1089)</f>
        <v>0</v>
      </c>
      <c r="L1089" s="107">
        <f>L363/SUMIFS(L$3:L$722,$B$3:$B$722,$B1089)*SUMIFS(Calculations!$E$3:$E$53,Calculations!$A$3:$A$53,$B1089)</f>
        <v>0</v>
      </c>
      <c r="M1089" s="107">
        <f>M363/SUMIFS(M$3:M$722,$B$3:$B$722,$B1089)*SUMIFS(Calculations!$E$3:$E$53,Calculations!$A$3:$A$53,$B1089)</f>
        <v>0</v>
      </c>
      <c r="N1089" s="107">
        <f>N363/SUMIFS(N$3:N$722,$B$3:$B$722,$B1089)*SUMIFS(Calculations!$E$3:$E$53,Calculations!$A$3:$A$53,$B1089)</f>
        <v>0</v>
      </c>
      <c r="O1089" s="107">
        <f>O363/SUMIFS(O$3:O$722,$B$3:$B$722,$B1089)*SUMIFS(Calculations!$E$3:$E$53,Calculations!$A$3:$A$53,$B1089)</f>
        <v>0</v>
      </c>
      <c r="P1089" s="107">
        <f>P363/SUMIFS(P$3:P$722,$B$3:$B$722,$B1089)*SUMIFS(Calculations!$E$3:$E$53,Calculations!$A$3:$A$53,$B1089)</f>
        <v>0</v>
      </c>
      <c r="Q1089" s="107">
        <f>Q363/SUMIFS(Q$3:Q$722,$B$3:$B$722,$B1089)*SUMIFS(Calculations!$E$3:$E$53,Calculations!$A$3:$A$53,$B1089)</f>
        <v>0</v>
      </c>
      <c r="R1089" s="107">
        <f>R363/SUMIFS(R$3:R$722,$B$3:$B$722,$B1089)*SUMIFS(Calculations!$E$3:$E$53,Calculations!$A$3:$A$53,$B1089)</f>
        <v>0</v>
      </c>
    </row>
    <row r="1090" spans="2:18" ht="15.75" customHeight="1">
      <c r="B1090" s="107" t="s">
        <v>567</v>
      </c>
      <c r="C1090" s="107" t="s">
        <v>448</v>
      </c>
      <c r="D1090" s="107" t="s">
        <v>639</v>
      </c>
      <c r="E1090" s="107" t="str">
        <f t="shared" si="305"/>
        <v>hard coal</v>
      </c>
      <c r="F1090" s="107">
        <f>F364/SUMIFS(F$3:F$722,$B$3:$B$722,$B1090)*SUMIFS(Calculations!$E$3:$E$53,Calculations!$A$3:$A$53,$B1090)</f>
        <v>0</v>
      </c>
      <c r="G1090" s="107">
        <f>G364/SUMIFS(G$3:G$722,$B$3:$B$722,$B1090)*SUMIFS(Calculations!$E$3:$E$53,Calculations!$A$3:$A$53,$B1090)</f>
        <v>0</v>
      </c>
      <c r="H1090" s="107">
        <f>H364/SUMIFS(H$3:H$722,$B$3:$B$722,$B1090)*SUMIFS(Calculations!$E$3:$E$53,Calculations!$A$3:$A$53,$B1090)</f>
        <v>0</v>
      </c>
      <c r="I1090" s="107">
        <f>I364/SUMIFS(I$3:I$722,$B$3:$B$722,$B1090)*SUMIFS(Calculations!$E$3:$E$53,Calculations!$A$3:$A$53,$B1090)</f>
        <v>0</v>
      </c>
      <c r="J1090" s="107">
        <f>J364/SUMIFS(J$3:J$722,$B$3:$B$722,$B1090)*SUMIFS(Calculations!$E$3:$E$53,Calculations!$A$3:$A$53,$B1090)</f>
        <v>0</v>
      </c>
      <c r="K1090" s="107">
        <f>K364/SUMIFS(K$3:K$722,$B$3:$B$722,$B1090)*SUMIFS(Calculations!$E$3:$E$53,Calculations!$A$3:$A$53,$B1090)</f>
        <v>0</v>
      </c>
      <c r="L1090" s="107">
        <f>L364/SUMIFS(L$3:L$722,$B$3:$B$722,$B1090)*SUMIFS(Calculations!$E$3:$E$53,Calculations!$A$3:$A$53,$B1090)</f>
        <v>0</v>
      </c>
      <c r="M1090" s="107">
        <f>M364/SUMIFS(M$3:M$722,$B$3:$B$722,$B1090)*SUMIFS(Calculations!$E$3:$E$53,Calculations!$A$3:$A$53,$B1090)</f>
        <v>0</v>
      </c>
      <c r="N1090" s="107">
        <f>N364/SUMIFS(N$3:N$722,$B$3:$B$722,$B1090)*SUMIFS(Calculations!$E$3:$E$53,Calculations!$A$3:$A$53,$B1090)</f>
        <v>0</v>
      </c>
      <c r="O1090" s="107">
        <f>O364/SUMIFS(O$3:O$722,$B$3:$B$722,$B1090)*SUMIFS(Calculations!$E$3:$E$53,Calculations!$A$3:$A$53,$B1090)</f>
        <v>0</v>
      </c>
      <c r="P1090" s="107">
        <f>P364/SUMIFS(P$3:P$722,$B$3:$B$722,$B1090)*SUMIFS(Calculations!$E$3:$E$53,Calculations!$A$3:$A$53,$B1090)</f>
        <v>0</v>
      </c>
      <c r="Q1090" s="107">
        <f>Q364/SUMIFS(Q$3:Q$722,$B$3:$B$722,$B1090)*SUMIFS(Calculations!$E$3:$E$53,Calculations!$A$3:$A$53,$B1090)</f>
        <v>0</v>
      </c>
      <c r="R1090" s="107">
        <f>R364/SUMIFS(R$3:R$722,$B$3:$B$722,$B1090)*SUMIFS(Calculations!$E$3:$E$53,Calculations!$A$3:$A$53,$B1090)</f>
        <v>0</v>
      </c>
    </row>
    <row r="1091" spans="2:18" ht="15.75" customHeight="1">
      <c r="B1091" s="107" t="s">
        <v>567</v>
      </c>
      <c r="C1091" s="107" t="s">
        <v>448</v>
      </c>
      <c r="D1091" s="107" t="s">
        <v>640</v>
      </c>
      <c r="E1091" s="107" t="str">
        <f t="shared" si="305"/>
        <v>solar thermal</v>
      </c>
      <c r="F1091" s="107">
        <f>F365/SUMIFS(F$3:F$722,$B$3:$B$722,$B1091)*SUMIFS(Calculations!$E$3:$E$53,Calculations!$A$3:$A$53,$B1091)</f>
        <v>0</v>
      </c>
      <c r="G1091" s="107">
        <f>G365/SUMIFS(G$3:G$722,$B$3:$B$722,$B1091)*SUMIFS(Calculations!$E$3:$E$53,Calculations!$A$3:$A$53,$B1091)</f>
        <v>0</v>
      </c>
      <c r="H1091" s="107">
        <f>H365/SUMIFS(H$3:H$722,$B$3:$B$722,$B1091)*SUMIFS(Calculations!$E$3:$E$53,Calculations!$A$3:$A$53,$B1091)</f>
        <v>0</v>
      </c>
      <c r="I1091" s="107">
        <f>I365/SUMIFS(I$3:I$722,$B$3:$B$722,$B1091)*SUMIFS(Calculations!$E$3:$E$53,Calculations!$A$3:$A$53,$B1091)</f>
        <v>0</v>
      </c>
      <c r="J1091" s="107">
        <f>J365/SUMIFS(J$3:J$722,$B$3:$B$722,$B1091)*SUMIFS(Calculations!$E$3:$E$53,Calculations!$A$3:$A$53,$B1091)</f>
        <v>0</v>
      </c>
      <c r="K1091" s="107">
        <f>K365/SUMIFS(K$3:K$722,$B$3:$B$722,$B1091)*SUMIFS(Calculations!$E$3:$E$53,Calculations!$A$3:$A$53,$B1091)</f>
        <v>0</v>
      </c>
      <c r="L1091" s="107">
        <f>L365/SUMIFS(L$3:L$722,$B$3:$B$722,$B1091)*SUMIFS(Calculations!$E$3:$E$53,Calculations!$A$3:$A$53,$B1091)</f>
        <v>0</v>
      </c>
      <c r="M1091" s="107">
        <f>M365/SUMIFS(M$3:M$722,$B$3:$B$722,$B1091)*SUMIFS(Calculations!$E$3:$E$53,Calculations!$A$3:$A$53,$B1091)</f>
        <v>0</v>
      </c>
      <c r="N1091" s="107">
        <f>N365/SUMIFS(N$3:N$722,$B$3:$B$722,$B1091)*SUMIFS(Calculations!$E$3:$E$53,Calculations!$A$3:$A$53,$B1091)</f>
        <v>0</v>
      </c>
      <c r="O1091" s="107">
        <f>O365/SUMIFS(O$3:O$722,$B$3:$B$722,$B1091)*SUMIFS(Calculations!$E$3:$E$53,Calculations!$A$3:$A$53,$B1091)</f>
        <v>0</v>
      </c>
      <c r="P1091" s="107">
        <f>P365/SUMIFS(P$3:P$722,$B$3:$B$722,$B1091)*SUMIFS(Calculations!$E$3:$E$53,Calculations!$A$3:$A$53,$B1091)</f>
        <v>0</v>
      </c>
      <c r="Q1091" s="107">
        <f>Q365/SUMIFS(Q$3:Q$722,$B$3:$B$722,$B1091)*SUMIFS(Calculations!$E$3:$E$53,Calculations!$A$3:$A$53,$B1091)</f>
        <v>0</v>
      </c>
      <c r="R1091" s="107">
        <f>R365/SUMIFS(R$3:R$722,$B$3:$B$722,$B1091)*SUMIFS(Calculations!$E$3:$E$53,Calculations!$A$3:$A$53,$B1091)</f>
        <v>0</v>
      </c>
    </row>
    <row r="1092" spans="2:18" ht="15.75" customHeight="1">
      <c r="B1092" s="107" t="s">
        <v>567</v>
      </c>
      <c r="C1092" s="107" t="s">
        <v>448</v>
      </c>
      <c r="D1092" s="107" t="s">
        <v>641</v>
      </c>
      <c r="E1092" s="107" t="str">
        <f t="shared" si="305"/>
        <v>geothermal</v>
      </c>
      <c r="F1092" s="107">
        <f>F366/SUMIFS(F$3:F$722,$B$3:$B$722,$B1092)*SUMIFS(Calculations!$E$3:$E$53,Calculations!$A$3:$A$53,$B1092)</f>
        <v>0</v>
      </c>
      <c r="G1092" s="107">
        <f>G366/SUMIFS(G$3:G$722,$B$3:$B$722,$B1092)*SUMIFS(Calculations!$E$3:$E$53,Calculations!$A$3:$A$53,$B1092)</f>
        <v>0</v>
      </c>
      <c r="H1092" s="107">
        <f>H366/SUMIFS(H$3:H$722,$B$3:$B$722,$B1092)*SUMIFS(Calculations!$E$3:$E$53,Calculations!$A$3:$A$53,$B1092)</f>
        <v>0</v>
      </c>
      <c r="I1092" s="107">
        <f>I366/SUMIFS(I$3:I$722,$B$3:$B$722,$B1092)*SUMIFS(Calculations!$E$3:$E$53,Calculations!$A$3:$A$53,$B1092)</f>
        <v>0</v>
      </c>
      <c r="J1092" s="107">
        <f>J366/SUMIFS(J$3:J$722,$B$3:$B$722,$B1092)*SUMIFS(Calculations!$E$3:$E$53,Calculations!$A$3:$A$53,$B1092)</f>
        <v>0</v>
      </c>
      <c r="K1092" s="107">
        <f>K366/SUMIFS(K$3:K$722,$B$3:$B$722,$B1092)*SUMIFS(Calculations!$E$3:$E$53,Calculations!$A$3:$A$53,$B1092)</f>
        <v>0</v>
      </c>
      <c r="L1092" s="107">
        <f>L366/SUMIFS(L$3:L$722,$B$3:$B$722,$B1092)*SUMIFS(Calculations!$E$3:$E$53,Calculations!$A$3:$A$53,$B1092)</f>
        <v>0</v>
      </c>
      <c r="M1092" s="107">
        <f>M366/SUMIFS(M$3:M$722,$B$3:$B$722,$B1092)*SUMIFS(Calculations!$E$3:$E$53,Calculations!$A$3:$A$53,$B1092)</f>
        <v>0</v>
      </c>
      <c r="N1092" s="107">
        <f>N366/SUMIFS(N$3:N$722,$B$3:$B$722,$B1092)*SUMIFS(Calculations!$E$3:$E$53,Calculations!$A$3:$A$53,$B1092)</f>
        <v>0</v>
      </c>
      <c r="O1092" s="107">
        <f>O366/SUMIFS(O$3:O$722,$B$3:$B$722,$B1092)*SUMIFS(Calculations!$E$3:$E$53,Calculations!$A$3:$A$53,$B1092)</f>
        <v>0</v>
      </c>
      <c r="P1092" s="107">
        <f>P366/SUMIFS(P$3:P$722,$B$3:$B$722,$B1092)*SUMIFS(Calculations!$E$3:$E$53,Calculations!$A$3:$A$53,$B1092)</f>
        <v>0</v>
      </c>
      <c r="Q1092" s="107">
        <f>Q366/SUMIFS(Q$3:Q$722,$B$3:$B$722,$B1092)*SUMIFS(Calculations!$E$3:$E$53,Calculations!$A$3:$A$53,$B1092)</f>
        <v>0</v>
      </c>
      <c r="R1092" s="107">
        <f>R366/SUMIFS(R$3:R$722,$B$3:$B$722,$B1092)*SUMIFS(Calculations!$E$3:$E$53,Calculations!$A$3:$A$53,$B1092)</f>
        <v>0</v>
      </c>
    </row>
    <row r="1093" spans="2:18" ht="15.75" customHeight="1">
      <c r="B1093" s="107" t="s">
        <v>567</v>
      </c>
      <c r="C1093" s="107" t="s">
        <v>448</v>
      </c>
      <c r="D1093" s="107" t="s">
        <v>642</v>
      </c>
      <c r="E1093" s="107" t="str">
        <f t="shared" si="305"/>
        <v>hydro</v>
      </c>
      <c r="F1093" s="107">
        <f>F367/SUMIFS(F$3:F$722,$B$3:$B$722,$B1093)*SUMIFS(Calculations!$E$3:$E$53,Calculations!$A$3:$A$53,$B1093)</f>
        <v>0</v>
      </c>
      <c r="G1093" s="107">
        <f>G367/SUMIFS(G$3:G$722,$B$3:$B$722,$B1093)*SUMIFS(Calculations!$E$3:$E$53,Calculations!$A$3:$A$53,$B1093)</f>
        <v>0</v>
      </c>
      <c r="H1093" s="107">
        <f>H367/SUMIFS(H$3:H$722,$B$3:$B$722,$B1093)*SUMIFS(Calculations!$E$3:$E$53,Calculations!$A$3:$A$53,$B1093)</f>
        <v>0</v>
      </c>
      <c r="I1093" s="107">
        <f>I367/SUMIFS(I$3:I$722,$B$3:$B$722,$B1093)*SUMIFS(Calculations!$E$3:$E$53,Calculations!$A$3:$A$53,$B1093)</f>
        <v>0</v>
      </c>
      <c r="J1093" s="107">
        <f>J367/SUMIFS(J$3:J$722,$B$3:$B$722,$B1093)*SUMIFS(Calculations!$E$3:$E$53,Calculations!$A$3:$A$53,$B1093)</f>
        <v>0</v>
      </c>
      <c r="K1093" s="107">
        <f>K367/SUMIFS(K$3:K$722,$B$3:$B$722,$B1093)*SUMIFS(Calculations!$E$3:$E$53,Calculations!$A$3:$A$53,$B1093)</f>
        <v>0</v>
      </c>
      <c r="L1093" s="107">
        <f>L367/SUMIFS(L$3:L$722,$B$3:$B$722,$B1093)*SUMIFS(Calculations!$E$3:$E$53,Calculations!$A$3:$A$53,$B1093)</f>
        <v>0</v>
      </c>
      <c r="M1093" s="107">
        <f>M367/SUMIFS(M$3:M$722,$B$3:$B$722,$B1093)*SUMIFS(Calculations!$E$3:$E$53,Calculations!$A$3:$A$53,$B1093)</f>
        <v>0</v>
      </c>
      <c r="N1093" s="107">
        <f>N367/SUMIFS(N$3:N$722,$B$3:$B$722,$B1093)*SUMIFS(Calculations!$E$3:$E$53,Calculations!$A$3:$A$53,$B1093)</f>
        <v>0</v>
      </c>
      <c r="O1093" s="107">
        <f>O367/SUMIFS(O$3:O$722,$B$3:$B$722,$B1093)*SUMIFS(Calculations!$E$3:$E$53,Calculations!$A$3:$A$53,$B1093)</f>
        <v>0</v>
      </c>
      <c r="P1093" s="107">
        <f>P367/SUMIFS(P$3:P$722,$B$3:$B$722,$B1093)*SUMIFS(Calculations!$E$3:$E$53,Calculations!$A$3:$A$53,$B1093)</f>
        <v>0</v>
      </c>
      <c r="Q1093" s="107">
        <f>Q367/SUMIFS(Q$3:Q$722,$B$3:$B$722,$B1093)*SUMIFS(Calculations!$E$3:$E$53,Calculations!$A$3:$A$53,$B1093)</f>
        <v>0</v>
      </c>
      <c r="R1093" s="107">
        <f>R367/SUMIFS(R$3:R$722,$B$3:$B$722,$B1093)*SUMIFS(Calculations!$E$3:$E$53,Calculations!$A$3:$A$53,$B1093)</f>
        <v>0</v>
      </c>
    </row>
    <row r="1094" spans="2:18" ht="15.75" customHeight="1">
      <c r="B1094" s="107" t="s">
        <v>567</v>
      </c>
      <c r="C1094" s="107" t="s">
        <v>448</v>
      </c>
      <c r="D1094" s="107" t="s">
        <v>632</v>
      </c>
      <c r="E1094" s="107" t="str">
        <f t="shared" si="305"/>
        <v>hydro</v>
      </c>
      <c r="F1094" s="107">
        <f>F368/SUMIFS(F$3:F$722,$B$3:$B$722,$B1094)*SUMIFS(Calculations!$E$3:$E$53,Calculations!$A$3:$A$53,$B1094)</f>
        <v>0</v>
      </c>
      <c r="G1094" s="107">
        <f>G368/SUMIFS(G$3:G$722,$B$3:$B$722,$B1094)*SUMIFS(Calculations!$E$3:$E$53,Calculations!$A$3:$A$53,$B1094)</f>
        <v>0</v>
      </c>
      <c r="H1094" s="107">
        <f>H368/SUMIFS(H$3:H$722,$B$3:$B$722,$B1094)*SUMIFS(Calculations!$E$3:$E$53,Calculations!$A$3:$A$53,$B1094)</f>
        <v>0</v>
      </c>
      <c r="I1094" s="107">
        <f>I368/SUMIFS(I$3:I$722,$B$3:$B$722,$B1094)*SUMIFS(Calculations!$E$3:$E$53,Calculations!$A$3:$A$53,$B1094)</f>
        <v>0</v>
      </c>
      <c r="J1094" s="107">
        <f>J368/SUMIFS(J$3:J$722,$B$3:$B$722,$B1094)*SUMIFS(Calculations!$E$3:$E$53,Calculations!$A$3:$A$53,$B1094)</f>
        <v>0</v>
      </c>
      <c r="K1094" s="107">
        <f>K368/SUMIFS(K$3:K$722,$B$3:$B$722,$B1094)*SUMIFS(Calculations!$E$3:$E$53,Calculations!$A$3:$A$53,$B1094)</f>
        <v>0</v>
      </c>
      <c r="L1094" s="107">
        <f>L368/SUMIFS(L$3:L$722,$B$3:$B$722,$B1094)*SUMIFS(Calculations!$E$3:$E$53,Calculations!$A$3:$A$53,$B1094)</f>
        <v>0</v>
      </c>
      <c r="M1094" s="107">
        <f>M368/SUMIFS(M$3:M$722,$B$3:$B$722,$B1094)*SUMIFS(Calculations!$E$3:$E$53,Calculations!$A$3:$A$53,$B1094)</f>
        <v>0</v>
      </c>
      <c r="N1094" s="107">
        <f>N368/SUMIFS(N$3:N$722,$B$3:$B$722,$B1094)*SUMIFS(Calculations!$E$3:$E$53,Calculations!$A$3:$A$53,$B1094)</f>
        <v>0</v>
      </c>
      <c r="O1094" s="107">
        <f>O368/SUMIFS(O$3:O$722,$B$3:$B$722,$B1094)*SUMIFS(Calculations!$E$3:$E$53,Calculations!$A$3:$A$53,$B1094)</f>
        <v>0</v>
      </c>
      <c r="P1094" s="107">
        <f>P368/SUMIFS(P$3:P$722,$B$3:$B$722,$B1094)*SUMIFS(Calculations!$E$3:$E$53,Calculations!$A$3:$A$53,$B1094)</f>
        <v>0</v>
      </c>
      <c r="Q1094" s="107">
        <f>Q368/SUMIFS(Q$3:Q$722,$B$3:$B$722,$B1094)*SUMIFS(Calculations!$E$3:$E$53,Calculations!$A$3:$A$53,$B1094)</f>
        <v>0</v>
      </c>
      <c r="R1094" s="107">
        <f>R368/SUMIFS(R$3:R$722,$B$3:$B$722,$B1094)*SUMIFS(Calculations!$E$3:$E$53,Calculations!$A$3:$A$53,$B1094)</f>
        <v>0</v>
      </c>
    </row>
    <row r="1095" spans="2:18" ht="15.75" customHeight="1">
      <c r="B1095" s="107" t="s">
        <v>567</v>
      </c>
      <c r="C1095" s="107" t="s">
        <v>448</v>
      </c>
      <c r="D1095" s="107" t="s">
        <v>643</v>
      </c>
      <c r="E1095" s="107" t="str">
        <f t="shared" si="305"/>
        <v>onshore wind</v>
      </c>
      <c r="F1095" s="107">
        <f>F369/SUMIFS(F$3:F$722,$B$3:$B$722,$B1095)*SUMIFS(Calculations!$E$3:$E$53,Calculations!$A$3:$A$53,$B1095)</f>
        <v>0</v>
      </c>
      <c r="G1095" s="107">
        <f>G369/SUMIFS(G$3:G$722,$B$3:$B$722,$B1095)*SUMIFS(Calculations!$E$3:$E$53,Calculations!$A$3:$A$53,$B1095)</f>
        <v>0</v>
      </c>
      <c r="H1095" s="107">
        <f>H369/SUMIFS(H$3:H$722,$B$3:$B$722,$B1095)*SUMIFS(Calculations!$E$3:$E$53,Calculations!$A$3:$A$53,$B1095)</f>
        <v>0</v>
      </c>
      <c r="I1095" s="107">
        <f>I369/SUMIFS(I$3:I$722,$B$3:$B$722,$B1095)*SUMIFS(Calculations!$E$3:$E$53,Calculations!$A$3:$A$53,$B1095)</f>
        <v>0</v>
      </c>
      <c r="J1095" s="107">
        <f>J369/SUMIFS(J$3:J$722,$B$3:$B$722,$B1095)*SUMIFS(Calculations!$E$3:$E$53,Calculations!$A$3:$A$53,$B1095)</f>
        <v>0</v>
      </c>
      <c r="K1095" s="107">
        <f>K369/SUMIFS(K$3:K$722,$B$3:$B$722,$B1095)*SUMIFS(Calculations!$E$3:$E$53,Calculations!$A$3:$A$53,$B1095)</f>
        <v>0</v>
      </c>
      <c r="L1095" s="107">
        <f>L369/SUMIFS(L$3:L$722,$B$3:$B$722,$B1095)*SUMIFS(Calculations!$E$3:$E$53,Calculations!$A$3:$A$53,$B1095)</f>
        <v>0</v>
      </c>
      <c r="M1095" s="107">
        <f>M369/SUMIFS(M$3:M$722,$B$3:$B$722,$B1095)*SUMIFS(Calculations!$E$3:$E$53,Calculations!$A$3:$A$53,$B1095)</f>
        <v>0</v>
      </c>
      <c r="N1095" s="107">
        <f>N369/SUMIFS(N$3:N$722,$B$3:$B$722,$B1095)*SUMIFS(Calculations!$E$3:$E$53,Calculations!$A$3:$A$53,$B1095)</f>
        <v>0</v>
      </c>
      <c r="O1095" s="107">
        <f>O369/SUMIFS(O$3:O$722,$B$3:$B$722,$B1095)*SUMIFS(Calculations!$E$3:$E$53,Calculations!$A$3:$A$53,$B1095)</f>
        <v>0</v>
      </c>
      <c r="P1095" s="107">
        <f>P369/SUMIFS(P$3:P$722,$B$3:$B$722,$B1095)*SUMIFS(Calculations!$E$3:$E$53,Calculations!$A$3:$A$53,$B1095)</f>
        <v>0</v>
      </c>
      <c r="Q1095" s="107">
        <f>Q369/SUMIFS(Q$3:Q$722,$B$3:$B$722,$B1095)*SUMIFS(Calculations!$E$3:$E$53,Calculations!$A$3:$A$53,$B1095)</f>
        <v>0</v>
      </c>
      <c r="R1095" s="107">
        <f>R369/SUMIFS(R$3:R$722,$B$3:$B$722,$B1095)*SUMIFS(Calculations!$E$3:$E$53,Calculations!$A$3:$A$53,$B1095)</f>
        <v>0</v>
      </c>
    </row>
    <row r="1096" spans="2:18" ht="15.75" customHeight="1">
      <c r="B1096" s="107" t="s">
        <v>567</v>
      </c>
      <c r="C1096" s="107" t="s">
        <v>448</v>
      </c>
      <c r="D1096" s="107" t="s">
        <v>644</v>
      </c>
      <c r="E1096" s="107" t="str">
        <f t="shared" si="305"/>
        <v>natural gas nonpeaker</v>
      </c>
      <c r="F1096" s="107">
        <f>F370/SUMIFS(F$3:F$722,$B$3:$B$722,$B1096)*SUMIFS(Calculations!$E$3:$E$53,Calculations!$A$3:$A$53,$B1096)</f>
        <v>0</v>
      </c>
      <c r="G1096" s="107">
        <f>G370/SUMIFS(G$3:G$722,$B$3:$B$722,$B1096)*SUMIFS(Calculations!$E$3:$E$53,Calculations!$A$3:$A$53,$B1096)</f>
        <v>0</v>
      </c>
      <c r="H1096" s="107">
        <f>H370/SUMIFS(H$3:H$722,$B$3:$B$722,$B1096)*SUMIFS(Calculations!$E$3:$E$53,Calculations!$A$3:$A$53,$B1096)</f>
        <v>0</v>
      </c>
      <c r="I1096" s="107">
        <f>I370/SUMIFS(I$3:I$722,$B$3:$B$722,$B1096)*SUMIFS(Calculations!$E$3:$E$53,Calculations!$A$3:$A$53,$B1096)</f>
        <v>0</v>
      </c>
      <c r="J1096" s="107">
        <f>J370/SUMIFS(J$3:J$722,$B$3:$B$722,$B1096)*SUMIFS(Calculations!$E$3:$E$53,Calculations!$A$3:$A$53,$B1096)</f>
        <v>0</v>
      </c>
      <c r="K1096" s="107">
        <f>K370/SUMIFS(K$3:K$722,$B$3:$B$722,$B1096)*SUMIFS(Calculations!$E$3:$E$53,Calculations!$A$3:$A$53,$B1096)</f>
        <v>0</v>
      </c>
      <c r="L1096" s="107">
        <f>L370/SUMIFS(L$3:L$722,$B$3:$B$722,$B1096)*SUMIFS(Calculations!$E$3:$E$53,Calculations!$A$3:$A$53,$B1096)</f>
        <v>0</v>
      </c>
      <c r="M1096" s="107">
        <f>M370/SUMIFS(M$3:M$722,$B$3:$B$722,$B1096)*SUMIFS(Calculations!$E$3:$E$53,Calculations!$A$3:$A$53,$B1096)</f>
        <v>0</v>
      </c>
      <c r="N1096" s="107">
        <f>N370/SUMIFS(N$3:N$722,$B$3:$B$722,$B1096)*SUMIFS(Calculations!$E$3:$E$53,Calculations!$A$3:$A$53,$B1096)</f>
        <v>0</v>
      </c>
      <c r="O1096" s="107">
        <f>O370/SUMIFS(O$3:O$722,$B$3:$B$722,$B1096)*SUMIFS(Calculations!$E$3:$E$53,Calculations!$A$3:$A$53,$B1096)</f>
        <v>0</v>
      </c>
      <c r="P1096" s="107">
        <f>P370/SUMIFS(P$3:P$722,$B$3:$B$722,$B1096)*SUMIFS(Calculations!$E$3:$E$53,Calculations!$A$3:$A$53,$B1096)</f>
        <v>0</v>
      </c>
      <c r="Q1096" s="107">
        <f>Q370/SUMIFS(Q$3:Q$722,$B$3:$B$722,$B1096)*SUMIFS(Calculations!$E$3:$E$53,Calculations!$A$3:$A$53,$B1096)</f>
        <v>0</v>
      </c>
      <c r="R1096" s="107">
        <f>R370/SUMIFS(R$3:R$722,$B$3:$B$722,$B1096)*SUMIFS(Calculations!$E$3:$E$53,Calculations!$A$3:$A$53,$B1096)</f>
        <v>0</v>
      </c>
    </row>
    <row r="1097" spans="2:18" ht="15.75" customHeight="1">
      <c r="B1097" s="107" t="s">
        <v>567</v>
      </c>
      <c r="C1097" s="107" t="s">
        <v>448</v>
      </c>
      <c r="D1097" s="107" t="s">
        <v>645</v>
      </c>
      <c r="E1097" s="107" t="str">
        <f t="shared" si="305"/>
        <v>natural gas peaker</v>
      </c>
      <c r="F1097" s="107">
        <f>F371/SUMIFS(F$3:F$722,$B$3:$B$722,$B1097)*SUMIFS(Calculations!$E$3:$E$53,Calculations!$A$3:$A$53,$B1097)</f>
        <v>0</v>
      </c>
      <c r="G1097" s="107">
        <f>G371/SUMIFS(G$3:G$722,$B$3:$B$722,$B1097)*SUMIFS(Calculations!$E$3:$E$53,Calculations!$A$3:$A$53,$B1097)</f>
        <v>0</v>
      </c>
      <c r="H1097" s="107">
        <f>H371/SUMIFS(H$3:H$722,$B$3:$B$722,$B1097)*SUMIFS(Calculations!$E$3:$E$53,Calculations!$A$3:$A$53,$B1097)</f>
        <v>0</v>
      </c>
      <c r="I1097" s="107">
        <f>I371/SUMIFS(I$3:I$722,$B$3:$B$722,$B1097)*SUMIFS(Calculations!$E$3:$E$53,Calculations!$A$3:$A$53,$B1097)</f>
        <v>0</v>
      </c>
      <c r="J1097" s="107">
        <f>J371/SUMIFS(J$3:J$722,$B$3:$B$722,$B1097)*SUMIFS(Calculations!$E$3:$E$53,Calculations!$A$3:$A$53,$B1097)</f>
        <v>0</v>
      </c>
      <c r="K1097" s="107">
        <f>K371/SUMIFS(K$3:K$722,$B$3:$B$722,$B1097)*SUMIFS(Calculations!$E$3:$E$53,Calculations!$A$3:$A$53,$B1097)</f>
        <v>0</v>
      </c>
      <c r="L1097" s="107">
        <f>L371/SUMIFS(L$3:L$722,$B$3:$B$722,$B1097)*SUMIFS(Calculations!$E$3:$E$53,Calculations!$A$3:$A$53,$B1097)</f>
        <v>0</v>
      </c>
      <c r="M1097" s="107">
        <f>M371/SUMIFS(M$3:M$722,$B$3:$B$722,$B1097)*SUMIFS(Calculations!$E$3:$E$53,Calculations!$A$3:$A$53,$B1097)</f>
        <v>0</v>
      </c>
      <c r="N1097" s="107">
        <f>N371/SUMIFS(N$3:N$722,$B$3:$B$722,$B1097)*SUMIFS(Calculations!$E$3:$E$53,Calculations!$A$3:$A$53,$B1097)</f>
        <v>0</v>
      </c>
      <c r="O1097" s="107">
        <f>O371/SUMIFS(O$3:O$722,$B$3:$B$722,$B1097)*SUMIFS(Calculations!$E$3:$E$53,Calculations!$A$3:$A$53,$B1097)</f>
        <v>0</v>
      </c>
      <c r="P1097" s="107">
        <f>P371/SUMIFS(P$3:P$722,$B$3:$B$722,$B1097)*SUMIFS(Calculations!$E$3:$E$53,Calculations!$A$3:$A$53,$B1097)</f>
        <v>0</v>
      </c>
      <c r="Q1097" s="107">
        <f>Q371/SUMIFS(Q$3:Q$722,$B$3:$B$722,$B1097)*SUMIFS(Calculations!$E$3:$E$53,Calculations!$A$3:$A$53,$B1097)</f>
        <v>0</v>
      </c>
      <c r="R1097" s="107">
        <f>R371/SUMIFS(R$3:R$722,$B$3:$B$722,$B1097)*SUMIFS(Calculations!$E$3:$E$53,Calculations!$A$3:$A$53,$B1097)</f>
        <v>0</v>
      </c>
    </row>
    <row r="1098" spans="2:18" ht="15.75" customHeight="1">
      <c r="B1098" s="107" t="s">
        <v>567</v>
      </c>
      <c r="C1098" s="107" t="s">
        <v>448</v>
      </c>
      <c r="D1098" s="107" t="s">
        <v>646</v>
      </c>
      <c r="E1098" s="107" t="str">
        <f t="shared" si="305"/>
        <v>nuclear</v>
      </c>
      <c r="F1098" s="107">
        <f>F372/SUMIFS(F$3:F$722,$B$3:$B$722,$B1098)*SUMIFS(Calculations!$E$3:$E$53,Calculations!$A$3:$A$53,$B1098)</f>
        <v>0</v>
      </c>
      <c r="G1098" s="107">
        <f>G372/SUMIFS(G$3:G$722,$B$3:$B$722,$B1098)*SUMIFS(Calculations!$E$3:$E$53,Calculations!$A$3:$A$53,$B1098)</f>
        <v>0</v>
      </c>
      <c r="H1098" s="107">
        <f>H372/SUMIFS(H$3:H$722,$B$3:$B$722,$B1098)*SUMIFS(Calculations!$E$3:$E$53,Calculations!$A$3:$A$53,$B1098)</f>
        <v>0</v>
      </c>
      <c r="I1098" s="107">
        <f>I372/SUMIFS(I$3:I$722,$B$3:$B$722,$B1098)*SUMIFS(Calculations!$E$3:$E$53,Calculations!$A$3:$A$53,$B1098)</f>
        <v>0</v>
      </c>
      <c r="J1098" s="107">
        <f>J372/SUMIFS(J$3:J$722,$B$3:$B$722,$B1098)*SUMIFS(Calculations!$E$3:$E$53,Calculations!$A$3:$A$53,$B1098)</f>
        <v>0</v>
      </c>
      <c r="K1098" s="107">
        <f>K372/SUMIFS(K$3:K$722,$B$3:$B$722,$B1098)*SUMIFS(Calculations!$E$3:$E$53,Calculations!$A$3:$A$53,$B1098)</f>
        <v>0</v>
      </c>
      <c r="L1098" s="107">
        <f>L372/SUMIFS(L$3:L$722,$B$3:$B$722,$B1098)*SUMIFS(Calculations!$E$3:$E$53,Calculations!$A$3:$A$53,$B1098)</f>
        <v>0</v>
      </c>
      <c r="M1098" s="107">
        <f>M372/SUMIFS(M$3:M$722,$B$3:$B$722,$B1098)*SUMIFS(Calculations!$E$3:$E$53,Calculations!$A$3:$A$53,$B1098)</f>
        <v>0</v>
      </c>
      <c r="N1098" s="107">
        <f>N372/SUMIFS(N$3:N$722,$B$3:$B$722,$B1098)*SUMIFS(Calculations!$E$3:$E$53,Calculations!$A$3:$A$53,$B1098)</f>
        <v>0</v>
      </c>
      <c r="O1098" s="107">
        <f>O372/SUMIFS(O$3:O$722,$B$3:$B$722,$B1098)*SUMIFS(Calculations!$E$3:$E$53,Calculations!$A$3:$A$53,$B1098)</f>
        <v>0</v>
      </c>
      <c r="P1098" s="107">
        <f>P372/SUMIFS(P$3:P$722,$B$3:$B$722,$B1098)*SUMIFS(Calculations!$E$3:$E$53,Calculations!$A$3:$A$53,$B1098)</f>
        <v>0</v>
      </c>
      <c r="Q1098" s="107">
        <f>Q372/SUMIFS(Q$3:Q$722,$B$3:$B$722,$B1098)*SUMIFS(Calculations!$E$3:$E$53,Calculations!$A$3:$A$53,$B1098)</f>
        <v>0</v>
      </c>
      <c r="R1098" s="107">
        <f>R372/SUMIFS(R$3:R$722,$B$3:$B$722,$B1098)*SUMIFS(Calculations!$E$3:$E$53,Calculations!$A$3:$A$53,$B1098)</f>
        <v>0</v>
      </c>
    </row>
    <row r="1099" spans="2:18" ht="15.75" customHeight="1">
      <c r="B1099" s="107" t="s">
        <v>567</v>
      </c>
      <c r="C1099" s="107" t="s">
        <v>448</v>
      </c>
      <c r="D1099" s="107" t="s">
        <v>647</v>
      </c>
      <c r="E1099" s="107" t="str">
        <f t="shared" si="305"/>
        <v>offshore wind</v>
      </c>
      <c r="F1099" s="107">
        <f>F373/SUMIFS(F$3:F$722,$B$3:$B$722,$B1099)*SUMIFS(Calculations!$E$3:$E$53,Calculations!$A$3:$A$53,$B1099)</f>
        <v>0</v>
      </c>
      <c r="G1099" s="107">
        <f>G373/SUMIFS(G$3:G$722,$B$3:$B$722,$B1099)*SUMIFS(Calculations!$E$3:$E$53,Calculations!$A$3:$A$53,$B1099)</f>
        <v>0</v>
      </c>
      <c r="H1099" s="107">
        <f>H373/SUMIFS(H$3:H$722,$B$3:$B$722,$B1099)*SUMIFS(Calculations!$E$3:$E$53,Calculations!$A$3:$A$53,$B1099)</f>
        <v>0</v>
      </c>
      <c r="I1099" s="107">
        <f>I373/SUMIFS(I$3:I$722,$B$3:$B$722,$B1099)*SUMIFS(Calculations!$E$3:$E$53,Calculations!$A$3:$A$53,$B1099)</f>
        <v>0</v>
      </c>
      <c r="J1099" s="107">
        <f>J373/SUMIFS(J$3:J$722,$B$3:$B$722,$B1099)*SUMIFS(Calculations!$E$3:$E$53,Calculations!$A$3:$A$53,$B1099)</f>
        <v>0</v>
      </c>
      <c r="K1099" s="107">
        <f>K373/SUMIFS(K$3:K$722,$B$3:$B$722,$B1099)*SUMIFS(Calculations!$E$3:$E$53,Calculations!$A$3:$A$53,$B1099)</f>
        <v>0</v>
      </c>
      <c r="L1099" s="107">
        <f>L373/SUMIFS(L$3:L$722,$B$3:$B$722,$B1099)*SUMIFS(Calculations!$E$3:$E$53,Calculations!$A$3:$A$53,$B1099)</f>
        <v>0</v>
      </c>
      <c r="M1099" s="107">
        <f>M373/SUMIFS(M$3:M$722,$B$3:$B$722,$B1099)*SUMIFS(Calculations!$E$3:$E$53,Calculations!$A$3:$A$53,$B1099)</f>
        <v>0</v>
      </c>
      <c r="N1099" s="107">
        <f>N373/SUMIFS(N$3:N$722,$B$3:$B$722,$B1099)*SUMIFS(Calculations!$E$3:$E$53,Calculations!$A$3:$A$53,$B1099)</f>
        <v>0</v>
      </c>
      <c r="O1099" s="107">
        <f>O373/SUMIFS(O$3:O$722,$B$3:$B$722,$B1099)*SUMIFS(Calculations!$E$3:$E$53,Calculations!$A$3:$A$53,$B1099)</f>
        <v>0</v>
      </c>
      <c r="P1099" s="107">
        <f>P373/SUMIFS(P$3:P$722,$B$3:$B$722,$B1099)*SUMIFS(Calculations!$E$3:$E$53,Calculations!$A$3:$A$53,$B1099)</f>
        <v>0</v>
      </c>
      <c r="Q1099" s="107">
        <f>Q373/SUMIFS(Q$3:Q$722,$B$3:$B$722,$B1099)*SUMIFS(Calculations!$E$3:$E$53,Calculations!$A$3:$A$53,$B1099)</f>
        <v>0</v>
      </c>
      <c r="R1099" s="107">
        <f>R373/SUMIFS(R$3:R$722,$B$3:$B$722,$B1099)*SUMIFS(Calculations!$E$3:$E$53,Calculations!$A$3:$A$53,$B1099)</f>
        <v>0</v>
      </c>
    </row>
    <row r="1100" spans="2:18" ht="15.75" customHeight="1">
      <c r="B1100" s="107" t="s">
        <v>567</v>
      </c>
      <c r="C1100" s="107" t="s">
        <v>448</v>
      </c>
      <c r="D1100" s="107" t="s">
        <v>648</v>
      </c>
      <c r="E1100" s="107" t="str">
        <f t="shared" si="305"/>
        <v>crude oil</v>
      </c>
      <c r="F1100" s="107">
        <f>F374/SUMIFS(F$3:F$722,$B$3:$B$722,$B1100)*SUMIFS(Calculations!$E$3:$E$53,Calculations!$A$3:$A$53,$B1100)</f>
        <v>0</v>
      </c>
      <c r="G1100" s="107">
        <f>G374/SUMIFS(G$3:G$722,$B$3:$B$722,$B1100)*SUMIFS(Calculations!$E$3:$E$53,Calculations!$A$3:$A$53,$B1100)</f>
        <v>0</v>
      </c>
      <c r="H1100" s="107">
        <f>H374/SUMIFS(H$3:H$722,$B$3:$B$722,$B1100)*SUMIFS(Calculations!$E$3:$E$53,Calculations!$A$3:$A$53,$B1100)</f>
        <v>0</v>
      </c>
      <c r="I1100" s="107">
        <f>I374/SUMIFS(I$3:I$722,$B$3:$B$722,$B1100)*SUMIFS(Calculations!$E$3:$E$53,Calculations!$A$3:$A$53,$B1100)</f>
        <v>0</v>
      </c>
      <c r="J1100" s="107">
        <f>J374/SUMIFS(J$3:J$722,$B$3:$B$722,$B1100)*SUMIFS(Calculations!$E$3:$E$53,Calculations!$A$3:$A$53,$B1100)</f>
        <v>0</v>
      </c>
      <c r="K1100" s="107">
        <f>K374/SUMIFS(K$3:K$722,$B$3:$B$722,$B1100)*SUMIFS(Calculations!$E$3:$E$53,Calculations!$A$3:$A$53,$B1100)</f>
        <v>0</v>
      </c>
      <c r="L1100" s="107">
        <f>L374/SUMIFS(L$3:L$722,$B$3:$B$722,$B1100)*SUMIFS(Calculations!$E$3:$E$53,Calculations!$A$3:$A$53,$B1100)</f>
        <v>0</v>
      </c>
      <c r="M1100" s="107">
        <f>M374/SUMIFS(M$3:M$722,$B$3:$B$722,$B1100)*SUMIFS(Calculations!$E$3:$E$53,Calculations!$A$3:$A$53,$B1100)</f>
        <v>0</v>
      </c>
      <c r="N1100" s="107">
        <f>N374/SUMIFS(N$3:N$722,$B$3:$B$722,$B1100)*SUMIFS(Calculations!$E$3:$E$53,Calculations!$A$3:$A$53,$B1100)</f>
        <v>0</v>
      </c>
      <c r="O1100" s="107">
        <f>O374/SUMIFS(O$3:O$722,$B$3:$B$722,$B1100)*SUMIFS(Calculations!$E$3:$E$53,Calculations!$A$3:$A$53,$B1100)</f>
        <v>0</v>
      </c>
      <c r="P1100" s="107">
        <f>P374/SUMIFS(P$3:P$722,$B$3:$B$722,$B1100)*SUMIFS(Calculations!$E$3:$E$53,Calculations!$A$3:$A$53,$B1100)</f>
        <v>0</v>
      </c>
      <c r="Q1100" s="107">
        <f>Q374/SUMIFS(Q$3:Q$722,$B$3:$B$722,$B1100)*SUMIFS(Calculations!$E$3:$E$53,Calculations!$A$3:$A$53,$B1100)</f>
        <v>0</v>
      </c>
      <c r="R1100" s="107">
        <f>R374/SUMIFS(R$3:R$722,$B$3:$B$722,$B1100)*SUMIFS(Calculations!$E$3:$E$53,Calculations!$A$3:$A$53,$B1100)</f>
        <v>0</v>
      </c>
    </row>
    <row r="1101" spans="2:18" ht="15.75" customHeight="1">
      <c r="B1101" s="107" t="s">
        <v>567</v>
      </c>
      <c r="C1101" s="107" t="s">
        <v>448</v>
      </c>
      <c r="D1101" s="107" t="s">
        <v>649</v>
      </c>
      <c r="E1101" s="107" t="str">
        <f t="shared" si="305"/>
        <v>solar PV</v>
      </c>
      <c r="F1101" s="107">
        <f>F375/SUMIFS(F$3:F$722,$B$3:$B$722,$B1101)*SUMIFS(Calculations!$E$3:$E$53,Calculations!$A$3:$A$53,$B1101)</f>
        <v>0</v>
      </c>
      <c r="G1101" s="107">
        <f>G375/SUMIFS(G$3:G$722,$B$3:$B$722,$B1101)*SUMIFS(Calculations!$E$3:$E$53,Calculations!$A$3:$A$53,$B1101)</f>
        <v>0</v>
      </c>
      <c r="H1101" s="107">
        <f>H375/SUMIFS(H$3:H$722,$B$3:$B$722,$B1101)*SUMIFS(Calculations!$E$3:$E$53,Calculations!$A$3:$A$53,$B1101)</f>
        <v>0</v>
      </c>
      <c r="I1101" s="107">
        <f>I375/SUMIFS(I$3:I$722,$B$3:$B$722,$B1101)*SUMIFS(Calculations!$E$3:$E$53,Calculations!$A$3:$A$53,$B1101)</f>
        <v>0</v>
      </c>
      <c r="J1101" s="107">
        <f>J375/SUMIFS(J$3:J$722,$B$3:$B$722,$B1101)*SUMIFS(Calculations!$E$3:$E$53,Calculations!$A$3:$A$53,$B1101)</f>
        <v>0</v>
      </c>
      <c r="K1101" s="107">
        <f>K375/SUMIFS(K$3:K$722,$B$3:$B$722,$B1101)*SUMIFS(Calculations!$E$3:$E$53,Calculations!$A$3:$A$53,$B1101)</f>
        <v>0</v>
      </c>
      <c r="L1101" s="107">
        <f>L375/SUMIFS(L$3:L$722,$B$3:$B$722,$B1101)*SUMIFS(Calculations!$E$3:$E$53,Calculations!$A$3:$A$53,$B1101)</f>
        <v>0</v>
      </c>
      <c r="M1101" s="107">
        <f>M375/SUMIFS(M$3:M$722,$B$3:$B$722,$B1101)*SUMIFS(Calculations!$E$3:$E$53,Calculations!$A$3:$A$53,$B1101)</f>
        <v>0</v>
      </c>
      <c r="N1101" s="107">
        <f>N375/SUMIFS(N$3:N$722,$B$3:$B$722,$B1101)*SUMIFS(Calculations!$E$3:$E$53,Calculations!$A$3:$A$53,$B1101)</f>
        <v>0</v>
      </c>
      <c r="O1101" s="107">
        <f>O375/SUMIFS(O$3:O$722,$B$3:$B$722,$B1101)*SUMIFS(Calculations!$E$3:$E$53,Calculations!$A$3:$A$53,$B1101)</f>
        <v>0</v>
      </c>
      <c r="P1101" s="107">
        <f>P375/SUMIFS(P$3:P$722,$B$3:$B$722,$B1101)*SUMIFS(Calculations!$E$3:$E$53,Calculations!$A$3:$A$53,$B1101)</f>
        <v>0</v>
      </c>
      <c r="Q1101" s="107">
        <f>Q375/SUMIFS(Q$3:Q$722,$B$3:$B$722,$B1101)*SUMIFS(Calculations!$E$3:$E$53,Calculations!$A$3:$A$53,$B1101)</f>
        <v>0</v>
      </c>
      <c r="R1101" s="107">
        <f>R375/SUMIFS(R$3:R$722,$B$3:$B$722,$B1101)*SUMIFS(Calculations!$E$3:$E$53,Calculations!$A$3:$A$53,$B1101)</f>
        <v>0</v>
      </c>
    </row>
    <row r="1102" spans="2:18" ht="15.75" customHeight="1">
      <c r="B1102" s="107" t="s">
        <v>567</v>
      </c>
      <c r="C1102" s="107" t="s">
        <v>448</v>
      </c>
      <c r="D1102" s="107" t="s">
        <v>650</v>
      </c>
      <c r="E1102" s="107" t="str">
        <f t="shared" si="305"/>
        <v>storage</v>
      </c>
      <c r="F1102" s="107">
        <f>F376/SUMIFS(F$3:F$722,$B$3:$B$722,$B1102)*SUMIFS(Calculations!$E$3:$E$53,Calculations!$A$3:$A$53,$B1102)</f>
        <v>0</v>
      </c>
      <c r="G1102" s="107">
        <f>G376/SUMIFS(G$3:G$722,$B$3:$B$722,$B1102)*SUMIFS(Calculations!$E$3:$E$53,Calculations!$A$3:$A$53,$B1102)</f>
        <v>0</v>
      </c>
      <c r="H1102" s="107">
        <f>H376/SUMIFS(H$3:H$722,$B$3:$B$722,$B1102)*SUMIFS(Calculations!$E$3:$E$53,Calculations!$A$3:$A$53,$B1102)</f>
        <v>0</v>
      </c>
      <c r="I1102" s="107">
        <f>I376/SUMIFS(I$3:I$722,$B$3:$B$722,$B1102)*SUMIFS(Calculations!$E$3:$E$53,Calculations!$A$3:$A$53,$B1102)</f>
        <v>0</v>
      </c>
      <c r="J1102" s="107">
        <f>J376/SUMIFS(J$3:J$722,$B$3:$B$722,$B1102)*SUMIFS(Calculations!$E$3:$E$53,Calculations!$A$3:$A$53,$B1102)</f>
        <v>0</v>
      </c>
      <c r="K1102" s="107">
        <f>K376/SUMIFS(K$3:K$722,$B$3:$B$722,$B1102)*SUMIFS(Calculations!$E$3:$E$53,Calculations!$A$3:$A$53,$B1102)</f>
        <v>0</v>
      </c>
      <c r="L1102" s="107">
        <f>L376/SUMIFS(L$3:L$722,$B$3:$B$722,$B1102)*SUMIFS(Calculations!$E$3:$E$53,Calculations!$A$3:$A$53,$B1102)</f>
        <v>0</v>
      </c>
      <c r="M1102" s="107">
        <f>M376/SUMIFS(M$3:M$722,$B$3:$B$722,$B1102)*SUMIFS(Calculations!$E$3:$E$53,Calculations!$A$3:$A$53,$B1102)</f>
        <v>0</v>
      </c>
      <c r="N1102" s="107">
        <f>N376/SUMIFS(N$3:N$722,$B$3:$B$722,$B1102)*SUMIFS(Calculations!$E$3:$E$53,Calculations!$A$3:$A$53,$B1102)</f>
        <v>0</v>
      </c>
      <c r="O1102" s="107">
        <f>O376/SUMIFS(O$3:O$722,$B$3:$B$722,$B1102)*SUMIFS(Calculations!$E$3:$E$53,Calculations!$A$3:$A$53,$B1102)</f>
        <v>0</v>
      </c>
      <c r="P1102" s="107">
        <f>P376/SUMIFS(P$3:P$722,$B$3:$B$722,$B1102)*SUMIFS(Calculations!$E$3:$E$53,Calculations!$A$3:$A$53,$B1102)</f>
        <v>0</v>
      </c>
      <c r="Q1102" s="107">
        <f>Q376/SUMIFS(Q$3:Q$722,$B$3:$B$722,$B1102)*SUMIFS(Calculations!$E$3:$E$53,Calculations!$A$3:$A$53,$B1102)</f>
        <v>0</v>
      </c>
      <c r="R1102" s="107">
        <f>R376/SUMIFS(R$3:R$722,$B$3:$B$722,$B1102)*SUMIFS(Calculations!$E$3:$E$53,Calculations!$A$3:$A$53,$B1102)</f>
        <v>0</v>
      </c>
    </row>
    <row r="1103" spans="2:18" ht="15.75" customHeight="1">
      <c r="B1103" s="107" t="s">
        <v>567</v>
      </c>
      <c r="C1103" s="107" t="s">
        <v>448</v>
      </c>
      <c r="D1103" s="107" t="s">
        <v>652</v>
      </c>
      <c r="E1103" s="107" t="str">
        <f t="shared" si="305"/>
        <v>solar PV</v>
      </c>
      <c r="F1103" s="107">
        <f>F377/SUMIFS(F$3:F$722,$B$3:$B$722,$B1103)*SUMIFS(Calculations!$E$3:$E$53,Calculations!$A$3:$A$53,$B1103)</f>
        <v>0</v>
      </c>
      <c r="G1103" s="107">
        <f>G377/SUMIFS(G$3:G$722,$B$3:$B$722,$B1103)*SUMIFS(Calculations!$E$3:$E$53,Calculations!$A$3:$A$53,$B1103)</f>
        <v>0</v>
      </c>
      <c r="H1103" s="107">
        <f>H377/SUMIFS(H$3:H$722,$B$3:$B$722,$B1103)*SUMIFS(Calculations!$E$3:$E$53,Calculations!$A$3:$A$53,$B1103)</f>
        <v>0</v>
      </c>
      <c r="I1103" s="107">
        <f>I377/SUMIFS(I$3:I$722,$B$3:$B$722,$B1103)*SUMIFS(Calculations!$E$3:$E$53,Calculations!$A$3:$A$53,$B1103)</f>
        <v>0</v>
      </c>
      <c r="J1103" s="107">
        <f>J377/SUMIFS(J$3:J$722,$B$3:$B$722,$B1103)*SUMIFS(Calculations!$E$3:$E$53,Calculations!$A$3:$A$53,$B1103)</f>
        <v>0</v>
      </c>
      <c r="K1103" s="107">
        <f>K377/SUMIFS(K$3:K$722,$B$3:$B$722,$B1103)*SUMIFS(Calculations!$E$3:$E$53,Calculations!$A$3:$A$53,$B1103)</f>
        <v>0</v>
      </c>
      <c r="L1103" s="107">
        <f>L377/SUMIFS(L$3:L$722,$B$3:$B$722,$B1103)*SUMIFS(Calculations!$E$3:$E$53,Calculations!$A$3:$A$53,$B1103)</f>
        <v>0</v>
      </c>
      <c r="M1103" s="107">
        <f>M377/SUMIFS(M$3:M$722,$B$3:$B$722,$B1103)*SUMIFS(Calculations!$E$3:$E$53,Calculations!$A$3:$A$53,$B1103)</f>
        <v>0</v>
      </c>
      <c r="N1103" s="107">
        <f>N377/SUMIFS(N$3:N$722,$B$3:$B$722,$B1103)*SUMIFS(Calculations!$E$3:$E$53,Calculations!$A$3:$A$53,$B1103)</f>
        <v>0</v>
      </c>
      <c r="O1103" s="107">
        <f>O377/SUMIFS(O$3:O$722,$B$3:$B$722,$B1103)*SUMIFS(Calculations!$E$3:$E$53,Calculations!$A$3:$A$53,$B1103)</f>
        <v>0</v>
      </c>
      <c r="P1103" s="107">
        <f>P377/SUMIFS(P$3:P$722,$B$3:$B$722,$B1103)*SUMIFS(Calculations!$E$3:$E$53,Calculations!$A$3:$A$53,$B1103)</f>
        <v>0</v>
      </c>
      <c r="Q1103" s="107">
        <f>Q377/SUMIFS(Q$3:Q$722,$B$3:$B$722,$B1103)*SUMIFS(Calculations!$E$3:$E$53,Calculations!$A$3:$A$53,$B1103)</f>
        <v>0</v>
      </c>
      <c r="R1103" s="107">
        <f>R377/SUMIFS(R$3:R$722,$B$3:$B$722,$B1103)*SUMIFS(Calculations!$E$3:$E$53,Calculations!$A$3:$A$53,$B1103)</f>
        <v>0</v>
      </c>
    </row>
    <row r="1104" spans="2:18" ht="15.75" customHeight="1">
      <c r="B1104" s="107" t="s">
        <v>568</v>
      </c>
      <c r="C1104" s="107" t="s">
        <v>448</v>
      </c>
      <c r="D1104" s="107" t="s">
        <v>638</v>
      </c>
      <c r="E1104" s="107" t="str">
        <f t="shared" si="305"/>
        <v>biomass</v>
      </c>
      <c r="F1104" s="107">
        <f>F378/SUMIFS(F$3:F$722,$B$3:$B$722,$B1104)*SUMIFS(Calculations!$E$3:$E$53,Calculations!$A$3:$A$53,$B1104)</f>
        <v>0</v>
      </c>
      <c r="G1104" s="107">
        <f>G378/SUMIFS(G$3:G$722,$B$3:$B$722,$B1104)*SUMIFS(Calculations!$E$3:$E$53,Calculations!$A$3:$A$53,$B1104)</f>
        <v>0</v>
      </c>
      <c r="H1104" s="107">
        <f>H378/SUMIFS(H$3:H$722,$B$3:$B$722,$B1104)*SUMIFS(Calculations!$E$3:$E$53,Calculations!$A$3:$A$53,$B1104)</f>
        <v>0</v>
      </c>
      <c r="I1104" s="107">
        <f>I378/SUMIFS(I$3:I$722,$B$3:$B$722,$B1104)*SUMIFS(Calculations!$E$3:$E$53,Calculations!$A$3:$A$53,$B1104)</f>
        <v>0</v>
      </c>
      <c r="J1104" s="107">
        <f>J378/SUMIFS(J$3:J$722,$B$3:$B$722,$B1104)*SUMIFS(Calculations!$E$3:$E$53,Calculations!$A$3:$A$53,$B1104)</f>
        <v>0</v>
      </c>
      <c r="K1104" s="107">
        <f>K378/SUMIFS(K$3:K$722,$B$3:$B$722,$B1104)*SUMIFS(Calculations!$E$3:$E$53,Calculations!$A$3:$A$53,$B1104)</f>
        <v>0</v>
      </c>
      <c r="L1104" s="107">
        <f>L378/SUMIFS(L$3:L$722,$B$3:$B$722,$B1104)*SUMIFS(Calculations!$E$3:$E$53,Calculations!$A$3:$A$53,$B1104)</f>
        <v>0</v>
      </c>
      <c r="M1104" s="107">
        <f>M378/SUMIFS(M$3:M$722,$B$3:$B$722,$B1104)*SUMIFS(Calculations!$E$3:$E$53,Calculations!$A$3:$A$53,$B1104)</f>
        <v>0</v>
      </c>
      <c r="N1104" s="107">
        <f>N378/SUMIFS(N$3:N$722,$B$3:$B$722,$B1104)*SUMIFS(Calculations!$E$3:$E$53,Calculations!$A$3:$A$53,$B1104)</f>
        <v>0</v>
      </c>
      <c r="O1104" s="107">
        <f>O378/SUMIFS(O$3:O$722,$B$3:$B$722,$B1104)*SUMIFS(Calculations!$E$3:$E$53,Calculations!$A$3:$A$53,$B1104)</f>
        <v>0</v>
      </c>
      <c r="P1104" s="107">
        <f>P378/SUMIFS(P$3:P$722,$B$3:$B$722,$B1104)*SUMIFS(Calculations!$E$3:$E$53,Calculations!$A$3:$A$53,$B1104)</f>
        <v>0</v>
      </c>
      <c r="Q1104" s="107">
        <f>Q378/SUMIFS(Q$3:Q$722,$B$3:$B$722,$B1104)*SUMIFS(Calculations!$E$3:$E$53,Calculations!$A$3:$A$53,$B1104)</f>
        <v>0</v>
      </c>
      <c r="R1104" s="107">
        <f>R378/SUMIFS(R$3:R$722,$B$3:$B$722,$B1104)*SUMIFS(Calculations!$E$3:$E$53,Calculations!$A$3:$A$53,$B1104)</f>
        <v>0</v>
      </c>
    </row>
    <row r="1105" spans="2:18" ht="15.75" customHeight="1">
      <c r="B1105" s="107" t="s">
        <v>568</v>
      </c>
      <c r="C1105" s="107" t="s">
        <v>448</v>
      </c>
      <c r="D1105" s="107" t="s">
        <v>639</v>
      </c>
      <c r="E1105" s="107" t="str">
        <f t="shared" si="305"/>
        <v>hard coal</v>
      </c>
      <c r="F1105" s="107">
        <f>F379/SUMIFS(F$3:F$722,$B$3:$B$722,$B1105)*SUMIFS(Calculations!$E$3:$E$53,Calculations!$A$3:$A$53,$B1105)</f>
        <v>0</v>
      </c>
      <c r="G1105" s="107">
        <f>G379/SUMIFS(G$3:G$722,$B$3:$B$722,$B1105)*SUMIFS(Calculations!$E$3:$E$53,Calculations!$A$3:$A$53,$B1105)</f>
        <v>0</v>
      </c>
      <c r="H1105" s="107">
        <f>H379/SUMIFS(H$3:H$722,$B$3:$B$722,$B1105)*SUMIFS(Calculations!$E$3:$E$53,Calculations!$A$3:$A$53,$B1105)</f>
        <v>0</v>
      </c>
      <c r="I1105" s="107">
        <f>I379/SUMIFS(I$3:I$722,$B$3:$B$722,$B1105)*SUMIFS(Calculations!$E$3:$E$53,Calculations!$A$3:$A$53,$B1105)</f>
        <v>0</v>
      </c>
      <c r="J1105" s="107">
        <f>J379/SUMIFS(J$3:J$722,$B$3:$B$722,$B1105)*SUMIFS(Calculations!$E$3:$E$53,Calculations!$A$3:$A$53,$B1105)</f>
        <v>0</v>
      </c>
      <c r="K1105" s="107">
        <f>K379/SUMIFS(K$3:K$722,$B$3:$B$722,$B1105)*SUMIFS(Calculations!$E$3:$E$53,Calculations!$A$3:$A$53,$B1105)</f>
        <v>0</v>
      </c>
      <c r="L1105" s="107">
        <f>L379/SUMIFS(L$3:L$722,$B$3:$B$722,$B1105)*SUMIFS(Calculations!$E$3:$E$53,Calculations!$A$3:$A$53,$B1105)</f>
        <v>0</v>
      </c>
      <c r="M1105" s="107">
        <f>M379/SUMIFS(M$3:M$722,$B$3:$B$722,$B1105)*SUMIFS(Calculations!$E$3:$E$53,Calculations!$A$3:$A$53,$B1105)</f>
        <v>0</v>
      </c>
      <c r="N1105" s="107">
        <f>N379/SUMIFS(N$3:N$722,$B$3:$B$722,$B1105)*SUMIFS(Calculations!$E$3:$E$53,Calculations!$A$3:$A$53,$B1105)</f>
        <v>0</v>
      </c>
      <c r="O1105" s="107">
        <f>O379/SUMIFS(O$3:O$722,$B$3:$B$722,$B1105)*SUMIFS(Calculations!$E$3:$E$53,Calculations!$A$3:$A$53,$B1105)</f>
        <v>0</v>
      </c>
      <c r="P1105" s="107">
        <f>P379/SUMIFS(P$3:P$722,$B$3:$B$722,$B1105)*SUMIFS(Calculations!$E$3:$E$53,Calculations!$A$3:$A$53,$B1105)</f>
        <v>0</v>
      </c>
      <c r="Q1105" s="107">
        <f>Q379/SUMIFS(Q$3:Q$722,$B$3:$B$722,$B1105)*SUMIFS(Calculations!$E$3:$E$53,Calculations!$A$3:$A$53,$B1105)</f>
        <v>0</v>
      </c>
      <c r="R1105" s="107">
        <f>R379/SUMIFS(R$3:R$722,$B$3:$B$722,$B1105)*SUMIFS(Calculations!$E$3:$E$53,Calculations!$A$3:$A$53,$B1105)</f>
        <v>0</v>
      </c>
    </row>
    <row r="1106" spans="2:18" ht="15.75" customHeight="1">
      <c r="B1106" s="107" t="s">
        <v>568</v>
      </c>
      <c r="C1106" s="107" t="s">
        <v>448</v>
      </c>
      <c r="D1106" s="107" t="s">
        <v>640</v>
      </c>
      <c r="E1106" s="107" t="str">
        <f t="shared" si="305"/>
        <v>solar thermal</v>
      </c>
      <c r="F1106" s="107">
        <f>F380/SUMIFS(F$3:F$722,$B$3:$B$722,$B1106)*SUMIFS(Calculations!$E$3:$E$53,Calculations!$A$3:$A$53,$B1106)</f>
        <v>0</v>
      </c>
      <c r="G1106" s="107">
        <f>G380/SUMIFS(G$3:G$722,$B$3:$B$722,$B1106)*SUMIFS(Calculations!$E$3:$E$53,Calculations!$A$3:$A$53,$B1106)</f>
        <v>0</v>
      </c>
      <c r="H1106" s="107">
        <f>H380/SUMIFS(H$3:H$722,$B$3:$B$722,$B1106)*SUMIFS(Calculations!$E$3:$E$53,Calculations!$A$3:$A$53,$B1106)</f>
        <v>0</v>
      </c>
      <c r="I1106" s="107">
        <f>I380/SUMIFS(I$3:I$722,$B$3:$B$722,$B1106)*SUMIFS(Calculations!$E$3:$E$53,Calculations!$A$3:$A$53,$B1106)</f>
        <v>0</v>
      </c>
      <c r="J1106" s="107">
        <f>J380/SUMIFS(J$3:J$722,$B$3:$B$722,$B1106)*SUMIFS(Calculations!$E$3:$E$53,Calculations!$A$3:$A$53,$B1106)</f>
        <v>0</v>
      </c>
      <c r="K1106" s="107">
        <f>K380/SUMIFS(K$3:K$722,$B$3:$B$722,$B1106)*SUMIFS(Calculations!$E$3:$E$53,Calculations!$A$3:$A$53,$B1106)</f>
        <v>0</v>
      </c>
      <c r="L1106" s="107">
        <f>L380/SUMIFS(L$3:L$722,$B$3:$B$722,$B1106)*SUMIFS(Calculations!$E$3:$E$53,Calculations!$A$3:$A$53,$B1106)</f>
        <v>0</v>
      </c>
      <c r="M1106" s="107">
        <f>M380/SUMIFS(M$3:M$722,$B$3:$B$722,$B1106)*SUMIFS(Calculations!$E$3:$E$53,Calculations!$A$3:$A$53,$B1106)</f>
        <v>0</v>
      </c>
      <c r="N1106" s="107">
        <f>N380/SUMIFS(N$3:N$722,$B$3:$B$722,$B1106)*SUMIFS(Calculations!$E$3:$E$53,Calculations!$A$3:$A$53,$B1106)</f>
        <v>0</v>
      </c>
      <c r="O1106" s="107">
        <f>O380/SUMIFS(O$3:O$722,$B$3:$B$722,$B1106)*SUMIFS(Calculations!$E$3:$E$53,Calculations!$A$3:$A$53,$B1106)</f>
        <v>0</v>
      </c>
      <c r="P1106" s="107">
        <f>P380/SUMIFS(P$3:P$722,$B$3:$B$722,$B1106)*SUMIFS(Calculations!$E$3:$E$53,Calculations!$A$3:$A$53,$B1106)</f>
        <v>0</v>
      </c>
      <c r="Q1106" s="107">
        <f>Q380/SUMIFS(Q$3:Q$722,$B$3:$B$722,$B1106)*SUMIFS(Calculations!$E$3:$E$53,Calculations!$A$3:$A$53,$B1106)</f>
        <v>0</v>
      </c>
      <c r="R1106" s="107">
        <f>R380/SUMIFS(R$3:R$722,$B$3:$B$722,$B1106)*SUMIFS(Calculations!$E$3:$E$53,Calculations!$A$3:$A$53,$B1106)</f>
        <v>0</v>
      </c>
    </row>
    <row r="1107" spans="2:18" ht="15.75" customHeight="1">
      <c r="B1107" s="107" t="s">
        <v>568</v>
      </c>
      <c r="C1107" s="107" t="s">
        <v>448</v>
      </c>
      <c r="D1107" s="107" t="s">
        <v>641</v>
      </c>
      <c r="E1107" s="107" t="str">
        <f t="shared" si="305"/>
        <v>geothermal</v>
      </c>
      <c r="F1107" s="107">
        <f>F381/SUMIFS(F$3:F$722,$B$3:$B$722,$B1107)*SUMIFS(Calculations!$E$3:$E$53,Calculations!$A$3:$A$53,$B1107)</f>
        <v>0</v>
      </c>
      <c r="G1107" s="107">
        <f>G381/SUMIFS(G$3:G$722,$B$3:$B$722,$B1107)*SUMIFS(Calculations!$E$3:$E$53,Calculations!$A$3:$A$53,$B1107)</f>
        <v>0</v>
      </c>
      <c r="H1107" s="107">
        <f>H381/SUMIFS(H$3:H$722,$B$3:$B$722,$B1107)*SUMIFS(Calculations!$E$3:$E$53,Calculations!$A$3:$A$53,$B1107)</f>
        <v>0</v>
      </c>
      <c r="I1107" s="107">
        <f>I381/SUMIFS(I$3:I$722,$B$3:$B$722,$B1107)*SUMIFS(Calculations!$E$3:$E$53,Calculations!$A$3:$A$53,$B1107)</f>
        <v>0</v>
      </c>
      <c r="J1107" s="107">
        <f>J381/SUMIFS(J$3:J$722,$B$3:$B$722,$B1107)*SUMIFS(Calculations!$E$3:$E$53,Calculations!$A$3:$A$53,$B1107)</f>
        <v>0</v>
      </c>
      <c r="K1107" s="107">
        <f>K381/SUMIFS(K$3:K$722,$B$3:$B$722,$B1107)*SUMIFS(Calculations!$E$3:$E$53,Calculations!$A$3:$A$53,$B1107)</f>
        <v>0</v>
      </c>
      <c r="L1107" s="107">
        <f>L381/SUMIFS(L$3:L$722,$B$3:$B$722,$B1107)*SUMIFS(Calculations!$E$3:$E$53,Calculations!$A$3:$A$53,$B1107)</f>
        <v>0</v>
      </c>
      <c r="M1107" s="107">
        <f>M381/SUMIFS(M$3:M$722,$B$3:$B$722,$B1107)*SUMIFS(Calculations!$E$3:$E$53,Calculations!$A$3:$A$53,$B1107)</f>
        <v>0</v>
      </c>
      <c r="N1107" s="107">
        <f>N381/SUMIFS(N$3:N$722,$B$3:$B$722,$B1107)*SUMIFS(Calculations!$E$3:$E$53,Calculations!$A$3:$A$53,$B1107)</f>
        <v>0</v>
      </c>
      <c r="O1107" s="107">
        <f>O381/SUMIFS(O$3:O$722,$B$3:$B$722,$B1107)*SUMIFS(Calculations!$E$3:$E$53,Calculations!$A$3:$A$53,$B1107)</f>
        <v>0</v>
      </c>
      <c r="P1107" s="107">
        <f>P381/SUMIFS(P$3:P$722,$B$3:$B$722,$B1107)*SUMIFS(Calculations!$E$3:$E$53,Calculations!$A$3:$A$53,$B1107)</f>
        <v>0</v>
      </c>
      <c r="Q1107" s="107">
        <f>Q381/SUMIFS(Q$3:Q$722,$B$3:$B$722,$B1107)*SUMIFS(Calculations!$E$3:$E$53,Calculations!$A$3:$A$53,$B1107)</f>
        <v>0</v>
      </c>
      <c r="R1107" s="107">
        <f>R381/SUMIFS(R$3:R$722,$B$3:$B$722,$B1107)*SUMIFS(Calculations!$E$3:$E$53,Calculations!$A$3:$A$53,$B1107)</f>
        <v>0</v>
      </c>
    </row>
    <row r="1108" spans="2:18" ht="15.75" customHeight="1">
      <c r="B1108" s="107" t="s">
        <v>568</v>
      </c>
      <c r="C1108" s="107" t="s">
        <v>448</v>
      </c>
      <c r="D1108" s="107" t="s">
        <v>642</v>
      </c>
      <c r="E1108" s="107" t="str">
        <f t="shared" si="305"/>
        <v>hydro</v>
      </c>
      <c r="F1108" s="107">
        <f>F382/SUMIFS(F$3:F$722,$B$3:$B$722,$B1108)*SUMIFS(Calculations!$E$3:$E$53,Calculations!$A$3:$A$53,$B1108)</f>
        <v>0</v>
      </c>
      <c r="G1108" s="107">
        <f>G382/SUMIFS(G$3:G$722,$B$3:$B$722,$B1108)*SUMIFS(Calculations!$E$3:$E$53,Calculations!$A$3:$A$53,$B1108)</f>
        <v>0</v>
      </c>
      <c r="H1108" s="107">
        <f>H382/SUMIFS(H$3:H$722,$B$3:$B$722,$B1108)*SUMIFS(Calculations!$E$3:$E$53,Calculations!$A$3:$A$53,$B1108)</f>
        <v>0</v>
      </c>
      <c r="I1108" s="107">
        <f>I382/SUMIFS(I$3:I$722,$B$3:$B$722,$B1108)*SUMIFS(Calculations!$E$3:$E$53,Calculations!$A$3:$A$53,$B1108)</f>
        <v>0</v>
      </c>
      <c r="J1108" s="107">
        <f>J382/SUMIFS(J$3:J$722,$B$3:$B$722,$B1108)*SUMIFS(Calculations!$E$3:$E$53,Calculations!$A$3:$A$53,$B1108)</f>
        <v>0</v>
      </c>
      <c r="K1108" s="107">
        <f>K382/SUMIFS(K$3:K$722,$B$3:$B$722,$B1108)*SUMIFS(Calculations!$E$3:$E$53,Calculations!$A$3:$A$53,$B1108)</f>
        <v>0</v>
      </c>
      <c r="L1108" s="107">
        <f>L382/SUMIFS(L$3:L$722,$B$3:$B$722,$B1108)*SUMIFS(Calculations!$E$3:$E$53,Calculations!$A$3:$A$53,$B1108)</f>
        <v>0</v>
      </c>
      <c r="M1108" s="107">
        <f>M382/SUMIFS(M$3:M$722,$B$3:$B$722,$B1108)*SUMIFS(Calculations!$E$3:$E$53,Calculations!$A$3:$A$53,$B1108)</f>
        <v>0</v>
      </c>
      <c r="N1108" s="107">
        <f>N382/SUMIFS(N$3:N$722,$B$3:$B$722,$B1108)*SUMIFS(Calculations!$E$3:$E$53,Calculations!$A$3:$A$53,$B1108)</f>
        <v>0</v>
      </c>
      <c r="O1108" s="107">
        <f>O382/SUMIFS(O$3:O$722,$B$3:$B$722,$B1108)*SUMIFS(Calculations!$E$3:$E$53,Calculations!$A$3:$A$53,$B1108)</f>
        <v>0</v>
      </c>
      <c r="P1108" s="107">
        <f>P382/SUMIFS(P$3:P$722,$B$3:$B$722,$B1108)*SUMIFS(Calculations!$E$3:$E$53,Calculations!$A$3:$A$53,$B1108)</f>
        <v>0</v>
      </c>
      <c r="Q1108" s="107">
        <f>Q382/SUMIFS(Q$3:Q$722,$B$3:$B$722,$B1108)*SUMIFS(Calculations!$E$3:$E$53,Calculations!$A$3:$A$53,$B1108)</f>
        <v>0</v>
      </c>
      <c r="R1108" s="107">
        <f>R382/SUMIFS(R$3:R$722,$B$3:$B$722,$B1108)*SUMIFS(Calculations!$E$3:$E$53,Calculations!$A$3:$A$53,$B1108)</f>
        <v>0</v>
      </c>
    </row>
    <row r="1109" spans="2:18" ht="15.75" customHeight="1">
      <c r="B1109" s="107" t="s">
        <v>568</v>
      </c>
      <c r="C1109" s="107" t="s">
        <v>448</v>
      </c>
      <c r="D1109" s="107" t="s">
        <v>632</v>
      </c>
      <c r="E1109" s="107" t="str">
        <f t="shared" si="305"/>
        <v>hydro</v>
      </c>
      <c r="F1109" s="107">
        <f>F383/SUMIFS(F$3:F$722,$B$3:$B$722,$B1109)*SUMIFS(Calculations!$E$3:$E$53,Calculations!$A$3:$A$53,$B1109)</f>
        <v>0</v>
      </c>
      <c r="G1109" s="107">
        <f>G383/SUMIFS(G$3:G$722,$B$3:$B$722,$B1109)*SUMIFS(Calculations!$E$3:$E$53,Calculations!$A$3:$A$53,$B1109)</f>
        <v>0</v>
      </c>
      <c r="H1109" s="107">
        <f>H383/SUMIFS(H$3:H$722,$B$3:$B$722,$B1109)*SUMIFS(Calculations!$E$3:$E$53,Calculations!$A$3:$A$53,$B1109)</f>
        <v>0</v>
      </c>
      <c r="I1109" s="107">
        <f>I383/SUMIFS(I$3:I$722,$B$3:$B$722,$B1109)*SUMIFS(Calculations!$E$3:$E$53,Calculations!$A$3:$A$53,$B1109)</f>
        <v>0</v>
      </c>
      <c r="J1109" s="107">
        <f>J383/SUMIFS(J$3:J$722,$B$3:$B$722,$B1109)*SUMIFS(Calculations!$E$3:$E$53,Calculations!$A$3:$A$53,$B1109)</f>
        <v>0</v>
      </c>
      <c r="K1109" s="107">
        <f>K383/SUMIFS(K$3:K$722,$B$3:$B$722,$B1109)*SUMIFS(Calculations!$E$3:$E$53,Calculations!$A$3:$A$53,$B1109)</f>
        <v>0</v>
      </c>
      <c r="L1109" s="107">
        <f>L383/SUMIFS(L$3:L$722,$B$3:$B$722,$B1109)*SUMIFS(Calculations!$E$3:$E$53,Calculations!$A$3:$A$53,$B1109)</f>
        <v>0</v>
      </c>
      <c r="M1109" s="107">
        <f>M383/SUMIFS(M$3:M$722,$B$3:$B$722,$B1109)*SUMIFS(Calculations!$E$3:$E$53,Calculations!$A$3:$A$53,$B1109)</f>
        <v>0</v>
      </c>
      <c r="N1109" s="107">
        <f>N383/SUMIFS(N$3:N$722,$B$3:$B$722,$B1109)*SUMIFS(Calculations!$E$3:$E$53,Calculations!$A$3:$A$53,$B1109)</f>
        <v>0</v>
      </c>
      <c r="O1109" s="107">
        <f>O383/SUMIFS(O$3:O$722,$B$3:$B$722,$B1109)*SUMIFS(Calculations!$E$3:$E$53,Calculations!$A$3:$A$53,$B1109)</f>
        <v>0</v>
      </c>
      <c r="P1109" s="107">
        <f>P383/SUMIFS(P$3:P$722,$B$3:$B$722,$B1109)*SUMIFS(Calculations!$E$3:$E$53,Calculations!$A$3:$A$53,$B1109)</f>
        <v>0</v>
      </c>
      <c r="Q1109" s="107">
        <f>Q383/SUMIFS(Q$3:Q$722,$B$3:$B$722,$B1109)*SUMIFS(Calculations!$E$3:$E$53,Calculations!$A$3:$A$53,$B1109)</f>
        <v>0</v>
      </c>
      <c r="R1109" s="107">
        <f>R383/SUMIFS(R$3:R$722,$B$3:$B$722,$B1109)*SUMIFS(Calculations!$E$3:$E$53,Calculations!$A$3:$A$53,$B1109)</f>
        <v>0</v>
      </c>
    </row>
    <row r="1110" spans="2:18" ht="15.75" customHeight="1">
      <c r="B1110" s="107" t="s">
        <v>568</v>
      </c>
      <c r="C1110" s="107" t="s">
        <v>448</v>
      </c>
      <c r="D1110" s="107" t="s">
        <v>643</v>
      </c>
      <c r="E1110" s="107" t="str">
        <f t="shared" si="305"/>
        <v>onshore wind</v>
      </c>
      <c r="F1110" s="107">
        <f>F384/SUMIFS(F$3:F$722,$B$3:$B$722,$B1110)*SUMIFS(Calculations!$E$3:$E$53,Calculations!$A$3:$A$53,$B1110)</f>
        <v>0</v>
      </c>
      <c r="G1110" s="107">
        <f>G384/SUMIFS(G$3:G$722,$B$3:$B$722,$B1110)*SUMIFS(Calculations!$E$3:$E$53,Calculations!$A$3:$A$53,$B1110)</f>
        <v>0</v>
      </c>
      <c r="H1110" s="107">
        <f>H384/SUMIFS(H$3:H$722,$B$3:$B$722,$B1110)*SUMIFS(Calculations!$E$3:$E$53,Calculations!$A$3:$A$53,$B1110)</f>
        <v>0</v>
      </c>
      <c r="I1110" s="107">
        <f>I384/SUMIFS(I$3:I$722,$B$3:$B$722,$B1110)*SUMIFS(Calculations!$E$3:$E$53,Calculations!$A$3:$A$53,$B1110)</f>
        <v>0</v>
      </c>
      <c r="J1110" s="107">
        <f>J384/SUMIFS(J$3:J$722,$B$3:$B$722,$B1110)*SUMIFS(Calculations!$E$3:$E$53,Calculations!$A$3:$A$53,$B1110)</f>
        <v>0</v>
      </c>
      <c r="K1110" s="107">
        <f>K384/SUMIFS(K$3:K$722,$B$3:$B$722,$B1110)*SUMIFS(Calculations!$E$3:$E$53,Calculations!$A$3:$A$53,$B1110)</f>
        <v>0</v>
      </c>
      <c r="L1110" s="107">
        <f>L384/SUMIFS(L$3:L$722,$B$3:$B$722,$B1110)*SUMIFS(Calculations!$E$3:$E$53,Calculations!$A$3:$A$53,$B1110)</f>
        <v>0</v>
      </c>
      <c r="M1110" s="107">
        <f>M384/SUMIFS(M$3:M$722,$B$3:$B$722,$B1110)*SUMIFS(Calculations!$E$3:$E$53,Calculations!$A$3:$A$53,$B1110)</f>
        <v>0</v>
      </c>
      <c r="N1110" s="107">
        <f>N384/SUMIFS(N$3:N$722,$B$3:$B$722,$B1110)*SUMIFS(Calculations!$E$3:$E$53,Calculations!$A$3:$A$53,$B1110)</f>
        <v>0</v>
      </c>
      <c r="O1110" s="107">
        <f>O384/SUMIFS(O$3:O$722,$B$3:$B$722,$B1110)*SUMIFS(Calculations!$E$3:$E$53,Calculations!$A$3:$A$53,$B1110)</f>
        <v>0</v>
      </c>
      <c r="P1110" s="107">
        <f>P384/SUMIFS(P$3:P$722,$B$3:$B$722,$B1110)*SUMIFS(Calculations!$E$3:$E$53,Calculations!$A$3:$A$53,$B1110)</f>
        <v>0</v>
      </c>
      <c r="Q1110" s="107">
        <f>Q384/SUMIFS(Q$3:Q$722,$B$3:$B$722,$B1110)*SUMIFS(Calculations!$E$3:$E$53,Calculations!$A$3:$A$53,$B1110)</f>
        <v>0</v>
      </c>
      <c r="R1110" s="107">
        <f>R384/SUMIFS(R$3:R$722,$B$3:$B$722,$B1110)*SUMIFS(Calculations!$E$3:$E$53,Calculations!$A$3:$A$53,$B1110)</f>
        <v>0</v>
      </c>
    </row>
    <row r="1111" spans="2:18" ht="15.75" customHeight="1">
      <c r="B1111" s="107" t="s">
        <v>568</v>
      </c>
      <c r="C1111" s="107" t="s">
        <v>448</v>
      </c>
      <c r="D1111" s="107" t="s">
        <v>644</v>
      </c>
      <c r="E1111" s="107" t="str">
        <f t="shared" si="305"/>
        <v>natural gas nonpeaker</v>
      </c>
      <c r="F1111" s="107">
        <f>F385/SUMIFS(F$3:F$722,$B$3:$B$722,$B1111)*SUMIFS(Calculations!$E$3:$E$53,Calculations!$A$3:$A$53,$B1111)</f>
        <v>0</v>
      </c>
      <c r="G1111" s="107">
        <f>G385/SUMIFS(G$3:G$722,$B$3:$B$722,$B1111)*SUMIFS(Calculations!$E$3:$E$53,Calculations!$A$3:$A$53,$B1111)</f>
        <v>0</v>
      </c>
      <c r="H1111" s="107">
        <f>H385/SUMIFS(H$3:H$722,$B$3:$B$722,$B1111)*SUMIFS(Calculations!$E$3:$E$53,Calculations!$A$3:$A$53,$B1111)</f>
        <v>0</v>
      </c>
      <c r="I1111" s="107">
        <f>I385/SUMIFS(I$3:I$722,$B$3:$B$722,$B1111)*SUMIFS(Calculations!$E$3:$E$53,Calculations!$A$3:$A$53,$B1111)</f>
        <v>0</v>
      </c>
      <c r="J1111" s="107">
        <f>J385/SUMIFS(J$3:J$722,$B$3:$B$722,$B1111)*SUMIFS(Calculations!$E$3:$E$53,Calculations!$A$3:$A$53,$B1111)</f>
        <v>0</v>
      </c>
      <c r="K1111" s="107">
        <f>K385/SUMIFS(K$3:K$722,$B$3:$B$722,$B1111)*SUMIFS(Calculations!$E$3:$E$53,Calculations!$A$3:$A$53,$B1111)</f>
        <v>0</v>
      </c>
      <c r="L1111" s="107">
        <f>L385/SUMIFS(L$3:L$722,$B$3:$B$722,$B1111)*SUMIFS(Calculations!$E$3:$E$53,Calculations!$A$3:$A$53,$B1111)</f>
        <v>0</v>
      </c>
      <c r="M1111" s="107">
        <f>M385/SUMIFS(M$3:M$722,$B$3:$B$722,$B1111)*SUMIFS(Calculations!$E$3:$E$53,Calculations!$A$3:$A$53,$B1111)</f>
        <v>0</v>
      </c>
      <c r="N1111" s="107">
        <f>N385/SUMIFS(N$3:N$722,$B$3:$B$722,$B1111)*SUMIFS(Calculations!$E$3:$E$53,Calculations!$A$3:$A$53,$B1111)</f>
        <v>0</v>
      </c>
      <c r="O1111" s="107">
        <f>O385/SUMIFS(O$3:O$722,$B$3:$B$722,$B1111)*SUMIFS(Calculations!$E$3:$E$53,Calculations!$A$3:$A$53,$B1111)</f>
        <v>0</v>
      </c>
      <c r="P1111" s="107">
        <f>P385/SUMIFS(P$3:P$722,$B$3:$B$722,$B1111)*SUMIFS(Calculations!$E$3:$E$53,Calculations!$A$3:$A$53,$B1111)</f>
        <v>0</v>
      </c>
      <c r="Q1111" s="107">
        <f>Q385/SUMIFS(Q$3:Q$722,$B$3:$B$722,$B1111)*SUMIFS(Calculations!$E$3:$E$53,Calculations!$A$3:$A$53,$B1111)</f>
        <v>0</v>
      </c>
      <c r="R1111" s="107">
        <f>R385/SUMIFS(R$3:R$722,$B$3:$B$722,$B1111)*SUMIFS(Calculations!$E$3:$E$53,Calculations!$A$3:$A$53,$B1111)</f>
        <v>0</v>
      </c>
    </row>
    <row r="1112" spans="2:18" ht="15.75" customHeight="1">
      <c r="B1112" s="107" t="s">
        <v>568</v>
      </c>
      <c r="C1112" s="107" t="s">
        <v>448</v>
      </c>
      <c r="D1112" s="107" t="s">
        <v>645</v>
      </c>
      <c r="E1112" s="107" t="str">
        <f t="shared" si="305"/>
        <v>natural gas peaker</v>
      </c>
      <c r="F1112" s="107">
        <f>F386/SUMIFS(F$3:F$722,$B$3:$B$722,$B1112)*SUMIFS(Calculations!$E$3:$E$53,Calculations!$A$3:$A$53,$B1112)</f>
        <v>0</v>
      </c>
      <c r="G1112" s="107">
        <f>G386/SUMIFS(G$3:G$722,$B$3:$B$722,$B1112)*SUMIFS(Calculations!$E$3:$E$53,Calculations!$A$3:$A$53,$B1112)</f>
        <v>0</v>
      </c>
      <c r="H1112" s="107">
        <f>H386/SUMIFS(H$3:H$722,$B$3:$B$722,$B1112)*SUMIFS(Calculations!$E$3:$E$53,Calculations!$A$3:$A$53,$B1112)</f>
        <v>0</v>
      </c>
      <c r="I1112" s="107">
        <f>I386/SUMIFS(I$3:I$722,$B$3:$B$722,$B1112)*SUMIFS(Calculations!$E$3:$E$53,Calculations!$A$3:$A$53,$B1112)</f>
        <v>0</v>
      </c>
      <c r="J1112" s="107">
        <f>J386/SUMIFS(J$3:J$722,$B$3:$B$722,$B1112)*SUMIFS(Calculations!$E$3:$E$53,Calculations!$A$3:$A$53,$B1112)</f>
        <v>0</v>
      </c>
      <c r="K1112" s="107">
        <f>K386/SUMIFS(K$3:K$722,$B$3:$B$722,$B1112)*SUMIFS(Calculations!$E$3:$E$53,Calculations!$A$3:$A$53,$B1112)</f>
        <v>0</v>
      </c>
      <c r="L1112" s="107">
        <f>L386/SUMIFS(L$3:L$722,$B$3:$B$722,$B1112)*SUMIFS(Calculations!$E$3:$E$53,Calculations!$A$3:$A$53,$B1112)</f>
        <v>0</v>
      </c>
      <c r="M1112" s="107">
        <f>M386/SUMIFS(M$3:M$722,$B$3:$B$722,$B1112)*SUMIFS(Calculations!$E$3:$E$53,Calculations!$A$3:$A$53,$B1112)</f>
        <v>0</v>
      </c>
      <c r="N1112" s="107">
        <f>N386/SUMIFS(N$3:N$722,$B$3:$B$722,$B1112)*SUMIFS(Calculations!$E$3:$E$53,Calculations!$A$3:$A$53,$B1112)</f>
        <v>0</v>
      </c>
      <c r="O1112" s="107">
        <f>O386/SUMIFS(O$3:O$722,$B$3:$B$722,$B1112)*SUMIFS(Calculations!$E$3:$E$53,Calculations!$A$3:$A$53,$B1112)</f>
        <v>0</v>
      </c>
      <c r="P1112" s="107">
        <f>P386/SUMIFS(P$3:P$722,$B$3:$B$722,$B1112)*SUMIFS(Calculations!$E$3:$E$53,Calculations!$A$3:$A$53,$B1112)</f>
        <v>0</v>
      </c>
      <c r="Q1112" s="107">
        <f>Q386/SUMIFS(Q$3:Q$722,$B$3:$B$722,$B1112)*SUMIFS(Calculations!$E$3:$E$53,Calculations!$A$3:$A$53,$B1112)</f>
        <v>0</v>
      </c>
      <c r="R1112" s="107">
        <f>R386/SUMIFS(R$3:R$722,$B$3:$B$722,$B1112)*SUMIFS(Calculations!$E$3:$E$53,Calculations!$A$3:$A$53,$B1112)</f>
        <v>0</v>
      </c>
    </row>
    <row r="1113" spans="2:18" ht="15.75" customHeight="1">
      <c r="B1113" s="107" t="s">
        <v>568</v>
      </c>
      <c r="C1113" s="107" t="s">
        <v>448</v>
      </c>
      <c r="D1113" s="107" t="s">
        <v>646</v>
      </c>
      <c r="E1113" s="107" t="str">
        <f t="shared" ref="E1113:E1176" si="306">LOOKUP(D1113,$U$2:$V$15,$V$2:$V$15)</f>
        <v>nuclear</v>
      </c>
      <c r="F1113" s="107">
        <f>F387/SUMIFS(F$3:F$722,$B$3:$B$722,$B1113)*SUMIFS(Calculations!$E$3:$E$53,Calculations!$A$3:$A$53,$B1113)</f>
        <v>0</v>
      </c>
      <c r="G1113" s="107">
        <f>G387/SUMIFS(G$3:G$722,$B$3:$B$722,$B1113)*SUMIFS(Calculations!$E$3:$E$53,Calculations!$A$3:$A$53,$B1113)</f>
        <v>0</v>
      </c>
      <c r="H1113" s="107">
        <f>H387/SUMIFS(H$3:H$722,$B$3:$B$722,$B1113)*SUMIFS(Calculations!$E$3:$E$53,Calculations!$A$3:$A$53,$B1113)</f>
        <v>0</v>
      </c>
      <c r="I1113" s="107">
        <f>I387/SUMIFS(I$3:I$722,$B$3:$B$722,$B1113)*SUMIFS(Calculations!$E$3:$E$53,Calculations!$A$3:$A$53,$B1113)</f>
        <v>0</v>
      </c>
      <c r="J1113" s="107">
        <f>J387/SUMIFS(J$3:J$722,$B$3:$B$722,$B1113)*SUMIFS(Calculations!$E$3:$E$53,Calculations!$A$3:$A$53,$B1113)</f>
        <v>0</v>
      </c>
      <c r="K1113" s="107">
        <f>K387/SUMIFS(K$3:K$722,$B$3:$B$722,$B1113)*SUMIFS(Calculations!$E$3:$E$53,Calculations!$A$3:$A$53,$B1113)</f>
        <v>0</v>
      </c>
      <c r="L1113" s="107">
        <f>L387/SUMIFS(L$3:L$722,$B$3:$B$722,$B1113)*SUMIFS(Calculations!$E$3:$E$53,Calculations!$A$3:$A$53,$B1113)</f>
        <v>0</v>
      </c>
      <c r="M1113" s="107">
        <f>M387/SUMIFS(M$3:M$722,$B$3:$B$722,$B1113)*SUMIFS(Calculations!$E$3:$E$53,Calculations!$A$3:$A$53,$B1113)</f>
        <v>0</v>
      </c>
      <c r="N1113" s="107">
        <f>N387/SUMIFS(N$3:N$722,$B$3:$B$722,$B1113)*SUMIFS(Calculations!$E$3:$E$53,Calculations!$A$3:$A$53,$B1113)</f>
        <v>0</v>
      </c>
      <c r="O1113" s="107">
        <f>O387/SUMIFS(O$3:O$722,$B$3:$B$722,$B1113)*SUMIFS(Calculations!$E$3:$E$53,Calculations!$A$3:$A$53,$B1113)</f>
        <v>0</v>
      </c>
      <c r="P1113" s="107">
        <f>P387/SUMIFS(P$3:P$722,$B$3:$B$722,$B1113)*SUMIFS(Calculations!$E$3:$E$53,Calculations!$A$3:$A$53,$B1113)</f>
        <v>0</v>
      </c>
      <c r="Q1113" s="107">
        <f>Q387/SUMIFS(Q$3:Q$722,$B$3:$B$722,$B1113)*SUMIFS(Calculations!$E$3:$E$53,Calculations!$A$3:$A$53,$B1113)</f>
        <v>0</v>
      </c>
      <c r="R1113" s="107">
        <f>R387/SUMIFS(R$3:R$722,$B$3:$B$722,$B1113)*SUMIFS(Calculations!$E$3:$E$53,Calculations!$A$3:$A$53,$B1113)</f>
        <v>0</v>
      </c>
    </row>
    <row r="1114" spans="2:18" ht="15.75" customHeight="1">
      <c r="B1114" s="107" t="s">
        <v>568</v>
      </c>
      <c r="C1114" s="107" t="s">
        <v>448</v>
      </c>
      <c r="D1114" s="107" t="s">
        <v>647</v>
      </c>
      <c r="E1114" s="107" t="str">
        <f t="shared" si="306"/>
        <v>offshore wind</v>
      </c>
      <c r="F1114" s="107">
        <f>F388/SUMIFS(F$3:F$722,$B$3:$B$722,$B1114)*SUMIFS(Calculations!$E$3:$E$53,Calculations!$A$3:$A$53,$B1114)</f>
        <v>0</v>
      </c>
      <c r="G1114" s="107">
        <f>G388/SUMIFS(G$3:G$722,$B$3:$B$722,$B1114)*SUMIFS(Calculations!$E$3:$E$53,Calculations!$A$3:$A$53,$B1114)</f>
        <v>0</v>
      </c>
      <c r="H1114" s="107">
        <f>H388/SUMIFS(H$3:H$722,$B$3:$B$722,$B1114)*SUMIFS(Calculations!$E$3:$E$53,Calculations!$A$3:$A$53,$B1114)</f>
        <v>0</v>
      </c>
      <c r="I1114" s="107">
        <f>I388/SUMIFS(I$3:I$722,$B$3:$B$722,$B1114)*SUMIFS(Calculations!$E$3:$E$53,Calculations!$A$3:$A$53,$B1114)</f>
        <v>0</v>
      </c>
      <c r="J1114" s="107">
        <f>J388/SUMIFS(J$3:J$722,$B$3:$B$722,$B1114)*SUMIFS(Calculations!$E$3:$E$53,Calculations!$A$3:$A$53,$B1114)</f>
        <v>0</v>
      </c>
      <c r="K1114" s="107">
        <f>K388/SUMIFS(K$3:K$722,$B$3:$B$722,$B1114)*SUMIFS(Calculations!$E$3:$E$53,Calculations!$A$3:$A$53,$B1114)</f>
        <v>0</v>
      </c>
      <c r="L1114" s="107">
        <f>L388/SUMIFS(L$3:L$722,$B$3:$B$722,$B1114)*SUMIFS(Calculations!$E$3:$E$53,Calculations!$A$3:$A$53,$B1114)</f>
        <v>0</v>
      </c>
      <c r="M1114" s="107">
        <f>M388/SUMIFS(M$3:M$722,$B$3:$B$722,$B1114)*SUMIFS(Calculations!$E$3:$E$53,Calculations!$A$3:$A$53,$B1114)</f>
        <v>0</v>
      </c>
      <c r="N1114" s="107">
        <f>N388/SUMIFS(N$3:N$722,$B$3:$B$722,$B1114)*SUMIFS(Calculations!$E$3:$E$53,Calculations!$A$3:$A$53,$B1114)</f>
        <v>0</v>
      </c>
      <c r="O1114" s="107">
        <f>O388/SUMIFS(O$3:O$722,$B$3:$B$722,$B1114)*SUMIFS(Calculations!$E$3:$E$53,Calculations!$A$3:$A$53,$B1114)</f>
        <v>0</v>
      </c>
      <c r="P1114" s="107">
        <f>P388/SUMIFS(P$3:P$722,$B$3:$B$722,$B1114)*SUMIFS(Calculations!$E$3:$E$53,Calculations!$A$3:$A$53,$B1114)</f>
        <v>0</v>
      </c>
      <c r="Q1114" s="107">
        <f>Q388/SUMIFS(Q$3:Q$722,$B$3:$B$722,$B1114)*SUMIFS(Calculations!$E$3:$E$53,Calculations!$A$3:$A$53,$B1114)</f>
        <v>0</v>
      </c>
      <c r="R1114" s="107">
        <f>R388/SUMIFS(R$3:R$722,$B$3:$B$722,$B1114)*SUMIFS(Calculations!$E$3:$E$53,Calculations!$A$3:$A$53,$B1114)</f>
        <v>0</v>
      </c>
    </row>
    <row r="1115" spans="2:18" ht="15.75" customHeight="1">
      <c r="B1115" s="107" t="s">
        <v>568</v>
      </c>
      <c r="C1115" s="107" t="s">
        <v>448</v>
      </c>
      <c r="D1115" s="107" t="s">
        <v>648</v>
      </c>
      <c r="E1115" s="107" t="str">
        <f t="shared" si="306"/>
        <v>crude oil</v>
      </c>
      <c r="F1115" s="107">
        <f>F389/SUMIFS(F$3:F$722,$B$3:$B$722,$B1115)*SUMIFS(Calculations!$E$3:$E$53,Calculations!$A$3:$A$53,$B1115)</f>
        <v>0</v>
      </c>
      <c r="G1115" s="107">
        <f>G389/SUMIFS(G$3:G$722,$B$3:$B$722,$B1115)*SUMIFS(Calculations!$E$3:$E$53,Calculations!$A$3:$A$53,$B1115)</f>
        <v>0</v>
      </c>
      <c r="H1115" s="107">
        <f>H389/SUMIFS(H$3:H$722,$B$3:$B$722,$B1115)*SUMIFS(Calculations!$E$3:$E$53,Calculations!$A$3:$A$53,$B1115)</f>
        <v>0</v>
      </c>
      <c r="I1115" s="107">
        <f>I389/SUMIFS(I$3:I$722,$B$3:$B$722,$B1115)*SUMIFS(Calculations!$E$3:$E$53,Calculations!$A$3:$A$53,$B1115)</f>
        <v>0</v>
      </c>
      <c r="J1115" s="107">
        <f>J389/SUMIFS(J$3:J$722,$B$3:$B$722,$B1115)*SUMIFS(Calculations!$E$3:$E$53,Calculations!$A$3:$A$53,$B1115)</f>
        <v>0</v>
      </c>
      <c r="K1115" s="107">
        <f>K389/SUMIFS(K$3:K$722,$B$3:$B$722,$B1115)*SUMIFS(Calculations!$E$3:$E$53,Calculations!$A$3:$A$53,$B1115)</f>
        <v>0</v>
      </c>
      <c r="L1115" s="107">
        <f>L389/SUMIFS(L$3:L$722,$B$3:$B$722,$B1115)*SUMIFS(Calculations!$E$3:$E$53,Calculations!$A$3:$A$53,$B1115)</f>
        <v>0</v>
      </c>
      <c r="M1115" s="107">
        <f>M389/SUMIFS(M$3:M$722,$B$3:$B$722,$B1115)*SUMIFS(Calculations!$E$3:$E$53,Calculations!$A$3:$A$53,$B1115)</f>
        <v>0</v>
      </c>
      <c r="N1115" s="107">
        <f>N389/SUMIFS(N$3:N$722,$B$3:$B$722,$B1115)*SUMIFS(Calculations!$E$3:$E$53,Calculations!$A$3:$A$53,$B1115)</f>
        <v>0</v>
      </c>
      <c r="O1115" s="107">
        <f>O389/SUMIFS(O$3:O$722,$B$3:$B$722,$B1115)*SUMIFS(Calculations!$E$3:$E$53,Calculations!$A$3:$A$53,$B1115)</f>
        <v>0</v>
      </c>
      <c r="P1115" s="107">
        <f>P389/SUMIFS(P$3:P$722,$B$3:$B$722,$B1115)*SUMIFS(Calculations!$E$3:$E$53,Calculations!$A$3:$A$53,$B1115)</f>
        <v>0</v>
      </c>
      <c r="Q1115" s="107">
        <f>Q389/SUMIFS(Q$3:Q$722,$B$3:$B$722,$B1115)*SUMIFS(Calculations!$E$3:$E$53,Calculations!$A$3:$A$53,$B1115)</f>
        <v>0</v>
      </c>
      <c r="R1115" s="107">
        <f>R389/SUMIFS(R$3:R$722,$B$3:$B$722,$B1115)*SUMIFS(Calculations!$E$3:$E$53,Calculations!$A$3:$A$53,$B1115)</f>
        <v>0</v>
      </c>
    </row>
    <row r="1116" spans="2:18" ht="15.75" customHeight="1">
      <c r="B1116" s="107" t="s">
        <v>568</v>
      </c>
      <c r="C1116" s="107" t="s">
        <v>448</v>
      </c>
      <c r="D1116" s="107" t="s">
        <v>649</v>
      </c>
      <c r="E1116" s="107" t="str">
        <f t="shared" si="306"/>
        <v>solar PV</v>
      </c>
      <c r="F1116" s="107">
        <f>F390/SUMIFS(F$3:F$722,$B$3:$B$722,$B1116)*SUMIFS(Calculations!$E$3:$E$53,Calculations!$A$3:$A$53,$B1116)</f>
        <v>0</v>
      </c>
      <c r="G1116" s="107">
        <f>G390/SUMIFS(G$3:G$722,$B$3:$B$722,$B1116)*SUMIFS(Calculations!$E$3:$E$53,Calculations!$A$3:$A$53,$B1116)</f>
        <v>0</v>
      </c>
      <c r="H1116" s="107">
        <f>H390/SUMIFS(H$3:H$722,$B$3:$B$722,$B1116)*SUMIFS(Calculations!$E$3:$E$53,Calculations!$A$3:$A$53,$B1116)</f>
        <v>0</v>
      </c>
      <c r="I1116" s="107">
        <f>I390/SUMIFS(I$3:I$722,$B$3:$B$722,$B1116)*SUMIFS(Calculations!$E$3:$E$53,Calculations!$A$3:$A$53,$B1116)</f>
        <v>0</v>
      </c>
      <c r="J1116" s="107">
        <f>J390/SUMIFS(J$3:J$722,$B$3:$B$722,$B1116)*SUMIFS(Calculations!$E$3:$E$53,Calculations!$A$3:$A$53,$B1116)</f>
        <v>0</v>
      </c>
      <c r="K1116" s="107">
        <f>K390/SUMIFS(K$3:K$722,$B$3:$B$722,$B1116)*SUMIFS(Calculations!$E$3:$E$53,Calculations!$A$3:$A$53,$B1116)</f>
        <v>0</v>
      </c>
      <c r="L1116" s="107">
        <f>L390/SUMIFS(L$3:L$722,$B$3:$B$722,$B1116)*SUMIFS(Calculations!$E$3:$E$53,Calculations!$A$3:$A$53,$B1116)</f>
        <v>0</v>
      </c>
      <c r="M1116" s="107">
        <f>M390/SUMIFS(M$3:M$722,$B$3:$B$722,$B1116)*SUMIFS(Calculations!$E$3:$E$53,Calculations!$A$3:$A$53,$B1116)</f>
        <v>0</v>
      </c>
      <c r="N1116" s="107">
        <f>N390/SUMIFS(N$3:N$722,$B$3:$B$722,$B1116)*SUMIFS(Calculations!$E$3:$E$53,Calculations!$A$3:$A$53,$B1116)</f>
        <v>0</v>
      </c>
      <c r="O1116" s="107">
        <f>O390/SUMIFS(O$3:O$722,$B$3:$B$722,$B1116)*SUMIFS(Calculations!$E$3:$E$53,Calculations!$A$3:$A$53,$B1116)</f>
        <v>0</v>
      </c>
      <c r="P1116" s="107">
        <f>P390/SUMIFS(P$3:P$722,$B$3:$B$722,$B1116)*SUMIFS(Calculations!$E$3:$E$53,Calculations!$A$3:$A$53,$B1116)</f>
        <v>0</v>
      </c>
      <c r="Q1116" s="107">
        <f>Q390/SUMIFS(Q$3:Q$722,$B$3:$B$722,$B1116)*SUMIFS(Calculations!$E$3:$E$53,Calculations!$A$3:$A$53,$B1116)</f>
        <v>0</v>
      </c>
      <c r="R1116" s="107">
        <f>R390/SUMIFS(R$3:R$722,$B$3:$B$722,$B1116)*SUMIFS(Calculations!$E$3:$E$53,Calculations!$A$3:$A$53,$B1116)</f>
        <v>0</v>
      </c>
    </row>
    <row r="1117" spans="2:18" ht="15.75" customHeight="1">
      <c r="B1117" s="107" t="s">
        <v>568</v>
      </c>
      <c r="C1117" s="107" t="s">
        <v>448</v>
      </c>
      <c r="D1117" s="107" t="s">
        <v>650</v>
      </c>
      <c r="E1117" s="107" t="str">
        <f t="shared" si="306"/>
        <v>storage</v>
      </c>
      <c r="F1117" s="107">
        <f>F391/SUMIFS(F$3:F$722,$B$3:$B$722,$B1117)*SUMIFS(Calculations!$E$3:$E$53,Calculations!$A$3:$A$53,$B1117)</f>
        <v>0</v>
      </c>
      <c r="G1117" s="107">
        <f>G391/SUMIFS(G$3:G$722,$B$3:$B$722,$B1117)*SUMIFS(Calculations!$E$3:$E$53,Calculations!$A$3:$A$53,$B1117)</f>
        <v>0</v>
      </c>
      <c r="H1117" s="107">
        <f>H391/SUMIFS(H$3:H$722,$B$3:$B$722,$B1117)*SUMIFS(Calculations!$E$3:$E$53,Calculations!$A$3:$A$53,$B1117)</f>
        <v>0</v>
      </c>
      <c r="I1117" s="107">
        <f>I391/SUMIFS(I$3:I$722,$B$3:$B$722,$B1117)*SUMIFS(Calculations!$E$3:$E$53,Calculations!$A$3:$A$53,$B1117)</f>
        <v>0</v>
      </c>
      <c r="J1117" s="107">
        <f>J391/SUMIFS(J$3:J$722,$B$3:$B$722,$B1117)*SUMIFS(Calculations!$E$3:$E$53,Calculations!$A$3:$A$53,$B1117)</f>
        <v>0</v>
      </c>
      <c r="K1117" s="107">
        <f>K391/SUMIFS(K$3:K$722,$B$3:$B$722,$B1117)*SUMIFS(Calculations!$E$3:$E$53,Calculations!$A$3:$A$53,$B1117)</f>
        <v>0</v>
      </c>
      <c r="L1117" s="107">
        <f>L391/SUMIFS(L$3:L$722,$B$3:$B$722,$B1117)*SUMIFS(Calculations!$E$3:$E$53,Calculations!$A$3:$A$53,$B1117)</f>
        <v>0</v>
      </c>
      <c r="M1117" s="107">
        <f>M391/SUMIFS(M$3:M$722,$B$3:$B$722,$B1117)*SUMIFS(Calculations!$E$3:$E$53,Calculations!$A$3:$A$53,$B1117)</f>
        <v>0</v>
      </c>
      <c r="N1117" s="107">
        <f>N391/SUMIFS(N$3:N$722,$B$3:$B$722,$B1117)*SUMIFS(Calculations!$E$3:$E$53,Calculations!$A$3:$A$53,$B1117)</f>
        <v>0</v>
      </c>
      <c r="O1117" s="107">
        <f>O391/SUMIFS(O$3:O$722,$B$3:$B$722,$B1117)*SUMIFS(Calculations!$E$3:$E$53,Calculations!$A$3:$A$53,$B1117)</f>
        <v>0</v>
      </c>
      <c r="P1117" s="107">
        <f>P391/SUMIFS(P$3:P$722,$B$3:$B$722,$B1117)*SUMIFS(Calculations!$E$3:$E$53,Calculations!$A$3:$A$53,$B1117)</f>
        <v>0</v>
      </c>
      <c r="Q1117" s="107">
        <f>Q391/SUMIFS(Q$3:Q$722,$B$3:$B$722,$B1117)*SUMIFS(Calculations!$E$3:$E$53,Calculations!$A$3:$A$53,$B1117)</f>
        <v>0</v>
      </c>
      <c r="R1117" s="107">
        <f>R391/SUMIFS(R$3:R$722,$B$3:$B$722,$B1117)*SUMIFS(Calculations!$E$3:$E$53,Calculations!$A$3:$A$53,$B1117)</f>
        <v>0</v>
      </c>
    </row>
    <row r="1118" spans="2:18" ht="15.75" customHeight="1">
      <c r="B1118" s="107" t="s">
        <v>568</v>
      </c>
      <c r="C1118" s="107" t="s">
        <v>448</v>
      </c>
      <c r="D1118" s="107" t="s">
        <v>652</v>
      </c>
      <c r="E1118" s="107" t="str">
        <f t="shared" si="306"/>
        <v>solar PV</v>
      </c>
      <c r="F1118" s="107">
        <f>F392/SUMIFS(F$3:F$722,$B$3:$B$722,$B1118)*SUMIFS(Calculations!$E$3:$E$53,Calculations!$A$3:$A$53,$B1118)</f>
        <v>0</v>
      </c>
      <c r="G1118" s="107">
        <f>G392/SUMIFS(G$3:G$722,$B$3:$B$722,$B1118)*SUMIFS(Calculations!$E$3:$E$53,Calculations!$A$3:$A$53,$B1118)</f>
        <v>0</v>
      </c>
      <c r="H1118" s="107">
        <f>H392/SUMIFS(H$3:H$722,$B$3:$B$722,$B1118)*SUMIFS(Calculations!$E$3:$E$53,Calculations!$A$3:$A$53,$B1118)</f>
        <v>0</v>
      </c>
      <c r="I1118" s="107">
        <f>I392/SUMIFS(I$3:I$722,$B$3:$B$722,$B1118)*SUMIFS(Calculations!$E$3:$E$53,Calculations!$A$3:$A$53,$B1118)</f>
        <v>0</v>
      </c>
      <c r="J1118" s="107">
        <f>J392/SUMIFS(J$3:J$722,$B$3:$B$722,$B1118)*SUMIFS(Calculations!$E$3:$E$53,Calculations!$A$3:$A$53,$B1118)</f>
        <v>0</v>
      </c>
      <c r="K1118" s="107">
        <f>K392/SUMIFS(K$3:K$722,$B$3:$B$722,$B1118)*SUMIFS(Calculations!$E$3:$E$53,Calculations!$A$3:$A$53,$B1118)</f>
        <v>0</v>
      </c>
      <c r="L1118" s="107">
        <f>L392/SUMIFS(L$3:L$722,$B$3:$B$722,$B1118)*SUMIFS(Calculations!$E$3:$E$53,Calculations!$A$3:$A$53,$B1118)</f>
        <v>0</v>
      </c>
      <c r="M1118" s="107">
        <f>M392/SUMIFS(M$3:M$722,$B$3:$B$722,$B1118)*SUMIFS(Calculations!$E$3:$E$53,Calculations!$A$3:$A$53,$B1118)</f>
        <v>0</v>
      </c>
      <c r="N1118" s="107">
        <f>N392/SUMIFS(N$3:N$722,$B$3:$B$722,$B1118)*SUMIFS(Calculations!$E$3:$E$53,Calculations!$A$3:$A$53,$B1118)</f>
        <v>0</v>
      </c>
      <c r="O1118" s="107">
        <f>O392/SUMIFS(O$3:O$722,$B$3:$B$722,$B1118)*SUMIFS(Calculations!$E$3:$E$53,Calculations!$A$3:$A$53,$B1118)</f>
        <v>0</v>
      </c>
      <c r="P1118" s="107">
        <f>P392/SUMIFS(P$3:P$722,$B$3:$B$722,$B1118)*SUMIFS(Calculations!$E$3:$E$53,Calculations!$A$3:$A$53,$B1118)</f>
        <v>0</v>
      </c>
      <c r="Q1118" s="107">
        <f>Q392/SUMIFS(Q$3:Q$722,$B$3:$B$722,$B1118)*SUMIFS(Calculations!$E$3:$E$53,Calculations!$A$3:$A$53,$B1118)</f>
        <v>0</v>
      </c>
      <c r="R1118" s="107">
        <f>R392/SUMIFS(R$3:R$722,$B$3:$B$722,$B1118)*SUMIFS(Calculations!$E$3:$E$53,Calculations!$A$3:$A$53,$B1118)</f>
        <v>0</v>
      </c>
    </row>
    <row r="1119" spans="2:18" ht="15.75" customHeight="1">
      <c r="B1119" s="107" t="s">
        <v>561</v>
      </c>
      <c r="C1119" s="107" t="s">
        <v>448</v>
      </c>
      <c r="D1119" s="107" t="s">
        <v>638</v>
      </c>
      <c r="E1119" s="107" t="str">
        <f t="shared" si="306"/>
        <v>biomass</v>
      </c>
      <c r="F1119" s="107">
        <f>F393/SUMIFS(F$3:F$722,$B$3:$B$722,$B1119)*SUMIFS(Calculations!$E$3:$E$53,Calculations!$A$3:$A$53,$B1119)</f>
        <v>0</v>
      </c>
      <c r="G1119" s="107">
        <f>G393/SUMIFS(G$3:G$722,$B$3:$B$722,$B1119)*SUMIFS(Calculations!$E$3:$E$53,Calculations!$A$3:$A$53,$B1119)</f>
        <v>0</v>
      </c>
      <c r="H1119" s="107">
        <f>H393/SUMIFS(H$3:H$722,$B$3:$B$722,$B1119)*SUMIFS(Calculations!$E$3:$E$53,Calculations!$A$3:$A$53,$B1119)</f>
        <v>0</v>
      </c>
      <c r="I1119" s="107">
        <f>I393/SUMIFS(I$3:I$722,$B$3:$B$722,$B1119)*SUMIFS(Calculations!$E$3:$E$53,Calculations!$A$3:$A$53,$B1119)</f>
        <v>0</v>
      </c>
      <c r="J1119" s="107">
        <f>J393/SUMIFS(J$3:J$722,$B$3:$B$722,$B1119)*SUMIFS(Calculations!$E$3:$E$53,Calculations!$A$3:$A$53,$B1119)</f>
        <v>0</v>
      </c>
      <c r="K1119" s="107">
        <f>K393/SUMIFS(K$3:K$722,$B$3:$B$722,$B1119)*SUMIFS(Calculations!$E$3:$E$53,Calculations!$A$3:$A$53,$B1119)</f>
        <v>0</v>
      </c>
      <c r="L1119" s="107">
        <f>L393/SUMIFS(L$3:L$722,$B$3:$B$722,$B1119)*SUMIFS(Calculations!$E$3:$E$53,Calculations!$A$3:$A$53,$B1119)</f>
        <v>0</v>
      </c>
      <c r="M1119" s="107">
        <f>M393/SUMIFS(M$3:M$722,$B$3:$B$722,$B1119)*SUMIFS(Calculations!$E$3:$E$53,Calculations!$A$3:$A$53,$B1119)</f>
        <v>0</v>
      </c>
      <c r="N1119" s="107">
        <f>N393/SUMIFS(N$3:N$722,$B$3:$B$722,$B1119)*SUMIFS(Calculations!$E$3:$E$53,Calculations!$A$3:$A$53,$B1119)</f>
        <v>0</v>
      </c>
      <c r="O1119" s="107">
        <f>O393/SUMIFS(O$3:O$722,$B$3:$B$722,$B1119)*SUMIFS(Calculations!$E$3:$E$53,Calculations!$A$3:$A$53,$B1119)</f>
        <v>0</v>
      </c>
      <c r="P1119" s="107">
        <f>P393/SUMIFS(P$3:P$722,$B$3:$B$722,$B1119)*SUMIFS(Calculations!$E$3:$E$53,Calculations!$A$3:$A$53,$B1119)</f>
        <v>0</v>
      </c>
      <c r="Q1119" s="107">
        <f>Q393/SUMIFS(Q$3:Q$722,$B$3:$B$722,$B1119)*SUMIFS(Calculations!$E$3:$E$53,Calculations!$A$3:$A$53,$B1119)</f>
        <v>0</v>
      </c>
      <c r="R1119" s="107">
        <f>R393/SUMIFS(R$3:R$722,$B$3:$B$722,$B1119)*SUMIFS(Calculations!$E$3:$E$53,Calculations!$A$3:$A$53,$B1119)</f>
        <v>0</v>
      </c>
    </row>
    <row r="1120" spans="2:18" ht="15.75" customHeight="1">
      <c r="B1120" s="107" t="s">
        <v>561</v>
      </c>
      <c r="C1120" s="107" t="s">
        <v>448</v>
      </c>
      <c r="D1120" s="107" t="s">
        <v>639</v>
      </c>
      <c r="E1120" s="107" t="str">
        <f t="shared" si="306"/>
        <v>hard coal</v>
      </c>
      <c r="F1120" s="107">
        <f>F394/SUMIFS(F$3:F$722,$B$3:$B$722,$B1120)*SUMIFS(Calculations!$E$3:$E$53,Calculations!$A$3:$A$53,$B1120)</f>
        <v>0</v>
      </c>
      <c r="G1120" s="107">
        <f>G394/SUMIFS(G$3:G$722,$B$3:$B$722,$B1120)*SUMIFS(Calculations!$E$3:$E$53,Calculations!$A$3:$A$53,$B1120)</f>
        <v>0</v>
      </c>
      <c r="H1120" s="107">
        <f>H394/SUMIFS(H$3:H$722,$B$3:$B$722,$B1120)*SUMIFS(Calculations!$E$3:$E$53,Calculations!$A$3:$A$53,$B1120)</f>
        <v>0</v>
      </c>
      <c r="I1120" s="107">
        <f>I394/SUMIFS(I$3:I$722,$B$3:$B$722,$B1120)*SUMIFS(Calculations!$E$3:$E$53,Calculations!$A$3:$A$53,$B1120)</f>
        <v>0</v>
      </c>
      <c r="J1120" s="107">
        <f>J394/SUMIFS(J$3:J$722,$B$3:$B$722,$B1120)*SUMIFS(Calculations!$E$3:$E$53,Calculations!$A$3:$A$53,$B1120)</f>
        <v>0</v>
      </c>
      <c r="K1120" s="107">
        <f>K394/SUMIFS(K$3:K$722,$B$3:$B$722,$B1120)*SUMIFS(Calculations!$E$3:$E$53,Calculations!$A$3:$A$53,$B1120)</f>
        <v>0</v>
      </c>
      <c r="L1120" s="107">
        <f>L394/SUMIFS(L$3:L$722,$B$3:$B$722,$B1120)*SUMIFS(Calculations!$E$3:$E$53,Calculations!$A$3:$A$53,$B1120)</f>
        <v>0</v>
      </c>
      <c r="M1120" s="107">
        <f>M394/SUMIFS(M$3:M$722,$B$3:$B$722,$B1120)*SUMIFS(Calculations!$E$3:$E$53,Calculations!$A$3:$A$53,$B1120)</f>
        <v>0</v>
      </c>
      <c r="N1120" s="107">
        <f>N394/SUMIFS(N$3:N$722,$B$3:$B$722,$B1120)*SUMIFS(Calculations!$E$3:$E$53,Calculations!$A$3:$A$53,$B1120)</f>
        <v>0</v>
      </c>
      <c r="O1120" s="107">
        <f>O394/SUMIFS(O$3:O$722,$B$3:$B$722,$B1120)*SUMIFS(Calculations!$E$3:$E$53,Calculations!$A$3:$A$53,$B1120)</f>
        <v>0</v>
      </c>
      <c r="P1120" s="107">
        <f>P394/SUMIFS(P$3:P$722,$B$3:$B$722,$B1120)*SUMIFS(Calculations!$E$3:$E$53,Calculations!$A$3:$A$53,$B1120)</f>
        <v>0</v>
      </c>
      <c r="Q1120" s="107">
        <f>Q394/SUMIFS(Q$3:Q$722,$B$3:$B$722,$B1120)*SUMIFS(Calculations!$E$3:$E$53,Calculations!$A$3:$A$53,$B1120)</f>
        <v>0</v>
      </c>
      <c r="R1120" s="107">
        <f>R394/SUMIFS(R$3:R$722,$B$3:$B$722,$B1120)*SUMIFS(Calculations!$E$3:$E$53,Calculations!$A$3:$A$53,$B1120)</f>
        <v>0</v>
      </c>
    </row>
    <row r="1121" spans="2:18" ht="15.75" customHeight="1">
      <c r="B1121" s="107" t="s">
        <v>561</v>
      </c>
      <c r="C1121" s="107" t="s">
        <v>448</v>
      </c>
      <c r="D1121" s="107" t="s">
        <v>640</v>
      </c>
      <c r="E1121" s="107" t="str">
        <f t="shared" si="306"/>
        <v>solar thermal</v>
      </c>
      <c r="F1121" s="107">
        <f>F395/SUMIFS(F$3:F$722,$B$3:$B$722,$B1121)*SUMIFS(Calculations!$E$3:$E$53,Calculations!$A$3:$A$53,$B1121)</f>
        <v>0</v>
      </c>
      <c r="G1121" s="107">
        <f>G395/SUMIFS(G$3:G$722,$B$3:$B$722,$B1121)*SUMIFS(Calculations!$E$3:$E$53,Calculations!$A$3:$A$53,$B1121)</f>
        <v>0</v>
      </c>
      <c r="H1121" s="107">
        <f>H395/SUMIFS(H$3:H$722,$B$3:$B$722,$B1121)*SUMIFS(Calculations!$E$3:$E$53,Calculations!$A$3:$A$53,$B1121)</f>
        <v>0</v>
      </c>
      <c r="I1121" s="107">
        <f>I395/SUMIFS(I$3:I$722,$B$3:$B$722,$B1121)*SUMIFS(Calculations!$E$3:$E$53,Calculations!$A$3:$A$53,$B1121)</f>
        <v>0</v>
      </c>
      <c r="J1121" s="107">
        <f>J395/SUMIFS(J$3:J$722,$B$3:$B$722,$B1121)*SUMIFS(Calculations!$E$3:$E$53,Calculations!$A$3:$A$53,$B1121)</f>
        <v>0</v>
      </c>
      <c r="K1121" s="107">
        <f>K395/SUMIFS(K$3:K$722,$B$3:$B$722,$B1121)*SUMIFS(Calculations!$E$3:$E$53,Calculations!$A$3:$A$53,$B1121)</f>
        <v>0</v>
      </c>
      <c r="L1121" s="107">
        <f>L395/SUMIFS(L$3:L$722,$B$3:$B$722,$B1121)*SUMIFS(Calculations!$E$3:$E$53,Calculations!$A$3:$A$53,$B1121)</f>
        <v>0</v>
      </c>
      <c r="M1121" s="107">
        <f>M395/SUMIFS(M$3:M$722,$B$3:$B$722,$B1121)*SUMIFS(Calculations!$E$3:$E$53,Calculations!$A$3:$A$53,$B1121)</f>
        <v>0</v>
      </c>
      <c r="N1121" s="107">
        <f>N395/SUMIFS(N$3:N$722,$B$3:$B$722,$B1121)*SUMIFS(Calculations!$E$3:$E$53,Calculations!$A$3:$A$53,$B1121)</f>
        <v>0</v>
      </c>
      <c r="O1121" s="107">
        <f>O395/SUMIFS(O$3:O$722,$B$3:$B$722,$B1121)*SUMIFS(Calculations!$E$3:$E$53,Calculations!$A$3:$A$53,$B1121)</f>
        <v>0</v>
      </c>
      <c r="P1121" s="107">
        <f>P395/SUMIFS(P$3:P$722,$B$3:$B$722,$B1121)*SUMIFS(Calculations!$E$3:$E$53,Calculations!$A$3:$A$53,$B1121)</f>
        <v>0</v>
      </c>
      <c r="Q1121" s="107">
        <f>Q395/SUMIFS(Q$3:Q$722,$B$3:$B$722,$B1121)*SUMIFS(Calculations!$E$3:$E$53,Calculations!$A$3:$A$53,$B1121)</f>
        <v>0</v>
      </c>
      <c r="R1121" s="107">
        <f>R395/SUMIFS(R$3:R$722,$B$3:$B$722,$B1121)*SUMIFS(Calculations!$E$3:$E$53,Calculations!$A$3:$A$53,$B1121)</f>
        <v>0</v>
      </c>
    </row>
    <row r="1122" spans="2:18" ht="15.75" customHeight="1">
      <c r="B1122" s="107" t="s">
        <v>561</v>
      </c>
      <c r="C1122" s="107" t="s">
        <v>448</v>
      </c>
      <c r="D1122" s="107" t="s">
        <v>641</v>
      </c>
      <c r="E1122" s="107" t="str">
        <f t="shared" si="306"/>
        <v>geothermal</v>
      </c>
      <c r="F1122" s="107">
        <f>F396/SUMIFS(F$3:F$722,$B$3:$B$722,$B1122)*SUMIFS(Calculations!$E$3:$E$53,Calculations!$A$3:$A$53,$B1122)</f>
        <v>0</v>
      </c>
      <c r="G1122" s="107">
        <f>G396/SUMIFS(G$3:G$722,$B$3:$B$722,$B1122)*SUMIFS(Calculations!$E$3:$E$53,Calculations!$A$3:$A$53,$B1122)</f>
        <v>0</v>
      </c>
      <c r="H1122" s="107">
        <f>H396/SUMIFS(H$3:H$722,$B$3:$B$722,$B1122)*SUMIFS(Calculations!$E$3:$E$53,Calculations!$A$3:$A$53,$B1122)</f>
        <v>0</v>
      </c>
      <c r="I1122" s="107">
        <f>I396/SUMIFS(I$3:I$722,$B$3:$B$722,$B1122)*SUMIFS(Calculations!$E$3:$E$53,Calculations!$A$3:$A$53,$B1122)</f>
        <v>0</v>
      </c>
      <c r="J1122" s="107">
        <f>J396/SUMIFS(J$3:J$722,$B$3:$B$722,$B1122)*SUMIFS(Calculations!$E$3:$E$53,Calculations!$A$3:$A$53,$B1122)</f>
        <v>0</v>
      </c>
      <c r="K1122" s="107">
        <f>K396/SUMIFS(K$3:K$722,$B$3:$B$722,$B1122)*SUMIFS(Calculations!$E$3:$E$53,Calculations!$A$3:$A$53,$B1122)</f>
        <v>0</v>
      </c>
      <c r="L1122" s="107">
        <f>L396/SUMIFS(L$3:L$722,$B$3:$B$722,$B1122)*SUMIFS(Calculations!$E$3:$E$53,Calculations!$A$3:$A$53,$B1122)</f>
        <v>0</v>
      </c>
      <c r="M1122" s="107">
        <f>M396/SUMIFS(M$3:M$722,$B$3:$B$722,$B1122)*SUMIFS(Calculations!$E$3:$E$53,Calculations!$A$3:$A$53,$B1122)</f>
        <v>0</v>
      </c>
      <c r="N1122" s="107">
        <f>N396/SUMIFS(N$3:N$722,$B$3:$B$722,$B1122)*SUMIFS(Calculations!$E$3:$E$53,Calculations!$A$3:$A$53,$B1122)</f>
        <v>0</v>
      </c>
      <c r="O1122" s="107">
        <f>O396/SUMIFS(O$3:O$722,$B$3:$B$722,$B1122)*SUMIFS(Calculations!$E$3:$E$53,Calculations!$A$3:$A$53,$B1122)</f>
        <v>0</v>
      </c>
      <c r="P1122" s="107">
        <f>P396/SUMIFS(P$3:P$722,$B$3:$B$722,$B1122)*SUMIFS(Calculations!$E$3:$E$53,Calculations!$A$3:$A$53,$B1122)</f>
        <v>0</v>
      </c>
      <c r="Q1122" s="107">
        <f>Q396/SUMIFS(Q$3:Q$722,$B$3:$B$722,$B1122)*SUMIFS(Calculations!$E$3:$E$53,Calculations!$A$3:$A$53,$B1122)</f>
        <v>0</v>
      </c>
      <c r="R1122" s="107">
        <f>R396/SUMIFS(R$3:R$722,$B$3:$B$722,$B1122)*SUMIFS(Calculations!$E$3:$E$53,Calculations!$A$3:$A$53,$B1122)</f>
        <v>0</v>
      </c>
    </row>
    <row r="1123" spans="2:18" ht="15.75" customHeight="1">
      <c r="B1123" s="107" t="s">
        <v>561</v>
      </c>
      <c r="C1123" s="107" t="s">
        <v>448</v>
      </c>
      <c r="D1123" s="107" t="s">
        <v>642</v>
      </c>
      <c r="E1123" s="107" t="str">
        <f t="shared" si="306"/>
        <v>hydro</v>
      </c>
      <c r="F1123" s="107">
        <f>F397/SUMIFS(F$3:F$722,$B$3:$B$722,$B1123)*SUMIFS(Calculations!$E$3:$E$53,Calculations!$A$3:$A$53,$B1123)</f>
        <v>0</v>
      </c>
      <c r="G1123" s="107">
        <f>G397/SUMIFS(G$3:G$722,$B$3:$B$722,$B1123)*SUMIFS(Calculations!$E$3:$E$53,Calculations!$A$3:$A$53,$B1123)</f>
        <v>0</v>
      </c>
      <c r="H1123" s="107">
        <f>H397/SUMIFS(H$3:H$722,$B$3:$B$722,$B1123)*SUMIFS(Calculations!$E$3:$E$53,Calculations!$A$3:$A$53,$B1123)</f>
        <v>0</v>
      </c>
      <c r="I1123" s="107">
        <f>I397/SUMIFS(I$3:I$722,$B$3:$B$722,$B1123)*SUMIFS(Calculations!$E$3:$E$53,Calculations!$A$3:$A$53,$B1123)</f>
        <v>0</v>
      </c>
      <c r="J1123" s="107">
        <f>J397/SUMIFS(J$3:J$722,$B$3:$B$722,$B1123)*SUMIFS(Calculations!$E$3:$E$53,Calculations!$A$3:$A$53,$B1123)</f>
        <v>0</v>
      </c>
      <c r="K1123" s="107">
        <f>K397/SUMIFS(K$3:K$722,$B$3:$B$722,$B1123)*SUMIFS(Calculations!$E$3:$E$53,Calculations!$A$3:$A$53,$B1123)</f>
        <v>0</v>
      </c>
      <c r="L1123" s="107">
        <f>L397/SUMIFS(L$3:L$722,$B$3:$B$722,$B1123)*SUMIFS(Calculations!$E$3:$E$53,Calculations!$A$3:$A$53,$B1123)</f>
        <v>0</v>
      </c>
      <c r="M1123" s="107">
        <f>M397/SUMIFS(M$3:M$722,$B$3:$B$722,$B1123)*SUMIFS(Calculations!$E$3:$E$53,Calculations!$A$3:$A$53,$B1123)</f>
        <v>0</v>
      </c>
      <c r="N1123" s="107">
        <f>N397/SUMIFS(N$3:N$722,$B$3:$B$722,$B1123)*SUMIFS(Calculations!$E$3:$E$53,Calculations!$A$3:$A$53,$B1123)</f>
        <v>0</v>
      </c>
      <c r="O1123" s="107">
        <f>O397/SUMIFS(O$3:O$722,$B$3:$B$722,$B1123)*SUMIFS(Calculations!$E$3:$E$53,Calculations!$A$3:$A$53,$B1123)</f>
        <v>0</v>
      </c>
      <c r="P1123" s="107">
        <f>P397/SUMIFS(P$3:P$722,$B$3:$B$722,$B1123)*SUMIFS(Calculations!$E$3:$E$53,Calculations!$A$3:$A$53,$B1123)</f>
        <v>0</v>
      </c>
      <c r="Q1123" s="107">
        <f>Q397/SUMIFS(Q$3:Q$722,$B$3:$B$722,$B1123)*SUMIFS(Calculations!$E$3:$E$53,Calculations!$A$3:$A$53,$B1123)</f>
        <v>0</v>
      </c>
      <c r="R1123" s="107">
        <f>R397/SUMIFS(R$3:R$722,$B$3:$B$722,$B1123)*SUMIFS(Calculations!$E$3:$E$53,Calculations!$A$3:$A$53,$B1123)</f>
        <v>0</v>
      </c>
    </row>
    <row r="1124" spans="2:18" ht="15.75" customHeight="1">
      <c r="B1124" s="107" t="s">
        <v>561</v>
      </c>
      <c r="C1124" s="107" t="s">
        <v>448</v>
      </c>
      <c r="D1124" s="107" t="s">
        <v>632</v>
      </c>
      <c r="E1124" s="107" t="str">
        <f t="shared" si="306"/>
        <v>hydro</v>
      </c>
      <c r="F1124" s="107">
        <f>F398/SUMIFS(F$3:F$722,$B$3:$B$722,$B1124)*SUMIFS(Calculations!$E$3:$E$53,Calculations!$A$3:$A$53,$B1124)</f>
        <v>0</v>
      </c>
      <c r="G1124" s="107">
        <f>G398/SUMIFS(G$3:G$722,$B$3:$B$722,$B1124)*SUMIFS(Calculations!$E$3:$E$53,Calculations!$A$3:$A$53,$B1124)</f>
        <v>0</v>
      </c>
      <c r="H1124" s="107">
        <f>H398/SUMIFS(H$3:H$722,$B$3:$B$722,$B1124)*SUMIFS(Calculations!$E$3:$E$53,Calculations!$A$3:$A$53,$B1124)</f>
        <v>0</v>
      </c>
      <c r="I1124" s="107">
        <f>I398/SUMIFS(I$3:I$722,$B$3:$B$722,$B1124)*SUMIFS(Calculations!$E$3:$E$53,Calculations!$A$3:$A$53,$B1124)</f>
        <v>0</v>
      </c>
      <c r="J1124" s="107">
        <f>J398/SUMIFS(J$3:J$722,$B$3:$B$722,$B1124)*SUMIFS(Calculations!$E$3:$E$53,Calculations!$A$3:$A$53,$B1124)</f>
        <v>0</v>
      </c>
      <c r="K1124" s="107">
        <f>K398/SUMIFS(K$3:K$722,$B$3:$B$722,$B1124)*SUMIFS(Calculations!$E$3:$E$53,Calculations!$A$3:$A$53,$B1124)</f>
        <v>0</v>
      </c>
      <c r="L1124" s="107">
        <f>L398/SUMIFS(L$3:L$722,$B$3:$B$722,$B1124)*SUMIFS(Calculations!$E$3:$E$53,Calculations!$A$3:$A$53,$B1124)</f>
        <v>0</v>
      </c>
      <c r="M1124" s="107">
        <f>M398/SUMIFS(M$3:M$722,$B$3:$B$722,$B1124)*SUMIFS(Calculations!$E$3:$E$53,Calculations!$A$3:$A$53,$B1124)</f>
        <v>0</v>
      </c>
      <c r="N1124" s="107">
        <f>N398/SUMIFS(N$3:N$722,$B$3:$B$722,$B1124)*SUMIFS(Calculations!$E$3:$E$53,Calculations!$A$3:$A$53,$B1124)</f>
        <v>0</v>
      </c>
      <c r="O1124" s="107">
        <f>O398/SUMIFS(O$3:O$722,$B$3:$B$722,$B1124)*SUMIFS(Calculations!$E$3:$E$53,Calculations!$A$3:$A$53,$B1124)</f>
        <v>0</v>
      </c>
      <c r="P1124" s="107">
        <f>P398/SUMIFS(P$3:P$722,$B$3:$B$722,$B1124)*SUMIFS(Calculations!$E$3:$E$53,Calculations!$A$3:$A$53,$B1124)</f>
        <v>0</v>
      </c>
      <c r="Q1124" s="107">
        <f>Q398/SUMIFS(Q$3:Q$722,$B$3:$B$722,$B1124)*SUMIFS(Calculations!$E$3:$E$53,Calculations!$A$3:$A$53,$B1124)</f>
        <v>0</v>
      </c>
      <c r="R1124" s="107">
        <f>R398/SUMIFS(R$3:R$722,$B$3:$B$722,$B1124)*SUMIFS(Calculations!$E$3:$E$53,Calculations!$A$3:$A$53,$B1124)</f>
        <v>0</v>
      </c>
    </row>
    <row r="1125" spans="2:18" ht="15.75" customHeight="1">
      <c r="B1125" s="107" t="s">
        <v>561</v>
      </c>
      <c r="C1125" s="107" t="s">
        <v>448</v>
      </c>
      <c r="D1125" s="107" t="s">
        <v>643</v>
      </c>
      <c r="E1125" s="107" t="str">
        <f t="shared" si="306"/>
        <v>onshore wind</v>
      </c>
      <c r="F1125" s="107">
        <f>F399/SUMIFS(F$3:F$722,$B$3:$B$722,$B1125)*SUMIFS(Calculations!$E$3:$E$53,Calculations!$A$3:$A$53,$B1125)</f>
        <v>0</v>
      </c>
      <c r="G1125" s="107">
        <f>G399/SUMIFS(G$3:G$722,$B$3:$B$722,$B1125)*SUMIFS(Calculations!$E$3:$E$53,Calculations!$A$3:$A$53,$B1125)</f>
        <v>0</v>
      </c>
      <c r="H1125" s="107">
        <f>H399/SUMIFS(H$3:H$722,$B$3:$B$722,$B1125)*SUMIFS(Calculations!$E$3:$E$53,Calculations!$A$3:$A$53,$B1125)</f>
        <v>0</v>
      </c>
      <c r="I1125" s="107">
        <f>I399/SUMIFS(I$3:I$722,$B$3:$B$722,$B1125)*SUMIFS(Calculations!$E$3:$E$53,Calculations!$A$3:$A$53,$B1125)</f>
        <v>0</v>
      </c>
      <c r="J1125" s="107">
        <f>J399/SUMIFS(J$3:J$722,$B$3:$B$722,$B1125)*SUMIFS(Calculations!$E$3:$E$53,Calculations!$A$3:$A$53,$B1125)</f>
        <v>0</v>
      </c>
      <c r="K1125" s="107">
        <f>K399/SUMIFS(K$3:K$722,$B$3:$B$722,$B1125)*SUMIFS(Calculations!$E$3:$E$53,Calculations!$A$3:$A$53,$B1125)</f>
        <v>0</v>
      </c>
      <c r="L1125" s="107">
        <f>L399/SUMIFS(L$3:L$722,$B$3:$B$722,$B1125)*SUMIFS(Calculations!$E$3:$E$53,Calculations!$A$3:$A$53,$B1125)</f>
        <v>0</v>
      </c>
      <c r="M1125" s="107">
        <f>M399/SUMIFS(M$3:M$722,$B$3:$B$722,$B1125)*SUMIFS(Calculations!$E$3:$E$53,Calculations!$A$3:$A$53,$B1125)</f>
        <v>0</v>
      </c>
      <c r="N1125" s="107">
        <f>N399/SUMIFS(N$3:N$722,$B$3:$B$722,$B1125)*SUMIFS(Calculations!$E$3:$E$53,Calculations!$A$3:$A$53,$B1125)</f>
        <v>0</v>
      </c>
      <c r="O1125" s="107">
        <f>O399/SUMIFS(O$3:O$722,$B$3:$B$722,$B1125)*SUMIFS(Calculations!$E$3:$E$53,Calculations!$A$3:$A$53,$B1125)</f>
        <v>0</v>
      </c>
      <c r="P1125" s="107">
        <f>P399/SUMIFS(P$3:P$722,$B$3:$B$722,$B1125)*SUMIFS(Calculations!$E$3:$E$53,Calculations!$A$3:$A$53,$B1125)</f>
        <v>0</v>
      </c>
      <c r="Q1125" s="107">
        <f>Q399/SUMIFS(Q$3:Q$722,$B$3:$B$722,$B1125)*SUMIFS(Calculations!$E$3:$E$53,Calculations!$A$3:$A$53,$B1125)</f>
        <v>0</v>
      </c>
      <c r="R1125" s="107">
        <f>R399/SUMIFS(R$3:R$722,$B$3:$B$722,$B1125)*SUMIFS(Calculations!$E$3:$E$53,Calculations!$A$3:$A$53,$B1125)</f>
        <v>0</v>
      </c>
    </row>
    <row r="1126" spans="2:18" ht="15.75" customHeight="1">
      <c r="B1126" s="107" t="s">
        <v>561</v>
      </c>
      <c r="C1126" s="107" t="s">
        <v>448</v>
      </c>
      <c r="D1126" s="107" t="s">
        <v>644</v>
      </c>
      <c r="E1126" s="107" t="str">
        <f t="shared" si="306"/>
        <v>natural gas nonpeaker</v>
      </c>
      <c r="F1126" s="107">
        <f>F400/SUMIFS(F$3:F$722,$B$3:$B$722,$B1126)*SUMIFS(Calculations!$E$3:$E$53,Calculations!$A$3:$A$53,$B1126)</f>
        <v>0</v>
      </c>
      <c r="G1126" s="107">
        <f>G400/SUMIFS(G$3:G$722,$B$3:$B$722,$B1126)*SUMIFS(Calculations!$E$3:$E$53,Calculations!$A$3:$A$53,$B1126)</f>
        <v>0</v>
      </c>
      <c r="H1126" s="107">
        <f>H400/SUMIFS(H$3:H$722,$B$3:$B$722,$B1126)*SUMIFS(Calculations!$E$3:$E$53,Calculations!$A$3:$A$53,$B1126)</f>
        <v>0</v>
      </c>
      <c r="I1126" s="107">
        <f>I400/SUMIFS(I$3:I$722,$B$3:$B$722,$B1126)*SUMIFS(Calculations!$E$3:$E$53,Calculations!$A$3:$A$53,$B1126)</f>
        <v>0</v>
      </c>
      <c r="J1126" s="107">
        <f>J400/SUMIFS(J$3:J$722,$B$3:$B$722,$B1126)*SUMIFS(Calculations!$E$3:$E$53,Calculations!$A$3:$A$53,$B1126)</f>
        <v>0</v>
      </c>
      <c r="K1126" s="107">
        <f>K400/SUMIFS(K$3:K$722,$B$3:$B$722,$B1126)*SUMIFS(Calculations!$E$3:$E$53,Calculations!$A$3:$A$53,$B1126)</f>
        <v>0</v>
      </c>
      <c r="L1126" s="107">
        <f>L400/SUMIFS(L$3:L$722,$B$3:$B$722,$B1126)*SUMIFS(Calculations!$E$3:$E$53,Calculations!$A$3:$A$53,$B1126)</f>
        <v>0</v>
      </c>
      <c r="M1126" s="107">
        <f>M400/SUMIFS(M$3:M$722,$B$3:$B$722,$B1126)*SUMIFS(Calculations!$E$3:$E$53,Calculations!$A$3:$A$53,$B1126)</f>
        <v>0</v>
      </c>
      <c r="N1126" s="107">
        <f>N400/SUMIFS(N$3:N$722,$B$3:$B$722,$B1126)*SUMIFS(Calculations!$E$3:$E$53,Calculations!$A$3:$A$53,$B1126)</f>
        <v>0</v>
      </c>
      <c r="O1126" s="107">
        <f>O400/SUMIFS(O$3:O$722,$B$3:$B$722,$B1126)*SUMIFS(Calculations!$E$3:$E$53,Calculations!$A$3:$A$53,$B1126)</f>
        <v>0</v>
      </c>
      <c r="P1126" s="107">
        <f>P400/SUMIFS(P$3:P$722,$B$3:$B$722,$B1126)*SUMIFS(Calculations!$E$3:$E$53,Calculations!$A$3:$A$53,$B1126)</f>
        <v>0</v>
      </c>
      <c r="Q1126" s="107">
        <f>Q400/SUMIFS(Q$3:Q$722,$B$3:$B$722,$B1126)*SUMIFS(Calculations!$E$3:$E$53,Calculations!$A$3:$A$53,$B1126)</f>
        <v>0</v>
      </c>
      <c r="R1126" s="107">
        <f>R400/SUMIFS(R$3:R$722,$B$3:$B$722,$B1126)*SUMIFS(Calculations!$E$3:$E$53,Calculations!$A$3:$A$53,$B1126)</f>
        <v>0</v>
      </c>
    </row>
    <row r="1127" spans="2:18" ht="15.75" customHeight="1">
      <c r="B1127" s="107" t="s">
        <v>561</v>
      </c>
      <c r="C1127" s="107" t="s">
        <v>448</v>
      </c>
      <c r="D1127" s="107" t="s">
        <v>645</v>
      </c>
      <c r="E1127" s="107" t="str">
        <f t="shared" si="306"/>
        <v>natural gas peaker</v>
      </c>
      <c r="F1127" s="107">
        <f>F401/SUMIFS(F$3:F$722,$B$3:$B$722,$B1127)*SUMIFS(Calculations!$E$3:$E$53,Calculations!$A$3:$A$53,$B1127)</f>
        <v>0</v>
      </c>
      <c r="G1127" s="107">
        <f>G401/SUMIFS(G$3:G$722,$B$3:$B$722,$B1127)*SUMIFS(Calculations!$E$3:$E$53,Calculations!$A$3:$A$53,$B1127)</f>
        <v>0</v>
      </c>
      <c r="H1127" s="107">
        <f>H401/SUMIFS(H$3:H$722,$B$3:$B$722,$B1127)*SUMIFS(Calculations!$E$3:$E$53,Calculations!$A$3:$A$53,$B1127)</f>
        <v>0</v>
      </c>
      <c r="I1127" s="107">
        <f>I401/SUMIFS(I$3:I$722,$B$3:$B$722,$B1127)*SUMIFS(Calculations!$E$3:$E$53,Calculations!$A$3:$A$53,$B1127)</f>
        <v>0</v>
      </c>
      <c r="J1127" s="107">
        <f>J401/SUMIFS(J$3:J$722,$B$3:$B$722,$B1127)*SUMIFS(Calculations!$E$3:$E$53,Calculations!$A$3:$A$53,$B1127)</f>
        <v>0</v>
      </c>
      <c r="K1127" s="107">
        <f>K401/SUMIFS(K$3:K$722,$B$3:$B$722,$B1127)*SUMIFS(Calculations!$E$3:$E$53,Calculations!$A$3:$A$53,$B1127)</f>
        <v>0</v>
      </c>
      <c r="L1127" s="107">
        <f>L401/SUMIFS(L$3:L$722,$B$3:$B$722,$B1127)*SUMIFS(Calculations!$E$3:$E$53,Calculations!$A$3:$A$53,$B1127)</f>
        <v>0</v>
      </c>
      <c r="M1127" s="107">
        <f>M401/SUMIFS(M$3:M$722,$B$3:$B$722,$B1127)*SUMIFS(Calculations!$E$3:$E$53,Calculations!$A$3:$A$53,$B1127)</f>
        <v>0</v>
      </c>
      <c r="N1127" s="107">
        <f>N401/SUMIFS(N$3:N$722,$B$3:$B$722,$B1127)*SUMIFS(Calculations!$E$3:$E$53,Calculations!$A$3:$A$53,$B1127)</f>
        <v>0</v>
      </c>
      <c r="O1127" s="107">
        <f>O401/SUMIFS(O$3:O$722,$B$3:$B$722,$B1127)*SUMIFS(Calculations!$E$3:$E$53,Calculations!$A$3:$A$53,$B1127)</f>
        <v>0</v>
      </c>
      <c r="P1127" s="107">
        <f>P401/SUMIFS(P$3:P$722,$B$3:$B$722,$B1127)*SUMIFS(Calculations!$E$3:$E$53,Calculations!$A$3:$A$53,$B1127)</f>
        <v>0</v>
      </c>
      <c r="Q1127" s="107">
        <f>Q401/SUMIFS(Q$3:Q$722,$B$3:$B$722,$B1127)*SUMIFS(Calculations!$E$3:$E$53,Calculations!$A$3:$A$53,$B1127)</f>
        <v>0</v>
      </c>
      <c r="R1127" s="107">
        <f>R401/SUMIFS(R$3:R$722,$B$3:$B$722,$B1127)*SUMIFS(Calculations!$E$3:$E$53,Calculations!$A$3:$A$53,$B1127)</f>
        <v>0</v>
      </c>
    </row>
    <row r="1128" spans="2:18" ht="15.75" customHeight="1">
      <c r="B1128" s="107" t="s">
        <v>561</v>
      </c>
      <c r="C1128" s="107" t="s">
        <v>448</v>
      </c>
      <c r="D1128" s="107" t="s">
        <v>646</v>
      </c>
      <c r="E1128" s="107" t="str">
        <f t="shared" si="306"/>
        <v>nuclear</v>
      </c>
      <c r="F1128" s="107">
        <f>F402/SUMIFS(F$3:F$722,$B$3:$B$722,$B1128)*SUMIFS(Calculations!$E$3:$E$53,Calculations!$A$3:$A$53,$B1128)</f>
        <v>0</v>
      </c>
      <c r="G1128" s="107">
        <f>G402/SUMIFS(G$3:G$722,$B$3:$B$722,$B1128)*SUMIFS(Calculations!$E$3:$E$53,Calculations!$A$3:$A$53,$B1128)</f>
        <v>0</v>
      </c>
      <c r="H1128" s="107">
        <f>H402/SUMIFS(H$3:H$722,$B$3:$B$722,$B1128)*SUMIFS(Calculations!$E$3:$E$53,Calculations!$A$3:$A$53,$B1128)</f>
        <v>0</v>
      </c>
      <c r="I1128" s="107">
        <f>I402/SUMIFS(I$3:I$722,$B$3:$B$722,$B1128)*SUMIFS(Calculations!$E$3:$E$53,Calculations!$A$3:$A$53,$B1128)</f>
        <v>0</v>
      </c>
      <c r="J1128" s="107">
        <f>J402/SUMIFS(J$3:J$722,$B$3:$B$722,$B1128)*SUMIFS(Calculations!$E$3:$E$53,Calculations!$A$3:$A$53,$B1128)</f>
        <v>0</v>
      </c>
      <c r="K1128" s="107">
        <f>K402/SUMIFS(K$3:K$722,$B$3:$B$722,$B1128)*SUMIFS(Calculations!$E$3:$E$53,Calculations!$A$3:$A$53,$B1128)</f>
        <v>0</v>
      </c>
      <c r="L1128" s="107">
        <f>L402/SUMIFS(L$3:L$722,$B$3:$B$722,$B1128)*SUMIFS(Calculations!$E$3:$E$53,Calculations!$A$3:$A$53,$B1128)</f>
        <v>0</v>
      </c>
      <c r="M1128" s="107">
        <f>M402/SUMIFS(M$3:M$722,$B$3:$B$722,$B1128)*SUMIFS(Calculations!$E$3:$E$53,Calculations!$A$3:$A$53,$B1128)</f>
        <v>0</v>
      </c>
      <c r="N1128" s="107">
        <f>N402/SUMIFS(N$3:N$722,$B$3:$B$722,$B1128)*SUMIFS(Calculations!$E$3:$E$53,Calculations!$A$3:$A$53,$B1128)</f>
        <v>0</v>
      </c>
      <c r="O1128" s="107">
        <f>O402/SUMIFS(O$3:O$722,$B$3:$B$722,$B1128)*SUMIFS(Calculations!$E$3:$E$53,Calculations!$A$3:$A$53,$B1128)</f>
        <v>0</v>
      </c>
      <c r="P1128" s="107">
        <f>P402/SUMIFS(P$3:P$722,$B$3:$B$722,$B1128)*SUMIFS(Calculations!$E$3:$E$53,Calculations!$A$3:$A$53,$B1128)</f>
        <v>0</v>
      </c>
      <c r="Q1128" s="107">
        <f>Q402/SUMIFS(Q$3:Q$722,$B$3:$B$722,$B1128)*SUMIFS(Calculations!$E$3:$E$53,Calculations!$A$3:$A$53,$B1128)</f>
        <v>0</v>
      </c>
      <c r="R1128" s="107">
        <f>R402/SUMIFS(R$3:R$722,$B$3:$B$722,$B1128)*SUMIFS(Calculations!$E$3:$E$53,Calculations!$A$3:$A$53,$B1128)</f>
        <v>0</v>
      </c>
    </row>
    <row r="1129" spans="2:18" ht="15.75" customHeight="1">
      <c r="B1129" s="107" t="s">
        <v>561</v>
      </c>
      <c r="C1129" s="107" t="s">
        <v>448</v>
      </c>
      <c r="D1129" s="107" t="s">
        <v>647</v>
      </c>
      <c r="E1129" s="107" t="str">
        <f t="shared" si="306"/>
        <v>offshore wind</v>
      </c>
      <c r="F1129" s="107">
        <f>F403/SUMIFS(F$3:F$722,$B$3:$B$722,$B1129)*SUMIFS(Calculations!$E$3:$E$53,Calculations!$A$3:$A$53,$B1129)</f>
        <v>0</v>
      </c>
      <c r="G1129" s="107">
        <f>G403/SUMIFS(G$3:G$722,$B$3:$B$722,$B1129)*SUMIFS(Calculations!$E$3:$E$53,Calculations!$A$3:$A$53,$B1129)</f>
        <v>0</v>
      </c>
      <c r="H1129" s="107">
        <f>H403/SUMIFS(H$3:H$722,$B$3:$B$722,$B1129)*SUMIFS(Calculations!$E$3:$E$53,Calculations!$A$3:$A$53,$B1129)</f>
        <v>0</v>
      </c>
      <c r="I1129" s="107">
        <f>I403/SUMIFS(I$3:I$722,$B$3:$B$722,$B1129)*SUMIFS(Calculations!$E$3:$E$53,Calculations!$A$3:$A$53,$B1129)</f>
        <v>0</v>
      </c>
      <c r="J1129" s="107">
        <f>J403/SUMIFS(J$3:J$722,$B$3:$B$722,$B1129)*SUMIFS(Calculations!$E$3:$E$53,Calculations!$A$3:$A$53,$B1129)</f>
        <v>0</v>
      </c>
      <c r="K1129" s="107">
        <f>K403/SUMIFS(K$3:K$722,$B$3:$B$722,$B1129)*SUMIFS(Calculations!$E$3:$E$53,Calculations!$A$3:$A$53,$B1129)</f>
        <v>0</v>
      </c>
      <c r="L1129" s="107">
        <f>L403/SUMIFS(L$3:L$722,$B$3:$B$722,$B1129)*SUMIFS(Calculations!$E$3:$E$53,Calculations!$A$3:$A$53,$B1129)</f>
        <v>0</v>
      </c>
      <c r="M1129" s="107">
        <f>M403/SUMIFS(M$3:M$722,$B$3:$B$722,$B1129)*SUMIFS(Calculations!$E$3:$E$53,Calculations!$A$3:$A$53,$B1129)</f>
        <v>0</v>
      </c>
      <c r="N1129" s="107">
        <f>N403/SUMIFS(N$3:N$722,$B$3:$B$722,$B1129)*SUMIFS(Calculations!$E$3:$E$53,Calculations!$A$3:$A$53,$B1129)</f>
        <v>0</v>
      </c>
      <c r="O1129" s="107">
        <f>O403/SUMIFS(O$3:O$722,$B$3:$B$722,$B1129)*SUMIFS(Calculations!$E$3:$E$53,Calculations!$A$3:$A$53,$B1129)</f>
        <v>0</v>
      </c>
      <c r="P1129" s="107">
        <f>P403/SUMIFS(P$3:P$722,$B$3:$B$722,$B1129)*SUMIFS(Calculations!$E$3:$E$53,Calculations!$A$3:$A$53,$B1129)</f>
        <v>0</v>
      </c>
      <c r="Q1129" s="107">
        <f>Q403/SUMIFS(Q$3:Q$722,$B$3:$B$722,$B1129)*SUMIFS(Calculations!$E$3:$E$53,Calculations!$A$3:$A$53,$B1129)</f>
        <v>0</v>
      </c>
      <c r="R1129" s="107">
        <f>R403/SUMIFS(R$3:R$722,$B$3:$B$722,$B1129)*SUMIFS(Calculations!$E$3:$E$53,Calculations!$A$3:$A$53,$B1129)</f>
        <v>0</v>
      </c>
    </row>
    <row r="1130" spans="2:18" ht="15.75" customHeight="1">
      <c r="B1130" s="107" t="s">
        <v>561</v>
      </c>
      <c r="C1130" s="107" t="s">
        <v>448</v>
      </c>
      <c r="D1130" s="107" t="s">
        <v>648</v>
      </c>
      <c r="E1130" s="107" t="str">
        <f t="shared" si="306"/>
        <v>crude oil</v>
      </c>
      <c r="F1130" s="107">
        <f>F404/SUMIFS(F$3:F$722,$B$3:$B$722,$B1130)*SUMIFS(Calculations!$E$3:$E$53,Calculations!$A$3:$A$53,$B1130)</f>
        <v>0</v>
      </c>
      <c r="G1130" s="107">
        <f>G404/SUMIFS(G$3:G$722,$B$3:$B$722,$B1130)*SUMIFS(Calculations!$E$3:$E$53,Calculations!$A$3:$A$53,$B1130)</f>
        <v>0</v>
      </c>
      <c r="H1130" s="107">
        <f>H404/SUMIFS(H$3:H$722,$B$3:$B$722,$B1130)*SUMIFS(Calculations!$E$3:$E$53,Calculations!$A$3:$A$53,$B1130)</f>
        <v>0</v>
      </c>
      <c r="I1130" s="107">
        <f>I404/SUMIFS(I$3:I$722,$B$3:$B$722,$B1130)*SUMIFS(Calculations!$E$3:$E$53,Calculations!$A$3:$A$53,$B1130)</f>
        <v>0</v>
      </c>
      <c r="J1130" s="107">
        <f>J404/SUMIFS(J$3:J$722,$B$3:$B$722,$B1130)*SUMIFS(Calculations!$E$3:$E$53,Calculations!$A$3:$A$53,$B1130)</f>
        <v>0</v>
      </c>
      <c r="K1130" s="107">
        <f>K404/SUMIFS(K$3:K$722,$B$3:$B$722,$B1130)*SUMIFS(Calculations!$E$3:$E$53,Calculations!$A$3:$A$53,$B1130)</f>
        <v>0</v>
      </c>
      <c r="L1130" s="107">
        <f>L404/SUMIFS(L$3:L$722,$B$3:$B$722,$B1130)*SUMIFS(Calculations!$E$3:$E$53,Calculations!$A$3:$A$53,$B1130)</f>
        <v>0</v>
      </c>
      <c r="M1130" s="107">
        <f>M404/SUMIFS(M$3:M$722,$B$3:$B$722,$B1130)*SUMIFS(Calculations!$E$3:$E$53,Calculations!$A$3:$A$53,$B1130)</f>
        <v>0</v>
      </c>
      <c r="N1130" s="107">
        <f>N404/SUMIFS(N$3:N$722,$B$3:$B$722,$B1130)*SUMIFS(Calculations!$E$3:$E$53,Calculations!$A$3:$A$53,$B1130)</f>
        <v>0</v>
      </c>
      <c r="O1130" s="107">
        <f>O404/SUMIFS(O$3:O$722,$B$3:$B$722,$B1130)*SUMIFS(Calculations!$E$3:$E$53,Calculations!$A$3:$A$53,$B1130)</f>
        <v>0</v>
      </c>
      <c r="P1130" s="107">
        <f>P404/SUMIFS(P$3:P$722,$B$3:$B$722,$B1130)*SUMIFS(Calculations!$E$3:$E$53,Calculations!$A$3:$A$53,$B1130)</f>
        <v>0</v>
      </c>
      <c r="Q1130" s="107">
        <f>Q404/SUMIFS(Q$3:Q$722,$B$3:$B$722,$B1130)*SUMIFS(Calculations!$E$3:$E$53,Calculations!$A$3:$A$53,$B1130)</f>
        <v>0</v>
      </c>
      <c r="R1130" s="107">
        <f>R404/SUMIFS(R$3:R$722,$B$3:$B$722,$B1130)*SUMIFS(Calculations!$E$3:$E$53,Calculations!$A$3:$A$53,$B1130)</f>
        <v>0</v>
      </c>
    </row>
    <row r="1131" spans="2:18" ht="15.75" customHeight="1">
      <c r="B1131" s="107" t="s">
        <v>561</v>
      </c>
      <c r="C1131" s="107" t="s">
        <v>448</v>
      </c>
      <c r="D1131" s="107" t="s">
        <v>649</v>
      </c>
      <c r="E1131" s="107" t="str">
        <f t="shared" si="306"/>
        <v>solar PV</v>
      </c>
      <c r="F1131" s="107">
        <f>F405/SUMIFS(F$3:F$722,$B$3:$B$722,$B1131)*SUMIFS(Calculations!$E$3:$E$53,Calculations!$A$3:$A$53,$B1131)</f>
        <v>0</v>
      </c>
      <c r="G1131" s="107">
        <f>G405/SUMIFS(G$3:G$722,$B$3:$B$722,$B1131)*SUMIFS(Calculations!$E$3:$E$53,Calculations!$A$3:$A$53,$B1131)</f>
        <v>0</v>
      </c>
      <c r="H1131" s="107">
        <f>H405/SUMIFS(H$3:H$722,$B$3:$B$722,$B1131)*SUMIFS(Calculations!$E$3:$E$53,Calculations!$A$3:$A$53,$B1131)</f>
        <v>0</v>
      </c>
      <c r="I1131" s="107">
        <f>I405/SUMIFS(I$3:I$722,$B$3:$B$722,$B1131)*SUMIFS(Calculations!$E$3:$E$53,Calculations!$A$3:$A$53,$B1131)</f>
        <v>0</v>
      </c>
      <c r="J1131" s="107">
        <f>J405/SUMIFS(J$3:J$722,$B$3:$B$722,$B1131)*SUMIFS(Calculations!$E$3:$E$53,Calculations!$A$3:$A$53,$B1131)</f>
        <v>0</v>
      </c>
      <c r="K1131" s="107">
        <f>K405/SUMIFS(K$3:K$722,$B$3:$B$722,$B1131)*SUMIFS(Calculations!$E$3:$E$53,Calculations!$A$3:$A$53,$B1131)</f>
        <v>0</v>
      </c>
      <c r="L1131" s="107">
        <f>L405/SUMIFS(L$3:L$722,$B$3:$B$722,$B1131)*SUMIFS(Calculations!$E$3:$E$53,Calculations!$A$3:$A$53,$B1131)</f>
        <v>0</v>
      </c>
      <c r="M1131" s="107">
        <f>M405/SUMIFS(M$3:M$722,$B$3:$B$722,$B1131)*SUMIFS(Calculations!$E$3:$E$53,Calculations!$A$3:$A$53,$B1131)</f>
        <v>0</v>
      </c>
      <c r="N1131" s="107">
        <f>N405/SUMIFS(N$3:N$722,$B$3:$B$722,$B1131)*SUMIFS(Calculations!$E$3:$E$53,Calculations!$A$3:$A$53,$B1131)</f>
        <v>0</v>
      </c>
      <c r="O1131" s="107">
        <f>O405/SUMIFS(O$3:O$722,$B$3:$B$722,$B1131)*SUMIFS(Calculations!$E$3:$E$53,Calculations!$A$3:$A$53,$B1131)</f>
        <v>0</v>
      </c>
      <c r="P1131" s="107">
        <f>P405/SUMIFS(P$3:P$722,$B$3:$B$722,$B1131)*SUMIFS(Calculations!$E$3:$E$53,Calculations!$A$3:$A$53,$B1131)</f>
        <v>0</v>
      </c>
      <c r="Q1131" s="107">
        <f>Q405/SUMIFS(Q$3:Q$722,$B$3:$B$722,$B1131)*SUMIFS(Calculations!$E$3:$E$53,Calculations!$A$3:$A$53,$B1131)</f>
        <v>0</v>
      </c>
      <c r="R1131" s="107">
        <f>R405/SUMIFS(R$3:R$722,$B$3:$B$722,$B1131)*SUMIFS(Calculations!$E$3:$E$53,Calculations!$A$3:$A$53,$B1131)</f>
        <v>0</v>
      </c>
    </row>
    <row r="1132" spans="2:18" ht="15.75" customHeight="1">
      <c r="B1132" s="107" t="s">
        <v>561</v>
      </c>
      <c r="C1132" s="107" t="s">
        <v>448</v>
      </c>
      <c r="D1132" s="107" t="s">
        <v>650</v>
      </c>
      <c r="E1132" s="107" t="str">
        <f t="shared" si="306"/>
        <v>storage</v>
      </c>
      <c r="F1132" s="107">
        <f>F406/SUMIFS(F$3:F$722,$B$3:$B$722,$B1132)*SUMIFS(Calculations!$E$3:$E$53,Calculations!$A$3:$A$53,$B1132)</f>
        <v>0</v>
      </c>
      <c r="G1132" s="107">
        <f>G406/SUMIFS(G$3:G$722,$B$3:$B$722,$B1132)*SUMIFS(Calculations!$E$3:$E$53,Calculations!$A$3:$A$53,$B1132)</f>
        <v>0</v>
      </c>
      <c r="H1132" s="107">
        <f>H406/SUMIFS(H$3:H$722,$B$3:$B$722,$B1132)*SUMIFS(Calculations!$E$3:$E$53,Calculations!$A$3:$A$53,$B1132)</f>
        <v>0</v>
      </c>
      <c r="I1132" s="107">
        <f>I406/SUMIFS(I$3:I$722,$B$3:$B$722,$B1132)*SUMIFS(Calculations!$E$3:$E$53,Calculations!$A$3:$A$53,$B1132)</f>
        <v>0</v>
      </c>
      <c r="J1132" s="107">
        <f>J406/SUMIFS(J$3:J$722,$B$3:$B$722,$B1132)*SUMIFS(Calculations!$E$3:$E$53,Calculations!$A$3:$A$53,$B1132)</f>
        <v>0</v>
      </c>
      <c r="K1132" s="107">
        <f>K406/SUMIFS(K$3:K$722,$B$3:$B$722,$B1132)*SUMIFS(Calculations!$E$3:$E$53,Calculations!$A$3:$A$53,$B1132)</f>
        <v>0</v>
      </c>
      <c r="L1132" s="107">
        <f>L406/SUMIFS(L$3:L$722,$B$3:$B$722,$B1132)*SUMIFS(Calculations!$E$3:$E$53,Calculations!$A$3:$A$53,$B1132)</f>
        <v>0</v>
      </c>
      <c r="M1132" s="107">
        <f>M406/SUMIFS(M$3:M$722,$B$3:$B$722,$B1132)*SUMIFS(Calculations!$E$3:$E$53,Calculations!$A$3:$A$53,$B1132)</f>
        <v>0</v>
      </c>
      <c r="N1132" s="107">
        <f>N406/SUMIFS(N$3:N$722,$B$3:$B$722,$B1132)*SUMIFS(Calculations!$E$3:$E$53,Calculations!$A$3:$A$53,$B1132)</f>
        <v>0</v>
      </c>
      <c r="O1132" s="107">
        <f>O406/SUMIFS(O$3:O$722,$B$3:$B$722,$B1132)*SUMIFS(Calculations!$E$3:$E$53,Calculations!$A$3:$A$53,$B1132)</f>
        <v>0</v>
      </c>
      <c r="P1132" s="107">
        <f>P406/SUMIFS(P$3:P$722,$B$3:$B$722,$B1132)*SUMIFS(Calculations!$E$3:$E$53,Calculations!$A$3:$A$53,$B1132)</f>
        <v>0</v>
      </c>
      <c r="Q1132" s="107">
        <f>Q406/SUMIFS(Q$3:Q$722,$B$3:$B$722,$B1132)*SUMIFS(Calculations!$E$3:$E$53,Calculations!$A$3:$A$53,$B1132)</f>
        <v>0</v>
      </c>
      <c r="R1132" s="107">
        <f>R406/SUMIFS(R$3:R$722,$B$3:$B$722,$B1132)*SUMIFS(Calculations!$E$3:$E$53,Calculations!$A$3:$A$53,$B1132)</f>
        <v>0</v>
      </c>
    </row>
    <row r="1133" spans="2:18" ht="15.75" customHeight="1">
      <c r="B1133" s="107" t="s">
        <v>561</v>
      </c>
      <c r="C1133" s="107" t="s">
        <v>448</v>
      </c>
      <c r="D1133" s="107" t="s">
        <v>652</v>
      </c>
      <c r="E1133" s="107" t="str">
        <f t="shared" si="306"/>
        <v>solar PV</v>
      </c>
      <c r="F1133" s="107">
        <f>F407/SUMIFS(F$3:F$722,$B$3:$B$722,$B1133)*SUMIFS(Calculations!$E$3:$E$53,Calculations!$A$3:$A$53,$B1133)</f>
        <v>0</v>
      </c>
      <c r="G1133" s="107">
        <f>G407/SUMIFS(G$3:G$722,$B$3:$B$722,$B1133)*SUMIFS(Calculations!$E$3:$E$53,Calculations!$A$3:$A$53,$B1133)</f>
        <v>0</v>
      </c>
      <c r="H1133" s="107">
        <f>H407/SUMIFS(H$3:H$722,$B$3:$B$722,$B1133)*SUMIFS(Calculations!$E$3:$E$53,Calculations!$A$3:$A$53,$B1133)</f>
        <v>0</v>
      </c>
      <c r="I1133" s="107">
        <f>I407/SUMIFS(I$3:I$722,$B$3:$B$722,$B1133)*SUMIFS(Calculations!$E$3:$E$53,Calculations!$A$3:$A$53,$B1133)</f>
        <v>0</v>
      </c>
      <c r="J1133" s="107">
        <f>J407/SUMIFS(J$3:J$722,$B$3:$B$722,$B1133)*SUMIFS(Calculations!$E$3:$E$53,Calculations!$A$3:$A$53,$B1133)</f>
        <v>0</v>
      </c>
      <c r="K1133" s="107">
        <f>K407/SUMIFS(K$3:K$722,$B$3:$B$722,$B1133)*SUMIFS(Calculations!$E$3:$E$53,Calculations!$A$3:$A$53,$B1133)</f>
        <v>0</v>
      </c>
      <c r="L1133" s="107">
        <f>L407/SUMIFS(L$3:L$722,$B$3:$B$722,$B1133)*SUMIFS(Calculations!$E$3:$E$53,Calculations!$A$3:$A$53,$B1133)</f>
        <v>0</v>
      </c>
      <c r="M1133" s="107">
        <f>M407/SUMIFS(M$3:M$722,$B$3:$B$722,$B1133)*SUMIFS(Calculations!$E$3:$E$53,Calculations!$A$3:$A$53,$B1133)</f>
        <v>0</v>
      </c>
      <c r="N1133" s="107">
        <f>N407/SUMIFS(N$3:N$722,$B$3:$B$722,$B1133)*SUMIFS(Calculations!$E$3:$E$53,Calculations!$A$3:$A$53,$B1133)</f>
        <v>0</v>
      </c>
      <c r="O1133" s="107">
        <f>O407/SUMIFS(O$3:O$722,$B$3:$B$722,$B1133)*SUMIFS(Calculations!$E$3:$E$53,Calculations!$A$3:$A$53,$B1133)</f>
        <v>0</v>
      </c>
      <c r="P1133" s="107">
        <f>P407/SUMIFS(P$3:P$722,$B$3:$B$722,$B1133)*SUMIFS(Calculations!$E$3:$E$53,Calculations!$A$3:$A$53,$B1133)</f>
        <v>0</v>
      </c>
      <c r="Q1133" s="107">
        <f>Q407/SUMIFS(Q$3:Q$722,$B$3:$B$722,$B1133)*SUMIFS(Calculations!$E$3:$E$53,Calculations!$A$3:$A$53,$B1133)</f>
        <v>0</v>
      </c>
      <c r="R1133" s="107">
        <f>R407/SUMIFS(R$3:R$722,$B$3:$B$722,$B1133)*SUMIFS(Calculations!$E$3:$E$53,Calculations!$A$3:$A$53,$B1133)</f>
        <v>0</v>
      </c>
    </row>
    <row r="1134" spans="2:18" ht="15.75" customHeight="1">
      <c r="B1134" s="107" t="s">
        <v>563</v>
      </c>
      <c r="C1134" s="107" t="s">
        <v>448</v>
      </c>
      <c r="D1134" s="107" t="s">
        <v>638</v>
      </c>
      <c r="E1134" s="107" t="str">
        <f t="shared" si="306"/>
        <v>biomass</v>
      </c>
      <c r="F1134" s="107">
        <f>F408/SUMIFS(F$3:F$722,$B$3:$B$722,$B1134)*SUMIFS(Calculations!$E$3:$E$53,Calculations!$A$3:$A$53,$B1134)</f>
        <v>0</v>
      </c>
      <c r="G1134" s="107">
        <f>G408/SUMIFS(G$3:G$722,$B$3:$B$722,$B1134)*SUMIFS(Calculations!$E$3:$E$53,Calculations!$A$3:$A$53,$B1134)</f>
        <v>0</v>
      </c>
      <c r="H1134" s="107">
        <f>H408/SUMIFS(H$3:H$722,$B$3:$B$722,$B1134)*SUMIFS(Calculations!$E$3:$E$53,Calculations!$A$3:$A$53,$B1134)</f>
        <v>0</v>
      </c>
      <c r="I1134" s="107">
        <f>I408/SUMIFS(I$3:I$722,$B$3:$B$722,$B1134)*SUMIFS(Calculations!$E$3:$E$53,Calculations!$A$3:$A$53,$B1134)</f>
        <v>0</v>
      </c>
      <c r="J1134" s="107">
        <f>J408/SUMIFS(J$3:J$722,$B$3:$B$722,$B1134)*SUMIFS(Calculations!$E$3:$E$53,Calculations!$A$3:$A$53,$B1134)</f>
        <v>0</v>
      </c>
      <c r="K1134" s="107">
        <f>K408/SUMIFS(K$3:K$722,$B$3:$B$722,$B1134)*SUMIFS(Calculations!$E$3:$E$53,Calculations!$A$3:$A$53,$B1134)</f>
        <v>0</v>
      </c>
      <c r="L1134" s="107">
        <f>L408/SUMIFS(L$3:L$722,$B$3:$B$722,$B1134)*SUMIFS(Calculations!$E$3:$E$53,Calculations!$A$3:$A$53,$B1134)</f>
        <v>0</v>
      </c>
      <c r="M1134" s="107">
        <f>M408/SUMIFS(M$3:M$722,$B$3:$B$722,$B1134)*SUMIFS(Calculations!$E$3:$E$53,Calculations!$A$3:$A$53,$B1134)</f>
        <v>0</v>
      </c>
      <c r="N1134" s="107">
        <f>N408/SUMIFS(N$3:N$722,$B$3:$B$722,$B1134)*SUMIFS(Calculations!$E$3:$E$53,Calculations!$A$3:$A$53,$B1134)</f>
        <v>0</v>
      </c>
      <c r="O1134" s="107">
        <f>O408/SUMIFS(O$3:O$722,$B$3:$B$722,$B1134)*SUMIFS(Calculations!$E$3:$E$53,Calculations!$A$3:$A$53,$B1134)</f>
        <v>0</v>
      </c>
      <c r="P1134" s="107">
        <f>P408/SUMIFS(P$3:P$722,$B$3:$B$722,$B1134)*SUMIFS(Calculations!$E$3:$E$53,Calculations!$A$3:$A$53,$B1134)</f>
        <v>0</v>
      </c>
      <c r="Q1134" s="107">
        <f>Q408/SUMIFS(Q$3:Q$722,$B$3:$B$722,$B1134)*SUMIFS(Calculations!$E$3:$E$53,Calculations!$A$3:$A$53,$B1134)</f>
        <v>0</v>
      </c>
      <c r="R1134" s="107">
        <f>R408/SUMIFS(R$3:R$722,$B$3:$B$722,$B1134)*SUMIFS(Calculations!$E$3:$E$53,Calculations!$A$3:$A$53,$B1134)</f>
        <v>0</v>
      </c>
    </row>
    <row r="1135" spans="2:18" ht="15.75" customHeight="1">
      <c r="B1135" s="107" t="s">
        <v>563</v>
      </c>
      <c r="C1135" s="107" t="s">
        <v>448</v>
      </c>
      <c r="D1135" s="107" t="s">
        <v>639</v>
      </c>
      <c r="E1135" s="107" t="str">
        <f t="shared" si="306"/>
        <v>hard coal</v>
      </c>
      <c r="F1135" s="107">
        <f>F409/SUMIFS(F$3:F$722,$B$3:$B$722,$B1135)*SUMIFS(Calculations!$E$3:$E$53,Calculations!$A$3:$A$53,$B1135)</f>
        <v>0</v>
      </c>
      <c r="G1135" s="107">
        <f>G409/SUMIFS(G$3:G$722,$B$3:$B$722,$B1135)*SUMIFS(Calculations!$E$3:$E$53,Calculations!$A$3:$A$53,$B1135)</f>
        <v>0</v>
      </c>
      <c r="H1135" s="107">
        <f>H409/SUMIFS(H$3:H$722,$B$3:$B$722,$B1135)*SUMIFS(Calculations!$E$3:$E$53,Calculations!$A$3:$A$53,$B1135)</f>
        <v>0</v>
      </c>
      <c r="I1135" s="107">
        <f>I409/SUMIFS(I$3:I$722,$B$3:$B$722,$B1135)*SUMIFS(Calculations!$E$3:$E$53,Calculations!$A$3:$A$53,$B1135)</f>
        <v>0</v>
      </c>
      <c r="J1135" s="107">
        <f>J409/SUMIFS(J$3:J$722,$B$3:$B$722,$B1135)*SUMIFS(Calculations!$E$3:$E$53,Calculations!$A$3:$A$53,$B1135)</f>
        <v>0</v>
      </c>
      <c r="K1135" s="107">
        <f>K409/SUMIFS(K$3:K$722,$B$3:$B$722,$B1135)*SUMIFS(Calculations!$E$3:$E$53,Calculations!$A$3:$A$53,$B1135)</f>
        <v>0</v>
      </c>
      <c r="L1135" s="107">
        <f>L409/SUMIFS(L$3:L$722,$B$3:$B$722,$B1135)*SUMIFS(Calculations!$E$3:$E$53,Calculations!$A$3:$A$53,$B1135)</f>
        <v>0</v>
      </c>
      <c r="M1135" s="107">
        <f>M409/SUMIFS(M$3:M$722,$B$3:$B$722,$B1135)*SUMIFS(Calculations!$E$3:$E$53,Calculations!$A$3:$A$53,$B1135)</f>
        <v>0</v>
      </c>
      <c r="N1135" s="107">
        <f>N409/SUMIFS(N$3:N$722,$B$3:$B$722,$B1135)*SUMIFS(Calculations!$E$3:$E$53,Calculations!$A$3:$A$53,$B1135)</f>
        <v>0</v>
      </c>
      <c r="O1135" s="107">
        <f>O409/SUMIFS(O$3:O$722,$B$3:$B$722,$B1135)*SUMIFS(Calculations!$E$3:$E$53,Calculations!$A$3:$A$53,$B1135)</f>
        <v>0</v>
      </c>
      <c r="P1135" s="107">
        <f>P409/SUMIFS(P$3:P$722,$B$3:$B$722,$B1135)*SUMIFS(Calculations!$E$3:$E$53,Calculations!$A$3:$A$53,$B1135)</f>
        <v>0</v>
      </c>
      <c r="Q1135" s="107">
        <f>Q409/SUMIFS(Q$3:Q$722,$B$3:$B$722,$B1135)*SUMIFS(Calculations!$E$3:$E$53,Calculations!$A$3:$A$53,$B1135)</f>
        <v>0</v>
      </c>
      <c r="R1135" s="107">
        <f>R409/SUMIFS(R$3:R$722,$B$3:$B$722,$B1135)*SUMIFS(Calculations!$E$3:$E$53,Calculations!$A$3:$A$53,$B1135)</f>
        <v>0</v>
      </c>
    </row>
    <row r="1136" spans="2:18" ht="15.75" customHeight="1">
      <c r="B1136" s="107" t="s">
        <v>563</v>
      </c>
      <c r="C1136" s="107" t="s">
        <v>448</v>
      </c>
      <c r="D1136" s="107" t="s">
        <v>640</v>
      </c>
      <c r="E1136" s="107" t="str">
        <f t="shared" si="306"/>
        <v>solar thermal</v>
      </c>
      <c r="F1136" s="107">
        <f>F410/SUMIFS(F$3:F$722,$B$3:$B$722,$B1136)*SUMIFS(Calculations!$E$3:$E$53,Calculations!$A$3:$A$53,$B1136)</f>
        <v>0</v>
      </c>
      <c r="G1136" s="107">
        <f>G410/SUMIFS(G$3:G$722,$B$3:$B$722,$B1136)*SUMIFS(Calculations!$E$3:$E$53,Calculations!$A$3:$A$53,$B1136)</f>
        <v>0</v>
      </c>
      <c r="H1136" s="107">
        <f>H410/SUMIFS(H$3:H$722,$B$3:$B$722,$B1136)*SUMIFS(Calculations!$E$3:$E$53,Calculations!$A$3:$A$53,$B1136)</f>
        <v>0</v>
      </c>
      <c r="I1136" s="107">
        <f>I410/SUMIFS(I$3:I$722,$B$3:$B$722,$B1136)*SUMIFS(Calculations!$E$3:$E$53,Calculations!$A$3:$A$53,$B1136)</f>
        <v>0</v>
      </c>
      <c r="J1136" s="107">
        <f>J410/SUMIFS(J$3:J$722,$B$3:$B$722,$B1136)*SUMIFS(Calculations!$E$3:$E$53,Calculations!$A$3:$A$53,$B1136)</f>
        <v>0</v>
      </c>
      <c r="K1136" s="107">
        <f>K410/SUMIFS(K$3:K$722,$B$3:$B$722,$B1136)*SUMIFS(Calculations!$E$3:$E$53,Calculations!$A$3:$A$53,$B1136)</f>
        <v>0</v>
      </c>
      <c r="L1136" s="107">
        <f>L410/SUMIFS(L$3:L$722,$B$3:$B$722,$B1136)*SUMIFS(Calculations!$E$3:$E$53,Calculations!$A$3:$A$53,$B1136)</f>
        <v>0</v>
      </c>
      <c r="M1136" s="107">
        <f>M410/SUMIFS(M$3:M$722,$B$3:$B$722,$B1136)*SUMIFS(Calculations!$E$3:$E$53,Calculations!$A$3:$A$53,$B1136)</f>
        <v>0</v>
      </c>
      <c r="N1136" s="107">
        <f>N410/SUMIFS(N$3:N$722,$B$3:$B$722,$B1136)*SUMIFS(Calculations!$E$3:$E$53,Calculations!$A$3:$A$53,$B1136)</f>
        <v>0</v>
      </c>
      <c r="O1136" s="107">
        <f>O410/SUMIFS(O$3:O$722,$B$3:$B$722,$B1136)*SUMIFS(Calculations!$E$3:$E$53,Calculations!$A$3:$A$53,$B1136)</f>
        <v>0</v>
      </c>
      <c r="P1136" s="107">
        <f>P410/SUMIFS(P$3:P$722,$B$3:$B$722,$B1136)*SUMIFS(Calculations!$E$3:$E$53,Calculations!$A$3:$A$53,$B1136)</f>
        <v>0</v>
      </c>
      <c r="Q1136" s="107">
        <f>Q410/SUMIFS(Q$3:Q$722,$B$3:$B$722,$B1136)*SUMIFS(Calculations!$E$3:$E$53,Calculations!$A$3:$A$53,$B1136)</f>
        <v>0</v>
      </c>
      <c r="R1136" s="107">
        <f>R410/SUMIFS(R$3:R$722,$B$3:$B$722,$B1136)*SUMIFS(Calculations!$E$3:$E$53,Calculations!$A$3:$A$53,$B1136)</f>
        <v>0</v>
      </c>
    </row>
    <row r="1137" spans="2:18" ht="15.75" customHeight="1">
      <c r="B1137" s="107" t="s">
        <v>563</v>
      </c>
      <c r="C1137" s="107" t="s">
        <v>448</v>
      </c>
      <c r="D1137" s="107" t="s">
        <v>641</v>
      </c>
      <c r="E1137" s="107" t="str">
        <f t="shared" si="306"/>
        <v>geothermal</v>
      </c>
      <c r="F1137" s="107">
        <f>F411/SUMIFS(F$3:F$722,$B$3:$B$722,$B1137)*SUMIFS(Calculations!$E$3:$E$53,Calculations!$A$3:$A$53,$B1137)</f>
        <v>0</v>
      </c>
      <c r="G1137" s="107">
        <f>G411/SUMIFS(G$3:G$722,$B$3:$B$722,$B1137)*SUMIFS(Calculations!$E$3:$E$53,Calculations!$A$3:$A$53,$B1137)</f>
        <v>0</v>
      </c>
      <c r="H1137" s="107">
        <f>H411/SUMIFS(H$3:H$722,$B$3:$B$722,$B1137)*SUMIFS(Calculations!$E$3:$E$53,Calculations!$A$3:$A$53,$B1137)</f>
        <v>0</v>
      </c>
      <c r="I1137" s="107">
        <f>I411/SUMIFS(I$3:I$722,$B$3:$B$722,$B1137)*SUMIFS(Calculations!$E$3:$E$53,Calculations!$A$3:$A$53,$B1137)</f>
        <v>0</v>
      </c>
      <c r="J1137" s="107">
        <f>J411/SUMIFS(J$3:J$722,$B$3:$B$722,$B1137)*SUMIFS(Calculations!$E$3:$E$53,Calculations!$A$3:$A$53,$B1137)</f>
        <v>0</v>
      </c>
      <c r="K1137" s="107">
        <f>K411/SUMIFS(K$3:K$722,$B$3:$B$722,$B1137)*SUMIFS(Calculations!$E$3:$E$53,Calculations!$A$3:$A$53,$B1137)</f>
        <v>0</v>
      </c>
      <c r="L1137" s="107">
        <f>L411/SUMIFS(L$3:L$722,$B$3:$B$722,$B1137)*SUMIFS(Calculations!$E$3:$E$53,Calculations!$A$3:$A$53,$B1137)</f>
        <v>0</v>
      </c>
      <c r="M1137" s="107">
        <f>M411/SUMIFS(M$3:M$722,$B$3:$B$722,$B1137)*SUMIFS(Calculations!$E$3:$E$53,Calculations!$A$3:$A$53,$B1137)</f>
        <v>0</v>
      </c>
      <c r="N1137" s="107">
        <f>N411/SUMIFS(N$3:N$722,$B$3:$B$722,$B1137)*SUMIFS(Calculations!$E$3:$E$53,Calculations!$A$3:$A$53,$B1137)</f>
        <v>0</v>
      </c>
      <c r="O1137" s="107">
        <f>O411/SUMIFS(O$3:O$722,$B$3:$B$722,$B1137)*SUMIFS(Calculations!$E$3:$E$53,Calculations!$A$3:$A$53,$B1137)</f>
        <v>0</v>
      </c>
      <c r="P1137" s="107">
        <f>P411/SUMIFS(P$3:P$722,$B$3:$B$722,$B1137)*SUMIFS(Calculations!$E$3:$E$53,Calculations!$A$3:$A$53,$B1137)</f>
        <v>0</v>
      </c>
      <c r="Q1137" s="107">
        <f>Q411/SUMIFS(Q$3:Q$722,$B$3:$B$722,$B1137)*SUMIFS(Calculations!$E$3:$E$53,Calculations!$A$3:$A$53,$B1137)</f>
        <v>0</v>
      </c>
      <c r="R1137" s="107">
        <f>R411/SUMIFS(R$3:R$722,$B$3:$B$722,$B1137)*SUMIFS(Calculations!$E$3:$E$53,Calculations!$A$3:$A$53,$B1137)</f>
        <v>0</v>
      </c>
    </row>
    <row r="1138" spans="2:18" ht="15.75" customHeight="1">
      <c r="B1138" s="107" t="s">
        <v>563</v>
      </c>
      <c r="C1138" s="107" t="s">
        <v>448</v>
      </c>
      <c r="D1138" s="107" t="s">
        <v>642</v>
      </c>
      <c r="E1138" s="107" t="str">
        <f t="shared" si="306"/>
        <v>hydro</v>
      </c>
      <c r="F1138" s="107">
        <f>F412/SUMIFS(F$3:F$722,$B$3:$B$722,$B1138)*SUMIFS(Calculations!$E$3:$E$53,Calculations!$A$3:$A$53,$B1138)</f>
        <v>0</v>
      </c>
      <c r="G1138" s="107">
        <f>G412/SUMIFS(G$3:G$722,$B$3:$B$722,$B1138)*SUMIFS(Calculations!$E$3:$E$53,Calculations!$A$3:$A$53,$B1138)</f>
        <v>0</v>
      </c>
      <c r="H1138" s="107">
        <f>H412/SUMIFS(H$3:H$722,$B$3:$B$722,$B1138)*SUMIFS(Calculations!$E$3:$E$53,Calculations!$A$3:$A$53,$B1138)</f>
        <v>0</v>
      </c>
      <c r="I1138" s="107">
        <f>I412/SUMIFS(I$3:I$722,$B$3:$B$722,$B1138)*SUMIFS(Calculations!$E$3:$E$53,Calculations!$A$3:$A$53,$B1138)</f>
        <v>0</v>
      </c>
      <c r="J1138" s="107">
        <f>J412/SUMIFS(J$3:J$722,$B$3:$B$722,$B1138)*SUMIFS(Calculations!$E$3:$E$53,Calculations!$A$3:$A$53,$B1138)</f>
        <v>0</v>
      </c>
      <c r="K1138" s="107">
        <f>K412/SUMIFS(K$3:K$722,$B$3:$B$722,$B1138)*SUMIFS(Calculations!$E$3:$E$53,Calculations!$A$3:$A$53,$B1138)</f>
        <v>0</v>
      </c>
      <c r="L1138" s="107">
        <f>L412/SUMIFS(L$3:L$722,$B$3:$B$722,$B1138)*SUMIFS(Calculations!$E$3:$E$53,Calculations!$A$3:$A$53,$B1138)</f>
        <v>0</v>
      </c>
      <c r="M1138" s="107">
        <f>M412/SUMIFS(M$3:M$722,$B$3:$B$722,$B1138)*SUMIFS(Calculations!$E$3:$E$53,Calculations!$A$3:$A$53,$B1138)</f>
        <v>0</v>
      </c>
      <c r="N1138" s="107">
        <f>N412/SUMIFS(N$3:N$722,$B$3:$B$722,$B1138)*SUMIFS(Calculations!$E$3:$E$53,Calculations!$A$3:$A$53,$B1138)</f>
        <v>0</v>
      </c>
      <c r="O1138" s="107">
        <f>O412/SUMIFS(O$3:O$722,$B$3:$B$722,$B1138)*SUMIFS(Calculations!$E$3:$E$53,Calculations!$A$3:$A$53,$B1138)</f>
        <v>0</v>
      </c>
      <c r="P1138" s="107">
        <f>P412/SUMIFS(P$3:P$722,$B$3:$B$722,$B1138)*SUMIFS(Calculations!$E$3:$E$53,Calculations!$A$3:$A$53,$B1138)</f>
        <v>0</v>
      </c>
      <c r="Q1138" s="107">
        <f>Q412/SUMIFS(Q$3:Q$722,$B$3:$B$722,$B1138)*SUMIFS(Calculations!$E$3:$E$53,Calculations!$A$3:$A$53,$B1138)</f>
        <v>0</v>
      </c>
      <c r="R1138" s="107">
        <f>R412/SUMIFS(R$3:R$722,$B$3:$B$722,$B1138)*SUMIFS(Calculations!$E$3:$E$53,Calculations!$A$3:$A$53,$B1138)</f>
        <v>0</v>
      </c>
    </row>
    <row r="1139" spans="2:18" ht="15.75" customHeight="1">
      <c r="B1139" s="107" t="s">
        <v>563</v>
      </c>
      <c r="C1139" s="107" t="s">
        <v>448</v>
      </c>
      <c r="D1139" s="107" t="s">
        <v>632</v>
      </c>
      <c r="E1139" s="107" t="str">
        <f t="shared" si="306"/>
        <v>hydro</v>
      </c>
      <c r="F1139" s="107">
        <f>F413/SUMIFS(F$3:F$722,$B$3:$B$722,$B1139)*SUMIFS(Calculations!$E$3:$E$53,Calculations!$A$3:$A$53,$B1139)</f>
        <v>0</v>
      </c>
      <c r="G1139" s="107">
        <f>G413/SUMIFS(G$3:G$722,$B$3:$B$722,$B1139)*SUMIFS(Calculations!$E$3:$E$53,Calculations!$A$3:$A$53,$B1139)</f>
        <v>0</v>
      </c>
      <c r="H1139" s="107">
        <f>H413/SUMIFS(H$3:H$722,$B$3:$B$722,$B1139)*SUMIFS(Calculations!$E$3:$E$53,Calculations!$A$3:$A$53,$B1139)</f>
        <v>0</v>
      </c>
      <c r="I1139" s="107">
        <f>I413/SUMIFS(I$3:I$722,$B$3:$B$722,$B1139)*SUMIFS(Calculations!$E$3:$E$53,Calculations!$A$3:$A$53,$B1139)</f>
        <v>0</v>
      </c>
      <c r="J1139" s="107">
        <f>J413/SUMIFS(J$3:J$722,$B$3:$B$722,$B1139)*SUMIFS(Calculations!$E$3:$E$53,Calculations!$A$3:$A$53,$B1139)</f>
        <v>0</v>
      </c>
      <c r="K1139" s="107">
        <f>K413/SUMIFS(K$3:K$722,$B$3:$B$722,$B1139)*SUMIFS(Calculations!$E$3:$E$53,Calculations!$A$3:$A$53,$B1139)</f>
        <v>0</v>
      </c>
      <c r="L1139" s="107">
        <f>L413/SUMIFS(L$3:L$722,$B$3:$B$722,$B1139)*SUMIFS(Calculations!$E$3:$E$53,Calculations!$A$3:$A$53,$B1139)</f>
        <v>0</v>
      </c>
      <c r="M1139" s="107">
        <f>M413/SUMIFS(M$3:M$722,$B$3:$B$722,$B1139)*SUMIFS(Calculations!$E$3:$E$53,Calculations!$A$3:$A$53,$B1139)</f>
        <v>0</v>
      </c>
      <c r="N1139" s="107">
        <f>N413/SUMIFS(N$3:N$722,$B$3:$B$722,$B1139)*SUMIFS(Calculations!$E$3:$E$53,Calculations!$A$3:$A$53,$B1139)</f>
        <v>0</v>
      </c>
      <c r="O1139" s="107">
        <f>O413/SUMIFS(O$3:O$722,$B$3:$B$722,$B1139)*SUMIFS(Calculations!$E$3:$E$53,Calculations!$A$3:$A$53,$B1139)</f>
        <v>0</v>
      </c>
      <c r="P1139" s="107">
        <f>P413/SUMIFS(P$3:P$722,$B$3:$B$722,$B1139)*SUMIFS(Calculations!$E$3:$E$53,Calculations!$A$3:$A$53,$B1139)</f>
        <v>0</v>
      </c>
      <c r="Q1139" s="107">
        <f>Q413/SUMIFS(Q$3:Q$722,$B$3:$B$722,$B1139)*SUMIFS(Calculations!$E$3:$E$53,Calculations!$A$3:$A$53,$B1139)</f>
        <v>0</v>
      </c>
      <c r="R1139" s="107">
        <f>R413/SUMIFS(R$3:R$722,$B$3:$B$722,$B1139)*SUMIFS(Calculations!$E$3:$E$53,Calculations!$A$3:$A$53,$B1139)</f>
        <v>0</v>
      </c>
    </row>
    <row r="1140" spans="2:18" ht="15.75" customHeight="1">
      <c r="B1140" s="107" t="s">
        <v>563</v>
      </c>
      <c r="C1140" s="107" t="s">
        <v>448</v>
      </c>
      <c r="D1140" s="107" t="s">
        <v>643</v>
      </c>
      <c r="E1140" s="107" t="str">
        <f t="shared" si="306"/>
        <v>onshore wind</v>
      </c>
      <c r="F1140" s="107">
        <f>F414/SUMIFS(F$3:F$722,$B$3:$B$722,$B1140)*SUMIFS(Calculations!$E$3:$E$53,Calculations!$A$3:$A$53,$B1140)</f>
        <v>0</v>
      </c>
      <c r="G1140" s="107">
        <f>G414/SUMIFS(G$3:G$722,$B$3:$B$722,$B1140)*SUMIFS(Calculations!$E$3:$E$53,Calculations!$A$3:$A$53,$B1140)</f>
        <v>0</v>
      </c>
      <c r="H1140" s="107">
        <f>H414/SUMIFS(H$3:H$722,$B$3:$B$722,$B1140)*SUMIFS(Calculations!$E$3:$E$53,Calculations!$A$3:$A$53,$B1140)</f>
        <v>0</v>
      </c>
      <c r="I1140" s="107">
        <f>I414/SUMIFS(I$3:I$722,$B$3:$B$722,$B1140)*SUMIFS(Calculations!$E$3:$E$53,Calculations!$A$3:$A$53,$B1140)</f>
        <v>0</v>
      </c>
      <c r="J1140" s="107">
        <f>J414/SUMIFS(J$3:J$722,$B$3:$B$722,$B1140)*SUMIFS(Calculations!$E$3:$E$53,Calculations!$A$3:$A$53,$B1140)</f>
        <v>0</v>
      </c>
      <c r="K1140" s="107">
        <f>K414/SUMIFS(K$3:K$722,$B$3:$B$722,$B1140)*SUMIFS(Calculations!$E$3:$E$53,Calculations!$A$3:$A$53,$B1140)</f>
        <v>0</v>
      </c>
      <c r="L1140" s="107">
        <f>L414/SUMIFS(L$3:L$722,$B$3:$B$722,$B1140)*SUMIFS(Calculations!$E$3:$E$53,Calculations!$A$3:$A$53,$B1140)</f>
        <v>0</v>
      </c>
      <c r="M1140" s="107">
        <f>M414/SUMIFS(M$3:M$722,$B$3:$B$722,$B1140)*SUMIFS(Calculations!$E$3:$E$53,Calculations!$A$3:$A$53,$B1140)</f>
        <v>0</v>
      </c>
      <c r="N1140" s="107">
        <f>N414/SUMIFS(N$3:N$722,$B$3:$B$722,$B1140)*SUMIFS(Calculations!$E$3:$E$53,Calculations!$A$3:$A$53,$B1140)</f>
        <v>0</v>
      </c>
      <c r="O1140" s="107">
        <f>O414/SUMIFS(O$3:O$722,$B$3:$B$722,$B1140)*SUMIFS(Calculations!$E$3:$E$53,Calculations!$A$3:$A$53,$B1140)</f>
        <v>0</v>
      </c>
      <c r="P1140" s="107">
        <f>P414/SUMIFS(P$3:P$722,$B$3:$B$722,$B1140)*SUMIFS(Calculations!$E$3:$E$53,Calculations!$A$3:$A$53,$B1140)</f>
        <v>0</v>
      </c>
      <c r="Q1140" s="107">
        <f>Q414/SUMIFS(Q$3:Q$722,$B$3:$B$722,$B1140)*SUMIFS(Calculations!$E$3:$E$53,Calculations!$A$3:$A$53,$B1140)</f>
        <v>0</v>
      </c>
      <c r="R1140" s="107">
        <f>R414/SUMIFS(R$3:R$722,$B$3:$B$722,$B1140)*SUMIFS(Calculations!$E$3:$E$53,Calculations!$A$3:$A$53,$B1140)</f>
        <v>0</v>
      </c>
    </row>
    <row r="1141" spans="2:18" ht="15.75" customHeight="1">
      <c r="B1141" s="107" t="s">
        <v>563</v>
      </c>
      <c r="C1141" s="107" t="s">
        <v>448</v>
      </c>
      <c r="D1141" s="107" t="s">
        <v>644</v>
      </c>
      <c r="E1141" s="107" t="str">
        <f t="shared" si="306"/>
        <v>natural gas nonpeaker</v>
      </c>
      <c r="F1141" s="107">
        <f>F415/SUMIFS(F$3:F$722,$B$3:$B$722,$B1141)*SUMIFS(Calculations!$E$3:$E$53,Calculations!$A$3:$A$53,$B1141)</f>
        <v>0</v>
      </c>
      <c r="G1141" s="107">
        <f>G415/SUMIFS(G$3:G$722,$B$3:$B$722,$B1141)*SUMIFS(Calculations!$E$3:$E$53,Calculations!$A$3:$A$53,$B1141)</f>
        <v>0</v>
      </c>
      <c r="H1141" s="107">
        <f>H415/SUMIFS(H$3:H$722,$B$3:$B$722,$B1141)*SUMIFS(Calculations!$E$3:$E$53,Calculations!$A$3:$A$53,$B1141)</f>
        <v>0</v>
      </c>
      <c r="I1141" s="107">
        <f>I415/SUMIFS(I$3:I$722,$B$3:$B$722,$B1141)*SUMIFS(Calculations!$E$3:$E$53,Calculations!$A$3:$A$53,$B1141)</f>
        <v>0</v>
      </c>
      <c r="J1141" s="107">
        <f>J415/SUMIFS(J$3:J$722,$B$3:$B$722,$B1141)*SUMIFS(Calculations!$E$3:$E$53,Calculations!$A$3:$A$53,$B1141)</f>
        <v>0</v>
      </c>
      <c r="K1141" s="107">
        <f>K415/SUMIFS(K$3:K$722,$B$3:$B$722,$B1141)*SUMIFS(Calculations!$E$3:$E$53,Calculations!$A$3:$A$53,$B1141)</f>
        <v>0</v>
      </c>
      <c r="L1141" s="107">
        <f>L415/SUMIFS(L$3:L$722,$B$3:$B$722,$B1141)*SUMIFS(Calculations!$E$3:$E$53,Calculations!$A$3:$A$53,$B1141)</f>
        <v>0</v>
      </c>
      <c r="M1141" s="107">
        <f>M415/SUMIFS(M$3:M$722,$B$3:$B$722,$B1141)*SUMIFS(Calculations!$E$3:$E$53,Calculations!$A$3:$A$53,$B1141)</f>
        <v>0</v>
      </c>
      <c r="N1141" s="107">
        <f>N415/SUMIFS(N$3:N$722,$B$3:$B$722,$B1141)*SUMIFS(Calculations!$E$3:$E$53,Calculations!$A$3:$A$53,$B1141)</f>
        <v>0</v>
      </c>
      <c r="O1141" s="107">
        <f>O415/SUMIFS(O$3:O$722,$B$3:$B$722,$B1141)*SUMIFS(Calculations!$E$3:$E$53,Calculations!$A$3:$A$53,$B1141)</f>
        <v>0</v>
      </c>
      <c r="P1141" s="107">
        <f>P415/SUMIFS(P$3:P$722,$B$3:$B$722,$B1141)*SUMIFS(Calculations!$E$3:$E$53,Calculations!$A$3:$A$53,$B1141)</f>
        <v>0</v>
      </c>
      <c r="Q1141" s="107">
        <f>Q415/SUMIFS(Q$3:Q$722,$B$3:$B$722,$B1141)*SUMIFS(Calculations!$E$3:$E$53,Calculations!$A$3:$A$53,$B1141)</f>
        <v>0</v>
      </c>
      <c r="R1141" s="107">
        <f>R415/SUMIFS(R$3:R$722,$B$3:$B$722,$B1141)*SUMIFS(Calculations!$E$3:$E$53,Calculations!$A$3:$A$53,$B1141)</f>
        <v>0</v>
      </c>
    </row>
    <row r="1142" spans="2:18" ht="15.75" customHeight="1">
      <c r="B1142" s="107" t="s">
        <v>563</v>
      </c>
      <c r="C1142" s="107" t="s">
        <v>448</v>
      </c>
      <c r="D1142" s="107" t="s">
        <v>645</v>
      </c>
      <c r="E1142" s="107" t="str">
        <f t="shared" si="306"/>
        <v>natural gas peaker</v>
      </c>
      <c r="F1142" s="107">
        <f>F416/SUMIFS(F$3:F$722,$B$3:$B$722,$B1142)*SUMIFS(Calculations!$E$3:$E$53,Calculations!$A$3:$A$53,$B1142)</f>
        <v>0</v>
      </c>
      <c r="G1142" s="107">
        <f>G416/SUMIFS(G$3:G$722,$B$3:$B$722,$B1142)*SUMIFS(Calculations!$E$3:$E$53,Calculations!$A$3:$A$53,$B1142)</f>
        <v>0</v>
      </c>
      <c r="H1142" s="107">
        <f>H416/SUMIFS(H$3:H$722,$B$3:$B$722,$B1142)*SUMIFS(Calculations!$E$3:$E$53,Calculations!$A$3:$A$53,$B1142)</f>
        <v>0</v>
      </c>
      <c r="I1142" s="107">
        <f>I416/SUMIFS(I$3:I$722,$B$3:$B$722,$B1142)*SUMIFS(Calculations!$E$3:$E$53,Calculations!$A$3:$A$53,$B1142)</f>
        <v>0</v>
      </c>
      <c r="J1142" s="107">
        <f>J416/SUMIFS(J$3:J$722,$B$3:$B$722,$B1142)*SUMIFS(Calculations!$E$3:$E$53,Calculations!$A$3:$A$53,$B1142)</f>
        <v>0</v>
      </c>
      <c r="K1142" s="107">
        <f>K416/SUMIFS(K$3:K$722,$B$3:$B$722,$B1142)*SUMIFS(Calculations!$E$3:$E$53,Calculations!$A$3:$A$53,$B1142)</f>
        <v>0</v>
      </c>
      <c r="L1142" s="107">
        <f>L416/SUMIFS(L$3:L$722,$B$3:$B$722,$B1142)*SUMIFS(Calculations!$E$3:$E$53,Calculations!$A$3:$A$53,$B1142)</f>
        <v>0</v>
      </c>
      <c r="M1142" s="107">
        <f>M416/SUMIFS(M$3:M$722,$B$3:$B$722,$B1142)*SUMIFS(Calculations!$E$3:$E$53,Calculations!$A$3:$A$53,$B1142)</f>
        <v>0</v>
      </c>
      <c r="N1142" s="107">
        <f>N416/SUMIFS(N$3:N$722,$B$3:$B$722,$B1142)*SUMIFS(Calculations!$E$3:$E$53,Calculations!$A$3:$A$53,$B1142)</f>
        <v>0</v>
      </c>
      <c r="O1142" s="107">
        <f>O416/SUMIFS(O$3:O$722,$B$3:$B$722,$B1142)*SUMIFS(Calculations!$E$3:$E$53,Calculations!$A$3:$A$53,$B1142)</f>
        <v>0</v>
      </c>
      <c r="P1142" s="107">
        <f>P416/SUMIFS(P$3:P$722,$B$3:$B$722,$B1142)*SUMIFS(Calculations!$E$3:$E$53,Calculations!$A$3:$A$53,$B1142)</f>
        <v>0</v>
      </c>
      <c r="Q1142" s="107">
        <f>Q416/SUMIFS(Q$3:Q$722,$B$3:$B$722,$B1142)*SUMIFS(Calculations!$E$3:$E$53,Calculations!$A$3:$A$53,$B1142)</f>
        <v>0</v>
      </c>
      <c r="R1142" s="107">
        <f>R416/SUMIFS(R$3:R$722,$B$3:$B$722,$B1142)*SUMIFS(Calculations!$E$3:$E$53,Calculations!$A$3:$A$53,$B1142)</f>
        <v>0</v>
      </c>
    </row>
    <row r="1143" spans="2:18" ht="15.75" customHeight="1">
      <c r="B1143" s="107" t="s">
        <v>563</v>
      </c>
      <c r="C1143" s="107" t="s">
        <v>448</v>
      </c>
      <c r="D1143" s="107" t="s">
        <v>646</v>
      </c>
      <c r="E1143" s="107" t="str">
        <f t="shared" si="306"/>
        <v>nuclear</v>
      </c>
      <c r="F1143" s="107">
        <f>F417/SUMIFS(F$3:F$722,$B$3:$B$722,$B1143)*SUMIFS(Calculations!$E$3:$E$53,Calculations!$A$3:$A$53,$B1143)</f>
        <v>0</v>
      </c>
      <c r="G1143" s="107">
        <f>G417/SUMIFS(G$3:G$722,$B$3:$B$722,$B1143)*SUMIFS(Calculations!$E$3:$E$53,Calculations!$A$3:$A$53,$B1143)</f>
        <v>0</v>
      </c>
      <c r="H1143" s="107">
        <f>H417/SUMIFS(H$3:H$722,$B$3:$B$722,$B1143)*SUMIFS(Calculations!$E$3:$E$53,Calculations!$A$3:$A$53,$B1143)</f>
        <v>0</v>
      </c>
      <c r="I1143" s="107">
        <f>I417/SUMIFS(I$3:I$722,$B$3:$B$722,$B1143)*SUMIFS(Calculations!$E$3:$E$53,Calculations!$A$3:$A$53,$B1143)</f>
        <v>0</v>
      </c>
      <c r="J1143" s="107">
        <f>J417/SUMIFS(J$3:J$722,$B$3:$B$722,$B1143)*SUMIFS(Calculations!$E$3:$E$53,Calculations!$A$3:$A$53,$B1143)</f>
        <v>0</v>
      </c>
      <c r="K1143" s="107">
        <f>K417/SUMIFS(K$3:K$722,$B$3:$B$722,$B1143)*SUMIFS(Calculations!$E$3:$E$53,Calculations!$A$3:$A$53,$B1143)</f>
        <v>0</v>
      </c>
      <c r="L1143" s="107">
        <f>L417/SUMIFS(L$3:L$722,$B$3:$B$722,$B1143)*SUMIFS(Calculations!$E$3:$E$53,Calculations!$A$3:$A$53,$B1143)</f>
        <v>0</v>
      </c>
      <c r="M1143" s="107">
        <f>M417/SUMIFS(M$3:M$722,$B$3:$B$722,$B1143)*SUMIFS(Calculations!$E$3:$E$53,Calculations!$A$3:$A$53,$B1143)</f>
        <v>0</v>
      </c>
      <c r="N1143" s="107">
        <f>N417/SUMIFS(N$3:N$722,$B$3:$B$722,$B1143)*SUMIFS(Calculations!$E$3:$E$53,Calculations!$A$3:$A$53,$B1143)</f>
        <v>0</v>
      </c>
      <c r="O1143" s="107">
        <f>O417/SUMIFS(O$3:O$722,$B$3:$B$722,$B1143)*SUMIFS(Calculations!$E$3:$E$53,Calculations!$A$3:$A$53,$B1143)</f>
        <v>0</v>
      </c>
      <c r="P1143" s="107">
        <f>P417/SUMIFS(P$3:P$722,$B$3:$B$722,$B1143)*SUMIFS(Calculations!$E$3:$E$53,Calculations!$A$3:$A$53,$B1143)</f>
        <v>0</v>
      </c>
      <c r="Q1143" s="107">
        <f>Q417/SUMIFS(Q$3:Q$722,$B$3:$B$722,$B1143)*SUMIFS(Calculations!$E$3:$E$53,Calculations!$A$3:$A$53,$B1143)</f>
        <v>0</v>
      </c>
      <c r="R1143" s="107">
        <f>R417/SUMIFS(R$3:R$722,$B$3:$B$722,$B1143)*SUMIFS(Calculations!$E$3:$E$53,Calculations!$A$3:$A$53,$B1143)</f>
        <v>0</v>
      </c>
    </row>
    <row r="1144" spans="2:18" ht="15.75" customHeight="1">
      <c r="B1144" s="107" t="s">
        <v>563</v>
      </c>
      <c r="C1144" s="107" t="s">
        <v>448</v>
      </c>
      <c r="D1144" s="107" t="s">
        <v>647</v>
      </c>
      <c r="E1144" s="107" t="str">
        <f t="shared" si="306"/>
        <v>offshore wind</v>
      </c>
      <c r="F1144" s="107">
        <f>F418/SUMIFS(F$3:F$722,$B$3:$B$722,$B1144)*SUMIFS(Calculations!$E$3:$E$53,Calculations!$A$3:$A$53,$B1144)</f>
        <v>0</v>
      </c>
      <c r="G1144" s="107">
        <f>G418/SUMIFS(G$3:G$722,$B$3:$B$722,$B1144)*SUMIFS(Calculations!$E$3:$E$53,Calculations!$A$3:$A$53,$B1144)</f>
        <v>0</v>
      </c>
      <c r="H1144" s="107">
        <f>H418/SUMIFS(H$3:H$722,$B$3:$B$722,$B1144)*SUMIFS(Calculations!$E$3:$E$53,Calculations!$A$3:$A$53,$B1144)</f>
        <v>0</v>
      </c>
      <c r="I1144" s="107">
        <f>I418/SUMIFS(I$3:I$722,$B$3:$B$722,$B1144)*SUMIFS(Calculations!$E$3:$E$53,Calculations!$A$3:$A$53,$B1144)</f>
        <v>0</v>
      </c>
      <c r="J1144" s="107">
        <f>J418/SUMIFS(J$3:J$722,$B$3:$B$722,$B1144)*SUMIFS(Calculations!$E$3:$E$53,Calculations!$A$3:$A$53,$B1144)</f>
        <v>0</v>
      </c>
      <c r="K1144" s="107">
        <f>K418/SUMIFS(K$3:K$722,$B$3:$B$722,$B1144)*SUMIFS(Calculations!$E$3:$E$53,Calculations!$A$3:$A$53,$B1144)</f>
        <v>0</v>
      </c>
      <c r="L1144" s="107">
        <f>L418/SUMIFS(L$3:L$722,$B$3:$B$722,$B1144)*SUMIFS(Calculations!$E$3:$E$53,Calculations!$A$3:$A$53,$B1144)</f>
        <v>0</v>
      </c>
      <c r="M1144" s="107">
        <f>M418/SUMIFS(M$3:M$722,$B$3:$B$722,$B1144)*SUMIFS(Calculations!$E$3:$E$53,Calculations!$A$3:$A$53,$B1144)</f>
        <v>0</v>
      </c>
      <c r="N1144" s="107">
        <f>N418/SUMIFS(N$3:N$722,$B$3:$B$722,$B1144)*SUMIFS(Calculations!$E$3:$E$53,Calculations!$A$3:$A$53,$B1144)</f>
        <v>0</v>
      </c>
      <c r="O1144" s="107">
        <f>O418/SUMIFS(O$3:O$722,$B$3:$B$722,$B1144)*SUMIFS(Calculations!$E$3:$E$53,Calculations!$A$3:$A$53,$B1144)</f>
        <v>0</v>
      </c>
      <c r="P1144" s="107">
        <f>P418/SUMIFS(P$3:P$722,$B$3:$B$722,$B1144)*SUMIFS(Calculations!$E$3:$E$53,Calculations!$A$3:$A$53,$B1144)</f>
        <v>0</v>
      </c>
      <c r="Q1144" s="107">
        <f>Q418/SUMIFS(Q$3:Q$722,$B$3:$B$722,$B1144)*SUMIFS(Calculations!$E$3:$E$53,Calculations!$A$3:$A$53,$B1144)</f>
        <v>0</v>
      </c>
      <c r="R1144" s="107">
        <f>R418/SUMIFS(R$3:R$722,$B$3:$B$722,$B1144)*SUMIFS(Calculations!$E$3:$E$53,Calculations!$A$3:$A$53,$B1144)</f>
        <v>0</v>
      </c>
    </row>
    <row r="1145" spans="2:18" ht="15.75" customHeight="1">
      <c r="B1145" s="107" t="s">
        <v>563</v>
      </c>
      <c r="C1145" s="107" t="s">
        <v>448</v>
      </c>
      <c r="D1145" s="107" t="s">
        <v>648</v>
      </c>
      <c r="E1145" s="107" t="str">
        <f t="shared" si="306"/>
        <v>crude oil</v>
      </c>
      <c r="F1145" s="107">
        <f>F419/SUMIFS(F$3:F$722,$B$3:$B$722,$B1145)*SUMIFS(Calculations!$E$3:$E$53,Calculations!$A$3:$A$53,$B1145)</f>
        <v>0</v>
      </c>
      <c r="G1145" s="107">
        <f>G419/SUMIFS(G$3:G$722,$B$3:$B$722,$B1145)*SUMIFS(Calculations!$E$3:$E$53,Calculations!$A$3:$A$53,$B1145)</f>
        <v>0</v>
      </c>
      <c r="H1145" s="107">
        <f>H419/SUMIFS(H$3:H$722,$B$3:$B$722,$B1145)*SUMIFS(Calculations!$E$3:$E$53,Calculations!$A$3:$A$53,$B1145)</f>
        <v>0</v>
      </c>
      <c r="I1145" s="107">
        <f>I419/SUMIFS(I$3:I$722,$B$3:$B$722,$B1145)*SUMIFS(Calculations!$E$3:$E$53,Calculations!$A$3:$A$53,$B1145)</f>
        <v>0</v>
      </c>
      <c r="J1145" s="107">
        <f>J419/SUMIFS(J$3:J$722,$B$3:$B$722,$B1145)*SUMIFS(Calculations!$E$3:$E$53,Calculations!$A$3:$A$53,$B1145)</f>
        <v>0</v>
      </c>
      <c r="K1145" s="107">
        <f>K419/SUMIFS(K$3:K$722,$B$3:$B$722,$B1145)*SUMIFS(Calculations!$E$3:$E$53,Calculations!$A$3:$A$53,$B1145)</f>
        <v>0</v>
      </c>
      <c r="L1145" s="107">
        <f>L419/SUMIFS(L$3:L$722,$B$3:$B$722,$B1145)*SUMIFS(Calculations!$E$3:$E$53,Calculations!$A$3:$A$53,$B1145)</f>
        <v>0</v>
      </c>
      <c r="M1145" s="107">
        <f>M419/SUMIFS(M$3:M$722,$B$3:$B$722,$B1145)*SUMIFS(Calculations!$E$3:$E$53,Calculations!$A$3:$A$53,$B1145)</f>
        <v>0</v>
      </c>
      <c r="N1145" s="107">
        <f>N419/SUMIFS(N$3:N$722,$B$3:$B$722,$B1145)*SUMIFS(Calculations!$E$3:$E$53,Calculations!$A$3:$A$53,$B1145)</f>
        <v>0</v>
      </c>
      <c r="O1145" s="107">
        <f>O419/SUMIFS(O$3:O$722,$B$3:$B$722,$B1145)*SUMIFS(Calculations!$E$3:$E$53,Calculations!$A$3:$A$53,$B1145)</f>
        <v>0</v>
      </c>
      <c r="P1145" s="107">
        <f>P419/SUMIFS(P$3:P$722,$B$3:$B$722,$B1145)*SUMIFS(Calculations!$E$3:$E$53,Calculations!$A$3:$A$53,$B1145)</f>
        <v>0</v>
      </c>
      <c r="Q1145" s="107">
        <f>Q419/SUMIFS(Q$3:Q$722,$B$3:$B$722,$B1145)*SUMIFS(Calculations!$E$3:$E$53,Calculations!$A$3:$A$53,$B1145)</f>
        <v>0</v>
      </c>
      <c r="R1145" s="107">
        <f>R419/SUMIFS(R$3:R$722,$B$3:$B$722,$B1145)*SUMIFS(Calculations!$E$3:$E$53,Calculations!$A$3:$A$53,$B1145)</f>
        <v>0</v>
      </c>
    </row>
    <row r="1146" spans="2:18" ht="15.75" customHeight="1">
      <c r="B1146" s="107" t="s">
        <v>563</v>
      </c>
      <c r="C1146" s="107" t="s">
        <v>448</v>
      </c>
      <c r="D1146" s="107" t="s">
        <v>649</v>
      </c>
      <c r="E1146" s="107" t="str">
        <f t="shared" si="306"/>
        <v>solar PV</v>
      </c>
      <c r="F1146" s="107">
        <f>F420/SUMIFS(F$3:F$722,$B$3:$B$722,$B1146)*SUMIFS(Calculations!$E$3:$E$53,Calculations!$A$3:$A$53,$B1146)</f>
        <v>0</v>
      </c>
      <c r="G1146" s="107">
        <f>G420/SUMIFS(G$3:G$722,$B$3:$B$722,$B1146)*SUMIFS(Calculations!$E$3:$E$53,Calculations!$A$3:$A$53,$B1146)</f>
        <v>0</v>
      </c>
      <c r="H1146" s="107">
        <f>H420/SUMIFS(H$3:H$722,$B$3:$B$722,$B1146)*SUMIFS(Calculations!$E$3:$E$53,Calculations!$A$3:$A$53,$B1146)</f>
        <v>0</v>
      </c>
      <c r="I1146" s="107">
        <f>I420/SUMIFS(I$3:I$722,$B$3:$B$722,$B1146)*SUMIFS(Calculations!$E$3:$E$53,Calculations!$A$3:$A$53,$B1146)</f>
        <v>0</v>
      </c>
      <c r="J1146" s="107">
        <f>J420/SUMIFS(J$3:J$722,$B$3:$B$722,$B1146)*SUMIFS(Calculations!$E$3:$E$53,Calculations!$A$3:$A$53,$B1146)</f>
        <v>0</v>
      </c>
      <c r="K1146" s="107">
        <f>K420/SUMIFS(K$3:K$722,$B$3:$B$722,$B1146)*SUMIFS(Calculations!$E$3:$E$53,Calculations!$A$3:$A$53,$B1146)</f>
        <v>0</v>
      </c>
      <c r="L1146" s="107">
        <f>L420/SUMIFS(L$3:L$722,$B$3:$B$722,$B1146)*SUMIFS(Calculations!$E$3:$E$53,Calculations!$A$3:$A$53,$B1146)</f>
        <v>0</v>
      </c>
      <c r="M1146" s="107">
        <f>M420/SUMIFS(M$3:M$722,$B$3:$B$722,$B1146)*SUMIFS(Calculations!$E$3:$E$53,Calculations!$A$3:$A$53,$B1146)</f>
        <v>0</v>
      </c>
      <c r="N1146" s="107">
        <f>N420/SUMIFS(N$3:N$722,$B$3:$B$722,$B1146)*SUMIFS(Calculations!$E$3:$E$53,Calculations!$A$3:$A$53,$B1146)</f>
        <v>0</v>
      </c>
      <c r="O1146" s="107">
        <f>O420/SUMIFS(O$3:O$722,$B$3:$B$722,$B1146)*SUMIFS(Calculations!$E$3:$E$53,Calculations!$A$3:$A$53,$B1146)</f>
        <v>0</v>
      </c>
      <c r="P1146" s="107">
        <f>P420/SUMIFS(P$3:P$722,$B$3:$B$722,$B1146)*SUMIFS(Calculations!$E$3:$E$53,Calculations!$A$3:$A$53,$B1146)</f>
        <v>0</v>
      </c>
      <c r="Q1146" s="107">
        <f>Q420/SUMIFS(Q$3:Q$722,$B$3:$B$722,$B1146)*SUMIFS(Calculations!$E$3:$E$53,Calculations!$A$3:$A$53,$B1146)</f>
        <v>0</v>
      </c>
      <c r="R1146" s="107">
        <f>R420/SUMIFS(R$3:R$722,$B$3:$B$722,$B1146)*SUMIFS(Calculations!$E$3:$E$53,Calculations!$A$3:$A$53,$B1146)</f>
        <v>0</v>
      </c>
    </row>
    <row r="1147" spans="2:18" ht="15.75" customHeight="1">
      <c r="B1147" s="107" t="s">
        <v>563</v>
      </c>
      <c r="C1147" s="107" t="s">
        <v>448</v>
      </c>
      <c r="D1147" s="107" t="s">
        <v>650</v>
      </c>
      <c r="E1147" s="107" t="str">
        <f t="shared" si="306"/>
        <v>storage</v>
      </c>
      <c r="F1147" s="107">
        <f>F421/SUMIFS(F$3:F$722,$B$3:$B$722,$B1147)*SUMIFS(Calculations!$E$3:$E$53,Calculations!$A$3:$A$53,$B1147)</f>
        <v>0</v>
      </c>
      <c r="G1147" s="107">
        <f>G421/SUMIFS(G$3:G$722,$B$3:$B$722,$B1147)*SUMIFS(Calculations!$E$3:$E$53,Calculations!$A$3:$A$53,$B1147)</f>
        <v>0</v>
      </c>
      <c r="H1147" s="107">
        <f>H421/SUMIFS(H$3:H$722,$B$3:$B$722,$B1147)*SUMIFS(Calculations!$E$3:$E$53,Calculations!$A$3:$A$53,$B1147)</f>
        <v>0</v>
      </c>
      <c r="I1147" s="107">
        <f>I421/SUMIFS(I$3:I$722,$B$3:$B$722,$B1147)*SUMIFS(Calculations!$E$3:$E$53,Calculations!$A$3:$A$53,$B1147)</f>
        <v>0</v>
      </c>
      <c r="J1147" s="107">
        <f>J421/SUMIFS(J$3:J$722,$B$3:$B$722,$B1147)*SUMIFS(Calculations!$E$3:$E$53,Calculations!$A$3:$A$53,$B1147)</f>
        <v>0</v>
      </c>
      <c r="K1147" s="107">
        <f>K421/SUMIFS(K$3:K$722,$B$3:$B$722,$B1147)*SUMIFS(Calculations!$E$3:$E$53,Calculations!$A$3:$A$53,$B1147)</f>
        <v>0</v>
      </c>
      <c r="L1147" s="107">
        <f>L421/SUMIFS(L$3:L$722,$B$3:$B$722,$B1147)*SUMIFS(Calculations!$E$3:$E$53,Calculations!$A$3:$A$53,$B1147)</f>
        <v>0</v>
      </c>
      <c r="M1147" s="107">
        <f>M421/SUMIFS(M$3:M$722,$B$3:$B$722,$B1147)*SUMIFS(Calculations!$E$3:$E$53,Calculations!$A$3:$A$53,$B1147)</f>
        <v>0</v>
      </c>
      <c r="N1147" s="107">
        <f>N421/SUMIFS(N$3:N$722,$B$3:$B$722,$B1147)*SUMIFS(Calculations!$E$3:$E$53,Calculations!$A$3:$A$53,$B1147)</f>
        <v>0</v>
      </c>
      <c r="O1147" s="107">
        <f>O421/SUMIFS(O$3:O$722,$B$3:$B$722,$B1147)*SUMIFS(Calculations!$E$3:$E$53,Calculations!$A$3:$A$53,$B1147)</f>
        <v>0</v>
      </c>
      <c r="P1147" s="107">
        <f>P421/SUMIFS(P$3:P$722,$B$3:$B$722,$B1147)*SUMIFS(Calculations!$E$3:$E$53,Calculations!$A$3:$A$53,$B1147)</f>
        <v>0</v>
      </c>
      <c r="Q1147" s="107">
        <f>Q421/SUMIFS(Q$3:Q$722,$B$3:$B$722,$B1147)*SUMIFS(Calculations!$E$3:$E$53,Calculations!$A$3:$A$53,$B1147)</f>
        <v>0</v>
      </c>
      <c r="R1147" s="107">
        <f>R421/SUMIFS(R$3:R$722,$B$3:$B$722,$B1147)*SUMIFS(Calculations!$E$3:$E$53,Calculations!$A$3:$A$53,$B1147)</f>
        <v>0</v>
      </c>
    </row>
    <row r="1148" spans="2:18" ht="15.75" customHeight="1">
      <c r="B1148" s="107" t="s">
        <v>563</v>
      </c>
      <c r="C1148" s="107" t="s">
        <v>448</v>
      </c>
      <c r="D1148" s="107" t="s">
        <v>652</v>
      </c>
      <c r="E1148" s="107" t="str">
        <f t="shared" si="306"/>
        <v>solar PV</v>
      </c>
      <c r="F1148" s="107">
        <f>F422/SUMIFS(F$3:F$722,$B$3:$B$722,$B1148)*SUMIFS(Calculations!$E$3:$E$53,Calculations!$A$3:$A$53,$B1148)</f>
        <v>0</v>
      </c>
      <c r="G1148" s="107">
        <f>G422/SUMIFS(G$3:G$722,$B$3:$B$722,$B1148)*SUMIFS(Calculations!$E$3:$E$53,Calculations!$A$3:$A$53,$B1148)</f>
        <v>0</v>
      </c>
      <c r="H1148" s="107">
        <f>H422/SUMIFS(H$3:H$722,$B$3:$B$722,$B1148)*SUMIFS(Calculations!$E$3:$E$53,Calculations!$A$3:$A$53,$B1148)</f>
        <v>0</v>
      </c>
      <c r="I1148" s="107">
        <f>I422/SUMIFS(I$3:I$722,$B$3:$B$722,$B1148)*SUMIFS(Calculations!$E$3:$E$53,Calculations!$A$3:$A$53,$B1148)</f>
        <v>0</v>
      </c>
      <c r="J1148" s="107">
        <f>J422/SUMIFS(J$3:J$722,$B$3:$B$722,$B1148)*SUMIFS(Calculations!$E$3:$E$53,Calculations!$A$3:$A$53,$B1148)</f>
        <v>0</v>
      </c>
      <c r="K1148" s="107">
        <f>K422/SUMIFS(K$3:K$722,$B$3:$B$722,$B1148)*SUMIFS(Calculations!$E$3:$E$53,Calculations!$A$3:$A$53,$B1148)</f>
        <v>0</v>
      </c>
      <c r="L1148" s="107">
        <f>L422/SUMIFS(L$3:L$722,$B$3:$B$722,$B1148)*SUMIFS(Calculations!$E$3:$E$53,Calculations!$A$3:$A$53,$B1148)</f>
        <v>0</v>
      </c>
      <c r="M1148" s="107">
        <f>M422/SUMIFS(M$3:M$722,$B$3:$B$722,$B1148)*SUMIFS(Calculations!$E$3:$E$53,Calculations!$A$3:$A$53,$B1148)</f>
        <v>0</v>
      </c>
      <c r="N1148" s="107">
        <f>N422/SUMIFS(N$3:N$722,$B$3:$B$722,$B1148)*SUMIFS(Calculations!$E$3:$E$53,Calculations!$A$3:$A$53,$B1148)</f>
        <v>0</v>
      </c>
      <c r="O1148" s="107">
        <f>O422/SUMIFS(O$3:O$722,$B$3:$B$722,$B1148)*SUMIFS(Calculations!$E$3:$E$53,Calculations!$A$3:$A$53,$B1148)</f>
        <v>0</v>
      </c>
      <c r="P1148" s="107">
        <f>P422/SUMIFS(P$3:P$722,$B$3:$B$722,$B1148)*SUMIFS(Calculations!$E$3:$E$53,Calculations!$A$3:$A$53,$B1148)</f>
        <v>0</v>
      </c>
      <c r="Q1148" s="107">
        <f>Q422/SUMIFS(Q$3:Q$722,$B$3:$B$722,$B1148)*SUMIFS(Calculations!$E$3:$E$53,Calculations!$A$3:$A$53,$B1148)</f>
        <v>0</v>
      </c>
      <c r="R1148" s="107">
        <f>R422/SUMIFS(R$3:R$722,$B$3:$B$722,$B1148)*SUMIFS(Calculations!$E$3:$E$53,Calculations!$A$3:$A$53,$B1148)</f>
        <v>0</v>
      </c>
    </row>
    <row r="1149" spans="2:18" ht="15.75" customHeight="1">
      <c r="B1149" s="107" t="s">
        <v>564</v>
      </c>
      <c r="C1149" s="107" t="s">
        <v>448</v>
      </c>
      <c r="D1149" s="107" t="s">
        <v>638</v>
      </c>
      <c r="E1149" s="107" t="str">
        <f t="shared" si="306"/>
        <v>biomass</v>
      </c>
      <c r="F1149" s="107">
        <f>F423/SUMIFS(F$3:F$722,$B$3:$B$722,$B1149)*SUMIFS(Calculations!$E$3:$E$53,Calculations!$A$3:$A$53,$B1149)</f>
        <v>0</v>
      </c>
      <c r="G1149" s="107">
        <f>G423/SUMIFS(G$3:G$722,$B$3:$B$722,$B1149)*SUMIFS(Calculations!$E$3:$E$53,Calculations!$A$3:$A$53,$B1149)</f>
        <v>0</v>
      </c>
      <c r="H1149" s="107">
        <f>H423/SUMIFS(H$3:H$722,$B$3:$B$722,$B1149)*SUMIFS(Calculations!$E$3:$E$53,Calculations!$A$3:$A$53,$B1149)</f>
        <v>0</v>
      </c>
      <c r="I1149" s="107">
        <f>I423/SUMIFS(I$3:I$722,$B$3:$B$722,$B1149)*SUMIFS(Calculations!$E$3:$E$53,Calculations!$A$3:$A$53,$B1149)</f>
        <v>0</v>
      </c>
      <c r="J1149" s="107">
        <f>J423/SUMIFS(J$3:J$722,$B$3:$B$722,$B1149)*SUMIFS(Calculations!$E$3:$E$53,Calculations!$A$3:$A$53,$B1149)</f>
        <v>0</v>
      </c>
      <c r="K1149" s="107">
        <f>K423/SUMIFS(K$3:K$722,$B$3:$B$722,$B1149)*SUMIFS(Calculations!$E$3:$E$53,Calculations!$A$3:$A$53,$B1149)</f>
        <v>0</v>
      </c>
      <c r="L1149" s="107">
        <f>L423/SUMIFS(L$3:L$722,$B$3:$B$722,$B1149)*SUMIFS(Calculations!$E$3:$E$53,Calculations!$A$3:$A$53,$B1149)</f>
        <v>0</v>
      </c>
      <c r="M1149" s="107">
        <f>M423/SUMIFS(M$3:M$722,$B$3:$B$722,$B1149)*SUMIFS(Calculations!$E$3:$E$53,Calculations!$A$3:$A$53,$B1149)</f>
        <v>0</v>
      </c>
      <c r="N1149" s="107">
        <f>N423/SUMIFS(N$3:N$722,$B$3:$B$722,$B1149)*SUMIFS(Calculations!$E$3:$E$53,Calculations!$A$3:$A$53,$B1149)</f>
        <v>0</v>
      </c>
      <c r="O1149" s="107">
        <f>O423/SUMIFS(O$3:O$722,$B$3:$B$722,$B1149)*SUMIFS(Calculations!$E$3:$E$53,Calculations!$A$3:$A$53,$B1149)</f>
        <v>0</v>
      </c>
      <c r="P1149" s="107">
        <f>P423/SUMIFS(P$3:P$722,$B$3:$B$722,$B1149)*SUMIFS(Calculations!$E$3:$E$53,Calculations!$A$3:$A$53,$B1149)</f>
        <v>0</v>
      </c>
      <c r="Q1149" s="107">
        <f>Q423/SUMIFS(Q$3:Q$722,$B$3:$B$722,$B1149)*SUMIFS(Calculations!$E$3:$E$53,Calculations!$A$3:$A$53,$B1149)</f>
        <v>0</v>
      </c>
      <c r="R1149" s="107">
        <f>R423/SUMIFS(R$3:R$722,$B$3:$B$722,$B1149)*SUMIFS(Calculations!$E$3:$E$53,Calculations!$A$3:$A$53,$B1149)</f>
        <v>0</v>
      </c>
    </row>
    <row r="1150" spans="2:18" ht="15.75" customHeight="1">
      <c r="B1150" s="107" t="s">
        <v>564</v>
      </c>
      <c r="C1150" s="107" t="s">
        <v>448</v>
      </c>
      <c r="D1150" s="107" t="s">
        <v>639</v>
      </c>
      <c r="E1150" s="107" t="str">
        <f t="shared" si="306"/>
        <v>hard coal</v>
      </c>
      <c r="F1150" s="107">
        <f>F424/SUMIFS(F$3:F$722,$B$3:$B$722,$B1150)*SUMIFS(Calculations!$E$3:$E$53,Calculations!$A$3:$A$53,$B1150)</f>
        <v>0</v>
      </c>
      <c r="G1150" s="107">
        <f>G424/SUMIFS(G$3:G$722,$B$3:$B$722,$B1150)*SUMIFS(Calculations!$E$3:$E$53,Calculations!$A$3:$A$53,$B1150)</f>
        <v>0</v>
      </c>
      <c r="H1150" s="107">
        <f>H424/SUMIFS(H$3:H$722,$B$3:$B$722,$B1150)*SUMIFS(Calculations!$E$3:$E$53,Calculations!$A$3:$A$53,$B1150)</f>
        <v>0</v>
      </c>
      <c r="I1150" s="107">
        <f>I424/SUMIFS(I$3:I$722,$B$3:$B$722,$B1150)*SUMIFS(Calculations!$E$3:$E$53,Calculations!$A$3:$A$53,$B1150)</f>
        <v>0</v>
      </c>
      <c r="J1150" s="107">
        <f>J424/SUMIFS(J$3:J$722,$B$3:$B$722,$B1150)*SUMIFS(Calculations!$E$3:$E$53,Calculations!$A$3:$A$53,$B1150)</f>
        <v>0</v>
      </c>
      <c r="K1150" s="107">
        <f>K424/SUMIFS(K$3:K$722,$B$3:$B$722,$B1150)*SUMIFS(Calculations!$E$3:$E$53,Calculations!$A$3:$A$53,$B1150)</f>
        <v>0</v>
      </c>
      <c r="L1150" s="107">
        <f>L424/SUMIFS(L$3:L$722,$B$3:$B$722,$B1150)*SUMIFS(Calculations!$E$3:$E$53,Calculations!$A$3:$A$53,$B1150)</f>
        <v>0</v>
      </c>
      <c r="M1150" s="107">
        <f>M424/SUMIFS(M$3:M$722,$B$3:$B$722,$B1150)*SUMIFS(Calculations!$E$3:$E$53,Calculations!$A$3:$A$53,$B1150)</f>
        <v>0</v>
      </c>
      <c r="N1150" s="107">
        <f>N424/SUMIFS(N$3:N$722,$B$3:$B$722,$B1150)*SUMIFS(Calculations!$E$3:$E$53,Calculations!$A$3:$A$53,$B1150)</f>
        <v>0</v>
      </c>
      <c r="O1150" s="107">
        <f>O424/SUMIFS(O$3:O$722,$B$3:$B$722,$B1150)*SUMIFS(Calculations!$E$3:$E$53,Calculations!$A$3:$A$53,$B1150)</f>
        <v>0</v>
      </c>
      <c r="P1150" s="107">
        <f>P424/SUMIFS(P$3:P$722,$B$3:$B$722,$B1150)*SUMIFS(Calculations!$E$3:$E$53,Calculations!$A$3:$A$53,$B1150)</f>
        <v>0</v>
      </c>
      <c r="Q1150" s="107">
        <f>Q424/SUMIFS(Q$3:Q$722,$B$3:$B$722,$B1150)*SUMIFS(Calculations!$E$3:$E$53,Calculations!$A$3:$A$53,$B1150)</f>
        <v>0</v>
      </c>
      <c r="R1150" s="107">
        <f>R424/SUMIFS(R$3:R$722,$B$3:$B$722,$B1150)*SUMIFS(Calculations!$E$3:$E$53,Calculations!$A$3:$A$53,$B1150)</f>
        <v>0</v>
      </c>
    </row>
    <row r="1151" spans="2:18" ht="15.75" customHeight="1">
      <c r="B1151" s="107" t="s">
        <v>564</v>
      </c>
      <c r="C1151" s="107" t="s">
        <v>448</v>
      </c>
      <c r="D1151" s="107" t="s">
        <v>640</v>
      </c>
      <c r="E1151" s="107" t="str">
        <f t="shared" si="306"/>
        <v>solar thermal</v>
      </c>
      <c r="F1151" s="107">
        <f>F425/SUMIFS(F$3:F$722,$B$3:$B$722,$B1151)*SUMIFS(Calculations!$E$3:$E$53,Calculations!$A$3:$A$53,$B1151)</f>
        <v>0</v>
      </c>
      <c r="G1151" s="107">
        <f>G425/SUMIFS(G$3:G$722,$B$3:$B$722,$B1151)*SUMIFS(Calculations!$E$3:$E$53,Calculations!$A$3:$A$53,$B1151)</f>
        <v>0</v>
      </c>
      <c r="H1151" s="107">
        <f>H425/SUMIFS(H$3:H$722,$B$3:$B$722,$B1151)*SUMIFS(Calculations!$E$3:$E$53,Calculations!$A$3:$A$53,$B1151)</f>
        <v>0</v>
      </c>
      <c r="I1151" s="107">
        <f>I425/SUMIFS(I$3:I$722,$B$3:$B$722,$B1151)*SUMIFS(Calculations!$E$3:$E$53,Calculations!$A$3:$A$53,$B1151)</f>
        <v>0</v>
      </c>
      <c r="J1151" s="107">
        <f>J425/SUMIFS(J$3:J$722,$B$3:$B$722,$B1151)*SUMIFS(Calculations!$E$3:$E$53,Calculations!$A$3:$A$53,$B1151)</f>
        <v>0</v>
      </c>
      <c r="K1151" s="107">
        <f>K425/SUMIFS(K$3:K$722,$B$3:$B$722,$B1151)*SUMIFS(Calculations!$E$3:$E$53,Calculations!$A$3:$A$53,$B1151)</f>
        <v>0</v>
      </c>
      <c r="L1151" s="107">
        <f>L425/SUMIFS(L$3:L$722,$B$3:$B$722,$B1151)*SUMIFS(Calculations!$E$3:$E$53,Calculations!$A$3:$A$53,$B1151)</f>
        <v>0</v>
      </c>
      <c r="M1151" s="107">
        <f>M425/SUMIFS(M$3:M$722,$B$3:$B$722,$B1151)*SUMIFS(Calculations!$E$3:$E$53,Calculations!$A$3:$A$53,$B1151)</f>
        <v>0</v>
      </c>
      <c r="N1151" s="107">
        <f>N425/SUMIFS(N$3:N$722,$B$3:$B$722,$B1151)*SUMIFS(Calculations!$E$3:$E$53,Calculations!$A$3:$A$53,$B1151)</f>
        <v>0</v>
      </c>
      <c r="O1151" s="107">
        <f>O425/SUMIFS(O$3:O$722,$B$3:$B$722,$B1151)*SUMIFS(Calculations!$E$3:$E$53,Calculations!$A$3:$A$53,$B1151)</f>
        <v>0</v>
      </c>
      <c r="P1151" s="107">
        <f>P425/SUMIFS(P$3:P$722,$B$3:$B$722,$B1151)*SUMIFS(Calculations!$E$3:$E$53,Calculations!$A$3:$A$53,$B1151)</f>
        <v>0</v>
      </c>
      <c r="Q1151" s="107">
        <f>Q425/SUMIFS(Q$3:Q$722,$B$3:$B$722,$B1151)*SUMIFS(Calculations!$E$3:$E$53,Calculations!$A$3:$A$53,$B1151)</f>
        <v>0</v>
      </c>
      <c r="R1151" s="107">
        <f>R425/SUMIFS(R$3:R$722,$B$3:$B$722,$B1151)*SUMIFS(Calculations!$E$3:$E$53,Calculations!$A$3:$A$53,$B1151)</f>
        <v>0</v>
      </c>
    </row>
    <row r="1152" spans="2:18" ht="15.75" customHeight="1">
      <c r="B1152" s="107" t="s">
        <v>564</v>
      </c>
      <c r="C1152" s="107" t="s">
        <v>448</v>
      </c>
      <c r="D1152" s="107" t="s">
        <v>641</v>
      </c>
      <c r="E1152" s="107" t="str">
        <f t="shared" si="306"/>
        <v>geothermal</v>
      </c>
      <c r="F1152" s="107">
        <f>F426/SUMIFS(F$3:F$722,$B$3:$B$722,$B1152)*SUMIFS(Calculations!$E$3:$E$53,Calculations!$A$3:$A$53,$B1152)</f>
        <v>0</v>
      </c>
      <c r="G1152" s="107">
        <f>G426/SUMIFS(G$3:G$722,$B$3:$B$722,$B1152)*SUMIFS(Calculations!$E$3:$E$53,Calculations!$A$3:$A$53,$B1152)</f>
        <v>0</v>
      </c>
      <c r="H1152" s="107">
        <f>H426/SUMIFS(H$3:H$722,$B$3:$B$722,$B1152)*SUMIFS(Calculations!$E$3:$E$53,Calculations!$A$3:$A$53,$B1152)</f>
        <v>0</v>
      </c>
      <c r="I1152" s="107">
        <f>I426/SUMIFS(I$3:I$722,$B$3:$B$722,$B1152)*SUMIFS(Calculations!$E$3:$E$53,Calculations!$A$3:$A$53,$B1152)</f>
        <v>0</v>
      </c>
      <c r="J1152" s="107">
        <f>J426/SUMIFS(J$3:J$722,$B$3:$B$722,$B1152)*SUMIFS(Calculations!$E$3:$E$53,Calculations!$A$3:$A$53,$B1152)</f>
        <v>0</v>
      </c>
      <c r="K1152" s="107">
        <f>K426/SUMIFS(K$3:K$722,$B$3:$B$722,$B1152)*SUMIFS(Calculations!$E$3:$E$53,Calculations!$A$3:$A$53,$B1152)</f>
        <v>0</v>
      </c>
      <c r="L1152" s="107">
        <f>L426/SUMIFS(L$3:L$722,$B$3:$B$722,$B1152)*SUMIFS(Calculations!$E$3:$E$53,Calculations!$A$3:$A$53,$B1152)</f>
        <v>0</v>
      </c>
      <c r="M1152" s="107">
        <f>M426/SUMIFS(M$3:M$722,$B$3:$B$722,$B1152)*SUMIFS(Calculations!$E$3:$E$53,Calculations!$A$3:$A$53,$B1152)</f>
        <v>0</v>
      </c>
      <c r="N1152" s="107">
        <f>N426/SUMIFS(N$3:N$722,$B$3:$B$722,$B1152)*SUMIFS(Calculations!$E$3:$E$53,Calculations!$A$3:$A$53,$B1152)</f>
        <v>0</v>
      </c>
      <c r="O1152" s="107">
        <f>O426/SUMIFS(O$3:O$722,$B$3:$B$722,$B1152)*SUMIFS(Calculations!$E$3:$E$53,Calculations!$A$3:$A$53,$B1152)</f>
        <v>0</v>
      </c>
      <c r="P1152" s="107">
        <f>P426/SUMIFS(P$3:P$722,$B$3:$B$722,$B1152)*SUMIFS(Calculations!$E$3:$E$53,Calculations!$A$3:$A$53,$B1152)</f>
        <v>0</v>
      </c>
      <c r="Q1152" s="107">
        <f>Q426/SUMIFS(Q$3:Q$722,$B$3:$B$722,$B1152)*SUMIFS(Calculations!$E$3:$E$53,Calculations!$A$3:$A$53,$B1152)</f>
        <v>0</v>
      </c>
      <c r="R1152" s="107">
        <f>R426/SUMIFS(R$3:R$722,$B$3:$B$722,$B1152)*SUMIFS(Calculations!$E$3:$E$53,Calculations!$A$3:$A$53,$B1152)</f>
        <v>0</v>
      </c>
    </row>
    <row r="1153" spans="2:18" ht="15.75" customHeight="1">
      <c r="B1153" s="107" t="s">
        <v>564</v>
      </c>
      <c r="C1153" s="107" t="s">
        <v>448</v>
      </c>
      <c r="D1153" s="107" t="s">
        <v>642</v>
      </c>
      <c r="E1153" s="107" t="str">
        <f t="shared" si="306"/>
        <v>hydro</v>
      </c>
      <c r="F1153" s="107">
        <f>F427/SUMIFS(F$3:F$722,$B$3:$B$722,$B1153)*SUMIFS(Calculations!$E$3:$E$53,Calculations!$A$3:$A$53,$B1153)</f>
        <v>0</v>
      </c>
      <c r="G1153" s="107">
        <f>G427/SUMIFS(G$3:G$722,$B$3:$B$722,$B1153)*SUMIFS(Calculations!$E$3:$E$53,Calculations!$A$3:$A$53,$B1153)</f>
        <v>0</v>
      </c>
      <c r="H1153" s="107">
        <f>H427/SUMIFS(H$3:H$722,$B$3:$B$722,$B1153)*SUMIFS(Calculations!$E$3:$E$53,Calculations!$A$3:$A$53,$B1153)</f>
        <v>0</v>
      </c>
      <c r="I1153" s="107">
        <f>I427/SUMIFS(I$3:I$722,$B$3:$B$722,$B1153)*SUMIFS(Calculations!$E$3:$E$53,Calculations!$A$3:$A$53,$B1153)</f>
        <v>0</v>
      </c>
      <c r="J1153" s="107">
        <f>J427/SUMIFS(J$3:J$722,$B$3:$B$722,$B1153)*SUMIFS(Calculations!$E$3:$E$53,Calculations!$A$3:$A$53,$B1153)</f>
        <v>0</v>
      </c>
      <c r="K1153" s="107">
        <f>K427/SUMIFS(K$3:K$722,$B$3:$B$722,$B1153)*SUMIFS(Calculations!$E$3:$E$53,Calculations!$A$3:$A$53,$B1153)</f>
        <v>0</v>
      </c>
      <c r="L1153" s="107">
        <f>L427/SUMIFS(L$3:L$722,$B$3:$B$722,$B1153)*SUMIFS(Calculations!$E$3:$E$53,Calculations!$A$3:$A$53,$B1153)</f>
        <v>0</v>
      </c>
      <c r="M1153" s="107">
        <f>M427/SUMIFS(M$3:M$722,$B$3:$B$722,$B1153)*SUMIFS(Calculations!$E$3:$E$53,Calculations!$A$3:$A$53,$B1153)</f>
        <v>0</v>
      </c>
      <c r="N1153" s="107">
        <f>N427/SUMIFS(N$3:N$722,$B$3:$B$722,$B1153)*SUMIFS(Calculations!$E$3:$E$53,Calculations!$A$3:$A$53,$B1153)</f>
        <v>0</v>
      </c>
      <c r="O1153" s="107">
        <f>O427/SUMIFS(O$3:O$722,$B$3:$B$722,$B1153)*SUMIFS(Calculations!$E$3:$E$53,Calculations!$A$3:$A$53,$B1153)</f>
        <v>0</v>
      </c>
      <c r="P1153" s="107">
        <f>P427/SUMIFS(P$3:P$722,$B$3:$B$722,$B1153)*SUMIFS(Calculations!$E$3:$E$53,Calculations!$A$3:$A$53,$B1153)</f>
        <v>0</v>
      </c>
      <c r="Q1153" s="107">
        <f>Q427/SUMIFS(Q$3:Q$722,$B$3:$B$722,$B1153)*SUMIFS(Calculations!$E$3:$E$53,Calculations!$A$3:$A$53,$B1153)</f>
        <v>0</v>
      </c>
      <c r="R1153" s="107">
        <f>R427/SUMIFS(R$3:R$722,$B$3:$B$722,$B1153)*SUMIFS(Calculations!$E$3:$E$53,Calculations!$A$3:$A$53,$B1153)</f>
        <v>0</v>
      </c>
    </row>
    <row r="1154" spans="2:18" ht="15.75" customHeight="1">
      <c r="B1154" s="107" t="s">
        <v>564</v>
      </c>
      <c r="C1154" s="107" t="s">
        <v>448</v>
      </c>
      <c r="D1154" s="107" t="s">
        <v>632</v>
      </c>
      <c r="E1154" s="107" t="str">
        <f t="shared" si="306"/>
        <v>hydro</v>
      </c>
      <c r="F1154" s="107">
        <f>F428/SUMIFS(F$3:F$722,$B$3:$B$722,$B1154)*SUMIFS(Calculations!$E$3:$E$53,Calculations!$A$3:$A$53,$B1154)</f>
        <v>0</v>
      </c>
      <c r="G1154" s="107">
        <f>G428/SUMIFS(G$3:G$722,$B$3:$B$722,$B1154)*SUMIFS(Calculations!$E$3:$E$53,Calculations!$A$3:$A$53,$B1154)</f>
        <v>0</v>
      </c>
      <c r="H1154" s="107">
        <f>H428/SUMIFS(H$3:H$722,$B$3:$B$722,$B1154)*SUMIFS(Calculations!$E$3:$E$53,Calculations!$A$3:$A$53,$B1154)</f>
        <v>0</v>
      </c>
      <c r="I1154" s="107">
        <f>I428/SUMIFS(I$3:I$722,$B$3:$B$722,$B1154)*SUMIFS(Calculations!$E$3:$E$53,Calculations!$A$3:$A$53,$B1154)</f>
        <v>0</v>
      </c>
      <c r="J1154" s="107">
        <f>J428/SUMIFS(J$3:J$722,$B$3:$B$722,$B1154)*SUMIFS(Calculations!$E$3:$E$53,Calculations!$A$3:$A$53,$B1154)</f>
        <v>0</v>
      </c>
      <c r="K1154" s="107">
        <f>K428/SUMIFS(K$3:K$722,$B$3:$B$722,$B1154)*SUMIFS(Calculations!$E$3:$E$53,Calculations!$A$3:$A$53,$B1154)</f>
        <v>0</v>
      </c>
      <c r="L1154" s="107">
        <f>L428/SUMIFS(L$3:L$722,$B$3:$B$722,$B1154)*SUMIFS(Calculations!$E$3:$E$53,Calculations!$A$3:$A$53,$B1154)</f>
        <v>0</v>
      </c>
      <c r="M1154" s="107">
        <f>M428/SUMIFS(M$3:M$722,$B$3:$B$722,$B1154)*SUMIFS(Calculations!$E$3:$E$53,Calculations!$A$3:$A$53,$B1154)</f>
        <v>0</v>
      </c>
      <c r="N1154" s="107">
        <f>N428/SUMIFS(N$3:N$722,$B$3:$B$722,$B1154)*SUMIFS(Calculations!$E$3:$E$53,Calculations!$A$3:$A$53,$B1154)</f>
        <v>0</v>
      </c>
      <c r="O1154" s="107">
        <f>O428/SUMIFS(O$3:O$722,$B$3:$B$722,$B1154)*SUMIFS(Calculations!$E$3:$E$53,Calculations!$A$3:$A$53,$B1154)</f>
        <v>0</v>
      </c>
      <c r="P1154" s="107">
        <f>P428/SUMIFS(P$3:P$722,$B$3:$B$722,$B1154)*SUMIFS(Calculations!$E$3:$E$53,Calculations!$A$3:$A$53,$B1154)</f>
        <v>0</v>
      </c>
      <c r="Q1154" s="107">
        <f>Q428/SUMIFS(Q$3:Q$722,$B$3:$B$722,$B1154)*SUMIFS(Calculations!$E$3:$E$53,Calculations!$A$3:$A$53,$B1154)</f>
        <v>0</v>
      </c>
      <c r="R1154" s="107">
        <f>R428/SUMIFS(R$3:R$722,$B$3:$B$722,$B1154)*SUMIFS(Calculations!$E$3:$E$53,Calculations!$A$3:$A$53,$B1154)</f>
        <v>0</v>
      </c>
    </row>
    <row r="1155" spans="2:18" ht="15.75" customHeight="1">
      <c r="B1155" s="107" t="s">
        <v>564</v>
      </c>
      <c r="C1155" s="107" t="s">
        <v>448</v>
      </c>
      <c r="D1155" s="107" t="s">
        <v>643</v>
      </c>
      <c r="E1155" s="107" t="str">
        <f t="shared" si="306"/>
        <v>onshore wind</v>
      </c>
      <c r="F1155" s="107">
        <f>F429/SUMIFS(F$3:F$722,$B$3:$B$722,$B1155)*SUMIFS(Calculations!$E$3:$E$53,Calculations!$A$3:$A$53,$B1155)</f>
        <v>0</v>
      </c>
      <c r="G1155" s="107">
        <f>G429/SUMIFS(G$3:G$722,$B$3:$B$722,$B1155)*SUMIFS(Calculations!$E$3:$E$53,Calculations!$A$3:$A$53,$B1155)</f>
        <v>0</v>
      </c>
      <c r="H1155" s="107">
        <f>H429/SUMIFS(H$3:H$722,$B$3:$B$722,$B1155)*SUMIFS(Calculations!$E$3:$E$53,Calculations!$A$3:$A$53,$B1155)</f>
        <v>0</v>
      </c>
      <c r="I1155" s="107">
        <f>I429/SUMIFS(I$3:I$722,$B$3:$B$722,$B1155)*SUMIFS(Calculations!$E$3:$E$53,Calculations!$A$3:$A$53,$B1155)</f>
        <v>0</v>
      </c>
      <c r="J1155" s="107">
        <f>J429/SUMIFS(J$3:J$722,$B$3:$B$722,$B1155)*SUMIFS(Calculations!$E$3:$E$53,Calculations!$A$3:$A$53,$B1155)</f>
        <v>0</v>
      </c>
      <c r="K1155" s="107">
        <f>K429/SUMIFS(K$3:K$722,$B$3:$B$722,$B1155)*SUMIFS(Calculations!$E$3:$E$53,Calculations!$A$3:$A$53,$B1155)</f>
        <v>0</v>
      </c>
      <c r="L1155" s="107">
        <f>L429/SUMIFS(L$3:L$722,$B$3:$B$722,$B1155)*SUMIFS(Calculations!$E$3:$E$53,Calculations!$A$3:$A$53,$B1155)</f>
        <v>0</v>
      </c>
      <c r="M1155" s="107">
        <f>M429/SUMIFS(M$3:M$722,$B$3:$B$722,$B1155)*SUMIFS(Calculations!$E$3:$E$53,Calculations!$A$3:$A$53,$B1155)</f>
        <v>0</v>
      </c>
      <c r="N1155" s="107">
        <f>N429/SUMIFS(N$3:N$722,$B$3:$B$722,$B1155)*SUMIFS(Calculations!$E$3:$E$53,Calculations!$A$3:$A$53,$B1155)</f>
        <v>0</v>
      </c>
      <c r="O1155" s="107">
        <f>O429/SUMIFS(O$3:O$722,$B$3:$B$722,$B1155)*SUMIFS(Calculations!$E$3:$E$53,Calculations!$A$3:$A$53,$B1155)</f>
        <v>0</v>
      </c>
      <c r="P1155" s="107">
        <f>P429/SUMIFS(P$3:P$722,$B$3:$B$722,$B1155)*SUMIFS(Calculations!$E$3:$E$53,Calculations!$A$3:$A$53,$B1155)</f>
        <v>0</v>
      </c>
      <c r="Q1155" s="107">
        <f>Q429/SUMIFS(Q$3:Q$722,$B$3:$B$722,$B1155)*SUMIFS(Calculations!$E$3:$E$53,Calculations!$A$3:$A$53,$B1155)</f>
        <v>0</v>
      </c>
      <c r="R1155" s="107">
        <f>R429/SUMIFS(R$3:R$722,$B$3:$B$722,$B1155)*SUMIFS(Calculations!$E$3:$E$53,Calculations!$A$3:$A$53,$B1155)</f>
        <v>0</v>
      </c>
    </row>
    <row r="1156" spans="2:18" ht="15.75" customHeight="1">
      <c r="B1156" s="107" t="s">
        <v>564</v>
      </c>
      <c r="C1156" s="107" t="s">
        <v>448</v>
      </c>
      <c r="D1156" s="107" t="s">
        <v>644</v>
      </c>
      <c r="E1156" s="107" t="str">
        <f t="shared" si="306"/>
        <v>natural gas nonpeaker</v>
      </c>
      <c r="F1156" s="107">
        <f>F430/SUMIFS(F$3:F$722,$B$3:$B$722,$B1156)*SUMIFS(Calculations!$E$3:$E$53,Calculations!$A$3:$A$53,$B1156)</f>
        <v>0</v>
      </c>
      <c r="G1156" s="107">
        <f>G430/SUMIFS(G$3:G$722,$B$3:$B$722,$B1156)*SUMIFS(Calculations!$E$3:$E$53,Calculations!$A$3:$A$53,$B1156)</f>
        <v>0</v>
      </c>
      <c r="H1156" s="107">
        <f>H430/SUMIFS(H$3:H$722,$B$3:$B$722,$B1156)*SUMIFS(Calculations!$E$3:$E$53,Calculations!$A$3:$A$53,$B1156)</f>
        <v>0</v>
      </c>
      <c r="I1156" s="107">
        <f>I430/SUMIFS(I$3:I$722,$B$3:$B$722,$B1156)*SUMIFS(Calculations!$E$3:$E$53,Calculations!$A$3:$A$53,$B1156)</f>
        <v>0</v>
      </c>
      <c r="J1156" s="107">
        <f>J430/SUMIFS(J$3:J$722,$B$3:$B$722,$B1156)*SUMIFS(Calculations!$E$3:$E$53,Calculations!$A$3:$A$53,$B1156)</f>
        <v>0</v>
      </c>
      <c r="K1156" s="107">
        <f>K430/SUMIFS(K$3:K$722,$B$3:$B$722,$B1156)*SUMIFS(Calculations!$E$3:$E$53,Calculations!$A$3:$A$53,$B1156)</f>
        <v>0</v>
      </c>
      <c r="L1156" s="107">
        <f>L430/SUMIFS(L$3:L$722,$B$3:$B$722,$B1156)*SUMIFS(Calculations!$E$3:$E$53,Calculations!$A$3:$A$53,$B1156)</f>
        <v>0</v>
      </c>
      <c r="M1156" s="107">
        <f>M430/SUMIFS(M$3:M$722,$B$3:$B$722,$B1156)*SUMIFS(Calculations!$E$3:$E$53,Calculations!$A$3:$A$53,$B1156)</f>
        <v>0</v>
      </c>
      <c r="N1156" s="107">
        <f>N430/SUMIFS(N$3:N$722,$B$3:$B$722,$B1156)*SUMIFS(Calculations!$E$3:$E$53,Calculations!$A$3:$A$53,$B1156)</f>
        <v>0</v>
      </c>
      <c r="O1156" s="107">
        <f>O430/SUMIFS(O$3:O$722,$B$3:$B$722,$B1156)*SUMIFS(Calculations!$E$3:$E$53,Calculations!$A$3:$A$53,$B1156)</f>
        <v>0</v>
      </c>
      <c r="P1156" s="107">
        <f>P430/SUMIFS(P$3:P$722,$B$3:$B$722,$B1156)*SUMIFS(Calculations!$E$3:$E$53,Calculations!$A$3:$A$53,$B1156)</f>
        <v>0</v>
      </c>
      <c r="Q1156" s="107">
        <f>Q430/SUMIFS(Q$3:Q$722,$B$3:$B$722,$B1156)*SUMIFS(Calculations!$E$3:$E$53,Calculations!$A$3:$A$53,$B1156)</f>
        <v>0</v>
      </c>
      <c r="R1156" s="107">
        <f>R430/SUMIFS(R$3:R$722,$B$3:$B$722,$B1156)*SUMIFS(Calculations!$E$3:$E$53,Calculations!$A$3:$A$53,$B1156)</f>
        <v>0</v>
      </c>
    </row>
    <row r="1157" spans="2:18" ht="15.75" customHeight="1">
      <c r="B1157" s="107" t="s">
        <v>564</v>
      </c>
      <c r="C1157" s="107" t="s">
        <v>448</v>
      </c>
      <c r="D1157" s="107" t="s">
        <v>645</v>
      </c>
      <c r="E1157" s="107" t="str">
        <f t="shared" si="306"/>
        <v>natural gas peaker</v>
      </c>
      <c r="F1157" s="107">
        <f>F431/SUMIFS(F$3:F$722,$B$3:$B$722,$B1157)*SUMIFS(Calculations!$E$3:$E$53,Calculations!$A$3:$A$53,$B1157)</f>
        <v>0</v>
      </c>
      <c r="G1157" s="107">
        <f>G431/SUMIFS(G$3:G$722,$B$3:$B$722,$B1157)*SUMIFS(Calculations!$E$3:$E$53,Calculations!$A$3:$A$53,$B1157)</f>
        <v>0</v>
      </c>
      <c r="H1157" s="107">
        <f>H431/SUMIFS(H$3:H$722,$B$3:$B$722,$B1157)*SUMIFS(Calculations!$E$3:$E$53,Calculations!$A$3:$A$53,$B1157)</f>
        <v>0</v>
      </c>
      <c r="I1157" s="107">
        <f>I431/SUMIFS(I$3:I$722,$B$3:$B$722,$B1157)*SUMIFS(Calculations!$E$3:$E$53,Calculations!$A$3:$A$53,$B1157)</f>
        <v>0</v>
      </c>
      <c r="J1157" s="107">
        <f>J431/SUMIFS(J$3:J$722,$B$3:$B$722,$B1157)*SUMIFS(Calculations!$E$3:$E$53,Calculations!$A$3:$A$53,$B1157)</f>
        <v>0</v>
      </c>
      <c r="K1157" s="107">
        <f>K431/SUMIFS(K$3:K$722,$B$3:$B$722,$B1157)*SUMIFS(Calculations!$E$3:$E$53,Calculations!$A$3:$A$53,$B1157)</f>
        <v>0</v>
      </c>
      <c r="L1157" s="107">
        <f>L431/SUMIFS(L$3:L$722,$B$3:$B$722,$B1157)*SUMIFS(Calculations!$E$3:$E$53,Calculations!$A$3:$A$53,$B1157)</f>
        <v>0</v>
      </c>
      <c r="M1157" s="107">
        <f>M431/SUMIFS(M$3:M$722,$B$3:$B$722,$B1157)*SUMIFS(Calculations!$E$3:$E$53,Calculations!$A$3:$A$53,$B1157)</f>
        <v>0</v>
      </c>
      <c r="N1157" s="107">
        <f>N431/SUMIFS(N$3:N$722,$B$3:$B$722,$B1157)*SUMIFS(Calculations!$E$3:$E$53,Calculations!$A$3:$A$53,$B1157)</f>
        <v>0</v>
      </c>
      <c r="O1157" s="107">
        <f>O431/SUMIFS(O$3:O$722,$B$3:$B$722,$B1157)*SUMIFS(Calculations!$E$3:$E$53,Calculations!$A$3:$A$53,$B1157)</f>
        <v>0</v>
      </c>
      <c r="P1157" s="107">
        <f>P431/SUMIFS(P$3:P$722,$B$3:$B$722,$B1157)*SUMIFS(Calculations!$E$3:$E$53,Calculations!$A$3:$A$53,$B1157)</f>
        <v>0</v>
      </c>
      <c r="Q1157" s="107">
        <f>Q431/SUMIFS(Q$3:Q$722,$B$3:$B$722,$B1157)*SUMIFS(Calculations!$E$3:$E$53,Calculations!$A$3:$A$53,$B1157)</f>
        <v>0</v>
      </c>
      <c r="R1157" s="107">
        <f>R431/SUMIFS(R$3:R$722,$B$3:$B$722,$B1157)*SUMIFS(Calculations!$E$3:$E$53,Calculations!$A$3:$A$53,$B1157)</f>
        <v>0</v>
      </c>
    </row>
    <row r="1158" spans="2:18" ht="15.75" customHeight="1">
      <c r="B1158" s="107" t="s">
        <v>564</v>
      </c>
      <c r="C1158" s="107" t="s">
        <v>448</v>
      </c>
      <c r="D1158" s="107" t="s">
        <v>646</v>
      </c>
      <c r="E1158" s="107" t="str">
        <f t="shared" si="306"/>
        <v>nuclear</v>
      </c>
      <c r="F1158" s="107">
        <f>F432/SUMIFS(F$3:F$722,$B$3:$B$722,$B1158)*SUMIFS(Calculations!$E$3:$E$53,Calculations!$A$3:$A$53,$B1158)</f>
        <v>0</v>
      </c>
      <c r="G1158" s="107">
        <f>G432/SUMIFS(G$3:G$722,$B$3:$B$722,$B1158)*SUMIFS(Calculations!$E$3:$E$53,Calculations!$A$3:$A$53,$B1158)</f>
        <v>0</v>
      </c>
      <c r="H1158" s="107">
        <f>H432/SUMIFS(H$3:H$722,$B$3:$B$722,$B1158)*SUMIFS(Calculations!$E$3:$E$53,Calculations!$A$3:$A$53,$B1158)</f>
        <v>0</v>
      </c>
      <c r="I1158" s="107">
        <f>I432/SUMIFS(I$3:I$722,$B$3:$B$722,$B1158)*SUMIFS(Calculations!$E$3:$E$53,Calculations!$A$3:$A$53,$B1158)</f>
        <v>0</v>
      </c>
      <c r="J1158" s="107">
        <f>J432/SUMIFS(J$3:J$722,$B$3:$B$722,$B1158)*SUMIFS(Calculations!$E$3:$E$53,Calculations!$A$3:$A$53,$B1158)</f>
        <v>0</v>
      </c>
      <c r="K1158" s="107">
        <f>K432/SUMIFS(K$3:K$722,$B$3:$B$722,$B1158)*SUMIFS(Calculations!$E$3:$E$53,Calculations!$A$3:$A$53,$B1158)</f>
        <v>0</v>
      </c>
      <c r="L1158" s="107">
        <f>L432/SUMIFS(L$3:L$722,$B$3:$B$722,$B1158)*SUMIFS(Calculations!$E$3:$E$53,Calculations!$A$3:$A$53,$B1158)</f>
        <v>0</v>
      </c>
      <c r="M1158" s="107">
        <f>M432/SUMIFS(M$3:M$722,$B$3:$B$722,$B1158)*SUMIFS(Calculations!$E$3:$E$53,Calculations!$A$3:$A$53,$B1158)</f>
        <v>0</v>
      </c>
      <c r="N1158" s="107">
        <f>N432/SUMIFS(N$3:N$722,$B$3:$B$722,$B1158)*SUMIFS(Calculations!$E$3:$E$53,Calculations!$A$3:$A$53,$B1158)</f>
        <v>0</v>
      </c>
      <c r="O1158" s="107">
        <f>O432/SUMIFS(O$3:O$722,$B$3:$B$722,$B1158)*SUMIFS(Calculations!$E$3:$E$53,Calculations!$A$3:$A$53,$B1158)</f>
        <v>0</v>
      </c>
      <c r="P1158" s="107">
        <f>P432/SUMIFS(P$3:P$722,$B$3:$B$722,$B1158)*SUMIFS(Calculations!$E$3:$E$53,Calculations!$A$3:$A$53,$B1158)</f>
        <v>0</v>
      </c>
      <c r="Q1158" s="107">
        <f>Q432/SUMIFS(Q$3:Q$722,$B$3:$B$722,$B1158)*SUMIFS(Calculations!$E$3:$E$53,Calculations!$A$3:$A$53,$B1158)</f>
        <v>0</v>
      </c>
      <c r="R1158" s="107">
        <f>R432/SUMIFS(R$3:R$722,$B$3:$B$722,$B1158)*SUMIFS(Calculations!$E$3:$E$53,Calculations!$A$3:$A$53,$B1158)</f>
        <v>0</v>
      </c>
    </row>
    <row r="1159" spans="2:18" ht="15.75" customHeight="1">
      <c r="B1159" s="107" t="s">
        <v>564</v>
      </c>
      <c r="C1159" s="107" t="s">
        <v>448</v>
      </c>
      <c r="D1159" s="107" t="s">
        <v>647</v>
      </c>
      <c r="E1159" s="107" t="str">
        <f t="shared" si="306"/>
        <v>offshore wind</v>
      </c>
      <c r="F1159" s="107">
        <f>F433/SUMIFS(F$3:F$722,$B$3:$B$722,$B1159)*SUMIFS(Calculations!$E$3:$E$53,Calculations!$A$3:$A$53,$B1159)</f>
        <v>0</v>
      </c>
      <c r="G1159" s="107">
        <f>G433/SUMIFS(G$3:G$722,$B$3:$B$722,$B1159)*SUMIFS(Calculations!$E$3:$E$53,Calculations!$A$3:$A$53,$B1159)</f>
        <v>0</v>
      </c>
      <c r="H1159" s="107">
        <f>H433/SUMIFS(H$3:H$722,$B$3:$B$722,$B1159)*SUMIFS(Calculations!$E$3:$E$53,Calculations!$A$3:$A$53,$B1159)</f>
        <v>0</v>
      </c>
      <c r="I1159" s="107">
        <f>I433/SUMIFS(I$3:I$722,$B$3:$B$722,$B1159)*SUMIFS(Calculations!$E$3:$E$53,Calculations!$A$3:$A$53,$B1159)</f>
        <v>0</v>
      </c>
      <c r="J1159" s="107">
        <f>J433/SUMIFS(J$3:J$722,$B$3:$B$722,$B1159)*SUMIFS(Calculations!$E$3:$E$53,Calculations!$A$3:$A$53,$B1159)</f>
        <v>0</v>
      </c>
      <c r="K1159" s="107">
        <f>K433/SUMIFS(K$3:K$722,$B$3:$B$722,$B1159)*SUMIFS(Calculations!$E$3:$E$53,Calculations!$A$3:$A$53,$B1159)</f>
        <v>0</v>
      </c>
      <c r="L1159" s="107">
        <f>L433/SUMIFS(L$3:L$722,$B$3:$B$722,$B1159)*SUMIFS(Calculations!$E$3:$E$53,Calculations!$A$3:$A$53,$B1159)</f>
        <v>0</v>
      </c>
      <c r="M1159" s="107">
        <f>M433/SUMIFS(M$3:M$722,$B$3:$B$722,$B1159)*SUMIFS(Calculations!$E$3:$E$53,Calculations!$A$3:$A$53,$B1159)</f>
        <v>0</v>
      </c>
      <c r="N1159" s="107">
        <f>N433/SUMIFS(N$3:N$722,$B$3:$B$722,$B1159)*SUMIFS(Calculations!$E$3:$E$53,Calculations!$A$3:$A$53,$B1159)</f>
        <v>0</v>
      </c>
      <c r="O1159" s="107">
        <f>O433/SUMIFS(O$3:O$722,$B$3:$B$722,$B1159)*SUMIFS(Calculations!$E$3:$E$53,Calculations!$A$3:$A$53,$B1159)</f>
        <v>0</v>
      </c>
      <c r="P1159" s="107">
        <f>P433/SUMIFS(P$3:P$722,$B$3:$B$722,$B1159)*SUMIFS(Calculations!$E$3:$E$53,Calculations!$A$3:$A$53,$B1159)</f>
        <v>0</v>
      </c>
      <c r="Q1159" s="107">
        <f>Q433/SUMIFS(Q$3:Q$722,$B$3:$B$722,$B1159)*SUMIFS(Calculations!$E$3:$E$53,Calculations!$A$3:$A$53,$B1159)</f>
        <v>0</v>
      </c>
      <c r="R1159" s="107">
        <f>R433/SUMIFS(R$3:R$722,$B$3:$B$722,$B1159)*SUMIFS(Calculations!$E$3:$E$53,Calculations!$A$3:$A$53,$B1159)</f>
        <v>0</v>
      </c>
    </row>
    <row r="1160" spans="2:18" ht="15.75" customHeight="1">
      <c r="B1160" s="107" t="s">
        <v>564</v>
      </c>
      <c r="C1160" s="107" t="s">
        <v>448</v>
      </c>
      <c r="D1160" s="107" t="s">
        <v>648</v>
      </c>
      <c r="E1160" s="107" t="str">
        <f t="shared" si="306"/>
        <v>crude oil</v>
      </c>
      <c r="F1160" s="107">
        <f>F434/SUMIFS(F$3:F$722,$B$3:$B$722,$B1160)*SUMIFS(Calculations!$E$3:$E$53,Calculations!$A$3:$A$53,$B1160)</f>
        <v>0</v>
      </c>
      <c r="G1160" s="107">
        <f>G434/SUMIFS(G$3:G$722,$B$3:$B$722,$B1160)*SUMIFS(Calculations!$E$3:$E$53,Calculations!$A$3:$A$53,$B1160)</f>
        <v>0</v>
      </c>
      <c r="H1160" s="107">
        <f>H434/SUMIFS(H$3:H$722,$B$3:$B$722,$B1160)*SUMIFS(Calculations!$E$3:$E$53,Calculations!$A$3:$A$53,$B1160)</f>
        <v>0</v>
      </c>
      <c r="I1160" s="107">
        <f>I434/SUMIFS(I$3:I$722,$B$3:$B$722,$B1160)*SUMIFS(Calculations!$E$3:$E$53,Calculations!$A$3:$A$53,$B1160)</f>
        <v>0</v>
      </c>
      <c r="J1160" s="107">
        <f>J434/SUMIFS(J$3:J$722,$B$3:$B$722,$B1160)*SUMIFS(Calculations!$E$3:$E$53,Calculations!$A$3:$A$53,$B1160)</f>
        <v>0</v>
      </c>
      <c r="K1160" s="107">
        <f>K434/SUMIFS(K$3:K$722,$B$3:$B$722,$B1160)*SUMIFS(Calculations!$E$3:$E$53,Calculations!$A$3:$A$53,$B1160)</f>
        <v>0</v>
      </c>
      <c r="L1160" s="107">
        <f>L434/SUMIFS(L$3:L$722,$B$3:$B$722,$B1160)*SUMIFS(Calculations!$E$3:$E$53,Calculations!$A$3:$A$53,$B1160)</f>
        <v>0</v>
      </c>
      <c r="M1160" s="107">
        <f>M434/SUMIFS(M$3:M$722,$B$3:$B$722,$B1160)*SUMIFS(Calculations!$E$3:$E$53,Calculations!$A$3:$A$53,$B1160)</f>
        <v>0</v>
      </c>
      <c r="N1160" s="107">
        <f>N434/SUMIFS(N$3:N$722,$B$3:$B$722,$B1160)*SUMIFS(Calculations!$E$3:$E$53,Calculations!$A$3:$A$53,$B1160)</f>
        <v>0</v>
      </c>
      <c r="O1160" s="107">
        <f>O434/SUMIFS(O$3:O$722,$B$3:$B$722,$B1160)*SUMIFS(Calculations!$E$3:$E$53,Calculations!$A$3:$A$53,$B1160)</f>
        <v>0</v>
      </c>
      <c r="P1160" s="107">
        <f>P434/SUMIFS(P$3:P$722,$B$3:$B$722,$B1160)*SUMIFS(Calculations!$E$3:$E$53,Calculations!$A$3:$A$53,$B1160)</f>
        <v>0</v>
      </c>
      <c r="Q1160" s="107">
        <f>Q434/SUMIFS(Q$3:Q$722,$B$3:$B$722,$B1160)*SUMIFS(Calculations!$E$3:$E$53,Calculations!$A$3:$A$53,$B1160)</f>
        <v>0</v>
      </c>
      <c r="R1160" s="107">
        <f>R434/SUMIFS(R$3:R$722,$B$3:$B$722,$B1160)*SUMIFS(Calculations!$E$3:$E$53,Calculations!$A$3:$A$53,$B1160)</f>
        <v>0</v>
      </c>
    </row>
    <row r="1161" spans="2:18" ht="15.75" customHeight="1">
      <c r="B1161" s="107" t="s">
        <v>564</v>
      </c>
      <c r="C1161" s="107" t="s">
        <v>448</v>
      </c>
      <c r="D1161" s="107" t="s">
        <v>649</v>
      </c>
      <c r="E1161" s="107" t="str">
        <f t="shared" si="306"/>
        <v>solar PV</v>
      </c>
      <c r="F1161" s="107">
        <f>F435/SUMIFS(F$3:F$722,$B$3:$B$722,$B1161)*SUMIFS(Calculations!$E$3:$E$53,Calculations!$A$3:$A$53,$B1161)</f>
        <v>0</v>
      </c>
      <c r="G1161" s="107">
        <f>G435/SUMIFS(G$3:G$722,$B$3:$B$722,$B1161)*SUMIFS(Calculations!$E$3:$E$53,Calculations!$A$3:$A$53,$B1161)</f>
        <v>0</v>
      </c>
      <c r="H1161" s="107">
        <f>H435/SUMIFS(H$3:H$722,$B$3:$B$722,$B1161)*SUMIFS(Calculations!$E$3:$E$53,Calculations!$A$3:$A$53,$B1161)</f>
        <v>0</v>
      </c>
      <c r="I1161" s="107">
        <f>I435/SUMIFS(I$3:I$722,$B$3:$B$722,$B1161)*SUMIFS(Calculations!$E$3:$E$53,Calculations!$A$3:$A$53,$B1161)</f>
        <v>0</v>
      </c>
      <c r="J1161" s="107">
        <f>J435/SUMIFS(J$3:J$722,$B$3:$B$722,$B1161)*SUMIFS(Calculations!$E$3:$E$53,Calculations!$A$3:$A$53,$B1161)</f>
        <v>0</v>
      </c>
      <c r="K1161" s="107">
        <f>K435/SUMIFS(K$3:K$722,$B$3:$B$722,$B1161)*SUMIFS(Calculations!$E$3:$E$53,Calculations!$A$3:$A$53,$B1161)</f>
        <v>0</v>
      </c>
      <c r="L1161" s="107">
        <f>L435/SUMIFS(L$3:L$722,$B$3:$B$722,$B1161)*SUMIFS(Calculations!$E$3:$E$53,Calculations!$A$3:$A$53,$B1161)</f>
        <v>0</v>
      </c>
      <c r="M1161" s="107">
        <f>M435/SUMIFS(M$3:M$722,$B$3:$B$722,$B1161)*SUMIFS(Calculations!$E$3:$E$53,Calculations!$A$3:$A$53,$B1161)</f>
        <v>0</v>
      </c>
      <c r="N1161" s="107">
        <f>N435/SUMIFS(N$3:N$722,$B$3:$B$722,$B1161)*SUMIFS(Calculations!$E$3:$E$53,Calculations!$A$3:$A$53,$B1161)</f>
        <v>0</v>
      </c>
      <c r="O1161" s="107">
        <f>O435/SUMIFS(O$3:O$722,$B$3:$B$722,$B1161)*SUMIFS(Calculations!$E$3:$E$53,Calculations!$A$3:$A$53,$B1161)</f>
        <v>0</v>
      </c>
      <c r="P1161" s="107">
        <f>P435/SUMIFS(P$3:P$722,$B$3:$B$722,$B1161)*SUMIFS(Calculations!$E$3:$E$53,Calculations!$A$3:$A$53,$B1161)</f>
        <v>0</v>
      </c>
      <c r="Q1161" s="107">
        <f>Q435/SUMIFS(Q$3:Q$722,$B$3:$B$722,$B1161)*SUMIFS(Calculations!$E$3:$E$53,Calculations!$A$3:$A$53,$B1161)</f>
        <v>0</v>
      </c>
      <c r="R1161" s="107">
        <f>R435/SUMIFS(R$3:R$722,$B$3:$B$722,$B1161)*SUMIFS(Calculations!$E$3:$E$53,Calculations!$A$3:$A$53,$B1161)</f>
        <v>0</v>
      </c>
    </row>
    <row r="1162" spans="2:18" ht="15.75" customHeight="1">
      <c r="B1162" s="107" t="s">
        <v>564</v>
      </c>
      <c r="C1162" s="107" t="s">
        <v>448</v>
      </c>
      <c r="D1162" s="107" t="s">
        <v>650</v>
      </c>
      <c r="E1162" s="107" t="str">
        <f t="shared" si="306"/>
        <v>storage</v>
      </c>
      <c r="F1162" s="107">
        <f>F436/SUMIFS(F$3:F$722,$B$3:$B$722,$B1162)*SUMIFS(Calculations!$E$3:$E$53,Calculations!$A$3:$A$53,$B1162)</f>
        <v>0</v>
      </c>
      <c r="G1162" s="107">
        <f>G436/SUMIFS(G$3:G$722,$B$3:$B$722,$B1162)*SUMIFS(Calculations!$E$3:$E$53,Calculations!$A$3:$A$53,$B1162)</f>
        <v>0</v>
      </c>
      <c r="H1162" s="107">
        <f>H436/SUMIFS(H$3:H$722,$B$3:$B$722,$B1162)*SUMIFS(Calculations!$E$3:$E$53,Calculations!$A$3:$A$53,$B1162)</f>
        <v>0</v>
      </c>
      <c r="I1162" s="107">
        <f>I436/SUMIFS(I$3:I$722,$B$3:$B$722,$B1162)*SUMIFS(Calculations!$E$3:$E$53,Calculations!$A$3:$A$53,$B1162)</f>
        <v>0</v>
      </c>
      <c r="J1162" s="107">
        <f>J436/SUMIFS(J$3:J$722,$B$3:$B$722,$B1162)*SUMIFS(Calculations!$E$3:$E$53,Calculations!$A$3:$A$53,$B1162)</f>
        <v>0</v>
      </c>
      <c r="K1162" s="107">
        <f>K436/SUMIFS(K$3:K$722,$B$3:$B$722,$B1162)*SUMIFS(Calculations!$E$3:$E$53,Calculations!$A$3:$A$53,$B1162)</f>
        <v>0</v>
      </c>
      <c r="L1162" s="107">
        <f>L436/SUMIFS(L$3:L$722,$B$3:$B$722,$B1162)*SUMIFS(Calculations!$E$3:$E$53,Calculations!$A$3:$A$53,$B1162)</f>
        <v>0</v>
      </c>
      <c r="M1162" s="107">
        <f>M436/SUMIFS(M$3:M$722,$B$3:$B$722,$B1162)*SUMIFS(Calculations!$E$3:$E$53,Calculations!$A$3:$A$53,$B1162)</f>
        <v>0</v>
      </c>
      <c r="N1162" s="107">
        <f>N436/SUMIFS(N$3:N$722,$B$3:$B$722,$B1162)*SUMIFS(Calculations!$E$3:$E$53,Calculations!$A$3:$A$53,$B1162)</f>
        <v>0</v>
      </c>
      <c r="O1162" s="107">
        <f>O436/SUMIFS(O$3:O$722,$B$3:$B$722,$B1162)*SUMIFS(Calculations!$E$3:$E$53,Calculations!$A$3:$A$53,$B1162)</f>
        <v>0</v>
      </c>
      <c r="P1162" s="107">
        <f>P436/SUMIFS(P$3:P$722,$B$3:$B$722,$B1162)*SUMIFS(Calculations!$E$3:$E$53,Calculations!$A$3:$A$53,$B1162)</f>
        <v>0</v>
      </c>
      <c r="Q1162" s="107">
        <f>Q436/SUMIFS(Q$3:Q$722,$B$3:$B$722,$B1162)*SUMIFS(Calculations!$E$3:$E$53,Calculations!$A$3:$A$53,$B1162)</f>
        <v>0</v>
      </c>
      <c r="R1162" s="107">
        <f>R436/SUMIFS(R$3:R$722,$B$3:$B$722,$B1162)*SUMIFS(Calculations!$E$3:$E$53,Calculations!$A$3:$A$53,$B1162)</f>
        <v>0</v>
      </c>
    </row>
    <row r="1163" spans="2:18" ht="15.75" customHeight="1">
      <c r="B1163" s="107" t="s">
        <v>564</v>
      </c>
      <c r="C1163" s="107" t="s">
        <v>448</v>
      </c>
      <c r="D1163" s="107" t="s">
        <v>652</v>
      </c>
      <c r="E1163" s="107" t="str">
        <f t="shared" si="306"/>
        <v>solar PV</v>
      </c>
      <c r="F1163" s="107">
        <f>F437/SUMIFS(F$3:F$722,$B$3:$B$722,$B1163)*SUMIFS(Calculations!$E$3:$E$53,Calculations!$A$3:$A$53,$B1163)</f>
        <v>0</v>
      </c>
      <c r="G1163" s="107">
        <f>G437/SUMIFS(G$3:G$722,$B$3:$B$722,$B1163)*SUMIFS(Calculations!$E$3:$E$53,Calculations!$A$3:$A$53,$B1163)</f>
        <v>0</v>
      </c>
      <c r="H1163" s="107">
        <f>H437/SUMIFS(H$3:H$722,$B$3:$B$722,$B1163)*SUMIFS(Calculations!$E$3:$E$53,Calculations!$A$3:$A$53,$B1163)</f>
        <v>0</v>
      </c>
      <c r="I1163" s="107">
        <f>I437/SUMIFS(I$3:I$722,$B$3:$B$722,$B1163)*SUMIFS(Calculations!$E$3:$E$53,Calculations!$A$3:$A$53,$B1163)</f>
        <v>0</v>
      </c>
      <c r="J1163" s="107">
        <f>J437/SUMIFS(J$3:J$722,$B$3:$B$722,$B1163)*SUMIFS(Calculations!$E$3:$E$53,Calculations!$A$3:$A$53,$B1163)</f>
        <v>0</v>
      </c>
      <c r="K1163" s="107">
        <f>K437/SUMIFS(K$3:K$722,$B$3:$B$722,$B1163)*SUMIFS(Calculations!$E$3:$E$53,Calculations!$A$3:$A$53,$B1163)</f>
        <v>0</v>
      </c>
      <c r="L1163" s="107">
        <f>L437/SUMIFS(L$3:L$722,$B$3:$B$722,$B1163)*SUMIFS(Calculations!$E$3:$E$53,Calculations!$A$3:$A$53,$B1163)</f>
        <v>0</v>
      </c>
      <c r="M1163" s="107">
        <f>M437/SUMIFS(M$3:M$722,$B$3:$B$722,$B1163)*SUMIFS(Calculations!$E$3:$E$53,Calculations!$A$3:$A$53,$B1163)</f>
        <v>0</v>
      </c>
      <c r="N1163" s="107">
        <f>N437/SUMIFS(N$3:N$722,$B$3:$B$722,$B1163)*SUMIFS(Calculations!$E$3:$E$53,Calculations!$A$3:$A$53,$B1163)</f>
        <v>0</v>
      </c>
      <c r="O1163" s="107">
        <f>O437/SUMIFS(O$3:O$722,$B$3:$B$722,$B1163)*SUMIFS(Calculations!$E$3:$E$53,Calculations!$A$3:$A$53,$B1163)</f>
        <v>0</v>
      </c>
      <c r="P1163" s="107">
        <f>P437/SUMIFS(P$3:P$722,$B$3:$B$722,$B1163)*SUMIFS(Calculations!$E$3:$E$53,Calculations!$A$3:$A$53,$B1163)</f>
        <v>0</v>
      </c>
      <c r="Q1163" s="107">
        <f>Q437/SUMIFS(Q$3:Q$722,$B$3:$B$722,$B1163)*SUMIFS(Calculations!$E$3:$E$53,Calculations!$A$3:$A$53,$B1163)</f>
        <v>0</v>
      </c>
      <c r="R1163" s="107">
        <f>R437/SUMIFS(R$3:R$722,$B$3:$B$722,$B1163)*SUMIFS(Calculations!$E$3:$E$53,Calculations!$A$3:$A$53,$B1163)</f>
        <v>0</v>
      </c>
    </row>
    <row r="1164" spans="2:18" ht="15.75" customHeight="1">
      <c r="B1164" s="107" t="s">
        <v>565</v>
      </c>
      <c r="C1164" s="107" t="s">
        <v>448</v>
      </c>
      <c r="D1164" s="107" t="s">
        <v>638</v>
      </c>
      <c r="E1164" s="107" t="str">
        <f t="shared" si="306"/>
        <v>biomass</v>
      </c>
      <c r="F1164" s="107">
        <f>F438/SUMIFS(F$3:F$722,$B$3:$B$722,$B1164)*SUMIFS(Calculations!$E$3:$E$53,Calculations!$A$3:$A$53,$B1164)</f>
        <v>0</v>
      </c>
      <c r="G1164" s="107">
        <f>G438/SUMIFS(G$3:G$722,$B$3:$B$722,$B1164)*SUMIFS(Calculations!$E$3:$E$53,Calculations!$A$3:$A$53,$B1164)</f>
        <v>0</v>
      </c>
      <c r="H1164" s="107">
        <f>H438/SUMIFS(H$3:H$722,$B$3:$B$722,$B1164)*SUMIFS(Calculations!$E$3:$E$53,Calculations!$A$3:$A$53,$B1164)</f>
        <v>0</v>
      </c>
      <c r="I1164" s="107">
        <f>I438/SUMIFS(I$3:I$722,$B$3:$B$722,$B1164)*SUMIFS(Calculations!$E$3:$E$53,Calculations!$A$3:$A$53,$B1164)</f>
        <v>0</v>
      </c>
      <c r="J1164" s="107">
        <f>J438/SUMIFS(J$3:J$722,$B$3:$B$722,$B1164)*SUMIFS(Calculations!$E$3:$E$53,Calculations!$A$3:$A$53,$B1164)</f>
        <v>0</v>
      </c>
      <c r="K1164" s="107">
        <f>K438/SUMIFS(K$3:K$722,$B$3:$B$722,$B1164)*SUMIFS(Calculations!$E$3:$E$53,Calculations!$A$3:$A$53,$B1164)</f>
        <v>0</v>
      </c>
      <c r="L1164" s="107">
        <f>L438/SUMIFS(L$3:L$722,$B$3:$B$722,$B1164)*SUMIFS(Calculations!$E$3:$E$53,Calculations!$A$3:$A$53,$B1164)</f>
        <v>0</v>
      </c>
      <c r="M1164" s="107">
        <f>M438/SUMIFS(M$3:M$722,$B$3:$B$722,$B1164)*SUMIFS(Calculations!$E$3:$E$53,Calculations!$A$3:$A$53,$B1164)</f>
        <v>0</v>
      </c>
      <c r="N1164" s="107">
        <f>N438/SUMIFS(N$3:N$722,$B$3:$B$722,$B1164)*SUMIFS(Calculations!$E$3:$E$53,Calculations!$A$3:$A$53,$B1164)</f>
        <v>0</v>
      </c>
      <c r="O1164" s="107">
        <f>O438/SUMIFS(O$3:O$722,$B$3:$B$722,$B1164)*SUMIFS(Calculations!$E$3:$E$53,Calculations!$A$3:$A$53,$B1164)</f>
        <v>0</v>
      </c>
      <c r="P1164" s="107">
        <f>P438/SUMIFS(P$3:P$722,$B$3:$B$722,$B1164)*SUMIFS(Calculations!$E$3:$E$53,Calculations!$A$3:$A$53,$B1164)</f>
        <v>0</v>
      </c>
      <c r="Q1164" s="107">
        <f>Q438/SUMIFS(Q$3:Q$722,$B$3:$B$722,$B1164)*SUMIFS(Calculations!$E$3:$E$53,Calculations!$A$3:$A$53,$B1164)</f>
        <v>0</v>
      </c>
      <c r="R1164" s="107">
        <f>R438/SUMIFS(R$3:R$722,$B$3:$B$722,$B1164)*SUMIFS(Calculations!$E$3:$E$53,Calculations!$A$3:$A$53,$B1164)</f>
        <v>0</v>
      </c>
    </row>
    <row r="1165" spans="2:18" ht="15.75" customHeight="1">
      <c r="B1165" s="107" t="s">
        <v>565</v>
      </c>
      <c r="C1165" s="107" t="s">
        <v>448</v>
      </c>
      <c r="D1165" s="107" t="s">
        <v>639</v>
      </c>
      <c r="E1165" s="107" t="str">
        <f t="shared" si="306"/>
        <v>hard coal</v>
      </c>
      <c r="F1165" s="107">
        <f>F439/SUMIFS(F$3:F$722,$B$3:$B$722,$B1165)*SUMIFS(Calculations!$E$3:$E$53,Calculations!$A$3:$A$53,$B1165)</f>
        <v>0</v>
      </c>
      <c r="G1165" s="107">
        <f>G439/SUMIFS(G$3:G$722,$B$3:$B$722,$B1165)*SUMIFS(Calculations!$E$3:$E$53,Calculations!$A$3:$A$53,$B1165)</f>
        <v>0</v>
      </c>
      <c r="H1165" s="107">
        <f>H439/SUMIFS(H$3:H$722,$B$3:$B$722,$B1165)*SUMIFS(Calculations!$E$3:$E$53,Calculations!$A$3:$A$53,$B1165)</f>
        <v>0</v>
      </c>
      <c r="I1165" s="107">
        <f>I439/SUMIFS(I$3:I$722,$B$3:$B$722,$B1165)*SUMIFS(Calculations!$E$3:$E$53,Calculations!$A$3:$A$53,$B1165)</f>
        <v>0</v>
      </c>
      <c r="J1165" s="107">
        <f>J439/SUMIFS(J$3:J$722,$B$3:$B$722,$B1165)*SUMIFS(Calculations!$E$3:$E$53,Calculations!$A$3:$A$53,$B1165)</f>
        <v>0</v>
      </c>
      <c r="K1165" s="107">
        <f>K439/SUMIFS(K$3:K$722,$B$3:$B$722,$B1165)*SUMIFS(Calculations!$E$3:$E$53,Calculations!$A$3:$A$53,$B1165)</f>
        <v>0</v>
      </c>
      <c r="L1165" s="107">
        <f>L439/SUMIFS(L$3:L$722,$B$3:$B$722,$B1165)*SUMIFS(Calculations!$E$3:$E$53,Calculations!$A$3:$A$53,$B1165)</f>
        <v>0</v>
      </c>
      <c r="M1165" s="107">
        <f>M439/SUMIFS(M$3:M$722,$B$3:$B$722,$B1165)*SUMIFS(Calculations!$E$3:$E$53,Calculations!$A$3:$A$53,$B1165)</f>
        <v>0</v>
      </c>
      <c r="N1165" s="107">
        <f>N439/SUMIFS(N$3:N$722,$B$3:$B$722,$B1165)*SUMIFS(Calculations!$E$3:$E$53,Calculations!$A$3:$A$53,$B1165)</f>
        <v>0</v>
      </c>
      <c r="O1165" s="107">
        <f>O439/SUMIFS(O$3:O$722,$B$3:$B$722,$B1165)*SUMIFS(Calculations!$E$3:$E$53,Calculations!$A$3:$A$53,$B1165)</f>
        <v>0</v>
      </c>
      <c r="P1165" s="107">
        <f>P439/SUMIFS(P$3:P$722,$B$3:$B$722,$B1165)*SUMIFS(Calculations!$E$3:$E$53,Calculations!$A$3:$A$53,$B1165)</f>
        <v>0</v>
      </c>
      <c r="Q1165" s="107">
        <f>Q439/SUMIFS(Q$3:Q$722,$B$3:$B$722,$B1165)*SUMIFS(Calculations!$E$3:$E$53,Calculations!$A$3:$A$53,$B1165)</f>
        <v>0</v>
      </c>
      <c r="R1165" s="107">
        <f>R439/SUMIFS(R$3:R$722,$B$3:$B$722,$B1165)*SUMIFS(Calculations!$E$3:$E$53,Calculations!$A$3:$A$53,$B1165)</f>
        <v>0</v>
      </c>
    </row>
    <row r="1166" spans="2:18" ht="15.75" customHeight="1">
      <c r="B1166" s="107" t="s">
        <v>565</v>
      </c>
      <c r="C1166" s="107" t="s">
        <v>448</v>
      </c>
      <c r="D1166" s="107" t="s">
        <v>640</v>
      </c>
      <c r="E1166" s="107" t="str">
        <f t="shared" si="306"/>
        <v>solar thermal</v>
      </c>
      <c r="F1166" s="107">
        <f>F440/SUMIFS(F$3:F$722,$B$3:$B$722,$B1166)*SUMIFS(Calculations!$E$3:$E$53,Calculations!$A$3:$A$53,$B1166)</f>
        <v>0</v>
      </c>
      <c r="G1166" s="107">
        <f>G440/SUMIFS(G$3:G$722,$B$3:$B$722,$B1166)*SUMIFS(Calculations!$E$3:$E$53,Calculations!$A$3:$A$53,$B1166)</f>
        <v>0</v>
      </c>
      <c r="H1166" s="107">
        <f>H440/SUMIFS(H$3:H$722,$B$3:$B$722,$B1166)*SUMIFS(Calculations!$E$3:$E$53,Calculations!$A$3:$A$53,$B1166)</f>
        <v>0</v>
      </c>
      <c r="I1166" s="107">
        <f>I440/SUMIFS(I$3:I$722,$B$3:$B$722,$B1166)*SUMIFS(Calculations!$E$3:$E$53,Calculations!$A$3:$A$53,$B1166)</f>
        <v>0</v>
      </c>
      <c r="J1166" s="107">
        <f>J440/SUMIFS(J$3:J$722,$B$3:$B$722,$B1166)*SUMIFS(Calculations!$E$3:$E$53,Calculations!$A$3:$A$53,$B1166)</f>
        <v>0</v>
      </c>
      <c r="K1166" s="107">
        <f>K440/SUMIFS(K$3:K$722,$B$3:$B$722,$B1166)*SUMIFS(Calculations!$E$3:$E$53,Calculations!$A$3:$A$53,$B1166)</f>
        <v>0</v>
      </c>
      <c r="L1166" s="107">
        <f>L440/SUMIFS(L$3:L$722,$B$3:$B$722,$B1166)*SUMIFS(Calculations!$E$3:$E$53,Calculations!$A$3:$A$53,$B1166)</f>
        <v>0</v>
      </c>
      <c r="M1166" s="107">
        <f>M440/SUMIFS(M$3:M$722,$B$3:$B$722,$B1166)*SUMIFS(Calculations!$E$3:$E$53,Calculations!$A$3:$A$53,$B1166)</f>
        <v>0</v>
      </c>
      <c r="N1166" s="107">
        <f>N440/SUMIFS(N$3:N$722,$B$3:$B$722,$B1166)*SUMIFS(Calculations!$E$3:$E$53,Calculations!$A$3:$A$53,$B1166)</f>
        <v>0</v>
      </c>
      <c r="O1166" s="107">
        <f>O440/SUMIFS(O$3:O$722,$B$3:$B$722,$B1166)*SUMIFS(Calculations!$E$3:$E$53,Calculations!$A$3:$A$53,$B1166)</f>
        <v>0</v>
      </c>
      <c r="P1166" s="107">
        <f>P440/SUMIFS(P$3:P$722,$B$3:$B$722,$B1166)*SUMIFS(Calculations!$E$3:$E$53,Calculations!$A$3:$A$53,$B1166)</f>
        <v>0</v>
      </c>
      <c r="Q1166" s="107">
        <f>Q440/SUMIFS(Q$3:Q$722,$B$3:$B$722,$B1166)*SUMIFS(Calculations!$E$3:$E$53,Calculations!$A$3:$A$53,$B1166)</f>
        <v>0</v>
      </c>
      <c r="R1166" s="107">
        <f>R440/SUMIFS(R$3:R$722,$B$3:$B$722,$B1166)*SUMIFS(Calculations!$E$3:$E$53,Calculations!$A$3:$A$53,$B1166)</f>
        <v>0</v>
      </c>
    </row>
    <row r="1167" spans="2:18" ht="15.75" customHeight="1">
      <c r="B1167" s="107" t="s">
        <v>565</v>
      </c>
      <c r="C1167" s="107" t="s">
        <v>448</v>
      </c>
      <c r="D1167" s="107" t="s">
        <v>641</v>
      </c>
      <c r="E1167" s="107" t="str">
        <f t="shared" si="306"/>
        <v>geothermal</v>
      </c>
      <c r="F1167" s="107">
        <f>F441/SUMIFS(F$3:F$722,$B$3:$B$722,$B1167)*SUMIFS(Calculations!$E$3:$E$53,Calculations!$A$3:$A$53,$B1167)</f>
        <v>0</v>
      </c>
      <c r="G1167" s="107">
        <f>G441/SUMIFS(G$3:G$722,$B$3:$B$722,$B1167)*SUMIFS(Calculations!$E$3:$E$53,Calculations!$A$3:$A$53,$B1167)</f>
        <v>0</v>
      </c>
      <c r="H1167" s="107">
        <f>H441/SUMIFS(H$3:H$722,$B$3:$B$722,$B1167)*SUMIFS(Calculations!$E$3:$E$53,Calculations!$A$3:$A$53,$B1167)</f>
        <v>0</v>
      </c>
      <c r="I1167" s="107">
        <f>I441/SUMIFS(I$3:I$722,$B$3:$B$722,$B1167)*SUMIFS(Calculations!$E$3:$E$53,Calculations!$A$3:$A$53,$B1167)</f>
        <v>0</v>
      </c>
      <c r="J1167" s="107">
        <f>J441/SUMIFS(J$3:J$722,$B$3:$B$722,$B1167)*SUMIFS(Calculations!$E$3:$E$53,Calculations!$A$3:$A$53,$B1167)</f>
        <v>0</v>
      </c>
      <c r="K1167" s="107">
        <f>K441/SUMIFS(K$3:K$722,$B$3:$B$722,$B1167)*SUMIFS(Calculations!$E$3:$E$53,Calculations!$A$3:$A$53,$B1167)</f>
        <v>0</v>
      </c>
      <c r="L1167" s="107">
        <f>L441/SUMIFS(L$3:L$722,$B$3:$B$722,$B1167)*SUMIFS(Calculations!$E$3:$E$53,Calculations!$A$3:$A$53,$B1167)</f>
        <v>0</v>
      </c>
      <c r="M1167" s="107">
        <f>M441/SUMIFS(M$3:M$722,$B$3:$B$722,$B1167)*SUMIFS(Calculations!$E$3:$E$53,Calculations!$A$3:$A$53,$B1167)</f>
        <v>0</v>
      </c>
      <c r="N1167" s="107">
        <f>N441/SUMIFS(N$3:N$722,$B$3:$B$722,$B1167)*SUMIFS(Calculations!$E$3:$E$53,Calculations!$A$3:$A$53,$B1167)</f>
        <v>0</v>
      </c>
      <c r="O1167" s="107">
        <f>O441/SUMIFS(O$3:O$722,$B$3:$B$722,$B1167)*SUMIFS(Calculations!$E$3:$E$53,Calculations!$A$3:$A$53,$B1167)</f>
        <v>0</v>
      </c>
      <c r="P1167" s="107">
        <f>P441/SUMIFS(P$3:P$722,$B$3:$B$722,$B1167)*SUMIFS(Calculations!$E$3:$E$53,Calculations!$A$3:$A$53,$B1167)</f>
        <v>0</v>
      </c>
      <c r="Q1167" s="107">
        <f>Q441/SUMIFS(Q$3:Q$722,$B$3:$B$722,$B1167)*SUMIFS(Calculations!$E$3:$E$53,Calculations!$A$3:$A$53,$B1167)</f>
        <v>0</v>
      </c>
      <c r="R1167" s="107">
        <f>R441/SUMIFS(R$3:R$722,$B$3:$B$722,$B1167)*SUMIFS(Calculations!$E$3:$E$53,Calculations!$A$3:$A$53,$B1167)</f>
        <v>0</v>
      </c>
    </row>
    <row r="1168" spans="2:18" ht="15.75" customHeight="1">
      <c r="B1168" s="107" t="s">
        <v>565</v>
      </c>
      <c r="C1168" s="107" t="s">
        <v>448</v>
      </c>
      <c r="D1168" s="107" t="s">
        <v>642</v>
      </c>
      <c r="E1168" s="107" t="str">
        <f t="shared" si="306"/>
        <v>hydro</v>
      </c>
      <c r="F1168" s="107">
        <f>F442/SUMIFS(F$3:F$722,$B$3:$B$722,$B1168)*SUMIFS(Calculations!$E$3:$E$53,Calculations!$A$3:$A$53,$B1168)</f>
        <v>0</v>
      </c>
      <c r="G1168" s="107">
        <f>G442/SUMIFS(G$3:G$722,$B$3:$B$722,$B1168)*SUMIFS(Calculations!$E$3:$E$53,Calculations!$A$3:$A$53,$B1168)</f>
        <v>0</v>
      </c>
      <c r="H1168" s="107">
        <f>H442/SUMIFS(H$3:H$722,$B$3:$B$722,$B1168)*SUMIFS(Calculations!$E$3:$E$53,Calculations!$A$3:$A$53,$B1168)</f>
        <v>0</v>
      </c>
      <c r="I1168" s="107">
        <f>I442/SUMIFS(I$3:I$722,$B$3:$B$722,$B1168)*SUMIFS(Calculations!$E$3:$E$53,Calculations!$A$3:$A$53,$B1168)</f>
        <v>0</v>
      </c>
      <c r="J1168" s="107">
        <f>J442/SUMIFS(J$3:J$722,$B$3:$B$722,$B1168)*SUMIFS(Calculations!$E$3:$E$53,Calculations!$A$3:$A$53,$B1168)</f>
        <v>0</v>
      </c>
      <c r="K1168" s="107">
        <f>K442/SUMIFS(K$3:K$722,$B$3:$B$722,$B1168)*SUMIFS(Calculations!$E$3:$E$53,Calculations!$A$3:$A$53,$B1168)</f>
        <v>0</v>
      </c>
      <c r="L1168" s="107">
        <f>L442/SUMIFS(L$3:L$722,$B$3:$B$722,$B1168)*SUMIFS(Calculations!$E$3:$E$53,Calculations!$A$3:$A$53,$B1168)</f>
        <v>0</v>
      </c>
      <c r="M1168" s="107">
        <f>M442/SUMIFS(M$3:M$722,$B$3:$B$722,$B1168)*SUMIFS(Calculations!$E$3:$E$53,Calculations!$A$3:$A$53,$B1168)</f>
        <v>0</v>
      </c>
      <c r="N1168" s="107">
        <f>N442/SUMIFS(N$3:N$722,$B$3:$B$722,$B1168)*SUMIFS(Calculations!$E$3:$E$53,Calculations!$A$3:$A$53,$B1168)</f>
        <v>0</v>
      </c>
      <c r="O1168" s="107">
        <f>O442/SUMIFS(O$3:O$722,$B$3:$B$722,$B1168)*SUMIFS(Calculations!$E$3:$E$53,Calculations!$A$3:$A$53,$B1168)</f>
        <v>0</v>
      </c>
      <c r="P1168" s="107">
        <f>P442/SUMIFS(P$3:P$722,$B$3:$B$722,$B1168)*SUMIFS(Calculations!$E$3:$E$53,Calculations!$A$3:$A$53,$B1168)</f>
        <v>0</v>
      </c>
      <c r="Q1168" s="107">
        <f>Q442/SUMIFS(Q$3:Q$722,$B$3:$B$722,$B1168)*SUMIFS(Calculations!$E$3:$E$53,Calculations!$A$3:$A$53,$B1168)</f>
        <v>0</v>
      </c>
      <c r="R1168" s="107">
        <f>R442/SUMIFS(R$3:R$722,$B$3:$B$722,$B1168)*SUMIFS(Calculations!$E$3:$E$53,Calculations!$A$3:$A$53,$B1168)</f>
        <v>0</v>
      </c>
    </row>
    <row r="1169" spans="2:18" ht="15.75" customHeight="1">
      <c r="B1169" s="107" t="s">
        <v>565</v>
      </c>
      <c r="C1169" s="107" t="s">
        <v>448</v>
      </c>
      <c r="D1169" s="107" t="s">
        <v>632</v>
      </c>
      <c r="E1169" s="107" t="str">
        <f t="shared" si="306"/>
        <v>hydro</v>
      </c>
      <c r="F1169" s="107">
        <f>F443/SUMIFS(F$3:F$722,$B$3:$B$722,$B1169)*SUMIFS(Calculations!$E$3:$E$53,Calculations!$A$3:$A$53,$B1169)</f>
        <v>0</v>
      </c>
      <c r="G1169" s="107">
        <f>G443/SUMIFS(G$3:G$722,$B$3:$B$722,$B1169)*SUMIFS(Calculations!$E$3:$E$53,Calculations!$A$3:$A$53,$B1169)</f>
        <v>0</v>
      </c>
      <c r="H1169" s="107">
        <f>H443/SUMIFS(H$3:H$722,$B$3:$B$722,$B1169)*SUMIFS(Calculations!$E$3:$E$53,Calculations!$A$3:$A$53,$B1169)</f>
        <v>0</v>
      </c>
      <c r="I1169" s="107">
        <f>I443/SUMIFS(I$3:I$722,$B$3:$B$722,$B1169)*SUMIFS(Calculations!$E$3:$E$53,Calculations!$A$3:$A$53,$B1169)</f>
        <v>0</v>
      </c>
      <c r="J1169" s="107">
        <f>J443/SUMIFS(J$3:J$722,$B$3:$B$722,$B1169)*SUMIFS(Calculations!$E$3:$E$53,Calculations!$A$3:$A$53,$B1169)</f>
        <v>0</v>
      </c>
      <c r="K1169" s="107">
        <f>K443/SUMIFS(K$3:K$722,$B$3:$B$722,$B1169)*SUMIFS(Calculations!$E$3:$E$53,Calculations!$A$3:$A$53,$B1169)</f>
        <v>0</v>
      </c>
      <c r="L1169" s="107">
        <f>L443/SUMIFS(L$3:L$722,$B$3:$B$722,$B1169)*SUMIFS(Calculations!$E$3:$E$53,Calculations!$A$3:$A$53,$B1169)</f>
        <v>0</v>
      </c>
      <c r="M1169" s="107">
        <f>M443/SUMIFS(M$3:M$722,$B$3:$B$722,$B1169)*SUMIFS(Calculations!$E$3:$E$53,Calculations!$A$3:$A$53,$B1169)</f>
        <v>0</v>
      </c>
      <c r="N1169" s="107">
        <f>N443/SUMIFS(N$3:N$722,$B$3:$B$722,$B1169)*SUMIFS(Calculations!$E$3:$E$53,Calculations!$A$3:$A$53,$B1169)</f>
        <v>0</v>
      </c>
      <c r="O1169" s="107">
        <f>O443/SUMIFS(O$3:O$722,$B$3:$B$722,$B1169)*SUMIFS(Calculations!$E$3:$E$53,Calculations!$A$3:$A$53,$B1169)</f>
        <v>0</v>
      </c>
      <c r="P1169" s="107">
        <f>P443/SUMIFS(P$3:P$722,$B$3:$B$722,$B1169)*SUMIFS(Calculations!$E$3:$E$53,Calculations!$A$3:$A$53,$B1169)</f>
        <v>0</v>
      </c>
      <c r="Q1169" s="107">
        <f>Q443/SUMIFS(Q$3:Q$722,$B$3:$B$722,$B1169)*SUMIFS(Calculations!$E$3:$E$53,Calculations!$A$3:$A$53,$B1169)</f>
        <v>0</v>
      </c>
      <c r="R1169" s="107">
        <f>R443/SUMIFS(R$3:R$722,$B$3:$B$722,$B1169)*SUMIFS(Calculations!$E$3:$E$53,Calculations!$A$3:$A$53,$B1169)</f>
        <v>0</v>
      </c>
    </row>
    <row r="1170" spans="2:18" ht="15.75" customHeight="1">
      <c r="B1170" s="107" t="s">
        <v>565</v>
      </c>
      <c r="C1170" s="107" t="s">
        <v>448</v>
      </c>
      <c r="D1170" s="107" t="s">
        <v>643</v>
      </c>
      <c r="E1170" s="107" t="str">
        <f t="shared" si="306"/>
        <v>onshore wind</v>
      </c>
      <c r="F1170" s="107">
        <f>F444/SUMIFS(F$3:F$722,$B$3:$B$722,$B1170)*SUMIFS(Calculations!$E$3:$E$53,Calculations!$A$3:$A$53,$B1170)</f>
        <v>0</v>
      </c>
      <c r="G1170" s="107">
        <f>G444/SUMIFS(G$3:G$722,$B$3:$B$722,$B1170)*SUMIFS(Calculations!$E$3:$E$53,Calculations!$A$3:$A$53,$B1170)</f>
        <v>0</v>
      </c>
      <c r="H1170" s="107">
        <f>H444/SUMIFS(H$3:H$722,$B$3:$B$722,$B1170)*SUMIFS(Calculations!$E$3:$E$53,Calculations!$A$3:$A$53,$B1170)</f>
        <v>0</v>
      </c>
      <c r="I1170" s="107">
        <f>I444/SUMIFS(I$3:I$722,$B$3:$B$722,$B1170)*SUMIFS(Calculations!$E$3:$E$53,Calculations!$A$3:$A$53,$B1170)</f>
        <v>0</v>
      </c>
      <c r="J1170" s="107">
        <f>J444/SUMIFS(J$3:J$722,$B$3:$B$722,$B1170)*SUMIFS(Calculations!$E$3:$E$53,Calculations!$A$3:$A$53,$B1170)</f>
        <v>0</v>
      </c>
      <c r="K1170" s="107">
        <f>K444/SUMIFS(K$3:K$722,$B$3:$B$722,$B1170)*SUMIFS(Calculations!$E$3:$E$53,Calculations!$A$3:$A$53,$B1170)</f>
        <v>0</v>
      </c>
      <c r="L1170" s="107">
        <f>L444/SUMIFS(L$3:L$722,$B$3:$B$722,$B1170)*SUMIFS(Calculations!$E$3:$E$53,Calculations!$A$3:$A$53,$B1170)</f>
        <v>0</v>
      </c>
      <c r="M1170" s="107">
        <f>M444/SUMIFS(M$3:M$722,$B$3:$B$722,$B1170)*SUMIFS(Calculations!$E$3:$E$53,Calculations!$A$3:$A$53,$B1170)</f>
        <v>0</v>
      </c>
      <c r="N1170" s="107">
        <f>N444/SUMIFS(N$3:N$722,$B$3:$B$722,$B1170)*SUMIFS(Calculations!$E$3:$E$53,Calculations!$A$3:$A$53,$B1170)</f>
        <v>0</v>
      </c>
      <c r="O1170" s="107">
        <f>O444/SUMIFS(O$3:O$722,$B$3:$B$722,$B1170)*SUMIFS(Calculations!$E$3:$E$53,Calculations!$A$3:$A$53,$B1170)</f>
        <v>0</v>
      </c>
      <c r="P1170" s="107">
        <f>P444/SUMIFS(P$3:P$722,$B$3:$B$722,$B1170)*SUMIFS(Calculations!$E$3:$E$53,Calculations!$A$3:$A$53,$B1170)</f>
        <v>0</v>
      </c>
      <c r="Q1170" s="107">
        <f>Q444/SUMIFS(Q$3:Q$722,$B$3:$B$722,$B1170)*SUMIFS(Calculations!$E$3:$E$53,Calculations!$A$3:$A$53,$B1170)</f>
        <v>0</v>
      </c>
      <c r="R1170" s="107">
        <f>R444/SUMIFS(R$3:R$722,$B$3:$B$722,$B1170)*SUMIFS(Calculations!$E$3:$E$53,Calculations!$A$3:$A$53,$B1170)</f>
        <v>0</v>
      </c>
    </row>
    <row r="1171" spans="2:18" ht="15.75" customHeight="1">
      <c r="B1171" s="107" t="s">
        <v>565</v>
      </c>
      <c r="C1171" s="107" t="s">
        <v>448</v>
      </c>
      <c r="D1171" s="107" t="s">
        <v>644</v>
      </c>
      <c r="E1171" s="107" t="str">
        <f t="shared" si="306"/>
        <v>natural gas nonpeaker</v>
      </c>
      <c r="F1171" s="107">
        <f>F445/SUMIFS(F$3:F$722,$B$3:$B$722,$B1171)*SUMIFS(Calculations!$E$3:$E$53,Calculations!$A$3:$A$53,$B1171)</f>
        <v>0</v>
      </c>
      <c r="G1171" s="107">
        <f>G445/SUMIFS(G$3:G$722,$B$3:$B$722,$B1171)*SUMIFS(Calculations!$E$3:$E$53,Calculations!$A$3:$A$53,$B1171)</f>
        <v>0</v>
      </c>
      <c r="H1171" s="107">
        <f>H445/SUMIFS(H$3:H$722,$B$3:$B$722,$B1171)*SUMIFS(Calculations!$E$3:$E$53,Calculations!$A$3:$A$53,$B1171)</f>
        <v>0</v>
      </c>
      <c r="I1171" s="107">
        <f>I445/SUMIFS(I$3:I$722,$B$3:$B$722,$B1171)*SUMIFS(Calculations!$E$3:$E$53,Calculations!$A$3:$A$53,$B1171)</f>
        <v>0</v>
      </c>
      <c r="J1171" s="107">
        <f>J445/SUMIFS(J$3:J$722,$B$3:$B$722,$B1171)*SUMIFS(Calculations!$E$3:$E$53,Calculations!$A$3:$A$53,$B1171)</f>
        <v>0</v>
      </c>
      <c r="K1171" s="107">
        <f>K445/SUMIFS(K$3:K$722,$B$3:$B$722,$B1171)*SUMIFS(Calculations!$E$3:$E$53,Calculations!$A$3:$A$53,$B1171)</f>
        <v>0</v>
      </c>
      <c r="L1171" s="107">
        <f>L445/SUMIFS(L$3:L$722,$B$3:$B$722,$B1171)*SUMIFS(Calculations!$E$3:$E$53,Calculations!$A$3:$A$53,$B1171)</f>
        <v>0</v>
      </c>
      <c r="M1171" s="107">
        <f>M445/SUMIFS(M$3:M$722,$B$3:$B$722,$B1171)*SUMIFS(Calculations!$E$3:$E$53,Calculations!$A$3:$A$53,$B1171)</f>
        <v>0</v>
      </c>
      <c r="N1171" s="107">
        <f>N445/SUMIFS(N$3:N$722,$B$3:$B$722,$B1171)*SUMIFS(Calculations!$E$3:$E$53,Calculations!$A$3:$A$53,$B1171)</f>
        <v>0</v>
      </c>
      <c r="O1171" s="107">
        <f>O445/SUMIFS(O$3:O$722,$B$3:$B$722,$B1171)*SUMIFS(Calculations!$E$3:$E$53,Calculations!$A$3:$A$53,$B1171)</f>
        <v>0</v>
      </c>
      <c r="P1171" s="107">
        <f>P445/SUMIFS(P$3:P$722,$B$3:$B$722,$B1171)*SUMIFS(Calculations!$E$3:$E$53,Calculations!$A$3:$A$53,$B1171)</f>
        <v>0</v>
      </c>
      <c r="Q1171" s="107">
        <f>Q445/SUMIFS(Q$3:Q$722,$B$3:$B$722,$B1171)*SUMIFS(Calculations!$E$3:$E$53,Calculations!$A$3:$A$53,$B1171)</f>
        <v>0</v>
      </c>
      <c r="R1171" s="107">
        <f>R445/SUMIFS(R$3:R$722,$B$3:$B$722,$B1171)*SUMIFS(Calculations!$E$3:$E$53,Calculations!$A$3:$A$53,$B1171)</f>
        <v>0</v>
      </c>
    </row>
    <row r="1172" spans="2:18" ht="15.75" customHeight="1">
      <c r="B1172" s="107" t="s">
        <v>565</v>
      </c>
      <c r="C1172" s="107" t="s">
        <v>448</v>
      </c>
      <c r="D1172" s="107" t="s">
        <v>645</v>
      </c>
      <c r="E1172" s="107" t="str">
        <f t="shared" si="306"/>
        <v>natural gas peaker</v>
      </c>
      <c r="F1172" s="107">
        <f>F446/SUMIFS(F$3:F$722,$B$3:$B$722,$B1172)*SUMIFS(Calculations!$E$3:$E$53,Calculations!$A$3:$A$53,$B1172)</f>
        <v>0</v>
      </c>
      <c r="G1172" s="107">
        <f>G446/SUMIFS(G$3:G$722,$B$3:$B$722,$B1172)*SUMIFS(Calculations!$E$3:$E$53,Calculations!$A$3:$A$53,$B1172)</f>
        <v>0</v>
      </c>
      <c r="H1172" s="107">
        <f>H446/SUMIFS(H$3:H$722,$B$3:$B$722,$B1172)*SUMIFS(Calculations!$E$3:$E$53,Calculations!$A$3:$A$53,$B1172)</f>
        <v>0</v>
      </c>
      <c r="I1172" s="107">
        <f>I446/SUMIFS(I$3:I$722,$B$3:$B$722,$B1172)*SUMIFS(Calculations!$E$3:$E$53,Calculations!$A$3:$A$53,$B1172)</f>
        <v>0</v>
      </c>
      <c r="J1172" s="107">
        <f>J446/SUMIFS(J$3:J$722,$B$3:$B$722,$B1172)*SUMIFS(Calculations!$E$3:$E$53,Calculations!$A$3:$A$53,$B1172)</f>
        <v>0</v>
      </c>
      <c r="K1172" s="107">
        <f>K446/SUMIFS(K$3:K$722,$B$3:$B$722,$B1172)*SUMIFS(Calculations!$E$3:$E$53,Calculations!$A$3:$A$53,$B1172)</f>
        <v>0</v>
      </c>
      <c r="L1172" s="107">
        <f>L446/SUMIFS(L$3:L$722,$B$3:$B$722,$B1172)*SUMIFS(Calculations!$E$3:$E$53,Calculations!$A$3:$A$53,$B1172)</f>
        <v>0</v>
      </c>
      <c r="M1172" s="107">
        <f>M446/SUMIFS(M$3:M$722,$B$3:$B$722,$B1172)*SUMIFS(Calculations!$E$3:$E$53,Calculations!$A$3:$A$53,$B1172)</f>
        <v>0</v>
      </c>
      <c r="N1172" s="107">
        <f>N446/SUMIFS(N$3:N$722,$B$3:$B$722,$B1172)*SUMIFS(Calculations!$E$3:$E$53,Calculations!$A$3:$A$53,$B1172)</f>
        <v>0</v>
      </c>
      <c r="O1172" s="107">
        <f>O446/SUMIFS(O$3:O$722,$B$3:$B$722,$B1172)*SUMIFS(Calculations!$E$3:$E$53,Calculations!$A$3:$A$53,$B1172)</f>
        <v>0</v>
      </c>
      <c r="P1172" s="107">
        <f>P446/SUMIFS(P$3:P$722,$B$3:$B$722,$B1172)*SUMIFS(Calculations!$E$3:$E$53,Calculations!$A$3:$A$53,$B1172)</f>
        <v>0</v>
      </c>
      <c r="Q1172" s="107">
        <f>Q446/SUMIFS(Q$3:Q$722,$B$3:$B$722,$B1172)*SUMIFS(Calculations!$E$3:$E$53,Calculations!$A$3:$A$53,$B1172)</f>
        <v>0</v>
      </c>
      <c r="R1172" s="107">
        <f>R446/SUMIFS(R$3:R$722,$B$3:$B$722,$B1172)*SUMIFS(Calculations!$E$3:$E$53,Calculations!$A$3:$A$53,$B1172)</f>
        <v>0</v>
      </c>
    </row>
    <row r="1173" spans="2:18" ht="15.75" customHeight="1">
      <c r="B1173" s="107" t="s">
        <v>565</v>
      </c>
      <c r="C1173" s="107" t="s">
        <v>448</v>
      </c>
      <c r="D1173" s="107" t="s">
        <v>646</v>
      </c>
      <c r="E1173" s="107" t="str">
        <f t="shared" si="306"/>
        <v>nuclear</v>
      </c>
      <c r="F1173" s="107">
        <f>F447/SUMIFS(F$3:F$722,$B$3:$B$722,$B1173)*SUMIFS(Calculations!$E$3:$E$53,Calculations!$A$3:$A$53,$B1173)</f>
        <v>0</v>
      </c>
      <c r="G1173" s="107">
        <f>G447/SUMIFS(G$3:G$722,$B$3:$B$722,$B1173)*SUMIFS(Calculations!$E$3:$E$53,Calculations!$A$3:$A$53,$B1173)</f>
        <v>0</v>
      </c>
      <c r="H1173" s="107">
        <f>H447/SUMIFS(H$3:H$722,$B$3:$B$722,$B1173)*SUMIFS(Calculations!$E$3:$E$53,Calculations!$A$3:$A$53,$B1173)</f>
        <v>0</v>
      </c>
      <c r="I1173" s="107">
        <f>I447/SUMIFS(I$3:I$722,$B$3:$B$722,$B1173)*SUMIFS(Calculations!$E$3:$E$53,Calculations!$A$3:$A$53,$B1173)</f>
        <v>0</v>
      </c>
      <c r="J1173" s="107">
        <f>J447/SUMIFS(J$3:J$722,$B$3:$B$722,$B1173)*SUMIFS(Calculations!$E$3:$E$53,Calculations!$A$3:$A$53,$B1173)</f>
        <v>0</v>
      </c>
      <c r="K1173" s="107">
        <f>K447/SUMIFS(K$3:K$722,$B$3:$B$722,$B1173)*SUMIFS(Calculations!$E$3:$E$53,Calculations!$A$3:$A$53,$B1173)</f>
        <v>0</v>
      </c>
      <c r="L1173" s="107">
        <f>L447/SUMIFS(L$3:L$722,$B$3:$B$722,$B1173)*SUMIFS(Calculations!$E$3:$E$53,Calculations!$A$3:$A$53,$B1173)</f>
        <v>0</v>
      </c>
      <c r="M1173" s="107">
        <f>M447/SUMIFS(M$3:M$722,$B$3:$B$722,$B1173)*SUMIFS(Calculations!$E$3:$E$53,Calculations!$A$3:$A$53,$B1173)</f>
        <v>0</v>
      </c>
      <c r="N1173" s="107">
        <f>N447/SUMIFS(N$3:N$722,$B$3:$B$722,$B1173)*SUMIFS(Calculations!$E$3:$E$53,Calculations!$A$3:$A$53,$B1173)</f>
        <v>0</v>
      </c>
      <c r="O1173" s="107">
        <f>O447/SUMIFS(O$3:O$722,$B$3:$B$722,$B1173)*SUMIFS(Calculations!$E$3:$E$53,Calculations!$A$3:$A$53,$B1173)</f>
        <v>0</v>
      </c>
      <c r="P1173" s="107">
        <f>P447/SUMIFS(P$3:P$722,$B$3:$B$722,$B1173)*SUMIFS(Calculations!$E$3:$E$53,Calculations!$A$3:$A$53,$B1173)</f>
        <v>0</v>
      </c>
      <c r="Q1173" s="107">
        <f>Q447/SUMIFS(Q$3:Q$722,$B$3:$B$722,$B1173)*SUMIFS(Calculations!$E$3:$E$53,Calculations!$A$3:$A$53,$B1173)</f>
        <v>0</v>
      </c>
      <c r="R1173" s="107">
        <f>R447/SUMIFS(R$3:R$722,$B$3:$B$722,$B1173)*SUMIFS(Calculations!$E$3:$E$53,Calculations!$A$3:$A$53,$B1173)</f>
        <v>0</v>
      </c>
    </row>
    <row r="1174" spans="2:18" ht="15.75" customHeight="1">
      <c r="B1174" s="107" t="s">
        <v>565</v>
      </c>
      <c r="C1174" s="107" t="s">
        <v>448</v>
      </c>
      <c r="D1174" s="107" t="s">
        <v>647</v>
      </c>
      <c r="E1174" s="107" t="str">
        <f t="shared" si="306"/>
        <v>offshore wind</v>
      </c>
      <c r="F1174" s="107">
        <f>F448/SUMIFS(F$3:F$722,$B$3:$B$722,$B1174)*SUMIFS(Calculations!$E$3:$E$53,Calculations!$A$3:$A$53,$B1174)</f>
        <v>0</v>
      </c>
      <c r="G1174" s="107">
        <f>G448/SUMIFS(G$3:G$722,$B$3:$B$722,$B1174)*SUMIFS(Calculations!$E$3:$E$53,Calculations!$A$3:$A$53,$B1174)</f>
        <v>0</v>
      </c>
      <c r="H1174" s="107">
        <f>H448/SUMIFS(H$3:H$722,$B$3:$B$722,$B1174)*SUMIFS(Calculations!$E$3:$E$53,Calculations!$A$3:$A$53,$B1174)</f>
        <v>0</v>
      </c>
      <c r="I1174" s="107">
        <f>I448/SUMIFS(I$3:I$722,$B$3:$B$722,$B1174)*SUMIFS(Calculations!$E$3:$E$53,Calculations!$A$3:$A$53,$B1174)</f>
        <v>0</v>
      </c>
      <c r="J1174" s="107">
        <f>J448/SUMIFS(J$3:J$722,$B$3:$B$722,$B1174)*SUMIFS(Calculations!$E$3:$E$53,Calculations!$A$3:$A$53,$B1174)</f>
        <v>0</v>
      </c>
      <c r="K1174" s="107">
        <f>K448/SUMIFS(K$3:K$722,$B$3:$B$722,$B1174)*SUMIFS(Calculations!$E$3:$E$53,Calculations!$A$3:$A$53,$B1174)</f>
        <v>0</v>
      </c>
      <c r="L1174" s="107">
        <f>L448/SUMIFS(L$3:L$722,$B$3:$B$722,$B1174)*SUMIFS(Calculations!$E$3:$E$53,Calculations!$A$3:$A$53,$B1174)</f>
        <v>0</v>
      </c>
      <c r="M1174" s="107">
        <f>M448/SUMIFS(M$3:M$722,$B$3:$B$722,$B1174)*SUMIFS(Calculations!$E$3:$E$53,Calculations!$A$3:$A$53,$B1174)</f>
        <v>0</v>
      </c>
      <c r="N1174" s="107">
        <f>N448/SUMIFS(N$3:N$722,$B$3:$B$722,$B1174)*SUMIFS(Calculations!$E$3:$E$53,Calculations!$A$3:$A$53,$B1174)</f>
        <v>0</v>
      </c>
      <c r="O1174" s="107">
        <f>O448/SUMIFS(O$3:O$722,$B$3:$B$722,$B1174)*SUMIFS(Calculations!$E$3:$E$53,Calculations!$A$3:$A$53,$B1174)</f>
        <v>0</v>
      </c>
      <c r="P1174" s="107">
        <f>P448/SUMIFS(P$3:P$722,$B$3:$B$722,$B1174)*SUMIFS(Calculations!$E$3:$E$53,Calculations!$A$3:$A$53,$B1174)</f>
        <v>0</v>
      </c>
      <c r="Q1174" s="107">
        <f>Q448/SUMIFS(Q$3:Q$722,$B$3:$B$722,$B1174)*SUMIFS(Calculations!$E$3:$E$53,Calculations!$A$3:$A$53,$B1174)</f>
        <v>0</v>
      </c>
      <c r="R1174" s="107">
        <f>R448/SUMIFS(R$3:R$722,$B$3:$B$722,$B1174)*SUMIFS(Calculations!$E$3:$E$53,Calculations!$A$3:$A$53,$B1174)</f>
        <v>0</v>
      </c>
    </row>
    <row r="1175" spans="2:18" ht="15.75" customHeight="1">
      <c r="B1175" s="107" t="s">
        <v>565</v>
      </c>
      <c r="C1175" s="107" t="s">
        <v>448</v>
      </c>
      <c r="D1175" s="107" t="s">
        <v>648</v>
      </c>
      <c r="E1175" s="107" t="str">
        <f t="shared" si="306"/>
        <v>crude oil</v>
      </c>
      <c r="F1175" s="107">
        <f>F449/SUMIFS(F$3:F$722,$B$3:$B$722,$B1175)*SUMIFS(Calculations!$E$3:$E$53,Calculations!$A$3:$A$53,$B1175)</f>
        <v>0</v>
      </c>
      <c r="G1175" s="107">
        <f>G449/SUMIFS(G$3:G$722,$B$3:$B$722,$B1175)*SUMIFS(Calculations!$E$3:$E$53,Calculations!$A$3:$A$53,$B1175)</f>
        <v>0</v>
      </c>
      <c r="H1175" s="107">
        <f>H449/SUMIFS(H$3:H$722,$B$3:$B$722,$B1175)*SUMIFS(Calculations!$E$3:$E$53,Calculations!$A$3:$A$53,$B1175)</f>
        <v>0</v>
      </c>
      <c r="I1175" s="107">
        <f>I449/SUMIFS(I$3:I$722,$B$3:$B$722,$B1175)*SUMIFS(Calculations!$E$3:$E$53,Calculations!$A$3:$A$53,$B1175)</f>
        <v>0</v>
      </c>
      <c r="J1175" s="107">
        <f>J449/SUMIFS(J$3:J$722,$B$3:$B$722,$B1175)*SUMIFS(Calculations!$E$3:$E$53,Calculations!$A$3:$A$53,$B1175)</f>
        <v>0</v>
      </c>
      <c r="K1175" s="107">
        <f>K449/SUMIFS(K$3:K$722,$B$3:$B$722,$B1175)*SUMIFS(Calculations!$E$3:$E$53,Calculations!$A$3:$A$53,$B1175)</f>
        <v>0</v>
      </c>
      <c r="L1175" s="107">
        <f>L449/SUMIFS(L$3:L$722,$B$3:$B$722,$B1175)*SUMIFS(Calculations!$E$3:$E$53,Calculations!$A$3:$A$53,$B1175)</f>
        <v>0</v>
      </c>
      <c r="M1175" s="107">
        <f>M449/SUMIFS(M$3:M$722,$B$3:$B$722,$B1175)*SUMIFS(Calculations!$E$3:$E$53,Calculations!$A$3:$A$53,$B1175)</f>
        <v>0</v>
      </c>
      <c r="N1175" s="107">
        <f>N449/SUMIFS(N$3:N$722,$B$3:$B$722,$B1175)*SUMIFS(Calculations!$E$3:$E$53,Calculations!$A$3:$A$53,$B1175)</f>
        <v>0</v>
      </c>
      <c r="O1175" s="107">
        <f>O449/SUMIFS(O$3:O$722,$B$3:$B$722,$B1175)*SUMIFS(Calculations!$E$3:$E$53,Calculations!$A$3:$A$53,$B1175)</f>
        <v>0</v>
      </c>
      <c r="P1175" s="107">
        <f>P449/SUMIFS(P$3:P$722,$B$3:$B$722,$B1175)*SUMIFS(Calculations!$E$3:$E$53,Calculations!$A$3:$A$53,$B1175)</f>
        <v>0</v>
      </c>
      <c r="Q1175" s="107">
        <f>Q449/SUMIFS(Q$3:Q$722,$B$3:$B$722,$B1175)*SUMIFS(Calculations!$E$3:$E$53,Calculations!$A$3:$A$53,$B1175)</f>
        <v>0</v>
      </c>
      <c r="R1175" s="107">
        <f>R449/SUMIFS(R$3:R$722,$B$3:$B$722,$B1175)*SUMIFS(Calculations!$E$3:$E$53,Calculations!$A$3:$A$53,$B1175)</f>
        <v>0</v>
      </c>
    </row>
    <row r="1176" spans="2:18" ht="15.75" customHeight="1">
      <c r="B1176" s="107" t="s">
        <v>565</v>
      </c>
      <c r="C1176" s="107" t="s">
        <v>448</v>
      </c>
      <c r="D1176" s="107" t="s">
        <v>649</v>
      </c>
      <c r="E1176" s="107" t="str">
        <f t="shared" si="306"/>
        <v>solar PV</v>
      </c>
      <c r="F1176" s="107">
        <f>F450/SUMIFS(F$3:F$722,$B$3:$B$722,$B1176)*SUMIFS(Calculations!$E$3:$E$53,Calculations!$A$3:$A$53,$B1176)</f>
        <v>0</v>
      </c>
      <c r="G1176" s="107">
        <f>G450/SUMIFS(G$3:G$722,$B$3:$B$722,$B1176)*SUMIFS(Calculations!$E$3:$E$53,Calculations!$A$3:$A$53,$B1176)</f>
        <v>0</v>
      </c>
      <c r="H1176" s="107">
        <f>H450/SUMIFS(H$3:H$722,$B$3:$B$722,$B1176)*SUMIFS(Calculations!$E$3:$E$53,Calculations!$A$3:$A$53,$B1176)</f>
        <v>0</v>
      </c>
      <c r="I1176" s="107">
        <f>I450/SUMIFS(I$3:I$722,$B$3:$B$722,$B1176)*SUMIFS(Calculations!$E$3:$E$53,Calculations!$A$3:$A$53,$B1176)</f>
        <v>0</v>
      </c>
      <c r="J1176" s="107">
        <f>J450/SUMIFS(J$3:J$722,$B$3:$B$722,$B1176)*SUMIFS(Calculations!$E$3:$E$53,Calculations!$A$3:$A$53,$B1176)</f>
        <v>0</v>
      </c>
      <c r="K1176" s="107">
        <f>K450/SUMIFS(K$3:K$722,$B$3:$B$722,$B1176)*SUMIFS(Calculations!$E$3:$E$53,Calculations!$A$3:$A$53,$B1176)</f>
        <v>0</v>
      </c>
      <c r="L1176" s="107">
        <f>L450/SUMIFS(L$3:L$722,$B$3:$B$722,$B1176)*SUMIFS(Calculations!$E$3:$E$53,Calculations!$A$3:$A$53,$B1176)</f>
        <v>0</v>
      </c>
      <c r="M1176" s="107">
        <f>M450/SUMIFS(M$3:M$722,$B$3:$B$722,$B1176)*SUMIFS(Calculations!$E$3:$E$53,Calculations!$A$3:$A$53,$B1176)</f>
        <v>0</v>
      </c>
      <c r="N1176" s="107">
        <f>N450/SUMIFS(N$3:N$722,$B$3:$B$722,$B1176)*SUMIFS(Calculations!$E$3:$E$53,Calculations!$A$3:$A$53,$B1176)</f>
        <v>0</v>
      </c>
      <c r="O1176" s="107">
        <f>O450/SUMIFS(O$3:O$722,$B$3:$B$722,$B1176)*SUMIFS(Calculations!$E$3:$E$53,Calculations!$A$3:$A$53,$B1176)</f>
        <v>0</v>
      </c>
      <c r="P1176" s="107">
        <f>P450/SUMIFS(P$3:P$722,$B$3:$B$722,$B1176)*SUMIFS(Calculations!$E$3:$E$53,Calculations!$A$3:$A$53,$B1176)</f>
        <v>0</v>
      </c>
      <c r="Q1176" s="107">
        <f>Q450/SUMIFS(Q$3:Q$722,$B$3:$B$722,$B1176)*SUMIFS(Calculations!$E$3:$E$53,Calculations!$A$3:$A$53,$B1176)</f>
        <v>0</v>
      </c>
      <c r="R1176" s="107">
        <f>R450/SUMIFS(R$3:R$722,$B$3:$B$722,$B1176)*SUMIFS(Calculations!$E$3:$E$53,Calculations!$A$3:$A$53,$B1176)</f>
        <v>0</v>
      </c>
    </row>
    <row r="1177" spans="2:18" ht="15.75" customHeight="1">
      <c r="B1177" s="107" t="s">
        <v>565</v>
      </c>
      <c r="C1177" s="107" t="s">
        <v>448</v>
      </c>
      <c r="D1177" s="107" t="s">
        <v>650</v>
      </c>
      <c r="E1177" s="107" t="str">
        <f t="shared" ref="E1177:E1240" si="307">LOOKUP(D1177,$U$2:$V$15,$V$2:$V$15)</f>
        <v>storage</v>
      </c>
      <c r="F1177" s="107">
        <f>F451/SUMIFS(F$3:F$722,$B$3:$B$722,$B1177)*SUMIFS(Calculations!$E$3:$E$53,Calculations!$A$3:$A$53,$B1177)</f>
        <v>0</v>
      </c>
      <c r="G1177" s="107">
        <f>G451/SUMIFS(G$3:G$722,$B$3:$B$722,$B1177)*SUMIFS(Calculations!$E$3:$E$53,Calculations!$A$3:$A$53,$B1177)</f>
        <v>0</v>
      </c>
      <c r="H1177" s="107">
        <f>H451/SUMIFS(H$3:H$722,$B$3:$B$722,$B1177)*SUMIFS(Calculations!$E$3:$E$53,Calculations!$A$3:$A$53,$B1177)</f>
        <v>0</v>
      </c>
      <c r="I1177" s="107">
        <f>I451/SUMIFS(I$3:I$722,$B$3:$B$722,$B1177)*SUMIFS(Calculations!$E$3:$E$53,Calculations!$A$3:$A$53,$B1177)</f>
        <v>0</v>
      </c>
      <c r="J1177" s="107">
        <f>J451/SUMIFS(J$3:J$722,$B$3:$B$722,$B1177)*SUMIFS(Calculations!$E$3:$E$53,Calculations!$A$3:$A$53,$B1177)</f>
        <v>0</v>
      </c>
      <c r="K1177" s="107">
        <f>K451/SUMIFS(K$3:K$722,$B$3:$B$722,$B1177)*SUMIFS(Calculations!$E$3:$E$53,Calculations!$A$3:$A$53,$B1177)</f>
        <v>0</v>
      </c>
      <c r="L1177" s="107">
        <f>L451/SUMIFS(L$3:L$722,$B$3:$B$722,$B1177)*SUMIFS(Calculations!$E$3:$E$53,Calculations!$A$3:$A$53,$B1177)</f>
        <v>0</v>
      </c>
      <c r="M1177" s="107">
        <f>M451/SUMIFS(M$3:M$722,$B$3:$B$722,$B1177)*SUMIFS(Calculations!$E$3:$E$53,Calculations!$A$3:$A$53,$B1177)</f>
        <v>0</v>
      </c>
      <c r="N1177" s="107">
        <f>N451/SUMIFS(N$3:N$722,$B$3:$B$722,$B1177)*SUMIFS(Calculations!$E$3:$E$53,Calculations!$A$3:$A$53,$B1177)</f>
        <v>0</v>
      </c>
      <c r="O1177" s="107">
        <f>O451/SUMIFS(O$3:O$722,$B$3:$B$722,$B1177)*SUMIFS(Calculations!$E$3:$E$53,Calculations!$A$3:$A$53,$B1177)</f>
        <v>0</v>
      </c>
      <c r="P1177" s="107">
        <f>P451/SUMIFS(P$3:P$722,$B$3:$B$722,$B1177)*SUMIFS(Calculations!$E$3:$E$53,Calculations!$A$3:$A$53,$B1177)</f>
        <v>0</v>
      </c>
      <c r="Q1177" s="107">
        <f>Q451/SUMIFS(Q$3:Q$722,$B$3:$B$722,$B1177)*SUMIFS(Calculations!$E$3:$E$53,Calculations!$A$3:$A$53,$B1177)</f>
        <v>0</v>
      </c>
      <c r="R1177" s="107">
        <f>R451/SUMIFS(R$3:R$722,$B$3:$B$722,$B1177)*SUMIFS(Calculations!$E$3:$E$53,Calculations!$A$3:$A$53,$B1177)</f>
        <v>0</v>
      </c>
    </row>
    <row r="1178" spans="2:18" ht="15.75" customHeight="1">
      <c r="B1178" s="107" t="s">
        <v>565</v>
      </c>
      <c r="C1178" s="107" t="s">
        <v>448</v>
      </c>
      <c r="D1178" s="107" t="s">
        <v>652</v>
      </c>
      <c r="E1178" s="107" t="str">
        <f t="shared" si="307"/>
        <v>solar PV</v>
      </c>
      <c r="F1178" s="107">
        <f>F452/SUMIFS(F$3:F$722,$B$3:$B$722,$B1178)*SUMIFS(Calculations!$E$3:$E$53,Calculations!$A$3:$A$53,$B1178)</f>
        <v>0</v>
      </c>
      <c r="G1178" s="107">
        <f>G452/SUMIFS(G$3:G$722,$B$3:$B$722,$B1178)*SUMIFS(Calculations!$E$3:$E$53,Calculations!$A$3:$A$53,$B1178)</f>
        <v>0</v>
      </c>
      <c r="H1178" s="107">
        <f>H452/SUMIFS(H$3:H$722,$B$3:$B$722,$B1178)*SUMIFS(Calculations!$E$3:$E$53,Calculations!$A$3:$A$53,$B1178)</f>
        <v>0</v>
      </c>
      <c r="I1178" s="107">
        <f>I452/SUMIFS(I$3:I$722,$B$3:$B$722,$B1178)*SUMIFS(Calculations!$E$3:$E$53,Calculations!$A$3:$A$53,$B1178)</f>
        <v>0</v>
      </c>
      <c r="J1178" s="107">
        <f>J452/SUMIFS(J$3:J$722,$B$3:$B$722,$B1178)*SUMIFS(Calculations!$E$3:$E$53,Calculations!$A$3:$A$53,$B1178)</f>
        <v>0</v>
      </c>
      <c r="K1178" s="107">
        <f>K452/SUMIFS(K$3:K$722,$B$3:$B$722,$B1178)*SUMIFS(Calculations!$E$3:$E$53,Calculations!$A$3:$A$53,$B1178)</f>
        <v>0</v>
      </c>
      <c r="L1178" s="107">
        <f>L452/SUMIFS(L$3:L$722,$B$3:$B$722,$B1178)*SUMIFS(Calculations!$E$3:$E$53,Calculations!$A$3:$A$53,$B1178)</f>
        <v>0</v>
      </c>
      <c r="M1178" s="107">
        <f>M452/SUMIFS(M$3:M$722,$B$3:$B$722,$B1178)*SUMIFS(Calculations!$E$3:$E$53,Calculations!$A$3:$A$53,$B1178)</f>
        <v>0</v>
      </c>
      <c r="N1178" s="107">
        <f>N452/SUMIFS(N$3:N$722,$B$3:$B$722,$B1178)*SUMIFS(Calculations!$E$3:$E$53,Calculations!$A$3:$A$53,$B1178)</f>
        <v>0</v>
      </c>
      <c r="O1178" s="107">
        <f>O452/SUMIFS(O$3:O$722,$B$3:$B$722,$B1178)*SUMIFS(Calculations!$E$3:$E$53,Calculations!$A$3:$A$53,$B1178)</f>
        <v>0</v>
      </c>
      <c r="P1178" s="107">
        <f>P452/SUMIFS(P$3:P$722,$B$3:$B$722,$B1178)*SUMIFS(Calculations!$E$3:$E$53,Calculations!$A$3:$A$53,$B1178)</f>
        <v>0</v>
      </c>
      <c r="Q1178" s="107">
        <f>Q452/SUMIFS(Q$3:Q$722,$B$3:$B$722,$B1178)*SUMIFS(Calculations!$E$3:$E$53,Calculations!$A$3:$A$53,$B1178)</f>
        <v>0</v>
      </c>
      <c r="R1178" s="107">
        <f>R452/SUMIFS(R$3:R$722,$B$3:$B$722,$B1178)*SUMIFS(Calculations!$E$3:$E$53,Calculations!$A$3:$A$53,$B1178)</f>
        <v>0</v>
      </c>
    </row>
    <row r="1179" spans="2:18" ht="15.75" customHeight="1">
      <c r="B1179" s="107" t="s">
        <v>562</v>
      </c>
      <c r="C1179" s="107" t="s">
        <v>448</v>
      </c>
      <c r="D1179" s="107" t="s">
        <v>638</v>
      </c>
      <c r="E1179" s="107" t="str">
        <f t="shared" si="307"/>
        <v>biomass</v>
      </c>
      <c r="F1179" s="107">
        <f>F453/SUMIFS(F$3:F$722,$B$3:$B$722,$B1179)*SUMIFS(Calculations!$E$3:$E$53,Calculations!$A$3:$A$53,$B1179)</f>
        <v>0</v>
      </c>
      <c r="G1179" s="107">
        <f>G453/SUMIFS(G$3:G$722,$B$3:$B$722,$B1179)*SUMIFS(Calculations!$E$3:$E$53,Calculations!$A$3:$A$53,$B1179)</f>
        <v>0</v>
      </c>
      <c r="H1179" s="107">
        <f>H453/SUMIFS(H$3:H$722,$B$3:$B$722,$B1179)*SUMIFS(Calculations!$E$3:$E$53,Calculations!$A$3:$A$53,$B1179)</f>
        <v>0</v>
      </c>
      <c r="I1179" s="107">
        <f>I453/SUMIFS(I$3:I$722,$B$3:$B$722,$B1179)*SUMIFS(Calculations!$E$3:$E$53,Calculations!$A$3:$A$53,$B1179)</f>
        <v>0</v>
      </c>
      <c r="J1179" s="107">
        <f>J453/SUMIFS(J$3:J$722,$B$3:$B$722,$B1179)*SUMIFS(Calculations!$E$3:$E$53,Calculations!$A$3:$A$53,$B1179)</f>
        <v>0</v>
      </c>
      <c r="K1179" s="107">
        <f>K453/SUMIFS(K$3:K$722,$B$3:$B$722,$B1179)*SUMIFS(Calculations!$E$3:$E$53,Calculations!$A$3:$A$53,$B1179)</f>
        <v>0</v>
      </c>
      <c r="L1179" s="107">
        <f>L453/SUMIFS(L$3:L$722,$B$3:$B$722,$B1179)*SUMIFS(Calculations!$E$3:$E$53,Calculations!$A$3:$A$53,$B1179)</f>
        <v>0</v>
      </c>
      <c r="M1179" s="107">
        <f>M453/SUMIFS(M$3:M$722,$B$3:$B$722,$B1179)*SUMIFS(Calculations!$E$3:$E$53,Calculations!$A$3:$A$53,$B1179)</f>
        <v>0</v>
      </c>
      <c r="N1179" s="107">
        <f>N453/SUMIFS(N$3:N$722,$B$3:$B$722,$B1179)*SUMIFS(Calculations!$E$3:$E$53,Calculations!$A$3:$A$53,$B1179)</f>
        <v>0</v>
      </c>
      <c r="O1179" s="107">
        <f>O453/SUMIFS(O$3:O$722,$B$3:$B$722,$B1179)*SUMIFS(Calculations!$E$3:$E$53,Calculations!$A$3:$A$53,$B1179)</f>
        <v>0</v>
      </c>
      <c r="P1179" s="107">
        <f>P453/SUMIFS(P$3:P$722,$B$3:$B$722,$B1179)*SUMIFS(Calculations!$E$3:$E$53,Calculations!$A$3:$A$53,$B1179)</f>
        <v>0</v>
      </c>
      <c r="Q1179" s="107">
        <f>Q453/SUMIFS(Q$3:Q$722,$B$3:$B$722,$B1179)*SUMIFS(Calculations!$E$3:$E$53,Calculations!$A$3:$A$53,$B1179)</f>
        <v>0</v>
      </c>
      <c r="R1179" s="107">
        <f>R453/SUMIFS(R$3:R$722,$B$3:$B$722,$B1179)*SUMIFS(Calculations!$E$3:$E$53,Calculations!$A$3:$A$53,$B1179)</f>
        <v>0</v>
      </c>
    </row>
    <row r="1180" spans="2:18" ht="15.75" customHeight="1">
      <c r="B1180" s="107" t="s">
        <v>562</v>
      </c>
      <c r="C1180" s="107" t="s">
        <v>448</v>
      </c>
      <c r="D1180" s="107" t="s">
        <v>639</v>
      </c>
      <c r="E1180" s="107" t="str">
        <f t="shared" si="307"/>
        <v>hard coal</v>
      </c>
      <c r="F1180" s="107">
        <f>F454/SUMIFS(F$3:F$722,$B$3:$B$722,$B1180)*SUMIFS(Calculations!$E$3:$E$53,Calculations!$A$3:$A$53,$B1180)</f>
        <v>0</v>
      </c>
      <c r="G1180" s="107">
        <f>G454/SUMIFS(G$3:G$722,$B$3:$B$722,$B1180)*SUMIFS(Calculations!$E$3:$E$53,Calculations!$A$3:$A$53,$B1180)</f>
        <v>0</v>
      </c>
      <c r="H1180" s="107">
        <f>H454/SUMIFS(H$3:H$722,$B$3:$B$722,$B1180)*SUMIFS(Calculations!$E$3:$E$53,Calculations!$A$3:$A$53,$B1180)</f>
        <v>0</v>
      </c>
      <c r="I1180" s="107">
        <f>I454/SUMIFS(I$3:I$722,$B$3:$B$722,$B1180)*SUMIFS(Calculations!$E$3:$E$53,Calculations!$A$3:$A$53,$B1180)</f>
        <v>0</v>
      </c>
      <c r="J1180" s="107">
        <f>J454/SUMIFS(J$3:J$722,$B$3:$B$722,$B1180)*SUMIFS(Calculations!$E$3:$E$53,Calculations!$A$3:$A$53,$B1180)</f>
        <v>0</v>
      </c>
      <c r="K1180" s="107">
        <f>K454/SUMIFS(K$3:K$722,$B$3:$B$722,$B1180)*SUMIFS(Calculations!$E$3:$E$53,Calculations!$A$3:$A$53,$B1180)</f>
        <v>0</v>
      </c>
      <c r="L1180" s="107">
        <f>L454/SUMIFS(L$3:L$722,$B$3:$B$722,$B1180)*SUMIFS(Calculations!$E$3:$E$53,Calculations!$A$3:$A$53,$B1180)</f>
        <v>0</v>
      </c>
      <c r="M1180" s="107">
        <f>M454/SUMIFS(M$3:M$722,$B$3:$B$722,$B1180)*SUMIFS(Calculations!$E$3:$E$53,Calculations!$A$3:$A$53,$B1180)</f>
        <v>0</v>
      </c>
      <c r="N1180" s="107">
        <f>N454/SUMIFS(N$3:N$722,$B$3:$B$722,$B1180)*SUMIFS(Calculations!$E$3:$E$53,Calculations!$A$3:$A$53,$B1180)</f>
        <v>0</v>
      </c>
      <c r="O1180" s="107">
        <f>O454/SUMIFS(O$3:O$722,$B$3:$B$722,$B1180)*SUMIFS(Calculations!$E$3:$E$53,Calculations!$A$3:$A$53,$B1180)</f>
        <v>0</v>
      </c>
      <c r="P1180" s="107">
        <f>P454/SUMIFS(P$3:P$722,$B$3:$B$722,$B1180)*SUMIFS(Calculations!$E$3:$E$53,Calculations!$A$3:$A$53,$B1180)</f>
        <v>0</v>
      </c>
      <c r="Q1180" s="107">
        <f>Q454/SUMIFS(Q$3:Q$722,$B$3:$B$722,$B1180)*SUMIFS(Calculations!$E$3:$E$53,Calculations!$A$3:$A$53,$B1180)</f>
        <v>0</v>
      </c>
      <c r="R1180" s="107">
        <f>R454/SUMIFS(R$3:R$722,$B$3:$B$722,$B1180)*SUMIFS(Calculations!$E$3:$E$53,Calculations!$A$3:$A$53,$B1180)</f>
        <v>0</v>
      </c>
    </row>
    <row r="1181" spans="2:18" ht="15.75" customHeight="1">
      <c r="B1181" s="107" t="s">
        <v>562</v>
      </c>
      <c r="C1181" s="107" t="s">
        <v>448</v>
      </c>
      <c r="D1181" s="107" t="s">
        <v>640</v>
      </c>
      <c r="E1181" s="107" t="str">
        <f t="shared" si="307"/>
        <v>solar thermal</v>
      </c>
      <c r="F1181" s="107">
        <f>F455/SUMIFS(F$3:F$722,$B$3:$B$722,$B1181)*SUMIFS(Calculations!$E$3:$E$53,Calculations!$A$3:$A$53,$B1181)</f>
        <v>0</v>
      </c>
      <c r="G1181" s="107">
        <f>G455/SUMIFS(G$3:G$722,$B$3:$B$722,$B1181)*SUMIFS(Calculations!$E$3:$E$53,Calculations!$A$3:$A$53,$B1181)</f>
        <v>0</v>
      </c>
      <c r="H1181" s="107">
        <f>H455/SUMIFS(H$3:H$722,$B$3:$B$722,$B1181)*SUMIFS(Calculations!$E$3:$E$53,Calculations!$A$3:$A$53,$B1181)</f>
        <v>0</v>
      </c>
      <c r="I1181" s="107">
        <f>I455/SUMIFS(I$3:I$722,$B$3:$B$722,$B1181)*SUMIFS(Calculations!$E$3:$E$53,Calculations!$A$3:$A$53,$B1181)</f>
        <v>0</v>
      </c>
      <c r="J1181" s="107">
        <f>J455/SUMIFS(J$3:J$722,$B$3:$B$722,$B1181)*SUMIFS(Calculations!$E$3:$E$53,Calculations!$A$3:$A$53,$B1181)</f>
        <v>0</v>
      </c>
      <c r="K1181" s="107">
        <f>K455/SUMIFS(K$3:K$722,$B$3:$B$722,$B1181)*SUMIFS(Calculations!$E$3:$E$53,Calculations!$A$3:$A$53,$B1181)</f>
        <v>0</v>
      </c>
      <c r="L1181" s="107">
        <f>L455/SUMIFS(L$3:L$722,$B$3:$B$722,$B1181)*SUMIFS(Calculations!$E$3:$E$53,Calculations!$A$3:$A$53,$B1181)</f>
        <v>0</v>
      </c>
      <c r="M1181" s="107">
        <f>M455/SUMIFS(M$3:M$722,$B$3:$B$722,$B1181)*SUMIFS(Calculations!$E$3:$E$53,Calculations!$A$3:$A$53,$B1181)</f>
        <v>0</v>
      </c>
      <c r="N1181" s="107">
        <f>N455/SUMIFS(N$3:N$722,$B$3:$B$722,$B1181)*SUMIFS(Calculations!$E$3:$E$53,Calculations!$A$3:$A$53,$B1181)</f>
        <v>0</v>
      </c>
      <c r="O1181" s="107">
        <f>O455/SUMIFS(O$3:O$722,$B$3:$B$722,$B1181)*SUMIFS(Calculations!$E$3:$E$53,Calculations!$A$3:$A$53,$B1181)</f>
        <v>0</v>
      </c>
      <c r="P1181" s="107">
        <f>P455/SUMIFS(P$3:P$722,$B$3:$B$722,$B1181)*SUMIFS(Calculations!$E$3:$E$53,Calculations!$A$3:$A$53,$B1181)</f>
        <v>0</v>
      </c>
      <c r="Q1181" s="107">
        <f>Q455/SUMIFS(Q$3:Q$722,$B$3:$B$722,$B1181)*SUMIFS(Calculations!$E$3:$E$53,Calculations!$A$3:$A$53,$B1181)</f>
        <v>0</v>
      </c>
      <c r="R1181" s="107">
        <f>R455/SUMIFS(R$3:R$722,$B$3:$B$722,$B1181)*SUMIFS(Calculations!$E$3:$E$53,Calculations!$A$3:$A$53,$B1181)</f>
        <v>0</v>
      </c>
    </row>
    <row r="1182" spans="2:18" ht="15.75" customHeight="1">
      <c r="B1182" s="107" t="s">
        <v>562</v>
      </c>
      <c r="C1182" s="107" t="s">
        <v>448</v>
      </c>
      <c r="D1182" s="107" t="s">
        <v>641</v>
      </c>
      <c r="E1182" s="107" t="str">
        <f t="shared" si="307"/>
        <v>geothermal</v>
      </c>
      <c r="F1182" s="107">
        <f>F456/SUMIFS(F$3:F$722,$B$3:$B$722,$B1182)*SUMIFS(Calculations!$E$3:$E$53,Calculations!$A$3:$A$53,$B1182)</f>
        <v>0</v>
      </c>
      <c r="G1182" s="107">
        <f>G456/SUMIFS(G$3:G$722,$B$3:$B$722,$B1182)*SUMIFS(Calculations!$E$3:$E$53,Calculations!$A$3:$A$53,$B1182)</f>
        <v>0</v>
      </c>
      <c r="H1182" s="107">
        <f>H456/SUMIFS(H$3:H$722,$B$3:$B$722,$B1182)*SUMIFS(Calculations!$E$3:$E$53,Calculations!$A$3:$A$53,$B1182)</f>
        <v>0</v>
      </c>
      <c r="I1182" s="107">
        <f>I456/SUMIFS(I$3:I$722,$B$3:$B$722,$B1182)*SUMIFS(Calculations!$E$3:$E$53,Calculations!$A$3:$A$53,$B1182)</f>
        <v>0</v>
      </c>
      <c r="J1182" s="107">
        <f>J456/SUMIFS(J$3:J$722,$B$3:$B$722,$B1182)*SUMIFS(Calculations!$E$3:$E$53,Calculations!$A$3:$A$53,$B1182)</f>
        <v>0</v>
      </c>
      <c r="K1182" s="107">
        <f>K456/SUMIFS(K$3:K$722,$B$3:$B$722,$B1182)*SUMIFS(Calculations!$E$3:$E$53,Calculations!$A$3:$A$53,$B1182)</f>
        <v>0</v>
      </c>
      <c r="L1182" s="107">
        <f>L456/SUMIFS(L$3:L$722,$B$3:$B$722,$B1182)*SUMIFS(Calculations!$E$3:$E$53,Calculations!$A$3:$A$53,$B1182)</f>
        <v>0</v>
      </c>
      <c r="M1182" s="107">
        <f>M456/SUMIFS(M$3:M$722,$B$3:$B$722,$B1182)*SUMIFS(Calculations!$E$3:$E$53,Calculations!$A$3:$A$53,$B1182)</f>
        <v>0</v>
      </c>
      <c r="N1182" s="107">
        <f>N456/SUMIFS(N$3:N$722,$B$3:$B$722,$B1182)*SUMIFS(Calculations!$E$3:$E$53,Calculations!$A$3:$A$53,$B1182)</f>
        <v>0</v>
      </c>
      <c r="O1182" s="107">
        <f>O456/SUMIFS(O$3:O$722,$B$3:$B$722,$B1182)*SUMIFS(Calculations!$E$3:$E$53,Calculations!$A$3:$A$53,$B1182)</f>
        <v>0</v>
      </c>
      <c r="P1182" s="107">
        <f>P456/SUMIFS(P$3:P$722,$B$3:$B$722,$B1182)*SUMIFS(Calculations!$E$3:$E$53,Calculations!$A$3:$A$53,$B1182)</f>
        <v>0</v>
      </c>
      <c r="Q1182" s="107">
        <f>Q456/SUMIFS(Q$3:Q$722,$B$3:$B$722,$B1182)*SUMIFS(Calculations!$E$3:$E$53,Calculations!$A$3:$A$53,$B1182)</f>
        <v>0</v>
      </c>
      <c r="R1182" s="107">
        <f>R456/SUMIFS(R$3:R$722,$B$3:$B$722,$B1182)*SUMIFS(Calculations!$E$3:$E$53,Calculations!$A$3:$A$53,$B1182)</f>
        <v>0</v>
      </c>
    </row>
    <row r="1183" spans="2:18" ht="15.75" customHeight="1">
      <c r="B1183" s="107" t="s">
        <v>562</v>
      </c>
      <c r="C1183" s="107" t="s">
        <v>448</v>
      </c>
      <c r="D1183" s="107" t="s">
        <v>642</v>
      </c>
      <c r="E1183" s="107" t="str">
        <f t="shared" si="307"/>
        <v>hydro</v>
      </c>
      <c r="F1183" s="107">
        <f>F457/SUMIFS(F$3:F$722,$B$3:$B$722,$B1183)*SUMIFS(Calculations!$E$3:$E$53,Calculations!$A$3:$A$53,$B1183)</f>
        <v>0</v>
      </c>
      <c r="G1183" s="107">
        <f>G457/SUMIFS(G$3:G$722,$B$3:$B$722,$B1183)*SUMIFS(Calculations!$E$3:$E$53,Calculations!$A$3:$A$53,$B1183)</f>
        <v>0</v>
      </c>
      <c r="H1183" s="107">
        <f>H457/SUMIFS(H$3:H$722,$B$3:$B$722,$B1183)*SUMIFS(Calculations!$E$3:$E$53,Calculations!$A$3:$A$53,$B1183)</f>
        <v>0</v>
      </c>
      <c r="I1183" s="107">
        <f>I457/SUMIFS(I$3:I$722,$B$3:$B$722,$B1183)*SUMIFS(Calculations!$E$3:$E$53,Calculations!$A$3:$A$53,$B1183)</f>
        <v>0</v>
      </c>
      <c r="J1183" s="107">
        <f>J457/SUMIFS(J$3:J$722,$B$3:$B$722,$B1183)*SUMIFS(Calculations!$E$3:$E$53,Calculations!$A$3:$A$53,$B1183)</f>
        <v>0</v>
      </c>
      <c r="K1183" s="107">
        <f>K457/SUMIFS(K$3:K$722,$B$3:$B$722,$B1183)*SUMIFS(Calculations!$E$3:$E$53,Calculations!$A$3:$A$53,$B1183)</f>
        <v>0</v>
      </c>
      <c r="L1183" s="107">
        <f>L457/SUMIFS(L$3:L$722,$B$3:$B$722,$B1183)*SUMIFS(Calculations!$E$3:$E$53,Calculations!$A$3:$A$53,$B1183)</f>
        <v>0</v>
      </c>
      <c r="M1183" s="107">
        <f>M457/SUMIFS(M$3:M$722,$B$3:$B$722,$B1183)*SUMIFS(Calculations!$E$3:$E$53,Calculations!$A$3:$A$53,$B1183)</f>
        <v>0</v>
      </c>
      <c r="N1183" s="107">
        <f>N457/SUMIFS(N$3:N$722,$B$3:$B$722,$B1183)*SUMIFS(Calculations!$E$3:$E$53,Calculations!$A$3:$A$53,$B1183)</f>
        <v>0</v>
      </c>
      <c r="O1183" s="107">
        <f>O457/SUMIFS(O$3:O$722,$B$3:$B$722,$B1183)*SUMIFS(Calculations!$E$3:$E$53,Calculations!$A$3:$A$53,$B1183)</f>
        <v>0</v>
      </c>
      <c r="P1183" s="107">
        <f>P457/SUMIFS(P$3:P$722,$B$3:$B$722,$B1183)*SUMIFS(Calculations!$E$3:$E$53,Calculations!$A$3:$A$53,$B1183)</f>
        <v>0</v>
      </c>
      <c r="Q1183" s="107">
        <f>Q457/SUMIFS(Q$3:Q$722,$B$3:$B$722,$B1183)*SUMIFS(Calculations!$E$3:$E$53,Calculations!$A$3:$A$53,$B1183)</f>
        <v>0</v>
      </c>
      <c r="R1183" s="107">
        <f>R457/SUMIFS(R$3:R$722,$B$3:$B$722,$B1183)*SUMIFS(Calculations!$E$3:$E$53,Calculations!$A$3:$A$53,$B1183)</f>
        <v>0</v>
      </c>
    </row>
    <row r="1184" spans="2:18" ht="15.75" customHeight="1">
      <c r="B1184" s="107" t="s">
        <v>562</v>
      </c>
      <c r="C1184" s="107" t="s">
        <v>448</v>
      </c>
      <c r="D1184" s="107" t="s">
        <v>632</v>
      </c>
      <c r="E1184" s="107" t="str">
        <f t="shared" si="307"/>
        <v>hydro</v>
      </c>
      <c r="F1184" s="107">
        <f>F458/SUMIFS(F$3:F$722,$B$3:$B$722,$B1184)*SUMIFS(Calculations!$E$3:$E$53,Calculations!$A$3:$A$53,$B1184)</f>
        <v>0</v>
      </c>
      <c r="G1184" s="107">
        <f>G458/SUMIFS(G$3:G$722,$B$3:$B$722,$B1184)*SUMIFS(Calculations!$E$3:$E$53,Calculations!$A$3:$A$53,$B1184)</f>
        <v>0</v>
      </c>
      <c r="H1184" s="107">
        <f>H458/SUMIFS(H$3:H$722,$B$3:$B$722,$B1184)*SUMIFS(Calculations!$E$3:$E$53,Calculations!$A$3:$A$53,$B1184)</f>
        <v>0</v>
      </c>
      <c r="I1184" s="107">
        <f>I458/SUMIFS(I$3:I$722,$B$3:$B$722,$B1184)*SUMIFS(Calculations!$E$3:$E$53,Calculations!$A$3:$A$53,$B1184)</f>
        <v>0</v>
      </c>
      <c r="J1184" s="107">
        <f>J458/SUMIFS(J$3:J$722,$B$3:$B$722,$B1184)*SUMIFS(Calculations!$E$3:$E$53,Calculations!$A$3:$A$53,$B1184)</f>
        <v>0</v>
      </c>
      <c r="K1184" s="107">
        <f>K458/SUMIFS(K$3:K$722,$B$3:$B$722,$B1184)*SUMIFS(Calculations!$E$3:$E$53,Calculations!$A$3:$A$53,$B1184)</f>
        <v>0</v>
      </c>
      <c r="L1184" s="107">
        <f>L458/SUMIFS(L$3:L$722,$B$3:$B$722,$B1184)*SUMIFS(Calculations!$E$3:$E$53,Calculations!$A$3:$A$53,$B1184)</f>
        <v>0</v>
      </c>
      <c r="M1184" s="107">
        <f>M458/SUMIFS(M$3:M$722,$B$3:$B$722,$B1184)*SUMIFS(Calculations!$E$3:$E$53,Calculations!$A$3:$A$53,$B1184)</f>
        <v>0</v>
      </c>
      <c r="N1184" s="107">
        <f>N458/SUMIFS(N$3:N$722,$B$3:$B$722,$B1184)*SUMIFS(Calculations!$E$3:$E$53,Calculations!$A$3:$A$53,$B1184)</f>
        <v>0</v>
      </c>
      <c r="O1184" s="107">
        <f>O458/SUMIFS(O$3:O$722,$B$3:$B$722,$B1184)*SUMIFS(Calculations!$E$3:$E$53,Calculations!$A$3:$A$53,$B1184)</f>
        <v>0</v>
      </c>
      <c r="P1184" s="107">
        <f>P458/SUMIFS(P$3:P$722,$B$3:$B$722,$B1184)*SUMIFS(Calculations!$E$3:$E$53,Calculations!$A$3:$A$53,$B1184)</f>
        <v>0</v>
      </c>
      <c r="Q1184" s="107">
        <f>Q458/SUMIFS(Q$3:Q$722,$B$3:$B$722,$B1184)*SUMIFS(Calculations!$E$3:$E$53,Calculations!$A$3:$A$53,$B1184)</f>
        <v>0</v>
      </c>
      <c r="R1184" s="107">
        <f>R458/SUMIFS(R$3:R$722,$B$3:$B$722,$B1184)*SUMIFS(Calculations!$E$3:$E$53,Calculations!$A$3:$A$53,$B1184)</f>
        <v>0</v>
      </c>
    </row>
    <row r="1185" spans="2:18" ht="15.75" customHeight="1">
      <c r="B1185" s="107" t="s">
        <v>562</v>
      </c>
      <c r="C1185" s="107" t="s">
        <v>448</v>
      </c>
      <c r="D1185" s="107" t="s">
        <v>643</v>
      </c>
      <c r="E1185" s="107" t="str">
        <f t="shared" si="307"/>
        <v>onshore wind</v>
      </c>
      <c r="F1185" s="107">
        <f>F459/SUMIFS(F$3:F$722,$B$3:$B$722,$B1185)*SUMIFS(Calculations!$E$3:$E$53,Calculations!$A$3:$A$53,$B1185)</f>
        <v>0</v>
      </c>
      <c r="G1185" s="107">
        <f>G459/SUMIFS(G$3:G$722,$B$3:$B$722,$B1185)*SUMIFS(Calculations!$E$3:$E$53,Calculations!$A$3:$A$53,$B1185)</f>
        <v>0</v>
      </c>
      <c r="H1185" s="107">
        <f>H459/SUMIFS(H$3:H$722,$B$3:$B$722,$B1185)*SUMIFS(Calculations!$E$3:$E$53,Calculations!$A$3:$A$53,$B1185)</f>
        <v>0</v>
      </c>
      <c r="I1185" s="107">
        <f>I459/SUMIFS(I$3:I$722,$B$3:$B$722,$B1185)*SUMIFS(Calculations!$E$3:$E$53,Calculations!$A$3:$A$53,$B1185)</f>
        <v>0</v>
      </c>
      <c r="J1185" s="107">
        <f>J459/SUMIFS(J$3:J$722,$B$3:$B$722,$B1185)*SUMIFS(Calculations!$E$3:$E$53,Calculations!$A$3:$A$53,$B1185)</f>
        <v>0</v>
      </c>
      <c r="K1185" s="107">
        <f>K459/SUMIFS(K$3:K$722,$B$3:$B$722,$B1185)*SUMIFS(Calculations!$E$3:$E$53,Calculations!$A$3:$A$53,$B1185)</f>
        <v>0</v>
      </c>
      <c r="L1185" s="107">
        <f>L459/SUMIFS(L$3:L$722,$B$3:$B$722,$B1185)*SUMIFS(Calculations!$E$3:$E$53,Calculations!$A$3:$A$53,$B1185)</f>
        <v>0</v>
      </c>
      <c r="M1185" s="107">
        <f>M459/SUMIFS(M$3:M$722,$B$3:$B$722,$B1185)*SUMIFS(Calculations!$E$3:$E$53,Calculations!$A$3:$A$53,$B1185)</f>
        <v>0</v>
      </c>
      <c r="N1185" s="107">
        <f>N459/SUMIFS(N$3:N$722,$B$3:$B$722,$B1185)*SUMIFS(Calculations!$E$3:$E$53,Calculations!$A$3:$A$53,$B1185)</f>
        <v>0</v>
      </c>
      <c r="O1185" s="107">
        <f>O459/SUMIFS(O$3:O$722,$B$3:$B$722,$B1185)*SUMIFS(Calculations!$E$3:$E$53,Calculations!$A$3:$A$53,$B1185)</f>
        <v>0</v>
      </c>
      <c r="P1185" s="107">
        <f>P459/SUMIFS(P$3:P$722,$B$3:$B$722,$B1185)*SUMIFS(Calculations!$E$3:$E$53,Calculations!$A$3:$A$53,$B1185)</f>
        <v>0</v>
      </c>
      <c r="Q1185" s="107">
        <f>Q459/SUMIFS(Q$3:Q$722,$B$3:$B$722,$B1185)*SUMIFS(Calculations!$E$3:$E$53,Calculations!$A$3:$A$53,$B1185)</f>
        <v>0</v>
      </c>
      <c r="R1185" s="107">
        <f>R459/SUMIFS(R$3:R$722,$B$3:$B$722,$B1185)*SUMIFS(Calculations!$E$3:$E$53,Calculations!$A$3:$A$53,$B1185)</f>
        <v>0</v>
      </c>
    </row>
    <row r="1186" spans="2:18" ht="15.75" customHeight="1">
      <c r="B1186" s="107" t="s">
        <v>562</v>
      </c>
      <c r="C1186" s="107" t="s">
        <v>448</v>
      </c>
      <c r="D1186" s="107" t="s">
        <v>644</v>
      </c>
      <c r="E1186" s="107" t="str">
        <f t="shared" si="307"/>
        <v>natural gas nonpeaker</v>
      </c>
      <c r="F1186" s="107">
        <f>F460/SUMIFS(F$3:F$722,$B$3:$B$722,$B1186)*SUMIFS(Calculations!$E$3:$E$53,Calculations!$A$3:$A$53,$B1186)</f>
        <v>0</v>
      </c>
      <c r="G1186" s="107">
        <f>G460/SUMIFS(G$3:G$722,$B$3:$B$722,$B1186)*SUMIFS(Calculations!$E$3:$E$53,Calculations!$A$3:$A$53,$B1186)</f>
        <v>0</v>
      </c>
      <c r="H1186" s="107">
        <f>H460/SUMIFS(H$3:H$722,$B$3:$B$722,$B1186)*SUMIFS(Calculations!$E$3:$E$53,Calculations!$A$3:$A$53,$B1186)</f>
        <v>0</v>
      </c>
      <c r="I1186" s="107">
        <f>I460/SUMIFS(I$3:I$722,$B$3:$B$722,$B1186)*SUMIFS(Calculations!$E$3:$E$53,Calculations!$A$3:$A$53,$B1186)</f>
        <v>0</v>
      </c>
      <c r="J1186" s="107">
        <f>J460/SUMIFS(J$3:J$722,$B$3:$B$722,$B1186)*SUMIFS(Calculations!$E$3:$E$53,Calculations!$A$3:$A$53,$B1186)</f>
        <v>0</v>
      </c>
      <c r="K1186" s="107">
        <f>K460/SUMIFS(K$3:K$722,$B$3:$B$722,$B1186)*SUMIFS(Calculations!$E$3:$E$53,Calculations!$A$3:$A$53,$B1186)</f>
        <v>0</v>
      </c>
      <c r="L1186" s="107">
        <f>L460/SUMIFS(L$3:L$722,$B$3:$B$722,$B1186)*SUMIFS(Calculations!$E$3:$E$53,Calculations!$A$3:$A$53,$B1186)</f>
        <v>0</v>
      </c>
      <c r="M1186" s="107">
        <f>M460/SUMIFS(M$3:M$722,$B$3:$B$722,$B1186)*SUMIFS(Calculations!$E$3:$E$53,Calculations!$A$3:$A$53,$B1186)</f>
        <v>0</v>
      </c>
      <c r="N1186" s="107">
        <f>N460/SUMIFS(N$3:N$722,$B$3:$B$722,$B1186)*SUMIFS(Calculations!$E$3:$E$53,Calculations!$A$3:$A$53,$B1186)</f>
        <v>0</v>
      </c>
      <c r="O1186" s="107">
        <f>O460/SUMIFS(O$3:O$722,$B$3:$B$722,$B1186)*SUMIFS(Calculations!$E$3:$E$53,Calculations!$A$3:$A$53,$B1186)</f>
        <v>0</v>
      </c>
      <c r="P1186" s="107">
        <f>P460/SUMIFS(P$3:P$722,$B$3:$B$722,$B1186)*SUMIFS(Calculations!$E$3:$E$53,Calculations!$A$3:$A$53,$B1186)</f>
        <v>0</v>
      </c>
      <c r="Q1186" s="107">
        <f>Q460/SUMIFS(Q$3:Q$722,$B$3:$B$722,$B1186)*SUMIFS(Calculations!$E$3:$E$53,Calculations!$A$3:$A$53,$B1186)</f>
        <v>0</v>
      </c>
      <c r="R1186" s="107">
        <f>R460/SUMIFS(R$3:R$722,$B$3:$B$722,$B1186)*SUMIFS(Calculations!$E$3:$E$53,Calculations!$A$3:$A$53,$B1186)</f>
        <v>0</v>
      </c>
    </row>
    <row r="1187" spans="2:18" ht="15.75" customHeight="1">
      <c r="B1187" s="107" t="s">
        <v>562</v>
      </c>
      <c r="C1187" s="107" t="s">
        <v>448</v>
      </c>
      <c r="D1187" s="107" t="s">
        <v>645</v>
      </c>
      <c r="E1187" s="107" t="str">
        <f t="shared" si="307"/>
        <v>natural gas peaker</v>
      </c>
      <c r="F1187" s="107">
        <f>F461/SUMIFS(F$3:F$722,$B$3:$B$722,$B1187)*SUMIFS(Calculations!$E$3:$E$53,Calculations!$A$3:$A$53,$B1187)</f>
        <v>0</v>
      </c>
      <c r="G1187" s="107">
        <f>G461/SUMIFS(G$3:G$722,$B$3:$B$722,$B1187)*SUMIFS(Calculations!$E$3:$E$53,Calculations!$A$3:$A$53,$B1187)</f>
        <v>0</v>
      </c>
      <c r="H1187" s="107">
        <f>H461/SUMIFS(H$3:H$722,$B$3:$B$722,$B1187)*SUMIFS(Calculations!$E$3:$E$53,Calculations!$A$3:$A$53,$B1187)</f>
        <v>0</v>
      </c>
      <c r="I1187" s="107">
        <f>I461/SUMIFS(I$3:I$722,$B$3:$B$722,$B1187)*SUMIFS(Calculations!$E$3:$E$53,Calculations!$A$3:$A$53,$B1187)</f>
        <v>0</v>
      </c>
      <c r="J1187" s="107">
        <f>J461/SUMIFS(J$3:J$722,$B$3:$B$722,$B1187)*SUMIFS(Calculations!$E$3:$E$53,Calculations!$A$3:$A$53,$B1187)</f>
        <v>0</v>
      </c>
      <c r="K1187" s="107">
        <f>K461/SUMIFS(K$3:K$722,$B$3:$B$722,$B1187)*SUMIFS(Calculations!$E$3:$E$53,Calculations!$A$3:$A$53,$B1187)</f>
        <v>0</v>
      </c>
      <c r="L1187" s="107">
        <f>L461/SUMIFS(L$3:L$722,$B$3:$B$722,$B1187)*SUMIFS(Calculations!$E$3:$E$53,Calculations!$A$3:$A$53,$B1187)</f>
        <v>0</v>
      </c>
      <c r="M1187" s="107">
        <f>M461/SUMIFS(M$3:M$722,$B$3:$B$722,$B1187)*SUMIFS(Calculations!$E$3:$E$53,Calculations!$A$3:$A$53,$B1187)</f>
        <v>0</v>
      </c>
      <c r="N1187" s="107">
        <f>N461/SUMIFS(N$3:N$722,$B$3:$B$722,$B1187)*SUMIFS(Calculations!$E$3:$E$53,Calculations!$A$3:$A$53,$B1187)</f>
        <v>0</v>
      </c>
      <c r="O1187" s="107">
        <f>O461/SUMIFS(O$3:O$722,$B$3:$B$722,$B1187)*SUMIFS(Calculations!$E$3:$E$53,Calculations!$A$3:$A$53,$B1187)</f>
        <v>0</v>
      </c>
      <c r="P1187" s="107">
        <f>P461/SUMIFS(P$3:P$722,$B$3:$B$722,$B1187)*SUMIFS(Calculations!$E$3:$E$53,Calculations!$A$3:$A$53,$B1187)</f>
        <v>0</v>
      </c>
      <c r="Q1187" s="107">
        <f>Q461/SUMIFS(Q$3:Q$722,$B$3:$B$722,$B1187)*SUMIFS(Calculations!$E$3:$E$53,Calculations!$A$3:$A$53,$B1187)</f>
        <v>0</v>
      </c>
      <c r="R1187" s="107">
        <f>R461/SUMIFS(R$3:R$722,$B$3:$B$722,$B1187)*SUMIFS(Calculations!$E$3:$E$53,Calculations!$A$3:$A$53,$B1187)</f>
        <v>0</v>
      </c>
    </row>
    <row r="1188" spans="2:18" ht="15.75" customHeight="1">
      <c r="B1188" s="107" t="s">
        <v>562</v>
      </c>
      <c r="C1188" s="107" t="s">
        <v>448</v>
      </c>
      <c r="D1188" s="107" t="s">
        <v>646</v>
      </c>
      <c r="E1188" s="107" t="str">
        <f t="shared" si="307"/>
        <v>nuclear</v>
      </c>
      <c r="F1188" s="107">
        <f>F462/SUMIFS(F$3:F$722,$B$3:$B$722,$B1188)*SUMIFS(Calculations!$E$3:$E$53,Calculations!$A$3:$A$53,$B1188)</f>
        <v>0</v>
      </c>
      <c r="G1188" s="107">
        <f>G462/SUMIFS(G$3:G$722,$B$3:$B$722,$B1188)*SUMIFS(Calculations!$E$3:$E$53,Calculations!$A$3:$A$53,$B1188)</f>
        <v>0</v>
      </c>
      <c r="H1188" s="107">
        <f>H462/SUMIFS(H$3:H$722,$B$3:$B$722,$B1188)*SUMIFS(Calculations!$E$3:$E$53,Calculations!$A$3:$A$53,$B1188)</f>
        <v>0</v>
      </c>
      <c r="I1188" s="107">
        <f>I462/SUMIFS(I$3:I$722,$B$3:$B$722,$B1188)*SUMIFS(Calculations!$E$3:$E$53,Calculations!$A$3:$A$53,$B1188)</f>
        <v>0</v>
      </c>
      <c r="J1188" s="107">
        <f>J462/SUMIFS(J$3:J$722,$B$3:$B$722,$B1188)*SUMIFS(Calculations!$E$3:$E$53,Calculations!$A$3:$A$53,$B1188)</f>
        <v>0</v>
      </c>
      <c r="K1188" s="107">
        <f>K462/SUMIFS(K$3:K$722,$B$3:$B$722,$B1188)*SUMIFS(Calculations!$E$3:$E$53,Calculations!$A$3:$A$53,$B1188)</f>
        <v>0</v>
      </c>
      <c r="L1188" s="107">
        <f>L462/SUMIFS(L$3:L$722,$B$3:$B$722,$B1188)*SUMIFS(Calculations!$E$3:$E$53,Calculations!$A$3:$A$53,$B1188)</f>
        <v>0</v>
      </c>
      <c r="M1188" s="107">
        <f>M462/SUMIFS(M$3:M$722,$B$3:$B$722,$B1188)*SUMIFS(Calculations!$E$3:$E$53,Calculations!$A$3:$A$53,$B1188)</f>
        <v>0</v>
      </c>
      <c r="N1188" s="107">
        <f>N462/SUMIFS(N$3:N$722,$B$3:$B$722,$B1188)*SUMIFS(Calculations!$E$3:$E$53,Calculations!$A$3:$A$53,$B1188)</f>
        <v>0</v>
      </c>
      <c r="O1188" s="107">
        <f>O462/SUMIFS(O$3:O$722,$B$3:$B$722,$B1188)*SUMIFS(Calculations!$E$3:$E$53,Calculations!$A$3:$A$53,$B1188)</f>
        <v>0</v>
      </c>
      <c r="P1188" s="107">
        <f>P462/SUMIFS(P$3:P$722,$B$3:$B$722,$B1188)*SUMIFS(Calculations!$E$3:$E$53,Calculations!$A$3:$A$53,$B1188)</f>
        <v>0</v>
      </c>
      <c r="Q1188" s="107">
        <f>Q462/SUMIFS(Q$3:Q$722,$B$3:$B$722,$B1188)*SUMIFS(Calculations!$E$3:$E$53,Calculations!$A$3:$A$53,$B1188)</f>
        <v>0</v>
      </c>
      <c r="R1188" s="107">
        <f>R462/SUMIFS(R$3:R$722,$B$3:$B$722,$B1188)*SUMIFS(Calculations!$E$3:$E$53,Calculations!$A$3:$A$53,$B1188)</f>
        <v>0</v>
      </c>
    </row>
    <row r="1189" spans="2:18" ht="15.75" customHeight="1">
      <c r="B1189" s="107" t="s">
        <v>562</v>
      </c>
      <c r="C1189" s="107" t="s">
        <v>448</v>
      </c>
      <c r="D1189" s="107" t="s">
        <v>647</v>
      </c>
      <c r="E1189" s="107" t="str">
        <f t="shared" si="307"/>
        <v>offshore wind</v>
      </c>
      <c r="F1189" s="107">
        <f>F463/SUMIFS(F$3:F$722,$B$3:$B$722,$B1189)*SUMIFS(Calculations!$E$3:$E$53,Calculations!$A$3:$A$53,$B1189)</f>
        <v>0</v>
      </c>
      <c r="G1189" s="107">
        <f>G463/SUMIFS(G$3:G$722,$B$3:$B$722,$B1189)*SUMIFS(Calculations!$E$3:$E$53,Calculations!$A$3:$A$53,$B1189)</f>
        <v>0</v>
      </c>
      <c r="H1189" s="107">
        <f>H463/SUMIFS(H$3:H$722,$B$3:$B$722,$B1189)*SUMIFS(Calculations!$E$3:$E$53,Calculations!$A$3:$A$53,$B1189)</f>
        <v>0</v>
      </c>
      <c r="I1189" s="107">
        <f>I463/SUMIFS(I$3:I$722,$B$3:$B$722,$B1189)*SUMIFS(Calculations!$E$3:$E$53,Calculations!$A$3:$A$53,$B1189)</f>
        <v>0</v>
      </c>
      <c r="J1189" s="107">
        <f>J463/SUMIFS(J$3:J$722,$B$3:$B$722,$B1189)*SUMIFS(Calculations!$E$3:$E$53,Calculations!$A$3:$A$53,$B1189)</f>
        <v>0</v>
      </c>
      <c r="K1189" s="107">
        <f>K463/SUMIFS(K$3:K$722,$B$3:$B$722,$B1189)*SUMIFS(Calculations!$E$3:$E$53,Calculations!$A$3:$A$53,$B1189)</f>
        <v>0</v>
      </c>
      <c r="L1189" s="107">
        <f>L463/SUMIFS(L$3:L$722,$B$3:$B$722,$B1189)*SUMIFS(Calculations!$E$3:$E$53,Calculations!$A$3:$A$53,$B1189)</f>
        <v>0</v>
      </c>
      <c r="M1189" s="107">
        <f>M463/SUMIFS(M$3:M$722,$B$3:$B$722,$B1189)*SUMIFS(Calculations!$E$3:$E$53,Calculations!$A$3:$A$53,$B1189)</f>
        <v>0</v>
      </c>
      <c r="N1189" s="107">
        <f>N463/SUMIFS(N$3:N$722,$B$3:$B$722,$B1189)*SUMIFS(Calculations!$E$3:$E$53,Calculations!$A$3:$A$53,$B1189)</f>
        <v>0</v>
      </c>
      <c r="O1189" s="107">
        <f>O463/SUMIFS(O$3:O$722,$B$3:$B$722,$B1189)*SUMIFS(Calculations!$E$3:$E$53,Calculations!$A$3:$A$53,$B1189)</f>
        <v>0</v>
      </c>
      <c r="P1189" s="107">
        <f>P463/SUMIFS(P$3:P$722,$B$3:$B$722,$B1189)*SUMIFS(Calculations!$E$3:$E$53,Calculations!$A$3:$A$53,$B1189)</f>
        <v>0</v>
      </c>
      <c r="Q1189" s="107">
        <f>Q463/SUMIFS(Q$3:Q$722,$B$3:$B$722,$B1189)*SUMIFS(Calculations!$E$3:$E$53,Calculations!$A$3:$A$53,$B1189)</f>
        <v>0</v>
      </c>
      <c r="R1189" s="107">
        <f>R463/SUMIFS(R$3:R$722,$B$3:$B$722,$B1189)*SUMIFS(Calculations!$E$3:$E$53,Calculations!$A$3:$A$53,$B1189)</f>
        <v>0</v>
      </c>
    </row>
    <row r="1190" spans="2:18" ht="15.75" customHeight="1">
      <c r="B1190" s="107" t="s">
        <v>562</v>
      </c>
      <c r="C1190" s="107" t="s">
        <v>448</v>
      </c>
      <c r="D1190" s="107" t="s">
        <v>648</v>
      </c>
      <c r="E1190" s="107" t="str">
        <f t="shared" si="307"/>
        <v>crude oil</v>
      </c>
      <c r="F1190" s="107">
        <f>F464/SUMIFS(F$3:F$722,$B$3:$B$722,$B1190)*SUMIFS(Calculations!$E$3:$E$53,Calculations!$A$3:$A$53,$B1190)</f>
        <v>0</v>
      </c>
      <c r="G1190" s="107">
        <f>G464/SUMIFS(G$3:G$722,$B$3:$B$722,$B1190)*SUMIFS(Calculations!$E$3:$E$53,Calculations!$A$3:$A$53,$B1190)</f>
        <v>0</v>
      </c>
      <c r="H1190" s="107">
        <f>H464/SUMIFS(H$3:H$722,$B$3:$B$722,$B1190)*SUMIFS(Calculations!$E$3:$E$53,Calculations!$A$3:$A$53,$B1190)</f>
        <v>0</v>
      </c>
      <c r="I1190" s="107">
        <f>I464/SUMIFS(I$3:I$722,$B$3:$B$722,$B1190)*SUMIFS(Calculations!$E$3:$E$53,Calculations!$A$3:$A$53,$B1190)</f>
        <v>0</v>
      </c>
      <c r="J1190" s="107">
        <f>J464/SUMIFS(J$3:J$722,$B$3:$B$722,$B1190)*SUMIFS(Calculations!$E$3:$E$53,Calculations!$A$3:$A$53,$B1190)</f>
        <v>0</v>
      </c>
      <c r="K1190" s="107">
        <f>K464/SUMIFS(K$3:K$722,$B$3:$B$722,$B1190)*SUMIFS(Calculations!$E$3:$E$53,Calculations!$A$3:$A$53,$B1190)</f>
        <v>0</v>
      </c>
      <c r="L1190" s="107">
        <f>L464/SUMIFS(L$3:L$722,$B$3:$B$722,$B1190)*SUMIFS(Calculations!$E$3:$E$53,Calculations!$A$3:$A$53,$B1190)</f>
        <v>0</v>
      </c>
      <c r="M1190" s="107">
        <f>M464/SUMIFS(M$3:M$722,$B$3:$B$722,$B1190)*SUMIFS(Calculations!$E$3:$E$53,Calculations!$A$3:$A$53,$B1190)</f>
        <v>0</v>
      </c>
      <c r="N1190" s="107">
        <f>N464/SUMIFS(N$3:N$722,$B$3:$B$722,$B1190)*SUMIFS(Calculations!$E$3:$E$53,Calculations!$A$3:$A$53,$B1190)</f>
        <v>0</v>
      </c>
      <c r="O1190" s="107">
        <f>O464/SUMIFS(O$3:O$722,$B$3:$B$722,$B1190)*SUMIFS(Calculations!$E$3:$E$53,Calculations!$A$3:$A$53,$B1190)</f>
        <v>0</v>
      </c>
      <c r="P1190" s="107">
        <f>P464/SUMIFS(P$3:P$722,$B$3:$B$722,$B1190)*SUMIFS(Calculations!$E$3:$E$53,Calculations!$A$3:$A$53,$B1190)</f>
        <v>0</v>
      </c>
      <c r="Q1190" s="107">
        <f>Q464/SUMIFS(Q$3:Q$722,$B$3:$B$722,$B1190)*SUMIFS(Calculations!$E$3:$E$53,Calculations!$A$3:$A$53,$B1190)</f>
        <v>0</v>
      </c>
      <c r="R1190" s="107">
        <f>R464/SUMIFS(R$3:R$722,$B$3:$B$722,$B1190)*SUMIFS(Calculations!$E$3:$E$53,Calculations!$A$3:$A$53,$B1190)</f>
        <v>0</v>
      </c>
    </row>
    <row r="1191" spans="2:18" ht="15.75" customHeight="1">
      <c r="B1191" s="107" t="s">
        <v>562</v>
      </c>
      <c r="C1191" s="107" t="s">
        <v>448</v>
      </c>
      <c r="D1191" s="107" t="s">
        <v>649</v>
      </c>
      <c r="E1191" s="107" t="str">
        <f t="shared" si="307"/>
        <v>solar PV</v>
      </c>
      <c r="F1191" s="107">
        <f>F465/SUMIFS(F$3:F$722,$B$3:$B$722,$B1191)*SUMIFS(Calculations!$E$3:$E$53,Calculations!$A$3:$A$53,$B1191)</f>
        <v>0</v>
      </c>
      <c r="G1191" s="107">
        <f>G465/SUMIFS(G$3:G$722,$B$3:$B$722,$B1191)*SUMIFS(Calculations!$E$3:$E$53,Calculations!$A$3:$A$53,$B1191)</f>
        <v>0</v>
      </c>
      <c r="H1191" s="107">
        <f>H465/SUMIFS(H$3:H$722,$B$3:$B$722,$B1191)*SUMIFS(Calculations!$E$3:$E$53,Calculations!$A$3:$A$53,$B1191)</f>
        <v>0</v>
      </c>
      <c r="I1191" s="107">
        <f>I465/SUMIFS(I$3:I$722,$B$3:$B$722,$B1191)*SUMIFS(Calculations!$E$3:$E$53,Calculations!$A$3:$A$53,$B1191)</f>
        <v>0</v>
      </c>
      <c r="J1191" s="107">
        <f>J465/SUMIFS(J$3:J$722,$B$3:$B$722,$B1191)*SUMIFS(Calculations!$E$3:$E$53,Calculations!$A$3:$A$53,$B1191)</f>
        <v>0</v>
      </c>
      <c r="K1191" s="107">
        <f>K465/SUMIFS(K$3:K$722,$B$3:$B$722,$B1191)*SUMIFS(Calculations!$E$3:$E$53,Calculations!$A$3:$A$53,$B1191)</f>
        <v>0</v>
      </c>
      <c r="L1191" s="107">
        <f>L465/SUMIFS(L$3:L$722,$B$3:$B$722,$B1191)*SUMIFS(Calculations!$E$3:$E$53,Calculations!$A$3:$A$53,$B1191)</f>
        <v>0</v>
      </c>
      <c r="M1191" s="107">
        <f>M465/SUMIFS(M$3:M$722,$B$3:$B$722,$B1191)*SUMIFS(Calculations!$E$3:$E$53,Calculations!$A$3:$A$53,$B1191)</f>
        <v>0</v>
      </c>
      <c r="N1191" s="107">
        <f>N465/SUMIFS(N$3:N$722,$B$3:$B$722,$B1191)*SUMIFS(Calculations!$E$3:$E$53,Calculations!$A$3:$A$53,$B1191)</f>
        <v>0</v>
      </c>
      <c r="O1191" s="107">
        <f>O465/SUMIFS(O$3:O$722,$B$3:$B$722,$B1191)*SUMIFS(Calculations!$E$3:$E$53,Calculations!$A$3:$A$53,$B1191)</f>
        <v>0</v>
      </c>
      <c r="P1191" s="107">
        <f>P465/SUMIFS(P$3:P$722,$B$3:$B$722,$B1191)*SUMIFS(Calculations!$E$3:$E$53,Calculations!$A$3:$A$53,$B1191)</f>
        <v>0</v>
      </c>
      <c r="Q1191" s="107">
        <f>Q465/SUMIFS(Q$3:Q$722,$B$3:$B$722,$B1191)*SUMIFS(Calculations!$E$3:$E$53,Calculations!$A$3:$A$53,$B1191)</f>
        <v>0</v>
      </c>
      <c r="R1191" s="107">
        <f>R465/SUMIFS(R$3:R$722,$B$3:$B$722,$B1191)*SUMIFS(Calculations!$E$3:$E$53,Calculations!$A$3:$A$53,$B1191)</f>
        <v>0</v>
      </c>
    </row>
    <row r="1192" spans="2:18" ht="15.75" customHeight="1">
      <c r="B1192" s="107" t="s">
        <v>562</v>
      </c>
      <c r="C1192" s="107" t="s">
        <v>448</v>
      </c>
      <c r="D1192" s="107" t="s">
        <v>650</v>
      </c>
      <c r="E1192" s="107" t="str">
        <f t="shared" si="307"/>
        <v>storage</v>
      </c>
      <c r="F1192" s="107">
        <f>F466/SUMIFS(F$3:F$722,$B$3:$B$722,$B1192)*SUMIFS(Calculations!$E$3:$E$53,Calculations!$A$3:$A$53,$B1192)</f>
        <v>0</v>
      </c>
      <c r="G1192" s="107">
        <f>G466/SUMIFS(G$3:G$722,$B$3:$B$722,$B1192)*SUMIFS(Calculations!$E$3:$E$53,Calculations!$A$3:$A$53,$B1192)</f>
        <v>0</v>
      </c>
      <c r="H1192" s="107">
        <f>H466/SUMIFS(H$3:H$722,$B$3:$B$722,$B1192)*SUMIFS(Calculations!$E$3:$E$53,Calculations!$A$3:$A$53,$B1192)</f>
        <v>0</v>
      </c>
      <c r="I1192" s="107">
        <f>I466/SUMIFS(I$3:I$722,$B$3:$B$722,$B1192)*SUMIFS(Calculations!$E$3:$E$53,Calculations!$A$3:$A$53,$B1192)</f>
        <v>0</v>
      </c>
      <c r="J1192" s="107">
        <f>J466/SUMIFS(J$3:J$722,$B$3:$B$722,$B1192)*SUMIFS(Calculations!$E$3:$E$53,Calculations!$A$3:$A$53,$B1192)</f>
        <v>0</v>
      </c>
      <c r="K1192" s="107">
        <f>K466/SUMIFS(K$3:K$722,$B$3:$B$722,$B1192)*SUMIFS(Calculations!$E$3:$E$53,Calculations!$A$3:$A$53,$B1192)</f>
        <v>0</v>
      </c>
      <c r="L1192" s="107">
        <f>L466/SUMIFS(L$3:L$722,$B$3:$B$722,$B1192)*SUMIFS(Calculations!$E$3:$E$53,Calculations!$A$3:$A$53,$B1192)</f>
        <v>0</v>
      </c>
      <c r="M1192" s="107">
        <f>M466/SUMIFS(M$3:M$722,$B$3:$B$722,$B1192)*SUMIFS(Calculations!$E$3:$E$53,Calculations!$A$3:$A$53,$B1192)</f>
        <v>0</v>
      </c>
      <c r="N1192" s="107">
        <f>N466/SUMIFS(N$3:N$722,$B$3:$B$722,$B1192)*SUMIFS(Calculations!$E$3:$E$53,Calculations!$A$3:$A$53,$B1192)</f>
        <v>0</v>
      </c>
      <c r="O1192" s="107">
        <f>O466/SUMIFS(O$3:O$722,$B$3:$B$722,$B1192)*SUMIFS(Calculations!$E$3:$E$53,Calculations!$A$3:$A$53,$B1192)</f>
        <v>0</v>
      </c>
      <c r="P1192" s="107">
        <f>P466/SUMIFS(P$3:P$722,$B$3:$B$722,$B1192)*SUMIFS(Calculations!$E$3:$E$53,Calculations!$A$3:$A$53,$B1192)</f>
        <v>0</v>
      </c>
      <c r="Q1192" s="107">
        <f>Q466/SUMIFS(Q$3:Q$722,$B$3:$B$722,$B1192)*SUMIFS(Calculations!$E$3:$E$53,Calculations!$A$3:$A$53,$B1192)</f>
        <v>0</v>
      </c>
      <c r="R1192" s="107">
        <f>R466/SUMIFS(R$3:R$722,$B$3:$B$722,$B1192)*SUMIFS(Calculations!$E$3:$E$53,Calculations!$A$3:$A$53,$B1192)</f>
        <v>0</v>
      </c>
    </row>
    <row r="1193" spans="2:18" ht="15.75" customHeight="1">
      <c r="B1193" s="107" t="s">
        <v>562</v>
      </c>
      <c r="C1193" s="107" t="s">
        <v>448</v>
      </c>
      <c r="D1193" s="107" t="s">
        <v>652</v>
      </c>
      <c r="E1193" s="107" t="str">
        <f t="shared" si="307"/>
        <v>solar PV</v>
      </c>
      <c r="F1193" s="107">
        <f>F467/SUMIFS(F$3:F$722,$B$3:$B$722,$B1193)*SUMIFS(Calculations!$E$3:$E$53,Calculations!$A$3:$A$53,$B1193)</f>
        <v>0</v>
      </c>
      <c r="G1193" s="107">
        <f>G467/SUMIFS(G$3:G$722,$B$3:$B$722,$B1193)*SUMIFS(Calculations!$E$3:$E$53,Calculations!$A$3:$A$53,$B1193)</f>
        <v>0</v>
      </c>
      <c r="H1193" s="107">
        <f>H467/SUMIFS(H$3:H$722,$B$3:$B$722,$B1193)*SUMIFS(Calculations!$E$3:$E$53,Calculations!$A$3:$A$53,$B1193)</f>
        <v>0</v>
      </c>
      <c r="I1193" s="107">
        <f>I467/SUMIFS(I$3:I$722,$B$3:$B$722,$B1193)*SUMIFS(Calculations!$E$3:$E$53,Calculations!$A$3:$A$53,$B1193)</f>
        <v>0</v>
      </c>
      <c r="J1193" s="107">
        <f>J467/SUMIFS(J$3:J$722,$B$3:$B$722,$B1193)*SUMIFS(Calculations!$E$3:$E$53,Calculations!$A$3:$A$53,$B1193)</f>
        <v>0</v>
      </c>
      <c r="K1193" s="107">
        <f>K467/SUMIFS(K$3:K$722,$B$3:$B$722,$B1193)*SUMIFS(Calculations!$E$3:$E$53,Calculations!$A$3:$A$53,$B1193)</f>
        <v>0</v>
      </c>
      <c r="L1193" s="107">
        <f>L467/SUMIFS(L$3:L$722,$B$3:$B$722,$B1193)*SUMIFS(Calculations!$E$3:$E$53,Calculations!$A$3:$A$53,$B1193)</f>
        <v>0</v>
      </c>
      <c r="M1193" s="107">
        <f>M467/SUMIFS(M$3:M$722,$B$3:$B$722,$B1193)*SUMIFS(Calculations!$E$3:$E$53,Calculations!$A$3:$A$53,$B1193)</f>
        <v>0</v>
      </c>
      <c r="N1193" s="107">
        <f>N467/SUMIFS(N$3:N$722,$B$3:$B$722,$B1193)*SUMIFS(Calculations!$E$3:$E$53,Calculations!$A$3:$A$53,$B1193)</f>
        <v>0</v>
      </c>
      <c r="O1193" s="107">
        <f>O467/SUMIFS(O$3:O$722,$B$3:$B$722,$B1193)*SUMIFS(Calculations!$E$3:$E$53,Calculations!$A$3:$A$53,$B1193)</f>
        <v>0</v>
      </c>
      <c r="P1193" s="107">
        <f>P467/SUMIFS(P$3:P$722,$B$3:$B$722,$B1193)*SUMIFS(Calculations!$E$3:$E$53,Calculations!$A$3:$A$53,$B1193)</f>
        <v>0</v>
      </c>
      <c r="Q1193" s="107">
        <f>Q467/SUMIFS(Q$3:Q$722,$B$3:$B$722,$B1193)*SUMIFS(Calculations!$E$3:$E$53,Calculations!$A$3:$A$53,$B1193)</f>
        <v>0</v>
      </c>
      <c r="R1193" s="107">
        <f>R467/SUMIFS(R$3:R$722,$B$3:$B$722,$B1193)*SUMIFS(Calculations!$E$3:$E$53,Calculations!$A$3:$A$53,$B1193)</f>
        <v>0</v>
      </c>
    </row>
    <row r="1194" spans="2:18" ht="15.75" customHeight="1">
      <c r="B1194" s="107" t="s">
        <v>566</v>
      </c>
      <c r="C1194" s="107" t="s">
        <v>448</v>
      </c>
      <c r="D1194" s="107" t="s">
        <v>638</v>
      </c>
      <c r="E1194" s="107" t="str">
        <f t="shared" si="307"/>
        <v>biomass</v>
      </c>
      <c r="F1194" s="107">
        <f>F468/SUMIFS(F$3:F$722,$B$3:$B$722,$B1194)*SUMIFS(Calculations!$E$3:$E$53,Calculations!$A$3:$A$53,$B1194)</f>
        <v>0</v>
      </c>
      <c r="G1194" s="107">
        <f>G468/SUMIFS(G$3:G$722,$B$3:$B$722,$B1194)*SUMIFS(Calculations!$E$3:$E$53,Calculations!$A$3:$A$53,$B1194)</f>
        <v>0</v>
      </c>
      <c r="H1194" s="107">
        <f>H468/SUMIFS(H$3:H$722,$B$3:$B$722,$B1194)*SUMIFS(Calculations!$E$3:$E$53,Calculations!$A$3:$A$53,$B1194)</f>
        <v>0</v>
      </c>
      <c r="I1194" s="107">
        <f>I468/SUMIFS(I$3:I$722,$B$3:$B$722,$B1194)*SUMIFS(Calculations!$E$3:$E$53,Calculations!$A$3:$A$53,$B1194)</f>
        <v>0</v>
      </c>
      <c r="J1194" s="107">
        <f>J468/SUMIFS(J$3:J$722,$B$3:$B$722,$B1194)*SUMIFS(Calculations!$E$3:$E$53,Calculations!$A$3:$A$53,$B1194)</f>
        <v>0</v>
      </c>
      <c r="K1194" s="107">
        <f>K468/SUMIFS(K$3:K$722,$B$3:$B$722,$B1194)*SUMIFS(Calculations!$E$3:$E$53,Calculations!$A$3:$A$53,$B1194)</f>
        <v>0</v>
      </c>
      <c r="L1194" s="107">
        <f>L468/SUMIFS(L$3:L$722,$B$3:$B$722,$B1194)*SUMIFS(Calculations!$E$3:$E$53,Calculations!$A$3:$A$53,$B1194)</f>
        <v>0</v>
      </c>
      <c r="M1194" s="107">
        <f>M468/SUMIFS(M$3:M$722,$B$3:$B$722,$B1194)*SUMIFS(Calculations!$E$3:$E$53,Calculations!$A$3:$A$53,$B1194)</f>
        <v>0</v>
      </c>
      <c r="N1194" s="107">
        <f>N468/SUMIFS(N$3:N$722,$B$3:$B$722,$B1194)*SUMIFS(Calculations!$E$3:$E$53,Calculations!$A$3:$A$53,$B1194)</f>
        <v>0</v>
      </c>
      <c r="O1194" s="107">
        <f>O468/SUMIFS(O$3:O$722,$B$3:$B$722,$B1194)*SUMIFS(Calculations!$E$3:$E$53,Calculations!$A$3:$A$53,$B1194)</f>
        <v>0</v>
      </c>
      <c r="P1194" s="107">
        <f>P468/SUMIFS(P$3:P$722,$B$3:$B$722,$B1194)*SUMIFS(Calculations!$E$3:$E$53,Calculations!$A$3:$A$53,$B1194)</f>
        <v>0</v>
      </c>
      <c r="Q1194" s="107">
        <f>Q468/SUMIFS(Q$3:Q$722,$B$3:$B$722,$B1194)*SUMIFS(Calculations!$E$3:$E$53,Calculations!$A$3:$A$53,$B1194)</f>
        <v>0</v>
      </c>
      <c r="R1194" s="107">
        <f>R468/SUMIFS(R$3:R$722,$B$3:$B$722,$B1194)*SUMIFS(Calculations!$E$3:$E$53,Calculations!$A$3:$A$53,$B1194)</f>
        <v>0</v>
      </c>
    </row>
    <row r="1195" spans="2:18" ht="15.75" customHeight="1">
      <c r="B1195" s="107" t="s">
        <v>566</v>
      </c>
      <c r="C1195" s="107" t="s">
        <v>448</v>
      </c>
      <c r="D1195" s="107" t="s">
        <v>639</v>
      </c>
      <c r="E1195" s="107" t="str">
        <f t="shared" si="307"/>
        <v>hard coal</v>
      </c>
      <c r="F1195" s="107">
        <f>F469/SUMIFS(F$3:F$722,$B$3:$B$722,$B1195)*SUMIFS(Calculations!$E$3:$E$53,Calculations!$A$3:$A$53,$B1195)</f>
        <v>0</v>
      </c>
      <c r="G1195" s="107">
        <f>G469/SUMIFS(G$3:G$722,$B$3:$B$722,$B1195)*SUMIFS(Calculations!$E$3:$E$53,Calculations!$A$3:$A$53,$B1195)</f>
        <v>0</v>
      </c>
      <c r="H1195" s="107">
        <f>H469/SUMIFS(H$3:H$722,$B$3:$B$722,$B1195)*SUMIFS(Calculations!$E$3:$E$53,Calculations!$A$3:$A$53,$B1195)</f>
        <v>0</v>
      </c>
      <c r="I1195" s="107">
        <f>I469/SUMIFS(I$3:I$722,$B$3:$B$722,$B1195)*SUMIFS(Calculations!$E$3:$E$53,Calculations!$A$3:$A$53,$B1195)</f>
        <v>0</v>
      </c>
      <c r="J1195" s="107">
        <f>J469/SUMIFS(J$3:J$722,$B$3:$B$722,$B1195)*SUMIFS(Calculations!$E$3:$E$53,Calculations!$A$3:$A$53,$B1195)</f>
        <v>0</v>
      </c>
      <c r="K1195" s="107">
        <f>K469/SUMIFS(K$3:K$722,$B$3:$B$722,$B1195)*SUMIFS(Calculations!$E$3:$E$53,Calculations!$A$3:$A$53,$B1195)</f>
        <v>0</v>
      </c>
      <c r="L1195" s="107">
        <f>L469/SUMIFS(L$3:L$722,$B$3:$B$722,$B1195)*SUMIFS(Calculations!$E$3:$E$53,Calculations!$A$3:$A$53,$B1195)</f>
        <v>0</v>
      </c>
      <c r="M1195" s="107">
        <f>M469/SUMIFS(M$3:M$722,$B$3:$B$722,$B1195)*SUMIFS(Calculations!$E$3:$E$53,Calculations!$A$3:$A$53,$B1195)</f>
        <v>0</v>
      </c>
      <c r="N1195" s="107">
        <f>N469/SUMIFS(N$3:N$722,$B$3:$B$722,$B1195)*SUMIFS(Calculations!$E$3:$E$53,Calculations!$A$3:$A$53,$B1195)</f>
        <v>0</v>
      </c>
      <c r="O1195" s="107">
        <f>O469/SUMIFS(O$3:O$722,$B$3:$B$722,$B1195)*SUMIFS(Calculations!$E$3:$E$53,Calculations!$A$3:$A$53,$B1195)</f>
        <v>0</v>
      </c>
      <c r="P1195" s="107">
        <f>P469/SUMIFS(P$3:P$722,$B$3:$B$722,$B1195)*SUMIFS(Calculations!$E$3:$E$53,Calculations!$A$3:$A$53,$B1195)</f>
        <v>0</v>
      </c>
      <c r="Q1195" s="107">
        <f>Q469/SUMIFS(Q$3:Q$722,$B$3:$B$722,$B1195)*SUMIFS(Calculations!$E$3:$E$53,Calculations!$A$3:$A$53,$B1195)</f>
        <v>0</v>
      </c>
      <c r="R1195" s="107">
        <f>R469/SUMIFS(R$3:R$722,$B$3:$B$722,$B1195)*SUMIFS(Calculations!$E$3:$E$53,Calculations!$A$3:$A$53,$B1195)</f>
        <v>0</v>
      </c>
    </row>
    <row r="1196" spans="2:18" ht="15.75" customHeight="1">
      <c r="B1196" s="107" t="s">
        <v>566</v>
      </c>
      <c r="C1196" s="107" t="s">
        <v>448</v>
      </c>
      <c r="D1196" s="107" t="s">
        <v>640</v>
      </c>
      <c r="E1196" s="107" t="str">
        <f t="shared" si="307"/>
        <v>solar thermal</v>
      </c>
      <c r="F1196" s="107">
        <f>F470/SUMIFS(F$3:F$722,$B$3:$B$722,$B1196)*SUMIFS(Calculations!$E$3:$E$53,Calculations!$A$3:$A$53,$B1196)</f>
        <v>0</v>
      </c>
      <c r="G1196" s="107">
        <f>G470/SUMIFS(G$3:G$722,$B$3:$B$722,$B1196)*SUMIFS(Calculations!$E$3:$E$53,Calculations!$A$3:$A$53,$B1196)</f>
        <v>0</v>
      </c>
      <c r="H1196" s="107">
        <f>H470/SUMIFS(H$3:H$722,$B$3:$B$722,$B1196)*SUMIFS(Calculations!$E$3:$E$53,Calculations!$A$3:$A$53,$B1196)</f>
        <v>0</v>
      </c>
      <c r="I1196" s="107">
        <f>I470/SUMIFS(I$3:I$722,$B$3:$B$722,$B1196)*SUMIFS(Calculations!$E$3:$E$53,Calculations!$A$3:$A$53,$B1196)</f>
        <v>0</v>
      </c>
      <c r="J1196" s="107">
        <f>J470/SUMIFS(J$3:J$722,$B$3:$B$722,$B1196)*SUMIFS(Calculations!$E$3:$E$53,Calculations!$A$3:$A$53,$B1196)</f>
        <v>0</v>
      </c>
      <c r="K1196" s="107">
        <f>K470/SUMIFS(K$3:K$722,$B$3:$B$722,$B1196)*SUMIFS(Calculations!$E$3:$E$53,Calculations!$A$3:$A$53,$B1196)</f>
        <v>0</v>
      </c>
      <c r="L1196" s="107">
        <f>L470/SUMIFS(L$3:L$722,$B$3:$B$722,$B1196)*SUMIFS(Calculations!$E$3:$E$53,Calculations!$A$3:$A$53,$B1196)</f>
        <v>0</v>
      </c>
      <c r="M1196" s="107">
        <f>M470/SUMIFS(M$3:M$722,$B$3:$B$722,$B1196)*SUMIFS(Calculations!$E$3:$E$53,Calculations!$A$3:$A$53,$B1196)</f>
        <v>0</v>
      </c>
      <c r="N1196" s="107">
        <f>N470/SUMIFS(N$3:N$722,$B$3:$B$722,$B1196)*SUMIFS(Calculations!$E$3:$E$53,Calculations!$A$3:$A$53,$B1196)</f>
        <v>0</v>
      </c>
      <c r="O1196" s="107">
        <f>O470/SUMIFS(O$3:O$722,$B$3:$B$722,$B1196)*SUMIFS(Calculations!$E$3:$E$53,Calculations!$A$3:$A$53,$B1196)</f>
        <v>0</v>
      </c>
      <c r="P1196" s="107">
        <f>P470/SUMIFS(P$3:P$722,$B$3:$B$722,$B1196)*SUMIFS(Calculations!$E$3:$E$53,Calculations!$A$3:$A$53,$B1196)</f>
        <v>0</v>
      </c>
      <c r="Q1196" s="107">
        <f>Q470/SUMIFS(Q$3:Q$722,$B$3:$B$722,$B1196)*SUMIFS(Calculations!$E$3:$E$53,Calculations!$A$3:$A$53,$B1196)</f>
        <v>0</v>
      </c>
      <c r="R1196" s="107">
        <f>R470/SUMIFS(R$3:R$722,$B$3:$B$722,$B1196)*SUMIFS(Calculations!$E$3:$E$53,Calculations!$A$3:$A$53,$B1196)</f>
        <v>0</v>
      </c>
    </row>
    <row r="1197" spans="2:18" ht="15.75" customHeight="1">
      <c r="B1197" s="107" t="s">
        <v>566</v>
      </c>
      <c r="C1197" s="107" t="s">
        <v>448</v>
      </c>
      <c r="D1197" s="107" t="s">
        <v>641</v>
      </c>
      <c r="E1197" s="107" t="str">
        <f t="shared" si="307"/>
        <v>geothermal</v>
      </c>
      <c r="F1197" s="107">
        <f>F471/SUMIFS(F$3:F$722,$B$3:$B$722,$B1197)*SUMIFS(Calculations!$E$3:$E$53,Calculations!$A$3:$A$53,$B1197)</f>
        <v>0</v>
      </c>
      <c r="G1197" s="107">
        <f>G471/SUMIFS(G$3:G$722,$B$3:$B$722,$B1197)*SUMIFS(Calculations!$E$3:$E$53,Calculations!$A$3:$A$53,$B1197)</f>
        <v>0</v>
      </c>
      <c r="H1197" s="107">
        <f>H471/SUMIFS(H$3:H$722,$B$3:$B$722,$B1197)*SUMIFS(Calculations!$E$3:$E$53,Calculations!$A$3:$A$53,$B1197)</f>
        <v>0</v>
      </c>
      <c r="I1197" s="107">
        <f>I471/SUMIFS(I$3:I$722,$B$3:$B$722,$B1197)*SUMIFS(Calculations!$E$3:$E$53,Calculations!$A$3:$A$53,$B1197)</f>
        <v>0</v>
      </c>
      <c r="J1197" s="107">
        <f>J471/SUMIFS(J$3:J$722,$B$3:$B$722,$B1197)*SUMIFS(Calculations!$E$3:$E$53,Calculations!$A$3:$A$53,$B1197)</f>
        <v>0</v>
      </c>
      <c r="K1197" s="107">
        <f>K471/SUMIFS(K$3:K$722,$B$3:$B$722,$B1197)*SUMIFS(Calculations!$E$3:$E$53,Calculations!$A$3:$A$53,$B1197)</f>
        <v>0</v>
      </c>
      <c r="L1197" s="107">
        <f>L471/SUMIFS(L$3:L$722,$B$3:$B$722,$B1197)*SUMIFS(Calculations!$E$3:$E$53,Calculations!$A$3:$A$53,$B1197)</f>
        <v>0</v>
      </c>
      <c r="M1197" s="107">
        <f>M471/SUMIFS(M$3:M$722,$B$3:$B$722,$B1197)*SUMIFS(Calculations!$E$3:$E$53,Calculations!$A$3:$A$53,$B1197)</f>
        <v>0</v>
      </c>
      <c r="N1197" s="107">
        <f>N471/SUMIFS(N$3:N$722,$B$3:$B$722,$B1197)*SUMIFS(Calculations!$E$3:$E$53,Calculations!$A$3:$A$53,$B1197)</f>
        <v>0</v>
      </c>
      <c r="O1197" s="107">
        <f>O471/SUMIFS(O$3:O$722,$B$3:$B$722,$B1197)*SUMIFS(Calculations!$E$3:$E$53,Calculations!$A$3:$A$53,$B1197)</f>
        <v>0</v>
      </c>
      <c r="P1197" s="107">
        <f>P471/SUMIFS(P$3:P$722,$B$3:$B$722,$B1197)*SUMIFS(Calculations!$E$3:$E$53,Calculations!$A$3:$A$53,$B1197)</f>
        <v>0</v>
      </c>
      <c r="Q1197" s="107">
        <f>Q471/SUMIFS(Q$3:Q$722,$B$3:$B$722,$B1197)*SUMIFS(Calculations!$E$3:$E$53,Calculations!$A$3:$A$53,$B1197)</f>
        <v>0</v>
      </c>
      <c r="R1197" s="107">
        <f>R471/SUMIFS(R$3:R$722,$B$3:$B$722,$B1197)*SUMIFS(Calculations!$E$3:$E$53,Calculations!$A$3:$A$53,$B1197)</f>
        <v>0</v>
      </c>
    </row>
    <row r="1198" spans="2:18" ht="15.75" customHeight="1">
      <c r="B1198" s="107" t="s">
        <v>566</v>
      </c>
      <c r="C1198" s="107" t="s">
        <v>448</v>
      </c>
      <c r="D1198" s="107" t="s">
        <v>642</v>
      </c>
      <c r="E1198" s="107" t="str">
        <f t="shared" si="307"/>
        <v>hydro</v>
      </c>
      <c r="F1198" s="107">
        <f>F472/SUMIFS(F$3:F$722,$B$3:$B$722,$B1198)*SUMIFS(Calculations!$E$3:$E$53,Calculations!$A$3:$A$53,$B1198)</f>
        <v>0</v>
      </c>
      <c r="G1198" s="107">
        <f>G472/SUMIFS(G$3:G$722,$B$3:$B$722,$B1198)*SUMIFS(Calculations!$E$3:$E$53,Calculations!$A$3:$A$53,$B1198)</f>
        <v>0</v>
      </c>
      <c r="H1198" s="107">
        <f>H472/SUMIFS(H$3:H$722,$B$3:$B$722,$B1198)*SUMIFS(Calculations!$E$3:$E$53,Calculations!$A$3:$A$53,$B1198)</f>
        <v>0</v>
      </c>
      <c r="I1198" s="107">
        <f>I472/SUMIFS(I$3:I$722,$B$3:$B$722,$B1198)*SUMIFS(Calculations!$E$3:$E$53,Calculations!$A$3:$A$53,$B1198)</f>
        <v>0</v>
      </c>
      <c r="J1198" s="107">
        <f>J472/SUMIFS(J$3:J$722,$B$3:$B$722,$B1198)*SUMIFS(Calculations!$E$3:$E$53,Calculations!$A$3:$A$53,$B1198)</f>
        <v>0</v>
      </c>
      <c r="K1198" s="107">
        <f>K472/SUMIFS(K$3:K$722,$B$3:$B$722,$B1198)*SUMIFS(Calculations!$E$3:$E$53,Calculations!$A$3:$A$53,$B1198)</f>
        <v>0</v>
      </c>
      <c r="L1198" s="107">
        <f>L472/SUMIFS(L$3:L$722,$B$3:$B$722,$B1198)*SUMIFS(Calculations!$E$3:$E$53,Calculations!$A$3:$A$53,$B1198)</f>
        <v>0</v>
      </c>
      <c r="M1198" s="107">
        <f>M472/SUMIFS(M$3:M$722,$B$3:$B$722,$B1198)*SUMIFS(Calculations!$E$3:$E$53,Calculations!$A$3:$A$53,$B1198)</f>
        <v>0</v>
      </c>
      <c r="N1198" s="107">
        <f>N472/SUMIFS(N$3:N$722,$B$3:$B$722,$B1198)*SUMIFS(Calculations!$E$3:$E$53,Calculations!$A$3:$A$53,$B1198)</f>
        <v>0</v>
      </c>
      <c r="O1198" s="107">
        <f>O472/SUMIFS(O$3:O$722,$B$3:$B$722,$B1198)*SUMIFS(Calculations!$E$3:$E$53,Calculations!$A$3:$A$53,$B1198)</f>
        <v>0</v>
      </c>
      <c r="P1198" s="107">
        <f>P472/SUMIFS(P$3:P$722,$B$3:$B$722,$B1198)*SUMIFS(Calculations!$E$3:$E$53,Calculations!$A$3:$A$53,$B1198)</f>
        <v>0</v>
      </c>
      <c r="Q1198" s="107">
        <f>Q472/SUMIFS(Q$3:Q$722,$B$3:$B$722,$B1198)*SUMIFS(Calculations!$E$3:$E$53,Calculations!$A$3:$A$53,$B1198)</f>
        <v>0</v>
      </c>
      <c r="R1198" s="107">
        <f>R472/SUMIFS(R$3:R$722,$B$3:$B$722,$B1198)*SUMIFS(Calculations!$E$3:$E$53,Calculations!$A$3:$A$53,$B1198)</f>
        <v>0</v>
      </c>
    </row>
    <row r="1199" spans="2:18" ht="15.75" customHeight="1">
      <c r="B1199" s="107" t="s">
        <v>566</v>
      </c>
      <c r="C1199" s="107" t="s">
        <v>448</v>
      </c>
      <c r="D1199" s="107" t="s">
        <v>632</v>
      </c>
      <c r="E1199" s="107" t="str">
        <f t="shared" si="307"/>
        <v>hydro</v>
      </c>
      <c r="F1199" s="107">
        <f>F473/SUMIFS(F$3:F$722,$B$3:$B$722,$B1199)*SUMIFS(Calculations!$E$3:$E$53,Calculations!$A$3:$A$53,$B1199)</f>
        <v>0</v>
      </c>
      <c r="G1199" s="107">
        <f>G473/SUMIFS(G$3:G$722,$B$3:$B$722,$B1199)*SUMIFS(Calculations!$E$3:$E$53,Calculations!$A$3:$A$53,$B1199)</f>
        <v>0</v>
      </c>
      <c r="H1199" s="107">
        <f>H473/SUMIFS(H$3:H$722,$B$3:$B$722,$B1199)*SUMIFS(Calculations!$E$3:$E$53,Calculations!$A$3:$A$53,$B1199)</f>
        <v>0</v>
      </c>
      <c r="I1199" s="107">
        <f>I473/SUMIFS(I$3:I$722,$B$3:$B$722,$B1199)*SUMIFS(Calculations!$E$3:$E$53,Calculations!$A$3:$A$53,$B1199)</f>
        <v>0</v>
      </c>
      <c r="J1199" s="107">
        <f>J473/SUMIFS(J$3:J$722,$B$3:$B$722,$B1199)*SUMIFS(Calculations!$E$3:$E$53,Calculations!$A$3:$A$53,$B1199)</f>
        <v>0</v>
      </c>
      <c r="K1199" s="107">
        <f>K473/SUMIFS(K$3:K$722,$B$3:$B$722,$B1199)*SUMIFS(Calculations!$E$3:$E$53,Calculations!$A$3:$A$53,$B1199)</f>
        <v>0</v>
      </c>
      <c r="L1199" s="107">
        <f>L473/SUMIFS(L$3:L$722,$B$3:$B$722,$B1199)*SUMIFS(Calculations!$E$3:$E$53,Calculations!$A$3:$A$53,$B1199)</f>
        <v>0</v>
      </c>
      <c r="M1199" s="107">
        <f>M473/SUMIFS(M$3:M$722,$B$3:$B$722,$B1199)*SUMIFS(Calculations!$E$3:$E$53,Calculations!$A$3:$A$53,$B1199)</f>
        <v>0</v>
      </c>
      <c r="N1199" s="107">
        <f>N473/SUMIFS(N$3:N$722,$B$3:$B$722,$B1199)*SUMIFS(Calculations!$E$3:$E$53,Calculations!$A$3:$A$53,$B1199)</f>
        <v>0</v>
      </c>
      <c r="O1199" s="107">
        <f>O473/SUMIFS(O$3:O$722,$B$3:$B$722,$B1199)*SUMIFS(Calculations!$E$3:$E$53,Calculations!$A$3:$A$53,$B1199)</f>
        <v>0</v>
      </c>
      <c r="P1199" s="107">
        <f>P473/SUMIFS(P$3:P$722,$B$3:$B$722,$B1199)*SUMIFS(Calculations!$E$3:$E$53,Calculations!$A$3:$A$53,$B1199)</f>
        <v>0</v>
      </c>
      <c r="Q1199" s="107">
        <f>Q473/SUMIFS(Q$3:Q$722,$B$3:$B$722,$B1199)*SUMIFS(Calculations!$E$3:$E$53,Calculations!$A$3:$A$53,$B1199)</f>
        <v>0</v>
      </c>
      <c r="R1199" s="107">
        <f>R473/SUMIFS(R$3:R$722,$B$3:$B$722,$B1199)*SUMIFS(Calculations!$E$3:$E$53,Calculations!$A$3:$A$53,$B1199)</f>
        <v>0</v>
      </c>
    </row>
    <row r="1200" spans="2:18" ht="15.75" customHeight="1">
      <c r="B1200" s="107" t="s">
        <v>566</v>
      </c>
      <c r="C1200" s="107" t="s">
        <v>448</v>
      </c>
      <c r="D1200" s="107" t="s">
        <v>643</v>
      </c>
      <c r="E1200" s="107" t="str">
        <f t="shared" si="307"/>
        <v>onshore wind</v>
      </c>
      <c r="F1200" s="107">
        <f>F474/SUMIFS(F$3:F$722,$B$3:$B$722,$B1200)*SUMIFS(Calculations!$E$3:$E$53,Calculations!$A$3:$A$53,$B1200)</f>
        <v>0</v>
      </c>
      <c r="G1200" s="107">
        <f>G474/SUMIFS(G$3:G$722,$B$3:$B$722,$B1200)*SUMIFS(Calculations!$E$3:$E$53,Calculations!$A$3:$A$53,$B1200)</f>
        <v>0</v>
      </c>
      <c r="H1200" s="107">
        <f>H474/SUMIFS(H$3:H$722,$B$3:$B$722,$B1200)*SUMIFS(Calculations!$E$3:$E$53,Calculations!$A$3:$A$53,$B1200)</f>
        <v>0</v>
      </c>
      <c r="I1200" s="107">
        <f>I474/SUMIFS(I$3:I$722,$B$3:$B$722,$B1200)*SUMIFS(Calculations!$E$3:$E$53,Calculations!$A$3:$A$53,$B1200)</f>
        <v>0</v>
      </c>
      <c r="J1200" s="107">
        <f>J474/SUMIFS(J$3:J$722,$B$3:$B$722,$B1200)*SUMIFS(Calculations!$E$3:$E$53,Calculations!$A$3:$A$53,$B1200)</f>
        <v>0</v>
      </c>
      <c r="K1200" s="107">
        <f>K474/SUMIFS(K$3:K$722,$B$3:$B$722,$B1200)*SUMIFS(Calculations!$E$3:$E$53,Calculations!$A$3:$A$53,$B1200)</f>
        <v>0</v>
      </c>
      <c r="L1200" s="107">
        <f>L474/SUMIFS(L$3:L$722,$B$3:$B$722,$B1200)*SUMIFS(Calculations!$E$3:$E$53,Calculations!$A$3:$A$53,$B1200)</f>
        <v>0</v>
      </c>
      <c r="M1200" s="107">
        <f>M474/SUMIFS(M$3:M$722,$B$3:$B$722,$B1200)*SUMIFS(Calculations!$E$3:$E$53,Calculations!$A$3:$A$53,$B1200)</f>
        <v>0</v>
      </c>
      <c r="N1200" s="107">
        <f>N474/SUMIFS(N$3:N$722,$B$3:$B$722,$B1200)*SUMIFS(Calculations!$E$3:$E$53,Calculations!$A$3:$A$53,$B1200)</f>
        <v>0</v>
      </c>
      <c r="O1200" s="107">
        <f>O474/SUMIFS(O$3:O$722,$B$3:$B$722,$B1200)*SUMIFS(Calculations!$E$3:$E$53,Calculations!$A$3:$A$53,$B1200)</f>
        <v>0</v>
      </c>
      <c r="P1200" s="107">
        <f>P474/SUMIFS(P$3:P$722,$B$3:$B$722,$B1200)*SUMIFS(Calculations!$E$3:$E$53,Calculations!$A$3:$A$53,$B1200)</f>
        <v>0</v>
      </c>
      <c r="Q1200" s="107">
        <f>Q474/SUMIFS(Q$3:Q$722,$B$3:$B$722,$B1200)*SUMIFS(Calculations!$E$3:$E$53,Calculations!$A$3:$A$53,$B1200)</f>
        <v>0</v>
      </c>
      <c r="R1200" s="107">
        <f>R474/SUMIFS(R$3:R$722,$B$3:$B$722,$B1200)*SUMIFS(Calculations!$E$3:$E$53,Calculations!$A$3:$A$53,$B1200)</f>
        <v>0</v>
      </c>
    </row>
    <row r="1201" spans="2:18" ht="15.75" customHeight="1">
      <c r="B1201" s="107" t="s">
        <v>566</v>
      </c>
      <c r="C1201" s="107" t="s">
        <v>448</v>
      </c>
      <c r="D1201" s="107" t="s">
        <v>644</v>
      </c>
      <c r="E1201" s="107" t="str">
        <f t="shared" si="307"/>
        <v>natural gas nonpeaker</v>
      </c>
      <c r="F1201" s="107">
        <f>F475/SUMIFS(F$3:F$722,$B$3:$B$722,$B1201)*SUMIFS(Calculations!$E$3:$E$53,Calculations!$A$3:$A$53,$B1201)</f>
        <v>0</v>
      </c>
      <c r="G1201" s="107">
        <f>G475/SUMIFS(G$3:G$722,$B$3:$B$722,$B1201)*SUMIFS(Calculations!$E$3:$E$53,Calculations!$A$3:$A$53,$B1201)</f>
        <v>0</v>
      </c>
      <c r="H1201" s="107">
        <f>H475/SUMIFS(H$3:H$722,$B$3:$B$722,$B1201)*SUMIFS(Calculations!$E$3:$E$53,Calculations!$A$3:$A$53,$B1201)</f>
        <v>0</v>
      </c>
      <c r="I1201" s="107">
        <f>I475/SUMIFS(I$3:I$722,$B$3:$B$722,$B1201)*SUMIFS(Calculations!$E$3:$E$53,Calculations!$A$3:$A$53,$B1201)</f>
        <v>0</v>
      </c>
      <c r="J1201" s="107">
        <f>J475/SUMIFS(J$3:J$722,$B$3:$B$722,$B1201)*SUMIFS(Calculations!$E$3:$E$53,Calculations!$A$3:$A$53,$B1201)</f>
        <v>0</v>
      </c>
      <c r="K1201" s="107">
        <f>K475/SUMIFS(K$3:K$722,$B$3:$B$722,$B1201)*SUMIFS(Calculations!$E$3:$E$53,Calculations!$A$3:$A$53,$B1201)</f>
        <v>0</v>
      </c>
      <c r="L1201" s="107">
        <f>L475/SUMIFS(L$3:L$722,$B$3:$B$722,$B1201)*SUMIFS(Calculations!$E$3:$E$53,Calculations!$A$3:$A$53,$B1201)</f>
        <v>0</v>
      </c>
      <c r="M1201" s="107">
        <f>M475/SUMIFS(M$3:M$722,$B$3:$B$722,$B1201)*SUMIFS(Calculations!$E$3:$E$53,Calculations!$A$3:$A$53,$B1201)</f>
        <v>0</v>
      </c>
      <c r="N1201" s="107">
        <f>N475/SUMIFS(N$3:N$722,$B$3:$B$722,$B1201)*SUMIFS(Calculations!$E$3:$E$53,Calculations!$A$3:$A$53,$B1201)</f>
        <v>0</v>
      </c>
      <c r="O1201" s="107">
        <f>O475/SUMIFS(O$3:O$722,$B$3:$B$722,$B1201)*SUMIFS(Calculations!$E$3:$E$53,Calculations!$A$3:$A$53,$B1201)</f>
        <v>0</v>
      </c>
      <c r="P1201" s="107">
        <f>P475/SUMIFS(P$3:P$722,$B$3:$B$722,$B1201)*SUMIFS(Calculations!$E$3:$E$53,Calculations!$A$3:$A$53,$B1201)</f>
        <v>0</v>
      </c>
      <c r="Q1201" s="107">
        <f>Q475/SUMIFS(Q$3:Q$722,$B$3:$B$722,$B1201)*SUMIFS(Calculations!$E$3:$E$53,Calculations!$A$3:$A$53,$B1201)</f>
        <v>0</v>
      </c>
      <c r="R1201" s="107">
        <f>R475/SUMIFS(R$3:R$722,$B$3:$B$722,$B1201)*SUMIFS(Calculations!$E$3:$E$53,Calculations!$A$3:$A$53,$B1201)</f>
        <v>0</v>
      </c>
    </row>
    <row r="1202" spans="2:18" ht="15.75" customHeight="1">
      <c r="B1202" s="107" t="s">
        <v>566</v>
      </c>
      <c r="C1202" s="107" t="s">
        <v>448</v>
      </c>
      <c r="D1202" s="107" t="s">
        <v>645</v>
      </c>
      <c r="E1202" s="107" t="str">
        <f t="shared" si="307"/>
        <v>natural gas peaker</v>
      </c>
      <c r="F1202" s="107">
        <f>F476/SUMIFS(F$3:F$722,$B$3:$B$722,$B1202)*SUMIFS(Calculations!$E$3:$E$53,Calculations!$A$3:$A$53,$B1202)</f>
        <v>0</v>
      </c>
      <c r="G1202" s="107">
        <f>G476/SUMIFS(G$3:G$722,$B$3:$B$722,$B1202)*SUMIFS(Calculations!$E$3:$E$53,Calculations!$A$3:$A$53,$B1202)</f>
        <v>0</v>
      </c>
      <c r="H1202" s="107">
        <f>H476/SUMIFS(H$3:H$722,$B$3:$B$722,$B1202)*SUMIFS(Calculations!$E$3:$E$53,Calculations!$A$3:$A$53,$B1202)</f>
        <v>0</v>
      </c>
      <c r="I1202" s="107">
        <f>I476/SUMIFS(I$3:I$722,$B$3:$B$722,$B1202)*SUMIFS(Calculations!$E$3:$E$53,Calculations!$A$3:$A$53,$B1202)</f>
        <v>0</v>
      </c>
      <c r="J1202" s="107">
        <f>J476/SUMIFS(J$3:J$722,$B$3:$B$722,$B1202)*SUMIFS(Calculations!$E$3:$E$53,Calculations!$A$3:$A$53,$B1202)</f>
        <v>0</v>
      </c>
      <c r="K1202" s="107">
        <f>K476/SUMIFS(K$3:K$722,$B$3:$B$722,$B1202)*SUMIFS(Calculations!$E$3:$E$53,Calculations!$A$3:$A$53,$B1202)</f>
        <v>0</v>
      </c>
      <c r="L1202" s="107">
        <f>L476/SUMIFS(L$3:L$722,$B$3:$B$722,$B1202)*SUMIFS(Calculations!$E$3:$E$53,Calculations!$A$3:$A$53,$B1202)</f>
        <v>0</v>
      </c>
      <c r="M1202" s="107">
        <f>M476/SUMIFS(M$3:M$722,$B$3:$B$722,$B1202)*SUMIFS(Calculations!$E$3:$E$53,Calculations!$A$3:$A$53,$B1202)</f>
        <v>0</v>
      </c>
      <c r="N1202" s="107">
        <f>N476/SUMIFS(N$3:N$722,$B$3:$B$722,$B1202)*SUMIFS(Calculations!$E$3:$E$53,Calculations!$A$3:$A$53,$B1202)</f>
        <v>0</v>
      </c>
      <c r="O1202" s="107">
        <f>O476/SUMIFS(O$3:O$722,$B$3:$B$722,$B1202)*SUMIFS(Calculations!$E$3:$E$53,Calculations!$A$3:$A$53,$B1202)</f>
        <v>0</v>
      </c>
      <c r="P1202" s="107">
        <f>P476/SUMIFS(P$3:P$722,$B$3:$B$722,$B1202)*SUMIFS(Calculations!$E$3:$E$53,Calculations!$A$3:$A$53,$B1202)</f>
        <v>0</v>
      </c>
      <c r="Q1202" s="107">
        <f>Q476/SUMIFS(Q$3:Q$722,$B$3:$B$722,$B1202)*SUMIFS(Calculations!$E$3:$E$53,Calculations!$A$3:$A$53,$B1202)</f>
        <v>0</v>
      </c>
      <c r="R1202" s="107">
        <f>R476/SUMIFS(R$3:R$722,$B$3:$B$722,$B1202)*SUMIFS(Calculations!$E$3:$E$53,Calculations!$A$3:$A$53,$B1202)</f>
        <v>0</v>
      </c>
    </row>
    <row r="1203" spans="2:18" ht="15.75" customHeight="1">
      <c r="B1203" s="107" t="s">
        <v>566</v>
      </c>
      <c r="C1203" s="107" t="s">
        <v>448</v>
      </c>
      <c r="D1203" s="107" t="s">
        <v>646</v>
      </c>
      <c r="E1203" s="107" t="str">
        <f t="shared" si="307"/>
        <v>nuclear</v>
      </c>
      <c r="F1203" s="107">
        <f>F477/SUMIFS(F$3:F$722,$B$3:$B$722,$B1203)*SUMIFS(Calculations!$E$3:$E$53,Calculations!$A$3:$A$53,$B1203)</f>
        <v>0</v>
      </c>
      <c r="G1203" s="107">
        <f>G477/SUMIFS(G$3:G$722,$B$3:$B$722,$B1203)*SUMIFS(Calculations!$E$3:$E$53,Calculations!$A$3:$A$53,$B1203)</f>
        <v>0</v>
      </c>
      <c r="H1203" s="107">
        <f>H477/SUMIFS(H$3:H$722,$B$3:$B$722,$B1203)*SUMIFS(Calculations!$E$3:$E$53,Calculations!$A$3:$A$53,$B1203)</f>
        <v>0</v>
      </c>
      <c r="I1203" s="107">
        <f>I477/SUMIFS(I$3:I$722,$B$3:$B$722,$B1203)*SUMIFS(Calculations!$E$3:$E$53,Calculations!$A$3:$A$53,$B1203)</f>
        <v>0</v>
      </c>
      <c r="J1203" s="107">
        <f>J477/SUMIFS(J$3:J$722,$B$3:$B$722,$B1203)*SUMIFS(Calculations!$E$3:$E$53,Calculations!$A$3:$A$53,$B1203)</f>
        <v>0</v>
      </c>
      <c r="K1203" s="107">
        <f>K477/SUMIFS(K$3:K$722,$B$3:$B$722,$B1203)*SUMIFS(Calculations!$E$3:$E$53,Calculations!$A$3:$A$53,$B1203)</f>
        <v>0</v>
      </c>
      <c r="L1203" s="107">
        <f>L477/SUMIFS(L$3:L$722,$B$3:$B$722,$B1203)*SUMIFS(Calculations!$E$3:$E$53,Calculations!$A$3:$A$53,$B1203)</f>
        <v>0</v>
      </c>
      <c r="M1203" s="107">
        <f>M477/SUMIFS(M$3:M$722,$B$3:$B$722,$B1203)*SUMIFS(Calculations!$E$3:$E$53,Calculations!$A$3:$A$53,$B1203)</f>
        <v>0</v>
      </c>
      <c r="N1203" s="107">
        <f>N477/SUMIFS(N$3:N$722,$B$3:$B$722,$B1203)*SUMIFS(Calculations!$E$3:$E$53,Calculations!$A$3:$A$53,$B1203)</f>
        <v>0</v>
      </c>
      <c r="O1203" s="107">
        <f>O477/SUMIFS(O$3:O$722,$B$3:$B$722,$B1203)*SUMIFS(Calculations!$E$3:$E$53,Calculations!$A$3:$A$53,$B1203)</f>
        <v>0</v>
      </c>
      <c r="P1203" s="107">
        <f>P477/SUMIFS(P$3:P$722,$B$3:$B$722,$B1203)*SUMIFS(Calculations!$E$3:$E$53,Calculations!$A$3:$A$53,$B1203)</f>
        <v>0</v>
      </c>
      <c r="Q1203" s="107">
        <f>Q477/SUMIFS(Q$3:Q$722,$B$3:$B$722,$B1203)*SUMIFS(Calculations!$E$3:$E$53,Calculations!$A$3:$A$53,$B1203)</f>
        <v>0</v>
      </c>
      <c r="R1203" s="107">
        <f>R477/SUMIFS(R$3:R$722,$B$3:$B$722,$B1203)*SUMIFS(Calculations!$E$3:$E$53,Calculations!$A$3:$A$53,$B1203)</f>
        <v>0</v>
      </c>
    </row>
    <row r="1204" spans="2:18" ht="15.75" customHeight="1">
      <c r="B1204" s="107" t="s">
        <v>566</v>
      </c>
      <c r="C1204" s="107" t="s">
        <v>448</v>
      </c>
      <c r="D1204" s="107" t="s">
        <v>647</v>
      </c>
      <c r="E1204" s="107" t="str">
        <f t="shared" si="307"/>
        <v>offshore wind</v>
      </c>
      <c r="F1204" s="107">
        <f>F478/SUMIFS(F$3:F$722,$B$3:$B$722,$B1204)*SUMIFS(Calculations!$E$3:$E$53,Calculations!$A$3:$A$53,$B1204)</f>
        <v>0</v>
      </c>
      <c r="G1204" s="107">
        <f>G478/SUMIFS(G$3:G$722,$B$3:$B$722,$B1204)*SUMIFS(Calculations!$E$3:$E$53,Calculations!$A$3:$A$53,$B1204)</f>
        <v>0</v>
      </c>
      <c r="H1204" s="107">
        <f>H478/SUMIFS(H$3:H$722,$B$3:$B$722,$B1204)*SUMIFS(Calculations!$E$3:$E$53,Calculations!$A$3:$A$53,$B1204)</f>
        <v>0</v>
      </c>
      <c r="I1204" s="107">
        <f>I478/SUMIFS(I$3:I$722,$B$3:$B$722,$B1204)*SUMIFS(Calculations!$E$3:$E$53,Calculations!$A$3:$A$53,$B1204)</f>
        <v>0</v>
      </c>
      <c r="J1204" s="107">
        <f>J478/SUMIFS(J$3:J$722,$B$3:$B$722,$B1204)*SUMIFS(Calculations!$E$3:$E$53,Calculations!$A$3:$A$53,$B1204)</f>
        <v>0</v>
      </c>
      <c r="K1204" s="107">
        <f>K478/SUMIFS(K$3:K$722,$B$3:$B$722,$B1204)*SUMIFS(Calculations!$E$3:$E$53,Calculations!$A$3:$A$53,$B1204)</f>
        <v>0</v>
      </c>
      <c r="L1204" s="107">
        <f>L478/SUMIFS(L$3:L$722,$B$3:$B$722,$B1204)*SUMIFS(Calculations!$E$3:$E$53,Calculations!$A$3:$A$53,$B1204)</f>
        <v>0</v>
      </c>
      <c r="M1204" s="107">
        <f>M478/SUMIFS(M$3:M$722,$B$3:$B$722,$B1204)*SUMIFS(Calculations!$E$3:$E$53,Calculations!$A$3:$A$53,$B1204)</f>
        <v>0</v>
      </c>
      <c r="N1204" s="107">
        <f>N478/SUMIFS(N$3:N$722,$B$3:$B$722,$B1204)*SUMIFS(Calculations!$E$3:$E$53,Calculations!$A$3:$A$53,$B1204)</f>
        <v>0</v>
      </c>
      <c r="O1204" s="107">
        <f>O478/SUMIFS(O$3:O$722,$B$3:$B$722,$B1204)*SUMIFS(Calculations!$E$3:$E$53,Calculations!$A$3:$A$53,$B1204)</f>
        <v>0</v>
      </c>
      <c r="P1204" s="107">
        <f>P478/SUMIFS(P$3:P$722,$B$3:$B$722,$B1204)*SUMIFS(Calculations!$E$3:$E$53,Calculations!$A$3:$A$53,$B1204)</f>
        <v>0</v>
      </c>
      <c r="Q1204" s="107">
        <f>Q478/SUMIFS(Q$3:Q$722,$B$3:$B$722,$B1204)*SUMIFS(Calculations!$E$3:$E$53,Calculations!$A$3:$A$53,$B1204)</f>
        <v>0</v>
      </c>
      <c r="R1204" s="107">
        <f>R478/SUMIFS(R$3:R$722,$B$3:$B$722,$B1204)*SUMIFS(Calculations!$E$3:$E$53,Calculations!$A$3:$A$53,$B1204)</f>
        <v>0</v>
      </c>
    </row>
    <row r="1205" spans="2:18" ht="15.75" customHeight="1">
      <c r="B1205" s="107" t="s">
        <v>566</v>
      </c>
      <c r="C1205" s="107" t="s">
        <v>448</v>
      </c>
      <c r="D1205" s="107" t="s">
        <v>648</v>
      </c>
      <c r="E1205" s="107" t="str">
        <f t="shared" si="307"/>
        <v>crude oil</v>
      </c>
      <c r="F1205" s="107">
        <f>F479/SUMIFS(F$3:F$722,$B$3:$B$722,$B1205)*SUMIFS(Calculations!$E$3:$E$53,Calculations!$A$3:$A$53,$B1205)</f>
        <v>0</v>
      </c>
      <c r="G1205" s="107">
        <f>G479/SUMIFS(G$3:G$722,$B$3:$B$722,$B1205)*SUMIFS(Calculations!$E$3:$E$53,Calculations!$A$3:$A$53,$B1205)</f>
        <v>0</v>
      </c>
      <c r="H1205" s="107">
        <f>H479/SUMIFS(H$3:H$722,$B$3:$B$722,$B1205)*SUMIFS(Calculations!$E$3:$E$53,Calculations!$A$3:$A$53,$B1205)</f>
        <v>0</v>
      </c>
      <c r="I1205" s="107">
        <f>I479/SUMIFS(I$3:I$722,$B$3:$B$722,$B1205)*SUMIFS(Calculations!$E$3:$E$53,Calculations!$A$3:$A$53,$B1205)</f>
        <v>0</v>
      </c>
      <c r="J1205" s="107">
        <f>J479/SUMIFS(J$3:J$722,$B$3:$B$722,$B1205)*SUMIFS(Calculations!$E$3:$E$53,Calculations!$A$3:$A$53,$B1205)</f>
        <v>0</v>
      </c>
      <c r="K1205" s="107">
        <f>K479/SUMIFS(K$3:K$722,$B$3:$B$722,$B1205)*SUMIFS(Calculations!$E$3:$E$53,Calculations!$A$3:$A$53,$B1205)</f>
        <v>0</v>
      </c>
      <c r="L1205" s="107">
        <f>L479/SUMIFS(L$3:L$722,$B$3:$B$722,$B1205)*SUMIFS(Calculations!$E$3:$E$53,Calculations!$A$3:$A$53,$B1205)</f>
        <v>0</v>
      </c>
      <c r="M1205" s="107">
        <f>M479/SUMIFS(M$3:M$722,$B$3:$B$722,$B1205)*SUMIFS(Calculations!$E$3:$E$53,Calculations!$A$3:$A$53,$B1205)</f>
        <v>0</v>
      </c>
      <c r="N1205" s="107">
        <f>N479/SUMIFS(N$3:N$722,$B$3:$B$722,$B1205)*SUMIFS(Calculations!$E$3:$E$53,Calculations!$A$3:$A$53,$B1205)</f>
        <v>0</v>
      </c>
      <c r="O1205" s="107">
        <f>O479/SUMIFS(O$3:O$722,$B$3:$B$722,$B1205)*SUMIFS(Calculations!$E$3:$E$53,Calculations!$A$3:$A$53,$B1205)</f>
        <v>0</v>
      </c>
      <c r="P1205" s="107">
        <f>P479/SUMIFS(P$3:P$722,$B$3:$B$722,$B1205)*SUMIFS(Calculations!$E$3:$E$53,Calculations!$A$3:$A$53,$B1205)</f>
        <v>0</v>
      </c>
      <c r="Q1205" s="107">
        <f>Q479/SUMIFS(Q$3:Q$722,$B$3:$B$722,$B1205)*SUMIFS(Calculations!$E$3:$E$53,Calculations!$A$3:$A$53,$B1205)</f>
        <v>0</v>
      </c>
      <c r="R1205" s="107">
        <f>R479/SUMIFS(R$3:R$722,$B$3:$B$722,$B1205)*SUMIFS(Calculations!$E$3:$E$53,Calculations!$A$3:$A$53,$B1205)</f>
        <v>0</v>
      </c>
    </row>
    <row r="1206" spans="2:18" ht="15.75" customHeight="1">
      <c r="B1206" s="107" t="s">
        <v>566</v>
      </c>
      <c r="C1206" s="107" t="s">
        <v>448</v>
      </c>
      <c r="D1206" s="107" t="s">
        <v>649</v>
      </c>
      <c r="E1206" s="107" t="str">
        <f t="shared" si="307"/>
        <v>solar PV</v>
      </c>
      <c r="F1206" s="107">
        <f>F480/SUMIFS(F$3:F$722,$B$3:$B$722,$B1206)*SUMIFS(Calculations!$E$3:$E$53,Calculations!$A$3:$A$53,$B1206)</f>
        <v>0</v>
      </c>
      <c r="G1206" s="107">
        <f>G480/SUMIFS(G$3:G$722,$B$3:$B$722,$B1206)*SUMIFS(Calculations!$E$3:$E$53,Calculations!$A$3:$A$53,$B1206)</f>
        <v>0</v>
      </c>
      <c r="H1206" s="107">
        <f>H480/SUMIFS(H$3:H$722,$B$3:$B$722,$B1206)*SUMIFS(Calculations!$E$3:$E$53,Calculations!$A$3:$A$53,$B1206)</f>
        <v>0</v>
      </c>
      <c r="I1206" s="107">
        <f>I480/SUMIFS(I$3:I$722,$B$3:$B$722,$B1206)*SUMIFS(Calculations!$E$3:$E$53,Calculations!$A$3:$A$53,$B1206)</f>
        <v>0</v>
      </c>
      <c r="J1206" s="107">
        <f>J480/SUMIFS(J$3:J$722,$B$3:$B$722,$B1206)*SUMIFS(Calculations!$E$3:$E$53,Calculations!$A$3:$A$53,$B1206)</f>
        <v>0</v>
      </c>
      <c r="K1206" s="107">
        <f>K480/SUMIFS(K$3:K$722,$B$3:$B$722,$B1206)*SUMIFS(Calculations!$E$3:$E$53,Calculations!$A$3:$A$53,$B1206)</f>
        <v>0</v>
      </c>
      <c r="L1206" s="107">
        <f>L480/SUMIFS(L$3:L$722,$B$3:$B$722,$B1206)*SUMIFS(Calculations!$E$3:$E$53,Calculations!$A$3:$A$53,$B1206)</f>
        <v>0</v>
      </c>
      <c r="M1206" s="107">
        <f>M480/SUMIFS(M$3:M$722,$B$3:$B$722,$B1206)*SUMIFS(Calculations!$E$3:$E$53,Calculations!$A$3:$A$53,$B1206)</f>
        <v>0</v>
      </c>
      <c r="N1206" s="107">
        <f>N480/SUMIFS(N$3:N$722,$B$3:$B$722,$B1206)*SUMIFS(Calculations!$E$3:$E$53,Calculations!$A$3:$A$53,$B1206)</f>
        <v>0</v>
      </c>
      <c r="O1206" s="107">
        <f>O480/SUMIFS(O$3:O$722,$B$3:$B$722,$B1206)*SUMIFS(Calculations!$E$3:$E$53,Calculations!$A$3:$A$53,$B1206)</f>
        <v>0</v>
      </c>
      <c r="P1206" s="107">
        <f>P480/SUMIFS(P$3:P$722,$B$3:$B$722,$B1206)*SUMIFS(Calculations!$E$3:$E$53,Calculations!$A$3:$A$53,$B1206)</f>
        <v>0</v>
      </c>
      <c r="Q1206" s="107">
        <f>Q480/SUMIFS(Q$3:Q$722,$B$3:$B$722,$B1206)*SUMIFS(Calculations!$E$3:$E$53,Calculations!$A$3:$A$53,$B1206)</f>
        <v>0</v>
      </c>
      <c r="R1206" s="107">
        <f>R480/SUMIFS(R$3:R$722,$B$3:$B$722,$B1206)*SUMIFS(Calculations!$E$3:$E$53,Calculations!$A$3:$A$53,$B1206)</f>
        <v>0</v>
      </c>
    </row>
    <row r="1207" spans="2:18" ht="15.75" customHeight="1">
      <c r="B1207" s="107" t="s">
        <v>566</v>
      </c>
      <c r="C1207" s="107" t="s">
        <v>448</v>
      </c>
      <c r="D1207" s="107" t="s">
        <v>650</v>
      </c>
      <c r="E1207" s="107" t="str">
        <f t="shared" si="307"/>
        <v>storage</v>
      </c>
      <c r="F1207" s="107">
        <f>F481/SUMIFS(F$3:F$722,$B$3:$B$722,$B1207)*SUMIFS(Calculations!$E$3:$E$53,Calculations!$A$3:$A$53,$B1207)</f>
        <v>0</v>
      </c>
      <c r="G1207" s="107">
        <f>G481/SUMIFS(G$3:G$722,$B$3:$B$722,$B1207)*SUMIFS(Calculations!$E$3:$E$53,Calculations!$A$3:$A$53,$B1207)</f>
        <v>0</v>
      </c>
      <c r="H1207" s="107">
        <f>H481/SUMIFS(H$3:H$722,$B$3:$B$722,$B1207)*SUMIFS(Calculations!$E$3:$E$53,Calculations!$A$3:$A$53,$B1207)</f>
        <v>0</v>
      </c>
      <c r="I1207" s="107">
        <f>I481/SUMIFS(I$3:I$722,$B$3:$B$722,$B1207)*SUMIFS(Calculations!$E$3:$E$53,Calculations!$A$3:$A$53,$B1207)</f>
        <v>0</v>
      </c>
      <c r="J1207" s="107">
        <f>J481/SUMIFS(J$3:J$722,$B$3:$B$722,$B1207)*SUMIFS(Calculations!$E$3:$E$53,Calculations!$A$3:$A$53,$B1207)</f>
        <v>0</v>
      </c>
      <c r="K1207" s="107">
        <f>K481/SUMIFS(K$3:K$722,$B$3:$B$722,$B1207)*SUMIFS(Calculations!$E$3:$E$53,Calculations!$A$3:$A$53,$B1207)</f>
        <v>0</v>
      </c>
      <c r="L1207" s="107">
        <f>L481/SUMIFS(L$3:L$722,$B$3:$B$722,$B1207)*SUMIFS(Calculations!$E$3:$E$53,Calculations!$A$3:$A$53,$B1207)</f>
        <v>0</v>
      </c>
      <c r="M1207" s="107">
        <f>M481/SUMIFS(M$3:M$722,$B$3:$B$722,$B1207)*SUMIFS(Calculations!$E$3:$E$53,Calculations!$A$3:$A$53,$B1207)</f>
        <v>0</v>
      </c>
      <c r="N1207" s="107">
        <f>N481/SUMIFS(N$3:N$722,$B$3:$B$722,$B1207)*SUMIFS(Calculations!$E$3:$E$53,Calculations!$A$3:$A$53,$B1207)</f>
        <v>0</v>
      </c>
      <c r="O1207" s="107">
        <f>O481/SUMIFS(O$3:O$722,$B$3:$B$722,$B1207)*SUMIFS(Calculations!$E$3:$E$53,Calculations!$A$3:$A$53,$B1207)</f>
        <v>0</v>
      </c>
      <c r="P1207" s="107">
        <f>P481/SUMIFS(P$3:P$722,$B$3:$B$722,$B1207)*SUMIFS(Calculations!$E$3:$E$53,Calculations!$A$3:$A$53,$B1207)</f>
        <v>0</v>
      </c>
      <c r="Q1207" s="107">
        <f>Q481/SUMIFS(Q$3:Q$722,$B$3:$B$722,$B1207)*SUMIFS(Calculations!$E$3:$E$53,Calculations!$A$3:$A$53,$B1207)</f>
        <v>0</v>
      </c>
      <c r="R1207" s="107">
        <f>R481/SUMIFS(R$3:R$722,$B$3:$B$722,$B1207)*SUMIFS(Calculations!$E$3:$E$53,Calculations!$A$3:$A$53,$B1207)</f>
        <v>0</v>
      </c>
    </row>
    <row r="1208" spans="2:18" ht="15.75" customHeight="1">
      <c r="B1208" s="107" t="s">
        <v>566</v>
      </c>
      <c r="C1208" s="107" t="s">
        <v>448</v>
      </c>
      <c r="D1208" s="107" t="s">
        <v>652</v>
      </c>
      <c r="E1208" s="107" t="str">
        <f t="shared" si="307"/>
        <v>solar PV</v>
      </c>
      <c r="F1208" s="107">
        <f>F482/SUMIFS(F$3:F$722,$B$3:$B$722,$B1208)*SUMIFS(Calculations!$E$3:$E$53,Calculations!$A$3:$A$53,$B1208)</f>
        <v>0</v>
      </c>
      <c r="G1208" s="107">
        <f>G482/SUMIFS(G$3:G$722,$B$3:$B$722,$B1208)*SUMIFS(Calculations!$E$3:$E$53,Calculations!$A$3:$A$53,$B1208)</f>
        <v>0</v>
      </c>
      <c r="H1208" s="107">
        <f>H482/SUMIFS(H$3:H$722,$B$3:$B$722,$B1208)*SUMIFS(Calculations!$E$3:$E$53,Calculations!$A$3:$A$53,$B1208)</f>
        <v>0</v>
      </c>
      <c r="I1208" s="107">
        <f>I482/SUMIFS(I$3:I$722,$B$3:$B$722,$B1208)*SUMIFS(Calculations!$E$3:$E$53,Calculations!$A$3:$A$53,$B1208)</f>
        <v>0</v>
      </c>
      <c r="J1208" s="107">
        <f>J482/SUMIFS(J$3:J$722,$B$3:$B$722,$B1208)*SUMIFS(Calculations!$E$3:$E$53,Calculations!$A$3:$A$53,$B1208)</f>
        <v>0</v>
      </c>
      <c r="K1208" s="107">
        <f>K482/SUMIFS(K$3:K$722,$B$3:$B$722,$B1208)*SUMIFS(Calculations!$E$3:$E$53,Calculations!$A$3:$A$53,$B1208)</f>
        <v>0</v>
      </c>
      <c r="L1208" s="107">
        <f>L482/SUMIFS(L$3:L$722,$B$3:$B$722,$B1208)*SUMIFS(Calculations!$E$3:$E$53,Calculations!$A$3:$A$53,$B1208)</f>
        <v>0</v>
      </c>
      <c r="M1208" s="107">
        <f>M482/SUMIFS(M$3:M$722,$B$3:$B$722,$B1208)*SUMIFS(Calculations!$E$3:$E$53,Calculations!$A$3:$A$53,$B1208)</f>
        <v>0</v>
      </c>
      <c r="N1208" s="107">
        <f>N482/SUMIFS(N$3:N$722,$B$3:$B$722,$B1208)*SUMIFS(Calculations!$E$3:$E$53,Calculations!$A$3:$A$53,$B1208)</f>
        <v>0</v>
      </c>
      <c r="O1208" s="107">
        <f>O482/SUMIFS(O$3:O$722,$B$3:$B$722,$B1208)*SUMIFS(Calculations!$E$3:$E$53,Calculations!$A$3:$A$53,$B1208)</f>
        <v>0</v>
      </c>
      <c r="P1208" s="107">
        <f>P482/SUMIFS(P$3:P$722,$B$3:$B$722,$B1208)*SUMIFS(Calculations!$E$3:$E$53,Calculations!$A$3:$A$53,$B1208)</f>
        <v>0</v>
      </c>
      <c r="Q1208" s="107">
        <f>Q482/SUMIFS(Q$3:Q$722,$B$3:$B$722,$B1208)*SUMIFS(Calculations!$E$3:$E$53,Calculations!$A$3:$A$53,$B1208)</f>
        <v>0</v>
      </c>
      <c r="R1208" s="107">
        <f>R482/SUMIFS(R$3:R$722,$B$3:$B$722,$B1208)*SUMIFS(Calculations!$E$3:$E$53,Calculations!$A$3:$A$53,$B1208)</f>
        <v>0</v>
      </c>
    </row>
    <row r="1209" spans="2:18" ht="15.75" customHeight="1">
      <c r="B1209" s="107" t="s">
        <v>569</v>
      </c>
      <c r="C1209" s="107" t="s">
        <v>448</v>
      </c>
      <c r="D1209" s="107" t="s">
        <v>638</v>
      </c>
      <c r="E1209" s="107" t="str">
        <f t="shared" si="307"/>
        <v>biomass</v>
      </c>
      <c r="F1209" s="107">
        <f>F483/SUMIFS(F$3:F$722,$B$3:$B$722,$B1209)*SUMIFS(Calculations!$E$3:$E$53,Calculations!$A$3:$A$53,$B1209)</f>
        <v>0</v>
      </c>
      <c r="G1209" s="107">
        <f>G483/SUMIFS(G$3:G$722,$B$3:$B$722,$B1209)*SUMIFS(Calculations!$E$3:$E$53,Calculations!$A$3:$A$53,$B1209)</f>
        <v>0</v>
      </c>
      <c r="H1209" s="107">
        <f>H483/SUMIFS(H$3:H$722,$B$3:$B$722,$B1209)*SUMIFS(Calculations!$E$3:$E$53,Calculations!$A$3:$A$53,$B1209)</f>
        <v>0</v>
      </c>
      <c r="I1209" s="107">
        <f>I483/SUMIFS(I$3:I$722,$B$3:$B$722,$B1209)*SUMIFS(Calculations!$E$3:$E$53,Calculations!$A$3:$A$53,$B1209)</f>
        <v>0</v>
      </c>
      <c r="J1209" s="107">
        <f>J483/SUMIFS(J$3:J$722,$B$3:$B$722,$B1209)*SUMIFS(Calculations!$E$3:$E$53,Calculations!$A$3:$A$53,$B1209)</f>
        <v>0</v>
      </c>
      <c r="K1209" s="107">
        <f>K483/SUMIFS(K$3:K$722,$B$3:$B$722,$B1209)*SUMIFS(Calculations!$E$3:$E$53,Calculations!$A$3:$A$53,$B1209)</f>
        <v>0</v>
      </c>
      <c r="L1209" s="107">
        <f>L483/SUMIFS(L$3:L$722,$B$3:$B$722,$B1209)*SUMIFS(Calculations!$E$3:$E$53,Calculations!$A$3:$A$53,$B1209)</f>
        <v>0</v>
      </c>
      <c r="M1209" s="107">
        <f>M483/SUMIFS(M$3:M$722,$B$3:$B$722,$B1209)*SUMIFS(Calculations!$E$3:$E$53,Calculations!$A$3:$A$53,$B1209)</f>
        <v>0</v>
      </c>
      <c r="N1209" s="107">
        <f>N483/SUMIFS(N$3:N$722,$B$3:$B$722,$B1209)*SUMIFS(Calculations!$E$3:$E$53,Calculations!$A$3:$A$53,$B1209)</f>
        <v>0</v>
      </c>
      <c r="O1209" s="107">
        <f>O483/SUMIFS(O$3:O$722,$B$3:$B$722,$B1209)*SUMIFS(Calculations!$E$3:$E$53,Calculations!$A$3:$A$53,$B1209)</f>
        <v>0</v>
      </c>
      <c r="P1209" s="107">
        <f>P483/SUMIFS(P$3:P$722,$B$3:$B$722,$B1209)*SUMIFS(Calculations!$E$3:$E$53,Calculations!$A$3:$A$53,$B1209)</f>
        <v>0</v>
      </c>
      <c r="Q1209" s="107">
        <f>Q483/SUMIFS(Q$3:Q$722,$B$3:$B$722,$B1209)*SUMIFS(Calculations!$E$3:$E$53,Calculations!$A$3:$A$53,$B1209)</f>
        <v>0</v>
      </c>
      <c r="R1209" s="107">
        <f>R483/SUMIFS(R$3:R$722,$B$3:$B$722,$B1209)*SUMIFS(Calculations!$E$3:$E$53,Calculations!$A$3:$A$53,$B1209)</f>
        <v>0</v>
      </c>
    </row>
    <row r="1210" spans="2:18" ht="15.75" customHeight="1">
      <c r="B1210" s="107" t="s">
        <v>569</v>
      </c>
      <c r="C1210" s="107" t="s">
        <v>448</v>
      </c>
      <c r="D1210" s="107" t="s">
        <v>639</v>
      </c>
      <c r="E1210" s="107" t="str">
        <f t="shared" si="307"/>
        <v>hard coal</v>
      </c>
      <c r="F1210" s="107">
        <f>F484/SUMIFS(F$3:F$722,$B$3:$B$722,$B1210)*SUMIFS(Calculations!$E$3:$E$53,Calculations!$A$3:$A$53,$B1210)</f>
        <v>0</v>
      </c>
      <c r="G1210" s="107">
        <f>G484/SUMIFS(G$3:G$722,$B$3:$B$722,$B1210)*SUMIFS(Calculations!$E$3:$E$53,Calculations!$A$3:$A$53,$B1210)</f>
        <v>0</v>
      </c>
      <c r="H1210" s="107">
        <f>H484/SUMIFS(H$3:H$722,$B$3:$B$722,$B1210)*SUMIFS(Calculations!$E$3:$E$53,Calculations!$A$3:$A$53,$B1210)</f>
        <v>0</v>
      </c>
      <c r="I1210" s="107">
        <f>I484/SUMIFS(I$3:I$722,$B$3:$B$722,$B1210)*SUMIFS(Calculations!$E$3:$E$53,Calculations!$A$3:$A$53,$B1210)</f>
        <v>0</v>
      </c>
      <c r="J1210" s="107">
        <f>J484/SUMIFS(J$3:J$722,$B$3:$B$722,$B1210)*SUMIFS(Calculations!$E$3:$E$53,Calculations!$A$3:$A$53,$B1210)</f>
        <v>0</v>
      </c>
      <c r="K1210" s="107">
        <f>K484/SUMIFS(K$3:K$722,$B$3:$B$722,$B1210)*SUMIFS(Calculations!$E$3:$E$53,Calculations!$A$3:$A$53,$B1210)</f>
        <v>0</v>
      </c>
      <c r="L1210" s="107">
        <f>L484/SUMIFS(L$3:L$722,$B$3:$B$722,$B1210)*SUMIFS(Calculations!$E$3:$E$53,Calculations!$A$3:$A$53,$B1210)</f>
        <v>0</v>
      </c>
      <c r="M1210" s="107">
        <f>M484/SUMIFS(M$3:M$722,$B$3:$B$722,$B1210)*SUMIFS(Calculations!$E$3:$E$53,Calculations!$A$3:$A$53,$B1210)</f>
        <v>0</v>
      </c>
      <c r="N1210" s="107">
        <f>N484/SUMIFS(N$3:N$722,$B$3:$B$722,$B1210)*SUMIFS(Calculations!$E$3:$E$53,Calculations!$A$3:$A$53,$B1210)</f>
        <v>0</v>
      </c>
      <c r="O1210" s="107">
        <f>O484/SUMIFS(O$3:O$722,$B$3:$B$722,$B1210)*SUMIFS(Calculations!$E$3:$E$53,Calculations!$A$3:$A$53,$B1210)</f>
        <v>0</v>
      </c>
      <c r="P1210" s="107">
        <f>P484/SUMIFS(P$3:P$722,$B$3:$B$722,$B1210)*SUMIFS(Calculations!$E$3:$E$53,Calculations!$A$3:$A$53,$B1210)</f>
        <v>0</v>
      </c>
      <c r="Q1210" s="107">
        <f>Q484/SUMIFS(Q$3:Q$722,$B$3:$B$722,$B1210)*SUMIFS(Calculations!$E$3:$E$53,Calculations!$A$3:$A$53,$B1210)</f>
        <v>0</v>
      </c>
      <c r="R1210" s="107">
        <f>R484/SUMIFS(R$3:R$722,$B$3:$B$722,$B1210)*SUMIFS(Calculations!$E$3:$E$53,Calculations!$A$3:$A$53,$B1210)</f>
        <v>0</v>
      </c>
    </row>
    <row r="1211" spans="2:18" ht="15.75" customHeight="1">
      <c r="B1211" s="107" t="s">
        <v>569</v>
      </c>
      <c r="C1211" s="107" t="s">
        <v>448</v>
      </c>
      <c r="D1211" s="107" t="s">
        <v>640</v>
      </c>
      <c r="E1211" s="107" t="str">
        <f t="shared" si="307"/>
        <v>solar thermal</v>
      </c>
      <c r="F1211" s="107">
        <f>F485/SUMIFS(F$3:F$722,$B$3:$B$722,$B1211)*SUMIFS(Calculations!$E$3:$E$53,Calculations!$A$3:$A$53,$B1211)</f>
        <v>0</v>
      </c>
      <c r="G1211" s="107">
        <f>G485/SUMIFS(G$3:G$722,$B$3:$B$722,$B1211)*SUMIFS(Calculations!$E$3:$E$53,Calculations!$A$3:$A$53,$B1211)</f>
        <v>0</v>
      </c>
      <c r="H1211" s="107">
        <f>H485/SUMIFS(H$3:H$722,$B$3:$B$722,$B1211)*SUMIFS(Calculations!$E$3:$E$53,Calculations!$A$3:$A$53,$B1211)</f>
        <v>0</v>
      </c>
      <c r="I1211" s="107">
        <f>I485/SUMIFS(I$3:I$722,$B$3:$B$722,$B1211)*SUMIFS(Calculations!$E$3:$E$53,Calculations!$A$3:$A$53,$B1211)</f>
        <v>0</v>
      </c>
      <c r="J1211" s="107">
        <f>J485/SUMIFS(J$3:J$722,$B$3:$B$722,$B1211)*SUMIFS(Calculations!$E$3:$E$53,Calculations!$A$3:$A$53,$B1211)</f>
        <v>0</v>
      </c>
      <c r="K1211" s="107">
        <f>K485/SUMIFS(K$3:K$722,$B$3:$B$722,$B1211)*SUMIFS(Calculations!$E$3:$E$53,Calculations!$A$3:$A$53,$B1211)</f>
        <v>0</v>
      </c>
      <c r="L1211" s="107">
        <f>L485/SUMIFS(L$3:L$722,$B$3:$B$722,$B1211)*SUMIFS(Calculations!$E$3:$E$53,Calculations!$A$3:$A$53,$B1211)</f>
        <v>0</v>
      </c>
      <c r="M1211" s="107">
        <f>M485/SUMIFS(M$3:M$722,$B$3:$B$722,$B1211)*SUMIFS(Calculations!$E$3:$E$53,Calculations!$A$3:$A$53,$B1211)</f>
        <v>0</v>
      </c>
      <c r="N1211" s="107">
        <f>N485/SUMIFS(N$3:N$722,$B$3:$B$722,$B1211)*SUMIFS(Calculations!$E$3:$E$53,Calculations!$A$3:$A$53,$B1211)</f>
        <v>0</v>
      </c>
      <c r="O1211" s="107">
        <f>O485/SUMIFS(O$3:O$722,$B$3:$B$722,$B1211)*SUMIFS(Calculations!$E$3:$E$53,Calculations!$A$3:$A$53,$B1211)</f>
        <v>0</v>
      </c>
      <c r="P1211" s="107">
        <f>P485/SUMIFS(P$3:P$722,$B$3:$B$722,$B1211)*SUMIFS(Calculations!$E$3:$E$53,Calculations!$A$3:$A$53,$B1211)</f>
        <v>0</v>
      </c>
      <c r="Q1211" s="107">
        <f>Q485/SUMIFS(Q$3:Q$722,$B$3:$B$722,$B1211)*SUMIFS(Calculations!$E$3:$E$53,Calculations!$A$3:$A$53,$B1211)</f>
        <v>0</v>
      </c>
      <c r="R1211" s="107">
        <f>R485/SUMIFS(R$3:R$722,$B$3:$B$722,$B1211)*SUMIFS(Calculations!$E$3:$E$53,Calculations!$A$3:$A$53,$B1211)</f>
        <v>0</v>
      </c>
    </row>
    <row r="1212" spans="2:18" ht="15.75" customHeight="1">
      <c r="B1212" s="107" t="s">
        <v>569</v>
      </c>
      <c r="C1212" s="107" t="s">
        <v>448</v>
      </c>
      <c r="D1212" s="107" t="s">
        <v>641</v>
      </c>
      <c r="E1212" s="107" t="str">
        <f t="shared" si="307"/>
        <v>geothermal</v>
      </c>
      <c r="F1212" s="107">
        <f>F486/SUMIFS(F$3:F$722,$B$3:$B$722,$B1212)*SUMIFS(Calculations!$E$3:$E$53,Calculations!$A$3:$A$53,$B1212)</f>
        <v>0</v>
      </c>
      <c r="G1212" s="107">
        <f>G486/SUMIFS(G$3:G$722,$B$3:$B$722,$B1212)*SUMIFS(Calculations!$E$3:$E$53,Calculations!$A$3:$A$53,$B1212)</f>
        <v>0</v>
      </c>
      <c r="H1212" s="107">
        <f>H486/SUMIFS(H$3:H$722,$B$3:$B$722,$B1212)*SUMIFS(Calculations!$E$3:$E$53,Calculations!$A$3:$A$53,$B1212)</f>
        <v>0</v>
      </c>
      <c r="I1212" s="107">
        <f>I486/SUMIFS(I$3:I$722,$B$3:$B$722,$B1212)*SUMIFS(Calculations!$E$3:$E$53,Calculations!$A$3:$A$53,$B1212)</f>
        <v>0</v>
      </c>
      <c r="J1212" s="107">
        <f>J486/SUMIFS(J$3:J$722,$B$3:$B$722,$B1212)*SUMIFS(Calculations!$E$3:$E$53,Calculations!$A$3:$A$53,$B1212)</f>
        <v>0</v>
      </c>
      <c r="K1212" s="107">
        <f>K486/SUMIFS(K$3:K$722,$B$3:$B$722,$B1212)*SUMIFS(Calculations!$E$3:$E$53,Calculations!$A$3:$A$53,$B1212)</f>
        <v>0</v>
      </c>
      <c r="L1212" s="107">
        <f>L486/SUMIFS(L$3:L$722,$B$3:$B$722,$B1212)*SUMIFS(Calculations!$E$3:$E$53,Calculations!$A$3:$A$53,$B1212)</f>
        <v>0</v>
      </c>
      <c r="M1212" s="107">
        <f>M486/SUMIFS(M$3:M$722,$B$3:$B$722,$B1212)*SUMIFS(Calculations!$E$3:$E$53,Calculations!$A$3:$A$53,$B1212)</f>
        <v>0</v>
      </c>
      <c r="N1212" s="107">
        <f>N486/SUMIFS(N$3:N$722,$B$3:$B$722,$B1212)*SUMIFS(Calculations!$E$3:$E$53,Calculations!$A$3:$A$53,$B1212)</f>
        <v>0</v>
      </c>
      <c r="O1212" s="107">
        <f>O486/SUMIFS(O$3:O$722,$B$3:$B$722,$B1212)*SUMIFS(Calculations!$E$3:$E$53,Calculations!$A$3:$A$53,$B1212)</f>
        <v>0</v>
      </c>
      <c r="P1212" s="107">
        <f>P486/SUMIFS(P$3:P$722,$B$3:$B$722,$B1212)*SUMIFS(Calculations!$E$3:$E$53,Calculations!$A$3:$A$53,$B1212)</f>
        <v>0</v>
      </c>
      <c r="Q1212" s="107">
        <f>Q486/SUMIFS(Q$3:Q$722,$B$3:$B$722,$B1212)*SUMIFS(Calculations!$E$3:$E$53,Calculations!$A$3:$A$53,$B1212)</f>
        <v>0</v>
      </c>
      <c r="R1212" s="107">
        <f>R486/SUMIFS(R$3:R$722,$B$3:$B$722,$B1212)*SUMIFS(Calculations!$E$3:$E$53,Calculations!$A$3:$A$53,$B1212)</f>
        <v>0</v>
      </c>
    </row>
    <row r="1213" spans="2:18" ht="15.75" customHeight="1">
      <c r="B1213" s="107" t="s">
        <v>569</v>
      </c>
      <c r="C1213" s="107" t="s">
        <v>448</v>
      </c>
      <c r="D1213" s="107" t="s">
        <v>642</v>
      </c>
      <c r="E1213" s="107" t="str">
        <f t="shared" si="307"/>
        <v>hydro</v>
      </c>
      <c r="F1213" s="107">
        <f>F487/SUMIFS(F$3:F$722,$B$3:$B$722,$B1213)*SUMIFS(Calculations!$E$3:$E$53,Calculations!$A$3:$A$53,$B1213)</f>
        <v>0</v>
      </c>
      <c r="G1213" s="107">
        <f>G487/SUMIFS(G$3:G$722,$B$3:$B$722,$B1213)*SUMIFS(Calculations!$E$3:$E$53,Calculations!$A$3:$A$53,$B1213)</f>
        <v>0</v>
      </c>
      <c r="H1213" s="107">
        <f>H487/SUMIFS(H$3:H$722,$B$3:$B$722,$B1213)*SUMIFS(Calculations!$E$3:$E$53,Calculations!$A$3:$A$53,$B1213)</f>
        <v>0</v>
      </c>
      <c r="I1213" s="107">
        <f>I487/SUMIFS(I$3:I$722,$B$3:$B$722,$B1213)*SUMIFS(Calculations!$E$3:$E$53,Calculations!$A$3:$A$53,$B1213)</f>
        <v>0</v>
      </c>
      <c r="J1213" s="107">
        <f>J487/SUMIFS(J$3:J$722,$B$3:$B$722,$B1213)*SUMIFS(Calculations!$E$3:$E$53,Calculations!$A$3:$A$53,$B1213)</f>
        <v>0</v>
      </c>
      <c r="K1213" s="107">
        <f>K487/SUMIFS(K$3:K$722,$B$3:$B$722,$B1213)*SUMIFS(Calculations!$E$3:$E$53,Calculations!$A$3:$A$53,$B1213)</f>
        <v>0</v>
      </c>
      <c r="L1213" s="107">
        <f>L487/SUMIFS(L$3:L$722,$B$3:$B$722,$B1213)*SUMIFS(Calculations!$E$3:$E$53,Calculations!$A$3:$A$53,$B1213)</f>
        <v>0</v>
      </c>
      <c r="M1213" s="107">
        <f>M487/SUMIFS(M$3:M$722,$B$3:$B$722,$B1213)*SUMIFS(Calculations!$E$3:$E$53,Calculations!$A$3:$A$53,$B1213)</f>
        <v>0</v>
      </c>
      <c r="N1213" s="107">
        <f>N487/SUMIFS(N$3:N$722,$B$3:$B$722,$B1213)*SUMIFS(Calculations!$E$3:$E$53,Calculations!$A$3:$A$53,$B1213)</f>
        <v>0</v>
      </c>
      <c r="O1213" s="107">
        <f>O487/SUMIFS(O$3:O$722,$B$3:$B$722,$B1213)*SUMIFS(Calculations!$E$3:$E$53,Calculations!$A$3:$A$53,$B1213)</f>
        <v>0</v>
      </c>
      <c r="P1213" s="107">
        <f>P487/SUMIFS(P$3:P$722,$B$3:$B$722,$B1213)*SUMIFS(Calculations!$E$3:$E$53,Calculations!$A$3:$A$53,$B1213)</f>
        <v>0</v>
      </c>
      <c r="Q1213" s="107">
        <f>Q487/SUMIFS(Q$3:Q$722,$B$3:$B$722,$B1213)*SUMIFS(Calculations!$E$3:$E$53,Calculations!$A$3:$A$53,$B1213)</f>
        <v>0</v>
      </c>
      <c r="R1213" s="107">
        <f>R487/SUMIFS(R$3:R$722,$B$3:$B$722,$B1213)*SUMIFS(Calculations!$E$3:$E$53,Calculations!$A$3:$A$53,$B1213)</f>
        <v>0</v>
      </c>
    </row>
    <row r="1214" spans="2:18" ht="15.75" customHeight="1">
      <c r="B1214" s="107" t="s">
        <v>569</v>
      </c>
      <c r="C1214" s="107" t="s">
        <v>448</v>
      </c>
      <c r="D1214" s="107" t="s">
        <v>632</v>
      </c>
      <c r="E1214" s="107" t="str">
        <f t="shared" si="307"/>
        <v>hydro</v>
      </c>
      <c r="F1214" s="107">
        <f>F488/SUMIFS(F$3:F$722,$B$3:$B$722,$B1214)*SUMIFS(Calculations!$E$3:$E$53,Calculations!$A$3:$A$53,$B1214)</f>
        <v>0</v>
      </c>
      <c r="G1214" s="107">
        <f>G488/SUMIFS(G$3:G$722,$B$3:$B$722,$B1214)*SUMIFS(Calculations!$E$3:$E$53,Calculations!$A$3:$A$53,$B1214)</f>
        <v>0</v>
      </c>
      <c r="H1214" s="107">
        <f>H488/SUMIFS(H$3:H$722,$B$3:$B$722,$B1214)*SUMIFS(Calculations!$E$3:$E$53,Calculations!$A$3:$A$53,$B1214)</f>
        <v>0</v>
      </c>
      <c r="I1214" s="107">
        <f>I488/SUMIFS(I$3:I$722,$B$3:$B$722,$B1214)*SUMIFS(Calculations!$E$3:$E$53,Calculations!$A$3:$A$53,$B1214)</f>
        <v>0</v>
      </c>
      <c r="J1214" s="107">
        <f>J488/SUMIFS(J$3:J$722,$B$3:$B$722,$B1214)*SUMIFS(Calculations!$E$3:$E$53,Calculations!$A$3:$A$53,$B1214)</f>
        <v>0</v>
      </c>
      <c r="K1214" s="107">
        <f>K488/SUMIFS(K$3:K$722,$B$3:$B$722,$B1214)*SUMIFS(Calculations!$E$3:$E$53,Calculations!$A$3:$A$53,$B1214)</f>
        <v>0</v>
      </c>
      <c r="L1214" s="107">
        <f>L488/SUMIFS(L$3:L$722,$B$3:$B$722,$B1214)*SUMIFS(Calculations!$E$3:$E$53,Calculations!$A$3:$A$53,$B1214)</f>
        <v>0</v>
      </c>
      <c r="M1214" s="107">
        <f>M488/SUMIFS(M$3:M$722,$B$3:$B$722,$B1214)*SUMIFS(Calculations!$E$3:$E$53,Calculations!$A$3:$A$53,$B1214)</f>
        <v>0</v>
      </c>
      <c r="N1214" s="107">
        <f>N488/SUMIFS(N$3:N$722,$B$3:$B$722,$B1214)*SUMIFS(Calculations!$E$3:$E$53,Calculations!$A$3:$A$53,$B1214)</f>
        <v>0</v>
      </c>
      <c r="O1214" s="107">
        <f>O488/SUMIFS(O$3:O$722,$B$3:$B$722,$B1214)*SUMIFS(Calculations!$E$3:$E$53,Calculations!$A$3:$A$53,$B1214)</f>
        <v>0</v>
      </c>
      <c r="P1214" s="107">
        <f>P488/SUMIFS(P$3:P$722,$B$3:$B$722,$B1214)*SUMIFS(Calculations!$E$3:$E$53,Calculations!$A$3:$A$53,$B1214)</f>
        <v>0</v>
      </c>
      <c r="Q1214" s="107">
        <f>Q488/SUMIFS(Q$3:Q$722,$B$3:$B$722,$B1214)*SUMIFS(Calculations!$E$3:$E$53,Calculations!$A$3:$A$53,$B1214)</f>
        <v>0</v>
      </c>
      <c r="R1214" s="107">
        <f>R488/SUMIFS(R$3:R$722,$B$3:$B$722,$B1214)*SUMIFS(Calculations!$E$3:$E$53,Calculations!$A$3:$A$53,$B1214)</f>
        <v>0</v>
      </c>
    </row>
    <row r="1215" spans="2:18" ht="15.75" customHeight="1">
      <c r="B1215" s="107" t="s">
        <v>569</v>
      </c>
      <c r="C1215" s="107" t="s">
        <v>448</v>
      </c>
      <c r="D1215" s="107" t="s">
        <v>643</v>
      </c>
      <c r="E1215" s="107" t="str">
        <f t="shared" si="307"/>
        <v>onshore wind</v>
      </c>
      <c r="F1215" s="107">
        <f>F489/SUMIFS(F$3:F$722,$B$3:$B$722,$B1215)*SUMIFS(Calculations!$E$3:$E$53,Calculations!$A$3:$A$53,$B1215)</f>
        <v>0</v>
      </c>
      <c r="G1215" s="107">
        <f>G489/SUMIFS(G$3:G$722,$B$3:$B$722,$B1215)*SUMIFS(Calculations!$E$3:$E$53,Calculations!$A$3:$A$53,$B1215)</f>
        <v>0</v>
      </c>
      <c r="H1215" s="107">
        <f>H489/SUMIFS(H$3:H$722,$B$3:$B$722,$B1215)*SUMIFS(Calculations!$E$3:$E$53,Calculations!$A$3:$A$53,$B1215)</f>
        <v>0</v>
      </c>
      <c r="I1215" s="107">
        <f>I489/SUMIFS(I$3:I$722,$B$3:$B$722,$B1215)*SUMIFS(Calculations!$E$3:$E$53,Calculations!$A$3:$A$53,$B1215)</f>
        <v>0</v>
      </c>
      <c r="J1215" s="107">
        <f>J489/SUMIFS(J$3:J$722,$B$3:$B$722,$B1215)*SUMIFS(Calculations!$E$3:$E$53,Calculations!$A$3:$A$53,$B1215)</f>
        <v>0</v>
      </c>
      <c r="K1215" s="107">
        <f>K489/SUMIFS(K$3:K$722,$B$3:$B$722,$B1215)*SUMIFS(Calculations!$E$3:$E$53,Calculations!$A$3:$A$53,$B1215)</f>
        <v>0</v>
      </c>
      <c r="L1215" s="107">
        <f>L489/SUMIFS(L$3:L$722,$B$3:$B$722,$B1215)*SUMIFS(Calculations!$E$3:$E$53,Calculations!$A$3:$A$53,$B1215)</f>
        <v>0</v>
      </c>
      <c r="M1215" s="107">
        <f>M489/SUMIFS(M$3:M$722,$B$3:$B$722,$B1215)*SUMIFS(Calculations!$E$3:$E$53,Calculations!$A$3:$A$53,$B1215)</f>
        <v>0</v>
      </c>
      <c r="N1215" s="107">
        <f>N489/SUMIFS(N$3:N$722,$B$3:$B$722,$B1215)*SUMIFS(Calculations!$E$3:$E$53,Calculations!$A$3:$A$53,$B1215)</f>
        <v>0</v>
      </c>
      <c r="O1215" s="107">
        <f>O489/SUMIFS(O$3:O$722,$B$3:$B$722,$B1215)*SUMIFS(Calculations!$E$3:$E$53,Calculations!$A$3:$A$53,$B1215)</f>
        <v>0</v>
      </c>
      <c r="P1215" s="107">
        <f>P489/SUMIFS(P$3:P$722,$B$3:$B$722,$B1215)*SUMIFS(Calculations!$E$3:$E$53,Calculations!$A$3:$A$53,$B1215)</f>
        <v>0</v>
      </c>
      <c r="Q1215" s="107">
        <f>Q489/SUMIFS(Q$3:Q$722,$B$3:$B$722,$B1215)*SUMIFS(Calculations!$E$3:$E$53,Calculations!$A$3:$A$53,$B1215)</f>
        <v>0</v>
      </c>
      <c r="R1215" s="107">
        <f>R489/SUMIFS(R$3:R$722,$B$3:$B$722,$B1215)*SUMIFS(Calculations!$E$3:$E$53,Calculations!$A$3:$A$53,$B1215)</f>
        <v>0</v>
      </c>
    </row>
    <row r="1216" spans="2:18" ht="15.75" customHeight="1">
      <c r="B1216" s="107" t="s">
        <v>569</v>
      </c>
      <c r="C1216" s="107" t="s">
        <v>448</v>
      </c>
      <c r="D1216" s="107" t="s">
        <v>644</v>
      </c>
      <c r="E1216" s="107" t="str">
        <f t="shared" si="307"/>
        <v>natural gas nonpeaker</v>
      </c>
      <c r="F1216" s="107">
        <f>F490/SUMIFS(F$3:F$722,$B$3:$B$722,$B1216)*SUMIFS(Calculations!$E$3:$E$53,Calculations!$A$3:$A$53,$B1216)</f>
        <v>0</v>
      </c>
      <c r="G1216" s="107">
        <f>G490/SUMIFS(G$3:G$722,$B$3:$B$722,$B1216)*SUMIFS(Calculations!$E$3:$E$53,Calculations!$A$3:$A$53,$B1216)</f>
        <v>0</v>
      </c>
      <c r="H1216" s="107">
        <f>H490/SUMIFS(H$3:H$722,$B$3:$B$722,$B1216)*SUMIFS(Calculations!$E$3:$E$53,Calculations!$A$3:$A$53,$B1216)</f>
        <v>0</v>
      </c>
      <c r="I1216" s="107">
        <f>I490/SUMIFS(I$3:I$722,$B$3:$B$722,$B1216)*SUMIFS(Calculations!$E$3:$E$53,Calculations!$A$3:$A$53,$B1216)</f>
        <v>0</v>
      </c>
      <c r="J1216" s="107">
        <f>J490/SUMIFS(J$3:J$722,$B$3:$B$722,$B1216)*SUMIFS(Calculations!$E$3:$E$53,Calculations!$A$3:$A$53,$B1216)</f>
        <v>0</v>
      </c>
      <c r="K1216" s="107">
        <f>K490/SUMIFS(K$3:K$722,$B$3:$B$722,$B1216)*SUMIFS(Calculations!$E$3:$E$53,Calculations!$A$3:$A$53,$B1216)</f>
        <v>0</v>
      </c>
      <c r="L1216" s="107">
        <f>L490/SUMIFS(L$3:L$722,$B$3:$B$722,$B1216)*SUMIFS(Calculations!$E$3:$E$53,Calculations!$A$3:$A$53,$B1216)</f>
        <v>0</v>
      </c>
      <c r="M1216" s="107">
        <f>M490/SUMIFS(M$3:M$722,$B$3:$B$722,$B1216)*SUMIFS(Calculations!$E$3:$E$53,Calculations!$A$3:$A$53,$B1216)</f>
        <v>0</v>
      </c>
      <c r="N1216" s="107">
        <f>N490/SUMIFS(N$3:N$722,$B$3:$B$722,$B1216)*SUMIFS(Calculations!$E$3:$E$53,Calculations!$A$3:$A$53,$B1216)</f>
        <v>0</v>
      </c>
      <c r="O1216" s="107">
        <f>O490/SUMIFS(O$3:O$722,$B$3:$B$722,$B1216)*SUMIFS(Calculations!$E$3:$E$53,Calculations!$A$3:$A$53,$B1216)</f>
        <v>0</v>
      </c>
      <c r="P1216" s="107">
        <f>P490/SUMIFS(P$3:P$722,$B$3:$B$722,$B1216)*SUMIFS(Calculations!$E$3:$E$53,Calculations!$A$3:$A$53,$B1216)</f>
        <v>0</v>
      </c>
      <c r="Q1216" s="107">
        <f>Q490/SUMIFS(Q$3:Q$722,$B$3:$B$722,$B1216)*SUMIFS(Calculations!$E$3:$E$53,Calculations!$A$3:$A$53,$B1216)</f>
        <v>0</v>
      </c>
      <c r="R1216" s="107">
        <f>R490/SUMIFS(R$3:R$722,$B$3:$B$722,$B1216)*SUMIFS(Calculations!$E$3:$E$53,Calculations!$A$3:$A$53,$B1216)</f>
        <v>0</v>
      </c>
    </row>
    <row r="1217" spans="2:18" ht="15.75" customHeight="1">
      <c r="B1217" s="107" t="s">
        <v>569</v>
      </c>
      <c r="C1217" s="107" t="s">
        <v>448</v>
      </c>
      <c r="D1217" s="107" t="s">
        <v>645</v>
      </c>
      <c r="E1217" s="107" t="str">
        <f t="shared" si="307"/>
        <v>natural gas peaker</v>
      </c>
      <c r="F1217" s="107">
        <f>F491/SUMIFS(F$3:F$722,$B$3:$B$722,$B1217)*SUMIFS(Calculations!$E$3:$E$53,Calculations!$A$3:$A$53,$B1217)</f>
        <v>0</v>
      </c>
      <c r="G1217" s="107">
        <f>G491/SUMIFS(G$3:G$722,$B$3:$B$722,$B1217)*SUMIFS(Calculations!$E$3:$E$53,Calculations!$A$3:$A$53,$B1217)</f>
        <v>0</v>
      </c>
      <c r="H1217" s="107">
        <f>H491/SUMIFS(H$3:H$722,$B$3:$B$722,$B1217)*SUMIFS(Calculations!$E$3:$E$53,Calculations!$A$3:$A$53,$B1217)</f>
        <v>0</v>
      </c>
      <c r="I1217" s="107">
        <f>I491/SUMIFS(I$3:I$722,$B$3:$B$722,$B1217)*SUMIFS(Calculations!$E$3:$E$53,Calculations!$A$3:$A$53,$B1217)</f>
        <v>0</v>
      </c>
      <c r="J1217" s="107">
        <f>J491/SUMIFS(J$3:J$722,$B$3:$B$722,$B1217)*SUMIFS(Calculations!$E$3:$E$53,Calculations!$A$3:$A$53,$B1217)</f>
        <v>0</v>
      </c>
      <c r="K1217" s="107">
        <f>K491/SUMIFS(K$3:K$722,$B$3:$B$722,$B1217)*SUMIFS(Calculations!$E$3:$E$53,Calculations!$A$3:$A$53,$B1217)</f>
        <v>0</v>
      </c>
      <c r="L1217" s="107">
        <f>L491/SUMIFS(L$3:L$722,$B$3:$B$722,$B1217)*SUMIFS(Calculations!$E$3:$E$53,Calculations!$A$3:$A$53,$B1217)</f>
        <v>0</v>
      </c>
      <c r="M1217" s="107">
        <f>M491/SUMIFS(M$3:M$722,$B$3:$B$722,$B1217)*SUMIFS(Calculations!$E$3:$E$53,Calculations!$A$3:$A$53,$B1217)</f>
        <v>0</v>
      </c>
      <c r="N1217" s="107">
        <f>N491/SUMIFS(N$3:N$722,$B$3:$B$722,$B1217)*SUMIFS(Calculations!$E$3:$E$53,Calculations!$A$3:$A$53,$B1217)</f>
        <v>0</v>
      </c>
      <c r="O1217" s="107">
        <f>O491/SUMIFS(O$3:O$722,$B$3:$B$722,$B1217)*SUMIFS(Calculations!$E$3:$E$53,Calculations!$A$3:$A$53,$B1217)</f>
        <v>0</v>
      </c>
      <c r="P1217" s="107">
        <f>P491/SUMIFS(P$3:P$722,$B$3:$B$722,$B1217)*SUMIFS(Calculations!$E$3:$E$53,Calculations!$A$3:$A$53,$B1217)</f>
        <v>0</v>
      </c>
      <c r="Q1217" s="107">
        <f>Q491/SUMIFS(Q$3:Q$722,$B$3:$B$722,$B1217)*SUMIFS(Calculations!$E$3:$E$53,Calculations!$A$3:$A$53,$B1217)</f>
        <v>0</v>
      </c>
      <c r="R1217" s="107">
        <f>R491/SUMIFS(R$3:R$722,$B$3:$B$722,$B1217)*SUMIFS(Calculations!$E$3:$E$53,Calculations!$A$3:$A$53,$B1217)</f>
        <v>0</v>
      </c>
    </row>
    <row r="1218" spans="2:18" ht="15.75" customHeight="1">
      <c r="B1218" s="107" t="s">
        <v>569</v>
      </c>
      <c r="C1218" s="107" t="s">
        <v>448</v>
      </c>
      <c r="D1218" s="107" t="s">
        <v>646</v>
      </c>
      <c r="E1218" s="107" t="str">
        <f t="shared" si="307"/>
        <v>nuclear</v>
      </c>
      <c r="F1218" s="107">
        <f>F492/SUMIFS(F$3:F$722,$B$3:$B$722,$B1218)*SUMIFS(Calculations!$E$3:$E$53,Calculations!$A$3:$A$53,$B1218)</f>
        <v>0</v>
      </c>
      <c r="G1218" s="107">
        <f>G492/SUMIFS(G$3:G$722,$B$3:$B$722,$B1218)*SUMIFS(Calculations!$E$3:$E$53,Calculations!$A$3:$A$53,$B1218)</f>
        <v>0</v>
      </c>
      <c r="H1218" s="107">
        <f>H492/SUMIFS(H$3:H$722,$B$3:$B$722,$B1218)*SUMIFS(Calculations!$E$3:$E$53,Calculations!$A$3:$A$53,$B1218)</f>
        <v>0</v>
      </c>
      <c r="I1218" s="107">
        <f>I492/SUMIFS(I$3:I$722,$B$3:$B$722,$B1218)*SUMIFS(Calculations!$E$3:$E$53,Calculations!$A$3:$A$53,$B1218)</f>
        <v>0</v>
      </c>
      <c r="J1218" s="107">
        <f>J492/SUMIFS(J$3:J$722,$B$3:$B$722,$B1218)*SUMIFS(Calculations!$E$3:$E$53,Calculations!$A$3:$A$53,$B1218)</f>
        <v>0</v>
      </c>
      <c r="K1218" s="107">
        <f>K492/SUMIFS(K$3:K$722,$B$3:$B$722,$B1218)*SUMIFS(Calculations!$E$3:$E$53,Calculations!$A$3:$A$53,$B1218)</f>
        <v>0</v>
      </c>
      <c r="L1218" s="107">
        <f>L492/SUMIFS(L$3:L$722,$B$3:$B$722,$B1218)*SUMIFS(Calculations!$E$3:$E$53,Calculations!$A$3:$A$53,$B1218)</f>
        <v>0</v>
      </c>
      <c r="M1218" s="107">
        <f>M492/SUMIFS(M$3:M$722,$B$3:$B$722,$B1218)*SUMIFS(Calculations!$E$3:$E$53,Calculations!$A$3:$A$53,$B1218)</f>
        <v>0</v>
      </c>
      <c r="N1218" s="107">
        <f>N492/SUMIFS(N$3:N$722,$B$3:$B$722,$B1218)*SUMIFS(Calculations!$E$3:$E$53,Calculations!$A$3:$A$53,$B1218)</f>
        <v>0</v>
      </c>
      <c r="O1218" s="107">
        <f>O492/SUMIFS(O$3:O$722,$B$3:$B$722,$B1218)*SUMIFS(Calculations!$E$3:$E$53,Calculations!$A$3:$A$53,$B1218)</f>
        <v>0</v>
      </c>
      <c r="P1218" s="107">
        <f>P492/SUMIFS(P$3:P$722,$B$3:$B$722,$B1218)*SUMIFS(Calculations!$E$3:$E$53,Calculations!$A$3:$A$53,$B1218)</f>
        <v>0</v>
      </c>
      <c r="Q1218" s="107">
        <f>Q492/SUMIFS(Q$3:Q$722,$B$3:$B$722,$B1218)*SUMIFS(Calculations!$E$3:$E$53,Calculations!$A$3:$A$53,$B1218)</f>
        <v>0</v>
      </c>
      <c r="R1218" s="107">
        <f>R492/SUMIFS(R$3:R$722,$B$3:$B$722,$B1218)*SUMIFS(Calculations!$E$3:$E$53,Calculations!$A$3:$A$53,$B1218)</f>
        <v>0</v>
      </c>
    </row>
    <row r="1219" spans="2:18" ht="15.75" customHeight="1">
      <c r="B1219" s="107" t="s">
        <v>569</v>
      </c>
      <c r="C1219" s="107" t="s">
        <v>448</v>
      </c>
      <c r="D1219" s="107" t="s">
        <v>647</v>
      </c>
      <c r="E1219" s="107" t="str">
        <f t="shared" si="307"/>
        <v>offshore wind</v>
      </c>
      <c r="F1219" s="107">
        <f>F493/SUMIFS(F$3:F$722,$B$3:$B$722,$B1219)*SUMIFS(Calculations!$E$3:$E$53,Calculations!$A$3:$A$53,$B1219)</f>
        <v>0</v>
      </c>
      <c r="G1219" s="107">
        <f>G493/SUMIFS(G$3:G$722,$B$3:$B$722,$B1219)*SUMIFS(Calculations!$E$3:$E$53,Calculations!$A$3:$A$53,$B1219)</f>
        <v>0</v>
      </c>
      <c r="H1219" s="107">
        <f>H493/SUMIFS(H$3:H$722,$B$3:$B$722,$B1219)*SUMIFS(Calculations!$E$3:$E$53,Calculations!$A$3:$A$53,$B1219)</f>
        <v>0</v>
      </c>
      <c r="I1219" s="107">
        <f>I493/SUMIFS(I$3:I$722,$B$3:$B$722,$B1219)*SUMIFS(Calculations!$E$3:$E$53,Calculations!$A$3:$A$53,$B1219)</f>
        <v>0</v>
      </c>
      <c r="J1219" s="107">
        <f>J493/SUMIFS(J$3:J$722,$B$3:$B$722,$B1219)*SUMIFS(Calculations!$E$3:$E$53,Calculations!$A$3:$A$53,$B1219)</f>
        <v>0</v>
      </c>
      <c r="K1219" s="107">
        <f>K493/SUMIFS(K$3:K$722,$B$3:$B$722,$B1219)*SUMIFS(Calculations!$E$3:$E$53,Calculations!$A$3:$A$53,$B1219)</f>
        <v>0</v>
      </c>
      <c r="L1219" s="107">
        <f>L493/SUMIFS(L$3:L$722,$B$3:$B$722,$B1219)*SUMIFS(Calculations!$E$3:$E$53,Calculations!$A$3:$A$53,$B1219)</f>
        <v>0</v>
      </c>
      <c r="M1219" s="107">
        <f>M493/SUMIFS(M$3:M$722,$B$3:$B$722,$B1219)*SUMIFS(Calculations!$E$3:$E$53,Calculations!$A$3:$A$53,$B1219)</f>
        <v>0</v>
      </c>
      <c r="N1219" s="107">
        <f>N493/SUMIFS(N$3:N$722,$B$3:$B$722,$B1219)*SUMIFS(Calculations!$E$3:$E$53,Calculations!$A$3:$A$53,$B1219)</f>
        <v>0</v>
      </c>
      <c r="O1219" s="107">
        <f>O493/SUMIFS(O$3:O$722,$B$3:$B$722,$B1219)*SUMIFS(Calculations!$E$3:$E$53,Calculations!$A$3:$A$53,$B1219)</f>
        <v>0</v>
      </c>
      <c r="P1219" s="107">
        <f>P493/SUMIFS(P$3:P$722,$B$3:$B$722,$B1219)*SUMIFS(Calculations!$E$3:$E$53,Calculations!$A$3:$A$53,$B1219)</f>
        <v>0</v>
      </c>
      <c r="Q1219" s="107">
        <f>Q493/SUMIFS(Q$3:Q$722,$B$3:$B$722,$B1219)*SUMIFS(Calculations!$E$3:$E$53,Calculations!$A$3:$A$53,$B1219)</f>
        <v>0</v>
      </c>
      <c r="R1219" s="107">
        <f>R493/SUMIFS(R$3:R$722,$B$3:$B$722,$B1219)*SUMIFS(Calculations!$E$3:$E$53,Calculations!$A$3:$A$53,$B1219)</f>
        <v>0</v>
      </c>
    </row>
    <row r="1220" spans="2:18" ht="15.75" customHeight="1">
      <c r="B1220" s="107" t="s">
        <v>569</v>
      </c>
      <c r="C1220" s="107" t="s">
        <v>448</v>
      </c>
      <c r="D1220" s="107" t="s">
        <v>648</v>
      </c>
      <c r="E1220" s="107" t="str">
        <f t="shared" si="307"/>
        <v>crude oil</v>
      </c>
      <c r="F1220" s="107">
        <f>F494/SUMIFS(F$3:F$722,$B$3:$B$722,$B1220)*SUMIFS(Calculations!$E$3:$E$53,Calculations!$A$3:$A$53,$B1220)</f>
        <v>0</v>
      </c>
      <c r="G1220" s="107">
        <f>G494/SUMIFS(G$3:G$722,$B$3:$B$722,$B1220)*SUMIFS(Calculations!$E$3:$E$53,Calculations!$A$3:$A$53,$B1220)</f>
        <v>0</v>
      </c>
      <c r="H1220" s="107">
        <f>H494/SUMIFS(H$3:H$722,$B$3:$B$722,$B1220)*SUMIFS(Calculations!$E$3:$E$53,Calculations!$A$3:$A$53,$B1220)</f>
        <v>0</v>
      </c>
      <c r="I1220" s="107">
        <f>I494/SUMIFS(I$3:I$722,$B$3:$B$722,$B1220)*SUMIFS(Calculations!$E$3:$E$53,Calculations!$A$3:$A$53,$B1220)</f>
        <v>0</v>
      </c>
      <c r="J1220" s="107">
        <f>J494/SUMIFS(J$3:J$722,$B$3:$B$722,$B1220)*SUMIFS(Calculations!$E$3:$E$53,Calculations!$A$3:$A$53,$B1220)</f>
        <v>0</v>
      </c>
      <c r="K1220" s="107">
        <f>K494/SUMIFS(K$3:K$722,$B$3:$B$722,$B1220)*SUMIFS(Calculations!$E$3:$E$53,Calculations!$A$3:$A$53,$B1220)</f>
        <v>0</v>
      </c>
      <c r="L1220" s="107">
        <f>L494/SUMIFS(L$3:L$722,$B$3:$B$722,$B1220)*SUMIFS(Calculations!$E$3:$E$53,Calculations!$A$3:$A$53,$B1220)</f>
        <v>0</v>
      </c>
      <c r="M1220" s="107">
        <f>M494/SUMIFS(M$3:M$722,$B$3:$B$722,$B1220)*SUMIFS(Calculations!$E$3:$E$53,Calculations!$A$3:$A$53,$B1220)</f>
        <v>0</v>
      </c>
      <c r="N1220" s="107">
        <f>N494/SUMIFS(N$3:N$722,$B$3:$B$722,$B1220)*SUMIFS(Calculations!$E$3:$E$53,Calculations!$A$3:$A$53,$B1220)</f>
        <v>0</v>
      </c>
      <c r="O1220" s="107">
        <f>O494/SUMIFS(O$3:O$722,$B$3:$B$722,$B1220)*SUMIFS(Calculations!$E$3:$E$53,Calculations!$A$3:$A$53,$B1220)</f>
        <v>0</v>
      </c>
      <c r="P1220" s="107">
        <f>P494/SUMIFS(P$3:P$722,$B$3:$B$722,$B1220)*SUMIFS(Calculations!$E$3:$E$53,Calculations!$A$3:$A$53,$B1220)</f>
        <v>0</v>
      </c>
      <c r="Q1220" s="107">
        <f>Q494/SUMIFS(Q$3:Q$722,$B$3:$B$722,$B1220)*SUMIFS(Calculations!$E$3:$E$53,Calculations!$A$3:$A$53,$B1220)</f>
        <v>0</v>
      </c>
      <c r="R1220" s="107">
        <f>R494/SUMIFS(R$3:R$722,$B$3:$B$722,$B1220)*SUMIFS(Calculations!$E$3:$E$53,Calculations!$A$3:$A$53,$B1220)</f>
        <v>0</v>
      </c>
    </row>
    <row r="1221" spans="2:18" ht="15.75" customHeight="1">
      <c r="B1221" s="107" t="s">
        <v>569</v>
      </c>
      <c r="C1221" s="107" t="s">
        <v>448</v>
      </c>
      <c r="D1221" s="107" t="s">
        <v>649</v>
      </c>
      <c r="E1221" s="107" t="str">
        <f t="shared" si="307"/>
        <v>solar PV</v>
      </c>
      <c r="F1221" s="107">
        <f>F495/SUMIFS(F$3:F$722,$B$3:$B$722,$B1221)*SUMIFS(Calculations!$E$3:$E$53,Calculations!$A$3:$A$53,$B1221)</f>
        <v>0</v>
      </c>
      <c r="G1221" s="107">
        <f>G495/SUMIFS(G$3:G$722,$B$3:$B$722,$B1221)*SUMIFS(Calculations!$E$3:$E$53,Calculations!$A$3:$A$53,$B1221)</f>
        <v>0</v>
      </c>
      <c r="H1221" s="107">
        <f>H495/SUMIFS(H$3:H$722,$B$3:$B$722,$B1221)*SUMIFS(Calculations!$E$3:$E$53,Calculations!$A$3:$A$53,$B1221)</f>
        <v>0</v>
      </c>
      <c r="I1221" s="107">
        <f>I495/SUMIFS(I$3:I$722,$B$3:$B$722,$B1221)*SUMIFS(Calculations!$E$3:$E$53,Calculations!$A$3:$A$53,$B1221)</f>
        <v>0</v>
      </c>
      <c r="J1221" s="107">
        <f>J495/SUMIFS(J$3:J$722,$B$3:$B$722,$B1221)*SUMIFS(Calculations!$E$3:$E$53,Calculations!$A$3:$A$53,$B1221)</f>
        <v>0</v>
      </c>
      <c r="K1221" s="107">
        <f>K495/SUMIFS(K$3:K$722,$B$3:$B$722,$B1221)*SUMIFS(Calculations!$E$3:$E$53,Calculations!$A$3:$A$53,$B1221)</f>
        <v>0</v>
      </c>
      <c r="L1221" s="107">
        <f>L495/SUMIFS(L$3:L$722,$B$3:$B$722,$B1221)*SUMIFS(Calculations!$E$3:$E$53,Calculations!$A$3:$A$53,$B1221)</f>
        <v>0</v>
      </c>
      <c r="M1221" s="107">
        <f>M495/SUMIFS(M$3:M$722,$B$3:$B$722,$B1221)*SUMIFS(Calculations!$E$3:$E$53,Calculations!$A$3:$A$53,$B1221)</f>
        <v>0</v>
      </c>
      <c r="N1221" s="107">
        <f>N495/SUMIFS(N$3:N$722,$B$3:$B$722,$B1221)*SUMIFS(Calculations!$E$3:$E$53,Calculations!$A$3:$A$53,$B1221)</f>
        <v>0</v>
      </c>
      <c r="O1221" s="107">
        <f>O495/SUMIFS(O$3:O$722,$B$3:$B$722,$B1221)*SUMIFS(Calculations!$E$3:$E$53,Calculations!$A$3:$A$53,$B1221)</f>
        <v>0</v>
      </c>
      <c r="P1221" s="107">
        <f>P495/SUMIFS(P$3:P$722,$B$3:$B$722,$B1221)*SUMIFS(Calculations!$E$3:$E$53,Calculations!$A$3:$A$53,$B1221)</f>
        <v>0</v>
      </c>
      <c r="Q1221" s="107">
        <f>Q495/SUMIFS(Q$3:Q$722,$B$3:$B$722,$B1221)*SUMIFS(Calculations!$E$3:$E$53,Calculations!$A$3:$A$53,$B1221)</f>
        <v>0</v>
      </c>
      <c r="R1221" s="107">
        <f>R495/SUMIFS(R$3:R$722,$B$3:$B$722,$B1221)*SUMIFS(Calculations!$E$3:$E$53,Calculations!$A$3:$A$53,$B1221)</f>
        <v>0</v>
      </c>
    </row>
    <row r="1222" spans="2:18" ht="15.75" customHeight="1">
      <c r="B1222" s="107" t="s">
        <v>569</v>
      </c>
      <c r="C1222" s="107" t="s">
        <v>448</v>
      </c>
      <c r="D1222" s="107" t="s">
        <v>650</v>
      </c>
      <c r="E1222" s="107" t="str">
        <f t="shared" si="307"/>
        <v>storage</v>
      </c>
      <c r="F1222" s="107">
        <f>F496/SUMIFS(F$3:F$722,$B$3:$B$722,$B1222)*SUMIFS(Calculations!$E$3:$E$53,Calculations!$A$3:$A$53,$B1222)</f>
        <v>0</v>
      </c>
      <c r="G1222" s="107">
        <f>G496/SUMIFS(G$3:G$722,$B$3:$B$722,$B1222)*SUMIFS(Calculations!$E$3:$E$53,Calculations!$A$3:$A$53,$B1222)</f>
        <v>0</v>
      </c>
      <c r="H1222" s="107">
        <f>H496/SUMIFS(H$3:H$722,$B$3:$B$722,$B1222)*SUMIFS(Calculations!$E$3:$E$53,Calculations!$A$3:$A$53,$B1222)</f>
        <v>0</v>
      </c>
      <c r="I1222" s="107">
        <f>I496/SUMIFS(I$3:I$722,$B$3:$B$722,$B1222)*SUMIFS(Calculations!$E$3:$E$53,Calculations!$A$3:$A$53,$B1222)</f>
        <v>0</v>
      </c>
      <c r="J1222" s="107">
        <f>J496/SUMIFS(J$3:J$722,$B$3:$B$722,$B1222)*SUMIFS(Calculations!$E$3:$E$53,Calculations!$A$3:$A$53,$B1222)</f>
        <v>0</v>
      </c>
      <c r="K1222" s="107">
        <f>K496/SUMIFS(K$3:K$722,$B$3:$B$722,$B1222)*SUMIFS(Calculations!$E$3:$E$53,Calculations!$A$3:$A$53,$B1222)</f>
        <v>0</v>
      </c>
      <c r="L1222" s="107">
        <f>L496/SUMIFS(L$3:L$722,$B$3:$B$722,$B1222)*SUMIFS(Calculations!$E$3:$E$53,Calculations!$A$3:$A$53,$B1222)</f>
        <v>0</v>
      </c>
      <c r="M1222" s="107">
        <f>M496/SUMIFS(M$3:M$722,$B$3:$B$722,$B1222)*SUMIFS(Calculations!$E$3:$E$53,Calculations!$A$3:$A$53,$B1222)</f>
        <v>0</v>
      </c>
      <c r="N1222" s="107">
        <f>N496/SUMIFS(N$3:N$722,$B$3:$B$722,$B1222)*SUMIFS(Calculations!$E$3:$E$53,Calculations!$A$3:$A$53,$B1222)</f>
        <v>0</v>
      </c>
      <c r="O1222" s="107">
        <f>O496/SUMIFS(O$3:O$722,$B$3:$B$722,$B1222)*SUMIFS(Calculations!$E$3:$E$53,Calculations!$A$3:$A$53,$B1222)</f>
        <v>0</v>
      </c>
      <c r="P1222" s="107">
        <f>P496/SUMIFS(P$3:P$722,$B$3:$B$722,$B1222)*SUMIFS(Calculations!$E$3:$E$53,Calculations!$A$3:$A$53,$B1222)</f>
        <v>0</v>
      </c>
      <c r="Q1222" s="107">
        <f>Q496/SUMIFS(Q$3:Q$722,$B$3:$B$722,$B1222)*SUMIFS(Calculations!$E$3:$E$53,Calculations!$A$3:$A$53,$B1222)</f>
        <v>0</v>
      </c>
      <c r="R1222" s="107">
        <f>R496/SUMIFS(R$3:R$722,$B$3:$B$722,$B1222)*SUMIFS(Calculations!$E$3:$E$53,Calculations!$A$3:$A$53,$B1222)</f>
        <v>0</v>
      </c>
    </row>
    <row r="1223" spans="2:18" ht="15.75" customHeight="1">
      <c r="B1223" s="107" t="s">
        <v>569</v>
      </c>
      <c r="C1223" s="107" t="s">
        <v>448</v>
      </c>
      <c r="D1223" s="107" t="s">
        <v>652</v>
      </c>
      <c r="E1223" s="107" t="str">
        <f t="shared" si="307"/>
        <v>solar PV</v>
      </c>
      <c r="F1223" s="107">
        <f>F497/SUMIFS(F$3:F$722,$B$3:$B$722,$B1223)*SUMIFS(Calculations!$E$3:$E$53,Calculations!$A$3:$A$53,$B1223)</f>
        <v>0</v>
      </c>
      <c r="G1223" s="107">
        <f>G497/SUMIFS(G$3:G$722,$B$3:$B$722,$B1223)*SUMIFS(Calculations!$E$3:$E$53,Calculations!$A$3:$A$53,$B1223)</f>
        <v>0</v>
      </c>
      <c r="H1223" s="107">
        <f>H497/SUMIFS(H$3:H$722,$B$3:$B$722,$B1223)*SUMIFS(Calculations!$E$3:$E$53,Calculations!$A$3:$A$53,$B1223)</f>
        <v>0</v>
      </c>
      <c r="I1223" s="107">
        <f>I497/SUMIFS(I$3:I$722,$B$3:$B$722,$B1223)*SUMIFS(Calculations!$E$3:$E$53,Calculations!$A$3:$A$53,$B1223)</f>
        <v>0</v>
      </c>
      <c r="J1223" s="107">
        <f>J497/SUMIFS(J$3:J$722,$B$3:$B$722,$B1223)*SUMIFS(Calculations!$E$3:$E$53,Calculations!$A$3:$A$53,$B1223)</f>
        <v>0</v>
      </c>
      <c r="K1223" s="107">
        <f>K497/SUMIFS(K$3:K$722,$B$3:$B$722,$B1223)*SUMIFS(Calculations!$E$3:$E$53,Calculations!$A$3:$A$53,$B1223)</f>
        <v>0</v>
      </c>
      <c r="L1223" s="107">
        <f>L497/SUMIFS(L$3:L$722,$B$3:$B$722,$B1223)*SUMIFS(Calculations!$E$3:$E$53,Calculations!$A$3:$A$53,$B1223)</f>
        <v>0</v>
      </c>
      <c r="M1223" s="107">
        <f>M497/SUMIFS(M$3:M$722,$B$3:$B$722,$B1223)*SUMIFS(Calculations!$E$3:$E$53,Calculations!$A$3:$A$53,$B1223)</f>
        <v>0</v>
      </c>
      <c r="N1223" s="107">
        <f>N497/SUMIFS(N$3:N$722,$B$3:$B$722,$B1223)*SUMIFS(Calculations!$E$3:$E$53,Calculations!$A$3:$A$53,$B1223)</f>
        <v>0</v>
      </c>
      <c r="O1223" s="107">
        <f>O497/SUMIFS(O$3:O$722,$B$3:$B$722,$B1223)*SUMIFS(Calculations!$E$3:$E$53,Calculations!$A$3:$A$53,$B1223)</f>
        <v>0</v>
      </c>
      <c r="P1223" s="107">
        <f>P497/SUMIFS(P$3:P$722,$B$3:$B$722,$B1223)*SUMIFS(Calculations!$E$3:$E$53,Calculations!$A$3:$A$53,$B1223)</f>
        <v>0</v>
      </c>
      <c r="Q1223" s="107">
        <f>Q497/SUMIFS(Q$3:Q$722,$B$3:$B$722,$B1223)*SUMIFS(Calculations!$E$3:$E$53,Calculations!$A$3:$A$53,$B1223)</f>
        <v>0</v>
      </c>
      <c r="R1223" s="107">
        <f>R497/SUMIFS(R$3:R$722,$B$3:$B$722,$B1223)*SUMIFS(Calculations!$E$3:$E$53,Calculations!$A$3:$A$53,$B1223)</f>
        <v>0</v>
      </c>
    </row>
    <row r="1224" spans="2:18" ht="15.75" customHeight="1">
      <c r="B1224" s="107" t="s">
        <v>570</v>
      </c>
      <c r="C1224" s="107" t="s">
        <v>448</v>
      </c>
      <c r="D1224" s="107" t="s">
        <v>638</v>
      </c>
      <c r="E1224" s="107" t="str">
        <f t="shared" si="307"/>
        <v>biomass</v>
      </c>
      <c r="F1224" s="107">
        <f>F498/SUMIFS(F$3:F$722,$B$3:$B$722,$B1224)*SUMIFS(Calculations!$E$3:$E$53,Calculations!$A$3:$A$53,$B1224)</f>
        <v>0</v>
      </c>
      <c r="G1224" s="107">
        <f>G498/SUMIFS(G$3:G$722,$B$3:$B$722,$B1224)*SUMIFS(Calculations!$E$3:$E$53,Calculations!$A$3:$A$53,$B1224)</f>
        <v>0</v>
      </c>
      <c r="H1224" s="107">
        <f>H498/SUMIFS(H$3:H$722,$B$3:$B$722,$B1224)*SUMIFS(Calculations!$E$3:$E$53,Calculations!$A$3:$A$53,$B1224)</f>
        <v>0</v>
      </c>
      <c r="I1224" s="107">
        <f>I498/SUMIFS(I$3:I$722,$B$3:$B$722,$B1224)*SUMIFS(Calculations!$E$3:$E$53,Calculations!$A$3:$A$53,$B1224)</f>
        <v>0</v>
      </c>
      <c r="J1224" s="107">
        <f>J498/SUMIFS(J$3:J$722,$B$3:$B$722,$B1224)*SUMIFS(Calculations!$E$3:$E$53,Calculations!$A$3:$A$53,$B1224)</f>
        <v>0</v>
      </c>
      <c r="K1224" s="107">
        <f>K498/SUMIFS(K$3:K$722,$B$3:$B$722,$B1224)*SUMIFS(Calculations!$E$3:$E$53,Calculations!$A$3:$A$53,$B1224)</f>
        <v>0</v>
      </c>
      <c r="L1224" s="107">
        <f>L498/SUMIFS(L$3:L$722,$B$3:$B$722,$B1224)*SUMIFS(Calculations!$E$3:$E$53,Calculations!$A$3:$A$53,$B1224)</f>
        <v>0</v>
      </c>
      <c r="M1224" s="107">
        <f>M498/SUMIFS(M$3:M$722,$B$3:$B$722,$B1224)*SUMIFS(Calculations!$E$3:$E$53,Calculations!$A$3:$A$53,$B1224)</f>
        <v>0</v>
      </c>
      <c r="N1224" s="107">
        <f>N498/SUMIFS(N$3:N$722,$B$3:$B$722,$B1224)*SUMIFS(Calculations!$E$3:$E$53,Calculations!$A$3:$A$53,$B1224)</f>
        <v>0</v>
      </c>
      <c r="O1224" s="107">
        <f>O498/SUMIFS(O$3:O$722,$B$3:$B$722,$B1224)*SUMIFS(Calculations!$E$3:$E$53,Calculations!$A$3:$A$53,$B1224)</f>
        <v>0</v>
      </c>
      <c r="P1224" s="107">
        <f>P498/SUMIFS(P$3:P$722,$B$3:$B$722,$B1224)*SUMIFS(Calculations!$E$3:$E$53,Calculations!$A$3:$A$53,$B1224)</f>
        <v>0</v>
      </c>
      <c r="Q1224" s="107">
        <f>Q498/SUMIFS(Q$3:Q$722,$B$3:$B$722,$B1224)*SUMIFS(Calculations!$E$3:$E$53,Calculations!$A$3:$A$53,$B1224)</f>
        <v>0</v>
      </c>
      <c r="R1224" s="107">
        <f>R498/SUMIFS(R$3:R$722,$B$3:$B$722,$B1224)*SUMIFS(Calculations!$E$3:$E$53,Calculations!$A$3:$A$53,$B1224)</f>
        <v>0</v>
      </c>
    </row>
    <row r="1225" spans="2:18" ht="15.75" customHeight="1">
      <c r="B1225" s="107" t="s">
        <v>570</v>
      </c>
      <c r="C1225" s="107" t="s">
        <v>448</v>
      </c>
      <c r="D1225" s="107" t="s">
        <v>639</v>
      </c>
      <c r="E1225" s="107" t="str">
        <f t="shared" si="307"/>
        <v>hard coal</v>
      </c>
      <c r="F1225" s="107">
        <f>F499/SUMIFS(F$3:F$722,$B$3:$B$722,$B1225)*SUMIFS(Calculations!$E$3:$E$53,Calculations!$A$3:$A$53,$B1225)</f>
        <v>0</v>
      </c>
      <c r="G1225" s="107">
        <f>G499/SUMIFS(G$3:G$722,$B$3:$B$722,$B1225)*SUMIFS(Calculations!$E$3:$E$53,Calculations!$A$3:$A$53,$B1225)</f>
        <v>0</v>
      </c>
      <c r="H1225" s="107">
        <f>H499/SUMIFS(H$3:H$722,$B$3:$B$722,$B1225)*SUMIFS(Calculations!$E$3:$E$53,Calculations!$A$3:$A$53,$B1225)</f>
        <v>0</v>
      </c>
      <c r="I1225" s="107">
        <f>I499/SUMIFS(I$3:I$722,$B$3:$B$722,$B1225)*SUMIFS(Calculations!$E$3:$E$53,Calculations!$A$3:$A$53,$B1225)</f>
        <v>0</v>
      </c>
      <c r="J1225" s="107">
        <f>J499/SUMIFS(J$3:J$722,$B$3:$B$722,$B1225)*SUMIFS(Calculations!$E$3:$E$53,Calculations!$A$3:$A$53,$B1225)</f>
        <v>0</v>
      </c>
      <c r="K1225" s="107">
        <f>K499/SUMIFS(K$3:K$722,$B$3:$B$722,$B1225)*SUMIFS(Calculations!$E$3:$E$53,Calculations!$A$3:$A$53,$B1225)</f>
        <v>0</v>
      </c>
      <c r="L1225" s="107">
        <f>L499/SUMIFS(L$3:L$722,$B$3:$B$722,$B1225)*SUMIFS(Calculations!$E$3:$E$53,Calculations!$A$3:$A$53,$B1225)</f>
        <v>0</v>
      </c>
      <c r="M1225" s="107">
        <f>M499/SUMIFS(M$3:M$722,$B$3:$B$722,$B1225)*SUMIFS(Calculations!$E$3:$E$53,Calculations!$A$3:$A$53,$B1225)</f>
        <v>0</v>
      </c>
      <c r="N1225" s="107">
        <f>N499/SUMIFS(N$3:N$722,$B$3:$B$722,$B1225)*SUMIFS(Calculations!$E$3:$E$53,Calculations!$A$3:$A$53,$B1225)</f>
        <v>0</v>
      </c>
      <c r="O1225" s="107">
        <f>O499/SUMIFS(O$3:O$722,$B$3:$B$722,$B1225)*SUMIFS(Calculations!$E$3:$E$53,Calculations!$A$3:$A$53,$B1225)</f>
        <v>0</v>
      </c>
      <c r="P1225" s="107">
        <f>P499/SUMIFS(P$3:P$722,$B$3:$B$722,$B1225)*SUMIFS(Calculations!$E$3:$E$53,Calculations!$A$3:$A$53,$B1225)</f>
        <v>0</v>
      </c>
      <c r="Q1225" s="107">
        <f>Q499/SUMIFS(Q$3:Q$722,$B$3:$B$722,$B1225)*SUMIFS(Calculations!$E$3:$E$53,Calculations!$A$3:$A$53,$B1225)</f>
        <v>0</v>
      </c>
      <c r="R1225" s="107">
        <f>R499/SUMIFS(R$3:R$722,$B$3:$B$722,$B1225)*SUMIFS(Calculations!$E$3:$E$53,Calculations!$A$3:$A$53,$B1225)</f>
        <v>0</v>
      </c>
    </row>
    <row r="1226" spans="2:18" ht="15.75" customHeight="1">
      <c r="B1226" s="107" t="s">
        <v>570</v>
      </c>
      <c r="C1226" s="107" t="s">
        <v>448</v>
      </c>
      <c r="D1226" s="107" t="s">
        <v>640</v>
      </c>
      <c r="E1226" s="107" t="str">
        <f t="shared" si="307"/>
        <v>solar thermal</v>
      </c>
      <c r="F1226" s="107">
        <f>F500/SUMIFS(F$3:F$722,$B$3:$B$722,$B1226)*SUMIFS(Calculations!$E$3:$E$53,Calculations!$A$3:$A$53,$B1226)</f>
        <v>0</v>
      </c>
      <c r="G1226" s="107">
        <f>G500/SUMIFS(G$3:G$722,$B$3:$B$722,$B1226)*SUMIFS(Calculations!$E$3:$E$53,Calculations!$A$3:$A$53,$B1226)</f>
        <v>0</v>
      </c>
      <c r="H1226" s="107">
        <f>H500/SUMIFS(H$3:H$722,$B$3:$B$722,$B1226)*SUMIFS(Calculations!$E$3:$E$53,Calculations!$A$3:$A$53,$B1226)</f>
        <v>0</v>
      </c>
      <c r="I1226" s="107">
        <f>I500/SUMIFS(I$3:I$722,$B$3:$B$722,$B1226)*SUMIFS(Calculations!$E$3:$E$53,Calculations!$A$3:$A$53,$B1226)</f>
        <v>0</v>
      </c>
      <c r="J1226" s="107">
        <f>J500/SUMIFS(J$3:J$722,$B$3:$B$722,$B1226)*SUMIFS(Calculations!$E$3:$E$53,Calculations!$A$3:$A$53,$B1226)</f>
        <v>0</v>
      </c>
      <c r="K1226" s="107">
        <f>K500/SUMIFS(K$3:K$722,$B$3:$B$722,$B1226)*SUMIFS(Calculations!$E$3:$E$53,Calculations!$A$3:$A$53,$B1226)</f>
        <v>0</v>
      </c>
      <c r="L1226" s="107">
        <f>L500/SUMIFS(L$3:L$722,$B$3:$B$722,$B1226)*SUMIFS(Calculations!$E$3:$E$53,Calculations!$A$3:$A$53,$B1226)</f>
        <v>0</v>
      </c>
      <c r="M1226" s="107">
        <f>M500/SUMIFS(M$3:M$722,$B$3:$B$722,$B1226)*SUMIFS(Calculations!$E$3:$E$53,Calculations!$A$3:$A$53,$B1226)</f>
        <v>0</v>
      </c>
      <c r="N1226" s="107">
        <f>N500/SUMIFS(N$3:N$722,$B$3:$B$722,$B1226)*SUMIFS(Calculations!$E$3:$E$53,Calculations!$A$3:$A$53,$B1226)</f>
        <v>0</v>
      </c>
      <c r="O1226" s="107">
        <f>O500/SUMIFS(O$3:O$722,$B$3:$B$722,$B1226)*SUMIFS(Calculations!$E$3:$E$53,Calculations!$A$3:$A$53,$B1226)</f>
        <v>0</v>
      </c>
      <c r="P1226" s="107">
        <f>P500/SUMIFS(P$3:P$722,$B$3:$B$722,$B1226)*SUMIFS(Calculations!$E$3:$E$53,Calculations!$A$3:$A$53,$B1226)</f>
        <v>0</v>
      </c>
      <c r="Q1226" s="107">
        <f>Q500/SUMIFS(Q$3:Q$722,$B$3:$B$722,$B1226)*SUMIFS(Calculations!$E$3:$E$53,Calculations!$A$3:$A$53,$B1226)</f>
        <v>0</v>
      </c>
      <c r="R1226" s="107">
        <f>R500/SUMIFS(R$3:R$722,$B$3:$B$722,$B1226)*SUMIFS(Calculations!$E$3:$E$53,Calculations!$A$3:$A$53,$B1226)</f>
        <v>0</v>
      </c>
    </row>
    <row r="1227" spans="2:18" ht="15.75" customHeight="1">
      <c r="B1227" s="107" t="s">
        <v>570</v>
      </c>
      <c r="C1227" s="107" t="s">
        <v>448</v>
      </c>
      <c r="D1227" s="107" t="s">
        <v>641</v>
      </c>
      <c r="E1227" s="107" t="str">
        <f t="shared" si="307"/>
        <v>geothermal</v>
      </c>
      <c r="F1227" s="107">
        <f>F501/SUMIFS(F$3:F$722,$B$3:$B$722,$B1227)*SUMIFS(Calculations!$E$3:$E$53,Calculations!$A$3:$A$53,$B1227)</f>
        <v>0</v>
      </c>
      <c r="G1227" s="107">
        <f>G501/SUMIFS(G$3:G$722,$B$3:$B$722,$B1227)*SUMIFS(Calculations!$E$3:$E$53,Calculations!$A$3:$A$53,$B1227)</f>
        <v>0</v>
      </c>
      <c r="H1227" s="107">
        <f>H501/SUMIFS(H$3:H$722,$B$3:$B$722,$B1227)*SUMIFS(Calculations!$E$3:$E$53,Calculations!$A$3:$A$53,$B1227)</f>
        <v>0</v>
      </c>
      <c r="I1227" s="107">
        <f>I501/SUMIFS(I$3:I$722,$B$3:$B$722,$B1227)*SUMIFS(Calculations!$E$3:$E$53,Calculations!$A$3:$A$53,$B1227)</f>
        <v>0</v>
      </c>
      <c r="J1227" s="107">
        <f>J501/SUMIFS(J$3:J$722,$B$3:$B$722,$B1227)*SUMIFS(Calculations!$E$3:$E$53,Calculations!$A$3:$A$53,$B1227)</f>
        <v>0</v>
      </c>
      <c r="K1227" s="107">
        <f>K501/SUMIFS(K$3:K$722,$B$3:$B$722,$B1227)*SUMIFS(Calculations!$E$3:$E$53,Calculations!$A$3:$A$53,$B1227)</f>
        <v>0</v>
      </c>
      <c r="L1227" s="107">
        <f>L501/SUMIFS(L$3:L$722,$B$3:$B$722,$B1227)*SUMIFS(Calculations!$E$3:$E$53,Calculations!$A$3:$A$53,$B1227)</f>
        <v>0</v>
      </c>
      <c r="M1227" s="107">
        <f>M501/SUMIFS(M$3:M$722,$B$3:$B$722,$B1227)*SUMIFS(Calculations!$E$3:$E$53,Calculations!$A$3:$A$53,$B1227)</f>
        <v>0</v>
      </c>
      <c r="N1227" s="107">
        <f>N501/SUMIFS(N$3:N$722,$B$3:$B$722,$B1227)*SUMIFS(Calculations!$E$3:$E$53,Calculations!$A$3:$A$53,$B1227)</f>
        <v>0</v>
      </c>
      <c r="O1227" s="107">
        <f>O501/SUMIFS(O$3:O$722,$B$3:$B$722,$B1227)*SUMIFS(Calculations!$E$3:$E$53,Calculations!$A$3:$A$53,$B1227)</f>
        <v>0</v>
      </c>
      <c r="P1227" s="107">
        <f>P501/SUMIFS(P$3:P$722,$B$3:$B$722,$B1227)*SUMIFS(Calculations!$E$3:$E$53,Calculations!$A$3:$A$53,$B1227)</f>
        <v>0</v>
      </c>
      <c r="Q1227" s="107">
        <f>Q501/SUMIFS(Q$3:Q$722,$B$3:$B$722,$B1227)*SUMIFS(Calculations!$E$3:$E$53,Calculations!$A$3:$A$53,$B1227)</f>
        <v>0</v>
      </c>
      <c r="R1227" s="107">
        <f>R501/SUMIFS(R$3:R$722,$B$3:$B$722,$B1227)*SUMIFS(Calculations!$E$3:$E$53,Calculations!$A$3:$A$53,$B1227)</f>
        <v>0</v>
      </c>
    </row>
    <row r="1228" spans="2:18" ht="15.75" customHeight="1">
      <c r="B1228" s="107" t="s">
        <v>570</v>
      </c>
      <c r="C1228" s="107" t="s">
        <v>448</v>
      </c>
      <c r="D1228" s="107" t="s">
        <v>642</v>
      </c>
      <c r="E1228" s="107" t="str">
        <f t="shared" si="307"/>
        <v>hydro</v>
      </c>
      <c r="F1228" s="107">
        <f>F502/SUMIFS(F$3:F$722,$B$3:$B$722,$B1228)*SUMIFS(Calculations!$E$3:$E$53,Calculations!$A$3:$A$53,$B1228)</f>
        <v>0</v>
      </c>
      <c r="G1228" s="107">
        <f>G502/SUMIFS(G$3:G$722,$B$3:$B$722,$B1228)*SUMIFS(Calculations!$E$3:$E$53,Calculations!$A$3:$A$53,$B1228)</f>
        <v>0</v>
      </c>
      <c r="H1228" s="107">
        <f>H502/SUMIFS(H$3:H$722,$B$3:$B$722,$B1228)*SUMIFS(Calculations!$E$3:$E$53,Calculations!$A$3:$A$53,$B1228)</f>
        <v>0</v>
      </c>
      <c r="I1228" s="107">
        <f>I502/SUMIFS(I$3:I$722,$B$3:$B$722,$B1228)*SUMIFS(Calculations!$E$3:$E$53,Calculations!$A$3:$A$53,$B1228)</f>
        <v>0</v>
      </c>
      <c r="J1228" s="107">
        <f>J502/SUMIFS(J$3:J$722,$B$3:$B$722,$B1228)*SUMIFS(Calculations!$E$3:$E$53,Calculations!$A$3:$A$53,$B1228)</f>
        <v>0</v>
      </c>
      <c r="K1228" s="107">
        <f>K502/SUMIFS(K$3:K$722,$B$3:$B$722,$B1228)*SUMIFS(Calculations!$E$3:$E$53,Calculations!$A$3:$A$53,$B1228)</f>
        <v>0</v>
      </c>
      <c r="L1228" s="107">
        <f>L502/SUMIFS(L$3:L$722,$B$3:$B$722,$B1228)*SUMIFS(Calculations!$E$3:$E$53,Calculations!$A$3:$A$53,$B1228)</f>
        <v>0</v>
      </c>
      <c r="M1228" s="107">
        <f>M502/SUMIFS(M$3:M$722,$B$3:$B$722,$B1228)*SUMIFS(Calculations!$E$3:$E$53,Calculations!$A$3:$A$53,$B1228)</f>
        <v>0</v>
      </c>
      <c r="N1228" s="107">
        <f>N502/SUMIFS(N$3:N$722,$B$3:$B$722,$B1228)*SUMIFS(Calculations!$E$3:$E$53,Calculations!$A$3:$A$53,$B1228)</f>
        <v>0</v>
      </c>
      <c r="O1228" s="107">
        <f>O502/SUMIFS(O$3:O$722,$B$3:$B$722,$B1228)*SUMIFS(Calculations!$E$3:$E$53,Calculations!$A$3:$A$53,$B1228)</f>
        <v>0</v>
      </c>
      <c r="P1228" s="107">
        <f>P502/SUMIFS(P$3:P$722,$B$3:$B$722,$B1228)*SUMIFS(Calculations!$E$3:$E$53,Calculations!$A$3:$A$53,$B1228)</f>
        <v>0</v>
      </c>
      <c r="Q1228" s="107">
        <f>Q502/SUMIFS(Q$3:Q$722,$B$3:$B$722,$B1228)*SUMIFS(Calculations!$E$3:$E$53,Calculations!$A$3:$A$53,$B1228)</f>
        <v>0</v>
      </c>
      <c r="R1228" s="107">
        <f>R502/SUMIFS(R$3:R$722,$B$3:$B$722,$B1228)*SUMIFS(Calculations!$E$3:$E$53,Calculations!$A$3:$A$53,$B1228)</f>
        <v>0</v>
      </c>
    </row>
    <row r="1229" spans="2:18" ht="15.75" customHeight="1">
      <c r="B1229" s="107" t="s">
        <v>570</v>
      </c>
      <c r="C1229" s="107" t="s">
        <v>448</v>
      </c>
      <c r="D1229" s="107" t="s">
        <v>632</v>
      </c>
      <c r="E1229" s="107" t="str">
        <f t="shared" si="307"/>
        <v>hydro</v>
      </c>
      <c r="F1229" s="107">
        <f>F503/SUMIFS(F$3:F$722,$B$3:$B$722,$B1229)*SUMIFS(Calculations!$E$3:$E$53,Calculations!$A$3:$A$53,$B1229)</f>
        <v>0</v>
      </c>
      <c r="G1229" s="107">
        <f>G503/SUMIFS(G$3:G$722,$B$3:$B$722,$B1229)*SUMIFS(Calculations!$E$3:$E$53,Calculations!$A$3:$A$53,$B1229)</f>
        <v>0</v>
      </c>
      <c r="H1229" s="107">
        <f>H503/SUMIFS(H$3:H$722,$B$3:$B$722,$B1229)*SUMIFS(Calculations!$E$3:$E$53,Calculations!$A$3:$A$53,$B1229)</f>
        <v>0</v>
      </c>
      <c r="I1229" s="107">
        <f>I503/SUMIFS(I$3:I$722,$B$3:$B$722,$B1229)*SUMIFS(Calculations!$E$3:$E$53,Calculations!$A$3:$A$53,$B1229)</f>
        <v>0</v>
      </c>
      <c r="J1229" s="107">
        <f>J503/SUMIFS(J$3:J$722,$B$3:$B$722,$B1229)*SUMIFS(Calculations!$E$3:$E$53,Calculations!$A$3:$A$53,$B1229)</f>
        <v>0</v>
      </c>
      <c r="K1229" s="107">
        <f>K503/SUMIFS(K$3:K$722,$B$3:$B$722,$B1229)*SUMIFS(Calculations!$E$3:$E$53,Calculations!$A$3:$A$53,$B1229)</f>
        <v>0</v>
      </c>
      <c r="L1229" s="107">
        <f>L503/SUMIFS(L$3:L$722,$B$3:$B$722,$B1229)*SUMIFS(Calculations!$E$3:$E$53,Calculations!$A$3:$A$53,$B1229)</f>
        <v>0</v>
      </c>
      <c r="M1229" s="107">
        <f>M503/SUMIFS(M$3:M$722,$B$3:$B$722,$B1229)*SUMIFS(Calculations!$E$3:$E$53,Calculations!$A$3:$A$53,$B1229)</f>
        <v>0</v>
      </c>
      <c r="N1229" s="107">
        <f>N503/SUMIFS(N$3:N$722,$B$3:$B$722,$B1229)*SUMIFS(Calculations!$E$3:$E$53,Calculations!$A$3:$A$53,$B1229)</f>
        <v>0</v>
      </c>
      <c r="O1229" s="107">
        <f>O503/SUMIFS(O$3:O$722,$B$3:$B$722,$B1229)*SUMIFS(Calculations!$E$3:$E$53,Calculations!$A$3:$A$53,$B1229)</f>
        <v>0</v>
      </c>
      <c r="P1229" s="107">
        <f>P503/SUMIFS(P$3:P$722,$B$3:$B$722,$B1229)*SUMIFS(Calculations!$E$3:$E$53,Calculations!$A$3:$A$53,$B1229)</f>
        <v>0</v>
      </c>
      <c r="Q1229" s="107">
        <f>Q503/SUMIFS(Q$3:Q$722,$B$3:$B$722,$B1229)*SUMIFS(Calculations!$E$3:$E$53,Calculations!$A$3:$A$53,$B1229)</f>
        <v>0</v>
      </c>
      <c r="R1229" s="107">
        <f>R503/SUMIFS(R$3:R$722,$B$3:$B$722,$B1229)*SUMIFS(Calculations!$E$3:$E$53,Calculations!$A$3:$A$53,$B1229)</f>
        <v>0</v>
      </c>
    </row>
    <row r="1230" spans="2:18" ht="15.75" customHeight="1">
      <c r="B1230" s="107" t="s">
        <v>570</v>
      </c>
      <c r="C1230" s="107" t="s">
        <v>448</v>
      </c>
      <c r="D1230" s="107" t="s">
        <v>643</v>
      </c>
      <c r="E1230" s="107" t="str">
        <f t="shared" si="307"/>
        <v>onshore wind</v>
      </c>
      <c r="F1230" s="107">
        <f>F504/SUMIFS(F$3:F$722,$B$3:$B$722,$B1230)*SUMIFS(Calculations!$E$3:$E$53,Calculations!$A$3:$A$53,$B1230)</f>
        <v>0</v>
      </c>
      <c r="G1230" s="107">
        <f>G504/SUMIFS(G$3:G$722,$B$3:$B$722,$B1230)*SUMIFS(Calculations!$E$3:$E$53,Calculations!$A$3:$A$53,$B1230)</f>
        <v>0</v>
      </c>
      <c r="H1230" s="107">
        <f>H504/SUMIFS(H$3:H$722,$B$3:$B$722,$B1230)*SUMIFS(Calculations!$E$3:$E$53,Calculations!$A$3:$A$53,$B1230)</f>
        <v>0</v>
      </c>
      <c r="I1230" s="107">
        <f>I504/SUMIFS(I$3:I$722,$B$3:$B$722,$B1230)*SUMIFS(Calculations!$E$3:$E$53,Calculations!$A$3:$A$53,$B1230)</f>
        <v>0</v>
      </c>
      <c r="J1230" s="107">
        <f>J504/SUMIFS(J$3:J$722,$B$3:$B$722,$B1230)*SUMIFS(Calculations!$E$3:$E$53,Calculations!$A$3:$A$53,$B1230)</f>
        <v>0</v>
      </c>
      <c r="K1230" s="107">
        <f>K504/SUMIFS(K$3:K$722,$B$3:$B$722,$B1230)*SUMIFS(Calculations!$E$3:$E$53,Calculations!$A$3:$A$53,$B1230)</f>
        <v>0</v>
      </c>
      <c r="L1230" s="107">
        <f>L504/SUMIFS(L$3:L$722,$B$3:$B$722,$B1230)*SUMIFS(Calculations!$E$3:$E$53,Calculations!$A$3:$A$53,$B1230)</f>
        <v>0</v>
      </c>
      <c r="M1230" s="107">
        <f>M504/SUMIFS(M$3:M$722,$B$3:$B$722,$B1230)*SUMIFS(Calculations!$E$3:$E$53,Calculations!$A$3:$A$53,$B1230)</f>
        <v>0</v>
      </c>
      <c r="N1230" s="107">
        <f>N504/SUMIFS(N$3:N$722,$B$3:$B$722,$B1230)*SUMIFS(Calculations!$E$3:$E$53,Calculations!$A$3:$A$53,$B1230)</f>
        <v>0</v>
      </c>
      <c r="O1230" s="107">
        <f>O504/SUMIFS(O$3:O$722,$B$3:$B$722,$B1230)*SUMIFS(Calculations!$E$3:$E$53,Calculations!$A$3:$A$53,$B1230)</f>
        <v>0</v>
      </c>
      <c r="P1230" s="107">
        <f>P504/SUMIFS(P$3:P$722,$B$3:$B$722,$B1230)*SUMIFS(Calculations!$E$3:$E$53,Calculations!$A$3:$A$53,$B1230)</f>
        <v>0</v>
      </c>
      <c r="Q1230" s="107">
        <f>Q504/SUMIFS(Q$3:Q$722,$B$3:$B$722,$B1230)*SUMIFS(Calculations!$E$3:$E$53,Calculations!$A$3:$A$53,$B1230)</f>
        <v>0</v>
      </c>
      <c r="R1230" s="107">
        <f>R504/SUMIFS(R$3:R$722,$B$3:$B$722,$B1230)*SUMIFS(Calculations!$E$3:$E$53,Calculations!$A$3:$A$53,$B1230)</f>
        <v>0</v>
      </c>
    </row>
    <row r="1231" spans="2:18" ht="15.75" customHeight="1">
      <c r="B1231" s="107" t="s">
        <v>570</v>
      </c>
      <c r="C1231" s="107" t="s">
        <v>448</v>
      </c>
      <c r="D1231" s="107" t="s">
        <v>644</v>
      </c>
      <c r="E1231" s="107" t="str">
        <f t="shared" si="307"/>
        <v>natural gas nonpeaker</v>
      </c>
      <c r="F1231" s="107">
        <f>F505/SUMIFS(F$3:F$722,$B$3:$B$722,$B1231)*SUMIFS(Calculations!$E$3:$E$53,Calculations!$A$3:$A$53,$B1231)</f>
        <v>0</v>
      </c>
      <c r="G1231" s="107">
        <f>G505/SUMIFS(G$3:G$722,$B$3:$B$722,$B1231)*SUMIFS(Calculations!$E$3:$E$53,Calculations!$A$3:$A$53,$B1231)</f>
        <v>0</v>
      </c>
      <c r="H1231" s="107">
        <f>H505/SUMIFS(H$3:H$722,$B$3:$B$722,$B1231)*SUMIFS(Calculations!$E$3:$E$53,Calculations!$A$3:$A$53,$B1231)</f>
        <v>0</v>
      </c>
      <c r="I1231" s="107">
        <f>I505/SUMIFS(I$3:I$722,$B$3:$B$722,$B1231)*SUMIFS(Calculations!$E$3:$E$53,Calculations!$A$3:$A$53,$B1231)</f>
        <v>0</v>
      </c>
      <c r="J1231" s="107">
        <f>J505/SUMIFS(J$3:J$722,$B$3:$B$722,$B1231)*SUMIFS(Calculations!$E$3:$E$53,Calculations!$A$3:$A$53,$B1231)</f>
        <v>0</v>
      </c>
      <c r="K1231" s="107">
        <f>K505/SUMIFS(K$3:K$722,$B$3:$B$722,$B1231)*SUMIFS(Calculations!$E$3:$E$53,Calculations!$A$3:$A$53,$B1231)</f>
        <v>0</v>
      </c>
      <c r="L1231" s="107">
        <f>L505/SUMIFS(L$3:L$722,$B$3:$B$722,$B1231)*SUMIFS(Calculations!$E$3:$E$53,Calculations!$A$3:$A$53,$B1231)</f>
        <v>0</v>
      </c>
      <c r="M1231" s="107">
        <f>M505/SUMIFS(M$3:M$722,$B$3:$B$722,$B1231)*SUMIFS(Calculations!$E$3:$E$53,Calculations!$A$3:$A$53,$B1231)</f>
        <v>0</v>
      </c>
      <c r="N1231" s="107">
        <f>N505/SUMIFS(N$3:N$722,$B$3:$B$722,$B1231)*SUMIFS(Calculations!$E$3:$E$53,Calculations!$A$3:$A$53,$B1231)</f>
        <v>0</v>
      </c>
      <c r="O1231" s="107">
        <f>O505/SUMIFS(O$3:O$722,$B$3:$B$722,$B1231)*SUMIFS(Calculations!$E$3:$E$53,Calculations!$A$3:$A$53,$B1231)</f>
        <v>0</v>
      </c>
      <c r="P1231" s="107">
        <f>P505/SUMIFS(P$3:P$722,$B$3:$B$722,$B1231)*SUMIFS(Calculations!$E$3:$E$53,Calculations!$A$3:$A$53,$B1231)</f>
        <v>0</v>
      </c>
      <c r="Q1231" s="107">
        <f>Q505/SUMIFS(Q$3:Q$722,$B$3:$B$722,$B1231)*SUMIFS(Calculations!$E$3:$E$53,Calculations!$A$3:$A$53,$B1231)</f>
        <v>0</v>
      </c>
      <c r="R1231" s="107">
        <f>R505/SUMIFS(R$3:R$722,$B$3:$B$722,$B1231)*SUMIFS(Calculations!$E$3:$E$53,Calculations!$A$3:$A$53,$B1231)</f>
        <v>0</v>
      </c>
    </row>
    <row r="1232" spans="2:18" ht="15.75" customHeight="1">
      <c r="B1232" s="107" t="s">
        <v>570</v>
      </c>
      <c r="C1232" s="107" t="s">
        <v>448</v>
      </c>
      <c r="D1232" s="107" t="s">
        <v>645</v>
      </c>
      <c r="E1232" s="107" t="str">
        <f t="shared" si="307"/>
        <v>natural gas peaker</v>
      </c>
      <c r="F1232" s="107">
        <f>F506/SUMIFS(F$3:F$722,$B$3:$B$722,$B1232)*SUMIFS(Calculations!$E$3:$E$53,Calculations!$A$3:$A$53,$B1232)</f>
        <v>0</v>
      </c>
      <c r="G1232" s="107">
        <f>G506/SUMIFS(G$3:G$722,$B$3:$B$722,$B1232)*SUMIFS(Calculations!$E$3:$E$53,Calculations!$A$3:$A$53,$B1232)</f>
        <v>0</v>
      </c>
      <c r="H1232" s="107">
        <f>H506/SUMIFS(H$3:H$722,$B$3:$B$722,$B1232)*SUMIFS(Calculations!$E$3:$E$53,Calculations!$A$3:$A$53,$B1232)</f>
        <v>0</v>
      </c>
      <c r="I1232" s="107">
        <f>I506/SUMIFS(I$3:I$722,$B$3:$B$722,$B1232)*SUMIFS(Calculations!$E$3:$E$53,Calculations!$A$3:$A$53,$B1232)</f>
        <v>0</v>
      </c>
      <c r="J1232" s="107">
        <f>J506/SUMIFS(J$3:J$722,$B$3:$B$722,$B1232)*SUMIFS(Calculations!$E$3:$E$53,Calculations!$A$3:$A$53,$B1232)</f>
        <v>0</v>
      </c>
      <c r="K1232" s="107">
        <f>K506/SUMIFS(K$3:K$722,$B$3:$B$722,$B1232)*SUMIFS(Calculations!$E$3:$E$53,Calculations!$A$3:$A$53,$B1232)</f>
        <v>0</v>
      </c>
      <c r="L1232" s="107">
        <f>L506/SUMIFS(L$3:L$722,$B$3:$B$722,$B1232)*SUMIFS(Calculations!$E$3:$E$53,Calculations!$A$3:$A$53,$B1232)</f>
        <v>0</v>
      </c>
      <c r="M1232" s="107">
        <f>M506/SUMIFS(M$3:M$722,$B$3:$B$722,$B1232)*SUMIFS(Calculations!$E$3:$E$53,Calculations!$A$3:$A$53,$B1232)</f>
        <v>0</v>
      </c>
      <c r="N1232" s="107">
        <f>N506/SUMIFS(N$3:N$722,$B$3:$B$722,$B1232)*SUMIFS(Calculations!$E$3:$E$53,Calculations!$A$3:$A$53,$B1232)</f>
        <v>0</v>
      </c>
      <c r="O1232" s="107">
        <f>O506/SUMIFS(O$3:O$722,$B$3:$B$722,$B1232)*SUMIFS(Calculations!$E$3:$E$53,Calculations!$A$3:$A$53,$B1232)</f>
        <v>0</v>
      </c>
      <c r="P1232" s="107">
        <f>P506/SUMIFS(P$3:P$722,$B$3:$B$722,$B1232)*SUMIFS(Calculations!$E$3:$E$53,Calculations!$A$3:$A$53,$B1232)</f>
        <v>0</v>
      </c>
      <c r="Q1232" s="107">
        <f>Q506/SUMIFS(Q$3:Q$722,$B$3:$B$722,$B1232)*SUMIFS(Calculations!$E$3:$E$53,Calculations!$A$3:$A$53,$B1232)</f>
        <v>0</v>
      </c>
      <c r="R1232" s="107">
        <f>R506/SUMIFS(R$3:R$722,$B$3:$B$722,$B1232)*SUMIFS(Calculations!$E$3:$E$53,Calculations!$A$3:$A$53,$B1232)</f>
        <v>0</v>
      </c>
    </row>
    <row r="1233" spans="2:18" ht="15.75" customHeight="1">
      <c r="B1233" s="107" t="s">
        <v>570</v>
      </c>
      <c r="C1233" s="107" t="s">
        <v>448</v>
      </c>
      <c r="D1233" s="107" t="s">
        <v>646</v>
      </c>
      <c r="E1233" s="107" t="str">
        <f t="shared" si="307"/>
        <v>nuclear</v>
      </c>
      <c r="F1233" s="107">
        <f>F507/SUMIFS(F$3:F$722,$B$3:$B$722,$B1233)*SUMIFS(Calculations!$E$3:$E$53,Calculations!$A$3:$A$53,$B1233)</f>
        <v>0</v>
      </c>
      <c r="G1233" s="107">
        <f>G507/SUMIFS(G$3:G$722,$B$3:$B$722,$B1233)*SUMIFS(Calculations!$E$3:$E$53,Calculations!$A$3:$A$53,$B1233)</f>
        <v>0</v>
      </c>
      <c r="H1233" s="107">
        <f>H507/SUMIFS(H$3:H$722,$B$3:$B$722,$B1233)*SUMIFS(Calculations!$E$3:$E$53,Calculations!$A$3:$A$53,$B1233)</f>
        <v>0</v>
      </c>
      <c r="I1233" s="107">
        <f>I507/SUMIFS(I$3:I$722,$B$3:$B$722,$B1233)*SUMIFS(Calculations!$E$3:$E$53,Calculations!$A$3:$A$53,$B1233)</f>
        <v>0</v>
      </c>
      <c r="J1233" s="107">
        <f>J507/SUMIFS(J$3:J$722,$B$3:$B$722,$B1233)*SUMIFS(Calculations!$E$3:$E$53,Calculations!$A$3:$A$53,$B1233)</f>
        <v>0</v>
      </c>
      <c r="K1233" s="107">
        <f>K507/SUMIFS(K$3:K$722,$B$3:$B$722,$B1233)*SUMIFS(Calculations!$E$3:$E$53,Calculations!$A$3:$A$53,$B1233)</f>
        <v>0</v>
      </c>
      <c r="L1233" s="107">
        <f>L507/SUMIFS(L$3:L$722,$B$3:$B$722,$B1233)*SUMIFS(Calculations!$E$3:$E$53,Calculations!$A$3:$A$53,$B1233)</f>
        <v>0</v>
      </c>
      <c r="M1233" s="107">
        <f>M507/SUMIFS(M$3:M$722,$B$3:$B$722,$B1233)*SUMIFS(Calculations!$E$3:$E$53,Calculations!$A$3:$A$53,$B1233)</f>
        <v>0</v>
      </c>
      <c r="N1233" s="107">
        <f>N507/SUMIFS(N$3:N$722,$B$3:$B$722,$B1233)*SUMIFS(Calculations!$E$3:$E$53,Calculations!$A$3:$A$53,$B1233)</f>
        <v>0</v>
      </c>
      <c r="O1233" s="107">
        <f>O507/SUMIFS(O$3:O$722,$B$3:$B$722,$B1233)*SUMIFS(Calculations!$E$3:$E$53,Calculations!$A$3:$A$53,$B1233)</f>
        <v>0</v>
      </c>
      <c r="P1233" s="107">
        <f>P507/SUMIFS(P$3:P$722,$B$3:$B$722,$B1233)*SUMIFS(Calculations!$E$3:$E$53,Calculations!$A$3:$A$53,$B1233)</f>
        <v>0</v>
      </c>
      <c r="Q1233" s="107">
        <f>Q507/SUMIFS(Q$3:Q$722,$B$3:$B$722,$B1233)*SUMIFS(Calculations!$E$3:$E$53,Calculations!$A$3:$A$53,$B1233)</f>
        <v>0</v>
      </c>
      <c r="R1233" s="107">
        <f>R507/SUMIFS(R$3:R$722,$B$3:$B$722,$B1233)*SUMIFS(Calculations!$E$3:$E$53,Calculations!$A$3:$A$53,$B1233)</f>
        <v>0</v>
      </c>
    </row>
    <row r="1234" spans="2:18" ht="15.75" customHeight="1">
      <c r="B1234" s="107" t="s">
        <v>570</v>
      </c>
      <c r="C1234" s="107" t="s">
        <v>448</v>
      </c>
      <c r="D1234" s="107" t="s">
        <v>647</v>
      </c>
      <c r="E1234" s="107" t="str">
        <f t="shared" si="307"/>
        <v>offshore wind</v>
      </c>
      <c r="F1234" s="107">
        <f>F508/SUMIFS(F$3:F$722,$B$3:$B$722,$B1234)*SUMIFS(Calculations!$E$3:$E$53,Calculations!$A$3:$A$53,$B1234)</f>
        <v>0</v>
      </c>
      <c r="G1234" s="107">
        <f>G508/SUMIFS(G$3:G$722,$B$3:$B$722,$B1234)*SUMIFS(Calculations!$E$3:$E$53,Calculations!$A$3:$A$53,$B1234)</f>
        <v>0</v>
      </c>
      <c r="H1234" s="107">
        <f>H508/SUMIFS(H$3:H$722,$B$3:$B$722,$B1234)*SUMIFS(Calculations!$E$3:$E$53,Calculations!$A$3:$A$53,$B1234)</f>
        <v>0</v>
      </c>
      <c r="I1234" s="107">
        <f>I508/SUMIFS(I$3:I$722,$B$3:$B$722,$B1234)*SUMIFS(Calculations!$E$3:$E$53,Calculations!$A$3:$A$53,$B1234)</f>
        <v>0</v>
      </c>
      <c r="J1234" s="107">
        <f>J508/SUMIFS(J$3:J$722,$B$3:$B$722,$B1234)*SUMIFS(Calculations!$E$3:$E$53,Calculations!$A$3:$A$53,$B1234)</f>
        <v>0</v>
      </c>
      <c r="K1234" s="107">
        <f>K508/SUMIFS(K$3:K$722,$B$3:$B$722,$B1234)*SUMIFS(Calculations!$E$3:$E$53,Calculations!$A$3:$A$53,$B1234)</f>
        <v>0</v>
      </c>
      <c r="L1234" s="107">
        <f>L508/SUMIFS(L$3:L$722,$B$3:$B$722,$B1234)*SUMIFS(Calculations!$E$3:$E$53,Calculations!$A$3:$A$53,$B1234)</f>
        <v>0</v>
      </c>
      <c r="M1234" s="107">
        <f>M508/SUMIFS(M$3:M$722,$B$3:$B$722,$B1234)*SUMIFS(Calculations!$E$3:$E$53,Calculations!$A$3:$A$53,$B1234)</f>
        <v>0</v>
      </c>
      <c r="N1234" s="107">
        <f>N508/SUMIFS(N$3:N$722,$B$3:$B$722,$B1234)*SUMIFS(Calculations!$E$3:$E$53,Calculations!$A$3:$A$53,$B1234)</f>
        <v>0</v>
      </c>
      <c r="O1234" s="107">
        <f>O508/SUMIFS(O$3:O$722,$B$3:$B$722,$B1234)*SUMIFS(Calculations!$E$3:$E$53,Calculations!$A$3:$A$53,$B1234)</f>
        <v>0</v>
      </c>
      <c r="P1234" s="107">
        <f>P508/SUMIFS(P$3:P$722,$B$3:$B$722,$B1234)*SUMIFS(Calculations!$E$3:$E$53,Calculations!$A$3:$A$53,$B1234)</f>
        <v>0</v>
      </c>
      <c r="Q1234" s="107">
        <f>Q508/SUMIFS(Q$3:Q$722,$B$3:$B$722,$B1234)*SUMIFS(Calculations!$E$3:$E$53,Calculations!$A$3:$A$53,$B1234)</f>
        <v>0</v>
      </c>
      <c r="R1234" s="107">
        <f>R508/SUMIFS(R$3:R$722,$B$3:$B$722,$B1234)*SUMIFS(Calculations!$E$3:$E$53,Calculations!$A$3:$A$53,$B1234)</f>
        <v>0</v>
      </c>
    </row>
    <row r="1235" spans="2:18" ht="15.75" customHeight="1">
      <c r="B1235" s="107" t="s">
        <v>570</v>
      </c>
      <c r="C1235" s="107" t="s">
        <v>448</v>
      </c>
      <c r="D1235" s="107" t="s">
        <v>648</v>
      </c>
      <c r="E1235" s="107" t="str">
        <f t="shared" si="307"/>
        <v>crude oil</v>
      </c>
      <c r="F1235" s="107">
        <f>F509/SUMIFS(F$3:F$722,$B$3:$B$722,$B1235)*SUMIFS(Calculations!$E$3:$E$53,Calculations!$A$3:$A$53,$B1235)</f>
        <v>0</v>
      </c>
      <c r="G1235" s="107">
        <f>G509/SUMIFS(G$3:G$722,$B$3:$B$722,$B1235)*SUMIFS(Calculations!$E$3:$E$53,Calculations!$A$3:$A$53,$B1235)</f>
        <v>0</v>
      </c>
      <c r="H1235" s="107">
        <f>H509/SUMIFS(H$3:H$722,$B$3:$B$722,$B1235)*SUMIFS(Calculations!$E$3:$E$53,Calculations!$A$3:$A$53,$B1235)</f>
        <v>0</v>
      </c>
      <c r="I1235" s="107">
        <f>I509/SUMIFS(I$3:I$722,$B$3:$B$722,$B1235)*SUMIFS(Calculations!$E$3:$E$53,Calculations!$A$3:$A$53,$B1235)</f>
        <v>0</v>
      </c>
      <c r="J1235" s="107">
        <f>J509/SUMIFS(J$3:J$722,$B$3:$B$722,$B1235)*SUMIFS(Calculations!$E$3:$E$53,Calculations!$A$3:$A$53,$B1235)</f>
        <v>0</v>
      </c>
      <c r="K1235" s="107">
        <f>K509/SUMIFS(K$3:K$722,$B$3:$B$722,$B1235)*SUMIFS(Calculations!$E$3:$E$53,Calculations!$A$3:$A$53,$B1235)</f>
        <v>0</v>
      </c>
      <c r="L1235" s="107">
        <f>L509/SUMIFS(L$3:L$722,$B$3:$B$722,$B1235)*SUMIFS(Calculations!$E$3:$E$53,Calculations!$A$3:$A$53,$B1235)</f>
        <v>0</v>
      </c>
      <c r="M1235" s="107">
        <f>M509/SUMIFS(M$3:M$722,$B$3:$B$722,$B1235)*SUMIFS(Calculations!$E$3:$E$53,Calculations!$A$3:$A$53,$B1235)</f>
        <v>0</v>
      </c>
      <c r="N1235" s="107">
        <f>N509/SUMIFS(N$3:N$722,$B$3:$B$722,$B1235)*SUMIFS(Calculations!$E$3:$E$53,Calculations!$A$3:$A$53,$B1235)</f>
        <v>0</v>
      </c>
      <c r="O1235" s="107">
        <f>O509/SUMIFS(O$3:O$722,$B$3:$B$722,$B1235)*SUMIFS(Calculations!$E$3:$E$53,Calculations!$A$3:$A$53,$B1235)</f>
        <v>0</v>
      </c>
      <c r="P1235" s="107">
        <f>P509/SUMIFS(P$3:P$722,$B$3:$B$722,$B1235)*SUMIFS(Calculations!$E$3:$E$53,Calculations!$A$3:$A$53,$B1235)</f>
        <v>0</v>
      </c>
      <c r="Q1235" s="107">
        <f>Q509/SUMIFS(Q$3:Q$722,$B$3:$B$722,$B1235)*SUMIFS(Calculations!$E$3:$E$53,Calculations!$A$3:$A$53,$B1235)</f>
        <v>0</v>
      </c>
      <c r="R1235" s="107">
        <f>R509/SUMIFS(R$3:R$722,$B$3:$B$722,$B1235)*SUMIFS(Calculations!$E$3:$E$53,Calculations!$A$3:$A$53,$B1235)</f>
        <v>0</v>
      </c>
    </row>
    <row r="1236" spans="2:18" ht="15.75" customHeight="1">
      <c r="B1236" s="107" t="s">
        <v>570</v>
      </c>
      <c r="C1236" s="107" t="s">
        <v>448</v>
      </c>
      <c r="D1236" s="107" t="s">
        <v>649</v>
      </c>
      <c r="E1236" s="107" t="str">
        <f t="shared" si="307"/>
        <v>solar PV</v>
      </c>
      <c r="F1236" s="107">
        <f>F510/SUMIFS(F$3:F$722,$B$3:$B$722,$B1236)*SUMIFS(Calculations!$E$3:$E$53,Calculations!$A$3:$A$53,$B1236)</f>
        <v>0</v>
      </c>
      <c r="G1236" s="107">
        <f>G510/SUMIFS(G$3:G$722,$B$3:$B$722,$B1236)*SUMIFS(Calculations!$E$3:$E$53,Calculations!$A$3:$A$53,$B1236)</f>
        <v>0</v>
      </c>
      <c r="H1236" s="107">
        <f>H510/SUMIFS(H$3:H$722,$B$3:$B$722,$B1236)*SUMIFS(Calculations!$E$3:$E$53,Calculations!$A$3:$A$53,$B1236)</f>
        <v>0</v>
      </c>
      <c r="I1236" s="107">
        <f>I510/SUMIFS(I$3:I$722,$B$3:$B$722,$B1236)*SUMIFS(Calculations!$E$3:$E$53,Calculations!$A$3:$A$53,$B1236)</f>
        <v>0</v>
      </c>
      <c r="J1236" s="107">
        <f>J510/SUMIFS(J$3:J$722,$B$3:$B$722,$B1236)*SUMIFS(Calculations!$E$3:$E$53,Calculations!$A$3:$A$53,$B1236)</f>
        <v>0</v>
      </c>
      <c r="K1236" s="107">
        <f>K510/SUMIFS(K$3:K$722,$B$3:$B$722,$B1236)*SUMIFS(Calculations!$E$3:$E$53,Calculations!$A$3:$A$53,$B1236)</f>
        <v>0</v>
      </c>
      <c r="L1236" s="107">
        <f>L510/SUMIFS(L$3:L$722,$B$3:$B$722,$B1236)*SUMIFS(Calculations!$E$3:$E$53,Calculations!$A$3:$A$53,$B1236)</f>
        <v>0</v>
      </c>
      <c r="M1236" s="107">
        <f>M510/SUMIFS(M$3:M$722,$B$3:$B$722,$B1236)*SUMIFS(Calculations!$E$3:$E$53,Calculations!$A$3:$A$53,$B1236)</f>
        <v>0</v>
      </c>
      <c r="N1236" s="107">
        <f>N510/SUMIFS(N$3:N$722,$B$3:$B$722,$B1236)*SUMIFS(Calculations!$E$3:$E$53,Calculations!$A$3:$A$53,$B1236)</f>
        <v>0</v>
      </c>
      <c r="O1236" s="107">
        <f>O510/SUMIFS(O$3:O$722,$B$3:$B$722,$B1236)*SUMIFS(Calculations!$E$3:$E$53,Calculations!$A$3:$A$53,$B1236)</f>
        <v>0</v>
      </c>
      <c r="P1236" s="107">
        <f>P510/SUMIFS(P$3:P$722,$B$3:$B$722,$B1236)*SUMIFS(Calculations!$E$3:$E$53,Calculations!$A$3:$A$53,$B1236)</f>
        <v>0</v>
      </c>
      <c r="Q1236" s="107">
        <f>Q510/SUMIFS(Q$3:Q$722,$B$3:$B$722,$B1236)*SUMIFS(Calculations!$E$3:$E$53,Calculations!$A$3:$A$53,$B1236)</f>
        <v>0</v>
      </c>
      <c r="R1236" s="107">
        <f>R510/SUMIFS(R$3:R$722,$B$3:$B$722,$B1236)*SUMIFS(Calculations!$E$3:$E$53,Calculations!$A$3:$A$53,$B1236)</f>
        <v>0</v>
      </c>
    </row>
    <row r="1237" spans="2:18" ht="15.75" customHeight="1">
      <c r="B1237" s="107" t="s">
        <v>570</v>
      </c>
      <c r="C1237" s="107" t="s">
        <v>448</v>
      </c>
      <c r="D1237" s="107" t="s">
        <v>650</v>
      </c>
      <c r="E1237" s="107" t="str">
        <f t="shared" si="307"/>
        <v>storage</v>
      </c>
      <c r="F1237" s="107">
        <f>F511/SUMIFS(F$3:F$722,$B$3:$B$722,$B1237)*SUMIFS(Calculations!$E$3:$E$53,Calculations!$A$3:$A$53,$B1237)</f>
        <v>0</v>
      </c>
      <c r="G1237" s="107">
        <f>G511/SUMIFS(G$3:G$722,$B$3:$B$722,$B1237)*SUMIFS(Calculations!$E$3:$E$53,Calculations!$A$3:$A$53,$B1237)</f>
        <v>0</v>
      </c>
      <c r="H1237" s="107">
        <f>H511/SUMIFS(H$3:H$722,$B$3:$B$722,$B1237)*SUMIFS(Calculations!$E$3:$E$53,Calculations!$A$3:$A$53,$B1237)</f>
        <v>0</v>
      </c>
      <c r="I1237" s="107">
        <f>I511/SUMIFS(I$3:I$722,$B$3:$B$722,$B1237)*SUMIFS(Calculations!$E$3:$E$53,Calculations!$A$3:$A$53,$B1237)</f>
        <v>0</v>
      </c>
      <c r="J1237" s="107">
        <f>J511/SUMIFS(J$3:J$722,$B$3:$B$722,$B1237)*SUMIFS(Calculations!$E$3:$E$53,Calculations!$A$3:$A$53,$B1237)</f>
        <v>0</v>
      </c>
      <c r="K1237" s="107">
        <f>K511/SUMIFS(K$3:K$722,$B$3:$B$722,$B1237)*SUMIFS(Calculations!$E$3:$E$53,Calculations!$A$3:$A$53,$B1237)</f>
        <v>0</v>
      </c>
      <c r="L1237" s="107">
        <f>L511/SUMIFS(L$3:L$722,$B$3:$B$722,$B1237)*SUMIFS(Calculations!$E$3:$E$53,Calculations!$A$3:$A$53,$B1237)</f>
        <v>0</v>
      </c>
      <c r="M1237" s="107">
        <f>M511/SUMIFS(M$3:M$722,$B$3:$B$722,$B1237)*SUMIFS(Calculations!$E$3:$E$53,Calculations!$A$3:$A$53,$B1237)</f>
        <v>0</v>
      </c>
      <c r="N1237" s="107">
        <f>N511/SUMIFS(N$3:N$722,$B$3:$B$722,$B1237)*SUMIFS(Calculations!$E$3:$E$53,Calculations!$A$3:$A$53,$B1237)</f>
        <v>0</v>
      </c>
      <c r="O1237" s="107">
        <f>O511/SUMIFS(O$3:O$722,$B$3:$B$722,$B1237)*SUMIFS(Calculations!$E$3:$E$53,Calculations!$A$3:$A$53,$B1237)</f>
        <v>0</v>
      </c>
      <c r="P1237" s="107">
        <f>P511/SUMIFS(P$3:P$722,$B$3:$B$722,$B1237)*SUMIFS(Calculations!$E$3:$E$53,Calculations!$A$3:$A$53,$B1237)</f>
        <v>0</v>
      </c>
      <c r="Q1237" s="107">
        <f>Q511/SUMIFS(Q$3:Q$722,$B$3:$B$722,$B1237)*SUMIFS(Calculations!$E$3:$E$53,Calculations!$A$3:$A$53,$B1237)</f>
        <v>0</v>
      </c>
      <c r="R1237" s="107">
        <f>R511/SUMIFS(R$3:R$722,$B$3:$B$722,$B1237)*SUMIFS(Calculations!$E$3:$E$53,Calculations!$A$3:$A$53,$B1237)</f>
        <v>0</v>
      </c>
    </row>
    <row r="1238" spans="2:18" ht="15.75" customHeight="1">
      <c r="B1238" s="107" t="s">
        <v>570</v>
      </c>
      <c r="C1238" s="107" t="s">
        <v>448</v>
      </c>
      <c r="D1238" s="107" t="s">
        <v>652</v>
      </c>
      <c r="E1238" s="107" t="str">
        <f t="shared" si="307"/>
        <v>solar PV</v>
      </c>
      <c r="F1238" s="107">
        <f>F512/SUMIFS(F$3:F$722,$B$3:$B$722,$B1238)*SUMIFS(Calculations!$E$3:$E$53,Calculations!$A$3:$A$53,$B1238)</f>
        <v>0</v>
      </c>
      <c r="G1238" s="107">
        <f>G512/SUMIFS(G$3:G$722,$B$3:$B$722,$B1238)*SUMIFS(Calculations!$E$3:$E$53,Calculations!$A$3:$A$53,$B1238)</f>
        <v>0</v>
      </c>
      <c r="H1238" s="107">
        <f>H512/SUMIFS(H$3:H$722,$B$3:$B$722,$B1238)*SUMIFS(Calculations!$E$3:$E$53,Calculations!$A$3:$A$53,$B1238)</f>
        <v>0</v>
      </c>
      <c r="I1238" s="107">
        <f>I512/SUMIFS(I$3:I$722,$B$3:$B$722,$B1238)*SUMIFS(Calculations!$E$3:$E$53,Calculations!$A$3:$A$53,$B1238)</f>
        <v>0</v>
      </c>
      <c r="J1238" s="107">
        <f>J512/SUMIFS(J$3:J$722,$B$3:$B$722,$B1238)*SUMIFS(Calculations!$E$3:$E$53,Calculations!$A$3:$A$53,$B1238)</f>
        <v>0</v>
      </c>
      <c r="K1238" s="107">
        <f>K512/SUMIFS(K$3:K$722,$B$3:$B$722,$B1238)*SUMIFS(Calculations!$E$3:$E$53,Calculations!$A$3:$A$53,$B1238)</f>
        <v>0</v>
      </c>
      <c r="L1238" s="107">
        <f>L512/SUMIFS(L$3:L$722,$B$3:$B$722,$B1238)*SUMIFS(Calculations!$E$3:$E$53,Calculations!$A$3:$A$53,$B1238)</f>
        <v>0</v>
      </c>
      <c r="M1238" s="107">
        <f>M512/SUMIFS(M$3:M$722,$B$3:$B$722,$B1238)*SUMIFS(Calculations!$E$3:$E$53,Calculations!$A$3:$A$53,$B1238)</f>
        <v>0</v>
      </c>
      <c r="N1238" s="107">
        <f>N512/SUMIFS(N$3:N$722,$B$3:$B$722,$B1238)*SUMIFS(Calculations!$E$3:$E$53,Calculations!$A$3:$A$53,$B1238)</f>
        <v>0</v>
      </c>
      <c r="O1238" s="107">
        <f>O512/SUMIFS(O$3:O$722,$B$3:$B$722,$B1238)*SUMIFS(Calculations!$E$3:$E$53,Calculations!$A$3:$A$53,$B1238)</f>
        <v>0</v>
      </c>
      <c r="P1238" s="107">
        <f>P512/SUMIFS(P$3:P$722,$B$3:$B$722,$B1238)*SUMIFS(Calculations!$E$3:$E$53,Calculations!$A$3:$A$53,$B1238)</f>
        <v>0</v>
      </c>
      <c r="Q1238" s="107">
        <f>Q512/SUMIFS(Q$3:Q$722,$B$3:$B$722,$B1238)*SUMIFS(Calculations!$E$3:$E$53,Calculations!$A$3:$A$53,$B1238)</f>
        <v>0</v>
      </c>
      <c r="R1238" s="107">
        <f>R512/SUMIFS(R$3:R$722,$B$3:$B$722,$B1238)*SUMIFS(Calculations!$E$3:$E$53,Calculations!$A$3:$A$53,$B1238)</f>
        <v>0</v>
      </c>
    </row>
    <row r="1239" spans="2:18" ht="15.75" customHeight="1">
      <c r="B1239" s="107" t="s">
        <v>571</v>
      </c>
      <c r="C1239" s="107" t="s">
        <v>448</v>
      </c>
      <c r="D1239" s="107" t="s">
        <v>638</v>
      </c>
      <c r="E1239" s="107" t="str">
        <f t="shared" si="307"/>
        <v>biomass</v>
      </c>
      <c r="F1239" s="107">
        <f>F513/SUMIFS(F$3:F$722,$B$3:$B$722,$B1239)*SUMIFS(Calculations!$E$3:$E$53,Calculations!$A$3:$A$53,$B1239)</f>
        <v>0</v>
      </c>
      <c r="G1239" s="107">
        <f>G513/SUMIFS(G$3:G$722,$B$3:$B$722,$B1239)*SUMIFS(Calculations!$E$3:$E$53,Calculations!$A$3:$A$53,$B1239)</f>
        <v>0</v>
      </c>
      <c r="H1239" s="107">
        <f>H513/SUMIFS(H$3:H$722,$B$3:$B$722,$B1239)*SUMIFS(Calculations!$E$3:$E$53,Calculations!$A$3:$A$53,$B1239)</f>
        <v>0</v>
      </c>
      <c r="I1239" s="107">
        <f>I513/SUMIFS(I$3:I$722,$B$3:$B$722,$B1239)*SUMIFS(Calculations!$E$3:$E$53,Calculations!$A$3:$A$53,$B1239)</f>
        <v>0</v>
      </c>
      <c r="J1239" s="107">
        <f>J513/SUMIFS(J$3:J$722,$B$3:$B$722,$B1239)*SUMIFS(Calculations!$E$3:$E$53,Calculations!$A$3:$A$53,$B1239)</f>
        <v>0</v>
      </c>
      <c r="K1239" s="107">
        <f>K513/SUMIFS(K$3:K$722,$B$3:$B$722,$B1239)*SUMIFS(Calculations!$E$3:$E$53,Calculations!$A$3:$A$53,$B1239)</f>
        <v>0</v>
      </c>
      <c r="L1239" s="107">
        <f>L513/SUMIFS(L$3:L$722,$B$3:$B$722,$B1239)*SUMIFS(Calculations!$E$3:$E$53,Calculations!$A$3:$A$53,$B1239)</f>
        <v>0</v>
      </c>
      <c r="M1239" s="107">
        <f>M513/SUMIFS(M$3:M$722,$B$3:$B$722,$B1239)*SUMIFS(Calculations!$E$3:$E$53,Calculations!$A$3:$A$53,$B1239)</f>
        <v>0</v>
      </c>
      <c r="N1239" s="107">
        <f>N513/SUMIFS(N$3:N$722,$B$3:$B$722,$B1239)*SUMIFS(Calculations!$E$3:$E$53,Calculations!$A$3:$A$53,$B1239)</f>
        <v>0</v>
      </c>
      <c r="O1239" s="107">
        <f>O513/SUMIFS(O$3:O$722,$B$3:$B$722,$B1239)*SUMIFS(Calculations!$E$3:$E$53,Calculations!$A$3:$A$53,$B1239)</f>
        <v>0</v>
      </c>
      <c r="P1239" s="107">
        <f>P513/SUMIFS(P$3:P$722,$B$3:$B$722,$B1239)*SUMIFS(Calculations!$E$3:$E$53,Calculations!$A$3:$A$53,$B1239)</f>
        <v>0</v>
      </c>
      <c r="Q1239" s="107">
        <f>Q513/SUMIFS(Q$3:Q$722,$B$3:$B$722,$B1239)*SUMIFS(Calculations!$E$3:$E$53,Calculations!$A$3:$A$53,$B1239)</f>
        <v>0</v>
      </c>
      <c r="R1239" s="107">
        <f>R513/SUMIFS(R$3:R$722,$B$3:$B$722,$B1239)*SUMIFS(Calculations!$E$3:$E$53,Calculations!$A$3:$A$53,$B1239)</f>
        <v>0</v>
      </c>
    </row>
    <row r="1240" spans="2:18" ht="15.75" customHeight="1">
      <c r="B1240" s="107" t="s">
        <v>571</v>
      </c>
      <c r="C1240" s="107" t="s">
        <v>448</v>
      </c>
      <c r="D1240" s="107" t="s">
        <v>639</v>
      </c>
      <c r="E1240" s="107" t="str">
        <f t="shared" si="307"/>
        <v>hard coal</v>
      </c>
      <c r="F1240" s="107">
        <f>F514/SUMIFS(F$3:F$722,$B$3:$B$722,$B1240)*SUMIFS(Calculations!$E$3:$E$53,Calculations!$A$3:$A$53,$B1240)</f>
        <v>0</v>
      </c>
      <c r="G1240" s="107">
        <f>G514/SUMIFS(G$3:G$722,$B$3:$B$722,$B1240)*SUMIFS(Calculations!$E$3:$E$53,Calculations!$A$3:$A$53,$B1240)</f>
        <v>0</v>
      </c>
      <c r="H1240" s="107">
        <f>H514/SUMIFS(H$3:H$722,$B$3:$B$722,$B1240)*SUMIFS(Calculations!$E$3:$E$53,Calculations!$A$3:$A$53,$B1240)</f>
        <v>0</v>
      </c>
      <c r="I1240" s="107">
        <f>I514/SUMIFS(I$3:I$722,$B$3:$B$722,$B1240)*SUMIFS(Calculations!$E$3:$E$53,Calculations!$A$3:$A$53,$B1240)</f>
        <v>0</v>
      </c>
      <c r="J1240" s="107">
        <f>J514/SUMIFS(J$3:J$722,$B$3:$B$722,$B1240)*SUMIFS(Calculations!$E$3:$E$53,Calculations!$A$3:$A$53,$B1240)</f>
        <v>0</v>
      </c>
      <c r="K1240" s="107">
        <f>K514/SUMIFS(K$3:K$722,$B$3:$B$722,$B1240)*SUMIFS(Calculations!$E$3:$E$53,Calculations!$A$3:$A$53,$B1240)</f>
        <v>0</v>
      </c>
      <c r="L1240" s="107">
        <f>L514/SUMIFS(L$3:L$722,$B$3:$B$722,$B1240)*SUMIFS(Calculations!$E$3:$E$53,Calculations!$A$3:$A$53,$B1240)</f>
        <v>0</v>
      </c>
      <c r="M1240" s="107">
        <f>M514/SUMIFS(M$3:M$722,$B$3:$B$722,$B1240)*SUMIFS(Calculations!$E$3:$E$53,Calculations!$A$3:$A$53,$B1240)</f>
        <v>0</v>
      </c>
      <c r="N1240" s="107">
        <f>N514/SUMIFS(N$3:N$722,$B$3:$B$722,$B1240)*SUMIFS(Calculations!$E$3:$E$53,Calculations!$A$3:$A$53,$B1240)</f>
        <v>0</v>
      </c>
      <c r="O1240" s="107">
        <f>O514/SUMIFS(O$3:O$722,$B$3:$B$722,$B1240)*SUMIFS(Calculations!$E$3:$E$53,Calculations!$A$3:$A$53,$B1240)</f>
        <v>0</v>
      </c>
      <c r="P1240" s="107">
        <f>P514/SUMIFS(P$3:P$722,$B$3:$B$722,$B1240)*SUMIFS(Calculations!$E$3:$E$53,Calculations!$A$3:$A$53,$B1240)</f>
        <v>0</v>
      </c>
      <c r="Q1240" s="107">
        <f>Q514/SUMIFS(Q$3:Q$722,$B$3:$B$722,$B1240)*SUMIFS(Calculations!$E$3:$E$53,Calculations!$A$3:$A$53,$B1240)</f>
        <v>0</v>
      </c>
      <c r="R1240" s="107">
        <f>R514/SUMIFS(R$3:R$722,$B$3:$B$722,$B1240)*SUMIFS(Calculations!$E$3:$E$53,Calculations!$A$3:$A$53,$B1240)</f>
        <v>0</v>
      </c>
    </row>
    <row r="1241" spans="2:18" ht="15.75" customHeight="1">
      <c r="B1241" s="107" t="s">
        <v>571</v>
      </c>
      <c r="C1241" s="107" t="s">
        <v>448</v>
      </c>
      <c r="D1241" s="107" t="s">
        <v>640</v>
      </c>
      <c r="E1241" s="107" t="str">
        <f t="shared" ref="E1241:E1304" si="308">LOOKUP(D1241,$U$2:$V$15,$V$2:$V$15)</f>
        <v>solar thermal</v>
      </c>
      <c r="F1241" s="107">
        <f>F515/SUMIFS(F$3:F$722,$B$3:$B$722,$B1241)*SUMIFS(Calculations!$E$3:$E$53,Calculations!$A$3:$A$53,$B1241)</f>
        <v>0</v>
      </c>
      <c r="G1241" s="107">
        <f>G515/SUMIFS(G$3:G$722,$B$3:$B$722,$B1241)*SUMIFS(Calculations!$E$3:$E$53,Calculations!$A$3:$A$53,$B1241)</f>
        <v>0</v>
      </c>
      <c r="H1241" s="107">
        <f>H515/SUMIFS(H$3:H$722,$B$3:$B$722,$B1241)*SUMIFS(Calculations!$E$3:$E$53,Calculations!$A$3:$A$53,$B1241)</f>
        <v>0</v>
      </c>
      <c r="I1241" s="107">
        <f>I515/SUMIFS(I$3:I$722,$B$3:$B$722,$B1241)*SUMIFS(Calculations!$E$3:$E$53,Calculations!$A$3:$A$53,$B1241)</f>
        <v>0</v>
      </c>
      <c r="J1241" s="107">
        <f>J515/SUMIFS(J$3:J$722,$B$3:$B$722,$B1241)*SUMIFS(Calculations!$E$3:$E$53,Calculations!$A$3:$A$53,$B1241)</f>
        <v>0</v>
      </c>
      <c r="K1241" s="107">
        <f>K515/SUMIFS(K$3:K$722,$B$3:$B$722,$B1241)*SUMIFS(Calculations!$E$3:$E$53,Calculations!$A$3:$A$53,$B1241)</f>
        <v>0</v>
      </c>
      <c r="L1241" s="107">
        <f>L515/SUMIFS(L$3:L$722,$B$3:$B$722,$B1241)*SUMIFS(Calculations!$E$3:$E$53,Calculations!$A$3:$A$53,$B1241)</f>
        <v>0</v>
      </c>
      <c r="M1241" s="107">
        <f>M515/SUMIFS(M$3:M$722,$B$3:$B$722,$B1241)*SUMIFS(Calculations!$E$3:$E$53,Calculations!$A$3:$A$53,$B1241)</f>
        <v>0</v>
      </c>
      <c r="N1241" s="107">
        <f>N515/SUMIFS(N$3:N$722,$B$3:$B$722,$B1241)*SUMIFS(Calculations!$E$3:$E$53,Calculations!$A$3:$A$53,$B1241)</f>
        <v>0</v>
      </c>
      <c r="O1241" s="107">
        <f>O515/SUMIFS(O$3:O$722,$B$3:$B$722,$B1241)*SUMIFS(Calculations!$E$3:$E$53,Calculations!$A$3:$A$53,$B1241)</f>
        <v>0</v>
      </c>
      <c r="P1241" s="107">
        <f>P515/SUMIFS(P$3:P$722,$B$3:$B$722,$B1241)*SUMIFS(Calculations!$E$3:$E$53,Calculations!$A$3:$A$53,$B1241)</f>
        <v>0</v>
      </c>
      <c r="Q1241" s="107">
        <f>Q515/SUMIFS(Q$3:Q$722,$B$3:$B$722,$B1241)*SUMIFS(Calculations!$E$3:$E$53,Calculations!$A$3:$A$53,$B1241)</f>
        <v>0</v>
      </c>
      <c r="R1241" s="107">
        <f>R515/SUMIFS(R$3:R$722,$B$3:$B$722,$B1241)*SUMIFS(Calculations!$E$3:$E$53,Calculations!$A$3:$A$53,$B1241)</f>
        <v>0</v>
      </c>
    </row>
    <row r="1242" spans="2:18" ht="15.75" customHeight="1">
      <c r="B1242" s="107" t="s">
        <v>571</v>
      </c>
      <c r="C1242" s="107" t="s">
        <v>448</v>
      </c>
      <c r="D1242" s="107" t="s">
        <v>641</v>
      </c>
      <c r="E1242" s="107" t="str">
        <f t="shared" si="308"/>
        <v>geothermal</v>
      </c>
      <c r="F1242" s="107">
        <f>F516/SUMIFS(F$3:F$722,$B$3:$B$722,$B1242)*SUMIFS(Calculations!$E$3:$E$53,Calculations!$A$3:$A$53,$B1242)</f>
        <v>0</v>
      </c>
      <c r="G1242" s="107">
        <f>G516/SUMIFS(G$3:G$722,$B$3:$B$722,$B1242)*SUMIFS(Calculations!$E$3:$E$53,Calculations!$A$3:$A$53,$B1242)</f>
        <v>0</v>
      </c>
      <c r="H1242" s="107">
        <f>H516/SUMIFS(H$3:H$722,$B$3:$B$722,$B1242)*SUMIFS(Calculations!$E$3:$E$53,Calculations!$A$3:$A$53,$B1242)</f>
        <v>0</v>
      </c>
      <c r="I1242" s="107">
        <f>I516/SUMIFS(I$3:I$722,$B$3:$B$722,$B1242)*SUMIFS(Calculations!$E$3:$E$53,Calculations!$A$3:$A$53,$B1242)</f>
        <v>0</v>
      </c>
      <c r="J1242" s="107">
        <f>J516/SUMIFS(J$3:J$722,$B$3:$B$722,$B1242)*SUMIFS(Calculations!$E$3:$E$53,Calculations!$A$3:$A$53,$B1242)</f>
        <v>0</v>
      </c>
      <c r="K1242" s="107">
        <f>K516/SUMIFS(K$3:K$722,$B$3:$B$722,$B1242)*SUMIFS(Calculations!$E$3:$E$53,Calculations!$A$3:$A$53,$B1242)</f>
        <v>0</v>
      </c>
      <c r="L1242" s="107">
        <f>L516/SUMIFS(L$3:L$722,$B$3:$B$722,$B1242)*SUMIFS(Calculations!$E$3:$E$53,Calculations!$A$3:$A$53,$B1242)</f>
        <v>0</v>
      </c>
      <c r="M1242" s="107">
        <f>M516/SUMIFS(M$3:M$722,$B$3:$B$722,$B1242)*SUMIFS(Calculations!$E$3:$E$53,Calculations!$A$3:$A$53,$B1242)</f>
        <v>0</v>
      </c>
      <c r="N1242" s="107">
        <f>N516/SUMIFS(N$3:N$722,$B$3:$B$722,$B1242)*SUMIFS(Calculations!$E$3:$E$53,Calculations!$A$3:$A$53,$B1242)</f>
        <v>0</v>
      </c>
      <c r="O1242" s="107">
        <f>O516/SUMIFS(O$3:O$722,$B$3:$B$722,$B1242)*SUMIFS(Calculations!$E$3:$E$53,Calculations!$A$3:$A$53,$B1242)</f>
        <v>0</v>
      </c>
      <c r="P1242" s="107">
        <f>P516/SUMIFS(P$3:P$722,$B$3:$B$722,$B1242)*SUMIFS(Calculations!$E$3:$E$53,Calculations!$A$3:$A$53,$B1242)</f>
        <v>0</v>
      </c>
      <c r="Q1242" s="107">
        <f>Q516/SUMIFS(Q$3:Q$722,$B$3:$B$722,$B1242)*SUMIFS(Calculations!$E$3:$E$53,Calculations!$A$3:$A$53,$B1242)</f>
        <v>0</v>
      </c>
      <c r="R1242" s="107">
        <f>R516/SUMIFS(R$3:R$722,$B$3:$B$722,$B1242)*SUMIFS(Calculations!$E$3:$E$53,Calculations!$A$3:$A$53,$B1242)</f>
        <v>0</v>
      </c>
    </row>
    <row r="1243" spans="2:18" ht="15.75" customHeight="1">
      <c r="B1243" s="107" t="s">
        <v>571</v>
      </c>
      <c r="C1243" s="107" t="s">
        <v>448</v>
      </c>
      <c r="D1243" s="107" t="s">
        <v>642</v>
      </c>
      <c r="E1243" s="107" t="str">
        <f t="shared" si="308"/>
        <v>hydro</v>
      </c>
      <c r="F1243" s="107">
        <f>F517/SUMIFS(F$3:F$722,$B$3:$B$722,$B1243)*SUMIFS(Calculations!$E$3:$E$53,Calculations!$A$3:$A$53,$B1243)</f>
        <v>0</v>
      </c>
      <c r="G1243" s="107">
        <f>G517/SUMIFS(G$3:G$722,$B$3:$B$722,$B1243)*SUMIFS(Calculations!$E$3:$E$53,Calculations!$A$3:$A$53,$B1243)</f>
        <v>0</v>
      </c>
      <c r="H1243" s="107">
        <f>H517/SUMIFS(H$3:H$722,$B$3:$B$722,$B1243)*SUMIFS(Calculations!$E$3:$E$53,Calculations!$A$3:$A$53,$B1243)</f>
        <v>0</v>
      </c>
      <c r="I1243" s="107">
        <f>I517/SUMIFS(I$3:I$722,$B$3:$B$722,$B1243)*SUMIFS(Calculations!$E$3:$E$53,Calculations!$A$3:$A$53,$B1243)</f>
        <v>0</v>
      </c>
      <c r="J1243" s="107">
        <f>J517/SUMIFS(J$3:J$722,$B$3:$B$722,$B1243)*SUMIFS(Calculations!$E$3:$E$53,Calculations!$A$3:$A$53,$B1243)</f>
        <v>0</v>
      </c>
      <c r="K1243" s="107">
        <f>K517/SUMIFS(K$3:K$722,$B$3:$B$722,$B1243)*SUMIFS(Calculations!$E$3:$E$53,Calculations!$A$3:$A$53,$B1243)</f>
        <v>0</v>
      </c>
      <c r="L1243" s="107">
        <f>L517/SUMIFS(L$3:L$722,$B$3:$B$722,$B1243)*SUMIFS(Calculations!$E$3:$E$53,Calculations!$A$3:$A$53,$B1243)</f>
        <v>0</v>
      </c>
      <c r="M1243" s="107">
        <f>M517/SUMIFS(M$3:M$722,$B$3:$B$722,$B1243)*SUMIFS(Calculations!$E$3:$E$53,Calculations!$A$3:$A$53,$B1243)</f>
        <v>0</v>
      </c>
      <c r="N1243" s="107">
        <f>N517/SUMIFS(N$3:N$722,$B$3:$B$722,$B1243)*SUMIFS(Calculations!$E$3:$E$53,Calculations!$A$3:$A$53,$B1243)</f>
        <v>0</v>
      </c>
      <c r="O1243" s="107">
        <f>O517/SUMIFS(O$3:O$722,$B$3:$B$722,$B1243)*SUMIFS(Calculations!$E$3:$E$53,Calculations!$A$3:$A$53,$B1243)</f>
        <v>0</v>
      </c>
      <c r="P1243" s="107">
        <f>P517/SUMIFS(P$3:P$722,$B$3:$B$722,$B1243)*SUMIFS(Calculations!$E$3:$E$53,Calculations!$A$3:$A$53,$B1243)</f>
        <v>0</v>
      </c>
      <c r="Q1243" s="107">
        <f>Q517/SUMIFS(Q$3:Q$722,$B$3:$B$722,$B1243)*SUMIFS(Calculations!$E$3:$E$53,Calculations!$A$3:$A$53,$B1243)</f>
        <v>0</v>
      </c>
      <c r="R1243" s="107">
        <f>R517/SUMIFS(R$3:R$722,$B$3:$B$722,$B1243)*SUMIFS(Calculations!$E$3:$E$53,Calculations!$A$3:$A$53,$B1243)</f>
        <v>0</v>
      </c>
    </row>
    <row r="1244" spans="2:18" ht="15.75" customHeight="1">
      <c r="B1244" s="107" t="s">
        <v>571</v>
      </c>
      <c r="C1244" s="107" t="s">
        <v>448</v>
      </c>
      <c r="D1244" s="107" t="s">
        <v>632</v>
      </c>
      <c r="E1244" s="107" t="str">
        <f t="shared" si="308"/>
        <v>hydro</v>
      </c>
      <c r="F1244" s="107">
        <f>F518/SUMIFS(F$3:F$722,$B$3:$B$722,$B1244)*SUMIFS(Calculations!$E$3:$E$53,Calculations!$A$3:$A$53,$B1244)</f>
        <v>0</v>
      </c>
      <c r="G1244" s="107">
        <f>G518/SUMIFS(G$3:G$722,$B$3:$B$722,$B1244)*SUMIFS(Calculations!$E$3:$E$53,Calculations!$A$3:$A$53,$B1244)</f>
        <v>0</v>
      </c>
      <c r="H1244" s="107">
        <f>H518/SUMIFS(H$3:H$722,$B$3:$B$722,$B1244)*SUMIFS(Calculations!$E$3:$E$53,Calculations!$A$3:$A$53,$B1244)</f>
        <v>0</v>
      </c>
      <c r="I1244" s="107">
        <f>I518/SUMIFS(I$3:I$722,$B$3:$B$722,$B1244)*SUMIFS(Calculations!$E$3:$E$53,Calculations!$A$3:$A$53,$B1244)</f>
        <v>0</v>
      </c>
      <c r="J1244" s="107">
        <f>J518/SUMIFS(J$3:J$722,$B$3:$B$722,$B1244)*SUMIFS(Calculations!$E$3:$E$53,Calculations!$A$3:$A$53,$B1244)</f>
        <v>0</v>
      </c>
      <c r="K1244" s="107">
        <f>K518/SUMIFS(K$3:K$722,$B$3:$B$722,$B1244)*SUMIFS(Calculations!$E$3:$E$53,Calculations!$A$3:$A$53,$B1244)</f>
        <v>0</v>
      </c>
      <c r="L1244" s="107">
        <f>L518/SUMIFS(L$3:L$722,$B$3:$B$722,$B1244)*SUMIFS(Calculations!$E$3:$E$53,Calculations!$A$3:$A$53,$B1244)</f>
        <v>0</v>
      </c>
      <c r="M1244" s="107">
        <f>M518/SUMIFS(M$3:M$722,$B$3:$B$722,$B1244)*SUMIFS(Calculations!$E$3:$E$53,Calculations!$A$3:$A$53,$B1244)</f>
        <v>0</v>
      </c>
      <c r="N1244" s="107">
        <f>N518/SUMIFS(N$3:N$722,$B$3:$B$722,$B1244)*SUMIFS(Calculations!$E$3:$E$53,Calculations!$A$3:$A$53,$B1244)</f>
        <v>0</v>
      </c>
      <c r="O1244" s="107">
        <f>O518/SUMIFS(O$3:O$722,$B$3:$B$722,$B1244)*SUMIFS(Calculations!$E$3:$E$53,Calculations!$A$3:$A$53,$B1244)</f>
        <v>0</v>
      </c>
      <c r="P1244" s="107">
        <f>P518/SUMIFS(P$3:P$722,$B$3:$B$722,$B1244)*SUMIFS(Calculations!$E$3:$E$53,Calculations!$A$3:$A$53,$B1244)</f>
        <v>0</v>
      </c>
      <c r="Q1244" s="107">
        <f>Q518/SUMIFS(Q$3:Q$722,$B$3:$B$722,$B1244)*SUMIFS(Calculations!$E$3:$E$53,Calculations!$A$3:$A$53,$B1244)</f>
        <v>0</v>
      </c>
      <c r="R1244" s="107">
        <f>R518/SUMIFS(R$3:R$722,$B$3:$B$722,$B1244)*SUMIFS(Calculations!$E$3:$E$53,Calculations!$A$3:$A$53,$B1244)</f>
        <v>0</v>
      </c>
    </row>
    <row r="1245" spans="2:18" ht="15.75" customHeight="1">
      <c r="B1245" s="107" t="s">
        <v>571</v>
      </c>
      <c r="C1245" s="107" t="s">
        <v>448</v>
      </c>
      <c r="D1245" s="107" t="s">
        <v>643</v>
      </c>
      <c r="E1245" s="107" t="str">
        <f t="shared" si="308"/>
        <v>onshore wind</v>
      </c>
      <c r="F1245" s="107">
        <f>F519/SUMIFS(F$3:F$722,$B$3:$B$722,$B1245)*SUMIFS(Calculations!$E$3:$E$53,Calculations!$A$3:$A$53,$B1245)</f>
        <v>0</v>
      </c>
      <c r="G1245" s="107">
        <f>G519/SUMIFS(G$3:G$722,$B$3:$B$722,$B1245)*SUMIFS(Calculations!$E$3:$E$53,Calculations!$A$3:$A$53,$B1245)</f>
        <v>0</v>
      </c>
      <c r="H1245" s="107">
        <f>H519/SUMIFS(H$3:H$722,$B$3:$B$722,$B1245)*SUMIFS(Calculations!$E$3:$E$53,Calculations!$A$3:$A$53,$B1245)</f>
        <v>0</v>
      </c>
      <c r="I1245" s="107">
        <f>I519/SUMIFS(I$3:I$722,$B$3:$B$722,$B1245)*SUMIFS(Calculations!$E$3:$E$53,Calculations!$A$3:$A$53,$B1245)</f>
        <v>0</v>
      </c>
      <c r="J1245" s="107">
        <f>J519/SUMIFS(J$3:J$722,$B$3:$B$722,$B1245)*SUMIFS(Calculations!$E$3:$E$53,Calculations!$A$3:$A$53,$B1245)</f>
        <v>0</v>
      </c>
      <c r="K1245" s="107">
        <f>K519/SUMIFS(K$3:K$722,$B$3:$B$722,$B1245)*SUMIFS(Calculations!$E$3:$E$53,Calculations!$A$3:$A$53,$B1245)</f>
        <v>0</v>
      </c>
      <c r="L1245" s="107">
        <f>L519/SUMIFS(L$3:L$722,$B$3:$B$722,$B1245)*SUMIFS(Calculations!$E$3:$E$53,Calculations!$A$3:$A$53,$B1245)</f>
        <v>0</v>
      </c>
      <c r="M1245" s="107">
        <f>M519/SUMIFS(M$3:M$722,$B$3:$B$722,$B1245)*SUMIFS(Calculations!$E$3:$E$53,Calculations!$A$3:$A$53,$B1245)</f>
        <v>0</v>
      </c>
      <c r="N1245" s="107">
        <f>N519/SUMIFS(N$3:N$722,$B$3:$B$722,$B1245)*SUMIFS(Calculations!$E$3:$E$53,Calculations!$A$3:$A$53,$B1245)</f>
        <v>0</v>
      </c>
      <c r="O1245" s="107">
        <f>O519/SUMIFS(O$3:O$722,$B$3:$B$722,$B1245)*SUMIFS(Calculations!$E$3:$E$53,Calculations!$A$3:$A$53,$B1245)</f>
        <v>0</v>
      </c>
      <c r="P1245" s="107">
        <f>P519/SUMIFS(P$3:P$722,$B$3:$B$722,$B1245)*SUMIFS(Calculations!$E$3:$E$53,Calculations!$A$3:$A$53,$B1245)</f>
        <v>0</v>
      </c>
      <c r="Q1245" s="107">
        <f>Q519/SUMIFS(Q$3:Q$722,$B$3:$B$722,$B1245)*SUMIFS(Calculations!$E$3:$E$53,Calculations!$A$3:$A$53,$B1245)</f>
        <v>0</v>
      </c>
      <c r="R1245" s="107">
        <f>R519/SUMIFS(R$3:R$722,$B$3:$B$722,$B1245)*SUMIFS(Calculations!$E$3:$E$53,Calculations!$A$3:$A$53,$B1245)</f>
        <v>0</v>
      </c>
    </row>
    <row r="1246" spans="2:18" ht="15.75" customHeight="1">
      <c r="B1246" s="107" t="s">
        <v>571</v>
      </c>
      <c r="C1246" s="107" t="s">
        <v>448</v>
      </c>
      <c r="D1246" s="107" t="s">
        <v>644</v>
      </c>
      <c r="E1246" s="107" t="str">
        <f t="shared" si="308"/>
        <v>natural gas nonpeaker</v>
      </c>
      <c r="F1246" s="107">
        <f>F520/SUMIFS(F$3:F$722,$B$3:$B$722,$B1246)*SUMIFS(Calculations!$E$3:$E$53,Calculations!$A$3:$A$53,$B1246)</f>
        <v>0</v>
      </c>
      <c r="G1246" s="107">
        <f>G520/SUMIFS(G$3:G$722,$B$3:$B$722,$B1246)*SUMIFS(Calculations!$E$3:$E$53,Calculations!$A$3:$A$53,$B1246)</f>
        <v>0</v>
      </c>
      <c r="H1246" s="107">
        <f>H520/SUMIFS(H$3:H$722,$B$3:$B$722,$B1246)*SUMIFS(Calculations!$E$3:$E$53,Calculations!$A$3:$A$53,$B1246)</f>
        <v>0</v>
      </c>
      <c r="I1246" s="107">
        <f>I520/SUMIFS(I$3:I$722,$B$3:$B$722,$B1246)*SUMIFS(Calculations!$E$3:$E$53,Calculations!$A$3:$A$53,$B1246)</f>
        <v>0</v>
      </c>
      <c r="J1246" s="107">
        <f>J520/SUMIFS(J$3:J$722,$B$3:$B$722,$B1246)*SUMIFS(Calculations!$E$3:$E$53,Calculations!$A$3:$A$53,$B1246)</f>
        <v>0</v>
      </c>
      <c r="K1246" s="107">
        <f>K520/SUMIFS(K$3:K$722,$B$3:$B$722,$B1246)*SUMIFS(Calculations!$E$3:$E$53,Calculations!$A$3:$A$53,$B1246)</f>
        <v>0</v>
      </c>
      <c r="L1246" s="107">
        <f>L520/SUMIFS(L$3:L$722,$B$3:$B$722,$B1246)*SUMIFS(Calculations!$E$3:$E$53,Calculations!$A$3:$A$53,$B1246)</f>
        <v>0</v>
      </c>
      <c r="M1246" s="107">
        <f>M520/SUMIFS(M$3:M$722,$B$3:$B$722,$B1246)*SUMIFS(Calculations!$E$3:$E$53,Calculations!$A$3:$A$53,$B1246)</f>
        <v>0</v>
      </c>
      <c r="N1246" s="107">
        <f>N520/SUMIFS(N$3:N$722,$B$3:$B$722,$B1246)*SUMIFS(Calculations!$E$3:$E$53,Calculations!$A$3:$A$53,$B1246)</f>
        <v>0</v>
      </c>
      <c r="O1246" s="107">
        <f>O520/SUMIFS(O$3:O$722,$B$3:$B$722,$B1246)*SUMIFS(Calculations!$E$3:$E$53,Calculations!$A$3:$A$53,$B1246)</f>
        <v>0</v>
      </c>
      <c r="P1246" s="107">
        <f>P520/SUMIFS(P$3:P$722,$B$3:$B$722,$B1246)*SUMIFS(Calculations!$E$3:$E$53,Calculations!$A$3:$A$53,$B1246)</f>
        <v>0</v>
      </c>
      <c r="Q1246" s="107">
        <f>Q520/SUMIFS(Q$3:Q$722,$B$3:$B$722,$B1246)*SUMIFS(Calculations!$E$3:$E$53,Calculations!$A$3:$A$53,$B1246)</f>
        <v>0</v>
      </c>
      <c r="R1246" s="107">
        <f>R520/SUMIFS(R$3:R$722,$B$3:$B$722,$B1246)*SUMIFS(Calculations!$E$3:$E$53,Calculations!$A$3:$A$53,$B1246)</f>
        <v>0</v>
      </c>
    </row>
    <row r="1247" spans="2:18" ht="15.75" customHeight="1">
      <c r="B1247" s="107" t="s">
        <v>571</v>
      </c>
      <c r="C1247" s="107" t="s">
        <v>448</v>
      </c>
      <c r="D1247" s="107" t="s">
        <v>645</v>
      </c>
      <c r="E1247" s="107" t="str">
        <f t="shared" si="308"/>
        <v>natural gas peaker</v>
      </c>
      <c r="F1247" s="107">
        <f>F521/SUMIFS(F$3:F$722,$B$3:$B$722,$B1247)*SUMIFS(Calculations!$E$3:$E$53,Calculations!$A$3:$A$53,$B1247)</f>
        <v>0</v>
      </c>
      <c r="G1247" s="107">
        <f>G521/SUMIFS(G$3:G$722,$B$3:$B$722,$B1247)*SUMIFS(Calculations!$E$3:$E$53,Calculations!$A$3:$A$53,$B1247)</f>
        <v>0</v>
      </c>
      <c r="H1247" s="107">
        <f>H521/SUMIFS(H$3:H$722,$B$3:$B$722,$B1247)*SUMIFS(Calculations!$E$3:$E$53,Calculations!$A$3:$A$53,$B1247)</f>
        <v>0</v>
      </c>
      <c r="I1247" s="107">
        <f>I521/SUMIFS(I$3:I$722,$B$3:$B$722,$B1247)*SUMIFS(Calculations!$E$3:$E$53,Calculations!$A$3:$A$53,$B1247)</f>
        <v>0</v>
      </c>
      <c r="J1247" s="107">
        <f>J521/SUMIFS(J$3:J$722,$B$3:$B$722,$B1247)*SUMIFS(Calculations!$E$3:$E$53,Calculations!$A$3:$A$53,$B1247)</f>
        <v>0</v>
      </c>
      <c r="K1247" s="107">
        <f>K521/SUMIFS(K$3:K$722,$B$3:$B$722,$B1247)*SUMIFS(Calculations!$E$3:$E$53,Calculations!$A$3:$A$53,$B1247)</f>
        <v>0</v>
      </c>
      <c r="L1247" s="107">
        <f>L521/SUMIFS(L$3:L$722,$B$3:$B$722,$B1247)*SUMIFS(Calculations!$E$3:$E$53,Calculations!$A$3:$A$53,$B1247)</f>
        <v>0</v>
      </c>
      <c r="M1247" s="107">
        <f>M521/SUMIFS(M$3:M$722,$B$3:$B$722,$B1247)*SUMIFS(Calculations!$E$3:$E$53,Calculations!$A$3:$A$53,$B1247)</f>
        <v>0</v>
      </c>
      <c r="N1247" s="107">
        <f>N521/SUMIFS(N$3:N$722,$B$3:$B$722,$B1247)*SUMIFS(Calculations!$E$3:$E$53,Calculations!$A$3:$A$53,$B1247)</f>
        <v>0</v>
      </c>
      <c r="O1247" s="107">
        <f>O521/SUMIFS(O$3:O$722,$B$3:$B$722,$B1247)*SUMIFS(Calculations!$E$3:$E$53,Calculations!$A$3:$A$53,$B1247)</f>
        <v>0</v>
      </c>
      <c r="P1247" s="107">
        <f>P521/SUMIFS(P$3:P$722,$B$3:$B$722,$B1247)*SUMIFS(Calculations!$E$3:$E$53,Calculations!$A$3:$A$53,$B1247)</f>
        <v>0</v>
      </c>
      <c r="Q1247" s="107">
        <f>Q521/SUMIFS(Q$3:Q$722,$B$3:$B$722,$B1247)*SUMIFS(Calculations!$E$3:$E$53,Calculations!$A$3:$A$53,$B1247)</f>
        <v>0</v>
      </c>
      <c r="R1247" s="107">
        <f>R521/SUMIFS(R$3:R$722,$B$3:$B$722,$B1247)*SUMIFS(Calculations!$E$3:$E$53,Calculations!$A$3:$A$53,$B1247)</f>
        <v>0</v>
      </c>
    </row>
    <row r="1248" spans="2:18" ht="15.75" customHeight="1">
      <c r="B1248" s="107" t="s">
        <v>571</v>
      </c>
      <c r="C1248" s="107" t="s">
        <v>448</v>
      </c>
      <c r="D1248" s="107" t="s">
        <v>646</v>
      </c>
      <c r="E1248" s="107" t="str">
        <f t="shared" si="308"/>
        <v>nuclear</v>
      </c>
      <c r="F1248" s="107">
        <f>F522/SUMIFS(F$3:F$722,$B$3:$B$722,$B1248)*SUMIFS(Calculations!$E$3:$E$53,Calculations!$A$3:$A$53,$B1248)</f>
        <v>0</v>
      </c>
      <c r="G1248" s="107">
        <f>G522/SUMIFS(G$3:G$722,$B$3:$B$722,$B1248)*SUMIFS(Calculations!$E$3:$E$53,Calculations!$A$3:$A$53,$B1248)</f>
        <v>0</v>
      </c>
      <c r="H1248" s="107">
        <f>H522/SUMIFS(H$3:H$722,$B$3:$B$722,$B1248)*SUMIFS(Calculations!$E$3:$E$53,Calculations!$A$3:$A$53,$B1248)</f>
        <v>0</v>
      </c>
      <c r="I1248" s="107">
        <f>I522/SUMIFS(I$3:I$722,$B$3:$B$722,$B1248)*SUMIFS(Calculations!$E$3:$E$53,Calculations!$A$3:$A$53,$B1248)</f>
        <v>0</v>
      </c>
      <c r="J1248" s="107">
        <f>J522/SUMIFS(J$3:J$722,$B$3:$B$722,$B1248)*SUMIFS(Calculations!$E$3:$E$53,Calculations!$A$3:$A$53,$B1248)</f>
        <v>0</v>
      </c>
      <c r="K1248" s="107">
        <f>K522/SUMIFS(K$3:K$722,$B$3:$B$722,$B1248)*SUMIFS(Calculations!$E$3:$E$53,Calculations!$A$3:$A$53,$B1248)</f>
        <v>0</v>
      </c>
      <c r="L1248" s="107">
        <f>L522/SUMIFS(L$3:L$722,$B$3:$B$722,$B1248)*SUMIFS(Calculations!$E$3:$E$53,Calculations!$A$3:$A$53,$B1248)</f>
        <v>0</v>
      </c>
      <c r="M1248" s="107">
        <f>M522/SUMIFS(M$3:M$722,$B$3:$B$722,$B1248)*SUMIFS(Calculations!$E$3:$E$53,Calculations!$A$3:$A$53,$B1248)</f>
        <v>0</v>
      </c>
      <c r="N1248" s="107">
        <f>N522/SUMIFS(N$3:N$722,$B$3:$B$722,$B1248)*SUMIFS(Calculations!$E$3:$E$53,Calculations!$A$3:$A$53,$B1248)</f>
        <v>0</v>
      </c>
      <c r="O1248" s="107">
        <f>O522/SUMIFS(O$3:O$722,$B$3:$B$722,$B1248)*SUMIFS(Calculations!$E$3:$E$53,Calculations!$A$3:$A$53,$B1248)</f>
        <v>0</v>
      </c>
      <c r="P1248" s="107">
        <f>P522/SUMIFS(P$3:P$722,$B$3:$B$722,$B1248)*SUMIFS(Calculations!$E$3:$E$53,Calculations!$A$3:$A$53,$B1248)</f>
        <v>0</v>
      </c>
      <c r="Q1248" s="107">
        <f>Q522/SUMIFS(Q$3:Q$722,$B$3:$B$722,$B1248)*SUMIFS(Calculations!$E$3:$E$53,Calculations!$A$3:$A$53,$B1248)</f>
        <v>0</v>
      </c>
      <c r="R1248" s="107">
        <f>R522/SUMIFS(R$3:R$722,$B$3:$B$722,$B1248)*SUMIFS(Calculations!$E$3:$E$53,Calculations!$A$3:$A$53,$B1248)</f>
        <v>0</v>
      </c>
    </row>
    <row r="1249" spans="2:18" ht="15.75" customHeight="1">
      <c r="B1249" s="107" t="s">
        <v>571</v>
      </c>
      <c r="C1249" s="107" t="s">
        <v>448</v>
      </c>
      <c r="D1249" s="107" t="s">
        <v>647</v>
      </c>
      <c r="E1249" s="107" t="str">
        <f t="shared" si="308"/>
        <v>offshore wind</v>
      </c>
      <c r="F1249" s="107">
        <f>F523/SUMIFS(F$3:F$722,$B$3:$B$722,$B1249)*SUMIFS(Calculations!$E$3:$E$53,Calculations!$A$3:$A$53,$B1249)</f>
        <v>0</v>
      </c>
      <c r="G1249" s="107">
        <f>G523/SUMIFS(G$3:G$722,$B$3:$B$722,$B1249)*SUMIFS(Calculations!$E$3:$E$53,Calculations!$A$3:$A$53,$B1249)</f>
        <v>0</v>
      </c>
      <c r="H1249" s="107">
        <f>H523/SUMIFS(H$3:H$722,$B$3:$B$722,$B1249)*SUMIFS(Calculations!$E$3:$E$53,Calculations!$A$3:$A$53,$B1249)</f>
        <v>0</v>
      </c>
      <c r="I1249" s="107">
        <f>I523/SUMIFS(I$3:I$722,$B$3:$B$722,$B1249)*SUMIFS(Calculations!$E$3:$E$53,Calculations!$A$3:$A$53,$B1249)</f>
        <v>0</v>
      </c>
      <c r="J1249" s="107">
        <f>J523/SUMIFS(J$3:J$722,$B$3:$B$722,$B1249)*SUMIFS(Calculations!$E$3:$E$53,Calculations!$A$3:$A$53,$B1249)</f>
        <v>0</v>
      </c>
      <c r="K1249" s="107">
        <f>K523/SUMIFS(K$3:K$722,$B$3:$B$722,$B1249)*SUMIFS(Calculations!$E$3:$E$53,Calculations!$A$3:$A$53,$B1249)</f>
        <v>0</v>
      </c>
      <c r="L1249" s="107">
        <f>L523/SUMIFS(L$3:L$722,$B$3:$B$722,$B1249)*SUMIFS(Calculations!$E$3:$E$53,Calculations!$A$3:$A$53,$B1249)</f>
        <v>0</v>
      </c>
      <c r="M1249" s="107">
        <f>M523/SUMIFS(M$3:M$722,$B$3:$B$722,$B1249)*SUMIFS(Calculations!$E$3:$E$53,Calculations!$A$3:$A$53,$B1249)</f>
        <v>0</v>
      </c>
      <c r="N1249" s="107">
        <f>N523/SUMIFS(N$3:N$722,$B$3:$B$722,$B1249)*SUMIFS(Calculations!$E$3:$E$53,Calculations!$A$3:$A$53,$B1249)</f>
        <v>0</v>
      </c>
      <c r="O1249" s="107">
        <f>O523/SUMIFS(O$3:O$722,$B$3:$B$722,$B1249)*SUMIFS(Calculations!$E$3:$E$53,Calculations!$A$3:$A$53,$B1249)</f>
        <v>0</v>
      </c>
      <c r="P1249" s="107">
        <f>P523/SUMIFS(P$3:P$722,$B$3:$B$722,$B1249)*SUMIFS(Calculations!$E$3:$E$53,Calculations!$A$3:$A$53,$B1249)</f>
        <v>0</v>
      </c>
      <c r="Q1249" s="107">
        <f>Q523/SUMIFS(Q$3:Q$722,$B$3:$B$722,$B1249)*SUMIFS(Calculations!$E$3:$E$53,Calculations!$A$3:$A$53,$B1249)</f>
        <v>0</v>
      </c>
      <c r="R1249" s="107">
        <f>R523/SUMIFS(R$3:R$722,$B$3:$B$722,$B1249)*SUMIFS(Calculations!$E$3:$E$53,Calculations!$A$3:$A$53,$B1249)</f>
        <v>0</v>
      </c>
    </row>
    <row r="1250" spans="2:18" ht="15.75" customHeight="1">
      <c r="B1250" s="107" t="s">
        <v>571</v>
      </c>
      <c r="C1250" s="107" t="s">
        <v>448</v>
      </c>
      <c r="D1250" s="107" t="s">
        <v>648</v>
      </c>
      <c r="E1250" s="107" t="str">
        <f t="shared" si="308"/>
        <v>crude oil</v>
      </c>
      <c r="F1250" s="107">
        <f>F524/SUMIFS(F$3:F$722,$B$3:$B$722,$B1250)*SUMIFS(Calculations!$E$3:$E$53,Calculations!$A$3:$A$53,$B1250)</f>
        <v>0</v>
      </c>
      <c r="G1250" s="107">
        <f>G524/SUMIFS(G$3:G$722,$B$3:$B$722,$B1250)*SUMIFS(Calculations!$E$3:$E$53,Calculations!$A$3:$A$53,$B1250)</f>
        <v>0</v>
      </c>
      <c r="H1250" s="107">
        <f>H524/SUMIFS(H$3:H$722,$B$3:$B$722,$B1250)*SUMIFS(Calculations!$E$3:$E$53,Calculations!$A$3:$A$53,$B1250)</f>
        <v>0</v>
      </c>
      <c r="I1250" s="107">
        <f>I524/SUMIFS(I$3:I$722,$B$3:$B$722,$B1250)*SUMIFS(Calculations!$E$3:$E$53,Calculations!$A$3:$A$53,$B1250)</f>
        <v>0</v>
      </c>
      <c r="J1250" s="107">
        <f>J524/SUMIFS(J$3:J$722,$B$3:$B$722,$B1250)*SUMIFS(Calculations!$E$3:$E$53,Calculations!$A$3:$A$53,$B1250)</f>
        <v>0</v>
      </c>
      <c r="K1250" s="107">
        <f>K524/SUMIFS(K$3:K$722,$B$3:$B$722,$B1250)*SUMIFS(Calculations!$E$3:$E$53,Calculations!$A$3:$A$53,$B1250)</f>
        <v>0</v>
      </c>
      <c r="L1250" s="107">
        <f>L524/SUMIFS(L$3:L$722,$B$3:$B$722,$B1250)*SUMIFS(Calculations!$E$3:$E$53,Calculations!$A$3:$A$53,$B1250)</f>
        <v>0</v>
      </c>
      <c r="M1250" s="107">
        <f>M524/SUMIFS(M$3:M$722,$B$3:$B$722,$B1250)*SUMIFS(Calculations!$E$3:$E$53,Calculations!$A$3:$A$53,$B1250)</f>
        <v>0</v>
      </c>
      <c r="N1250" s="107">
        <f>N524/SUMIFS(N$3:N$722,$B$3:$B$722,$B1250)*SUMIFS(Calculations!$E$3:$E$53,Calculations!$A$3:$A$53,$B1250)</f>
        <v>0</v>
      </c>
      <c r="O1250" s="107">
        <f>O524/SUMIFS(O$3:O$722,$B$3:$B$722,$B1250)*SUMIFS(Calculations!$E$3:$E$53,Calculations!$A$3:$A$53,$B1250)</f>
        <v>0</v>
      </c>
      <c r="P1250" s="107">
        <f>P524/SUMIFS(P$3:P$722,$B$3:$B$722,$B1250)*SUMIFS(Calculations!$E$3:$E$53,Calculations!$A$3:$A$53,$B1250)</f>
        <v>0</v>
      </c>
      <c r="Q1250" s="107">
        <f>Q524/SUMIFS(Q$3:Q$722,$B$3:$B$722,$B1250)*SUMIFS(Calculations!$E$3:$E$53,Calculations!$A$3:$A$53,$B1250)</f>
        <v>0</v>
      </c>
      <c r="R1250" s="107">
        <f>R524/SUMIFS(R$3:R$722,$B$3:$B$722,$B1250)*SUMIFS(Calculations!$E$3:$E$53,Calculations!$A$3:$A$53,$B1250)</f>
        <v>0</v>
      </c>
    </row>
    <row r="1251" spans="2:18" ht="15.75" customHeight="1">
      <c r="B1251" s="107" t="s">
        <v>571</v>
      </c>
      <c r="C1251" s="107" t="s">
        <v>448</v>
      </c>
      <c r="D1251" s="107" t="s">
        <v>649</v>
      </c>
      <c r="E1251" s="107" t="str">
        <f t="shared" si="308"/>
        <v>solar PV</v>
      </c>
      <c r="F1251" s="107">
        <f>F525/SUMIFS(F$3:F$722,$B$3:$B$722,$B1251)*SUMIFS(Calculations!$E$3:$E$53,Calculations!$A$3:$A$53,$B1251)</f>
        <v>0</v>
      </c>
      <c r="G1251" s="107">
        <f>G525/SUMIFS(G$3:G$722,$B$3:$B$722,$B1251)*SUMIFS(Calculations!$E$3:$E$53,Calculations!$A$3:$A$53,$B1251)</f>
        <v>0</v>
      </c>
      <c r="H1251" s="107">
        <f>H525/SUMIFS(H$3:H$722,$B$3:$B$722,$B1251)*SUMIFS(Calculations!$E$3:$E$53,Calculations!$A$3:$A$53,$B1251)</f>
        <v>0</v>
      </c>
      <c r="I1251" s="107">
        <f>I525/SUMIFS(I$3:I$722,$B$3:$B$722,$B1251)*SUMIFS(Calculations!$E$3:$E$53,Calculations!$A$3:$A$53,$B1251)</f>
        <v>0</v>
      </c>
      <c r="J1251" s="107">
        <f>J525/SUMIFS(J$3:J$722,$B$3:$B$722,$B1251)*SUMIFS(Calculations!$E$3:$E$53,Calculations!$A$3:$A$53,$B1251)</f>
        <v>0</v>
      </c>
      <c r="K1251" s="107">
        <f>K525/SUMIFS(K$3:K$722,$B$3:$B$722,$B1251)*SUMIFS(Calculations!$E$3:$E$53,Calculations!$A$3:$A$53,$B1251)</f>
        <v>0</v>
      </c>
      <c r="L1251" s="107">
        <f>L525/SUMIFS(L$3:L$722,$B$3:$B$722,$B1251)*SUMIFS(Calculations!$E$3:$E$53,Calculations!$A$3:$A$53,$B1251)</f>
        <v>0</v>
      </c>
      <c r="M1251" s="107">
        <f>M525/SUMIFS(M$3:M$722,$B$3:$B$722,$B1251)*SUMIFS(Calculations!$E$3:$E$53,Calculations!$A$3:$A$53,$B1251)</f>
        <v>0</v>
      </c>
      <c r="N1251" s="107">
        <f>N525/SUMIFS(N$3:N$722,$B$3:$B$722,$B1251)*SUMIFS(Calculations!$E$3:$E$53,Calculations!$A$3:$A$53,$B1251)</f>
        <v>0</v>
      </c>
      <c r="O1251" s="107">
        <f>O525/SUMIFS(O$3:O$722,$B$3:$B$722,$B1251)*SUMIFS(Calculations!$E$3:$E$53,Calculations!$A$3:$A$53,$B1251)</f>
        <v>0</v>
      </c>
      <c r="P1251" s="107">
        <f>P525/SUMIFS(P$3:P$722,$B$3:$B$722,$B1251)*SUMIFS(Calculations!$E$3:$E$53,Calculations!$A$3:$A$53,$B1251)</f>
        <v>0</v>
      </c>
      <c r="Q1251" s="107">
        <f>Q525/SUMIFS(Q$3:Q$722,$B$3:$B$722,$B1251)*SUMIFS(Calculations!$E$3:$E$53,Calculations!$A$3:$A$53,$B1251)</f>
        <v>0</v>
      </c>
      <c r="R1251" s="107">
        <f>R525/SUMIFS(R$3:R$722,$B$3:$B$722,$B1251)*SUMIFS(Calculations!$E$3:$E$53,Calculations!$A$3:$A$53,$B1251)</f>
        <v>0</v>
      </c>
    </row>
    <row r="1252" spans="2:18" ht="15.75" customHeight="1">
      <c r="B1252" s="107" t="s">
        <v>571</v>
      </c>
      <c r="C1252" s="107" t="s">
        <v>448</v>
      </c>
      <c r="D1252" s="107" t="s">
        <v>650</v>
      </c>
      <c r="E1252" s="107" t="str">
        <f t="shared" si="308"/>
        <v>storage</v>
      </c>
      <c r="F1252" s="107">
        <f>F526/SUMIFS(F$3:F$722,$B$3:$B$722,$B1252)*SUMIFS(Calculations!$E$3:$E$53,Calculations!$A$3:$A$53,$B1252)</f>
        <v>0</v>
      </c>
      <c r="G1252" s="107">
        <f>G526/SUMIFS(G$3:G$722,$B$3:$B$722,$B1252)*SUMIFS(Calculations!$E$3:$E$53,Calculations!$A$3:$A$53,$B1252)</f>
        <v>0</v>
      </c>
      <c r="H1252" s="107">
        <f>H526/SUMIFS(H$3:H$722,$B$3:$B$722,$B1252)*SUMIFS(Calculations!$E$3:$E$53,Calculations!$A$3:$A$53,$B1252)</f>
        <v>0</v>
      </c>
      <c r="I1252" s="107">
        <f>I526/SUMIFS(I$3:I$722,$B$3:$B$722,$B1252)*SUMIFS(Calculations!$E$3:$E$53,Calculations!$A$3:$A$53,$B1252)</f>
        <v>0</v>
      </c>
      <c r="J1252" s="107">
        <f>J526/SUMIFS(J$3:J$722,$B$3:$B$722,$B1252)*SUMIFS(Calculations!$E$3:$E$53,Calculations!$A$3:$A$53,$B1252)</f>
        <v>0</v>
      </c>
      <c r="K1252" s="107">
        <f>K526/SUMIFS(K$3:K$722,$B$3:$B$722,$B1252)*SUMIFS(Calculations!$E$3:$E$53,Calculations!$A$3:$A$53,$B1252)</f>
        <v>0</v>
      </c>
      <c r="L1252" s="107">
        <f>L526/SUMIFS(L$3:L$722,$B$3:$B$722,$B1252)*SUMIFS(Calculations!$E$3:$E$53,Calculations!$A$3:$A$53,$B1252)</f>
        <v>0</v>
      </c>
      <c r="M1252" s="107">
        <f>M526/SUMIFS(M$3:M$722,$B$3:$B$722,$B1252)*SUMIFS(Calculations!$E$3:$E$53,Calculations!$A$3:$A$53,$B1252)</f>
        <v>0</v>
      </c>
      <c r="N1252" s="107">
        <f>N526/SUMIFS(N$3:N$722,$B$3:$B$722,$B1252)*SUMIFS(Calculations!$E$3:$E$53,Calculations!$A$3:$A$53,$B1252)</f>
        <v>0</v>
      </c>
      <c r="O1252" s="107">
        <f>O526/SUMIFS(O$3:O$722,$B$3:$B$722,$B1252)*SUMIFS(Calculations!$E$3:$E$53,Calculations!$A$3:$A$53,$B1252)</f>
        <v>0</v>
      </c>
      <c r="P1252" s="107">
        <f>P526/SUMIFS(P$3:P$722,$B$3:$B$722,$B1252)*SUMIFS(Calculations!$E$3:$E$53,Calculations!$A$3:$A$53,$B1252)</f>
        <v>0</v>
      </c>
      <c r="Q1252" s="107">
        <f>Q526/SUMIFS(Q$3:Q$722,$B$3:$B$722,$B1252)*SUMIFS(Calculations!$E$3:$E$53,Calculations!$A$3:$A$53,$B1252)</f>
        <v>0</v>
      </c>
      <c r="R1252" s="107">
        <f>R526/SUMIFS(R$3:R$722,$B$3:$B$722,$B1252)*SUMIFS(Calculations!$E$3:$E$53,Calculations!$A$3:$A$53,$B1252)</f>
        <v>0</v>
      </c>
    </row>
    <row r="1253" spans="2:18" ht="15.75" customHeight="1">
      <c r="B1253" s="107" t="s">
        <v>571</v>
      </c>
      <c r="C1253" s="107" t="s">
        <v>448</v>
      </c>
      <c r="D1253" s="107" t="s">
        <v>652</v>
      </c>
      <c r="E1253" s="107" t="str">
        <f t="shared" si="308"/>
        <v>solar PV</v>
      </c>
      <c r="F1253" s="107">
        <f>F527/SUMIFS(F$3:F$722,$B$3:$B$722,$B1253)*SUMIFS(Calculations!$E$3:$E$53,Calculations!$A$3:$A$53,$B1253)</f>
        <v>0</v>
      </c>
      <c r="G1253" s="107">
        <f>G527/SUMIFS(G$3:G$722,$B$3:$B$722,$B1253)*SUMIFS(Calculations!$E$3:$E$53,Calculations!$A$3:$A$53,$B1253)</f>
        <v>0</v>
      </c>
      <c r="H1253" s="107">
        <f>H527/SUMIFS(H$3:H$722,$B$3:$B$722,$B1253)*SUMIFS(Calculations!$E$3:$E$53,Calculations!$A$3:$A$53,$B1253)</f>
        <v>0</v>
      </c>
      <c r="I1253" s="107">
        <f>I527/SUMIFS(I$3:I$722,$B$3:$B$722,$B1253)*SUMIFS(Calculations!$E$3:$E$53,Calculations!$A$3:$A$53,$B1253)</f>
        <v>0</v>
      </c>
      <c r="J1253" s="107">
        <f>J527/SUMIFS(J$3:J$722,$B$3:$B$722,$B1253)*SUMIFS(Calculations!$E$3:$E$53,Calculations!$A$3:$A$53,$B1253)</f>
        <v>0</v>
      </c>
      <c r="K1253" s="107">
        <f>K527/SUMIFS(K$3:K$722,$B$3:$B$722,$B1253)*SUMIFS(Calculations!$E$3:$E$53,Calculations!$A$3:$A$53,$B1253)</f>
        <v>0</v>
      </c>
      <c r="L1253" s="107">
        <f>L527/SUMIFS(L$3:L$722,$B$3:$B$722,$B1253)*SUMIFS(Calculations!$E$3:$E$53,Calculations!$A$3:$A$53,$B1253)</f>
        <v>0</v>
      </c>
      <c r="M1253" s="107">
        <f>M527/SUMIFS(M$3:M$722,$B$3:$B$722,$B1253)*SUMIFS(Calculations!$E$3:$E$53,Calculations!$A$3:$A$53,$B1253)</f>
        <v>0</v>
      </c>
      <c r="N1253" s="107">
        <f>N527/SUMIFS(N$3:N$722,$B$3:$B$722,$B1253)*SUMIFS(Calculations!$E$3:$E$53,Calculations!$A$3:$A$53,$B1253)</f>
        <v>0</v>
      </c>
      <c r="O1253" s="107">
        <f>O527/SUMIFS(O$3:O$722,$B$3:$B$722,$B1253)*SUMIFS(Calculations!$E$3:$E$53,Calculations!$A$3:$A$53,$B1253)</f>
        <v>0</v>
      </c>
      <c r="P1253" s="107">
        <f>P527/SUMIFS(P$3:P$722,$B$3:$B$722,$B1253)*SUMIFS(Calculations!$E$3:$E$53,Calculations!$A$3:$A$53,$B1253)</f>
        <v>0</v>
      </c>
      <c r="Q1253" s="107">
        <f>Q527/SUMIFS(Q$3:Q$722,$B$3:$B$722,$B1253)*SUMIFS(Calculations!$E$3:$E$53,Calculations!$A$3:$A$53,$B1253)</f>
        <v>0</v>
      </c>
      <c r="R1253" s="107">
        <f>R527/SUMIFS(R$3:R$722,$B$3:$B$722,$B1253)*SUMIFS(Calculations!$E$3:$E$53,Calculations!$A$3:$A$53,$B1253)</f>
        <v>0</v>
      </c>
    </row>
    <row r="1254" spans="2:18" ht="15.75" customHeight="1">
      <c r="B1254" s="107" t="s">
        <v>572</v>
      </c>
      <c r="C1254" s="107" t="s">
        <v>448</v>
      </c>
      <c r="D1254" s="107" t="s">
        <v>638</v>
      </c>
      <c r="E1254" s="107" t="str">
        <f t="shared" si="308"/>
        <v>biomass</v>
      </c>
      <c r="F1254" s="107">
        <f>F528/SUMIFS(F$3:F$722,$B$3:$B$722,$B1254)*SUMIFS(Calculations!$E$3:$E$53,Calculations!$A$3:$A$53,$B1254)</f>
        <v>0</v>
      </c>
      <c r="G1254" s="107">
        <f>G528/SUMIFS(G$3:G$722,$B$3:$B$722,$B1254)*SUMIFS(Calculations!$E$3:$E$53,Calculations!$A$3:$A$53,$B1254)</f>
        <v>0</v>
      </c>
      <c r="H1254" s="107">
        <f>H528/SUMIFS(H$3:H$722,$B$3:$B$722,$B1254)*SUMIFS(Calculations!$E$3:$E$53,Calculations!$A$3:$A$53,$B1254)</f>
        <v>0</v>
      </c>
      <c r="I1254" s="107">
        <f>I528/SUMIFS(I$3:I$722,$B$3:$B$722,$B1254)*SUMIFS(Calculations!$E$3:$E$53,Calculations!$A$3:$A$53,$B1254)</f>
        <v>0</v>
      </c>
      <c r="J1254" s="107">
        <f>J528/SUMIFS(J$3:J$722,$B$3:$B$722,$B1254)*SUMIFS(Calculations!$E$3:$E$53,Calculations!$A$3:$A$53,$B1254)</f>
        <v>0</v>
      </c>
      <c r="K1254" s="107">
        <f>K528/SUMIFS(K$3:K$722,$B$3:$B$722,$B1254)*SUMIFS(Calculations!$E$3:$E$53,Calculations!$A$3:$A$53,$B1254)</f>
        <v>0</v>
      </c>
      <c r="L1254" s="107">
        <f>L528/SUMIFS(L$3:L$722,$B$3:$B$722,$B1254)*SUMIFS(Calculations!$E$3:$E$53,Calculations!$A$3:$A$53,$B1254)</f>
        <v>0</v>
      </c>
      <c r="M1254" s="107">
        <f>M528/SUMIFS(M$3:M$722,$B$3:$B$722,$B1254)*SUMIFS(Calculations!$E$3:$E$53,Calculations!$A$3:$A$53,$B1254)</f>
        <v>0</v>
      </c>
      <c r="N1254" s="107">
        <f>N528/SUMIFS(N$3:N$722,$B$3:$B$722,$B1254)*SUMIFS(Calculations!$E$3:$E$53,Calculations!$A$3:$A$53,$B1254)</f>
        <v>0</v>
      </c>
      <c r="O1254" s="107">
        <f>O528/SUMIFS(O$3:O$722,$B$3:$B$722,$B1254)*SUMIFS(Calculations!$E$3:$E$53,Calculations!$A$3:$A$53,$B1254)</f>
        <v>0</v>
      </c>
      <c r="P1254" s="107">
        <f>P528/SUMIFS(P$3:P$722,$B$3:$B$722,$B1254)*SUMIFS(Calculations!$E$3:$E$53,Calculations!$A$3:$A$53,$B1254)</f>
        <v>0</v>
      </c>
      <c r="Q1254" s="107">
        <f>Q528/SUMIFS(Q$3:Q$722,$B$3:$B$722,$B1254)*SUMIFS(Calculations!$E$3:$E$53,Calculations!$A$3:$A$53,$B1254)</f>
        <v>0</v>
      </c>
      <c r="R1254" s="107">
        <f>R528/SUMIFS(R$3:R$722,$B$3:$B$722,$B1254)*SUMIFS(Calculations!$E$3:$E$53,Calculations!$A$3:$A$53,$B1254)</f>
        <v>0</v>
      </c>
    </row>
    <row r="1255" spans="2:18" ht="15.75" customHeight="1">
      <c r="B1255" s="107" t="s">
        <v>572</v>
      </c>
      <c r="C1255" s="107" t="s">
        <v>448</v>
      </c>
      <c r="D1255" s="107" t="s">
        <v>639</v>
      </c>
      <c r="E1255" s="107" t="str">
        <f t="shared" si="308"/>
        <v>hard coal</v>
      </c>
      <c r="F1255" s="107">
        <f>F529/SUMIFS(F$3:F$722,$B$3:$B$722,$B1255)*SUMIFS(Calculations!$E$3:$E$53,Calculations!$A$3:$A$53,$B1255)</f>
        <v>0</v>
      </c>
      <c r="G1255" s="107">
        <f>G529/SUMIFS(G$3:G$722,$B$3:$B$722,$B1255)*SUMIFS(Calculations!$E$3:$E$53,Calculations!$A$3:$A$53,$B1255)</f>
        <v>0</v>
      </c>
      <c r="H1255" s="107">
        <f>H529/SUMIFS(H$3:H$722,$B$3:$B$722,$B1255)*SUMIFS(Calculations!$E$3:$E$53,Calculations!$A$3:$A$53,$B1255)</f>
        <v>0</v>
      </c>
      <c r="I1255" s="107">
        <f>I529/SUMIFS(I$3:I$722,$B$3:$B$722,$B1255)*SUMIFS(Calculations!$E$3:$E$53,Calculations!$A$3:$A$53,$B1255)</f>
        <v>0</v>
      </c>
      <c r="J1255" s="107">
        <f>J529/SUMIFS(J$3:J$722,$B$3:$B$722,$B1255)*SUMIFS(Calculations!$E$3:$E$53,Calculations!$A$3:$A$53,$B1255)</f>
        <v>0</v>
      </c>
      <c r="K1255" s="107">
        <f>K529/SUMIFS(K$3:K$722,$B$3:$B$722,$B1255)*SUMIFS(Calculations!$E$3:$E$53,Calculations!$A$3:$A$53,$B1255)</f>
        <v>0</v>
      </c>
      <c r="L1255" s="107">
        <f>L529/SUMIFS(L$3:L$722,$B$3:$B$722,$B1255)*SUMIFS(Calculations!$E$3:$E$53,Calculations!$A$3:$A$53,$B1255)</f>
        <v>0</v>
      </c>
      <c r="M1255" s="107">
        <f>M529/SUMIFS(M$3:M$722,$B$3:$B$722,$B1255)*SUMIFS(Calculations!$E$3:$E$53,Calculations!$A$3:$A$53,$B1255)</f>
        <v>0</v>
      </c>
      <c r="N1255" s="107">
        <f>N529/SUMIFS(N$3:N$722,$B$3:$B$722,$B1255)*SUMIFS(Calculations!$E$3:$E$53,Calculations!$A$3:$A$53,$B1255)</f>
        <v>0</v>
      </c>
      <c r="O1255" s="107">
        <f>O529/SUMIFS(O$3:O$722,$B$3:$B$722,$B1255)*SUMIFS(Calculations!$E$3:$E$53,Calculations!$A$3:$A$53,$B1255)</f>
        <v>0</v>
      </c>
      <c r="P1255" s="107">
        <f>P529/SUMIFS(P$3:P$722,$B$3:$B$722,$B1255)*SUMIFS(Calculations!$E$3:$E$53,Calculations!$A$3:$A$53,$B1255)</f>
        <v>0</v>
      </c>
      <c r="Q1255" s="107">
        <f>Q529/SUMIFS(Q$3:Q$722,$B$3:$B$722,$B1255)*SUMIFS(Calculations!$E$3:$E$53,Calculations!$A$3:$A$53,$B1255)</f>
        <v>0</v>
      </c>
      <c r="R1255" s="107">
        <f>R529/SUMIFS(R$3:R$722,$B$3:$B$722,$B1255)*SUMIFS(Calculations!$E$3:$E$53,Calculations!$A$3:$A$53,$B1255)</f>
        <v>0</v>
      </c>
    </row>
    <row r="1256" spans="2:18" ht="15.75" customHeight="1">
      <c r="B1256" s="107" t="s">
        <v>572</v>
      </c>
      <c r="C1256" s="107" t="s">
        <v>448</v>
      </c>
      <c r="D1256" s="107" t="s">
        <v>640</v>
      </c>
      <c r="E1256" s="107" t="str">
        <f t="shared" si="308"/>
        <v>solar thermal</v>
      </c>
      <c r="F1256" s="107">
        <f>F530/SUMIFS(F$3:F$722,$B$3:$B$722,$B1256)*SUMIFS(Calculations!$E$3:$E$53,Calculations!$A$3:$A$53,$B1256)</f>
        <v>0</v>
      </c>
      <c r="G1256" s="107">
        <f>G530/SUMIFS(G$3:G$722,$B$3:$B$722,$B1256)*SUMIFS(Calculations!$E$3:$E$53,Calculations!$A$3:$A$53,$B1256)</f>
        <v>0</v>
      </c>
      <c r="H1256" s="107">
        <f>H530/SUMIFS(H$3:H$722,$B$3:$B$722,$B1256)*SUMIFS(Calculations!$E$3:$E$53,Calculations!$A$3:$A$53,$B1256)</f>
        <v>0</v>
      </c>
      <c r="I1256" s="107">
        <f>I530/SUMIFS(I$3:I$722,$B$3:$B$722,$B1256)*SUMIFS(Calculations!$E$3:$E$53,Calculations!$A$3:$A$53,$B1256)</f>
        <v>0</v>
      </c>
      <c r="J1256" s="107">
        <f>J530/SUMIFS(J$3:J$722,$B$3:$B$722,$B1256)*SUMIFS(Calculations!$E$3:$E$53,Calculations!$A$3:$A$53,$B1256)</f>
        <v>0</v>
      </c>
      <c r="K1256" s="107">
        <f>K530/SUMIFS(K$3:K$722,$B$3:$B$722,$B1256)*SUMIFS(Calculations!$E$3:$E$53,Calculations!$A$3:$A$53,$B1256)</f>
        <v>0</v>
      </c>
      <c r="L1256" s="107">
        <f>L530/SUMIFS(L$3:L$722,$B$3:$B$722,$B1256)*SUMIFS(Calculations!$E$3:$E$53,Calculations!$A$3:$A$53,$B1256)</f>
        <v>0</v>
      </c>
      <c r="M1256" s="107">
        <f>M530/SUMIFS(M$3:M$722,$B$3:$B$722,$B1256)*SUMIFS(Calculations!$E$3:$E$53,Calculations!$A$3:$A$53,$B1256)</f>
        <v>0</v>
      </c>
      <c r="N1256" s="107">
        <f>N530/SUMIFS(N$3:N$722,$B$3:$B$722,$B1256)*SUMIFS(Calculations!$E$3:$E$53,Calculations!$A$3:$A$53,$B1256)</f>
        <v>0</v>
      </c>
      <c r="O1256" s="107">
        <f>O530/SUMIFS(O$3:O$722,$B$3:$B$722,$B1256)*SUMIFS(Calculations!$E$3:$E$53,Calculations!$A$3:$A$53,$B1256)</f>
        <v>0</v>
      </c>
      <c r="P1256" s="107">
        <f>P530/SUMIFS(P$3:P$722,$B$3:$B$722,$B1256)*SUMIFS(Calculations!$E$3:$E$53,Calculations!$A$3:$A$53,$B1256)</f>
        <v>0</v>
      </c>
      <c r="Q1256" s="107">
        <f>Q530/SUMIFS(Q$3:Q$722,$B$3:$B$722,$B1256)*SUMIFS(Calculations!$E$3:$E$53,Calculations!$A$3:$A$53,$B1256)</f>
        <v>0</v>
      </c>
      <c r="R1256" s="107">
        <f>R530/SUMIFS(R$3:R$722,$B$3:$B$722,$B1256)*SUMIFS(Calculations!$E$3:$E$53,Calculations!$A$3:$A$53,$B1256)</f>
        <v>0</v>
      </c>
    </row>
    <row r="1257" spans="2:18" ht="15.75" customHeight="1">
      <c r="B1257" s="107" t="s">
        <v>572</v>
      </c>
      <c r="C1257" s="107" t="s">
        <v>448</v>
      </c>
      <c r="D1257" s="107" t="s">
        <v>641</v>
      </c>
      <c r="E1257" s="107" t="str">
        <f t="shared" si="308"/>
        <v>geothermal</v>
      </c>
      <c r="F1257" s="107">
        <f>F531/SUMIFS(F$3:F$722,$B$3:$B$722,$B1257)*SUMIFS(Calculations!$E$3:$E$53,Calculations!$A$3:$A$53,$B1257)</f>
        <v>0</v>
      </c>
      <c r="G1257" s="107">
        <f>G531/SUMIFS(G$3:G$722,$B$3:$B$722,$B1257)*SUMIFS(Calculations!$E$3:$E$53,Calculations!$A$3:$A$53,$B1257)</f>
        <v>0</v>
      </c>
      <c r="H1257" s="107">
        <f>H531/SUMIFS(H$3:H$722,$B$3:$B$722,$B1257)*SUMIFS(Calculations!$E$3:$E$53,Calculations!$A$3:$A$53,$B1257)</f>
        <v>0</v>
      </c>
      <c r="I1257" s="107">
        <f>I531/SUMIFS(I$3:I$722,$B$3:$B$722,$B1257)*SUMIFS(Calculations!$E$3:$E$53,Calculations!$A$3:$A$53,$B1257)</f>
        <v>0</v>
      </c>
      <c r="J1257" s="107">
        <f>J531/SUMIFS(J$3:J$722,$B$3:$B$722,$B1257)*SUMIFS(Calculations!$E$3:$E$53,Calculations!$A$3:$A$53,$B1257)</f>
        <v>0</v>
      </c>
      <c r="K1257" s="107">
        <f>K531/SUMIFS(K$3:K$722,$B$3:$B$722,$B1257)*SUMIFS(Calculations!$E$3:$E$53,Calculations!$A$3:$A$53,$B1257)</f>
        <v>0</v>
      </c>
      <c r="L1257" s="107">
        <f>L531/SUMIFS(L$3:L$722,$B$3:$B$722,$B1257)*SUMIFS(Calculations!$E$3:$E$53,Calculations!$A$3:$A$53,$B1257)</f>
        <v>0</v>
      </c>
      <c r="M1257" s="107">
        <f>M531/SUMIFS(M$3:M$722,$B$3:$B$722,$B1257)*SUMIFS(Calculations!$E$3:$E$53,Calculations!$A$3:$A$53,$B1257)</f>
        <v>0</v>
      </c>
      <c r="N1257" s="107">
        <f>N531/SUMIFS(N$3:N$722,$B$3:$B$722,$B1257)*SUMIFS(Calculations!$E$3:$E$53,Calculations!$A$3:$A$53,$B1257)</f>
        <v>0</v>
      </c>
      <c r="O1257" s="107">
        <f>O531/SUMIFS(O$3:O$722,$B$3:$B$722,$B1257)*SUMIFS(Calculations!$E$3:$E$53,Calculations!$A$3:$A$53,$B1257)</f>
        <v>0</v>
      </c>
      <c r="P1257" s="107">
        <f>P531/SUMIFS(P$3:P$722,$B$3:$B$722,$B1257)*SUMIFS(Calculations!$E$3:$E$53,Calculations!$A$3:$A$53,$B1257)</f>
        <v>0</v>
      </c>
      <c r="Q1257" s="107">
        <f>Q531/SUMIFS(Q$3:Q$722,$B$3:$B$722,$B1257)*SUMIFS(Calculations!$E$3:$E$53,Calculations!$A$3:$A$53,$B1257)</f>
        <v>0</v>
      </c>
      <c r="R1257" s="107">
        <f>R531/SUMIFS(R$3:R$722,$B$3:$B$722,$B1257)*SUMIFS(Calculations!$E$3:$E$53,Calculations!$A$3:$A$53,$B1257)</f>
        <v>0</v>
      </c>
    </row>
    <row r="1258" spans="2:18" ht="15.75" customHeight="1">
      <c r="B1258" s="107" t="s">
        <v>572</v>
      </c>
      <c r="C1258" s="107" t="s">
        <v>448</v>
      </c>
      <c r="D1258" s="107" t="s">
        <v>642</v>
      </c>
      <c r="E1258" s="107" t="str">
        <f t="shared" si="308"/>
        <v>hydro</v>
      </c>
      <c r="F1258" s="107">
        <f>F532/SUMIFS(F$3:F$722,$B$3:$B$722,$B1258)*SUMIFS(Calculations!$E$3:$E$53,Calculations!$A$3:$A$53,$B1258)</f>
        <v>0</v>
      </c>
      <c r="G1258" s="107">
        <f>G532/SUMIFS(G$3:G$722,$B$3:$B$722,$B1258)*SUMIFS(Calculations!$E$3:$E$53,Calculations!$A$3:$A$53,$B1258)</f>
        <v>0</v>
      </c>
      <c r="H1258" s="107">
        <f>H532/SUMIFS(H$3:H$722,$B$3:$B$722,$B1258)*SUMIFS(Calculations!$E$3:$E$53,Calculations!$A$3:$A$53,$B1258)</f>
        <v>0</v>
      </c>
      <c r="I1258" s="107">
        <f>I532/SUMIFS(I$3:I$722,$B$3:$B$722,$B1258)*SUMIFS(Calculations!$E$3:$E$53,Calculations!$A$3:$A$53,$B1258)</f>
        <v>0</v>
      </c>
      <c r="J1258" s="107">
        <f>J532/SUMIFS(J$3:J$722,$B$3:$B$722,$B1258)*SUMIFS(Calculations!$E$3:$E$53,Calculations!$A$3:$A$53,$B1258)</f>
        <v>0</v>
      </c>
      <c r="K1258" s="107">
        <f>K532/SUMIFS(K$3:K$722,$B$3:$B$722,$B1258)*SUMIFS(Calculations!$E$3:$E$53,Calculations!$A$3:$A$53,$B1258)</f>
        <v>0</v>
      </c>
      <c r="L1258" s="107">
        <f>L532/SUMIFS(L$3:L$722,$B$3:$B$722,$B1258)*SUMIFS(Calculations!$E$3:$E$53,Calculations!$A$3:$A$53,$B1258)</f>
        <v>0</v>
      </c>
      <c r="M1258" s="107">
        <f>M532/SUMIFS(M$3:M$722,$B$3:$B$722,$B1258)*SUMIFS(Calculations!$E$3:$E$53,Calculations!$A$3:$A$53,$B1258)</f>
        <v>0</v>
      </c>
      <c r="N1258" s="107">
        <f>N532/SUMIFS(N$3:N$722,$B$3:$B$722,$B1258)*SUMIFS(Calculations!$E$3:$E$53,Calculations!$A$3:$A$53,$B1258)</f>
        <v>0</v>
      </c>
      <c r="O1258" s="107">
        <f>O532/SUMIFS(O$3:O$722,$B$3:$B$722,$B1258)*SUMIFS(Calculations!$E$3:$E$53,Calculations!$A$3:$A$53,$B1258)</f>
        <v>0</v>
      </c>
      <c r="P1258" s="107">
        <f>P532/SUMIFS(P$3:P$722,$B$3:$B$722,$B1258)*SUMIFS(Calculations!$E$3:$E$53,Calculations!$A$3:$A$53,$B1258)</f>
        <v>0</v>
      </c>
      <c r="Q1258" s="107">
        <f>Q532/SUMIFS(Q$3:Q$722,$B$3:$B$722,$B1258)*SUMIFS(Calculations!$E$3:$E$53,Calculations!$A$3:$A$53,$B1258)</f>
        <v>0</v>
      </c>
      <c r="R1258" s="107">
        <f>R532/SUMIFS(R$3:R$722,$B$3:$B$722,$B1258)*SUMIFS(Calculations!$E$3:$E$53,Calculations!$A$3:$A$53,$B1258)</f>
        <v>0</v>
      </c>
    </row>
    <row r="1259" spans="2:18" ht="15.75" customHeight="1">
      <c r="B1259" s="107" t="s">
        <v>572</v>
      </c>
      <c r="C1259" s="107" t="s">
        <v>448</v>
      </c>
      <c r="D1259" s="107" t="s">
        <v>632</v>
      </c>
      <c r="E1259" s="107" t="str">
        <f t="shared" si="308"/>
        <v>hydro</v>
      </c>
      <c r="F1259" s="107">
        <f>F533/SUMIFS(F$3:F$722,$B$3:$B$722,$B1259)*SUMIFS(Calculations!$E$3:$E$53,Calculations!$A$3:$A$53,$B1259)</f>
        <v>0</v>
      </c>
      <c r="G1259" s="107">
        <f>G533/SUMIFS(G$3:G$722,$B$3:$B$722,$B1259)*SUMIFS(Calculations!$E$3:$E$53,Calculations!$A$3:$A$53,$B1259)</f>
        <v>0</v>
      </c>
      <c r="H1259" s="107">
        <f>H533/SUMIFS(H$3:H$722,$B$3:$B$722,$B1259)*SUMIFS(Calculations!$E$3:$E$53,Calculations!$A$3:$A$53,$B1259)</f>
        <v>0</v>
      </c>
      <c r="I1259" s="107">
        <f>I533/SUMIFS(I$3:I$722,$B$3:$B$722,$B1259)*SUMIFS(Calculations!$E$3:$E$53,Calculations!$A$3:$A$53,$B1259)</f>
        <v>0</v>
      </c>
      <c r="J1259" s="107">
        <f>J533/SUMIFS(J$3:J$722,$B$3:$B$722,$B1259)*SUMIFS(Calculations!$E$3:$E$53,Calculations!$A$3:$A$53,$B1259)</f>
        <v>0</v>
      </c>
      <c r="K1259" s="107">
        <f>K533/SUMIFS(K$3:K$722,$B$3:$B$722,$B1259)*SUMIFS(Calculations!$E$3:$E$53,Calculations!$A$3:$A$53,$B1259)</f>
        <v>0</v>
      </c>
      <c r="L1259" s="107">
        <f>L533/SUMIFS(L$3:L$722,$B$3:$B$722,$B1259)*SUMIFS(Calculations!$E$3:$E$53,Calculations!$A$3:$A$53,$B1259)</f>
        <v>0</v>
      </c>
      <c r="M1259" s="107">
        <f>M533/SUMIFS(M$3:M$722,$B$3:$B$722,$B1259)*SUMIFS(Calculations!$E$3:$E$53,Calculations!$A$3:$A$53,$B1259)</f>
        <v>0</v>
      </c>
      <c r="N1259" s="107">
        <f>N533/SUMIFS(N$3:N$722,$B$3:$B$722,$B1259)*SUMIFS(Calculations!$E$3:$E$53,Calculations!$A$3:$A$53,$B1259)</f>
        <v>0</v>
      </c>
      <c r="O1259" s="107">
        <f>O533/SUMIFS(O$3:O$722,$B$3:$B$722,$B1259)*SUMIFS(Calculations!$E$3:$E$53,Calculations!$A$3:$A$53,$B1259)</f>
        <v>0</v>
      </c>
      <c r="P1259" s="107">
        <f>P533/SUMIFS(P$3:P$722,$B$3:$B$722,$B1259)*SUMIFS(Calculations!$E$3:$E$53,Calculations!$A$3:$A$53,$B1259)</f>
        <v>0</v>
      </c>
      <c r="Q1259" s="107">
        <f>Q533/SUMIFS(Q$3:Q$722,$B$3:$B$722,$B1259)*SUMIFS(Calculations!$E$3:$E$53,Calculations!$A$3:$A$53,$B1259)</f>
        <v>0</v>
      </c>
      <c r="R1259" s="107">
        <f>R533/SUMIFS(R$3:R$722,$B$3:$B$722,$B1259)*SUMIFS(Calculations!$E$3:$E$53,Calculations!$A$3:$A$53,$B1259)</f>
        <v>0</v>
      </c>
    </row>
    <row r="1260" spans="2:18" ht="15.75" customHeight="1">
      <c r="B1260" s="107" t="s">
        <v>572</v>
      </c>
      <c r="C1260" s="107" t="s">
        <v>448</v>
      </c>
      <c r="D1260" s="107" t="s">
        <v>643</v>
      </c>
      <c r="E1260" s="107" t="str">
        <f t="shared" si="308"/>
        <v>onshore wind</v>
      </c>
      <c r="F1260" s="107">
        <f>F534/SUMIFS(F$3:F$722,$B$3:$B$722,$B1260)*SUMIFS(Calculations!$E$3:$E$53,Calculations!$A$3:$A$53,$B1260)</f>
        <v>0</v>
      </c>
      <c r="G1260" s="107">
        <f>G534/SUMIFS(G$3:G$722,$B$3:$B$722,$B1260)*SUMIFS(Calculations!$E$3:$E$53,Calculations!$A$3:$A$53,$B1260)</f>
        <v>0</v>
      </c>
      <c r="H1260" s="107">
        <f>H534/SUMIFS(H$3:H$722,$B$3:$B$722,$B1260)*SUMIFS(Calculations!$E$3:$E$53,Calculations!$A$3:$A$53,$B1260)</f>
        <v>0</v>
      </c>
      <c r="I1260" s="107">
        <f>I534/SUMIFS(I$3:I$722,$B$3:$B$722,$B1260)*SUMIFS(Calculations!$E$3:$E$53,Calculations!$A$3:$A$53,$B1260)</f>
        <v>0</v>
      </c>
      <c r="J1260" s="107">
        <f>J534/SUMIFS(J$3:J$722,$B$3:$B$722,$B1260)*SUMIFS(Calculations!$E$3:$E$53,Calculations!$A$3:$A$53,$B1260)</f>
        <v>0</v>
      </c>
      <c r="K1260" s="107">
        <f>K534/SUMIFS(K$3:K$722,$B$3:$B$722,$B1260)*SUMIFS(Calculations!$E$3:$E$53,Calculations!$A$3:$A$53,$B1260)</f>
        <v>0</v>
      </c>
      <c r="L1260" s="107">
        <f>L534/SUMIFS(L$3:L$722,$B$3:$B$722,$B1260)*SUMIFS(Calculations!$E$3:$E$53,Calculations!$A$3:$A$53,$B1260)</f>
        <v>0</v>
      </c>
      <c r="M1260" s="107">
        <f>M534/SUMIFS(M$3:M$722,$B$3:$B$722,$B1260)*SUMIFS(Calculations!$E$3:$E$53,Calculations!$A$3:$A$53,$B1260)</f>
        <v>0</v>
      </c>
      <c r="N1260" s="107">
        <f>N534/SUMIFS(N$3:N$722,$B$3:$B$722,$B1260)*SUMIFS(Calculations!$E$3:$E$53,Calculations!$A$3:$A$53,$B1260)</f>
        <v>0</v>
      </c>
      <c r="O1260" s="107">
        <f>O534/SUMIFS(O$3:O$722,$B$3:$B$722,$B1260)*SUMIFS(Calculations!$E$3:$E$53,Calculations!$A$3:$A$53,$B1260)</f>
        <v>0</v>
      </c>
      <c r="P1260" s="107">
        <f>P534/SUMIFS(P$3:P$722,$B$3:$B$722,$B1260)*SUMIFS(Calculations!$E$3:$E$53,Calculations!$A$3:$A$53,$B1260)</f>
        <v>0</v>
      </c>
      <c r="Q1260" s="107">
        <f>Q534/SUMIFS(Q$3:Q$722,$B$3:$B$722,$B1260)*SUMIFS(Calculations!$E$3:$E$53,Calculations!$A$3:$A$53,$B1260)</f>
        <v>0</v>
      </c>
      <c r="R1260" s="107">
        <f>R534/SUMIFS(R$3:R$722,$B$3:$B$722,$B1260)*SUMIFS(Calculations!$E$3:$E$53,Calculations!$A$3:$A$53,$B1260)</f>
        <v>0</v>
      </c>
    </row>
    <row r="1261" spans="2:18" ht="15.75" customHeight="1">
      <c r="B1261" s="107" t="s">
        <v>572</v>
      </c>
      <c r="C1261" s="107" t="s">
        <v>448</v>
      </c>
      <c r="D1261" s="107" t="s">
        <v>644</v>
      </c>
      <c r="E1261" s="107" t="str">
        <f t="shared" si="308"/>
        <v>natural gas nonpeaker</v>
      </c>
      <c r="F1261" s="107">
        <f>F535/SUMIFS(F$3:F$722,$B$3:$B$722,$B1261)*SUMIFS(Calculations!$E$3:$E$53,Calculations!$A$3:$A$53,$B1261)</f>
        <v>0</v>
      </c>
      <c r="G1261" s="107">
        <f>G535/SUMIFS(G$3:G$722,$B$3:$B$722,$B1261)*SUMIFS(Calculations!$E$3:$E$53,Calculations!$A$3:$A$53,$B1261)</f>
        <v>0</v>
      </c>
      <c r="H1261" s="107">
        <f>H535/SUMIFS(H$3:H$722,$B$3:$B$722,$B1261)*SUMIFS(Calculations!$E$3:$E$53,Calculations!$A$3:$A$53,$B1261)</f>
        <v>0</v>
      </c>
      <c r="I1261" s="107">
        <f>I535/SUMIFS(I$3:I$722,$B$3:$B$722,$B1261)*SUMIFS(Calculations!$E$3:$E$53,Calculations!$A$3:$A$53,$B1261)</f>
        <v>0</v>
      </c>
      <c r="J1261" s="107">
        <f>J535/SUMIFS(J$3:J$722,$B$3:$B$722,$B1261)*SUMIFS(Calculations!$E$3:$E$53,Calculations!$A$3:$A$53,$B1261)</f>
        <v>0</v>
      </c>
      <c r="K1261" s="107">
        <f>K535/SUMIFS(K$3:K$722,$B$3:$B$722,$B1261)*SUMIFS(Calculations!$E$3:$E$53,Calculations!$A$3:$A$53,$B1261)</f>
        <v>0</v>
      </c>
      <c r="L1261" s="107">
        <f>L535/SUMIFS(L$3:L$722,$B$3:$B$722,$B1261)*SUMIFS(Calculations!$E$3:$E$53,Calculations!$A$3:$A$53,$B1261)</f>
        <v>0</v>
      </c>
      <c r="M1261" s="107">
        <f>M535/SUMIFS(M$3:M$722,$B$3:$B$722,$B1261)*SUMIFS(Calculations!$E$3:$E$53,Calculations!$A$3:$A$53,$B1261)</f>
        <v>0</v>
      </c>
      <c r="N1261" s="107">
        <f>N535/SUMIFS(N$3:N$722,$B$3:$B$722,$B1261)*SUMIFS(Calculations!$E$3:$E$53,Calculations!$A$3:$A$53,$B1261)</f>
        <v>0</v>
      </c>
      <c r="O1261" s="107">
        <f>O535/SUMIFS(O$3:O$722,$B$3:$B$722,$B1261)*SUMIFS(Calculations!$E$3:$E$53,Calculations!$A$3:$A$53,$B1261)</f>
        <v>0</v>
      </c>
      <c r="P1261" s="107">
        <f>P535/SUMIFS(P$3:P$722,$B$3:$B$722,$B1261)*SUMIFS(Calculations!$E$3:$E$53,Calculations!$A$3:$A$53,$B1261)</f>
        <v>0</v>
      </c>
      <c r="Q1261" s="107">
        <f>Q535/SUMIFS(Q$3:Q$722,$B$3:$B$722,$B1261)*SUMIFS(Calculations!$E$3:$E$53,Calculations!$A$3:$A$53,$B1261)</f>
        <v>0</v>
      </c>
      <c r="R1261" s="107">
        <f>R535/SUMIFS(R$3:R$722,$B$3:$B$722,$B1261)*SUMIFS(Calculations!$E$3:$E$53,Calculations!$A$3:$A$53,$B1261)</f>
        <v>0</v>
      </c>
    </row>
    <row r="1262" spans="2:18" ht="15.75" customHeight="1">
      <c r="B1262" s="107" t="s">
        <v>572</v>
      </c>
      <c r="C1262" s="107" t="s">
        <v>448</v>
      </c>
      <c r="D1262" s="107" t="s">
        <v>645</v>
      </c>
      <c r="E1262" s="107" t="str">
        <f t="shared" si="308"/>
        <v>natural gas peaker</v>
      </c>
      <c r="F1262" s="107">
        <f>F536/SUMIFS(F$3:F$722,$B$3:$B$722,$B1262)*SUMIFS(Calculations!$E$3:$E$53,Calculations!$A$3:$A$53,$B1262)</f>
        <v>0</v>
      </c>
      <c r="G1262" s="107">
        <f>G536/SUMIFS(G$3:G$722,$B$3:$B$722,$B1262)*SUMIFS(Calculations!$E$3:$E$53,Calculations!$A$3:$A$53,$B1262)</f>
        <v>0</v>
      </c>
      <c r="H1262" s="107">
        <f>H536/SUMIFS(H$3:H$722,$B$3:$B$722,$B1262)*SUMIFS(Calculations!$E$3:$E$53,Calculations!$A$3:$A$53,$B1262)</f>
        <v>0</v>
      </c>
      <c r="I1262" s="107">
        <f>I536/SUMIFS(I$3:I$722,$B$3:$B$722,$B1262)*SUMIFS(Calculations!$E$3:$E$53,Calculations!$A$3:$A$53,$B1262)</f>
        <v>0</v>
      </c>
      <c r="J1262" s="107">
        <f>J536/SUMIFS(J$3:J$722,$B$3:$B$722,$B1262)*SUMIFS(Calculations!$E$3:$E$53,Calculations!$A$3:$A$53,$B1262)</f>
        <v>0</v>
      </c>
      <c r="K1262" s="107">
        <f>K536/SUMIFS(K$3:K$722,$B$3:$B$722,$B1262)*SUMIFS(Calculations!$E$3:$E$53,Calculations!$A$3:$A$53,$B1262)</f>
        <v>0</v>
      </c>
      <c r="L1262" s="107">
        <f>L536/SUMIFS(L$3:L$722,$B$3:$B$722,$B1262)*SUMIFS(Calculations!$E$3:$E$53,Calculations!$A$3:$A$53,$B1262)</f>
        <v>0</v>
      </c>
      <c r="M1262" s="107">
        <f>M536/SUMIFS(M$3:M$722,$B$3:$B$722,$B1262)*SUMIFS(Calculations!$E$3:$E$53,Calculations!$A$3:$A$53,$B1262)</f>
        <v>0</v>
      </c>
      <c r="N1262" s="107">
        <f>N536/SUMIFS(N$3:N$722,$B$3:$B$722,$B1262)*SUMIFS(Calculations!$E$3:$E$53,Calculations!$A$3:$A$53,$B1262)</f>
        <v>0</v>
      </c>
      <c r="O1262" s="107">
        <f>O536/SUMIFS(O$3:O$722,$B$3:$B$722,$B1262)*SUMIFS(Calculations!$E$3:$E$53,Calculations!$A$3:$A$53,$B1262)</f>
        <v>0</v>
      </c>
      <c r="P1262" s="107">
        <f>P536/SUMIFS(P$3:P$722,$B$3:$B$722,$B1262)*SUMIFS(Calculations!$E$3:$E$53,Calculations!$A$3:$A$53,$B1262)</f>
        <v>0</v>
      </c>
      <c r="Q1262" s="107">
        <f>Q536/SUMIFS(Q$3:Q$722,$B$3:$B$722,$B1262)*SUMIFS(Calculations!$E$3:$E$53,Calculations!$A$3:$A$53,$B1262)</f>
        <v>0</v>
      </c>
      <c r="R1262" s="107">
        <f>R536/SUMIFS(R$3:R$722,$B$3:$B$722,$B1262)*SUMIFS(Calculations!$E$3:$E$53,Calculations!$A$3:$A$53,$B1262)</f>
        <v>0</v>
      </c>
    </row>
    <row r="1263" spans="2:18" ht="15.75" customHeight="1">
      <c r="B1263" s="107" t="s">
        <v>572</v>
      </c>
      <c r="C1263" s="107" t="s">
        <v>448</v>
      </c>
      <c r="D1263" s="107" t="s">
        <v>646</v>
      </c>
      <c r="E1263" s="107" t="str">
        <f t="shared" si="308"/>
        <v>nuclear</v>
      </c>
      <c r="F1263" s="107">
        <f>F537/SUMIFS(F$3:F$722,$B$3:$B$722,$B1263)*SUMIFS(Calculations!$E$3:$E$53,Calculations!$A$3:$A$53,$B1263)</f>
        <v>0</v>
      </c>
      <c r="G1263" s="107">
        <f>G537/SUMIFS(G$3:G$722,$B$3:$B$722,$B1263)*SUMIFS(Calculations!$E$3:$E$53,Calculations!$A$3:$A$53,$B1263)</f>
        <v>0</v>
      </c>
      <c r="H1263" s="107">
        <f>H537/SUMIFS(H$3:H$722,$B$3:$B$722,$B1263)*SUMIFS(Calculations!$E$3:$E$53,Calculations!$A$3:$A$53,$B1263)</f>
        <v>0</v>
      </c>
      <c r="I1263" s="107">
        <f>I537/SUMIFS(I$3:I$722,$B$3:$B$722,$B1263)*SUMIFS(Calculations!$E$3:$E$53,Calculations!$A$3:$A$53,$B1263)</f>
        <v>0</v>
      </c>
      <c r="J1263" s="107">
        <f>J537/SUMIFS(J$3:J$722,$B$3:$B$722,$B1263)*SUMIFS(Calculations!$E$3:$E$53,Calculations!$A$3:$A$53,$B1263)</f>
        <v>0</v>
      </c>
      <c r="K1263" s="107">
        <f>K537/SUMIFS(K$3:K$722,$B$3:$B$722,$B1263)*SUMIFS(Calculations!$E$3:$E$53,Calculations!$A$3:$A$53,$B1263)</f>
        <v>0</v>
      </c>
      <c r="L1263" s="107">
        <f>L537/SUMIFS(L$3:L$722,$B$3:$B$722,$B1263)*SUMIFS(Calculations!$E$3:$E$53,Calculations!$A$3:$A$53,$B1263)</f>
        <v>0</v>
      </c>
      <c r="M1263" s="107">
        <f>M537/SUMIFS(M$3:M$722,$B$3:$B$722,$B1263)*SUMIFS(Calculations!$E$3:$E$53,Calculations!$A$3:$A$53,$B1263)</f>
        <v>0</v>
      </c>
      <c r="N1263" s="107">
        <f>N537/SUMIFS(N$3:N$722,$B$3:$B$722,$B1263)*SUMIFS(Calculations!$E$3:$E$53,Calculations!$A$3:$A$53,$B1263)</f>
        <v>0</v>
      </c>
      <c r="O1263" s="107">
        <f>O537/SUMIFS(O$3:O$722,$B$3:$B$722,$B1263)*SUMIFS(Calculations!$E$3:$E$53,Calculations!$A$3:$A$53,$B1263)</f>
        <v>0</v>
      </c>
      <c r="P1263" s="107">
        <f>P537/SUMIFS(P$3:P$722,$B$3:$B$722,$B1263)*SUMIFS(Calculations!$E$3:$E$53,Calculations!$A$3:$A$53,$B1263)</f>
        <v>0</v>
      </c>
      <c r="Q1263" s="107">
        <f>Q537/SUMIFS(Q$3:Q$722,$B$3:$B$722,$B1263)*SUMIFS(Calculations!$E$3:$E$53,Calculations!$A$3:$A$53,$B1263)</f>
        <v>0</v>
      </c>
      <c r="R1263" s="107">
        <f>R537/SUMIFS(R$3:R$722,$B$3:$B$722,$B1263)*SUMIFS(Calculations!$E$3:$E$53,Calculations!$A$3:$A$53,$B1263)</f>
        <v>0</v>
      </c>
    </row>
    <row r="1264" spans="2:18" ht="15.75" customHeight="1">
      <c r="B1264" s="107" t="s">
        <v>572</v>
      </c>
      <c r="C1264" s="107" t="s">
        <v>448</v>
      </c>
      <c r="D1264" s="107" t="s">
        <v>647</v>
      </c>
      <c r="E1264" s="107" t="str">
        <f t="shared" si="308"/>
        <v>offshore wind</v>
      </c>
      <c r="F1264" s="107">
        <f>F538/SUMIFS(F$3:F$722,$B$3:$B$722,$B1264)*SUMIFS(Calculations!$E$3:$E$53,Calculations!$A$3:$A$53,$B1264)</f>
        <v>0</v>
      </c>
      <c r="G1264" s="107">
        <f>G538/SUMIFS(G$3:G$722,$B$3:$B$722,$B1264)*SUMIFS(Calculations!$E$3:$E$53,Calculations!$A$3:$A$53,$B1264)</f>
        <v>0</v>
      </c>
      <c r="H1264" s="107">
        <f>H538/SUMIFS(H$3:H$722,$B$3:$B$722,$B1264)*SUMIFS(Calculations!$E$3:$E$53,Calculations!$A$3:$A$53,$B1264)</f>
        <v>0</v>
      </c>
      <c r="I1264" s="107">
        <f>I538/SUMIFS(I$3:I$722,$B$3:$B$722,$B1264)*SUMIFS(Calculations!$E$3:$E$53,Calculations!$A$3:$A$53,$B1264)</f>
        <v>0</v>
      </c>
      <c r="J1264" s="107">
        <f>J538/SUMIFS(J$3:J$722,$B$3:$B$722,$B1264)*SUMIFS(Calculations!$E$3:$E$53,Calculations!$A$3:$A$53,$B1264)</f>
        <v>0</v>
      </c>
      <c r="K1264" s="107">
        <f>K538/SUMIFS(K$3:K$722,$B$3:$B$722,$B1264)*SUMIFS(Calculations!$E$3:$E$53,Calculations!$A$3:$A$53,$B1264)</f>
        <v>0</v>
      </c>
      <c r="L1264" s="107">
        <f>L538/SUMIFS(L$3:L$722,$B$3:$B$722,$B1264)*SUMIFS(Calculations!$E$3:$E$53,Calculations!$A$3:$A$53,$B1264)</f>
        <v>0</v>
      </c>
      <c r="M1264" s="107">
        <f>M538/SUMIFS(M$3:M$722,$B$3:$B$722,$B1264)*SUMIFS(Calculations!$E$3:$E$53,Calculations!$A$3:$A$53,$B1264)</f>
        <v>0</v>
      </c>
      <c r="N1264" s="107">
        <f>N538/SUMIFS(N$3:N$722,$B$3:$B$722,$B1264)*SUMIFS(Calculations!$E$3:$E$53,Calculations!$A$3:$A$53,$B1264)</f>
        <v>0</v>
      </c>
      <c r="O1264" s="107">
        <f>O538/SUMIFS(O$3:O$722,$B$3:$B$722,$B1264)*SUMIFS(Calculations!$E$3:$E$53,Calculations!$A$3:$A$53,$B1264)</f>
        <v>0</v>
      </c>
      <c r="P1264" s="107">
        <f>P538/SUMIFS(P$3:P$722,$B$3:$B$722,$B1264)*SUMIFS(Calculations!$E$3:$E$53,Calculations!$A$3:$A$53,$B1264)</f>
        <v>0</v>
      </c>
      <c r="Q1264" s="107">
        <f>Q538/SUMIFS(Q$3:Q$722,$B$3:$B$722,$B1264)*SUMIFS(Calculations!$E$3:$E$53,Calculations!$A$3:$A$53,$B1264)</f>
        <v>0</v>
      </c>
      <c r="R1264" s="107">
        <f>R538/SUMIFS(R$3:R$722,$B$3:$B$722,$B1264)*SUMIFS(Calculations!$E$3:$E$53,Calculations!$A$3:$A$53,$B1264)</f>
        <v>0</v>
      </c>
    </row>
    <row r="1265" spans="2:18" ht="15.75" customHeight="1">
      <c r="B1265" s="107" t="s">
        <v>572</v>
      </c>
      <c r="C1265" s="107" t="s">
        <v>448</v>
      </c>
      <c r="D1265" s="107" t="s">
        <v>648</v>
      </c>
      <c r="E1265" s="107" t="str">
        <f t="shared" si="308"/>
        <v>crude oil</v>
      </c>
      <c r="F1265" s="107">
        <f>F539/SUMIFS(F$3:F$722,$B$3:$B$722,$B1265)*SUMIFS(Calculations!$E$3:$E$53,Calculations!$A$3:$A$53,$B1265)</f>
        <v>0</v>
      </c>
      <c r="G1265" s="107">
        <f>G539/SUMIFS(G$3:G$722,$B$3:$B$722,$B1265)*SUMIFS(Calculations!$E$3:$E$53,Calculations!$A$3:$A$53,$B1265)</f>
        <v>0</v>
      </c>
      <c r="H1265" s="107">
        <f>H539/SUMIFS(H$3:H$722,$B$3:$B$722,$B1265)*SUMIFS(Calculations!$E$3:$E$53,Calculations!$A$3:$A$53,$B1265)</f>
        <v>0</v>
      </c>
      <c r="I1265" s="107">
        <f>I539/SUMIFS(I$3:I$722,$B$3:$B$722,$B1265)*SUMIFS(Calculations!$E$3:$E$53,Calculations!$A$3:$A$53,$B1265)</f>
        <v>0</v>
      </c>
      <c r="J1265" s="107">
        <f>J539/SUMIFS(J$3:J$722,$B$3:$B$722,$B1265)*SUMIFS(Calculations!$E$3:$E$53,Calculations!$A$3:$A$53,$B1265)</f>
        <v>0</v>
      </c>
      <c r="K1265" s="107">
        <f>K539/SUMIFS(K$3:K$722,$B$3:$B$722,$B1265)*SUMIFS(Calculations!$E$3:$E$53,Calculations!$A$3:$A$53,$B1265)</f>
        <v>0</v>
      </c>
      <c r="L1265" s="107">
        <f>L539/SUMIFS(L$3:L$722,$B$3:$B$722,$B1265)*SUMIFS(Calculations!$E$3:$E$53,Calculations!$A$3:$A$53,$B1265)</f>
        <v>0</v>
      </c>
      <c r="M1265" s="107">
        <f>M539/SUMIFS(M$3:M$722,$B$3:$B$722,$B1265)*SUMIFS(Calculations!$E$3:$E$53,Calculations!$A$3:$A$53,$B1265)</f>
        <v>0</v>
      </c>
      <c r="N1265" s="107">
        <f>N539/SUMIFS(N$3:N$722,$B$3:$B$722,$B1265)*SUMIFS(Calculations!$E$3:$E$53,Calculations!$A$3:$A$53,$B1265)</f>
        <v>0</v>
      </c>
      <c r="O1265" s="107">
        <f>O539/SUMIFS(O$3:O$722,$B$3:$B$722,$B1265)*SUMIFS(Calculations!$E$3:$E$53,Calculations!$A$3:$A$53,$B1265)</f>
        <v>0</v>
      </c>
      <c r="P1265" s="107">
        <f>P539/SUMIFS(P$3:P$722,$B$3:$B$722,$B1265)*SUMIFS(Calculations!$E$3:$E$53,Calculations!$A$3:$A$53,$B1265)</f>
        <v>0</v>
      </c>
      <c r="Q1265" s="107">
        <f>Q539/SUMIFS(Q$3:Q$722,$B$3:$B$722,$B1265)*SUMIFS(Calculations!$E$3:$E$53,Calculations!$A$3:$A$53,$B1265)</f>
        <v>0</v>
      </c>
      <c r="R1265" s="107">
        <f>R539/SUMIFS(R$3:R$722,$B$3:$B$722,$B1265)*SUMIFS(Calculations!$E$3:$E$53,Calculations!$A$3:$A$53,$B1265)</f>
        <v>0</v>
      </c>
    </row>
    <row r="1266" spans="2:18" ht="15.75" customHeight="1">
      <c r="B1266" s="107" t="s">
        <v>572</v>
      </c>
      <c r="C1266" s="107" t="s">
        <v>448</v>
      </c>
      <c r="D1266" s="107" t="s">
        <v>649</v>
      </c>
      <c r="E1266" s="107" t="str">
        <f t="shared" si="308"/>
        <v>solar PV</v>
      </c>
      <c r="F1266" s="107">
        <f>F540/SUMIFS(F$3:F$722,$B$3:$B$722,$B1266)*SUMIFS(Calculations!$E$3:$E$53,Calculations!$A$3:$A$53,$B1266)</f>
        <v>0</v>
      </c>
      <c r="G1266" s="107">
        <f>G540/SUMIFS(G$3:G$722,$B$3:$B$722,$B1266)*SUMIFS(Calculations!$E$3:$E$53,Calculations!$A$3:$A$53,$B1266)</f>
        <v>0</v>
      </c>
      <c r="H1266" s="107">
        <f>H540/SUMIFS(H$3:H$722,$B$3:$B$722,$B1266)*SUMIFS(Calculations!$E$3:$E$53,Calculations!$A$3:$A$53,$B1266)</f>
        <v>0</v>
      </c>
      <c r="I1266" s="107">
        <f>I540/SUMIFS(I$3:I$722,$B$3:$B$722,$B1266)*SUMIFS(Calculations!$E$3:$E$53,Calculations!$A$3:$A$53,$B1266)</f>
        <v>0</v>
      </c>
      <c r="J1266" s="107">
        <f>J540/SUMIFS(J$3:J$722,$B$3:$B$722,$B1266)*SUMIFS(Calculations!$E$3:$E$53,Calculations!$A$3:$A$53,$B1266)</f>
        <v>0</v>
      </c>
      <c r="K1266" s="107">
        <f>K540/SUMIFS(K$3:K$722,$B$3:$B$722,$B1266)*SUMIFS(Calculations!$E$3:$E$53,Calculations!$A$3:$A$53,$B1266)</f>
        <v>0</v>
      </c>
      <c r="L1266" s="107">
        <f>L540/SUMIFS(L$3:L$722,$B$3:$B$722,$B1266)*SUMIFS(Calculations!$E$3:$E$53,Calculations!$A$3:$A$53,$B1266)</f>
        <v>0</v>
      </c>
      <c r="M1266" s="107">
        <f>M540/SUMIFS(M$3:M$722,$B$3:$B$722,$B1266)*SUMIFS(Calculations!$E$3:$E$53,Calculations!$A$3:$A$53,$B1266)</f>
        <v>0</v>
      </c>
      <c r="N1266" s="107">
        <f>N540/SUMIFS(N$3:N$722,$B$3:$B$722,$B1266)*SUMIFS(Calculations!$E$3:$E$53,Calculations!$A$3:$A$53,$B1266)</f>
        <v>0</v>
      </c>
      <c r="O1266" s="107">
        <f>O540/SUMIFS(O$3:O$722,$B$3:$B$722,$B1266)*SUMIFS(Calculations!$E$3:$E$53,Calculations!$A$3:$A$53,$B1266)</f>
        <v>0</v>
      </c>
      <c r="P1266" s="107">
        <f>P540/SUMIFS(P$3:P$722,$B$3:$B$722,$B1266)*SUMIFS(Calculations!$E$3:$E$53,Calculations!$A$3:$A$53,$B1266)</f>
        <v>0</v>
      </c>
      <c r="Q1266" s="107">
        <f>Q540/SUMIFS(Q$3:Q$722,$B$3:$B$722,$B1266)*SUMIFS(Calculations!$E$3:$E$53,Calculations!$A$3:$A$53,$B1266)</f>
        <v>0</v>
      </c>
      <c r="R1266" s="107">
        <f>R540/SUMIFS(R$3:R$722,$B$3:$B$722,$B1266)*SUMIFS(Calculations!$E$3:$E$53,Calculations!$A$3:$A$53,$B1266)</f>
        <v>0</v>
      </c>
    </row>
    <row r="1267" spans="2:18" ht="15.75" customHeight="1">
      <c r="B1267" s="107" t="s">
        <v>572</v>
      </c>
      <c r="C1267" s="107" t="s">
        <v>448</v>
      </c>
      <c r="D1267" s="107" t="s">
        <v>650</v>
      </c>
      <c r="E1267" s="107" t="str">
        <f t="shared" si="308"/>
        <v>storage</v>
      </c>
      <c r="F1267" s="107">
        <f>F541/SUMIFS(F$3:F$722,$B$3:$B$722,$B1267)*SUMIFS(Calculations!$E$3:$E$53,Calculations!$A$3:$A$53,$B1267)</f>
        <v>0</v>
      </c>
      <c r="G1267" s="107">
        <f>G541/SUMIFS(G$3:G$722,$B$3:$B$722,$B1267)*SUMIFS(Calculations!$E$3:$E$53,Calculations!$A$3:$A$53,$B1267)</f>
        <v>0</v>
      </c>
      <c r="H1267" s="107">
        <f>H541/SUMIFS(H$3:H$722,$B$3:$B$722,$B1267)*SUMIFS(Calculations!$E$3:$E$53,Calculations!$A$3:$A$53,$B1267)</f>
        <v>0</v>
      </c>
      <c r="I1267" s="107">
        <f>I541/SUMIFS(I$3:I$722,$B$3:$B$722,$B1267)*SUMIFS(Calculations!$E$3:$E$53,Calculations!$A$3:$A$53,$B1267)</f>
        <v>0</v>
      </c>
      <c r="J1267" s="107">
        <f>J541/SUMIFS(J$3:J$722,$B$3:$B$722,$B1267)*SUMIFS(Calculations!$E$3:$E$53,Calculations!$A$3:$A$53,$B1267)</f>
        <v>0</v>
      </c>
      <c r="K1267" s="107">
        <f>K541/SUMIFS(K$3:K$722,$B$3:$B$722,$B1267)*SUMIFS(Calculations!$E$3:$E$53,Calculations!$A$3:$A$53,$B1267)</f>
        <v>0</v>
      </c>
      <c r="L1267" s="107">
        <f>L541/SUMIFS(L$3:L$722,$B$3:$B$722,$B1267)*SUMIFS(Calculations!$E$3:$E$53,Calculations!$A$3:$A$53,$B1267)</f>
        <v>0</v>
      </c>
      <c r="M1267" s="107">
        <f>M541/SUMIFS(M$3:M$722,$B$3:$B$722,$B1267)*SUMIFS(Calculations!$E$3:$E$53,Calculations!$A$3:$A$53,$B1267)</f>
        <v>0</v>
      </c>
      <c r="N1267" s="107">
        <f>N541/SUMIFS(N$3:N$722,$B$3:$B$722,$B1267)*SUMIFS(Calculations!$E$3:$E$53,Calculations!$A$3:$A$53,$B1267)</f>
        <v>0</v>
      </c>
      <c r="O1267" s="107">
        <f>O541/SUMIFS(O$3:O$722,$B$3:$B$722,$B1267)*SUMIFS(Calculations!$E$3:$E$53,Calculations!$A$3:$A$53,$B1267)</f>
        <v>0</v>
      </c>
      <c r="P1267" s="107">
        <f>P541/SUMIFS(P$3:P$722,$B$3:$B$722,$B1267)*SUMIFS(Calculations!$E$3:$E$53,Calculations!$A$3:$A$53,$B1267)</f>
        <v>0</v>
      </c>
      <c r="Q1267" s="107">
        <f>Q541/SUMIFS(Q$3:Q$722,$B$3:$B$722,$B1267)*SUMIFS(Calculations!$E$3:$E$53,Calculations!$A$3:$A$53,$B1267)</f>
        <v>0</v>
      </c>
      <c r="R1267" s="107">
        <f>R541/SUMIFS(R$3:R$722,$B$3:$B$722,$B1267)*SUMIFS(Calculations!$E$3:$E$53,Calculations!$A$3:$A$53,$B1267)</f>
        <v>0</v>
      </c>
    </row>
    <row r="1268" spans="2:18" ht="15.75" customHeight="1">
      <c r="B1268" s="107" t="s">
        <v>572</v>
      </c>
      <c r="C1268" s="107" t="s">
        <v>448</v>
      </c>
      <c r="D1268" s="107" t="s">
        <v>652</v>
      </c>
      <c r="E1268" s="107" t="str">
        <f t="shared" si="308"/>
        <v>solar PV</v>
      </c>
      <c r="F1268" s="107">
        <f>F542/SUMIFS(F$3:F$722,$B$3:$B$722,$B1268)*SUMIFS(Calculations!$E$3:$E$53,Calculations!$A$3:$A$53,$B1268)</f>
        <v>0</v>
      </c>
      <c r="G1268" s="107">
        <f>G542/SUMIFS(G$3:G$722,$B$3:$B$722,$B1268)*SUMIFS(Calculations!$E$3:$E$53,Calculations!$A$3:$A$53,$B1268)</f>
        <v>0</v>
      </c>
      <c r="H1268" s="107">
        <f>H542/SUMIFS(H$3:H$722,$B$3:$B$722,$B1268)*SUMIFS(Calculations!$E$3:$E$53,Calculations!$A$3:$A$53,$B1268)</f>
        <v>0</v>
      </c>
      <c r="I1268" s="107">
        <f>I542/SUMIFS(I$3:I$722,$B$3:$B$722,$B1268)*SUMIFS(Calculations!$E$3:$E$53,Calculations!$A$3:$A$53,$B1268)</f>
        <v>0</v>
      </c>
      <c r="J1268" s="107">
        <f>J542/SUMIFS(J$3:J$722,$B$3:$B$722,$B1268)*SUMIFS(Calculations!$E$3:$E$53,Calculations!$A$3:$A$53,$B1268)</f>
        <v>0</v>
      </c>
      <c r="K1268" s="107">
        <f>K542/SUMIFS(K$3:K$722,$B$3:$B$722,$B1268)*SUMIFS(Calculations!$E$3:$E$53,Calculations!$A$3:$A$53,$B1268)</f>
        <v>0</v>
      </c>
      <c r="L1268" s="107">
        <f>L542/SUMIFS(L$3:L$722,$B$3:$B$722,$B1268)*SUMIFS(Calculations!$E$3:$E$53,Calculations!$A$3:$A$53,$B1268)</f>
        <v>0</v>
      </c>
      <c r="M1268" s="107">
        <f>M542/SUMIFS(M$3:M$722,$B$3:$B$722,$B1268)*SUMIFS(Calculations!$E$3:$E$53,Calculations!$A$3:$A$53,$B1268)</f>
        <v>0</v>
      </c>
      <c r="N1268" s="107">
        <f>N542/SUMIFS(N$3:N$722,$B$3:$B$722,$B1268)*SUMIFS(Calculations!$E$3:$E$53,Calculations!$A$3:$A$53,$B1268)</f>
        <v>0</v>
      </c>
      <c r="O1268" s="107">
        <f>O542/SUMIFS(O$3:O$722,$B$3:$B$722,$B1268)*SUMIFS(Calculations!$E$3:$E$53,Calculations!$A$3:$A$53,$B1268)</f>
        <v>0</v>
      </c>
      <c r="P1268" s="107">
        <f>P542/SUMIFS(P$3:P$722,$B$3:$B$722,$B1268)*SUMIFS(Calculations!$E$3:$E$53,Calculations!$A$3:$A$53,$B1268)</f>
        <v>0</v>
      </c>
      <c r="Q1268" s="107">
        <f>Q542/SUMIFS(Q$3:Q$722,$B$3:$B$722,$B1268)*SUMIFS(Calculations!$E$3:$E$53,Calculations!$A$3:$A$53,$B1268)</f>
        <v>0</v>
      </c>
      <c r="R1268" s="107">
        <f>R542/SUMIFS(R$3:R$722,$B$3:$B$722,$B1268)*SUMIFS(Calculations!$E$3:$E$53,Calculations!$A$3:$A$53,$B1268)</f>
        <v>0</v>
      </c>
    </row>
    <row r="1269" spans="2:18" ht="15.75" customHeight="1">
      <c r="B1269" s="107" t="s">
        <v>573</v>
      </c>
      <c r="C1269" s="107" t="s">
        <v>448</v>
      </c>
      <c r="D1269" s="107" t="s">
        <v>638</v>
      </c>
      <c r="E1269" s="107" t="str">
        <f t="shared" si="308"/>
        <v>biomass</v>
      </c>
      <c r="F1269" s="107">
        <f>F543/SUMIFS(F$3:F$722,$B$3:$B$722,$B1269)*SUMIFS(Calculations!$E$3:$E$53,Calculations!$A$3:$A$53,$B1269)</f>
        <v>0</v>
      </c>
      <c r="G1269" s="107">
        <f>G543/SUMIFS(G$3:G$722,$B$3:$B$722,$B1269)*SUMIFS(Calculations!$E$3:$E$53,Calculations!$A$3:$A$53,$B1269)</f>
        <v>0</v>
      </c>
      <c r="H1269" s="107">
        <f>H543/SUMIFS(H$3:H$722,$B$3:$B$722,$B1269)*SUMIFS(Calculations!$E$3:$E$53,Calculations!$A$3:$A$53,$B1269)</f>
        <v>0</v>
      </c>
      <c r="I1269" s="107">
        <f>I543/SUMIFS(I$3:I$722,$B$3:$B$722,$B1269)*SUMIFS(Calculations!$E$3:$E$53,Calculations!$A$3:$A$53,$B1269)</f>
        <v>0</v>
      </c>
      <c r="J1269" s="107">
        <f>J543/SUMIFS(J$3:J$722,$B$3:$B$722,$B1269)*SUMIFS(Calculations!$E$3:$E$53,Calculations!$A$3:$A$53,$B1269)</f>
        <v>0</v>
      </c>
      <c r="K1269" s="107">
        <f>K543/SUMIFS(K$3:K$722,$B$3:$B$722,$B1269)*SUMIFS(Calculations!$E$3:$E$53,Calculations!$A$3:$A$53,$B1269)</f>
        <v>0</v>
      </c>
      <c r="L1269" s="107">
        <f>L543/SUMIFS(L$3:L$722,$B$3:$B$722,$B1269)*SUMIFS(Calculations!$E$3:$E$53,Calculations!$A$3:$A$53,$B1269)</f>
        <v>0</v>
      </c>
      <c r="M1269" s="107">
        <f>M543/SUMIFS(M$3:M$722,$B$3:$B$722,$B1269)*SUMIFS(Calculations!$E$3:$E$53,Calculations!$A$3:$A$53,$B1269)</f>
        <v>0</v>
      </c>
      <c r="N1269" s="107">
        <f>N543/SUMIFS(N$3:N$722,$B$3:$B$722,$B1269)*SUMIFS(Calculations!$E$3:$E$53,Calculations!$A$3:$A$53,$B1269)</f>
        <v>0</v>
      </c>
      <c r="O1269" s="107">
        <f>O543/SUMIFS(O$3:O$722,$B$3:$B$722,$B1269)*SUMIFS(Calculations!$E$3:$E$53,Calculations!$A$3:$A$53,$B1269)</f>
        <v>0</v>
      </c>
      <c r="P1269" s="107">
        <f>P543/SUMIFS(P$3:P$722,$B$3:$B$722,$B1269)*SUMIFS(Calculations!$E$3:$E$53,Calculations!$A$3:$A$53,$B1269)</f>
        <v>0</v>
      </c>
      <c r="Q1269" s="107">
        <f>Q543/SUMIFS(Q$3:Q$722,$B$3:$B$722,$B1269)*SUMIFS(Calculations!$E$3:$E$53,Calculations!$A$3:$A$53,$B1269)</f>
        <v>0</v>
      </c>
      <c r="R1269" s="107">
        <f>R543/SUMIFS(R$3:R$722,$B$3:$B$722,$B1269)*SUMIFS(Calculations!$E$3:$E$53,Calculations!$A$3:$A$53,$B1269)</f>
        <v>0</v>
      </c>
    </row>
    <row r="1270" spans="2:18" ht="15.75" customHeight="1">
      <c r="B1270" s="107" t="s">
        <v>573</v>
      </c>
      <c r="C1270" s="107" t="s">
        <v>448</v>
      </c>
      <c r="D1270" s="107" t="s">
        <v>639</v>
      </c>
      <c r="E1270" s="107" t="str">
        <f t="shared" si="308"/>
        <v>hard coal</v>
      </c>
      <c r="F1270" s="107">
        <f>F544/SUMIFS(F$3:F$722,$B$3:$B$722,$B1270)*SUMIFS(Calculations!$E$3:$E$53,Calculations!$A$3:$A$53,$B1270)</f>
        <v>0</v>
      </c>
      <c r="G1270" s="107">
        <f>G544/SUMIFS(G$3:G$722,$B$3:$B$722,$B1270)*SUMIFS(Calculations!$E$3:$E$53,Calculations!$A$3:$A$53,$B1270)</f>
        <v>0</v>
      </c>
      <c r="H1270" s="107">
        <f>H544/SUMIFS(H$3:H$722,$B$3:$B$722,$B1270)*SUMIFS(Calculations!$E$3:$E$53,Calculations!$A$3:$A$53,$B1270)</f>
        <v>0</v>
      </c>
      <c r="I1270" s="107">
        <f>I544/SUMIFS(I$3:I$722,$B$3:$B$722,$B1270)*SUMIFS(Calculations!$E$3:$E$53,Calculations!$A$3:$A$53,$B1270)</f>
        <v>0</v>
      </c>
      <c r="J1270" s="107">
        <f>J544/SUMIFS(J$3:J$722,$B$3:$B$722,$B1270)*SUMIFS(Calculations!$E$3:$E$53,Calculations!$A$3:$A$53,$B1270)</f>
        <v>0</v>
      </c>
      <c r="K1270" s="107">
        <f>K544/SUMIFS(K$3:K$722,$B$3:$B$722,$B1270)*SUMIFS(Calculations!$E$3:$E$53,Calculations!$A$3:$A$53,$B1270)</f>
        <v>0</v>
      </c>
      <c r="L1270" s="107">
        <f>L544/SUMIFS(L$3:L$722,$B$3:$B$722,$B1270)*SUMIFS(Calculations!$E$3:$E$53,Calculations!$A$3:$A$53,$B1270)</f>
        <v>0</v>
      </c>
      <c r="M1270" s="107">
        <f>M544/SUMIFS(M$3:M$722,$B$3:$B$722,$B1270)*SUMIFS(Calculations!$E$3:$E$53,Calculations!$A$3:$A$53,$B1270)</f>
        <v>0</v>
      </c>
      <c r="N1270" s="107">
        <f>N544/SUMIFS(N$3:N$722,$B$3:$B$722,$B1270)*SUMIFS(Calculations!$E$3:$E$53,Calculations!$A$3:$A$53,$B1270)</f>
        <v>0</v>
      </c>
      <c r="O1270" s="107">
        <f>O544/SUMIFS(O$3:O$722,$B$3:$B$722,$B1270)*SUMIFS(Calculations!$E$3:$E$53,Calculations!$A$3:$A$53,$B1270)</f>
        <v>0</v>
      </c>
      <c r="P1270" s="107">
        <f>P544/SUMIFS(P$3:P$722,$B$3:$B$722,$B1270)*SUMIFS(Calculations!$E$3:$E$53,Calculations!$A$3:$A$53,$B1270)</f>
        <v>0</v>
      </c>
      <c r="Q1270" s="107">
        <f>Q544/SUMIFS(Q$3:Q$722,$B$3:$B$722,$B1270)*SUMIFS(Calculations!$E$3:$E$53,Calculations!$A$3:$A$53,$B1270)</f>
        <v>0</v>
      </c>
      <c r="R1270" s="107">
        <f>R544/SUMIFS(R$3:R$722,$B$3:$B$722,$B1270)*SUMIFS(Calculations!$E$3:$E$53,Calculations!$A$3:$A$53,$B1270)</f>
        <v>0</v>
      </c>
    </row>
    <row r="1271" spans="2:18" ht="15.75" customHeight="1">
      <c r="B1271" s="107" t="s">
        <v>573</v>
      </c>
      <c r="C1271" s="107" t="s">
        <v>448</v>
      </c>
      <c r="D1271" s="107" t="s">
        <v>640</v>
      </c>
      <c r="E1271" s="107" t="str">
        <f t="shared" si="308"/>
        <v>solar thermal</v>
      </c>
      <c r="F1271" s="107">
        <f>F545/SUMIFS(F$3:F$722,$B$3:$B$722,$B1271)*SUMIFS(Calculations!$E$3:$E$53,Calculations!$A$3:$A$53,$B1271)</f>
        <v>0</v>
      </c>
      <c r="G1271" s="107">
        <f>G545/SUMIFS(G$3:G$722,$B$3:$B$722,$B1271)*SUMIFS(Calculations!$E$3:$E$53,Calculations!$A$3:$A$53,$B1271)</f>
        <v>0</v>
      </c>
      <c r="H1271" s="107">
        <f>H545/SUMIFS(H$3:H$722,$B$3:$B$722,$B1271)*SUMIFS(Calculations!$E$3:$E$53,Calculations!$A$3:$A$53,$B1271)</f>
        <v>0</v>
      </c>
      <c r="I1271" s="107">
        <f>I545/SUMIFS(I$3:I$722,$B$3:$B$722,$B1271)*SUMIFS(Calculations!$E$3:$E$53,Calculations!$A$3:$A$53,$B1271)</f>
        <v>0</v>
      </c>
      <c r="J1271" s="107">
        <f>J545/SUMIFS(J$3:J$722,$B$3:$B$722,$B1271)*SUMIFS(Calculations!$E$3:$E$53,Calculations!$A$3:$A$53,$B1271)</f>
        <v>0</v>
      </c>
      <c r="K1271" s="107">
        <f>K545/SUMIFS(K$3:K$722,$B$3:$B$722,$B1271)*SUMIFS(Calculations!$E$3:$E$53,Calculations!$A$3:$A$53,$B1271)</f>
        <v>0</v>
      </c>
      <c r="L1271" s="107">
        <f>L545/SUMIFS(L$3:L$722,$B$3:$B$722,$B1271)*SUMIFS(Calculations!$E$3:$E$53,Calculations!$A$3:$A$53,$B1271)</f>
        <v>0</v>
      </c>
      <c r="M1271" s="107">
        <f>M545/SUMIFS(M$3:M$722,$B$3:$B$722,$B1271)*SUMIFS(Calculations!$E$3:$E$53,Calculations!$A$3:$A$53,$B1271)</f>
        <v>0</v>
      </c>
      <c r="N1271" s="107">
        <f>N545/SUMIFS(N$3:N$722,$B$3:$B$722,$B1271)*SUMIFS(Calculations!$E$3:$E$53,Calculations!$A$3:$A$53,$B1271)</f>
        <v>0</v>
      </c>
      <c r="O1271" s="107">
        <f>O545/SUMIFS(O$3:O$722,$B$3:$B$722,$B1271)*SUMIFS(Calculations!$E$3:$E$53,Calculations!$A$3:$A$53,$B1271)</f>
        <v>0</v>
      </c>
      <c r="P1271" s="107">
        <f>P545/SUMIFS(P$3:P$722,$B$3:$B$722,$B1271)*SUMIFS(Calculations!$E$3:$E$53,Calculations!$A$3:$A$53,$B1271)</f>
        <v>0</v>
      </c>
      <c r="Q1271" s="107">
        <f>Q545/SUMIFS(Q$3:Q$722,$B$3:$B$722,$B1271)*SUMIFS(Calculations!$E$3:$E$53,Calculations!$A$3:$A$53,$B1271)</f>
        <v>0</v>
      </c>
      <c r="R1271" s="107">
        <f>R545/SUMIFS(R$3:R$722,$B$3:$B$722,$B1271)*SUMIFS(Calculations!$E$3:$E$53,Calculations!$A$3:$A$53,$B1271)</f>
        <v>0</v>
      </c>
    </row>
    <row r="1272" spans="2:18" ht="15.75" customHeight="1">
      <c r="B1272" s="107" t="s">
        <v>573</v>
      </c>
      <c r="C1272" s="107" t="s">
        <v>448</v>
      </c>
      <c r="D1272" s="107" t="s">
        <v>641</v>
      </c>
      <c r="E1272" s="107" t="str">
        <f t="shared" si="308"/>
        <v>geothermal</v>
      </c>
      <c r="F1272" s="107">
        <f>F546/SUMIFS(F$3:F$722,$B$3:$B$722,$B1272)*SUMIFS(Calculations!$E$3:$E$53,Calculations!$A$3:$A$53,$B1272)</f>
        <v>0</v>
      </c>
      <c r="G1272" s="107">
        <f>G546/SUMIFS(G$3:G$722,$B$3:$B$722,$B1272)*SUMIFS(Calculations!$E$3:$E$53,Calculations!$A$3:$A$53,$B1272)</f>
        <v>0</v>
      </c>
      <c r="H1272" s="107">
        <f>H546/SUMIFS(H$3:H$722,$B$3:$B$722,$B1272)*SUMIFS(Calculations!$E$3:$E$53,Calculations!$A$3:$A$53,$B1272)</f>
        <v>0</v>
      </c>
      <c r="I1272" s="107">
        <f>I546/SUMIFS(I$3:I$722,$B$3:$B$722,$B1272)*SUMIFS(Calculations!$E$3:$E$53,Calculations!$A$3:$A$53,$B1272)</f>
        <v>0</v>
      </c>
      <c r="J1272" s="107">
        <f>J546/SUMIFS(J$3:J$722,$B$3:$B$722,$B1272)*SUMIFS(Calculations!$E$3:$E$53,Calculations!$A$3:$A$53,$B1272)</f>
        <v>0</v>
      </c>
      <c r="K1272" s="107">
        <f>K546/SUMIFS(K$3:K$722,$B$3:$B$722,$B1272)*SUMIFS(Calculations!$E$3:$E$53,Calculations!$A$3:$A$53,$B1272)</f>
        <v>0</v>
      </c>
      <c r="L1272" s="107">
        <f>L546/SUMIFS(L$3:L$722,$B$3:$B$722,$B1272)*SUMIFS(Calculations!$E$3:$E$53,Calculations!$A$3:$A$53,$B1272)</f>
        <v>0</v>
      </c>
      <c r="M1272" s="107">
        <f>M546/SUMIFS(M$3:M$722,$B$3:$B$722,$B1272)*SUMIFS(Calculations!$E$3:$E$53,Calculations!$A$3:$A$53,$B1272)</f>
        <v>0</v>
      </c>
      <c r="N1272" s="107">
        <f>N546/SUMIFS(N$3:N$722,$B$3:$B$722,$B1272)*SUMIFS(Calculations!$E$3:$E$53,Calculations!$A$3:$A$53,$B1272)</f>
        <v>0</v>
      </c>
      <c r="O1272" s="107">
        <f>O546/SUMIFS(O$3:O$722,$B$3:$B$722,$B1272)*SUMIFS(Calculations!$E$3:$E$53,Calculations!$A$3:$A$53,$B1272)</f>
        <v>0</v>
      </c>
      <c r="P1272" s="107">
        <f>P546/SUMIFS(P$3:P$722,$B$3:$B$722,$B1272)*SUMIFS(Calculations!$E$3:$E$53,Calculations!$A$3:$A$53,$B1272)</f>
        <v>0</v>
      </c>
      <c r="Q1272" s="107">
        <f>Q546/SUMIFS(Q$3:Q$722,$B$3:$B$722,$B1272)*SUMIFS(Calculations!$E$3:$E$53,Calculations!$A$3:$A$53,$B1272)</f>
        <v>0</v>
      </c>
      <c r="R1272" s="107">
        <f>R546/SUMIFS(R$3:R$722,$B$3:$B$722,$B1272)*SUMIFS(Calculations!$E$3:$E$53,Calculations!$A$3:$A$53,$B1272)</f>
        <v>0</v>
      </c>
    </row>
    <row r="1273" spans="2:18" ht="15.75" customHeight="1">
      <c r="B1273" s="107" t="s">
        <v>573</v>
      </c>
      <c r="C1273" s="107" t="s">
        <v>448</v>
      </c>
      <c r="D1273" s="107" t="s">
        <v>642</v>
      </c>
      <c r="E1273" s="107" t="str">
        <f t="shared" si="308"/>
        <v>hydro</v>
      </c>
      <c r="F1273" s="107">
        <f>F547/SUMIFS(F$3:F$722,$B$3:$B$722,$B1273)*SUMIFS(Calculations!$E$3:$E$53,Calculations!$A$3:$A$53,$B1273)</f>
        <v>0</v>
      </c>
      <c r="G1273" s="107">
        <f>G547/SUMIFS(G$3:G$722,$B$3:$B$722,$B1273)*SUMIFS(Calculations!$E$3:$E$53,Calculations!$A$3:$A$53,$B1273)</f>
        <v>0</v>
      </c>
      <c r="H1273" s="107">
        <f>H547/SUMIFS(H$3:H$722,$B$3:$B$722,$B1273)*SUMIFS(Calculations!$E$3:$E$53,Calculations!$A$3:$A$53,$B1273)</f>
        <v>0</v>
      </c>
      <c r="I1273" s="107">
        <f>I547/SUMIFS(I$3:I$722,$B$3:$B$722,$B1273)*SUMIFS(Calculations!$E$3:$E$53,Calculations!$A$3:$A$53,$B1273)</f>
        <v>0</v>
      </c>
      <c r="J1273" s="107">
        <f>J547/SUMIFS(J$3:J$722,$B$3:$B$722,$B1273)*SUMIFS(Calculations!$E$3:$E$53,Calculations!$A$3:$A$53,$B1273)</f>
        <v>0</v>
      </c>
      <c r="K1273" s="107">
        <f>K547/SUMIFS(K$3:K$722,$B$3:$B$722,$B1273)*SUMIFS(Calculations!$E$3:$E$53,Calculations!$A$3:$A$53,$B1273)</f>
        <v>0</v>
      </c>
      <c r="L1273" s="107">
        <f>L547/SUMIFS(L$3:L$722,$B$3:$B$722,$B1273)*SUMIFS(Calculations!$E$3:$E$53,Calculations!$A$3:$A$53,$B1273)</f>
        <v>0</v>
      </c>
      <c r="M1273" s="107">
        <f>M547/SUMIFS(M$3:M$722,$B$3:$B$722,$B1273)*SUMIFS(Calculations!$E$3:$E$53,Calculations!$A$3:$A$53,$B1273)</f>
        <v>0</v>
      </c>
      <c r="N1273" s="107">
        <f>N547/SUMIFS(N$3:N$722,$B$3:$B$722,$B1273)*SUMIFS(Calculations!$E$3:$E$53,Calculations!$A$3:$A$53,$B1273)</f>
        <v>0</v>
      </c>
      <c r="O1273" s="107">
        <f>O547/SUMIFS(O$3:O$722,$B$3:$B$722,$B1273)*SUMIFS(Calculations!$E$3:$E$53,Calculations!$A$3:$A$53,$B1273)</f>
        <v>0</v>
      </c>
      <c r="P1273" s="107">
        <f>P547/SUMIFS(P$3:P$722,$B$3:$B$722,$B1273)*SUMIFS(Calculations!$E$3:$E$53,Calculations!$A$3:$A$53,$B1273)</f>
        <v>0</v>
      </c>
      <c r="Q1273" s="107">
        <f>Q547/SUMIFS(Q$3:Q$722,$B$3:$B$722,$B1273)*SUMIFS(Calculations!$E$3:$E$53,Calculations!$A$3:$A$53,$B1273)</f>
        <v>0</v>
      </c>
      <c r="R1273" s="107">
        <f>R547/SUMIFS(R$3:R$722,$B$3:$B$722,$B1273)*SUMIFS(Calculations!$E$3:$E$53,Calculations!$A$3:$A$53,$B1273)</f>
        <v>0</v>
      </c>
    </row>
    <row r="1274" spans="2:18" ht="15.75" customHeight="1">
      <c r="B1274" s="107" t="s">
        <v>573</v>
      </c>
      <c r="C1274" s="107" t="s">
        <v>448</v>
      </c>
      <c r="D1274" s="107" t="s">
        <v>632</v>
      </c>
      <c r="E1274" s="107" t="str">
        <f t="shared" si="308"/>
        <v>hydro</v>
      </c>
      <c r="F1274" s="107">
        <f>F548/SUMIFS(F$3:F$722,$B$3:$B$722,$B1274)*SUMIFS(Calculations!$E$3:$E$53,Calculations!$A$3:$A$53,$B1274)</f>
        <v>0</v>
      </c>
      <c r="G1274" s="107">
        <f>G548/SUMIFS(G$3:G$722,$B$3:$B$722,$B1274)*SUMIFS(Calculations!$E$3:$E$53,Calculations!$A$3:$A$53,$B1274)</f>
        <v>0</v>
      </c>
      <c r="H1274" s="107">
        <f>H548/SUMIFS(H$3:H$722,$B$3:$B$722,$B1274)*SUMIFS(Calculations!$E$3:$E$53,Calculations!$A$3:$A$53,$B1274)</f>
        <v>0</v>
      </c>
      <c r="I1274" s="107">
        <f>I548/SUMIFS(I$3:I$722,$B$3:$B$722,$B1274)*SUMIFS(Calculations!$E$3:$E$53,Calculations!$A$3:$A$53,$B1274)</f>
        <v>0</v>
      </c>
      <c r="J1274" s="107">
        <f>J548/SUMIFS(J$3:J$722,$B$3:$B$722,$B1274)*SUMIFS(Calculations!$E$3:$E$53,Calculations!$A$3:$A$53,$B1274)</f>
        <v>0</v>
      </c>
      <c r="K1274" s="107">
        <f>K548/SUMIFS(K$3:K$722,$B$3:$B$722,$B1274)*SUMIFS(Calculations!$E$3:$E$53,Calculations!$A$3:$A$53,$B1274)</f>
        <v>0</v>
      </c>
      <c r="L1274" s="107">
        <f>L548/SUMIFS(L$3:L$722,$B$3:$B$722,$B1274)*SUMIFS(Calculations!$E$3:$E$53,Calculations!$A$3:$A$53,$B1274)</f>
        <v>0</v>
      </c>
      <c r="M1274" s="107">
        <f>M548/SUMIFS(M$3:M$722,$B$3:$B$722,$B1274)*SUMIFS(Calculations!$E$3:$E$53,Calculations!$A$3:$A$53,$B1274)</f>
        <v>0</v>
      </c>
      <c r="N1274" s="107">
        <f>N548/SUMIFS(N$3:N$722,$B$3:$B$722,$B1274)*SUMIFS(Calculations!$E$3:$E$53,Calculations!$A$3:$A$53,$B1274)</f>
        <v>0</v>
      </c>
      <c r="O1274" s="107">
        <f>O548/SUMIFS(O$3:O$722,$B$3:$B$722,$B1274)*SUMIFS(Calculations!$E$3:$E$53,Calculations!$A$3:$A$53,$B1274)</f>
        <v>0</v>
      </c>
      <c r="P1274" s="107">
        <f>P548/SUMIFS(P$3:P$722,$B$3:$B$722,$B1274)*SUMIFS(Calculations!$E$3:$E$53,Calculations!$A$3:$A$53,$B1274)</f>
        <v>0</v>
      </c>
      <c r="Q1274" s="107">
        <f>Q548/SUMIFS(Q$3:Q$722,$B$3:$B$722,$B1274)*SUMIFS(Calculations!$E$3:$E$53,Calculations!$A$3:$A$53,$B1274)</f>
        <v>0</v>
      </c>
      <c r="R1274" s="107">
        <f>R548/SUMIFS(R$3:R$722,$B$3:$B$722,$B1274)*SUMIFS(Calculations!$E$3:$E$53,Calculations!$A$3:$A$53,$B1274)</f>
        <v>0</v>
      </c>
    </row>
    <row r="1275" spans="2:18" ht="15.75" customHeight="1">
      <c r="B1275" s="107" t="s">
        <v>573</v>
      </c>
      <c r="C1275" s="107" t="s">
        <v>448</v>
      </c>
      <c r="D1275" s="107" t="s">
        <v>643</v>
      </c>
      <c r="E1275" s="107" t="str">
        <f t="shared" si="308"/>
        <v>onshore wind</v>
      </c>
      <c r="F1275" s="107">
        <f>F549/SUMIFS(F$3:F$722,$B$3:$B$722,$B1275)*SUMIFS(Calculations!$E$3:$E$53,Calculations!$A$3:$A$53,$B1275)</f>
        <v>0</v>
      </c>
      <c r="G1275" s="107">
        <f>G549/SUMIFS(G$3:G$722,$B$3:$B$722,$B1275)*SUMIFS(Calculations!$E$3:$E$53,Calculations!$A$3:$A$53,$B1275)</f>
        <v>0</v>
      </c>
      <c r="H1275" s="107">
        <f>H549/SUMIFS(H$3:H$722,$B$3:$B$722,$B1275)*SUMIFS(Calculations!$E$3:$E$53,Calculations!$A$3:$A$53,$B1275)</f>
        <v>0</v>
      </c>
      <c r="I1275" s="107">
        <f>I549/SUMIFS(I$3:I$722,$B$3:$B$722,$B1275)*SUMIFS(Calculations!$E$3:$E$53,Calculations!$A$3:$A$53,$B1275)</f>
        <v>0</v>
      </c>
      <c r="J1275" s="107">
        <f>J549/SUMIFS(J$3:J$722,$B$3:$B$722,$B1275)*SUMIFS(Calculations!$E$3:$E$53,Calculations!$A$3:$A$53,$B1275)</f>
        <v>0</v>
      </c>
      <c r="K1275" s="107">
        <f>K549/SUMIFS(K$3:K$722,$B$3:$B$722,$B1275)*SUMIFS(Calculations!$E$3:$E$53,Calculations!$A$3:$A$53,$B1275)</f>
        <v>0</v>
      </c>
      <c r="L1275" s="107">
        <f>L549/SUMIFS(L$3:L$722,$B$3:$B$722,$B1275)*SUMIFS(Calculations!$E$3:$E$53,Calculations!$A$3:$A$53,$B1275)</f>
        <v>0</v>
      </c>
      <c r="M1275" s="107">
        <f>M549/SUMIFS(M$3:M$722,$B$3:$B$722,$B1275)*SUMIFS(Calculations!$E$3:$E$53,Calculations!$A$3:$A$53,$B1275)</f>
        <v>0</v>
      </c>
      <c r="N1275" s="107">
        <f>N549/SUMIFS(N$3:N$722,$B$3:$B$722,$B1275)*SUMIFS(Calculations!$E$3:$E$53,Calculations!$A$3:$A$53,$B1275)</f>
        <v>0</v>
      </c>
      <c r="O1275" s="107">
        <f>O549/SUMIFS(O$3:O$722,$B$3:$B$722,$B1275)*SUMIFS(Calculations!$E$3:$E$53,Calculations!$A$3:$A$53,$B1275)</f>
        <v>0</v>
      </c>
      <c r="P1275" s="107">
        <f>P549/SUMIFS(P$3:P$722,$B$3:$B$722,$B1275)*SUMIFS(Calculations!$E$3:$E$53,Calculations!$A$3:$A$53,$B1275)</f>
        <v>0</v>
      </c>
      <c r="Q1275" s="107">
        <f>Q549/SUMIFS(Q$3:Q$722,$B$3:$B$722,$B1275)*SUMIFS(Calculations!$E$3:$E$53,Calculations!$A$3:$A$53,$B1275)</f>
        <v>0</v>
      </c>
      <c r="R1275" s="107">
        <f>R549/SUMIFS(R$3:R$722,$B$3:$B$722,$B1275)*SUMIFS(Calculations!$E$3:$E$53,Calculations!$A$3:$A$53,$B1275)</f>
        <v>0</v>
      </c>
    </row>
    <row r="1276" spans="2:18" ht="15.75" customHeight="1">
      <c r="B1276" s="107" t="s">
        <v>573</v>
      </c>
      <c r="C1276" s="107" t="s">
        <v>448</v>
      </c>
      <c r="D1276" s="107" t="s">
        <v>644</v>
      </c>
      <c r="E1276" s="107" t="str">
        <f t="shared" si="308"/>
        <v>natural gas nonpeaker</v>
      </c>
      <c r="F1276" s="107">
        <f>F550/SUMIFS(F$3:F$722,$B$3:$B$722,$B1276)*SUMIFS(Calculations!$E$3:$E$53,Calculations!$A$3:$A$53,$B1276)</f>
        <v>0</v>
      </c>
      <c r="G1276" s="107">
        <f>G550/SUMIFS(G$3:G$722,$B$3:$B$722,$B1276)*SUMIFS(Calculations!$E$3:$E$53,Calculations!$A$3:$A$53,$B1276)</f>
        <v>0</v>
      </c>
      <c r="H1276" s="107">
        <f>H550/SUMIFS(H$3:H$722,$B$3:$B$722,$B1276)*SUMIFS(Calculations!$E$3:$E$53,Calculations!$A$3:$A$53,$B1276)</f>
        <v>0</v>
      </c>
      <c r="I1276" s="107">
        <f>I550/SUMIFS(I$3:I$722,$B$3:$B$722,$B1276)*SUMIFS(Calculations!$E$3:$E$53,Calculations!$A$3:$A$53,$B1276)</f>
        <v>0</v>
      </c>
      <c r="J1276" s="107">
        <f>J550/SUMIFS(J$3:J$722,$B$3:$B$722,$B1276)*SUMIFS(Calculations!$E$3:$E$53,Calculations!$A$3:$A$53,$B1276)</f>
        <v>0</v>
      </c>
      <c r="K1276" s="107">
        <f>K550/SUMIFS(K$3:K$722,$B$3:$B$722,$B1276)*SUMIFS(Calculations!$E$3:$E$53,Calculations!$A$3:$A$53,$B1276)</f>
        <v>0</v>
      </c>
      <c r="L1276" s="107">
        <f>L550/SUMIFS(L$3:L$722,$B$3:$B$722,$B1276)*SUMIFS(Calculations!$E$3:$E$53,Calculations!$A$3:$A$53,$B1276)</f>
        <v>0</v>
      </c>
      <c r="M1276" s="107">
        <f>M550/SUMIFS(M$3:M$722,$B$3:$B$722,$B1276)*SUMIFS(Calculations!$E$3:$E$53,Calculations!$A$3:$A$53,$B1276)</f>
        <v>0</v>
      </c>
      <c r="N1276" s="107">
        <f>N550/SUMIFS(N$3:N$722,$B$3:$B$722,$B1276)*SUMIFS(Calculations!$E$3:$E$53,Calculations!$A$3:$A$53,$B1276)</f>
        <v>0</v>
      </c>
      <c r="O1276" s="107">
        <f>O550/SUMIFS(O$3:O$722,$B$3:$B$722,$B1276)*SUMIFS(Calculations!$E$3:$E$53,Calculations!$A$3:$A$53,$B1276)</f>
        <v>0</v>
      </c>
      <c r="P1276" s="107">
        <f>P550/SUMIFS(P$3:P$722,$B$3:$B$722,$B1276)*SUMIFS(Calculations!$E$3:$E$53,Calculations!$A$3:$A$53,$B1276)</f>
        <v>0</v>
      </c>
      <c r="Q1276" s="107">
        <f>Q550/SUMIFS(Q$3:Q$722,$B$3:$B$722,$B1276)*SUMIFS(Calculations!$E$3:$E$53,Calculations!$A$3:$A$53,$B1276)</f>
        <v>0</v>
      </c>
      <c r="R1276" s="107">
        <f>R550/SUMIFS(R$3:R$722,$B$3:$B$722,$B1276)*SUMIFS(Calculations!$E$3:$E$53,Calculations!$A$3:$A$53,$B1276)</f>
        <v>0</v>
      </c>
    </row>
    <row r="1277" spans="2:18" ht="15.75" customHeight="1">
      <c r="B1277" s="107" t="s">
        <v>573</v>
      </c>
      <c r="C1277" s="107" t="s">
        <v>448</v>
      </c>
      <c r="D1277" s="107" t="s">
        <v>645</v>
      </c>
      <c r="E1277" s="107" t="str">
        <f t="shared" si="308"/>
        <v>natural gas peaker</v>
      </c>
      <c r="F1277" s="107">
        <f>F551/SUMIFS(F$3:F$722,$B$3:$B$722,$B1277)*SUMIFS(Calculations!$E$3:$E$53,Calculations!$A$3:$A$53,$B1277)</f>
        <v>0</v>
      </c>
      <c r="G1277" s="107">
        <f>G551/SUMIFS(G$3:G$722,$B$3:$B$722,$B1277)*SUMIFS(Calculations!$E$3:$E$53,Calculations!$A$3:$A$53,$B1277)</f>
        <v>0</v>
      </c>
      <c r="H1277" s="107">
        <f>H551/SUMIFS(H$3:H$722,$B$3:$B$722,$B1277)*SUMIFS(Calculations!$E$3:$E$53,Calculations!$A$3:$A$53,$B1277)</f>
        <v>0</v>
      </c>
      <c r="I1277" s="107">
        <f>I551/SUMIFS(I$3:I$722,$B$3:$B$722,$B1277)*SUMIFS(Calculations!$E$3:$E$53,Calculations!$A$3:$A$53,$B1277)</f>
        <v>0</v>
      </c>
      <c r="J1277" s="107">
        <f>J551/SUMIFS(J$3:J$722,$B$3:$B$722,$B1277)*SUMIFS(Calculations!$E$3:$E$53,Calculations!$A$3:$A$53,$B1277)</f>
        <v>0</v>
      </c>
      <c r="K1277" s="107">
        <f>K551/SUMIFS(K$3:K$722,$B$3:$B$722,$B1277)*SUMIFS(Calculations!$E$3:$E$53,Calculations!$A$3:$A$53,$B1277)</f>
        <v>0</v>
      </c>
      <c r="L1277" s="107">
        <f>L551/SUMIFS(L$3:L$722,$B$3:$B$722,$B1277)*SUMIFS(Calculations!$E$3:$E$53,Calculations!$A$3:$A$53,$B1277)</f>
        <v>0</v>
      </c>
      <c r="M1277" s="107">
        <f>M551/SUMIFS(M$3:M$722,$B$3:$B$722,$B1277)*SUMIFS(Calculations!$E$3:$E$53,Calculations!$A$3:$A$53,$B1277)</f>
        <v>0</v>
      </c>
      <c r="N1277" s="107">
        <f>N551/SUMIFS(N$3:N$722,$B$3:$B$722,$B1277)*SUMIFS(Calculations!$E$3:$E$53,Calculations!$A$3:$A$53,$B1277)</f>
        <v>0</v>
      </c>
      <c r="O1277" s="107">
        <f>O551/SUMIFS(O$3:O$722,$B$3:$B$722,$B1277)*SUMIFS(Calculations!$E$3:$E$53,Calculations!$A$3:$A$53,$B1277)</f>
        <v>0</v>
      </c>
      <c r="P1277" s="107">
        <f>P551/SUMIFS(P$3:P$722,$B$3:$B$722,$B1277)*SUMIFS(Calculations!$E$3:$E$53,Calculations!$A$3:$A$53,$B1277)</f>
        <v>0</v>
      </c>
      <c r="Q1277" s="107">
        <f>Q551/SUMIFS(Q$3:Q$722,$B$3:$B$722,$B1277)*SUMIFS(Calculations!$E$3:$E$53,Calculations!$A$3:$A$53,$B1277)</f>
        <v>0</v>
      </c>
      <c r="R1277" s="107">
        <f>R551/SUMIFS(R$3:R$722,$B$3:$B$722,$B1277)*SUMIFS(Calculations!$E$3:$E$53,Calculations!$A$3:$A$53,$B1277)</f>
        <v>0</v>
      </c>
    </row>
    <row r="1278" spans="2:18" ht="15.75" customHeight="1">
      <c r="B1278" s="107" t="s">
        <v>573</v>
      </c>
      <c r="C1278" s="107" t="s">
        <v>448</v>
      </c>
      <c r="D1278" s="107" t="s">
        <v>646</v>
      </c>
      <c r="E1278" s="107" t="str">
        <f t="shared" si="308"/>
        <v>nuclear</v>
      </c>
      <c r="F1278" s="107">
        <f>F552/SUMIFS(F$3:F$722,$B$3:$B$722,$B1278)*SUMIFS(Calculations!$E$3:$E$53,Calculations!$A$3:$A$53,$B1278)</f>
        <v>0</v>
      </c>
      <c r="G1278" s="107">
        <f>G552/SUMIFS(G$3:G$722,$B$3:$B$722,$B1278)*SUMIFS(Calculations!$E$3:$E$53,Calculations!$A$3:$A$53,$B1278)</f>
        <v>0</v>
      </c>
      <c r="H1278" s="107">
        <f>H552/SUMIFS(H$3:H$722,$B$3:$B$722,$B1278)*SUMIFS(Calculations!$E$3:$E$53,Calculations!$A$3:$A$53,$B1278)</f>
        <v>0</v>
      </c>
      <c r="I1278" s="107">
        <f>I552/SUMIFS(I$3:I$722,$B$3:$B$722,$B1278)*SUMIFS(Calculations!$E$3:$E$53,Calculations!$A$3:$A$53,$B1278)</f>
        <v>0</v>
      </c>
      <c r="J1278" s="107">
        <f>J552/SUMIFS(J$3:J$722,$B$3:$B$722,$B1278)*SUMIFS(Calculations!$E$3:$E$53,Calculations!$A$3:$A$53,$B1278)</f>
        <v>0</v>
      </c>
      <c r="K1278" s="107">
        <f>K552/SUMIFS(K$3:K$722,$B$3:$B$722,$B1278)*SUMIFS(Calculations!$E$3:$E$53,Calculations!$A$3:$A$53,$B1278)</f>
        <v>0</v>
      </c>
      <c r="L1278" s="107">
        <f>L552/SUMIFS(L$3:L$722,$B$3:$B$722,$B1278)*SUMIFS(Calculations!$E$3:$E$53,Calculations!$A$3:$A$53,$B1278)</f>
        <v>0</v>
      </c>
      <c r="M1278" s="107">
        <f>M552/SUMIFS(M$3:M$722,$B$3:$B$722,$B1278)*SUMIFS(Calculations!$E$3:$E$53,Calculations!$A$3:$A$53,$B1278)</f>
        <v>0</v>
      </c>
      <c r="N1278" s="107">
        <f>N552/SUMIFS(N$3:N$722,$B$3:$B$722,$B1278)*SUMIFS(Calculations!$E$3:$E$53,Calculations!$A$3:$A$53,$B1278)</f>
        <v>0</v>
      </c>
      <c r="O1278" s="107">
        <f>O552/SUMIFS(O$3:O$722,$B$3:$B$722,$B1278)*SUMIFS(Calculations!$E$3:$E$53,Calculations!$A$3:$A$53,$B1278)</f>
        <v>0</v>
      </c>
      <c r="P1278" s="107">
        <f>P552/SUMIFS(P$3:P$722,$B$3:$B$722,$B1278)*SUMIFS(Calculations!$E$3:$E$53,Calculations!$A$3:$A$53,$B1278)</f>
        <v>0</v>
      </c>
      <c r="Q1278" s="107">
        <f>Q552/SUMIFS(Q$3:Q$722,$B$3:$B$722,$B1278)*SUMIFS(Calculations!$E$3:$E$53,Calculations!$A$3:$A$53,$B1278)</f>
        <v>0</v>
      </c>
      <c r="R1278" s="107">
        <f>R552/SUMIFS(R$3:R$722,$B$3:$B$722,$B1278)*SUMIFS(Calculations!$E$3:$E$53,Calculations!$A$3:$A$53,$B1278)</f>
        <v>0</v>
      </c>
    </row>
    <row r="1279" spans="2:18" ht="15.75" customHeight="1">
      <c r="B1279" s="107" t="s">
        <v>573</v>
      </c>
      <c r="C1279" s="107" t="s">
        <v>448</v>
      </c>
      <c r="D1279" s="107" t="s">
        <v>647</v>
      </c>
      <c r="E1279" s="107" t="str">
        <f t="shared" si="308"/>
        <v>offshore wind</v>
      </c>
      <c r="F1279" s="107">
        <f>F553/SUMIFS(F$3:F$722,$B$3:$B$722,$B1279)*SUMIFS(Calculations!$E$3:$E$53,Calculations!$A$3:$A$53,$B1279)</f>
        <v>0</v>
      </c>
      <c r="G1279" s="107">
        <f>G553/SUMIFS(G$3:G$722,$B$3:$B$722,$B1279)*SUMIFS(Calculations!$E$3:$E$53,Calculations!$A$3:$A$53,$B1279)</f>
        <v>0</v>
      </c>
      <c r="H1279" s="107">
        <f>H553/SUMIFS(H$3:H$722,$B$3:$B$722,$B1279)*SUMIFS(Calculations!$E$3:$E$53,Calculations!$A$3:$A$53,$B1279)</f>
        <v>0</v>
      </c>
      <c r="I1279" s="107">
        <f>I553/SUMIFS(I$3:I$722,$B$3:$B$722,$B1279)*SUMIFS(Calculations!$E$3:$E$53,Calculations!$A$3:$A$53,$B1279)</f>
        <v>0</v>
      </c>
      <c r="J1279" s="107">
        <f>J553/SUMIFS(J$3:J$722,$B$3:$B$722,$B1279)*SUMIFS(Calculations!$E$3:$E$53,Calculations!$A$3:$A$53,$B1279)</f>
        <v>0</v>
      </c>
      <c r="K1279" s="107">
        <f>K553/SUMIFS(K$3:K$722,$B$3:$B$722,$B1279)*SUMIFS(Calculations!$E$3:$E$53,Calculations!$A$3:$A$53,$B1279)</f>
        <v>0</v>
      </c>
      <c r="L1279" s="107">
        <f>L553/SUMIFS(L$3:L$722,$B$3:$B$722,$B1279)*SUMIFS(Calculations!$E$3:$E$53,Calculations!$A$3:$A$53,$B1279)</f>
        <v>0</v>
      </c>
      <c r="M1279" s="107">
        <f>M553/SUMIFS(M$3:M$722,$B$3:$B$722,$B1279)*SUMIFS(Calculations!$E$3:$E$53,Calculations!$A$3:$A$53,$B1279)</f>
        <v>0</v>
      </c>
      <c r="N1279" s="107">
        <f>N553/SUMIFS(N$3:N$722,$B$3:$B$722,$B1279)*SUMIFS(Calculations!$E$3:$E$53,Calculations!$A$3:$A$53,$B1279)</f>
        <v>0</v>
      </c>
      <c r="O1279" s="107">
        <f>O553/SUMIFS(O$3:O$722,$B$3:$B$722,$B1279)*SUMIFS(Calculations!$E$3:$E$53,Calculations!$A$3:$A$53,$B1279)</f>
        <v>0</v>
      </c>
      <c r="P1279" s="107">
        <f>P553/SUMIFS(P$3:P$722,$B$3:$B$722,$B1279)*SUMIFS(Calculations!$E$3:$E$53,Calculations!$A$3:$A$53,$B1279)</f>
        <v>0</v>
      </c>
      <c r="Q1279" s="107">
        <f>Q553/SUMIFS(Q$3:Q$722,$B$3:$B$722,$B1279)*SUMIFS(Calculations!$E$3:$E$53,Calculations!$A$3:$A$53,$B1279)</f>
        <v>0</v>
      </c>
      <c r="R1279" s="107">
        <f>R553/SUMIFS(R$3:R$722,$B$3:$B$722,$B1279)*SUMIFS(Calculations!$E$3:$E$53,Calculations!$A$3:$A$53,$B1279)</f>
        <v>0</v>
      </c>
    </row>
    <row r="1280" spans="2:18" ht="15.75" customHeight="1">
      <c r="B1280" s="107" t="s">
        <v>573</v>
      </c>
      <c r="C1280" s="107" t="s">
        <v>448</v>
      </c>
      <c r="D1280" s="107" t="s">
        <v>648</v>
      </c>
      <c r="E1280" s="107" t="str">
        <f t="shared" si="308"/>
        <v>crude oil</v>
      </c>
      <c r="F1280" s="107">
        <f>F554/SUMIFS(F$3:F$722,$B$3:$B$722,$B1280)*SUMIFS(Calculations!$E$3:$E$53,Calculations!$A$3:$A$53,$B1280)</f>
        <v>0</v>
      </c>
      <c r="G1280" s="107">
        <f>G554/SUMIFS(G$3:G$722,$B$3:$B$722,$B1280)*SUMIFS(Calculations!$E$3:$E$53,Calculations!$A$3:$A$53,$B1280)</f>
        <v>0</v>
      </c>
      <c r="H1280" s="107">
        <f>H554/SUMIFS(H$3:H$722,$B$3:$B$722,$B1280)*SUMIFS(Calculations!$E$3:$E$53,Calculations!$A$3:$A$53,$B1280)</f>
        <v>0</v>
      </c>
      <c r="I1280" s="107">
        <f>I554/SUMIFS(I$3:I$722,$B$3:$B$722,$B1280)*SUMIFS(Calculations!$E$3:$E$53,Calculations!$A$3:$A$53,$B1280)</f>
        <v>0</v>
      </c>
      <c r="J1280" s="107">
        <f>J554/SUMIFS(J$3:J$722,$B$3:$B$722,$B1280)*SUMIFS(Calculations!$E$3:$E$53,Calculations!$A$3:$A$53,$B1280)</f>
        <v>0</v>
      </c>
      <c r="K1280" s="107">
        <f>K554/SUMIFS(K$3:K$722,$B$3:$B$722,$B1280)*SUMIFS(Calculations!$E$3:$E$53,Calculations!$A$3:$A$53,$B1280)</f>
        <v>0</v>
      </c>
      <c r="L1280" s="107">
        <f>L554/SUMIFS(L$3:L$722,$B$3:$B$722,$B1280)*SUMIFS(Calculations!$E$3:$E$53,Calculations!$A$3:$A$53,$B1280)</f>
        <v>0</v>
      </c>
      <c r="M1280" s="107">
        <f>M554/SUMIFS(M$3:M$722,$B$3:$B$722,$B1280)*SUMIFS(Calculations!$E$3:$E$53,Calculations!$A$3:$A$53,$B1280)</f>
        <v>0</v>
      </c>
      <c r="N1280" s="107">
        <f>N554/SUMIFS(N$3:N$722,$B$3:$B$722,$B1280)*SUMIFS(Calculations!$E$3:$E$53,Calculations!$A$3:$A$53,$B1280)</f>
        <v>0</v>
      </c>
      <c r="O1280" s="107">
        <f>O554/SUMIFS(O$3:O$722,$B$3:$B$722,$B1280)*SUMIFS(Calculations!$E$3:$E$53,Calculations!$A$3:$A$53,$B1280)</f>
        <v>0</v>
      </c>
      <c r="P1280" s="107">
        <f>P554/SUMIFS(P$3:P$722,$B$3:$B$722,$B1280)*SUMIFS(Calculations!$E$3:$E$53,Calculations!$A$3:$A$53,$B1280)</f>
        <v>0</v>
      </c>
      <c r="Q1280" s="107">
        <f>Q554/SUMIFS(Q$3:Q$722,$B$3:$B$722,$B1280)*SUMIFS(Calculations!$E$3:$E$53,Calculations!$A$3:$A$53,$B1280)</f>
        <v>0</v>
      </c>
      <c r="R1280" s="107">
        <f>R554/SUMIFS(R$3:R$722,$B$3:$B$722,$B1280)*SUMIFS(Calculations!$E$3:$E$53,Calculations!$A$3:$A$53,$B1280)</f>
        <v>0</v>
      </c>
    </row>
    <row r="1281" spans="2:18" ht="15.75" customHeight="1">
      <c r="B1281" s="107" t="s">
        <v>573</v>
      </c>
      <c r="C1281" s="107" t="s">
        <v>448</v>
      </c>
      <c r="D1281" s="107" t="s">
        <v>649</v>
      </c>
      <c r="E1281" s="107" t="str">
        <f t="shared" si="308"/>
        <v>solar PV</v>
      </c>
      <c r="F1281" s="107">
        <f>F555/SUMIFS(F$3:F$722,$B$3:$B$722,$B1281)*SUMIFS(Calculations!$E$3:$E$53,Calculations!$A$3:$A$53,$B1281)</f>
        <v>0</v>
      </c>
      <c r="G1281" s="107">
        <f>G555/SUMIFS(G$3:G$722,$B$3:$B$722,$B1281)*SUMIFS(Calculations!$E$3:$E$53,Calculations!$A$3:$A$53,$B1281)</f>
        <v>0</v>
      </c>
      <c r="H1281" s="107">
        <f>H555/SUMIFS(H$3:H$722,$B$3:$B$722,$B1281)*SUMIFS(Calculations!$E$3:$E$53,Calculations!$A$3:$A$53,$B1281)</f>
        <v>0</v>
      </c>
      <c r="I1281" s="107">
        <f>I555/SUMIFS(I$3:I$722,$B$3:$B$722,$B1281)*SUMIFS(Calculations!$E$3:$E$53,Calculations!$A$3:$A$53,$B1281)</f>
        <v>0</v>
      </c>
      <c r="J1281" s="107">
        <f>J555/SUMIFS(J$3:J$722,$B$3:$B$722,$B1281)*SUMIFS(Calculations!$E$3:$E$53,Calculations!$A$3:$A$53,$B1281)</f>
        <v>0</v>
      </c>
      <c r="K1281" s="107">
        <f>K555/SUMIFS(K$3:K$722,$B$3:$B$722,$B1281)*SUMIFS(Calculations!$E$3:$E$53,Calculations!$A$3:$A$53,$B1281)</f>
        <v>0</v>
      </c>
      <c r="L1281" s="107">
        <f>L555/SUMIFS(L$3:L$722,$B$3:$B$722,$B1281)*SUMIFS(Calculations!$E$3:$E$53,Calculations!$A$3:$A$53,$B1281)</f>
        <v>0</v>
      </c>
      <c r="M1281" s="107">
        <f>M555/SUMIFS(M$3:M$722,$B$3:$B$722,$B1281)*SUMIFS(Calculations!$E$3:$E$53,Calculations!$A$3:$A$53,$B1281)</f>
        <v>0</v>
      </c>
      <c r="N1281" s="107">
        <f>N555/SUMIFS(N$3:N$722,$B$3:$B$722,$B1281)*SUMIFS(Calculations!$E$3:$E$53,Calculations!$A$3:$A$53,$B1281)</f>
        <v>0</v>
      </c>
      <c r="O1281" s="107">
        <f>O555/SUMIFS(O$3:O$722,$B$3:$B$722,$B1281)*SUMIFS(Calculations!$E$3:$E$53,Calculations!$A$3:$A$53,$B1281)</f>
        <v>0</v>
      </c>
      <c r="P1281" s="107">
        <f>P555/SUMIFS(P$3:P$722,$B$3:$B$722,$B1281)*SUMIFS(Calculations!$E$3:$E$53,Calculations!$A$3:$A$53,$B1281)</f>
        <v>0</v>
      </c>
      <c r="Q1281" s="107">
        <f>Q555/SUMIFS(Q$3:Q$722,$B$3:$B$722,$B1281)*SUMIFS(Calculations!$E$3:$E$53,Calculations!$A$3:$A$53,$B1281)</f>
        <v>0</v>
      </c>
      <c r="R1281" s="107">
        <f>R555/SUMIFS(R$3:R$722,$B$3:$B$722,$B1281)*SUMIFS(Calculations!$E$3:$E$53,Calculations!$A$3:$A$53,$B1281)</f>
        <v>0</v>
      </c>
    </row>
    <row r="1282" spans="2:18" ht="15.75" customHeight="1">
      <c r="B1282" s="107" t="s">
        <v>573</v>
      </c>
      <c r="C1282" s="107" t="s">
        <v>448</v>
      </c>
      <c r="D1282" s="107" t="s">
        <v>650</v>
      </c>
      <c r="E1282" s="107" t="str">
        <f t="shared" si="308"/>
        <v>storage</v>
      </c>
      <c r="F1282" s="107">
        <f>F556/SUMIFS(F$3:F$722,$B$3:$B$722,$B1282)*SUMIFS(Calculations!$E$3:$E$53,Calculations!$A$3:$A$53,$B1282)</f>
        <v>0</v>
      </c>
      <c r="G1282" s="107">
        <f>G556/SUMIFS(G$3:G$722,$B$3:$B$722,$B1282)*SUMIFS(Calculations!$E$3:$E$53,Calculations!$A$3:$A$53,$B1282)</f>
        <v>0</v>
      </c>
      <c r="H1282" s="107">
        <f>H556/SUMIFS(H$3:H$722,$B$3:$B$722,$B1282)*SUMIFS(Calculations!$E$3:$E$53,Calculations!$A$3:$A$53,$B1282)</f>
        <v>0</v>
      </c>
      <c r="I1282" s="107">
        <f>I556/SUMIFS(I$3:I$722,$B$3:$B$722,$B1282)*SUMIFS(Calculations!$E$3:$E$53,Calculations!$A$3:$A$53,$B1282)</f>
        <v>0</v>
      </c>
      <c r="J1282" s="107">
        <f>J556/SUMIFS(J$3:J$722,$B$3:$B$722,$B1282)*SUMIFS(Calculations!$E$3:$E$53,Calculations!$A$3:$A$53,$B1282)</f>
        <v>0</v>
      </c>
      <c r="K1282" s="107">
        <f>K556/SUMIFS(K$3:K$722,$B$3:$B$722,$B1282)*SUMIFS(Calculations!$E$3:$E$53,Calculations!$A$3:$A$53,$B1282)</f>
        <v>0</v>
      </c>
      <c r="L1282" s="107">
        <f>L556/SUMIFS(L$3:L$722,$B$3:$B$722,$B1282)*SUMIFS(Calculations!$E$3:$E$53,Calculations!$A$3:$A$53,$B1282)</f>
        <v>0</v>
      </c>
      <c r="M1282" s="107">
        <f>M556/SUMIFS(M$3:M$722,$B$3:$B$722,$B1282)*SUMIFS(Calculations!$E$3:$E$53,Calculations!$A$3:$A$53,$B1282)</f>
        <v>0</v>
      </c>
      <c r="N1282" s="107">
        <f>N556/SUMIFS(N$3:N$722,$B$3:$B$722,$B1282)*SUMIFS(Calculations!$E$3:$E$53,Calculations!$A$3:$A$53,$B1282)</f>
        <v>0</v>
      </c>
      <c r="O1282" s="107">
        <f>O556/SUMIFS(O$3:O$722,$B$3:$B$722,$B1282)*SUMIFS(Calculations!$E$3:$E$53,Calculations!$A$3:$A$53,$B1282)</f>
        <v>0</v>
      </c>
      <c r="P1282" s="107">
        <f>P556/SUMIFS(P$3:P$722,$B$3:$B$722,$B1282)*SUMIFS(Calculations!$E$3:$E$53,Calculations!$A$3:$A$53,$B1282)</f>
        <v>0</v>
      </c>
      <c r="Q1282" s="107">
        <f>Q556/SUMIFS(Q$3:Q$722,$B$3:$B$722,$B1282)*SUMIFS(Calculations!$E$3:$E$53,Calculations!$A$3:$A$53,$B1282)</f>
        <v>0</v>
      </c>
      <c r="R1282" s="107">
        <f>R556/SUMIFS(R$3:R$722,$B$3:$B$722,$B1282)*SUMIFS(Calculations!$E$3:$E$53,Calculations!$A$3:$A$53,$B1282)</f>
        <v>0</v>
      </c>
    </row>
    <row r="1283" spans="2:18" ht="15.75" customHeight="1">
      <c r="B1283" s="107" t="s">
        <v>573</v>
      </c>
      <c r="C1283" s="107" t="s">
        <v>448</v>
      </c>
      <c r="D1283" s="107" t="s">
        <v>652</v>
      </c>
      <c r="E1283" s="107" t="str">
        <f t="shared" si="308"/>
        <v>solar PV</v>
      </c>
      <c r="F1283" s="107">
        <f>F557/SUMIFS(F$3:F$722,$B$3:$B$722,$B1283)*SUMIFS(Calculations!$E$3:$E$53,Calculations!$A$3:$A$53,$B1283)</f>
        <v>0</v>
      </c>
      <c r="G1283" s="107">
        <f>G557/SUMIFS(G$3:G$722,$B$3:$B$722,$B1283)*SUMIFS(Calculations!$E$3:$E$53,Calculations!$A$3:$A$53,$B1283)</f>
        <v>0</v>
      </c>
      <c r="H1283" s="107">
        <f>H557/SUMIFS(H$3:H$722,$B$3:$B$722,$B1283)*SUMIFS(Calculations!$E$3:$E$53,Calculations!$A$3:$A$53,$B1283)</f>
        <v>0</v>
      </c>
      <c r="I1283" s="107">
        <f>I557/SUMIFS(I$3:I$722,$B$3:$B$722,$B1283)*SUMIFS(Calculations!$E$3:$E$53,Calculations!$A$3:$A$53,$B1283)</f>
        <v>0</v>
      </c>
      <c r="J1283" s="107">
        <f>J557/SUMIFS(J$3:J$722,$B$3:$B$722,$B1283)*SUMIFS(Calculations!$E$3:$E$53,Calculations!$A$3:$A$53,$B1283)</f>
        <v>0</v>
      </c>
      <c r="K1283" s="107">
        <f>K557/SUMIFS(K$3:K$722,$B$3:$B$722,$B1283)*SUMIFS(Calculations!$E$3:$E$53,Calculations!$A$3:$A$53,$B1283)</f>
        <v>0</v>
      </c>
      <c r="L1283" s="107">
        <f>L557/SUMIFS(L$3:L$722,$B$3:$B$722,$B1283)*SUMIFS(Calculations!$E$3:$E$53,Calculations!$A$3:$A$53,$B1283)</f>
        <v>0</v>
      </c>
      <c r="M1283" s="107">
        <f>M557/SUMIFS(M$3:M$722,$B$3:$B$722,$B1283)*SUMIFS(Calculations!$E$3:$E$53,Calculations!$A$3:$A$53,$B1283)</f>
        <v>0</v>
      </c>
      <c r="N1283" s="107">
        <f>N557/SUMIFS(N$3:N$722,$B$3:$B$722,$B1283)*SUMIFS(Calculations!$E$3:$E$53,Calculations!$A$3:$A$53,$B1283)</f>
        <v>0</v>
      </c>
      <c r="O1283" s="107">
        <f>O557/SUMIFS(O$3:O$722,$B$3:$B$722,$B1283)*SUMIFS(Calculations!$E$3:$E$53,Calculations!$A$3:$A$53,$B1283)</f>
        <v>0</v>
      </c>
      <c r="P1283" s="107">
        <f>P557/SUMIFS(P$3:P$722,$B$3:$B$722,$B1283)*SUMIFS(Calculations!$E$3:$E$53,Calculations!$A$3:$A$53,$B1283)</f>
        <v>0</v>
      </c>
      <c r="Q1283" s="107">
        <f>Q557/SUMIFS(Q$3:Q$722,$B$3:$B$722,$B1283)*SUMIFS(Calculations!$E$3:$E$53,Calculations!$A$3:$A$53,$B1283)</f>
        <v>0</v>
      </c>
      <c r="R1283" s="107">
        <f>R557/SUMIFS(R$3:R$722,$B$3:$B$722,$B1283)*SUMIFS(Calculations!$E$3:$E$53,Calculations!$A$3:$A$53,$B1283)</f>
        <v>0</v>
      </c>
    </row>
    <row r="1284" spans="2:18" ht="15.75" customHeight="1">
      <c r="B1284" s="107" t="s">
        <v>574</v>
      </c>
      <c r="C1284" s="107" t="s">
        <v>448</v>
      </c>
      <c r="D1284" s="107" t="s">
        <v>638</v>
      </c>
      <c r="E1284" s="107" t="str">
        <f t="shared" si="308"/>
        <v>biomass</v>
      </c>
      <c r="F1284" s="107">
        <f>F558/SUMIFS(F$3:F$722,$B$3:$B$722,$B1284)*SUMIFS(Calculations!$E$3:$E$53,Calculations!$A$3:$A$53,$B1284)</f>
        <v>0</v>
      </c>
      <c r="G1284" s="107">
        <f>G558/SUMIFS(G$3:G$722,$B$3:$B$722,$B1284)*SUMIFS(Calculations!$E$3:$E$53,Calculations!$A$3:$A$53,$B1284)</f>
        <v>0</v>
      </c>
      <c r="H1284" s="107">
        <f>H558/SUMIFS(H$3:H$722,$B$3:$B$722,$B1284)*SUMIFS(Calculations!$E$3:$E$53,Calculations!$A$3:$A$53,$B1284)</f>
        <v>0</v>
      </c>
      <c r="I1284" s="107">
        <f>I558/SUMIFS(I$3:I$722,$B$3:$B$722,$B1284)*SUMIFS(Calculations!$E$3:$E$53,Calculations!$A$3:$A$53,$B1284)</f>
        <v>0</v>
      </c>
      <c r="J1284" s="107">
        <f>J558/SUMIFS(J$3:J$722,$B$3:$B$722,$B1284)*SUMIFS(Calculations!$E$3:$E$53,Calculations!$A$3:$A$53,$B1284)</f>
        <v>0</v>
      </c>
      <c r="K1284" s="107">
        <f>K558/SUMIFS(K$3:K$722,$B$3:$B$722,$B1284)*SUMIFS(Calculations!$E$3:$E$53,Calculations!$A$3:$A$53,$B1284)</f>
        <v>0</v>
      </c>
      <c r="L1284" s="107">
        <f>L558/SUMIFS(L$3:L$722,$B$3:$B$722,$B1284)*SUMIFS(Calculations!$E$3:$E$53,Calculations!$A$3:$A$53,$B1284)</f>
        <v>0</v>
      </c>
      <c r="M1284" s="107">
        <f>M558/SUMIFS(M$3:M$722,$B$3:$B$722,$B1284)*SUMIFS(Calculations!$E$3:$E$53,Calculations!$A$3:$A$53,$B1284)</f>
        <v>0</v>
      </c>
      <c r="N1284" s="107">
        <f>N558/SUMIFS(N$3:N$722,$B$3:$B$722,$B1284)*SUMIFS(Calculations!$E$3:$E$53,Calculations!$A$3:$A$53,$B1284)</f>
        <v>0</v>
      </c>
      <c r="O1284" s="107">
        <f>O558/SUMIFS(O$3:O$722,$B$3:$B$722,$B1284)*SUMIFS(Calculations!$E$3:$E$53,Calculations!$A$3:$A$53,$B1284)</f>
        <v>0</v>
      </c>
      <c r="P1284" s="107">
        <f>P558/SUMIFS(P$3:P$722,$B$3:$B$722,$B1284)*SUMIFS(Calculations!$E$3:$E$53,Calculations!$A$3:$A$53,$B1284)</f>
        <v>0</v>
      </c>
      <c r="Q1284" s="107">
        <f>Q558/SUMIFS(Q$3:Q$722,$B$3:$B$722,$B1284)*SUMIFS(Calculations!$E$3:$E$53,Calculations!$A$3:$A$53,$B1284)</f>
        <v>0</v>
      </c>
      <c r="R1284" s="107">
        <f>R558/SUMIFS(R$3:R$722,$B$3:$B$722,$B1284)*SUMIFS(Calculations!$E$3:$E$53,Calculations!$A$3:$A$53,$B1284)</f>
        <v>0</v>
      </c>
    </row>
    <row r="1285" spans="2:18" ht="15.75" customHeight="1">
      <c r="B1285" s="107" t="s">
        <v>574</v>
      </c>
      <c r="C1285" s="107" t="s">
        <v>448</v>
      </c>
      <c r="D1285" s="107" t="s">
        <v>639</v>
      </c>
      <c r="E1285" s="107" t="str">
        <f t="shared" si="308"/>
        <v>hard coal</v>
      </c>
      <c r="F1285" s="107">
        <f>F559/SUMIFS(F$3:F$722,$B$3:$B$722,$B1285)*SUMIFS(Calculations!$E$3:$E$53,Calculations!$A$3:$A$53,$B1285)</f>
        <v>0</v>
      </c>
      <c r="G1285" s="107">
        <f>G559/SUMIFS(G$3:G$722,$B$3:$B$722,$B1285)*SUMIFS(Calculations!$E$3:$E$53,Calculations!$A$3:$A$53,$B1285)</f>
        <v>0</v>
      </c>
      <c r="H1285" s="107">
        <f>H559/SUMIFS(H$3:H$722,$B$3:$B$722,$B1285)*SUMIFS(Calculations!$E$3:$E$53,Calculations!$A$3:$A$53,$B1285)</f>
        <v>0</v>
      </c>
      <c r="I1285" s="107">
        <f>I559/SUMIFS(I$3:I$722,$B$3:$B$722,$B1285)*SUMIFS(Calculations!$E$3:$E$53,Calculations!$A$3:$A$53,$B1285)</f>
        <v>0</v>
      </c>
      <c r="J1285" s="107">
        <f>J559/SUMIFS(J$3:J$722,$B$3:$B$722,$B1285)*SUMIFS(Calculations!$E$3:$E$53,Calculations!$A$3:$A$53,$B1285)</f>
        <v>0</v>
      </c>
      <c r="K1285" s="107">
        <f>K559/SUMIFS(K$3:K$722,$B$3:$B$722,$B1285)*SUMIFS(Calculations!$E$3:$E$53,Calculations!$A$3:$A$53,$B1285)</f>
        <v>0</v>
      </c>
      <c r="L1285" s="107">
        <f>L559/SUMIFS(L$3:L$722,$B$3:$B$722,$B1285)*SUMIFS(Calculations!$E$3:$E$53,Calculations!$A$3:$A$53,$B1285)</f>
        <v>0</v>
      </c>
      <c r="M1285" s="107">
        <f>M559/SUMIFS(M$3:M$722,$B$3:$B$722,$B1285)*SUMIFS(Calculations!$E$3:$E$53,Calculations!$A$3:$A$53,$B1285)</f>
        <v>0</v>
      </c>
      <c r="N1285" s="107">
        <f>N559/SUMIFS(N$3:N$722,$B$3:$B$722,$B1285)*SUMIFS(Calculations!$E$3:$E$53,Calculations!$A$3:$A$53,$B1285)</f>
        <v>0</v>
      </c>
      <c r="O1285" s="107">
        <f>O559/SUMIFS(O$3:O$722,$B$3:$B$722,$B1285)*SUMIFS(Calculations!$E$3:$E$53,Calculations!$A$3:$A$53,$B1285)</f>
        <v>0</v>
      </c>
      <c r="P1285" s="107">
        <f>P559/SUMIFS(P$3:P$722,$B$3:$B$722,$B1285)*SUMIFS(Calculations!$E$3:$E$53,Calculations!$A$3:$A$53,$B1285)</f>
        <v>0</v>
      </c>
      <c r="Q1285" s="107">
        <f>Q559/SUMIFS(Q$3:Q$722,$B$3:$B$722,$B1285)*SUMIFS(Calculations!$E$3:$E$53,Calculations!$A$3:$A$53,$B1285)</f>
        <v>0</v>
      </c>
      <c r="R1285" s="107">
        <f>R559/SUMIFS(R$3:R$722,$B$3:$B$722,$B1285)*SUMIFS(Calculations!$E$3:$E$53,Calculations!$A$3:$A$53,$B1285)</f>
        <v>0</v>
      </c>
    </row>
    <row r="1286" spans="2:18" ht="15.75" customHeight="1">
      <c r="B1286" s="107" t="s">
        <v>574</v>
      </c>
      <c r="C1286" s="107" t="s">
        <v>448</v>
      </c>
      <c r="D1286" s="107" t="s">
        <v>640</v>
      </c>
      <c r="E1286" s="107" t="str">
        <f t="shared" si="308"/>
        <v>solar thermal</v>
      </c>
      <c r="F1286" s="107">
        <f>F560/SUMIFS(F$3:F$722,$B$3:$B$722,$B1286)*SUMIFS(Calculations!$E$3:$E$53,Calculations!$A$3:$A$53,$B1286)</f>
        <v>0</v>
      </c>
      <c r="G1286" s="107">
        <f>G560/SUMIFS(G$3:G$722,$B$3:$B$722,$B1286)*SUMIFS(Calculations!$E$3:$E$53,Calculations!$A$3:$A$53,$B1286)</f>
        <v>0</v>
      </c>
      <c r="H1286" s="107">
        <f>H560/SUMIFS(H$3:H$722,$B$3:$B$722,$B1286)*SUMIFS(Calculations!$E$3:$E$53,Calculations!$A$3:$A$53,$B1286)</f>
        <v>0</v>
      </c>
      <c r="I1286" s="107">
        <f>I560/SUMIFS(I$3:I$722,$B$3:$B$722,$B1286)*SUMIFS(Calculations!$E$3:$E$53,Calculations!$A$3:$A$53,$B1286)</f>
        <v>0</v>
      </c>
      <c r="J1286" s="107">
        <f>J560/SUMIFS(J$3:J$722,$B$3:$B$722,$B1286)*SUMIFS(Calculations!$E$3:$E$53,Calculations!$A$3:$A$53,$B1286)</f>
        <v>0</v>
      </c>
      <c r="K1286" s="107">
        <f>K560/SUMIFS(K$3:K$722,$B$3:$B$722,$B1286)*SUMIFS(Calculations!$E$3:$E$53,Calculations!$A$3:$A$53,$B1286)</f>
        <v>0</v>
      </c>
      <c r="L1286" s="107">
        <f>L560/SUMIFS(L$3:L$722,$B$3:$B$722,$B1286)*SUMIFS(Calculations!$E$3:$E$53,Calculations!$A$3:$A$53,$B1286)</f>
        <v>0</v>
      </c>
      <c r="M1286" s="107">
        <f>M560/SUMIFS(M$3:M$722,$B$3:$B$722,$B1286)*SUMIFS(Calculations!$E$3:$E$53,Calculations!$A$3:$A$53,$B1286)</f>
        <v>0</v>
      </c>
      <c r="N1286" s="107">
        <f>N560/SUMIFS(N$3:N$722,$B$3:$B$722,$B1286)*SUMIFS(Calculations!$E$3:$E$53,Calculations!$A$3:$A$53,$B1286)</f>
        <v>0</v>
      </c>
      <c r="O1286" s="107">
        <f>O560/SUMIFS(O$3:O$722,$B$3:$B$722,$B1286)*SUMIFS(Calculations!$E$3:$E$53,Calculations!$A$3:$A$53,$B1286)</f>
        <v>0</v>
      </c>
      <c r="P1286" s="107">
        <f>P560/SUMIFS(P$3:P$722,$B$3:$B$722,$B1286)*SUMIFS(Calculations!$E$3:$E$53,Calculations!$A$3:$A$53,$B1286)</f>
        <v>0</v>
      </c>
      <c r="Q1286" s="107">
        <f>Q560/SUMIFS(Q$3:Q$722,$B$3:$B$722,$B1286)*SUMIFS(Calculations!$E$3:$E$53,Calculations!$A$3:$A$53,$B1286)</f>
        <v>0</v>
      </c>
      <c r="R1286" s="107">
        <f>R560/SUMIFS(R$3:R$722,$B$3:$B$722,$B1286)*SUMIFS(Calculations!$E$3:$E$53,Calculations!$A$3:$A$53,$B1286)</f>
        <v>0</v>
      </c>
    </row>
    <row r="1287" spans="2:18" ht="15.75" customHeight="1">
      <c r="B1287" s="107" t="s">
        <v>574</v>
      </c>
      <c r="C1287" s="107" t="s">
        <v>448</v>
      </c>
      <c r="D1287" s="107" t="s">
        <v>641</v>
      </c>
      <c r="E1287" s="107" t="str">
        <f t="shared" si="308"/>
        <v>geothermal</v>
      </c>
      <c r="F1287" s="107">
        <f>F561/SUMIFS(F$3:F$722,$B$3:$B$722,$B1287)*SUMIFS(Calculations!$E$3:$E$53,Calculations!$A$3:$A$53,$B1287)</f>
        <v>0</v>
      </c>
      <c r="G1287" s="107">
        <f>G561/SUMIFS(G$3:G$722,$B$3:$B$722,$B1287)*SUMIFS(Calculations!$E$3:$E$53,Calculations!$A$3:$A$53,$B1287)</f>
        <v>0</v>
      </c>
      <c r="H1287" s="107">
        <f>H561/SUMIFS(H$3:H$722,$B$3:$B$722,$B1287)*SUMIFS(Calculations!$E$3:$E$53,Calculations!$A$3:$A$53,$B1287)</f>
        <v>0</v>
      </c>
      <c r="I1287" s="107">
        <f>I561/SUMIFS(I$3:I$722,$B$3:$B$722,$B1287)*SUMIFS(Calculations!$E$3:$E$53,Calculations!$A$3:$A$53,$B1287)</f>
        <v>0</v>
      </c>
      <c r="J1287" s="107">
        <f>J561/SUMIFS(J$3:J$722,$B$3:$B$722,$B1287)*SUMIFS(Calculations!$E$3:$E$53,Calculations!$A$3:$A$53,$B1287)</f>
        <v>0</v>
      </c>
      <c r="K1287" s="107">
        <f>K561/SUMIFS(K$3:K$722,$B$3:$B$722,$B1287)*SUMIFS(Calculations!$E$3:$E$53,Calculations!$A$3:$A$53,$B1287)</f>
        <v>0</v>
      </c>
      <c r="L1287" s="107">
        <f>L561/SUMIFS(L$3:L$722,$B$3:$B$722,$B1287)*SUMIFS(Calculations!$E$3:$E$53,Calculations!$A$3:$A$53,$B1287)</f>
        <v>0</v>
      </c>
      <c r="M1287" s="107">
        <f>M561/SUMIFS(M$3:M$722,$B$3:$B$722,$B1287)*SUMIFS(Calculations!$E$3:$E$53,Calculations!$A$3:$A$53,$B1287)</f>
        <v>0</v>
      </c>
      <c r="N1287" s="107">
        <f>N561/SUMIFS(N$3:N$722,$B$3:$B$722,$B1287)*SUMIFS(Calculations!$E$3:$E$53,Calculations!$A$3:$A$53,$B1287)</f>
        <v>0</v>
      </c>
      <c r="O1287" s="107">
        <f>O561/SUMIFS(O$3:O$722,$B$3:$B$722,$B1287)*SUMIFS(Calculations!$E$3:$E$53,Calculations!$A$3:$A$53,$B1287)</f>
        <v>0</v>
      </c>
      <c r="P1287" s="107">
        <f>P561/SUMIFS(P$3:P$722,$B$3:$B$722,$B1287)*SUMIFS(Calculations!$E$3:$E$53,Calculations!$A$3:$A$53,$B1287)</f>
        <v>0</v>
      </c>
      <c r="Q1287" s="107">
        <f>Q561/SUMIFS(Q$3:Q$722,$B$3:$B$722,$B1287)*SUMIFS(Calculations!$E$3:$E$53,Calculations!$A$3:$A$53,$B1287)</f>
        <v>0</v>
      </c>
      <c r="R1287" s="107">
        <f>R561/SUMIFS(R$3:R$722,$B$3:$B$722,$B1287)*SUMIFS(Calculations!$E$3:$E$53,Calculations!$A$3:$A$53,$B1287)</f>
        <v>0</v>
      </c>
    </row>
    <row r="1288" spans="2:18" ht="15.75" customHeight="1">
      <c r="B1288" s="107" t="s">
        <v>574</v>
      </c>
      <c r="C1288" s="107" t="s">
        <v>448</v>
      </c>
      <c r="D1288" s="107" t="s">
        <v>642</v>
      </c>
      <c r="E1288" s="107" t="str">
        <f t="shared" si="308"/>
        <v>hydro</v>
      </c>
      <c r="F1288" s="107">
        <f>F562/SUMIFS(F$3:F$722,$B$3:$B$722,$B1288)*SUMIFS(Calculations!$E$3:$E$53,Calculations!$A$3:$A$53,$B1288)</f>
        <v>0</v>
      </c>
      <c r="G1288" s="107">
        <f>G562/SUMIFS(G$3:G$722,$B$3:$B$722,$B1288)*SUMIFS(Calculations!$E$3:$E$53,Calculations!$A$3:$A$53,$B1288)</f>
        <v>0</v>
      </c>
      <c r="H1288" s="107">
        <f>H562/SUMIFS(H$3:H$722,$B$3:$B$722,$B1288)*SUMIFS(Calculations!$E$3:$E$53,Calculations!$A$3:$A$53,$B1288)</f>
        <v>0</v>
      </c>
      <c r="I1288" s="107">
        <f>I562/SUMIFS(I$3:I$722,$B$3:$B$722,$B1288)*SUMIFS(Calculations!$E$3:$E$53,Calculations!$A$3:$A$53,$B1288)</f>
        <v>0</v>
      </c>
      <c r="J1288" s="107">
        <f>J562/SUMIFS(J$3:J$722,$B$3:$B$722,$B1288)*SUMIFS(Calculations!$E$3:$E$53,Calculations!$A$3:$A$53,$B1288)</f>
        <v>0</v>
      </c>
      <c r="K1288" s="107">
        <f>K562/SUMIFS(K$3:K$722,$B$3:$B$722,$B1288)*SUMIFS(Calculations!$E$3:$E$53,Calculations!$A$3:$A$53,$B1288)</f>
        <v>0</v>
      </c>
      <c r="L1288" s="107">
        <f>L562/SUMIFS(L$3:L$722,$B$3:$B$722,$B1288)*SUMIFS(Calculations!$E$3:$E$53,Calculations!$A$3:$A$53,$B1288)</f>
        <v>0</v>
      </c>
      <c r="M1288" s="107">
        <f>M562/SUMIFS(M$3:M$722,$B$3:$B$722,$B1288)*SUMIFS(Calculations!$E$3:$E$53,Calculations!$A$3:$A$53,$B1288)</f>
        <v>0</v>
      </c>
      <c r="N1288" s="107">
        <f>N562/SUMIFS(N$3:N$722,$B$3:$B$722,$B1288)*SUMIFS(Calculations!$E$3:$E$53,Calculations!$A$3:$A$53,$B1288)</f>
        <v>0</v>
      </c>
      <c r="O1288" s="107">
        <f>O562/SUMIFS(O$3:O$722,$B$3:$B$722,$B1288)*SUMIFS(Calculations!$E$3:$E$53,Calculations!$A$3:$A$53,$B1288)</f>
        <v>0</v>
      </c>
      <c r="P1288" s="107">
        <f>P562/SUMIFS(P$3:P$722,$B$3:$B$722,$B1288)*SUMIFS(Calculations!$E$3:$E$53,Calculations!$A$3:$A$53,$B1288)</f>
        <v>0</v>
      </c>
      <c r="Q1288" s="107">
        <f>Q562/SUMIFS(Q$3:Q$722,$B$3:$B$722,$B1288)*SUMIFS(Calculations!$E$3:$E$53,Calculations!$A$3:$A$53,$B1288)</f>
        <v>0</v>
      </c>
      <c r="R1288" s="107">
        <f>R562/SUMIFS(R$3:R$722,$B$3:$B$722,$B1288)*SUMIFS(Calculations!$E$3:$E$53,Calculations!$A$3:$A$53,$B1288)</f>
        <v>0</v>
      </c>
    </row>
    <row r="1289" spans="2:18" ht="15.75" customHeight="1">
      <c r="B1289" s="107" t="s">
        <v>574</v>
      </c>
      <c r="C1289" s="107" t="s">
        <v>448</v>
      </c>
      <c r="D1289" s="107" t="s">
        <v>632</v>
      </c>
      <c r="E1289" s="107" t="str">
        <f t="shared" si="308"/>
        <v>hydro</v>
      </c>
      <c r="F1289" s="107">
        <f>F563/SUMIFS(F$3:F$722,$B$3:$B$722,$B1289)*SUMIFS(Calculations!$E$3:$E$53,Calculations!$A$3:$A$53,$B1289)</f>
        <v>0</v>
      </c>
      <c r="G1289" s="107">
        <f>G563/SUMIFS(G$3:G$722,$B$3:$B$722,$B1289)*SUMIFS(Calculations!$E$3:$E$53,Calculations!$A$3:$A$53,$B1289)</f>
        <v>0</v>
      </c>
      <c r="H1289" s="107">
        <f>H563/SUMIFS(H$3:H$722,$B$3:$B$722,$B1289)*SUMIFS(Calculations!$E$3:$E$53,Calculations!$A$3:$A$53,$B1289)</f>
        <v>0</v>
      </c>
      <c r="I1289" s="107">
        <f>I563/SUMIFS(I$3:I$722,$B$3:$B$722,$B1289)*SUMIFS(Calculations!$E$3:$E$53,Calculations!$A$3:$A$53,$B1289)</f>
        <v>0</v>
      </c>
      <c r="J1289" s="107">
        <f>J563/SUMIFS(J$3:J$722,$B$3:$B$722,$B1289)*SUMIFS(Calculations!$E$3:$E$53,Calculations!$A$3:$A$53,$B1289)</f>
        <v>0</v>
      </c>
      <c r="K1289" s="107">
        <f>K563/SUMIFS(K$3:K$722,$B$3:$B$722,$B1289)*SUMIFS(Calculations!$E$3:$E$53,Calculations!$A$3:$A$53,$B1289)</f>
        <v>0</v>
      </c>
      <c r="L1289" s="107">
        <f>L563/SUMIFS(L$3:L$722,$B$3:$B$722,$B1289)*SUMIFS(Calculations!$E$3:$E$53,Calculations!$A$3:$A$53,$B1289)</f>
        <v>0</v>
      </c>
      <c r="M1289" s="107">
        <f>M563/SUMIFS(M$3:M$722,$B$3:$B$722,$B1289)*SUMIFS(Calculations!$E$3:$E$53,Calculations!$A$3:$A$53,$B1289)</f>
        <v>0</v>
      </c>
      <c r="N1289" s="107">
        <f>N563/SUMIFS(N$3:N$722,$B$3:$B$722,$B1289)*SUMIFS(Calculations!$E$3:$E$53,Calculations!$A$3:$A$53,$B1289)</f>
        <v>0</v>
      </c>
      <c r="O1289" s="107">
        <f>O563/SUMIFS(O$3:O$722,$B$3:$B$722,$B1289)*SUMIFS(Calculations!$E$3:$E$53,Calculations!$A$3:$A$53,$B1289)</f>
        <v>0</v>
      </c>
      <c r="P1289" s="107">
        <f>P563/SUMIFS(P$3:P$722,$B$3:$B$722,$B1289)*SUMIFS(Calculations!$E$3:$E$53,Calculations!$A$3:$A$53,$B1289)</f>
        <v>0</v>
      </c>
      <c r="Q1289" s="107">
        <f>Q563/SUMIFS(Q$3:Q$722,$B$3:$B$722,$B1289)*SUMIFS(Calculations!$E$3:$E$53,Calculations!$A$3:$A$53,$B1289)</f>
        <v>0</v>
      </c>
      <c r="R1289" s="107">
        <f>R563/SUMIFS(R$3:R$722,$B$3:$B$722,$B1289)*SUMIFS(Calculations!$E$3:$E$53,Calculations!$A$3:$A$53,$B1289)</f>
        <v>0</v>
      </c>
    </row>
    <row r="1290" spans="2:18" ht="15.75" customHeight="1">
      <c r="B1290" s="107" t="s">
        <v>574</v>
      </c>
      <c r="C1290" s="107" t="s">
        <v>448</v>
      </c>
      <c r="D1290" s="107" t="s">
        <v>643</v>
      </c>
      <c r="E1290" s="107" t="str">
        <f t="shared" si="308"/>
        <v>onshore wind</v>
      </c>
      <c r="F1290" s="107">
        <f>F564/SUMIFS(F$3:F$722,$B$3:$B$722,$B1290)*SUMIFS(Calculations!$E$3:$E$53,Calculations!$A$3:$A$53,$B1290)</f>
        <v>0</v>
      </c>
      <c r="G1290" s="107">
        <f>G564/SUMIFS(G$3:G$722,$B$3:$B$722,$B1290)*SUMIFS(Calculations!$E$3:$E$53,Calculations!$A$3:$A$53,$B1290)</f>
        <v>0</v>
      </c>
      <c r="H1290" s="107">
        <f>H564/SUMIFS(H$3:H$722,$B$3:$B$722,$B1290)*SUMIFS(Calculations!$E$3:$E$53,Calculations!$A$3:$A$53,$B1290)</f>
        <v>0</v>
      </c>
      <c r="I1290" s="107">
        <f>I564/SUMIFS(I$3:I$722,$B$3:$B$722,$B1290)*SUMIFS(Calculations!$E$3:$E$53,Calculations!$A$3:$A$53,$B1290)</f>
        <v>0</v>
      </c>
      <c r="J1290" s="107">
        <f>J564/SUMIFS(J$3:J$722,$B$3:$B$722,$B1290)*SUMIFS(Calculations!$E$3:$E$53,Calculations!$A$3:$A$53,$B1290)</f>
        <v>0</v>
      </c>
      <c r="K1290" s="107">
        <f>K564/SUMIFS(K$3:K$722,$B$3:$B$722,$B1290)*SUMIFS(Calculations!$E$3:$E$53,Calculations!$A$3:$A$53,$B1290)</f>
        <v>0</v>
      </c>
      <c r="L1290" s="107">
        <f>L564/SUMIFS(L$3:L$722,$B$3:$B$722,$B1290)*SUMIFS(Calculations!$E$3:$E$53,Calculations!$A$3:$A$53,$B1290)</f>
        <v>0</v>
      </c>
      <c r="M1290" s="107">
        <f>M564/SUMIFS(M$3:M$722,$B$3:$B$722,$B1290)*SUMIFS(Calculations!$E$3:$E$53,Calculations!$A$3:$A$53,$B1290)</f>
        <v>0</v>
      </c>
      <c r="N1290" s="107">
        <f>N564/SUMIFS(N$3:N$722,$B$3:$B$722,$B1290)*SUMIFS(Calculations!$E$3:$E$53,Calculations!$A$3:$A$53,$B1290)</f>
        <v>0</v>
      </c>
      <c r="O1290" s="107">
        <f>O564/SUMIFS(O$3:O$722,$B$3:$B$722,$B1290)*SUMIFS(Calculations!$E$3:$E$53,Calculations!$A$3:$A$53,$B1290)</f>
        <v>0</v>
      </c>
      <c r="P1290" s="107">
        <f>P564/SUMIFS(P$3:P$722,$B$3:$B$722,$B1290)*SUMIFS(Calculations!$E$3:$E$53,Calculations!$A$3:$A$53,$B1290)</f>
        <v>0</v>
      </c>
      <c r="Q1290" s="107">
        <f>Q564/SUMIFS(Q$3:Q$722,$B$3:$B$722,$B1290)*SUMIFS(Calculations!$E$3:$E$53,Calculations!$A$3:$A$53,$B1290)</f>
        <v>0</v>
      </c>
      <c r="R1290" s="107">
        <f>R564/SUMIFS(R$3:R$722,$B$3:$B$722,$B1290)*SUMIFS(Calculations!$E$3:$E$53,Calculations!$A$3:$A$53,$B1290)</f>
        <v>0</v>
      </c>
    </row>
    <row r="1291" spans="2:18" ht="15.75" customHeight="1">
      <c r="B1291" s="107" t="s">
        <v>574</v>
      </c>
      <c r="C1291" s="107" t="s">
        <v>448</v>
      </c>
      <c r="D1291" s="107" t="s">
        <v>644</v>
      </c>
      <c r="E1291" s="107" t="str">
        <f t="shared" si="308"/>
        <v>natural gas nonpeaker</v>
      </c>
      <c r="F1291" s="107">
        <f>F565/SUMIFS(F$3:F$722,$B$3:$B$722,$B1291)*SUMIFS(Calculations!$E$3:$E$53,Calculations!$A$3:$A$53,$B1291)</f>
        <v>0</v>
      </c>
      <c r="G1291" s="107">
        <f>G565/SUMIFS(G$3:G$722,$B$3:$B$722,$B1291)*SUMIFS(Calculations!$E$3:$E$53,Calculations!$A$3:$A$53,$B1291)</f>
        <v>0</v>
      </c>
      <c r="H1291" s="107">
        <f>H565/SUMIFS(H$3:H$722,$B$3:$B$722,$B1291)*SUMIFS(Calculations!$E$3:$E$53,Calculations!$A$3:$A$53,$B1291)</f>
        <v>0</v>
      </c>
      <c r="I1291" s="107">
        <f>I565/SUMIFS(I$3:I$722,$B$3:$B$722,$B1291)*SUMIFS(Calculations!$E$3:$E$53,Calculations!$A$3:$A$53,$B1291)</f>
        <v>0</v>
      </c>
      <c r="J1291" s="107">
        <f>J565/SUMIFS(J$3:J$722,$B$3:$B$722,$B1291)*SUMIFS(Calculations!$E$3:$E$53,Calculations!$A$3:$A$53,$B1291)</f>
        <v>0</v>
      </c>
      <c r="K1291" s="107">
        <f>K565/SUMIFS(K$3:K$722,$B$3:$B$722,$B1291)*SUMIFS(Calculations!$E$3:$E$53,Calculations!$A$3:$A$53,$B1291)</f>
        <v>0</v>
      </c>
      <c r="L1291" s="107">
        <f>L565/SUMIFS(L$3:L$722,$B$3:$B$722,$B1291)*SUMIFS(Calculations!$E$3:$E$53,Calculations!$A$3:$A$53,$B1291)</f>
        <v>0</v>
      </c>
      <c r="M1291" s="107">
        <f>M565/SUMIFS(M$3:M$722,$B$3:$B$722,$B1291)*SUMIFS(Calculations!$E$3:$E$53,Calculations!$A$3:$A$53,$B1291)</f>
        <v>0</v>
      </c>
      <c r="N1291" s="107">
        <f>N565/SUMIFS(N$3:N$722,$B$3:$B$722,$B1291)*SUMIFS(Calculations!$E$3:$E$53,Calculations!$A$3:$A$53,$B1291)</f>
        <v>0</v>
      </c>
      <c r="O1291" s="107">
        <f>O565/SUMIFS(O$3:O$722,$B$3:$B$722,$B1291)*SUMIFS(Calculations!$E$3:$E$53,Calculations!$A$3:$A$53,$B1291)</f>
        <v>0</v>
      </c>
      <c r="P1291" s="107">
        <f>P565/SUMIFS(P$3:P$722,$B$3:$B$722,$B1291)*SUMIFS(Calculations!$E$3:$E$53,Calculations!$A$3:$A$53,$B1291)</f>
        <v>0</v>
      </c>
      <c r="Q1291" s="107">
        <f>Q565/SUMIFS(Q$3:Q$722,$B$3:$B$722,$B1291)*SUMIFS(Calculations!$E$3:$E$53,Calculations!$A$3:$A$53,$B1291)</f>
        <v>0</v>
      </c>
      <c r="R1291" s="107">
        <f>R565/SUMIFS(R$3:R$722,$B$3:$B$722,$B1291)*SUMIFS(Calculations!$E$3:$E$53,Calculations!$A$3:$A$53,$B1291)</f>
        <v>0</v>
      </c>
    </row>
    <row r="1292" spans="2:18" ht="15.75" customHeight="1">
      <c r="B1292" s="107" t="s">
        <v>574</v>
      </c>
      <c r="C1292" s="107" t="s">
        <v>448</v>
      </c>
      <c r="D1292" s="107" t="s">
        <v>645</v>
      </c>
      <c r="E1292" s="107" t="str">
        <f t="shared" si="308"/>
        <v>natural gas peaker</v>
      </c>
      <c r="F1292" s="107">
        <f>F566/SUMIFS(F$3:F$722,$B$3:$B$722,$B1292)*SUMIFS(Calculations!$E$3:$E$53,Calculations!$A$3:$A$53,$B1292)</f>
        <v>0</v>
      </c>
      <c r="G1292" s="107">
        <f>G566/SUMIFS(G$3:G$722,$B$3:$B$722,$B1292)*SUMIFS(Calculations!$E$3:$E$53,Calculations!$A$3:$A$53,$B1292)</f>
        <v>0</v>
      </c>
      <c r="H1292" s="107">
        <f>H566/SUMIFS(H$3:H$722,$B$3:$B$722,$B1292)*SUMIFS(Calculations!$E$3:$E$53,Calculations!$A$3:$A$53,$B1292)</f>
        <v>0</v>
      </c>
      <c r="I1292" s="107">
        <f>I566/SUMIFS(I$3:I$722,$B$3:$B$722,$B1292)*SUMIFS(Calculations!$E$3:$E$53,Calculations!$A$3:$A$53,$B1292)</f>
        <v>0</v>
      </c>
      <c r="J1292" s="107">
        <f>J566/SUMIFS(J$3:J$722,$B$3:$B$722,$B1292)*SUMIFS(Calculations!$E$3:$E$53,Calculations!$A$3:$A$53,$B1292)</f>
        <v>0</v>
      </c>
      <c r="K1292" s="107">
        <f>K566/SUMIFS(K$3:K$722,$B$3:$B$722,$B1292)*SUMIFS(Calculations!$E$3:$E$53,Calculations!$A$3:$A$53,$B1292)</f>
        <v>0</v>
      </c>
      <c r="L1292" s="107">
        <f>L566/SUMIFS(L$3:L$722,$B$3:$B$722,$B1292)*SUMIFS(Calculations!$E$3:$E$53,Calculations!$A$3:$A$53,$B1292)</f>
        <v>0</v>
      </c>
      <c r="M1292" s="107">
        <f>M566/SUMIFS(M$3:M$722,$B$3:$B$722,$B1292)*SUMIFS(Calculations!$E$3:$E$53,Calculations!$A$3:$A$53,$B1292)</f>
        <v>0</v>
      </c>
      <c r="N1292" s="107">
        <f>N566/SUMIFS(N$3:N$722,$B$3:$B$722,$B1292)*SUMIFS(Calculations!$E$3:$E$53,Calculations!$A$3:$A$53,$B1292)</f>
        <v>0</v>
      </c>
      <c r="O1292" s="107">
        <f>O566/SUMIFS(O$3:O$722,$B$3:$B$722,$B1292)*SUMIFS(Calculations!$E$3:$E$53,Calculations!$A$3:$A$53,$B1292)</f>
        <v>0</v>
      </c>
      <c r="P1292" s="107">
        <f>P566/SUMIFS(P$3:P$722,$B$3:$B$722,$B1292)*SUMIFS(Calculations!$E$3:$E$53,Calculations!$A$3:$A$53,$B1292)</f>
        <v>0</v>
      </c>
      <c r="Q1292" s="107">
        <f>Q566/SUMIFS(Q$3:Q$722,$B$3:$B$722,$B1292)*SUMIFS(Calculations!$E$3:$E$53,Calculations!$A$3:$A$53,$B1292)</f>
        <v>0</v>
      </c>
      <c r="R1292" s="107">
        <f>R566/SUMIFS(R$3:R$722,$B$3:$B$722,$B1292)*SUMIFS(Calculations!$E$3:$E$53,Calculations!$A$3:$A$53,$B1292)</f>
        <v>0</v>
      </c>
    </row>
    <row r="1293" spans="2:18" ht="15.75" customHeight="1">
      <c r="B1293" s="107" t="s">
        <v>574</v>
      </c>
      <c r="C1293" s="107" t="s">
        <v>448</v>
      </c>
      <c r="D1293" s="107" t="s">
        <v>646</v>
      </c>
      <c r="E1293" s="107" t="str">
        <f t="shared" si="308"/>
        <v>nuclear</v>
      </c>
      <c r="F1293" s="107">
        <f>F567/SUMIFS(F$3:F$722,$B$3:$B$722,$B1293)*SUMIFS(Calculations!$E$3:$E$53,Calculations!$A$3:$A$53,$B1293)</f>
        <v>0</v>
      </c>
      <c r="G1293" s="107">
        <f>G567/SUMIFS(G$3:G$722,$B$3:$B$722,$B1293)*SUMIFS(Calculations!$E$3:$E$53,Calculations!$A$3:$A$53,$B1293)</f>
        <v>0</v>
      </c>
      <c r="H1293" s="107">
        <f>H567/SUMIFS(H$3:H$722,$B$3:$B$722,$B1293)*SUMIFS(Calculations!$E$3:$E$53,Calculations!$A$3:$A$53,$B1293)</f>
        <v>0</v>
      </c>
      <c r="I1293" s="107">
        <f>I567/SUMIFS(I$3:I$722,$B$3:$B$722,$B1293)*SUMIFS(Calculations!$E$3:$E$53,Calculations!$A$3:$A$53,$B1293)</f>
        <v>0</v>
      </c>
      <c r="J1293" s="107">
        <f>J567/SUMIFS(J$3:J$722,$B$3:$B$722,$B1293)*SUMIFS(Calculations!$E$3:$E$53,Calculations!$A$3:$A$53,$B1293)</f>
        <v>0</v>
      </c>
      <c r="K1293" s="107">
        <f>K567/SUMIFS(K$3:K$722,$B$3:$B$722,$B1293)*SUMIFS(Calculations!$E$3:$E$53,Calculations!$A$3:$A$53,$B1293)</f>
        <v>0</v>
      </c>
      <c r="L1293" s="107">
        <f>L567/SUMIFS(L$3:L$722,$B$3:$B$722,$B1293)*SUMIFS(Calculations!$E$3:$E$53,Calculations!$A$3:$A$53,$B1293)</f>
        <v>0</v>
      </c>
      <c r="M1293" s="107">
        <f>M567/SUMIFS(M$3:M$722,$B$3:$B$722,$B1293)*SUMIFS(Calculations!$E$3:$E$53,Calculations!$A$3:$A$53,$B1293)</f>
        <v>0</v>
      </c>
      <c r="N1293" s="107">
        <f>N567/SUMIFS(N$3:N$722,$B$3:$B$722,$B1293)*SUMIFS(Calculations!$E$3:$E$53,Calculations!$A$3:$A$53,$B1293)</f>
        <v>0</v>
      </c>
      <c r="O1293" s="107">
        <f>O567/SUMIFS(O$3:O$722,$B$3:$B$722,$B1293)*SUMIFS(Calculations!$E$3:$E$53,Calculations!$A$3:$A$53,$B1293)</f>
        <v>0</v>
      </c>
      <c r="P1293" s="107">
        <f>P567/SUMIFS(P$3:P$722,$B$3:$B$722,$B1293)*SUMIFS(Calculations!$E$3:$E$53,Calculations!$A$3:$A$53,$B1293)</f>
        <v>0</v>
      </c>
      <c r="Q1293" s="107">
        <f>Q567/SUMIFS(Q$3:Q$722,$B$3:$B$722,$B1293)*SUMIFS(Calculations!$E$3:$E$53,Calculations!$A$3:$A$53,$B1293)</f>
        <v>0</v>
      </c>
      <c r="R1293" s="107">
        <f>R567/SUMIFS(R$3:R$722,$B$3:$B$722,$B1293)*SUMIFS(Calculations!$E$3:$E$53,Calculations!$A$3:$A$53,$B1293)</f>
        <v>0</v>
      </c>
    </row>
    <row r="1294" spans="2:18" ht="15.75" customHeight="1">
      <c r="B1294" s="107" t="s">
        <v>574</v>
      </c>
      <c r="C1294" s="107" t="s">
        <v>448</v>
      </c>
      <c r="D1294" s="107" t="s">
        <v>647</v>
      </c>
      <c r="E1294" s="107" t="str">
        <f t="shared" si="308"/>
        <v>offshore wind</v>
      </c>
      <c r="F1294" s="107">
        <f>F568/SUMIFS(F$3:F$722,$B$3:$B$722,$B1294)*SUMIFS(Calculations!$E$3:$E$53,Calculations!$A$3:$A$53,$B1294)</f>
        <v>0</v>
      </c>
      <c r="G1294" s="107">
        <f>G568/SUMIFS(G$3:G$722,$B$3:$B$722,$B1294)*SUMIFS(Calculations!$E$3:$E$53,Calculations!$A$3:$A$53,$B1294)</f>
        <v>0</v>
      </c>
      <c r="H1294" s="107">
        <f>H568/SUMIFS(H$3:H$722,$B$3:$B$722,$B1294)*SUMIFS(Calculations!$E$3:$E$53,Calculations!$A$3:$A$53,$B1294)</f>
        <v>0</v>
      </c>
      <c r="I1294" s="107">
        <f>I568/SUMIFS(I$3:I$722,$B$3:$B$722,$B1294)*SUMIFS(Calculations!$E$3:$E$53,Calculations!$A$3:$A$53,$B1294)</f>
        <v>0</v>
      </c>
      <c r="J1294" s="107">
        <f>J568/SUMIFS(J$3:J$722,$B$3:$B$722,$B1294)*SUMIFS(Calculations!$E$3:$E$53,Calculations!$A$3:$A$53,$B1294)</f>
        <v>0</v>
      </c>
      <c r="K1294" s="107">
        <f>K568/SUMIFS(K$3:K$722,$B$3:$B$722,$B1294)*SUMIFS(Calculations!$E$3:$E$53,Calculations!$A$3:$A$53,$B1294)</f>
        <v>0</v>
      </c>
      <c r="L1294" s="107">
        <f>L568/SUMIFS(L$3:L$722,$B$3:$B$722,$B1294)*SUMIFS(Calculations!$E$3:$E$53,Calculations!$A$3:$A$53,$B1294)</f>
        <v>0</v>
      </c>
      <c r="M1294" s="107">
        <f>M568/SUMIFS(M$3:M$722,$B$3:$B$722,$B1294)*SUMIFS(Calculations!$E$3:$E$53,Calculations!$A$3:$A$53,$B1294)</f>
        <v>0</v>
      </c>
      <c r="N1294" s="107">
        <f>N568/SUMIFS(N$3:N$722,$B$3:$B$722,$B1294)*SUMIFS(Calculations!$E$3:$E$53,Calculations!$A$3:$A$53,$B1294)</f>
        <v>0</v>
      </c>
      <c r="O1294" s="107">
        <f>O568/SUMIFS(O$3:O$722,$B$3:$B$722,$B1294)*SUMIFS(Calculations!$E$3:$E$53,Calculations!$A$3:$A$53,$B1294)</f>
        <v>0</v>
      </c>
      <c r="P1294" s="107">
        <f>P568/SUMIFS(P$3:P$722,$B$3:$B$722,$B1294)*SUMIFS(Calculations!$E$3:$E$53,Calculations!$A$3:$A$53,$B1294)</f>
        <v>0</v>
      </c>
      <c r="Q1294" s="107">
        <f>Q568/SUMIFS(Q$3:Q$722,$B$3:$B$722,$B1294)*SUMIFS(Calculations!$E$3:$E$53,Calculations!$A$3:$A$53,$B1294)</f>
        <v>0</v>
      </c>
      <c r="R1294" s="107">
        <f>R568/SUMIFS(R$3:R$722,$B$3:$B$722,$B1294)*SUMIFS(Calculations!$E$3:$E$53,Calculations!$A$3:$A$53,$B1294)</f>
        <v>0</v>
      </c>
    </row>
    <row r="1295" spans="2:18" ht="15.75" customHeight="1">
      <c r="B1295" s="107" t="s">
        <v>574</v>
      </c>
      <c r="C1295" s="107" t="s">
        <v>448</v>
      </c>
      <c r="D1295" s="107" t="s">
        <v>648</v>
      </c>
      <c r="E1295" s="107" t="str">
        <f t="shared" si="308"/>
        <v>crude oil</v>
      </c>
      <c r="F1295" s="107">
        <f>F569/SUMIFS(F$3:F$722,$B$3:$B$722,$B1295)*SUMIFS(Calculations!$E$3:$E$53,Calculations!$A$3:$A$53,$B1295)</f>
        <v>0</v>
      </c>
      <c r="G1295" s="107">
        <f>G569/SUMIFS(G$3:G$722,$B$3:$B$722,$B1295)*SUMIFS(Calculations!$E$3:$E$53,Calculations!$A$3:$A$53,$B1295)</f>
        <v>0</v>
      </c>
      <c r="H1295" s="107">
        <f>H569/SUMIFS(H$3:H$722,$B$3:$B$722,$B1295)*SUMIFS(Calculations!$E$3:$E$53,Calculations!$A$3:$A$53,$B1295)</f>
        <v>0</v>
      </c>
      <c r="I1295" s="107">
        <f>I569/SUMIFS(I$3:I$722,$B$3:$B$722,$B1295)*SUMIFS(Calculations!$E$3:$E$53,Calculations!$A$3:$A$53,$B1295)</f>
        <v>0</v>
      </c>
      <c r="J1295" s="107">
        <f>J569/SUMIFS(J$3:J$722,$B$3:$B$722,$B1295)*SUMIFS(Calculations!$E$3:$E$53,Calculations!$A$3:$A$53,$B1295)</f>
        <v>0</v>
      </c>
      <c r="K1295" s="107">
        <f>K569/SUMIFS(K$3:K$722,$B$3:$B$722,$B1295)*SUMIFS(Calculations!$E$3:$E$53,Calculations!$A$3:$A$53,$B1295)</f>
        <v>0</v>
      </c>
      <c r="L1295" s="107">
        <f>L569/SUMIFS(L$3:L$722,$B$3:$B$722,$B1295)*SUMIFS(Calculations!$E$3:$E$53,Calculations!$A$3:$A$53,$B1295)</f>
        <v>0</v>
      </c>
      <c r="M1295" s="107">
        <f>M569/SUMIFS(M$3:M$722,$B$3:$B$722,$B1295)*SUMIFS(Calculations!$E$3:$E$53,Calculations!$A$3:$A$53,$B1295)</f>
        <v>0</v>
      </c>
      <c r="N1295" s="107">
        <f>N569/SUMIFS(N$3:N$722,$B$3:$B$722,$B1295)*SUMIFS(Calculations!$E$3:$E$53,Calculations!$A$3:$A$53,$B1295)</f>
        <v>0</v>
      </c>
      <c r="O1295" s="107">
        <f>O569/SUMIFS(O$3:O$722,$B$3:$B$722,$B1295)*SUMIFS(Calculations!$E$3:$E$53,Calculations!$A$3:$A$53,$B1295)</f>
        <v>0</v>
      </c>
      <c r="P1295" s="107">
        <f>P569/SUMIFS(P$3:P$722,$B$3:$B$722,$B1295)*SUMIFS(Calculations!$E$3:$E$53,Calculations!$A$3:$A$53,$B1295)</f>
        <v>0</v>
      </c>
      <c r="Q1295" s="107">
        <f>Q569/SUMIFS(Q$3:Q$722,$B$3:$B$722,$B1295)*SUMIFS(Calculations!$E$3:$E$53,Calculations!$A$3:$A$53,$B1295)</f>
        <v>0</v>
      </c>
      <c r="R1295" s="107">
        <f>R569/SUMIFS(R$3:R$722,$B$3:$B$722,$B1295)*SUMIFS(Calculations!$E$3:$E$53,Calculations!$A$3:$A$53,$B1295)</f>
        <v>0</v>
      </c>
    </row>
    <row r="1296" spans="2:18" ht="15.75" customHeight="1">
      <c r="B1296" s="107" t="s">
        <v>574</v>
      </c>
      <c r="C1296" s="107" t="s">
        <v>448</v>
      </c>
      <c r="D1296" s="107" t="s">
        <v>649</v>
      </c>
      <c r="E1296" s="107" t="str">
        <f t="shared" si="308"/>
        <v>solar PV</v>
      </c>
      <c r="F1296" s="107">
        <f>F570/SUMIFS(F$3:F$722,$B$3:$B$722,$B1296)*SUMIFS(Calculations!$E$3:$E$53,Calculations!$A$3:$A$53,$B1296)</f>
        <v>0</v>
      </c>
      <c r="G1296" s="107">
        <f>G570/SUMIFS(G$3:G$722,$B$3:$B$722,$B1296)*SUMIFS(Calculations!$E$3:$E$53,Calculations!$A$3:$A$53,$B1296)</f>
        <v>0</v>
      </c>
      <c r="H1296" s="107">
        <f>H570/SUMIFS(H$3:H$722,$B$3:$B$722,$B1296)*SUMIFS(Calculations!$E$3:$E$53,Calculations!$A$3:$A$53,$B1296)</f>
        <v>0</v>
      </c>
      <c r="I1296" s="107">
        <f>I570/SUMIFS(I$3:I$722,$B$3:$B$722,$B1296)*SUMIFS(Calculations!$E$3:$E$53,Calculations!$A$3:$A$53,$B1296)</f>
        <v>0</v>
      </c>
      <c r="J1296" s="107">
        <f>J570/SUMIFS(J$3:J$722,$B$3:$B$722,$B1296)*SUMIFS(Calculations!$E$3:$E$53,Calculations!$A$3:$A$53,$B1296)</f>
        <v>0</v>
      </c>
      <c r="K1296" s="107">
        <f>K570/SUMIFS(K$3:K$722,$B$3:$B$722,$B1296)*SUMIFS(Calculations!$E$3:$E$53,Calculations!$A$3:$A$53,$B1296)</f>
        <v>0</v>
      </c>
      <c r="L1296" s="107">
        <f>L570/SUMIFS(L$3:L$722,$B$3:$B$722,$B1296)*SUMIFS(Calculations!$E$3:$E$53,Calculations!$A$3:$A$53,$B1296)</f>
        <v>0</v>
      </c>
      <c r="M1296" s="107">
        <f>M570/SUMIFS(M$3:M$722,$B$3:$B$722,$B1296)*SUMIFS(Calculations!$E$3:$E$53,Calculations!$A$3:$A$53,$B1296)</f>
        <v>0</v>
      </c>
      <c r="N1296" s="107">
        <f>N570/SUMIFS(N$3:N$722,$B$3:$B$722,$B1296)*SUMIFS(Calculations!$E$3:$E$53,Calculations!$A$3:$A$53,$B1296)</f>
        <v>0</v>
      </c>
      <c r="O1296" s="107">
        <f>O570/SUMIFS(O$3:O$722,$B$3:$B$722,$B1296)*SUMIFS(Calculations!$E$3:$E$53,Calculations!$A$3:$A$53,$B1296)</f>
        <v>0</v>
      </c>
      <c r="P1296" s="107">
        <f>P570/SUMIFS(P$3:P$722,$B$3:$B$722,$B1296)*SUMIFS(Calculations!$E$3:$E$53,Calculations!$A$3:$A$53,$B1296)</f>
        <v>0</v>
      </c>
      <c r="Q1296" s="107">
        <f>Q570/SUMIFS(Q$3:Q$722,$B$3:$B$722,$B1296)*SUMIFS(Calculations!$E$3:$E$53,Calculations!$A$3:$A$53,$B1296)</f>
        <v>0</v>
      </c>
      <c r="R1296" s="107">
        <f>R570/SUMIFS(R$3:R$722,$B$3:$B$722,$B1296)*SUMIFS(Calculations!$E$3:$E$53,Calculations!$A$3:$A$53,$B1296)</f>
        <v>0</v>
      </c>
    </row>
    <row r="1297" spans="2:18" ht="15.75" customHeight="1">
      <c r="B1297" s="107" t="s">
        <v>574</v>
      </c>
      <c r="C1297" s="107" t="s">
        <v>448</v>
      </c>
      <c r="D1297" s="107" t="s">
        <v>650</v>
      </c>
      <c r="E1297" s="107" t="str">
        <f t="shared" si="308"/>
        <v>storage</v>
      </c>
      <c r="F1297" s="107">
        <f>F571/SUMIFS(F$3:F$722,$B$3:$B$722,$B1297)*SUMIFS(Calculations!$E$3:$E$53,Calculations!$A$3:$A$53,$B1297)</f>
        <v>0</v>
      </c>
      <c r="G1297" s="107">
        <f>G571/SUMIFS(G$3:G$722,$B$3:$B$722,$B1297)*SUMIFS(Calculations!$E$3:$E$53,Calculations!$A$3:$A$53,$B1297)</f>
        <v>0</v>
      </c>
      <c r="H1297" s="107">
        <f>H571/SUMIFS(H$3:H$722,$B$3:$B$722,$B1297)*SUMIFS(Calculations!$E$3:$E$53,Calculations!$A$3:$A$53,$B1297)</f>
        <v>0</v>
      </c>
      <c r="I1297" s="107">
        <f>I571/SUMIFS(I$3:I$722,$B$3:$B$722,$B1297)*SUMIFS(Calculations!$E$3:$E$53,Calculations!$A$3:$A$53,$B1297)</f>
        <v>0</v>
      </c>
      <c r="J1297" s="107">
        <f>J571/SUMIFS(J$3:J$722,$B$3:$B$722,$B1297)*SUMIFS(Calculations!$E$3:$E$53,Calculations!$A$3:$A$53,$B1297)</f>
        <v>0</v>
      </c>
      <c r="K1297" s="107">
        <f>K571/SUMIFS(K$3:K$722,$B$3:$B$722,$B1297)*SUMIFS(Calculations!$E$3:$E$53,Calculations!$A$3:$A$53,$B1297)</f>
        <v>0</v>
      </c>
      <c r="L1297" s="107">
        <f>L571/SUMIFS(L$3:L$722,$B$3:$B$722,$B1297)*SUMIFS(Calculations!$E$3:$E$53,Calculations!$A$3:$A$53,$B1297)</f>
        <v>0</v>
      </c>
      <c r="M1297" s="107">
        <f>M571/SUMIFS(M$3:M$722,$B$3:$B$722,$B1297)*SUMIFS(Calculations!$E$3:$E$53,Calculations!$A$3:$A$53,$B1297)</f>
        <v>0</v>
      </c>
      <c r="N1297" s="107">
        <f>N571/SUMIFS(N$3:N$722,$B$3:$B$722,$B1297)*SUMIFS(Calculations!$E$3:$E$53,Calculations!$A$3:$A$53,$B1297)</f>
        <v>0</v>
      </c>
      <c r="O1297" s="107">
        <f>O571/SUMIFS(O$3:O$722,$B$3:$B$722,$B1297)*SUMIFS(Calculations!$E$3:$E$53,Calculations!$A$3:$A$53,$B1297)</f>
        <v>0</v>
      </c>
      <c r="P1297" s="107">
        <f>P571/SUMIFS(P$3:P$722,$B$3:$B$722,$B1297)*SUMIFS(Calculations!$E$3:$E$53,Calculations!$A$3:$A$53,$B1297)</f>
        <v>0</v>
      </c>
      <c r="Q1297" s="107">
        <f>Q571/SUMIFS(Q$3:Q$722,$B$3:$B$722,$B1297)*SUMIFS(Calculations!$E$3:$E$53,Calculations!$A$3:$A$53,$B1297)</f>
        <v>0</v>
      </c>
      <c r="R1297" s="107">
        <f>R571/SUMIFS(R$3:R$722,$B$3:$B$722,$B1297)*SUMIFS(Calculations!$E$3:$E$53,Calculations!$A$3:$A$53,$B1297)</f>
        <v>0</v>
      </c>
    </row>
    <row r="1298" spans="2:18" ht="15.75" customHeight="1">
      <c r="B1298" s="107" t="s">
        <v>574</v>
      </c>
      <c r="C1298" s="107" t="s">
        <v>448</v>
      </c>
      <c r="D1298" s="107" t="s">
        <v>652</v>
      </c>
      <c r="E1298" s="107" t="str">
        <f t="shared" si="308"/>
        <v>solar PV</v>
      </c>
      <c r="F1298" s="107">
        <f>F572/SUMIFS(F$3:F$722,$B$3:$B$722,$B1298)*SUMIFS(Calculations!$E$3:$E$53,Calculations!$A$3:$A$53,$B1298)</f>
        <v>0</v>
      </c>
      <c r="G1298" s="107">
        <f>G572/SUMIFS(G$3:G$722,$B$3:$B$722,$B1298)*SUMIFS(Calculations!$E$3:$E$53,Calculations!$A$3:$A$53,$B1298)</f>
        <v>0</v>
      </c>
      <c r="H1298" s="107">
        <f>H572/SUMIFS(H$3:H$722,$B$3:$B$722,$B1298)*SUMIFS(Calculations!$E$3:$E$53,Calculations!$A$3:$A$53,$B1298)</f>
        <v>0</v>
      </c>
      <c r="I1298" s="107">
        <f>I572/SUMIFS(I$3:I$722,$B$3:$B$722,$B1298)*SUMIFS(Calculations!$E$3:$E$53,Calculations!$A$3:$A$53,$B1298)</f>
        <v>0</v>
      </c>
      <c r="J1298" s="107">
        <f>J572/SUMIFS(J$3:J$722,$B$3:$B$722,$B1298)*SUMIFS(Calculations!$E$3:$E$53,Calculations!$A$3:$A$53,$B1298)</f>
        <v>0</v>
      </c>
      <c r="K1298" s="107">
        <f>K572/SUMIFS(K$3:K$722,$B$3:$B$722,$B1298)*SUMIFS(Calculations!$E$3:$E$53,Calculations!$A$3:$A$53,$B1298)</f>
        <v>0</v>
      </c>
      <c r="L1298" s="107">
        <f>L572/SUMIFS(L$3:L$722,$B$3:$B$722,$B1298)*SUMIFS(Calculations!$E$3:$E$53,Calculations!$A$3:$A$53,$B1298)</f>
        <v>0</v>
      </c>
      <c r="M1298" s="107">
        <f>M572/SUMIFS(M$3:M$722,$B$3:$B$722,$B1298)*SUMIFS(Calculations!$E$3:$E$53,Calculations!$A$3:$A$53,$B1298)</f>
        <v>0</v>
      </c>
      <c r="N1298" s="107">
        <f>N572/SUMIFS(N$3:N$722,$B$3:$B$722,$B1298)*SUMIFS(Calculations!$E$3:$E$53,Calculations!$A$3:$A$53,$B1298)</f>
        <v>0</v>
      </c>
      <c r="O1298" s="107">
        <f>O572/SUMIFS(O$3:O$722,$B$3:$B$722,$B1298)*SUMIFS(Calculations!$E$3:$E$53,Calculations!$A$3:$A$53,$B1298)</f>
        <v>0</v>
      </c>
      <c r="P1298" s="107">
        <f>P572/SUMIFS(P$3:P$722,$B$3:$B$722,$B1298)*SUMIFS(Calculations!$E$3:$E$53,Calculations!$A$3:$A$53,$B1298)</f>
        <v>0</v>
      </c>
      <c r="Q1298" s="107">
        <f>Q572/SUMIFS(Q$3:Q$722,$B$3:$B$722,$B1298)*SUMIFS(Calculations!$E$3:$E$53,Calculations!$A$3:$A$53,$B1298)</f>
        <v>0</v>
      </c>
      <c r="R1298" s="107">
        <f>R572/SUMIFS(R$3:R$722,$B$3:$B$722,$B1298)*SUMIFS(Calculations!$E$3:$E$53,Calculations!$A$3:$A$53,$B1298)</f>
        <v>0</v>
      </c>
    </row>
    <row r="1299" spans="2:18" ht="15.75" customHeight="1">
      <c r="B1299" s="107" t="s">
        <v>575</v>
      </c>
      <c r="C1299" s="107" t="s">
        <v>448</v>
      </c>
      <c r="D1299" s="107" t="s">
        <v>638</v>
      </c>
      <c r="E1299" s="107" t="str">
        <f t="shared" si="308"/>
        <v>biomass</v>
      </c>
      <c r="F1299" s="107">
        <f>F573/SUMIFS(F$3:F$722,$B$3:$B$722,$B1299)*SUMIFS(Calculations!$E$3:$E$53,Calculations!$A$3:$A$53,$B1299)</f>
        <v>0</v>
      </c>
      <c r="G1299" s="107">
        <f>G573/SUMIFS(G$3:G$722,$B$3:$B$722,$B1299)*SUMIFS(Calculations!$E$3:$E$53,Calculations!$A$3:$A$53,$B1299)</f>
        <v>0</v>
      </c>
      <c r="H1299" s="107">
        <f>H573/SUMIFS(H$3:H$722,$B$3:$B$722,$B1299)*SUMIFS(Calculations!$E$3:$E$53,Calculations!$A$3:$A$53,$B1299)</f>
        <v>0</v>
      </c>
      <c r="I1299" s="107">
        <f>I573/SUMIFS(I$3:I$722,$B$3:$B$722,$B1299)*SUMIFS(Calculations!$E$3:$E$53,Calculations!$A$3:$A$53,$B1299)</f>
        <v>0</v>
      </c>
      <c r="J1299" s="107">
        <f>J573/SUMIFS(J$3:J$722,$B$3:$B$722,$B1299)*SUMIFS(Calculations!$E$3:$E$53,Calculations!$A$3:$A$53,$B1299)</f>
        <v>0</v>
      </c>
      <c r="K1299" s="107">
        <f>K573/SUMIFS(K$3:K$722,$B$3:$B$722,$B1299)*SUMIFS(Calculations!$E$3:$E$53,Calculations!$A$3:$A$53,$B1299)</f>
        <v>0</v>
      </c>
      <c r="L1299" s="107">
        <f>L573/SUMIFS(L$3:L$722,$B$3:$B$722,$B1299)*SUMIFS(Calculations!$E$3:$E$53,Calculations!$A$3:$A$53,$B1299)</f>
        <v>0</v>
      </c>
      <c r="M1299" s="107">
        <f>M573/SUMIFS(M$3:M$722,$B$3:$B$722,$B1299)*SUMIFS(Calculations!$E$3:$E$53,Calculations!$A$3:$A$53,$B1299)</f>
        <v>0</v>
      </c>
      <c r="N1299" s="107">
        <f>N573/SUMIFS(N$3:N$722,$B$3:$B$722,$B1299)*SUMIFS(Calculations!$E$3:$E$53,Calculations!$A$3:$A$53,$B1299)</f>
        <v>0</v>
      </c>
      <c r="O1299" s="107">
        <f>O573/SUMIFS(O$3:O$722,$B$3:$B$722,$B1299)*SUMIFS(Calculations!$E$3:$E$53,Calculations!$A$3:$A$53,$B1299)</f>
        <v>0</v>
      </c>
      <c r="P1299" s="107">
        <f>P573/SUMIFS(P$3:P$722,$B$3:$B$722,$B1299)*SUMIFS(Calculations!$E$3:$E$53,Calculations!$A$3:$A$53,$B1299)</f>
        <v>0</v>
      </c>
      <c r="Q1299" s="107">
        <f>Q573/SUMIFS(Q$3:Q$722,$B$3:$B$722,$B1299)*SUMIFS(Calculations!$E$3:$E$53,Calculations!$A$3:$A$53,$B1299)</f>
        <v>0</v>
      </c>
      <c r="R1299" s="107">
        <f>R573/SUMIFS(R$3:R$722,$B$3:$B$722,$B1299)*SUMIFS(Calculations!$E$3:$E$53,Calculations!$A$3:$A$53,$B1299)</f>
        <v>0</v>
      </c>
    </row>
    <row r="1300" spans="2:18" ht="15.75" customHeight="1">
      <c r="B1300" s="107" t="s">
        <v>575</v>
      </c>
      <c r="C1300" s="107" t="s">
        <v>448</v>
      </c>
      <c r="D1300" s="107" t="s">
        <v>639</v>
      </c>
      <c r="E1300" s="107" t="str">
        <f t="shared" si="308"/>
        <v>hard coal</v>
      </c>
      <c r="F1300" s="107">
        <f>F574/SUMIFS(F$3:F$722,$B$3:$B$722,$B1300)*SUMIFS(Calculations!$E$3:$E$53,Calculations!$A$3:$A$53,$B1300)</f>
        <v>0</v>
      </c>
      <c r="G1300" s="107">
        <f>G574/SUMIFS(G$3:G$722,$B$3:$B$722,$B1300)*SUMIFS(Calculations!$E$3:$E$53,Calculations!$A$3:$A$53,$B1300)</f>
        <v>0</v>
      </c>
      <c r="H1300" s="107">
        <f>H574/SUMIFS(H$3:H$722,$B$3:$B$722,$B1300)*SUMIFS(Calculations!$E$3:$E$53,Calculations!$A$3:$A$53,$B1300)</f>
        <v>0</v>
      </c>
      <c r="I1300" s="107">
        <f>I574/SUMIFS(I$3:I$722,$B$3:$B$722,$B1300)*SUMIFS(Calculations!$E$3:$E$53,Calculations!$A$3:$A$53,$B1300)</f>
        <v>0</v>
      </c>
      <c r="J1300" s="107">
        <f>J574/SUMIFS(J$3:J$722,$B$3:$B$722,$B1300)*SUMIFS(Calculations!$E$3:$E$53,Calculations!$A$3:$A$53,$B1300)</f>
        <v>0</v>
      </c>
      <c r="K1300" s="107">
        <f>K574/SUMIFS(K$3:K$722,$B$3:$B$722,$B1300)*SUMIFS(Calculations!$E$3:$E$53,Calculations!$A$3:$A$53,$B1300)</f>
        <v>0</v>
      </c>
      <c r="L1300" s="107">
        <f>L574/SUMIFS(L$3:L$722,$B$3:$B$722,$B1300)*SUMIFS(Calculations!$E$3:$E$53,Calculations!$A$3:$A$53,$B1300)</f>
        <v>0</v>
      </c>
      <c r="M1300" s="107">
        <f>M574/SUMIFS(M$3:M$722,$B$3:$B$722,$B1300)*SUMIFS(Calculations!$E$3:$E$53,Calculations!$A$3:$A$53,$B1300)</f>
        <v>0</v>
      </c>
      <c r="N1300" s="107">
        <f>N574/SUMIFS(N$3:N$722,$B$3:$B$722,$B1300)*SUMIFS(Calculations!$E$3:$E$53,Calculations!$A$3:$A$53,$B1300)</f>
        <v>0</v>
      </c>
      <c r="O1300" s="107">
        <f>O574/SUMIFS(O$3:O$722,$B$3:$B$722,$B1300)*SUMIFS(Calculations!$E$3:$E$53,Calculations!$A$3:$A$53,$B1300)</f>
        <v>0</v>
      </c>
      <c r="P1300" s="107">
        <f>P574/SUMIFS(P$3:P$722,$B$3:$B$722,$B1300)*SUMIFS(Calculations!$E$3:$E$53,Calculations!$A$3:$A$53,$B1300)</f>
        <v>0</v>
      </c>
      <c r="Q1300" s="107">
        <f>Q574/SUMIFS(Q$3:Q$722,$B$3:$B$722,$B1300)*SUMIFS(Calculations!$E$3:$E$53,Calculations!$A$3:$A$53,$B1300)</f>
        <v>0</v>
      </c>
      <c r="R1300" s="107">
        <f>R574/SUMIFS(R$3:R$722,$B$3:$B$722,$B1300)*SUMIFS(Calculations!$E$3:$E$53,Calculations!$A$3:$A$53,$B1300)</f>
        <v>0</v>
      </c>
    </row>
    <row r="1301" spans="2:18" ht="15.75" customHeight="1">
      <c r="B1301" s="107" t="s">
        <v>575</v>
      </c>
      <c r="C1301" s="107" t="s">
        <v>448</v>
      </c>
      <c r="D1301" s="107" t="s">
        <v>640</v>
      </c>
      <c r="E1301" s="107" t="str">
        <f t="shared" si="308"/>
        <v>solar thermal</v>
      </c>
      <c r="F1301" s="107">
        <f>F575/SUMIFS(F$3:F$722,$B$3:$B$722,$B1301)*SUMIFS(Calculations!$E$3:$E$53,Calculations!$A$3:$A$53,$B1301)</f>
        <v>0</v>
      </c>
      <c r="G1301" s="107">
        <f>G575/SUMIFS(G$3:G$722,$B$3:$B$722,$B1301)*SUMIFS(Calculations!$E$3:$E$53,Calculations!$A$3:$A$53,$B1301)</f>
        <v>0</v>
      </c>
      <c r="H1301" s="107">
        <f>H575/SUMIFS(H$3:H$722,$B$3:$B$722,$B1301)*SUMIFS(Calculations!$E$3:$E$53,Calculations!$A$3:$A$53,$B1301)</f>
        <v>0</v>
      </c>
      <c r="I1301" s="107">
        <f>I575/SUMIFS(I$3:I$722,$B$3:$B$722,$B1301)*SUMIFS(Calculations!$E$3:$E$53,Calculations!$A$3:$A$53,$B1301)</f>
        <v>0</v>
      </c>
      <c r="J1301" s="107">
        <f>J575/SUMIFS(J$3:J$722,$B$3:$B$722,$B1301)*SUMIFS(Calculations!$E$3:$E$53,Calculations!$A$3:$A$53,$B1301)</f>
        <v>0</v>
      </c>
      <c r="K1301" s="107">
        <f>K575/SUMIFS(K$3:K$722,$B$3:$B$722,$B1301)*SUMIFS(Calculations!$E$3:$E$53,Calculations!$A$3:$A$53,$B1301)</f>
        <v>0</v>
      </c>
      <c r="L1301" s="107">
        <f>L575/SUMIFS(L$3:L$722,$B$3:$B$722,$B1301)*SUMIFS(Calculations!$E$3:$E$53,Calculations!$A$3:$A$53,$B1301)</f>
        <v>0</v>
      </c>
      <c r="M1301" s="107">
        <f>M575/SUMIFS(M$3:M$722,$B$3:$B$722,$B1301)*SUMIFS(Calculations!$E$3:$E$53,Calculations!$A$3:$A$53,$B1301)</f>
        <v>0</v>
      </c>
      <c r="N1301" s="107">
        <f>N575/SUMIFS(N$3:N$722,$B$3:$B$722,$B1301)*SUMIFS(Calculations!$E$3:$E$53,Calculations!$A$3:$A$53,$B1301)</f>
        <v>0</v>
      </c>
      <c r="O1301" s="107">
        <f>O575/SUMIFS(O$3:O$722,$B$3:$B$722,$B1301)*SUMIFS(Calculations!$E$3:$E$53,Calculations!$A$3:$A$53,$B1301)</f>
        <v>0</v>
      </c>
      <c r="P1301" s="107">
        <f>P575/SUMIFS(P$3:P$722,$B$3:$B$722,$B1301)*SUMIFS(Calculations!$E$3:$E$53,Calculations!$A$3:$A$53,$B1301)</f>
        <v>0</v>
      </c>
      <c r="Q1301" s="107">
        <f>Q575/SUMIFS(Q$3:Q$722,$B$3:$B$722,$B1301)*SUMIFS(Calculations!$E$3:$E$53,Calculations!$A$3:$A$53,$B1301)</f>
        <v>0</v>
      </c>
      <c r="R1301" s="107">
        <f>R575/SUMIFS(R$3:R$722,$B$3:$B$722,$B1301)*SUMIFS(Calculations!$E$3:$E$53,Calculations!$A$3:$A$53,$B1301)</f>
        <v>0</v>
      </c>
    </row>
    <row r="1302" spans="2:18" ht="15.75" customHeight="1">
      <c r="B1302" s="107" t="s">
        <v>575</v>
      </c>
      <c r="C1302" s="107" t="s">
        <v>448</v>
      </c>
      <c r="D1302" s="107" t="s">
        <v>641</v>
      </c>
      <c r="E1302" s="107" t="str">
        <f t="shared" si="308"/>
        <v>geothermal</v>
      </c>
      <c r="F1302" s="107">
        <f>F576/SUMIFS(F$3:F$722,$B$3:$B$722,$B1302)*SUMIFS(Calculations!$E$3:$E$53,Calculations!$A$3:$A$53,$B1302)</f>
        <v>0</v>
      </c>
      <c r="G1302" s="107">
        <f>G576/SUMIFS(G$3:G$722,$B$3:$B$722,$B1302)*SUMIFS(Calculations!$E$3:$E$53,Calculations!$A$3:$A$53,$B1302)</f>
        <v>0</v>
      </c>
      <c r="H1302" s="107">
        <f>H576/SUMIFS(H$3:H$722,$B$3:$B$722,$B1302)*SUMIFS(Calculations!$E$3:$E$53,Calculations!$A$3:$A$53,$B1302)</f>
        <v>0</v>
      </c>
      <c r="I1302" s="107">
        <f>I576/SUMIFS(I$3:I$722,$B$3:$B$722,$B1302)*SUMIFS(Calculations!$E$3:$E$53,Calculations!$A$3:$A$53,$B1302)</f>
        <v>0</v>
      </c>
      <c r="J1302" s="107">
        <f>J576/SUMIFS(J$3:J$722,$B$3:$B$722,$B1302)*SUMIFS(Calculations!$E$3:$E$53,Calculations!$A$3:$A$53,$B1302)</f>
        <v>0</v>
      </c>
      <c r="K1302" s="107">
        <f>K576/SUMIFS(K$3:K$722,$B$3:$B$722,$B1302)*SUMIFS(Calculations!$E$3:$E$53,Calculations!$A$3:$A$53,$B1302)</f>
        <v>0</v>
      </c>
      <c r="L1302" s="107">
        <f>L576/SUMIFS(L$3:L$722,$B$3:$B$722,$B1302)*SUMIFS(Calculations!$E$3:$E$53,Calculations!$A$3:$A$53,$B1302)</f>
        <v>0</v>
      </c>
      <c r="M1302" s="107">
        <f>M576/SUMIFS(M$3:M$722,$B$3:$B$722,$B1302)*SUMIFS(Calculations!$E$3:$E$53,Calculations!$A$3:$A$53,$B1302)</f>
        <v>0</v>
      </c>
      <c r="N1302" s="107">
        <f>N576/SUMIFS(N$3:N$722,$B$3:$B$722,$B1302)*SUMIFS(Calculations!$E$3:$E$53,Calculations!$A$3:$A$53,$B1302)</f>
        <v>0</v>
      </c>
      <c r="O1302" s="107">
        <f>O576/SUMIFS(O$3:O$722,$B$3:$B$722,$B1302)*SUMIFS(Calculations!$E$3:$E$53,Calculations!$A$3:$A$53,$B1302)</f>
        <v>0</v>
      </c>
      <c r="P1302" s="107">
        <f>P576/SUMIFS(P$3:P$722,$B$3:$B$722,$B1302)*SUMIFS(Calculations!$E$3:$E$53,Calculations!$A$3:$A$53,$B1302)</f>
        <v>0</v>
      </c>
      <c r="Q1302" s="107">
        <f>Q576/SUMIFS(Q$3:Q$722,$B$3:$B$722,$B1302)*SUMIFS(Calculations!$E$3:$E$53,Calculations!$A$3:$A$53,$B1302)</f>
        <v>0</v>
      </c>
      <c r="R1302" s="107">
        <f>R576/SUMIFS(R$3:R$722,$B$3:$B$722,$B1302)*SUMIFS(Calculations!$E$3:$E$53,Calculations!$A$3:$A$53,$B1302)</f>
        <v>0</v>
      </c>
    </row>
    <row r="1303" spans="2:18" ht="15.75" customHeight="1">
      <c r="B1303" s="107" t="s">
        <v>575</v>
      </c>
      <c r="C1303" s="107" t="s">
        <v>448</v>
      </c>
      <c r="D1303" s="107" t="s">
        <v>642</v>
      </c>
      <c r="E1303" s="107" t="str">
        <f t="shared" si="308"/>
        <v>hydro</v>
      </c>
      <c r="F1303" s="107">
        <f>F577/SUMIFS(F$3:F$722,$B$3:$B$722,$B1303)*SUMIFS(Calculations!$E$3:$E$53,Calculations!$A$3:$A$53,$B1303)</f>
        <v>0</v>
      </c>
      <c r="G1303" s="107">
        <f>G577/SUMIFS(G$3:G$722,$B$3:$B$722,$B1303)*SUMIFS(Calculations!$E$3:$E$53,Calculations!$A$3:$A$53,$B1303)</f>
        <v>0</v>
      </c>
      <c r="H1303" s="107">
        <f>H577/SUMIFS(H$3:H$722,$B$3:$B$722,$B1303)*SUMIFS(Calculations!$E$3:$E$53,Calculations!$A$3:$A$53,$B1303)</f>
        <v>0</v>
      </c>
      <c r="I1303" s="107">
        <f>I577/SUMIFS(I$3:I$722,$B$3:$B$722,$B1303)*SUMIFS(Calculations!$E$3:$E$53,Calculations!$A$3:$A$53,$B1303)</f>
        <v>0</v>
      </c>
      <c r="J1303" s="107">
        <f>J577/SUMIFS(J$3:J$722,$B$3:$B$722,$B1303)*SUMIFS(Calculations!$E$3:$E$53,Calculations!$A$3:$A$53,$B1303)</f>
        <v>0</v>
      </c>
      <c r="K1303" s="107">
        <f>K577/SUMIFS(K$3:K$722,$B$3:$B$722,$B1303)*SUMIFS(Calculations!$E$3:$E$53,Calculations!$A$3:$A$53,$B1303)</f>
        <v>0</v>
      </c>
      <c r="L1303" s="107">
        <f>L577/SUMIFS(L$3:L$722,$B$3:$B$722,$B1303)*SUMIFS(Calculations!$E$3:$E$53,Calculations!$A$3:$A$53,$B1303)</f>
        <v>0</v>
      </c>
      <c r="M1303" s="107">
        <f>M577/SUMIFS(M$3:M$722,$B$3:$B$722,$B1303)*SUMIFS(Calculations!$E$3:$E$53,Calculations!$A$3:$A$53,$B1303)</f>
        <v>0</v>
      </c>
      <c r="N1303" s="107">
        <f>N577/SUMIFS(N$3:N$722,$B$3:$B$722,$B1303)*SUMIFS(Calculations!$E$3:$E$53,Calculations!$A$3:$A$53,$B1303)</f>
        <v>0</v>
      </c>
      <c r="O1303" s="107">
        <f>O577/SUMIFS(O$3:O$722,$B$3:$B$722,$B1303)*SUMIFS(Calculations!$E$3:$E$53,Calculations!$A$3:$A$53,$B1303)</f>
        <v>0</v>
      </c>
      <c r="P1303" s="107">
        <f>P577/SUMIFS(P$3:P$722,$B$3:$B$722,$B1303)*SUMIFS(Calculations!$E$3:$E$53,Calculations!$A$3:$A$53,$B1303)</f>
        <v>0</v>
      </c>
      <c r="Q1303" s="107">
        <f>Q577/SUMIFS(Q$3:Q$722,$B$3:$B$722,$B1303)*SUMIFS(Calculations!$E$3:$E$53,Calculations!$A$3:$A$53,$B1303)</f>
        <v>0</v>
      </c>
      <c r="R1303" s="107">
        <f>R577/SUMIFS(R$3:R$722,$B$3:$B$722,$B1303)*SUMIFS(Calculations!$E$3:$E$53,Calculations!$A$3:$A$53,$B1303)</f>
        <v>0</v>
      </c>
    </row>
    <row r="1304" spans="2:18" ht="15.75" customHeight="1">
      <c r="B1304" s="107" t="s">
        <v>575</v>
      </c>
      <c r="C1304" s="107" t="s">
        <v>448</v>
      </c>
      <c r="D1304" s="107" t="s">
        <v>632</v>
      </c>
      <c r="E1304" s="107" t="str">
        <f t="shared" si="308"/>
        <v>hydro</v>
      </c>
      <c r="F1304" s="107">
        <f>F578/SUMIFS(F$3:F$722,$B$3:$B$722,$B1304)*SUMIFS(Calculations!$E$3:$E$53,Calculations!$A$3:$A$53,$B1304)</f>
        <v>0</v>
      </c>
      <c r="G1304" s="107">
        <f>G578/SUMIFS(G$3:G$722,$B$3:$B$722,$B1304)*SUMIFS(Calculations!$E$3:$E$53,Calculations!$A$3:$A$53,$B1304)</f>
        <v>0</v>
      </c>
      <c r="H1304" s="107">
        <f>H578/SUMIFS(H$3:H$722,$B$3:$B$722,$B1304)*SUMIFS(Calculations!$E$3:$E$53,Calculations!$A$3:$A$53,$B1304)</f>
        <v>0</v>
      </c>
      <c r="I1304" s="107">
        <f>I578/SUMIFS(I$3:I$722,$B$3:$B$722,$B1304)*SUMIFS(Calculations!$E$3:$E$53,Calculations!$A$3:$A$53,$B1304)</f>
        <v>0</v>
      </c>
      <c r="J1304" s="107">
        <f>J578/SUMIFS(J$3:J$722,$B$3:$B$722,$B1304)*SUMIFS(Calculations!$E$3:$E$53,Calculations!$A$3:$A$53,$B1304)</f>
        <v>0</v>
      </c>
      <c r="K1304" s="107">
        <f>K578/SUMIFS(K$3:K$722,$B$3:$B$722,$B1304)*SUMIFS(Calculations!$E$3:$E$53,Calculations!$A$3:$A$53,$B1304)</f>
        <v>0</v>
      </c>
      <c r="L1304" s="107">
        <f>L578/SUMIFS(L$3:L$722,$B$3:$B$722,$B1304)*SUMIFS(Calculations!$E$3:$E$53,Calculations!$A$3:$A$53,$B1304)</f>
        <v>0</v>
      </c>
      <c r="M1304" s="107">
        <f>M578/SUMIFS(M$3:M$722,$B$3:$B$722,$B1304)*SUMIFS(Calculations!$E$3:$E$53,Calculations!$A$3:$A$53,$B1304)</f>
        <v>0</v>
      </c>
      <c r="N1304" s="107">
        <f>N578/SUMIFS(N$3:N$722,$B$3:$B$722,$B1304)*SUMIFS(Calculations!$E$3:$E$53,Calculations!$A$3:$A$53,$B1304)</f>
        <v>0</v>
      </c>
      <c r="O1304" s="107">
        <f>O578/SUMIFS(O$3:O$722,$B$3:$B$722,$B1304)*SUMIFS(Calculations!$E$3:$E$53,Calculations!$A$3:$A$53,$B1304)</f>
        <v>0</v>
      </c>
      <c r="P1304" s="107">
        <f>P578/SUMIFS(P$3:P$722,$B$3:$B$722,$B1304)*SUMIFS(Calculations!$E$3:$E$53,Calculations!$A$3:$A$53,$B1304)</f>
        <v>0</v>
      </c>
      <c r="Q1304" s="107">
        <f>Q578/SUMIFS(Q$3:Q$722,$B$3:$B$722,$B1304)*SUMIFS(Calculations!$E$3:$E$53,Calculations!$A$3:$A$53,$B1304)</f>
        <v>0</v>
      </c>
      <c r="R1304" s="107">
        <f>R578/SUMIFS(R$3:R$722,$B$3:$B$722,$B1304)*SUMIFS(Calculations!$E$3:$E$53,Calculations!$A$3:$A$53,$B1304)</f>
        <v>0</v>
      </c>
    </row>
    <row r="1305" spans="2:18" ht="15.75" customHeight="1">
      <c r="B1305" s="107" t="s">
        <v>575</v>
      </c>
      <c r="C1305" s="107" t="s">
        <v>448</v>
      </c>
      <c r="D1305" s="107" t="s">
        <v>643</v>
      </c>
      <c r="E1305" s="107" t="str">
        <f t="shared" ref="E1305:E1368" si="309">LOOKUP(D1305,$U$2:$V$15,$V$2:$V$15)</f>
        <v>onshore wind</v>
      </c>
      <c r="F1305" s="107">
        <f>F579/SUMIFS(F$3:F$722,$B$3:$B$722,$B1305)*SUMIFS(Calculations!$E$3:$E$53,Calculations!$A$3:$A$53,$B1305)</f>
        <v>0</v>
      </c>
      <c r="G1305" s="107">
        <f>G579/SUMIFS(G$3:G$722,$B$3:$B$722,$B1305)*SUMIFS(Calculations!$E$3:$E$53,Calculations!$A$3:$A$53,$B1305)</f>
        <v>0</v>
      </c>
      <c r="H1305" s="107">
        <f>H579/SUMIFS(H$3:H$722,$B$3:$B$722,$B1305)*SUMIFS(Calculations!$E$3:$E$53,Calculations!$A$3:$A$53,$B1305)</f>
        <v>0</v>
      </c>
      <c r="I1305" s="107">
        <f>I579/SUMIFS(I$3:I$722,$B$3:$B$722,$B1305)*SUMIFS(Calculations!$E$3:$E$53,Calculations!$A$3:$A$53,$B1305)</f>
        <v>0</v>
      </c>
      <c r="J1305" s="107">
        <f>J579/SUMIFS(J$3:J$722,$B$3:$B$722,$B1305)*SUMIFS(Calculations!$E$3:$E$53,Calculations!$A$3:$A$53,$B1305)</f>
        <v>0</v>
      </c>
      <c r="K1305" s="107">
        <f>K579/SUMIFS(K$3:K$722,$B$3:$B$722,$B1305)*SUMIFS(Calculations!$E$3:$E$53,Calculations!$A$3:$A$53,$B1305)</f>
        <v>0</v>
      </c>
      <c r="L1305" s="107">
        <f>L579/SUMIFS(L$3:L$722,$B$3:$B$722,$B1305)*SUMIFS(Calculations!$E$3:$E$53,Calculations!$A$3:$A$53,$B1305)</f>
        <v>0</v>
      </c>
      <c r="M1305" s="107">
        <f>M579/SUMIFS(M$3:M$722,$B$3:$B$722,$B1305)*SUMIFS(Calculations!$E$3:$E$53,Calculations!$A$3:$A$53,$B1305)</f>
        <v>0</v>
      </c>
      <c r="N1305" s="107">
        <f>N579/SUMIFS(N$3:N$722,$B$3:$B$722,$B1305)*SUMIFS(Calculations!$E$3:$E$53,Calculations!$A$3:$A$53,$B1305)</f>
        <v>0</v>
      </c>
      <c r="O1305" s="107">
        <f>O579/SUMIFS(O$3:O$722,$B$3:$B$722,$B1305)*SUMIFS(Calculations!$E$3:$E$53,Calculations!$A$3:$A$53,$B1305)</f>
        <v>0</v>
      </c>
      <c r="P1305" s="107">
        <f>P579/SUMIFS(P$3:P$722,$B$3:$B$722,$B1305)*SUMIFS(Calculations!$E$3:$E$53,Calculations!$A$3:$A$53,$B1305)</f>
        <v>0</v>
      </c>
      <c r="Q1305" s="107">
        <f>Q579/SUMIFS(Q$3:Q$722,$B$3:$B$722,$B1305)*SUMIFS(Calculations!$E$3:$E$53,Calculations!$A$3:$A$53,$B1305)</f>
        <v>0</v>
      </c>
      <c r="R1305" s="107">
        <f>R579/SUMIFS(R$3:R$722,$B$3:$B$722,$B1305)*SUMIFS(Calculations!$E$3:$E$53,Calculations!$A$3:$A$53,$B1305)</f>
        <v>0</v>
      </c>
    </row>
    <row r="1306" spans="2:18" ht="15.75" customHeight="1">
      <c r="B1306" s="107" t="s">
        <v>575</v>
      </c>
      <c r="C1306" s="107" t="s">
        <v>448</v>
      </c>
      <c r="D1306" s="107" t="s">
        <v>644</v>
      </c>
      <c r="E1306" s="107" t="str">
        <f t="shared" si="309"/>
        <v>natural gas nonpeaker</v>
      </c>
      <c r="F1306" s="107">
        <f>F580/SUMIFS(F$3:F$722,$B$3:$B$722,$B1306)*SUMIFS(Calculations!$E$3:$E$53,Calculations!$A$3:$A$53,$B1306)</f>
        <v>0</v>
      </c>
      <c r="G1306" s="107">
        <f>G580/SUMIFS(G$3:G$722,$B$3:$B$722,$B1306)*SUMIFS(Calculations!$E$3:$E$53,Calculations!$A$3:$A$53,$B1306)</f>
        <v>0</v>
      </c>
      <c r="H1306" s="107">
        <f>H580/SUMIFS(H$3:H$722,$B$3:$B$722,$B1306)*SUMIFS(Calculations!$E$3:$E$53,Calculations!$A$3:$A$53,$B1306)</f>
        <v>0</v>
      </c>
      <c r="I1306" s="107">
        <f>I580/SUMIFS(I$3:I$722,$B$3:$B$722,$B1306)*SUMIFS(Calculations!$E$3:$E$53,Calculations!$A$3:$A$53,$B1306)</f>
        <v>0</v>
      </c>
      <c r="J1306" s="107">
        <f>J580/SUMIFS(J$3:J$722,$B$3:$B$722,$B1306)*SUMIFS(Calculations!$E$3:$E$53,Calculations!$A$3:$A$53,$B1306)</f>
        <v>0</v>
      </c>
      <c r="K1306" s="107">
        <f>K580/SUMIFS(K$3:K$722,$B$3:$B$722,$B1306)*SUMIFS(Calculations!$E$3:$E$53,Calculations!$A$3:$A$53,$B1306)</f>
        <v>0</v>
      </c>
      <c r="L1306" s="107">
        <f>L580/SUMIFS(L$3:L$722,$B$3:$B$722,$B1306)*SUMIFS(Calculations!$E$3:$E$53,Calculations!$A$3:$A$53,$B1306)</f>
        <v>0</v>
      </c>
      <c r="M1306" s="107">
        <f>M580/SUMIFS(M$3:M$722,$B$3:$B$722,$B1306)*SUMIFS(Calculations!$E$3:$E$53,Calculations!$A$3:$A$53,$B1306)</f>
        <v>0</v>
      </c>
      <c r="N1306" s="107">
        <f>N580/SUMIFS(N$3:N$722,$B$3:$B$722,$B1306)*SUMIFS(Calculations!$E$3:$E$53,Calculations!$A$3:$A$53,$B1306)</f>
        <v>0</v>
      </c>
      <c r="O1306" s="107">
        <f>O580/SUMIFS(O$3:O$722,$B$3:$B$722,$B1306)*SUMIFS(Calculations!$E$3:$E$53,Calculations!$A$3:$A$53,$B1306)</f>
        <v>0</v>
      </c>
      <c r="P1306" s="107">
        <f>P580/SUMIFS(P$3:P$722,$B$3:$B$722,$B1306)*SUMIFS(Calculations!$E$3:$E$53,Calculations!$A$3:$A$53,$B1306)</f>
        <v>0</v>
      </c>
      <c r="Q1306" s="107">
        <f>Q580/SUMIFS(Q$3:Q$722,$B$3:$B$722,$B1306)*SUMIFS(Calculations!$E$3:$E$53,Calculations!$A$3:$A$53,$B1306)</f>
        <v>0</v>
      </c>
      <c r="R1306" s="107">
        <f>R580/SUMIFS(R$3:R$722,$B$3:$B$722,$B1306)*SUMIFS(Calculations!$E$3:$E$53,Calculations!$A$3:$A$53,$B1306)</f>
        <v>0</v>
      </c>
    </row>
    <row r="1307" spans="2:18" ht="15.75" customHeight="1">
      <c r="B1307" s="107" t="s">
        <v>575</v>
      </c>
      <c r="C1307" s="107" t="s">
        <v>448</v>
      </c>
      <c r="D1307" s="107" t="s">
        <v>645</v>
      </c>
      <c r="E1307" s="107" t="str">
        <f t="shared" si="309"/>
        <v>natural gas peaker</v>
      </c>
      <c r="F1307" s="107">
        <f>F581/SUMIFS(F$3:F$722,$B$3:$B$722,$B1307)*SUMIFS(Calculations!$E$3:$E$53,Calculations!$A$3:$A$53,$B1307)</f>
        <v>0</v>
      </c>
      <c r="G1307" s="107">
        <f>G581/SUMIFS(G$3:G$722,$B$3:$B$722,$B1307)*SUMIFS(Calculations!$E$3:$E$53,Calculations!$A$3:$A$53,$B1307)</f>
        <v>0</v>
      </c>
      <c r="H1307" s="107">
        <f>H581/SUMIFS(H$3:H$722,$B$3:$B$722,$B1307)*SUMIFS(Calculations!$E$3:$E$53,Calculations!$A$3:$A$53,$B1307)</f>
        <v>0</v>
      </c>
      <c r="I1307" s="107">
        <f>I581/SUMIFS(I$3:I$722,$B$3:$B$722,$B1307)*SUMIFS(Calculations!$E$3:$E$53,Calculations!$A$3:$A$53,$B1307)</f>
        <v>0</v>
      </c>
      <c r="J1307" s="107">
        <f>J581/SUMIFS(J$3:J$722,$B$3:$B$722,$B1307)*SUMIFS(Calculations!$E$3:$E$53,Calculations!$A$3:$A$53,$B1307)</f>
        <v>0</v>
      </c>
      <c r="K1307" s="107">
        <f>K581/SUMIFS(K$3:K$722,$B$3:$B$722,$B1307)*SUMIFS(Calculations!$E$3:$E$53,Calculations!$A$3:$A$53,$B1307)</f>
        <v>0</v>
      </c>
      <c r="L1307" s="107">
        <f>L581/SUMIFS(L$3:L$722,$B$3:$B$722,$B1307)*SUMIFS(Calculations!$E$3:$E$53,Calculations!$A$3:$A$53,$B1307)</f>
        <v>0</v>
      </c>
      <c r="M1307" s="107">
        <f>M581/SUMIFS(M$3:M$722,$B$3:$B$722,$B1307)*SUMIFS(Calculations!$E$3:$E$53,Calculations!$A$3:$A$53,$B1307)</f>
        <v>0</v>
      </c>
      <c r="N1307" s="107">
        <f>N581/SUMIFS(N$3:N$722,$B$3:$B$722,$B1307)*SUMIFS(Calculations!$E$3:$E$53,Calculations!$A$3:$A$53,$B1307)</f>
        <v>0</v>
      </c>
      <c r="O1307" s="107">
        <f>O581/SUMIFS(O$3:O$722,$B$3:$B$722,$B1307)*SUMIFS(Calculations!$E$3:$E$53,Calculations!$A$3:$A$53,$B1307)</f>
        <v>0</v>
      </c>
      <c r="P1307" s="107">
        <f>P581/SUMIFS(P$3:P$722,$B$3:$B$722,$B1307)*SUMIFS(Calculations!$E$3:$E$53,Calculations!$A$3:$A$53,$B1307)</f>
        <v>0</v>
      </c>
      <c r="Q1307" s="107">
        <f>Q581/SUMIFS(Q$3:Q$722,$B$3:$B$722,$B1307)*SUMIFS(Calculations!$E$3:$E$53,Calculations!$A$3:$A$53,$B1307)</f>
        <v>0</v>
      </c>
      <c r="R1307" s="107">
        <f>R581/SUMIFS(R$3:R$722,$B$3:$B$722,$B1307)*SUMIFS(Calculations!$E$3:$E$53,Calculations!$A$3:$A$53,$B1307)</f>
        <v>0</v>
      </c>
    </row>
    <row r="1308" spans="2:18" ht="15.75" customHeight="1">
      <c r="B1308" s="107" t="s">
        <v>575</v>
      </c>
      <c r="C1308" s="107" t="s">
        <v>448</v>
      </c>
      <c r="D1308" s="107" t="s">
        <v>646</v>
      </c>
      <c r="E1308" s="107" t="str">
        <f t="shared" si="309"/>
        <v>nuclear</v>
      </c>
      <c r="F1308" s="107">
        <f>F582/SUMIFS(F$3:F$722,$B$3:$B$722,$B1308)*SUMIFS(Calculations!$E$3:$E$53,Calculations!$A$3:$A$53,$B1308)</f>
        <v>0</v>
      </c>
      <c r="G1308" s="107">
        <f>G582/SUMIFS(G$3:G$722,$B$3:$B$722,$B1308)*SUMIFS(Calculations!$E$3:$E$53,Calculations!$A$3:$A$53,$B1308)</f>
        <v>0</v>
      </c>
      <c r="H1308" s="107">
        <f>H582/SUMIFS(H$3:H$722,$B$3:$B$722,$B1308)*SUMIFS(Calculations!$E$3:$E$53,Calculations!$A$3:$A$53,$B1308)</f>
        <v>0</v>
      </c>
      <c r="I1308" s="107">
        <f>I582/SUMIFS(I$3:I$722,$B$3:$B$722,$B1308)*SUMIFS(Calculations!$E$3:$E$53,Calculations!$A$3:$A$53,$B1308)</f>
        <v>0</v>
      </c>
      <c r="J1308" s="107">
        <f>J582/SUMIFS(J$3:J$722,$B$3:$B$722,$B1308)*SUMIFS(Calculations!$E$3:$E$53,Calculations!$A$3:$A$53,$B1308)</f>
        <v>0</v>
      </c>
      <c r="K1308" s="107">
        <f>K582/SUMIFS(K$3:K$722,$B$3:$B$722,$B1308)*SUMIFS(Calculations!$E$3:$E$53,Calculations!$A$3:$A$53,$B1308)</f>
        <v>0</v>
      </c>
      <c r="L1308" s="107">
        <f>L582/SUMIFS(L$3:L$722,$B$3:$B$722,$B1308)*SUMIFS(Calculations!$E$3:$E$53,Calculations!$A$3:$A$53,$B1308)</f>
        <v>0</v>
      </c>
      <c r="M1308" s="107">
        <f>M582/SUMIFS(M$3:M$722,$B$3:$B$722,$B1308)*SUMIFS(Calculations!$E$3:$E$53,Calculations!$A$3:$A$53,$B1308)</f>
        <v>0</v>
      </c>
      <c r="N1308" s="107">
        <f>N582/SUMIFS(N$3:N$722,$B$3:$B$722,$B1308)*SUMIFS(Calculations!$E$3:$E$53,Calculations!$A$3:$A$53,$B1308)</f>
        <v>0</v>
      </c>
      <c r="O1308" s="107">
        <f>O582/SUMIFS(O$3:O$722,$B$3:$B$722,$B1308)*SUMIFS(Calculations!$E$3:$E$53,Calculations!$A$3:$A$53,$B1308)</f>
        <v>0</v>
      </c>
      <c r="P1308" s="107">
        <f>P582/SUMIFS(P$3:P$722,$B$3:$B$722,$B1308)*SUMIFS(Calculations!$E$3:$E$53,Calculations!$A$3:$A$53,$B1308)</f>
        <v>0</v>
      </c>
      <c r="Q1308" s="107">
        <f>Q582/SUMIFS(Q$3:Q$722,$B$3:$B$722,$B1308)*SUMIFS(Calculations!$E$3:$E$53,Calculations!$A$3:$A$53,$B1308)</f>
        <v>0</v>
      </c>
      <c r="R1308" s="107">
        <f>R582/SUMIFS(R$3:R$722,$B$3:$B$722,$B1308)*SUMIFS(Calculations!$E$3:$E$53,Calculations!$A$3:$A$53,$B1308)</f>
        <v>0</v>
      </c>
    </row>
    <row r="1309" spans="2:18" ht="15.75" customHeight="1">
      <c r="B1309" s="107" t="s">
        <v>575</v>
      </c>
      <c r="C1309" s="107" t="s">
        <v>448</v>
      </c>
      <c r="D1309" s="107" t="s">
        <v>647</v>
      </c>
      <c r="E1309" s="107" t="str">
        <f t="shared" si="309"/>
        <v>offshore wind</v>
      </c>
      <c r="F1309" s="107">
        <f>F583/SUMIFS(F$3:F$722,$B$3:$B$722,$B1309)*SUMIFS(Calculations!$E$3:$E$53,Calculations!$A$3:$A$53,$B1309)</f>
        <v>0</v>
      </c>
      <c r="G1309" s="107">
        <f>G583/SUMIFS(G$3:G$722,$B$3:$B$722,$B1309)*SUMIFS(Calculations!$E$3:$E$53,Calculations!$A$3:$A$53,$B1309)</f>
        <v>0</v>
      </c>
      <c r="H1309" s="107">
        <f>H583/SUMIFS(H$3:H$722,$B$3:$B$722,$B1309)*SUMIFS(Calculations!$E$3:$E$53,Calculations!$A$3:$A$53,$B1309)</f>
        <v>0</v>
      </c>
      <c r="I1309" s="107">
        <f>I583/SUMIFS(I$3:I$722,$B$3:$B$722,$B1309)*SUMIFS(Calculations!$E$3:$E$53,Calculations!$A$3:$A$53,$B1309)</f>
        <v>0</v>
      </c>
      <c r="J1309" s="107">
        <f>J583/SUMIFS(J$3:J$722,$B$3:$B$722,$B1309)*SUMIFS(Calculations!$E$3:$E$53,Calculations!$A$3:$A$53,$B1309)</f>
        <v>0</v>
      </c>
      <c r="K1309" s="107">
        <f>K583/SUMIFS(K$3:K$722,$B$3:$B$722,$B1309)*SUMIFS(Calculations!$E$3:$E$53,Calculations!$A$3:$A$53,$B1309)</f>
        <v>0</v>
      </c>
      <c r="L1309" s="107">
        <f>L583/SUMIFS(L$3:L$722,$B$3:$B$722,$B1309)*SUMIFS(Calculations!$E$3:$E$53,Calculations!$A$3:$A$53,$B1309)</f>
        <v>0</v>
      </c>
      <c r="M1309" s="107">
        <f>M583/SUMIFS(M$3:M$722,$B$3:$B$722,$B1309)*SUMIFS(Calculations!$E$3:$E$53,Calculations!$A$3:$A$53,$B1309)</f>
        <v>0</v>
      </c>
      <c r="N1309" s="107">
        <f>N583/SUMIFS(N$3:N$722,$B$3:$B$722,$B1309)*SUMIFS(Calculations!$E$3:$E$53,Calculations!$A$3:$A$53,$B1309)</f>
        <v>0</v>
      </c>
      <c r="O1309" s="107">
        <f>O583/SUMIFS(O$3:O$722,$B$3:$B$722,$B1309)*SUMIFS(Calculations!$E$3:$E$53,Calculations!$A$3:$A$53,$B1309)</f>
        <v>0</v>
      </c>
      <c r="P1309" s="107">
        <f>P583/SUMIFS(P$3:P$722,$B$3:$B$722,$B1309)*SUMIFS(Calculations!$E$3:$E$53,Calculations!$A$3:$A$53,$B1309)</f>
        <v>0</v>
      </c>
      <c r="Q1309" s="107">
        <f>Q583/SUMIFS(Q$3:Q$722,$B$3:$B$722,$B1309)*SUMIFS(Calculations!$E$3:$E$53,Calculations!$A$3:$A$53,$B1309)</f>
        <v>0</v>
      </c>
      <c r="R1309" s="107">
        <f>R583/SUMIFS(R$3:R$722,$B$3:$B$722,$B1309)*SUMIFS(Calculations!$E$3:$E$53,Calculations!$A$3:$A$53,$B1309)</f>
        <v>0</v>
      </c>
    </row>
    <row r="1310" spans="2:18" ht="15.75" customHeight="1">
      <c r="B1310" s="107" t="s">
        <v>575</v>
      </c>
      <c r="C1310" s="107" t="s">
        <v>448</v>
      </c>
      <c r="D1310" s="107" t="s">
        <v>648</v>
      </c>
      <c r="E1310" s="107" t="str">
        <f t="shared" si="309"/>
        <v>crude oil</v>
      </c>
      <c r="F1310" s="107">
        <f>F584/SUMIFS(F$3:F$722,$B$3:$B$722,$B1310)*SUMIFS(Calculations!$E$3:$E$53,Calculations!$A$3:$A$53,$B1310)</f>
        <v>0</v>
      </c>
      <c r="G1310" s="107">
        <f>G584/SUMIFS(G$3:G$722,$B$3:$B$722,$B1310)*SUMIFS(Calculations!$E$3:$E$53,Calculations!$A$3:$A$53,$B1310)</f>
        <v>0</v>
      </c>
      <c r="H1310" s="107">
        <f>H584/SUMIFS(H$3:H$722,$B$3:$B$722,$B1310)*SUMIFS(Calculations!$E$3:$E$53,Calculations!$A$3:$A$53,$B1310)</f>
        <v>0</v>
      </c>
      <c r="I1310" s="107">
        <f>I584/SUMIFS(I$3:I$722,$B$3:$B$722,$B1310)*SUMIFS(Calculations!$E$3:$E$53,Calculations!$A$3:$A$53,$B1310)</f>
        <v>0</v>
      </c>
      <c r="J1310" s="107">
        <f>J584/SUMIFS(J$3:J$722,$B$3:$B$722,$B1310)*SUMIFS(Calculations!$E$3:$E$53,Calculations!$A$3:$A$53,$B1310)</f>
        <v>0</v>
      </c>
      <c r="K1310" s="107">
        <f>K584/SUMIFS(K$3:K$722,$B$3:$B$722,$B1310)*SUMIFS(Calculations!$E$3:$E$53,Calculations!$A$3:$A$53,$B1310)</f>
        <v>0</v>
      </c>
      <c r="L1310" s="107">
        <f>L584/SUMIFS(L$3:L$722,$B$3:$B$722,$B1310)*SUMIFS(Calculations!$E$3:$E$53,Calculations!$A$3:$A$53,$B1310)</f>
        <v>0</v>
      </c>
      <c r="M1310" s="107">
        <f>M584/SUMIFS(M$3:M$722,$B$3:$B$722,$B1310)*SUMIFS(Calculations!$E$3:$E$53,Calculations!$A$3:$A$53,$B1310)</f>
        <v>0</v>
      </c>
      <c r="N1310" s="107">
        <f>N584/SUMIFS(N$3:N$722,$B$3:$B$722,$B1310)*SUMIFS(Calculations!$E$3:$E$53,Calculations!$A$3:$A$53,$B1310)</f>
        <v>0</v>
      </c>
      <c r="O1310" s="107">
        <f>O584/SUMIFS(O$3:O$722,$B$3:$B$722,$B1310)*SUMIFS(Calculations!$E$3:$E$53,Calculations!$A$3:$A$53,$B1310)</f>
        <v>0</v>
      </c>
      <c r="P1310" s="107">
        <f>P584/SUMIFS(P$3:P$722,$B$3:$B$722,$B1310)*SUMIFS(Calculations!$E$3:$E$53,Calculations!$A$3:$A$53,$B1310)</f>
        <v>0</v>
      </c>
      <c r="Q1310" s="107">
        <f>Q584/SUMIFS(Q$3:Q$722,$B$3:$B$722,$B1310)*SUMIFS(Calculations!$E$3:$E$53,Calculations!$A$3:$A$53,$B1310)</f>
        <v>0</v>
      </c>
      <c r="R1310" s="107">
        <f>R584/SUMIFS(R$3:R$722,$B$3:$B$722,$B1310)*SUMIFS(Calculations!$E$3:$E$53,Calculations!$A$3:$A$53,$B1310)</f>
        <v>0</v>
      </c>
    </row>
    <row r="1311" spans="2:18" ht="15.75" customHeight="1">
      <c r="B1311" s="107" t="s">
        <v>575</v>
      </c>
      <c r="C1311" s="107" t="s">
        <v>448</v>
      </c>
      <c r="D1311" s="107" t="s">
        <v>649</v>
      </c>
      <c r="E1311" s="107" t="str">
        <f t="shared" si="309"/>
        <v>solar PV</v>
      </c>
      <c r="F1311" s="107">
        <f>F585/SUMIFS(F$3:F$722,$B$3:$B$722,$B1311)*SUMIFS(Calculations!$E$3:$E$53,Calculations!$A$3:$A$53,$B1311)</f>
        <v>0</v>
      </c>
      <c r="G1311" s="107">
        <f>G585/SUMIFS(G$3:G$722,$B$3:$B$722,$B1311)*SUMIFS(Calculations!$E$3:$E$53,Calculations!$A$3:$A$53,$B1311)</f>
        <v>0</v>
      </c>
      <c r="H1311" s="107">
        <f>H585/SUMIFS(H$3:H$722,$B$3:$B$722,$B1311)*SUMIFS(Calculations!$E$3:$E$53,Calculations!$A$3:$A$53,$B1311)</f>
        <v>0</v>
      </c>
      <c r="I1311" s="107">
        <f>I585/SUMIFS(I$3:I$722,$B$3:$B$722,$B1311)*SUMIFS(Calculations!$E$3:$E$53,Calculations!$A$3:$A$53,$B1311)</f>
        <v>0</v>
      </c>
      <c r="J1311" s="107">
        <f>J585/SUMIFS(J$3:J$722,$B$3:$B$722,$B1311)*SUMIFS(Calculations!$E$3:$E$53,Calculations!$A$3:$A$53,$B1311)</f>
        <v>0</v>
      </c>
      <c r="K1311" s="107">
        <f>K585/SUMIFS(K$3:K$722,$B$3:$B$722,$B1311)*SUMIFS(Calculations!$E$3:$E$53,Calculations!$A$3:$A$53,$B1311)</f>
        <v>0</v>
      </c>
      <c r="L1311" s="107">
        <f>L585/SUMIFS(L$3:L$722,$B$3:$B$722,$B1311)*SUMIFS(Calculations!$E$3:$E$53,Calculations!$A$3:$A$53,$B1311)</f>
        <v>0</v>
      </c>
      <c r="M1311" s="107">
        <f>M585/SUMIFS(M$3:M$722,$B$3:$B$722,$B1311)*SUMIFS(Calculations!$E$3:$E$53,Calculations!$A$3:$A$53,$B1311)</f>
        <v>0</v>
      </c>
      <c r="N1311" s="107">
        <f>N585/SUMIFS(N$3:N$722,$B$3:$B$722,$B1311)*SUMIFS(Calculations!$E$3:$E$53,Calculations!$A$3:$A$53,$B1311)</f>
        <v>0</v>
      </c>
      <c r="O1311" s="107">
        <f>O585/SUMIFS(O$3:O$722,$B$3:$B$722,$B1311)*SUMIFS(Calculations!$E$3:$E$53,Calculations!$A$3:$A$53,$B1311)</f>
        <v>0</v>
      </c>
      <c r="P1311" s="107">
        <f>P585/SUMIFS(P$3:P$722,$B$3:$B$722,$B1311)*SUMIFS(Calculations!$E$3:$E$53,Calculations!$A$3:$A$53,$B1311)</f>
        <v>0</v>
      </c>
      <c r="Q1311" s="107">
        <f>Q585/SUMIFS(Q$3:Q$722,$B$3:$B$722,$B1311)*SUMIFS(Calculations!$E$3:$E$53,Calculations!$A$3:$A$53,$B1311)</f>
        <v>0</v>
      </c>
      <c r="R1311" s="107">
        <f>R585/SUMIFS(R$3:R$722,$B$3:$B$722,$B1311)*SUMIFS(Calculations!$E$3:$E$53,Calculations!$A$3:$A$53,$B1311)</f>
        <v>0</v>
      </c>
    </row>
    <row r="1312" spans="2:18" ht="15.75" customHeight="1">
      <c r="B1312" s="107" t="s">
        <v>575</v>
      </c>
      <c r="C1312" s="107" t="s">
        <v>448</v>
      </c>
      <c r="D1312" s="107" t="s">
        <v>650</v>
      </c>
      <c r="E1312" s="107" t="str">
        <f t="shared" si="309"/>
        <v>storage</v>
      </c>
      <c r="F1312" s="107">
        <f>F586/SUMIFS(F$3:F$722,$B$3:$B$722,$B1312)*SUMIFS(Calculations!$E$3:$E$53,Calculations!$A$3:$A$53,$B1312)</f>
        <v>0</v>
      </c>
      <c r="G1312" s="107">
        <f>G586/SUMIFS(G$3:G$722,$B$3:$B$722,$B1312)*SUMIFS(Calculations!$E$3:$E$53,Calculations!$A$3:$A$53,$B1312)</f>
        <v>0</v>
      </c>
      <c r="H1312" s="107">
        <f>H586/SUMIFS(H$3:H$722,$B$3:$B$722,$B1312)*SUMIFS(Calculations!$E$3:$E$53,Calculations!$A$3:$A$53,$B1312)</f>
        <v>0</v>
      </c>
      <c r="I1312" s="107">
        <f>I586/SUMIFS(I$3:I$722,$B$3:$B$722,$B1312)*SUMIFS(Calculations!$E$3:$E$53,Calculations!$A$3:$A$53,$B1312)</f>
        <v>0</v>
      </c>
      <c r="J1312" s="107">
        <f>J586/SUMIFS(J$3:J$722,$B$3:$B$722,$B1312)*SUMIFS(Calculations!$E$3:$E$53,Calculations!$A$3:$A$53,$B1312)</f>
        <v>0</v>
      </c>
      <c r="K1312" s="107">
        <f>K586/SUMIFS(K$3:K$722,$B$3:$B$722,$B1312)*SUMIFS(Calculations!$E$3:$E$53,Calculations!$A$3:$A$53,$B1312)</f>
        <v>0</v>
      </c>
      <c r="L1312" s="107">
        <f>L586/SUMIFS(L$3:L$722,$B$3:$B$722,$B1312)*SUMIFS(Calculations!$E$3:$E$53,Calculations!$A$3:$A$53,$B1312)</f>
        <v>0</v>
      </c>
      <c r="M1312" s="107">
        <f>M586/SUMIFS(M$3:M$722,$B$3:$B$722,$B1312)*SUMIFS(Calculations!$E$3:$E$53,Calculations!$A$3:$A$53,$B1312)</f>
        <v>0</v>
      </c>
      <c r="N1312" s="107">
        <f>N586/SUMIFS(N$3:N$722,$B$3:$B$722,$B1312)*SUMIFS(Calculations!$E$3:$E$53,Calculations!$A$3:$A$53,$B1312)</f>
        <v>0</v>
      </c>
      <c r="O1312" s="107">
        <f>O586/SUMIFS(O$3:O$722,$B$3:$B$722,$B1312)*SUMIFS(Calculations!$E$3:$E$53,Calculations!$A$3:$A$53,$B1312)</f>
        <v>0</v>
      </c>
      <c r="P1312" s="107">
        <f>P586/SUMIFS(P$3:P$722,$B$3:$B$722,$B1312)*SUMIFS(Calculations!$E$3:$E$53,Calculations!$A$3:$A$53,$B1312)</f>
        <v>0</v>
      </c>
      <c r="Q1312" s="107">
        <f>Q586/SUMIFS(Q$3:Q$722,$B$3:$B$722,$B1312)*SUMIFS(Calculations!$E$3:$E$53,Calculations!$A$3:$A$53,$B1312)</f>
        <v>0</v>
      </c>
      <c r="R1312" s="107">
        <f>R586/SUMIFS(R$3:R$722,$B$3:$B$722,$B1312)*SUMIFS(Calculations!$E$3:$E$53,Calculations!$A$3:$A$53,$B1312)</f>
        <v>0</v>
      </c>
    </row>
    <row r="1313" spans="2:18" ht="15.75" customHeight="1">
      <c r="B1313" s="107" t="s">
        <v>575</v>
      </c>
      <c r="C1313" s="107" t="s">
        <v>448</v>
      </c>
      <c r="D1313" s="107" t="s">
        <v>652</v>
      </c>
      <c r="E1313" s="107" t="str">
        <f t="shared" si="309"/>
        <v>solar PV</v>
      </c>
      <c r="F1313" s="107">
        <f>F587/SUMIFS(F$3:F$722,$B$3:$B$722,$B1313)*SUMIFS(Calculations!$E$3:$E$53,Calculations!$A$3:$A$53,$B1313)</f>
        <v>0</v>
      </c>
      <c r="G1313" s="107">
        <f>G587/SUMIFS(G$3:G$722,$B$3:$B$722,$B1313)*SUMIFS(Calculations!$E$3:$E$53,Calculations!$A$3:$A$53,$B1313)</f>
        <v>0</v>
      </c>
      <c r="H1313" s="107">
        <f>H587/SUMIFS(H$3:H$722,$B$3:$B$722,$B1313)*SUMIFS(Calculations!$E$3:$E$53,Calculations!$A$3:$A$53,$B1313)</f>
        <v>0</v>
      </c>
      <c r="I1313" s="107">
        <f>I587/SUMIFS(I$3:I$722,$B$3:$B$722,$B1313)*SUMIFS(Calculations!$E$3:$E$53,Calculations!$A$3:$A$53,$B1313)</f>
        <v>0</v>
      </c>
      <c r="J1313" s="107">
        <f>J587/SUMIFS(J$3:J$722,$B$3:$B$722,$B1313)*SUMIFS(Calculations!$E$3:$E$53,Calculations!$A$3:$A$53,$B1313)</f>
        <v>0</v>
      </c>
      <c r="K1313" s="107">
        <f>K587/SUMIFS(K$3:K$722,$B$3:$B$722,$B1313)*SUMIFS(Calculations!$E$3:$E$53,Calculations!$A$3:$A$53,$B1313)</f>
        <v>0</v>
      </c>
      <c r="L1313" s="107">
        <f>L587/SUMIFS(L$3:L$722,$B$3:$B$722,$B1313)*SUMIFS(Calculations!$E$3:$E$53,Calculations!$A$3:$A$53,$B1313)</f>
        <v>0</v>
      </c>
      <c r="M1313" s="107">
        <f>M587/SUMIFS(M$3:M$722,$B$3:$B$722,$B1313)*SUMIFS(Calculations!$E$3:$E$53,Calculations!$A$3:$A$53,$B1313)</f>
        <v>0</v>
      </c>
      <c r="N1313" s="107">
        <f>N587/SUMIFS(N$3:N$722,$B$3:$B$722,$B1313)*SUMIFS(Calculations!$E$3:$E$53,Calculations!$A$3:$A$53,$B1313)</f>
        <v>0</v>
      </c>
      <c r="O1313" s="107">
        <f>O587/SUMIFS(O$3:O$722,$B$3:$B$722,$B1313)*SUMIFS(Calculations!$E$3:$E$53,Calculations!$A$3:$A$53,$B1313)</f>
        <v>0</v>
      </c>
      <c r="P1313" s="107">
        <f>P587/SUMIFS(P$3:P$722,$B$3:$B$722,$B1313)*SUMIFS(Calculations!$E$3:$E$53,Calculations!$A$3:$A$53,$B1313)</f>
        <v>0</v>
      </c>
      <c r="Q1313" s="107">
        <f>Q587/SUMIFS(Q$3:Q$722,$B$3:$B$722,$B1313)*SUMIFS(Calculations!$E$3:$E$53,Calculations!$A$3:$A$53,$B1313)</f>
        <v>0</v>
      </c>
      <c r="R1313" s="107">
        <f>R587/SUMIFS(R$3:R$722,$B$3:$B$722,$B1313)*SUMIFS(Calculations!$E$3:$E$53,Calculations!$A$3:$A$53,$B1313)</f>
        <v>0</v>
      </c>
    </row>
    <row r="1314" spans="2:18" ht="15.75" customHeight="1">
      <c r="B1314" s="107" t="s">
        <v>576</v>
      </c>
      <c r="C1314" s="107" t="s">
        <v>448</v>
      </c>
      <c r="D1314" s="107" t="s">
        <v>638</v>
      </c>
      <c r="E1314" s="107" t="str">
        <f t="shared" si="309"/>
        <v>biomass</v>
      </c>
      <c r="F1314" s="107">
        <f>F588/SUMIFS(F$3:F$722,$B$3:$B$722,$B1314)*SUMIFS(Calculations!$E$3:$E$53,Calculations!$A$3:$A$53,$B1314)</f>
        <v>0</v>
      </c>
      <c r="G1314" s="107">
        <f>G588/SUMIFS(G$3:G$722,$B$3:$B$722,$B1314)*SUMIFS(Calculations!$E$3:$E$53,Calculations!$A$3:$A$53,$B1314)</f>
        <v>0</v>
      </c>
      <c r="H1314" s="107">
        <f>H588/SUMIFS(H$3:H$722,$B$3:$B$722,$B1314)*SUMIFS(Calculations!$E$3:$E$53,Calculations!$A$3:$A$53,$B1314)</f>
        <v>0</v>
      </c>
      <c r="I1314" s="107">
        <f>I588/SUMIFS(I$3:I$722,$B$3:$B$722,$B1314)*SUMIFS(Calculations!$E$3:$E$53,Calculations!$A$3:$A$53,$B1314)</f>
        <v>0</v>
      </c>
      <c r="J1314" s="107">
        <f>J588/SUMIFS(J$3:J$722,$B$3:$B$722,$B1314)*SUMIFS(Calculations!$E$3:$E$53,Calculations!$A$3:$A$53,$B1314)</f>
        <v>0</v>
      </c>
      <c r="K1314" s="107">
        <f>K588/SUMIFS(K$3:K$722,$B$3:$B$722,$B1314)*SUMIFS(Calculations!$E$3:$E$53,Calculations!$A$3:$A$53,$B1314)</f>
        <v>0</v>
      </c>
      <c r="L1314" s="107">
        <f>L588/SUMIFS(L$3:L$722,$B$3:$B$722,$B1314)*SUMIFS(Calculations!$E$3:$E$53,Calculations!$A$3:$A$53,$B1314)</f>
        <v>0</v>
      </c>
      <c r="M1314" s="107">
        <f>M588/SUMIFS(M$3:M$722,$B$3:$B$722,$B1314)*SUMIFS(Calculations!$E$3:$E$53,Calculations!$A$3:$A$53,$B1314)</f>
        <v>0</v>
      </c>
      <c r="N1314" s="107">
        <f>N588/SUMIFS(N$3:N$722,$B$3:$B$722,$B1314)*SUMIFS(Calculations!$E$3:$E$53,Calculations!$A$3:$A$53,$B1314)</f>
        <v>0</v>
      </c>
      <c r="O1314" s="107">
        <f>O588/SUMIFS(O$3:O$722,$B$3:$B$722,$B1314)*SUMIFS(Calculations!$E$3:$E$53,Calculations!$A$3:$A$53,$B1314)</f>
        <v>0</v>
      </c>
      <c r="P1314" s="107">
        <f>P588/SUMIFS(P$3:P$722,$B$3:$B$722,$B1314)*SUMIFS(Calculations!$E$3:$E$53,Calculations!$A$3:$A$53,$B1314)</f>
        <v>0</v>
      </c>
      <c r="Q1314" s="107">
        <f>Q588/SUMIFS(Q$3:Q$722,$B$3:$B$722,$B1314)*SUMIFS(Calculations!$E$3:$E$53,Calculations!$A$3:$A$53,$B1314)</f>
        <v>0</v>
      </c>
      <c r="R1314" s="107">
        <f>R588/SUMIFS(R$3:R$722,$B$3:$B$722,$B1314)*SUMIFS(Calculations!$E$3:$E$53,Calculations!$A$3:$A$53,$B1314)</f>
        <v>0</v>
      </c>
    </row>
    <row r="1315" spans="2:18" ht="15.75" customHeight="1">
      <c r="B1315" s="107" t="s">
        <v>576</v>
      </c>
      <c r="C1315" s="107" t="s">
        <v>448</v>
      </c>
      <c r="D1315" s="107" t="s">
        <v>639</v>
      </c>
      <c r="E1315" s="107" t="str">
        <f t="shared" si="309"/>
        <v>hard coal</v>
      </c>
      <c r="F1315" s="107">
        <f>F589/SUMIFS(F$3:F$722,$B$3:$B$722,$B1315)*SUMIFS(Calculations!$E$3:$E$53,Calculations!$A$3:$A$53,$B1315)</f>
        <v>0</v>
      </c>
      <c r="G1315" s="107">
        <f>G589/SUMIFS(G$3:G$722,$B$3:$B$722,$B1315)*SUMIFS(Calculations!$E$3:$E$53,Calculations!$A$3:$A$53,$B1315)</f>
        <v>0</v>
      </c>
      <c r="H1315" s="107">
        <f>H589/SUMIFS(H$3:H$722,$B$3:$B$722,$B1315)*SUMIFS(Calculations!$E$3:$E$53,Calculations!$A$3:$A$53,$B1315)</f>
        <v>0</v>
      </c>
      <c r="I1315" s="107">
        <f>I589/SUMIFS(I$3:I$722,$B$3:$B$722,$B1315)*SUMIFS(Calculations!$E$3:$E$53,Calculations!$A$3:$A$53,$B1315)</f>
        <v>0</v>
      </c>
      <c r="J1315" s="107">
        <f>J589/SUMIFS(J$3:J$722,$B$3:$B$722,$B1315)*SUMIFS(Calculations!$E$3:$E$53,Calculations!$A$3:$A$53,$B1315)</f>
        <v>0</v>
      </c>
      <c r="K1315" s="107">
        <f>K589/SUMIFS(K$3:K$722,$B$3:$B$722,$B1315)*SUMIFS(Calculations!$E$3:$E$53,Calculations!$A$3:$A$53,$B1315)</f>
        <v>0</v>
      </c>
      <c r="L1315" s="107">
        <f>L589/SUMIFS(L$3:L$722,$B$3:$B$722,$B1315)*SUMIFS(Calculations!$E$3:$E$53,Calculations!$A$3:$A$53,$B1315)</f>
        <v>0</v>
      </c>
      <c r="M1315" s="107">
        <f>M589/SUMIFS(M$3:M$722,$B$3:$B$722,$B1315)*SUMIFS(Calculations!$E$3:$E$53,Calculations!$A$3:$A$53,$B1315)</f>
        <v>0</v>
      </c>
      <c r="N1315" s="107">
        <f>N589/SUMIFS(N$3:N$722,$B$3:$B$722,$B1315)*SUMIFS(Calculations!$E$3:$E$53,Calculations!$A$3:$A$53,$B1315)</f>
        <v>0</v>
      </c>
      <c r="O1315" s="107">
        <f>O589/SUMIFS(O$3:O$722,$B$3:$B$722,$B1315)*SUMIFS(Calculations!$E$3:$E$53,Calculations!$A$3:$A$53,$B1315)</f>
        <v>0</v>
      </c>
      <c r="P1315" s="107">
        <f>P589/SUMIFS(P$3:P$722,$B$3:$B$722,$B1315)*SUMIFS(Calculations!$E$3:$E$53,Calculations!$A$3:$A$53,$B1315)</f>
        <v>0</v>
      </c>
      <c r="Q1315" s="107">
        <f>Q589/SUMIFS(Q$3:Q$722,$B$3:$B$722,$B1315)*SUMIFS(Calculations!$E$3:$E$53,Calculations!$A$3:$A$53,$B1315)</f>
        <v>0</v>
      </c>
      <c r="R1315" s="107">
        <f>R589/SUMIFS(R$3:R$722,$B$3:$B$722,$B1315)*SUMIFS(Calculations!$E$3:$E$53,Calculations!$A$3:$A$53,$B1315)</f>
        <v>0</v>
      </c>
    </row>
    <row r="1316" spans="2:18" ht="15.75" customHeight="1">
      <c r="B1316" s="107" t="s">
        <v>576</v>
      </c>
      <c r="C1316" s="107" t="s">
        <v>448</v>
      </c>
      <c r="D1316" s="107" t="s">
        <v>640</v>
      </c>
      <c r="E1316" s="107" t="str">
        <f t="shared" si="309"/>
        <v>solar thermal</v>
      </c>
      <c r="F1316" s="107">
        <f>F590/SUMIFS(F$3:F$722,$B$3:$B$722,$B1316)*SUMIFS(Calculations!$E$3:$E$53,Calculations!$A$3:$A$53,$B1316)</f>
        <v>0</v>
      </c>
      <c r="G1316" s="107">
        <f>G590/SUMIFS(G$3:G$722,$B$3:$B$722,$B1316)*SUMIFS(Calculations!$E$3:$E$53,Calculations!$A$3:$A$53,$B1316)</f>
        <v>0</v>
      </c>
      <c r="H1316" s="107">
        <f>H590/SUMIFS(H$3:H$722,$B$3:$B$722,$B1316)*SUMIFS(Calculations!$E$3:$E$53,Calculations!$A$3:$A$53,$B1316)</f>
        <v>0</v>
      </c>
      <c r="I1316" s="107">
        <f>I590/SUMIFS(I$3:I$722,$B$3:$B$722,$B1316)*SUMIFS(Calculations!$E$3:$E$53,Calculations!$A$3:$A$53,$B1316)</f>
        <v>0</v>
      </c>
      <c r="J1316" s="107">
        <f>J590/SUMIFS(J$3:J$722,$B$3:$B$722,$B1316)*SUMIFS(Calculations!$E$3:$E$53,Calculations!$A$3:$A$53,$B1316)</f>
        <v>0</v>
      </c>
      <c r="K1316" s="107">
        <f>K590/SUMIFS(K$3:K$722,$B$3:$B$722,$B1316)*SUMIFS(Calculations!$E$3:$E$53,Calculations!$A$3:$A$53,$B1316)</f>
        <v>0</v>
      </c>
      <c r="L1316" s="107">
        <f>L590/SUMIFS(L$3:L$722,$B$3:$B$722,$B1316)*SUMIFS(Calculations!$E$3:$E$53,Calculations!$A$3:$A$53,$B1316)</f>
        <v>0</v>
      </c>
      <c r="M1316" s="107">
        <f>M590/SUMIFS(M$3:M$722,$B$3:$B$722,$B1316)*SUMIFS(Calculations!$E$3:$E$53,Calculations!$A$3:$A$53,$B1316)</f>
        <v>0</v>
      </c>
      <c r="N1316" s="107">
        <f>N590/SUMIFS(N$3:N$722,$B$3:$B$722,$B1316)*SUMIFS(Calculations!$E$3:$E$53,Calculations!$A$3:$A$53,$B1316)</f>
        <v>0</v>
      </c>
      <c r="O1316" s="107">
        <f>O590/SUMIFS(O$3:O$722,$B$3:$B$722,$B1316)*SUMIFS(Calculations!$E$3:$E$53,Calculations!$A$3:$A$53,$B1316)</f>
        <v>0</v>
      </c>
      <c r="P1316" s="107">
        <f>P590/SUMIFS(P$3:P$722,$B$3:$B$722,$B1316)*SUMIFS(Calculations!$E$3:$E$53,Calculations!$A$3:$A$53,$B1316)</f>
        <v>0</v>
      </c>
      <c r="Q1316" s="107">
        <f>Q590/SUMIFS(Q$3:Q$722,$B$3:$B$722,$B1316)*SUMIFS(Calculations!$E$3:$E$53,Calculations!$A$3:$A$53,$B1316)</f>
        <v>0</v>
      </c>
      <c r="R1316" s="107">
        <f>R590/SUMIFS(R$3:R$722,$B$3:$B$722,$B1316)*SUMIFS(Calculations!$E$3:$E$53,Calculations!$A$3:$A$53,$B1316)</f>
        <v>0</v>
      </c>
    </row>
    <row r="1317" spans="2:18" ht="15.75" customHeight="1">
      <c r="B1317" s="107" t="s">
        <v>576</v>
      </c>
      <c r="C1317" s="107" t="s">
        <v>448</v>
      </c>
      <c r="D1317" s="107" t="s">
        <v>641</v>
      </c>
      <c r="E1317" s="107" t="str">
        <f t="shared" si="309"/>
        <v>geothermal</v>
      </c>
      <c r="F1317" s="107">
        <f>F591/SUMIFS(F$3:F$722,$B$3:$B$722,$B1317)*SUMIFS(Calculations!$E$3:$E$53,Calculations!$A$3:$A$53,$B1317)</f>
        <v>0</v>
      </c>
      <c r="G1317" s="107">
        <f>G591/SUMIFS(G$3:G$722,$B$3:$B$722,$B1317)*SUMIFS(Calculations!$E$3:$E$53,Calculations!$A$3:$A$53,$B1317)</f>
        <v>0</v>
      </c>
      <c r="H1317" s="107">
        <f>H591/SUMIFS(H$3:H$722,$B$3:$B$722,$B1317)*SUMIFS(Calculations!$E$3:$E$53,Calculations!$A$3:$A$53,$B1317)</f>
        <v>0</v>
      </c>
      <c r="I1317" s="107">
        <f>I591/SUMIFS(I$3:I$722,$B$3:$B$722,$B1317)*SUMIFS(Calculations!$E$3:$E$53,Calculations!$A$3:$A$53,$B1317)</f>
        <v>0</v>
      </c>
      <c r="J1317" s="107">
        <f>J591/SUMIFS(J$3:J$722,$B$3:$B$722,$B1317)*SUMIFS(Calculations!$E$3:$E$53,Calculations!$A$3:$A$53,$B1317)</f>
        <v>0</v>
      </c>
      <c r="K1317" s="107">
        <f>K591/SUMIFS(K$3:K$722,$B$3:$B$722,$B1317)*SUMIFS(Calculations!$E$3:$E$53,Calculations!$A$3:$A$53,$B1317)</f>
        <v>0</v>
      </c>
      <c r="L1317" s="107">
        <f>L591/SUMIFS(L$3:L$722,$B$3:$B$722,$B1317)*SUMIFS(Calculations!$E$3:$E$53,Calculations!$A$3:$A$53,$B1317)</f>
        <v>0</v>
      </c>
      <c r="M1317" s="107">
        <f>M591/SUMIFS(M$3:M$722,$B$3:$B$722,$B1317)*SUMIFS(Calculations!$E$3:$E$53,Calculations!$A$3:$A$53,$B1317)</f>
        <v>0</v>
      </c>
      <c r="N1317" s="107">
        <f>N591/SUMIFS(N$3:N$722,$B$3:$B$722,$B1317)*SUMIFS(Calculations!$E$3:$E$53,Calculations!$A$3:$A$53,$B1317)</f>
        <v>0</v>
      </c>
      <c r="O1317" s="107">
        <f>O591/SUMIFS(O$3:O$722,$B$3:$B$722,$B1317)*SUMIFS(Calculations!$E$3:$E$53,Calculations!$A$3:$A$53,$B1317)</f>
        <v>0</v>
      </c>
      <c r="P1317" s="107">
        <f>P591/SUMIFS(P$3:P$722,$B$3:$B$722,$B1317)*SUMIFS(Calculations!$E$3:$E$53,Calculations!$A$3:$A$53,$B1317)</f>
        <v>0</v>
      </c>
      <c r="Q1317" s="107">
        <f>Q591/SUMIFS(Q$3:Q$722,$B$3:$B$722,$B1317)*SUMIFS(Calculations!$E$3:$E$53,Calculations!$A$3:$A$53,$B1317)</f>
        <v>0</v>
      </c>
      <c r="R1317" s="107">
        <f>R591/SUMIFS(R$3:R$722,$B$3:$B$722,$B1317)*SUMIFS(Calculations!$E$3:$E$53,Calculations!$A$3:$A$53,$B1317)</f>
        <v>0</v>
      </c>
    </row>
    <row r="1318" spans="2:18" ht="15.75" customHeight="1">
      <c r="B1318" s="107" t="s">
        <v>576</v>
      </c>
      <c r="C1318" s="107" t="s">
        <v>448</v>
      </c>
      <c r="D1318" s="107" t="s">
        <v>642</v>
      </c>
      <c r="E1318" s="107" t="str">
        <f t="shared" si="309"/>
        <v>hydro</v>
      </c>
      <c r="F1318" s="107">
        <f>F592/SUMIFS(F$3:F$722,$B$3:$B$722,$B1318)*SUMIFS(Calculations!$E$3:$E$53,Calculations!$A$3:$A$53,$B1318)</f>
        <v>0</v>
      </c>
      <c r="G1318" s="107">
        <f>G592/SUMIFS(G$3:G$722,$B$3:$B$722,$B1318)*SUMIFS(Calculations!$E$3:$E$53,Calculations!$A$3:$A$53,$B1318)</f>
        <v>0</v>
      </c>
      <c r="H1318" s="107">
        <f>H592/SUMIFS(H$3:H$722,$B$3:$B$722,$B1318)*SUMIFS(Calculations!$E$3:$E$53,Calculations!$A$3:$A$53,$B1318)</f>
        <v>0</v>
      </c>
      <c r="I1318" s="107">
        <f>I592/SUMIFS(I$3:I$722,$B$3:$B$722,$B1318)*SUMIFS(Calculations!$E$3:$E$53,Calculations!$A$3:$A$53,$B1318)</f>
        <v>0</v>
      </c>
      <c r="J1318" s="107">
        <f>J592/SUMIFS(J$3:J$722,$B$3:$B$722,$B1318)*SUMIFS(Calculations!$E$3:$E$53,Calculations!$A$3:$A$53,$B1318)</f>
        <v>0</v>
      </c>
      <c r="K1318" s="107">
        <f>K592/SUMIFS(K$3:K$722,$B$3:$B$722,$B1318)*SUMIFS(Calculations!$E$3:$E$53,Calculations!$A$3:$A$53,$B1318)</f>
        <v>0</v>
      </c>
      <c r="L1318" s="107">
        <f>L592/SUMIFS(L$3:L$722,$B$3:$B$722,$B1318)*SUMIFS(Calculations!$E$3:$E$53,Calculations!$A$3:$A$53,$B1318)</f>
        <v>0</v>
      </c>
      <c r="M1318" s="107">
        <f>M592/SUMIFS(M$3:M$722,$B$3:$B$722,$B1318)*SUMIFS(Calculations!$E$3:$E$53,Calculations!$A$3:$A$53,$B1318)</f>
        <v>0</v>
      </c>
      <c r="N1318" s="107">
        <f>N592/SUMIFS(N$3:N$722,$B$3:$B$722,$B1318)*SUMIFS(Calculations!$E$3:$E$53,Calculations!$A$3:$A$53,$B1318)</f>
        <v>0</v>
      </c>
      <c r="O1318" s="107">
        <f>O592/SUMIFS(O$3:O$722,$B$3:$B$722,$B1318)*SUMIFS(Calculations!$E$3:$E$53,Calculations!$A$3:$A$53,$B1318)</f>
        <v>0</v>
      </c>
      <c r="P1318" s="107">
        <f>P592/SUMIFS(P$3:P$722,$B$3:$B$722,$B1318)*SUMIFS(Calculations!$E$3:$E$53,Calculations!$A$3:$A$53,$B1318)</f>
        <v>0</v>
      </c>
      <c r="Q1318" s="107">
        <f>Q592/SUMIFS(Q$3:Q$722,$B$3:$B$722,$B1318)*SUMIFS(Calculations!$E$3:$E$53,Calculations!$A$3:$A$53,$B1318)</f>
        <v>0</v>
      </c>
      <c r="R1318" s="107">
        <f>R592/SUMIFS(R$3:R$722,$B$3:$B$722,$B1318)*SUMIFS(Calculations!$E$3:$E$53,Calculations!$A$3:$A$53,$B1318)</f>
        <v>0</v>
      </c>
    </row>
    <row r="1319" spans="2:18" ht="15.75" customHeight="1">
      <c r="B1319" s="107" t="s">
        <v>576</v>
      </c>
      <c r="C1319" s="107" t="s">
        <v>448</v>
      </c>
      <c r="D1319" s="107" t="s">
        <v>632</v>
      </c>
      <c r="E1319" s="107" t="str">
        <f t="shared" si="309"/>
        <v>hydro</v>
      </c>
      <c r="F1319" s="107">
        <f>F593/SUMIFS(F$3:F$722,$B$3:$B$722,$B1319)*SUMIFS(Calculations!$E$3:$E$53,Calculations!$A$3:$A$53,$B1319)</f>
        <v>0</v>
      </c>
      <c r="G1319" s="107">
        <f>G593/SUMIFS(G$3:G$722,$B$3:$B$722,$B1319)*SUMIFS(Calculations!$E$3:$E$53,Calculations!$A$3:$A$53,$B1319)</f>
        <v>0</v>
      </c>
      <c r="H1319" s="107">
        <f>H593/SUMIFS(H$3:H$722,$B$3:$B$722,$B1319)*SUMIFS(Calculations!$E$3:$E$53,Calculations!$A$3:$A$53,$B1319)</f>
        <v>0</v>
      </c>
      <c r="I1319" s="107">
        <f>I593/SUMIFS(I$3:I$722,$B$3:$B$722,$B1319)*SUMIFS(Calculations!$E$3:$E$53,Calculations!$A$3:$A$53,$B1319)</f>
        <v>0</v>
      </c>
      <c r="J1319" s="107">
        <f>J593/SUMIFS(J$3:J$722,$B$3:$B$722,$B1319)*SUMIFS(Calculations!$E$3:$E$53,Calculations!$A$3:$A$53,$B1319)</f>
        <v>0</v>
      </c>
      <c r="K1319" s="107">
        <f>K593/SUMIFS(K$3:K$722,$B$3:$B$722,$B1319)*SUMIFS(Calculations!$E$3:$E$53,Calculations!$A$3:$A$53,$B1319)</f>
        <v>0</v>
      </c>
      <c r="L1319" s="107">
        <f>L593/SUMIFS(L$3:L$722,$B$3:$B$722,$B1319)*SUMIFS(Calculations!$E$3:$E$53,Calculations!$A$3:$A$53,$B1319)</f>
        <v>0</v>
      </c>
      <c r="M1319" s="107">
        <f>M593/SUMIFS(M$3:M$722,$B$3:$B$722,$B1319)*SUMIFS(Calculations!$E$3:$E$53,Calculations!$A$3:$A$53,$B1319)</f>
        <v>0</v>
      </c>
      <c r="N1319" s="107">
        <f>N593/SUMIFS(N$3:N$722,$B$3:$B$722,$B1319)*SUMIFS(Calculations!$E$3:$E$53,Calculations!$A$3:$A$53,$B1319)</f>
        <v>0</v>
      </c>
      <c r="O1319" s="107">
        <f>O593/SUMIFS(O$3:O$722,$B$3:$B$722,$B1319)*SUMIFS(Calculations!$E$3:$E$53,Calculations!$A$3:$A$53,$B1319)</f>
        <v>0</v>
      </c>
      <c r="P1319" s="107">
        <f>P593/SUMIFS(P$3:P$722,$B$3:$B$722,$B1319)*SUMIFS(Calculations!$E$3:$E$53,Calculations!$A$3:$A$53,$B1319)</f>
        <v>0</v>
      </c>
      <c r="Q1319" s="107">
        <f>Q593/SUMIFS(Q$3:Q$722,$B$3:$B$722,$B1319)*SUMIFS(Calculations!$E$3:$E$53,Calculations!$A$3:$A$53,$B1319)</f>
        <v>0</v>
      </c>
      <c r="R1319" s="107">
        <f>R593/SUMIFS(R$3:R$722,$B$3:$B$722,$B1319)*SUMIFS(Calculations!$E$3:$E$53,Calculations!$A$3:$A$53,$B1319)</f>
        <v>0</v>
      </c>
    </row>
    <row r="1320" spans="2:18" ht="15.75" customHeight="1">
      <c r="B1320" s="107" t="s">
        <v>576</v>
      </c>
      <c r="C1320" s="107" t="s">
        <v>448</v>
      </c>
      <c r="D1320" s="107" t="s">
        <v>643</v>
      </c>
      <c r="E1320" s="107" t="str">
        <f t="shared" si="309"/>
        <v>onshore wind</v>
      </c>
      <c r="F1320" s="107">
        <f>F594/SUMIFS(F$3:F$722,$B$3:$B$722,$B1320)*SUMIFS(Calculations!$E$3:$E$53,Calculations!$A$3:$A$53,$B1320)</f>
        <v>0</v>
      </c>
      <c r="G1320" s="107">
        <f>G594/SUMIFS(G$3:G$722,$B$3:$B$722,$B1320)*SUMIFS(Calculations!$E$3:$E$53,Calculations!$A$3:$A$53,$B1320)</f>
        <v>0</v>
      </c>
      <c r="H1320" s="107">
        <f>H594/SUMIFS(H$3:H$722,$B$3:$B$722,$B1320)*SUMIFS(Calculations!$E$3:$E$53,Calculations!$A$3:$A$53,$B1320)</f>
        <v>0</v>
      </c>
      <c r="I1320" s="107">
        <f>I594/SUMIFS(I$3:I$722,$B$3:$B$722,$B1320)*SUMIFS(Calculations!$E$3:$E$53,Calculations!$A$3:$A$53,$B1320)</f>
        <v>0</v>
      </c>
      <c r="J1320" s="107">
        <f>J594/SUMIFS(J$3:J$722,$B$3:$B$722,$B1320)*SUMIFS(Calculations!$E$3:$E$53,Calculations!$A$3:$A$53,$B1320)</f>
        <v>0</v>
      </c>
      <c r="K1320" s="107">
        <f>K594/SUMIFS(K$3:K$722,$B$3:$B$722,$B1320)*SUMIFS(Calculations!$E$3:$E$53,Calculations!$A$3:$A$53,$B1320)</f>
        <v>0</v>
      </c>
      <c r="L1320" s="107">
        <f>L594/SUMIFS(L$3:L$722,$B$3:$B$722,$B1320)*SUMIFS(Calculations!$E$3:$E$53,Calculations!$A$3:$A$53,$B1320)</f>
        <v>0</v>
      </c>
      <c r="M1320" s="107">
        <f>M594/SUMIFS(M$3:M$722,$B$3:$B$722,$B1320)*SUMIFS(Calculations!$E$3:$E$53,Calculations!$A$3:$A$53,$B1320)</f>
        <v>0</v>
      </c>
      <c r="N1320" s="107">
        <f>N594/SUMIFS(N$3:N$722,$B$3:$B$722,$B1320)*SUMIFS(Calculations!$E$3:$E$53,Calculations!$A$3:$A$53,$B1320)</f>
        <v>0</v>
      </c>
      <c r="O1320" s="107">
        <f>O594/SUMIFS(O$3:O$722,$B$3:$B$722,$B1320)*SUMIFS(Calculations!$E$3:$E$53,Calculations!$A$3:$A$53,$B1320)</f>
        <v>0</v>
      </c>
      <c r="P1320" s="107">
        <f>P594/SUMIFS(P$3:P$722,$B$3:$B$722,$B1320)*SUMIFS(Calculations!$E$3:$E$53,Calculations!$A$3:$A$53,$B1320)</f>
        <v>0</v>
      </c>
      <c r="Q1320" s="107">
        <f>Q594/SUMIFS(Q$3:Q$722,$B$3:$B$722,$B1320)*SUMIFS(Calculations!$E$3:$E$53,Calculations!$A$3:$A$53,$B1320)</f>
        <v>0</v>
      </c>
      <c r="R1320" s="107">
        <f>R594/SUMIFS(R$3:R$722,$B$3:$B$722,$B1320)*SUMIFS(Calculations!$E$3:$E$53,Calculations!$A$3:$A$53,$B1320)</f>
        <v>0</v>
      </c>
    </row>
    <row r="1321" spans="2:18" ht="15.75" customHeight="1">
      <c r="B1321" s="107" t="s">
        <v>576</v>
      </c>
      <c r="C1321" s="107" t="s">
        <v>448</v>
      </c>
      <c r="D1321" s="107" t="s">
        <v>644</v>
      </c>
      <c r="E1321" s="107" t="str">
        <f t="shared" si="309"/>
        <v>natural gas nonpeaker</v>
      </c>
      <c r="F1321" s="107">
        <f>F595/SUMIFS(F$3:F$722,$B$3:$B$722,$B1321)*SUMIFS(Calculations!$E$3:$E$53,Calculations!$A$3:$A$53,$B1321)</f>
        <v>0</v>
      </c>
      <c r="G1321" s="107">
        <f>G595/SUMIFS(G$3:G$722,$B$3:$B$722,$B1321)*SUMIFS(Calculations!$E$3:$E$53,Calculations!$A$3:$A$53,$B1321)</f>
        <v>0</v>
      </c>
      <c r="H1321" s="107">
        <f>H595/SUMIFS(H$3:H$722,$B$3:$B$722,$B1321)*SUMIFS(Calculations!$E$3:$E$53,Calculations!$A$3:$A$53,$B1321)</f>
        <v>0</v>
      </c>
      <c r="I1321" s="107">
        <f>I595/SUMIFS(I$3:I$722,$B$3:$B$722,$B1321)*SUMIFS(Calculations!$E$3:$E$53,Calculations!$A$3:$A$53,$B1321)</f>
        <v>0</v>
      </c>
      <c r="J1321" s="107">
        <f>J595/SUMIFS(J$3:J$722,$B$3:$B$722,$B1321)*SUMIFS(Calculations!$E$3:$E$53,Calculations!$A$3:$A$53,$B1321)</f>
        <v>0</v>
      </c>
      <c r="K1321" s="107">
        <f>K595/SUMIFS(K$3:K$722,$B$3:$B$722,$B1321)*SUMIFS(Calculations!$E$3:$E$53,Calculations!$A$3:$A$53,$B1321)</f>
        <v>0</v>
      </c>
      <c r="L1321" s="107">
        <f>L595/SUMIFS(L$3:L$722,$B$3:$B$722,$B1321)*SUMIFS(Calculations!$E$3:$E$53,Calculations!$A$3:$A$53,$B1321)</f>
        <v>0</v>
      </c>
      <c r="M1321" s="107">
        <f>M595/SUMIFS(M$3:M$722,$B$3:$B$722,$B1321)*SUMIFS(Calculations!$E$3:$E$53,Calculations!$A$3:$A$53,$B1321)</f>
        <v>0</v>
      </c>
      <c r="N1321" s="107">
        <f>N595/SUMIFS(N$3:N$722,$B$3:$B$722,$B1321)*SUMIFS(Calculations!$E$3:$E$53,Calculations!$A$3:$A$53,$B1321)</f>
        <v>0</v>
      </c>
      <c r="O1321" s="107">
        <f>O595/SUMIFS(O$3:O$722,$B$3:$B$722,$B1321)*SUMIFS(Calculations!$E$3:$E$53,Calculations!$A$3:$A$53,$B1321)</f>
        <v>0</v>
      </c>
      <c r="P1321" s="107">
        <f>P595/SUMIFS(P$3:P$722,$B$3:$B$722,$B1321)*SUMIFS(Calculations!$E$3:$E$53,Calculations!$A$3:$A$53,$B1321)</f>
        <v>0</v>
      </c>
      <c r="Q1321" s="107">
        <f>Q595/SUMIFS(Q$3:Q$722,$B$3:$B$722,$B1321)*SUMIFS(Calculations!$E$3:$E$53,Calculations!$A$3:$A$53,$B1321)</f>
        <v>0</v>
      </c>
      <c r="R1321" s="107">
        <f>R595/SUMIFS(R$3:R$722,$B$3:$B$722,$B1321)*SUMIFS(Calculations!$E$3:$E$53,Calculations!$A$3:$A$53,$B1321)</f>
        <v>0</v>
      </c>
    </row>
    <row r="1322" spans="2:18" ht="15.75" customHeight="1">
      <c r="B1322" s="107" t="s">
        <v>576</v>
      </c>
      <c r="C1322" s="107" t="s">
        <v>448</v>
      </c>
      <c r="D1322" s="107" t="s">
        <v>645</v>
      </c>
      <c r="E1322" s="107" t="str">
        <f t="shared" si="309"/>
        <v>natural gas peaker</v>
      </c>
      <c r="F1322" s="107">
        <f>F596/SUMIFS(F$3:F$722,$B$3:$B$722,$B1322)*SUMIFS(Calculations!$E$3:$E$53,Calculations!$A$3:$A$53,$B1322)</f>
        <v>0</v>
      </c>
      <c r="G1322" s="107">
        <f>G596/SUMIFS(G$3:G$722,$B$3:$B$722,$B1322)*SUMIFS(Calculations!$E$3:$E$53,Calculations!$A$3:$A$53,$B1322)</f>
        <v>0</v>
      </c>
      <c r="H1322" s="107">
        <f>H596/SUMIFS(H$3:H$722,$B$3:$B$722,$B1322)*SUMIFS(Calculations!$E$3:$E$53,Calculations!$A$3:$A$53,$B1322)</f>
        <v>0</v>
      </c>
      <c r="I1322" s="107">
        <f>I596/SUMIFS(I$3:I$722,$B$3:$B$722,$B1322)*SUMIFS(Calculations!$E$3:$E$53,Calculations!$A$3:$A$53,$B1322)</f>
        <v>0</v>
      </c>
      <c r="J1322" s="107">
        <f>J596/SUMIFS(J$3:J$722,$B$3:$B$722,$B1322)*SUMIFS(Calculations!$E$3:$E$53,Calculations!$A$3:$A$53,$B1322)</f>
        <v>0</v>
      </c>
      <c r="K1322" s="107">
        <f>K596/SUMIFS(K$3:K$722,$B$3:$B$722,$B1322)*SUMIFS(Calculations!$E$3:$E$53,Calculations!$A$3:$A$53,$B1322)</f>
        <v>0</v>
      </c>
      <c r="L1322" s="107">
        <f>L596/SUMIFS(L$3:L$722,$B$3:$B$722,$B1322)*SUMIFS(Calculations!$E$3:$E$53,Calculations!$A$3:$A$53,$B1322)</f>
        <v>0</v>
      </c>
      <c r="M1322" s="107">
        <f>M596/SUMIFS(M$3:M$722,$B$3:$B$722,$B1322)*SUMIFS(Calculations!$E$3:$E$53,Calculations!$A$3:$A$53,$B1322)</f>
        <v>0</v>
      </c>
      <c r="N1322" s="107">
        <f>N596/SUMIFS(N$3:N$722,$B$3:$B$722,$B1322)*SUMIFS(Calculations!$E$3:$E$53,Calculations!$A$3:$A$53,$B1322)</f>
        <v>0</v>
      </c>
      <c r="O1322" s="107">
        <f>O596/SUMIFS(O$3:O$722,$B$3:$B$722,$B1322)*SUMIFS(Calculations!$E$3:$E$53,Calculations!$A$3:$A$53,$B1322)</f>
        <v>0</v>
      </c>
      <c r="P1322" s="107">
        <f>P596/SUMIFS(P$3:P$722,$B$3:$B$722,$B1322)*SUMIFS(Calculations!$E$3:$E$53,Calculations!$A$3:$A$53,$B1322)</f>
        <v>0</v>
      </c>
      <c r="Q1322" s="107">
        <f>Q596/SUMIFS(Q$3:Q$722,$B$3:$B$722,$B1322)*SUMIFS(Calculations!$E$3:$E$53,Calculations!$A$3:$A$53,$B1322)</f>
        <v>0</v>
      </c>
      <c r="R1322" s="107">
        <f>R596/SUMIFS(R$3:R$722,$B$3:$B$722,$B1322)*SUMIFS(Calculations!$E$3:$E$53,Calculations!$A$3:$A$53,$B1322)</f>
        <v>0</v>
      </c>
    </row>
    <row r="1323" spans="2:18" ht="15.75" customHeight="1">
      <c r="B1323" s="107" t="s">
        <v>576</v>
      </c>
      <c r="C1323" s="107" t="s">
        <v>448</v>
      </c>
      <c r="D1323" s="107" t="s">
        <v>646</v>
      </c>
      <c r="E1323" s="107" t="str">
        <f t="shared" si="309"/>
        <v>nuclear</v>
      </c>
      <c r="F1323" s="107">
        <f>F597/SUMIFS(F$3:F$722,$B$3:$B$722,$B1323)*SUMIFS(Calculations!$E$3:$E$53,Calculations!$A$3:$A$53,$B1323)</f>
        <v>0</v>
      </c>
      <c r="G1323" s="107">
        <f>G597/SUMIFS(G$3:G$722,$B$3:$B$722,$B1323)*SUMIFS(Calculations!$E$3:$E$53,Calculations!$A$3:$A$53,$B1323)</f>
        <v>0</v>
      </c>
      <c r="H1323" s="107">
        <f>H597/SUMIFS(H$3:H$722,$B$3:$B$722,$B1323)*SUMIFS(Calculations!$E$3:$E$53,Calculations!$A$3:$A$53,$B1323)</f>
        <v>0</v>
      </c>
      <c r="I1323" s="107">
        <f>I597/SUMIFS(I$3:I$722,$B$3:$B$722,$B1323)*SUMIFS(Calculations!$E$3:$E$53,Calculations!$A$3:$A$53,$B1323)</f>
        <v>0</v>
      </c>
      <c r="J1323" s="107">
        <f>J597/SUMIFS(J$3:J$722,$B$3:$B$722,$B1323)*SUMIFS(Calculations!$E$3:$E$53,Calculations!$A$3:$A$53,$B1323)</f>
        <v>0</v>
      </c>
      <c r="K1323" s="107">
        <f>K597/SUMIFS(K$3:K$722,$B$3:$B$722,$B1323)*SUMIFS(Calculations!$E$3:$E$53,Calculations!$A$3:$A$53,$B1323)</f>
        <v>0</v>
      </c>
      <c r="L1323" s="107">
        <f>L597/SUMIFS(L$3:L$722,$B$3:$B$722,$B1323)*SUMIFS(Calculations!$E$3:$E$53,Calculations!$A$3:$A$53,$B1323)</f>
        <v>0</v>
      </c>
      <c r="M1323" s="107">
        <f>M597/SUMIFS(M$3:M$722,$B$3:$B$722,$B1323)*SUMIFS(Calculations!$E$3:$E$53,Calculations!$A$3:$A$53,$B1323)</f>
        <v>0</v>
      </c>
      <c r="N1323" s="107">
        <f>N597/SUMIFS(N$3:N$722,$B$3:$B$722,$B1323)*SUMIFS(Calculations!$E$3:$E$53,Calculations!$A$3:$A$53,$B1323)</f>
        <v>0</v>
      </c>
      <c r="O1323" s="107">
        <f>O597/SUMIFS(O$3:O$722,$B$3:$B$722,$B1323)*SUMIFS(Calculations!$E$3:$E$53,Calculations!$A$3:$A$53,$B1323)</f>
        <v>0</v>
      </c>
      <c r="P1323" s="107">
        <f>P597/SUMIFS(P$3:P$722,$B$3:$B$722,$B1323)*SUMIFS(Calculations!$E$3:$E$53,Calculations!$A$3:$A$53,$B1323)</f>
        <v>0</v>
      </c>
      <c r="Q1323" s="107">
        <f>Q597/SUMIFS(Q$3:Q$722,$B$3:$B$722,$B1323)*SUMIFS(Calculations!$E$3:$E$53,Calculations!$A$3:$A$53,$B1323)</f>
        <v>0</v>
      </c>
      <c r="R1323" s="107">
        <f>R597/SUMIFS(R$3:R$722,$B$3:$B$722,$B1323)*SUMIFS(Calculations!$E$3:$E$53,Calculations!$A$3:$A$53,$B1323)</f>
        <v>0</v>
      </c>
    </row>
    <row r="1324" spans="2:18" ht="15.75" customHeight="1">
      <c r="B1324" s="107" t="s">
        <v>576</v>
      </c>
      <c r="C1324" s="107" t="s">
        <v>448</v>
      </c>
      <c r="D1324" s="107" t="s">
        <v>647</v>
      </c>
      <c r="E1324" s="107" t="str">
        <f t="shared" si="309"/>
        <v>offshore wind</v>
      </c>
      <c r="F1324" s="107">
        <f>F598/SUMIFS(F$3:F$722,$B$3:$B$722,$B1324)*SUMIFS(Calculations!$E$3:$E$53,Calculations!$A$3:$A$53,$B1324)</f>
        <v>0</v>
      </c>
      <c r="G1324" s="107">
        <f>G598/SUMIFS(G$3:G$722,$B$3:$B$722,$B1324)*SUMIFS(Calculations!$E$3:$E$53,Calculations!$A$3:$A$53,$B1324)</f>
        <v>0</v>
      </c>
      <c r="H1324" s="107">
        <f>H598/SUMIFS(H$3:H$722,$B$3:$B$722,$B1324)*SUMIFS(Calculations!$E$3:$E$53,Calculations!$A$3:$A$53,$B1324)</f>
        <v>0</v>
      </c>
      <c r="I1324" s="107">
        <f>I598/SUMIFS(I$3:I$722,$B$3:$B$722,$B1324)*SUMIFS(Calculations!$E$3:$E$53,Calculations!$A$3:$A$53,$B1324)</f>
        <v>0</v>
      </c>
      <c r="J1324" s="107">
        <f>J598/SUMIFS(J$3:J$722,$B$3:$B$722,$B1324)*SUMIFS(Calculations!$E$3:$E$53,Calculations!$A$3:$A$53,$B1324)</f>
        <v>0</v>
      </c>
      <c r="K1324" s="107">
        <f>K598/SUMIFS(K$3:K$722,$B$3:$B$722,$B1324)*SUMIFS(Calculations!$E$3:$E$53,Calculations!$A$3:$A$53,$B1324)</f>
        <v>0</v>
      </c>
      <c r="L1324" s="107">
        <f>L598/SUMIFS(L$3:L$722,$B$3:$B$722,$B1324)*SUMIFS(Calculations!$E$3:$E$53,Calculations!$A$3:$A$53,$B1324)</f>
        <v>0</v>
      </c>
      <c r="M1324" s="107">
        <f>M598/SUMIFS(M$3:M$722,$B$3:$B$722,$B1324)*SUMIFS(Calculations!$E$3:$E$53,Calculations!$A$3:$A$53,$B1324)</f>
        <v>0</v>
      </c>
      <c r="N1324" s="107">
        <f>N598/SUMIFS(N$3:N$722,$B$3:$B$722,$B1324)*SUMIFS(Calculations!$E$3:$E$53,Calculations!$A$3:$A$53,$B1324)</f>
        <v>0</v>
      </c>
      <c r="O1324" s="107">
        <f>O598/SUMIFS(O$3:O$722,$B$3:$B$722,$B1324)*SUMIFS(Calculations!$E$3:$E$53,Calculations!$A$3:$A$53,$B1324)</f>
        <v>0</v>
      </c>
      <c r="P1324" s="107">
        <f>P598/SUMIFS(P$3:P$722,$B$3:$B$722,$B1324)*SUMIFS(Calculations!$E$3:$E$53,Calculations!$A$3:$A$53,$B1324)</f>
        <v>0</v>
      </c>
      <c r="Q1324" s="107">
        <f>Q598/SUMIFS(Q$3:Q$722,$B$3:$B$722,$B1324)*SUMIFS(Calculations!$E$3:$E$53,Calculations!$A$3:$A$53,$B1324)</f>
        <v>0</v>
      </c>
      <c r="R1324" s="107">
        <f>R598/SUMIFS(R$3:R$722,$B$3:$B$722,$B1324)*SUMIFS(Calculations!$E$3:$E$53,Calculations!$A$3:$A$53,$B1324)</f>
        <v>0</v>
      </c>
    </row>
    <row r="1325" spans="2:18" ht="15.75" customHeight="1">
      <c r="B1325" s="107" t="s">
        <v>576</v>
      </c>
      <c r="C1325" s="107" t="s">
        <v>448</v>
      </c>
      <c r="D1325" s="107" t="s">
        <v>648</v>
      </c>
      <c r="E1325" s="107" t="str">
        <f t="shared" si="309"/>
        <v>crude oil</v>
      </c>
      <c r="F1325" s="107">
        <f>F599/SUMIFS(F$3:F$722,$B$3:$B$722,$B1325)*SUMIFS(Calculations!$E$3:$E$53,Calculations!$A$3:$A$53,$B1325)</f>
        <v>0</v>
      </c>
      <c r="G1325" s="107">
        <f>G599/SUMIFS(G$3:G$722,$B$3:$B$722,$B1325)*SUMIFS(Calculations!$E$3:$E$53,Calculations!$A$3:$A$53,$B1325)</f>
        <v>0</v>
      </c>
      <c r="H1325" s="107">
        <f>H599/SUMIFS(H$3:H$722,$B$3:$B$722,$B1325)*SUMIFS(Calculations!$E$3:$E$53,Calculations!$A$3:$A$53,$B1325)</f>
        <v>0</v>
      </c>
      <c r="I1325" s="107">
        <f>I599/SUMIFS(I$3:I$722,$B$3:$B$722,$B1325)*SUMIFS(Calculations!$E$3:$E$53,Calculations!$A$3:$A$53,$B1325)</f>
        <v>0</v>
      </c>
      <c r="J1325" s="107">
        <f>J599/SUMIFS(J$3:J$722,$B$3:$B$722,$B1325)*SUMIFS(Calculations!$E$3:$E$53,Calculations!$A$3:$A$53,$B1325)</f>
        <v>0</v>
      </c>
      <c r="K1325" s="107">
        <f>K599/SUMIFS(K$3:K$722,$B$3:$B$722,$B1325)*SUMIFS(Calculations!$E$3:$E$53,Calculations!$A$3:$A$53,$B1325)</f>
        <v>0</v>
      </c>
      <c r="L1325" s="107">
        <f>L599/SUMIFS(L$3:L$722,$B$3:$B$722,$B1325)*SUMIFS(Calculations!$E$3:$E$53,Calculations!$A$3:$A$53,$B1325)</f>
        <v>0</v>
      </c>
      <c r="M1325" s="107">
        <f>M599/SUMIFS(M$3:M$722,$B$3:$B$722,$B1325)*SUMIFS(Calculations!$E$3:$E$53,Calculations!$A$3:$A$53,$B1325)</f>
        <v>0</v>
      </c>
      <c r="N1325" s="107">
        <f>N599/SUMIFS(N$3:N$722,$B$3:$B$722,$B1325)*SUMIFS(Calculations!$E$3:$E$53,Calculations!$A$3:$A$53,$B1325)</f>
        <v>0</v>
      </c>
      <c r="O1325" s="107">
        <f>O599/SUMIFS(O$3:O$722,$B$3:$B$722,$B1325)*SUMIFS(Calculations!$E$3:$E$53,Calculations!$A$3:$A$53,$B1325)</f>
        <v>0</v>
      </c>
      <c r="P1325" s="107">
        <f>P599/SUMIFS(P$3:P$722,$B$3:$B$722,$B1325)*SUMIFS(Calculations!$E$3:$E$53,Calculations!$A$3:$A$53,$B1325)</f>
        <v>0</v>
      </c>
      <c r="Q1325" s="107">
        <f>Q599/SUMIFS(Q$3:Q$722,$B$3:$B$722,$B1325)*SUMIFS(Calculations!$E$3:$E$53,Calculations!$A$3:$A$53,$B1325)</f>
        <v>0</v>
      </c>
      <c r="R1325" s="107">
        <f>R599/SUMIFS(R$3:R$722,$B$3:$B$722,$B1325)*SUMIFS(Calculations!$E$3:$E$53,Calculations!$A$3:$A$53,$B1325)</f>
        <v>0</v>
      </c>
    </row>
    <row r="1326" spans="2:18" ht="15.75" customHeight="1">
      <c r="B1326" s="107" t="s">
        <v>576</v>
      </c>
      <c r="C1326" s="107" t="s">
        <v>448</v>
      </c>
      <c r="D1326" s="107" t="s">
        <v>649</v>
      </c>
      <c r="E1326" s="107" t="str">
        <f t="shared" si="309"/>
        <v>solar PV</v>
      </c>
      <c r="F1326" s="107">
        <f>F600/SUMIFS(F$3:F$722,$B$3:$B$722,$B1326)*SUMIFS(Calculations!$E$3:$E$53,Calculations!$A$3:$A$53,$B1326)</f>
        <v>0</v>
      </c>
      <c r="G1326" s="107">
        <f>G600/SUMIFS(G$3:G$722,$B$3:$B$722,$B1326)*SUMIFS(Calculations!$E$3:$E$53,Calculations!$A$3:$A$53,$B1326)</f>
        <v>0</v>
      </c>
      <c r="H1326" s="107">
        <f>H600/SUMIFS(H$3:H$722,$B$3:$B$722,$B1326)*SUMIFS(Calculations!$E$3:$E$53,Calculations!$A$3:$A$53,$B1326)</f>
        <v>0</v>
      </c>
      <c r="I1326" s="107">
        <f>I600/SUMIFS(I$3:I$722,$B$3:$B$722,$B1326)*SUMIFS(Calculations!$E$3:$E$53,Calculations!$A$3:$A$53,$B1326)</f>
        <v>0</v>
      </c>
      <c r="J1326" s="107">
        <f>J600/SUMIFS(J$3:J$722,$B$3:$B$722,$B1326)*SUMIFS(Calculations!$E$3:$E$53,Calculations!$A$3:$A$53,$B1326)</f>
        <v>0</v>
      </c>
      <c r="K1326" s="107">
        <f>K600/SUMIFS(K$3:K$722,$B$3:$B$722,$B1326)*SUMIFS(Calculations!$E$3:$E$53,Calculations!$A$3:$A$53,$B1326)</f>
        <v>0</v>
      </c>
      <c r="L1326" s="107">
        <f>L600/SUMIFS(L$3:L$722,$B$3:$B$722,$B1326)*SUMIFS(Calculations!$E$3:$E$53,Calculations!$A$3:$A$53,$B1326)</f>
        <v>0</v>
      </c>
      <c r="M1326" s="107">
        <f>M600/SUMIFS(M$3:M$722,$B$3:$B$722,$B1326)*SUMIFS(Calculations!$E$3:$E$53,Calculations!$A$3:$A$53,$B1326)</f>
        <v>0</v>
      </c>
      <c r="N1326" s="107">
        <f>N600/SUMIFS(N$3:N$722,$B$3:$B$722,$B1326)*SUMIFS(Calculations!$E$3:$E$53,Calculations!$A$3:$A$53,$B1326)</f>
        <v>0</v>
      </c>
      <c r="O1326" s="107">
        <f>O600/SUMIFS(O$3:O$722,$B$3:$B$722,$B1326)*SUMIFS(Calculations!$E$3:$E$53,Calculations!$A$3:$A$53,$B1326)</f>
        <v>0</v>
      </c>
      <c r="P1326" s="107">
        <f>P600/SUMIFS(P$3:P$722,$B$3:$B$722,$B1326)*SUMIFS(Calculations!$E$3:$E$53,Calculations!$A$3:$A$53,$B1326)</f>
        <v>0</v>
      </c>
      <c r="Q1326" s="107">
        <f>Q600/SUMIFS(Q$3:Q$722,$B$3:$B$722,$B1326)*SUMIFS(Calculations!$E$3:$E$53,Calculations!$A$3:$A$53,$B1326)</f>
        <v>0</v>
      </c>
      <c r="R1326" s="107">
        <f>R600/SUMIFS(R$3:R$722,$B$3:$B$722,$B1326)*SUMIFS(Calculations!$E$3:$E$53,Calculations!$A$3:$A$53,$B1326)</f>
        <v>0</v>
      </c>
    </row>
    <row r="1327" spans="2:18" ht="15.75" customHeight="1">
      <c r="B1327" s="107" t="s">
        <v>576</v>
      </c>
      <c r="C1327" s="107" t="s">
        <v>448</v>
      </c>
      <c r="D1327" s="107" t="s">
        <v>650</v>
      </c>
      <c r="E1327" s="107" t="str">
        <f t="shared" si="309"/>
        <v>storage</v>
      </c>
      <c r="F1327" s="107">
        <f>F601/SUMIFS(F$3:F$722,$B$3:$B$722,$B1327)*SUMIFS(Calculations!$E$3:$E$53,Calculations!$A$3:$A$53,$B1327)</f>
        <v>0</v>
      </c>
      <c r="G1327" s="107">
        <f>G601/SUMIFS(G$3:G$722,$B$3:$B$722,$B1327)*SUMIFS(Calculations!$E$3:$E$53,Calculations!$A$3:$A$53,$B1327)</f>
        <v>0</v>
      </c>
      <c r="H1327" s="107">
        <f>H601/SUMIFS(H$3:H$722,$B$3:$B$722,$B1327)*SUMIFS(Calculations!$E$3:$E$53,Calculations!$A$3:$A$53,$B1327)</f>
        <v>0</v>
      </c>
      <c r="I1327" s="107">
        <f>I601/SUMIFS(I$3:I$722,$B$3:$B$722,$B1327)*SUMIFS(Calculations!$E$3:$E$53,Calculations!$A$3:$A$53,$B1327)</f>
        <v>0</v>
      </c>
      <c r="J1327" s="107">
        <f>J601/SUMIFS(J$3:J$722,$B$3:$B$722,$B1327)*SUMIFS(Calculations!$E$3:$E$53,Calculations!$A$3:$A$53,$B1327)</f>
        <v>0</v>
      </c>
      <c r="K1327" s="107">
        <f>K601/SUMIFS(K$3:K$722,$B$3:$B$722,$B1327)*SUMIFS(Calculations!$E$3:$E$53,Calculations!$A$3:$A$53,$B1327)</f>
        <v>0</v>
      </c>
      <c r="L1327" s="107">
        <f>L601/SUMIFS(L$3:L$722,$B$3:$B$722,$B1327)*SUMIFS(Calculations!$E$3:$E$53,Calculations!$A$3:$A$53,$B1327)</f>
        <v>0</v>
      </c>
      <c r="M1327" s="107">
        <f>M601/SUMIFS(M$3:M$722,$B$3:$B$722,$B1327)*SUMIFS(Calculations!$E$3:$E$53,Calculations!$A$3:$A$53,$B1327)</f>
        <v>0</v>
      </c>
      <c r="N1327" s="107">
        <f>N601/SUMIFS(N$3:N$722,$B$3:$B$722,$B1327)*SUMIFS(Calculations!$E$3:$E$53,Calculations!$A$3:$A$53,$B1327)</f>
        <v>0</v>
      </c>
      <c r="O1327" s="107">
        <f>O601/SUMIFS(O$3:O$722,$B$3:$B$722,$B1327)*SUMIFS(Calculations!$E$3:$E$53,Calculations!$A$3:$A$53,$B1327)</f>
        <v>0</v>
      </c>
      <c r="P1327" s="107">
        <f>P601/SUMIFS(P$3:P$722,$B$3:$B$722,$B1327)*SUMIFS(Calculations!$E$3:$E$53,Calculations!$A$3:$A$53,$B1327)</f>
        <v>0</v>
      </c>
      <c r="Q1327" s="107">
        <f>Q601/SUMIFS(Q$3:Q$722,$B$3:$B$722,$B1327)*SUMIFS(Calculations!$E$3:$E$53,Calculations!$A$3:$A$53,$B1327)</f>
        <v>0</v>
      </c>
      <c r="R1327" s="107">
        <f>R601/SUMIFS(R$3:R$722,$B$3:$B$722,$B1327)*SUMIFS(Calculations!$E$3:$E$53,Calculations!$A$3:$A$53,$B1327)</f>
        <v>0</v>
      </c>
    </row>
    <row r="1328" spans="2:18" ht="15.75" customHeight="1">
      <c r="B1328" s="107" t="s">
        <v>576</v>
      </c>
      <c r="C1328" s="107" t="s">
        <v>448</v>
      </c>
      <c r="D1328" s="107" t="s">
        <v>652</v>
      </c>
      <c r="E1328" s="107" t="str">
        <f t="shared" si="309"/>
        <v>solar PV</v>
      </c>
      <c r="F1328" s="107">
        <f>F602/SUMIFS(F$3:F$722,$B$3:$B$722,$B1328)*SUMIFS(Calculations!$E$3:$E$53,Calculations!$A$3:$A$53,$B1328)</f>
        <v>0</v>
      </c>
      <c r="G1328" s="107">
        <f>G602/SUMIFS(G$3:G$722,$B$3:$B$722,$B1328)*SUMIFS(Calculations!$E$3:$E$53,Calculations!$A$3:$A$53,$B1328)</f>
        <v>0</v>
      </c>
      <c r="H1328" s="107">
        <f>H602/SUMIFS(H$3:H$722,$B$3:$B$722,$B1328)*SUMIFS(Calculations!$E$3:$E$53,Calculations!$A$3:$A$53,$B1328)</f>
        <v>0</v>
      </c>
      <c r="I1328" s="107">
        <f>I602/SUMIFS(I$3:I$722,$B$3:$B$722,$B1328)*SUMIFS(Calculations!$E$3:$E$53,Calculations!$A$3:$A$53,$B1328)</f>
        <v>0</v>
      </c>
      <c r="J1328" s="107">
        <f>J602/SUMIFS(J$3:J$722,$B$3:$B$722,$B1328)*SUMIFS(Calculations!$E$3:$E$53,Calculations!$A$3:$A$53,$B1328)</f>
        <v>0</v>
      </c>
      <c r="K1328" s="107">
        <f>K602/SUMIFS(K$3:K$722,$B$3:$B$722,$B1328)*SUMIFS(Calculations!$E$3:$E$53,Calculations!$A$3:$A$53,$B1328)</f>
        <v>0</v>
      </c>
      <c r="L1328" s="107">
        <f>L602/SUMIFS(L$3:L$722,$B$3:$B$722,$B1328)*SUMIFS(Calculations!$E$3:$E$53,Calculations!$A$3:$A$53,$B1328)</f>
        <v>0</v>
      </c>
      <c r="M1328" s="107">
        <f>M602/SUMIFS(M$3:M$722,$B$3:$B$722,$B1328)*SUMIFS(Calculations!$E$3:$E$53,Calculations!$A$3:$A$53,$B1328)</f>
        <v>0</v>
      </c>
      <c r="N1328" s="107">
        <f>N602/SUMIFS(N$3:N$722,$B$3:$B$722,$B1328)*SUMIFS(Calculations!$E$3:$E$53,Calculations!$A$3:$A$53,$B1328)</f>
        <v>0</v>
      </c>
      <c r="O1328" s="107">
        <f>O602/SUMIFS(O$3:O$722,$B$3:$B$722,$B1328)*SUMIFS(Calculations!$E$3:$E$53,Calculations!$A$3:$A$53,$B1328)</f>
        <v>0</v>
      </c>
      <c r="P1328" s="107">
        <f>P602/SUMIFS(P$3:P$722,$B$3:$B$722,$B1328)*SUMIFS(Calculations!$E$3:$E$53,Calculations!$A$3:$A$53,$B1328)</f>
        <v>0</v>
      </c>
      <c r="Q1328" s="107">
        <f>Q602/SUMIFS(Q$3:Q$722,$B$3:$B$722,$B1328)*SUMIFS(Calculations!$E$3:$E$53,Calculations!$A$3:$A$53,$B1328)</f>
        <v>0</v>
      </c>
      <c r="R1328" s="107">
        <f>R602/SUMIFS(R$3:R$722,$B$3:$B$722,$B1328)*SUMIFS(Calculations!$E$3:$E$53,Calculations!$A$3:$A$53,$B1328)</f>
        <v>0</v>
      </c>
    </row>
    <row r="1329" spans="2:18" ht="15.75" customHeight="1">
      <c r="B1329" s="107" t="s">
        <v>577</v>
      </c>
      <c r="C1329" s="107" t="s">
        <v>448</v>
      </c>
      <c r="D1329" s="107" t="s">
        <v>638</v>
      </c>
      <c r="E1329" s="107" t="str">
        <f t="shared" si="309"/>
        <v>biomass</v>
      </c>
      <c r="F1329" s="107">
        <f>F603/SUMIFS(F$3:F$722,$B$3:$B$722,$B1329)*SUMIFS(Calculations!$E$3:$E$53,Calculations!$A$3:$A$53,$B1329)</f>
        <v>0</v>
      </c>
      <c r="G1329" s="107">
        <f>G603/SUMIFS(G$3:G$722,$B$3:$B$722,$B1329)*SUMIFS(Calculations!$E$3:$E$53,Calculations!$A$3:$A$53,$B1329)</f>
        <v>0</v>
      </c>
      <c r="H1329" s="107">
        <f>H603/SUMIFS(H$3:H$722,$B$3:$B$722,$B1329)*SUMIFS(Calculations!$E$3:$E$53,Calculations!$A$3:$A$53,$B1329)</f>
        <v>0</v>
      </c>
      <c r="I1329" s="107">
        <f>I603/SUMIFS(I$3:I$722,$B$3:$B$722,$B1329)*SUMIFS(Calculations!$E$3:$E$53,Calculations!$A$3:$A$53,$B1329)</f>
        <v>0</v>
      </c>
      <c r="J1329" s="107">
        <f>J603/SUMIFS(J$3:J$722,$B$3:$B$722,$B1329)*SUMIFS(Calculations!$E$3:$E$53,Calculations!$A$3:$A$53,$B1329)</f>
        <v>0</v>
      </c>
      <c r="K1329" s="107">
        <f>K603/SUMIFS(K$3:K$722,$B$3:$B$722,$B1329)*SUMIFS(Calculations!$E$3:$E$53,Calculations!$A$3:$A$53,$B1329)</f>
        <v>0</v>
      </c>
      <c r="L1329" s="107">
        <f>L603/SUMIFS(L$3:L$722,$B$3:$B$722,$B1329)*SUMIFS(Calculations!$E$3:$E$53,Calculations!$A$3:$A$53,$B1329)</f>
        <v>0</v>
      </c>
      <c r="M1329" s="107">
        <f>M603/SUMIFS(M$3:M$722,$B$3:$B$722,$B1329)*SUMIFS(Calculations!$E$3:$E$53,Calculations!$A$3:$A$53,$B1329)</f>
        <v>0</v>
      </c>
      <c r="N1329" s="107">
        <f>N603/SUMIFS(N$3:N$722,$B$3:$B$722,$B1329)*SUMIFS(Calculations!$E$3:$E$53,Calculations!$A$3:$A$53,$B1329)</f>
        <v>0</v>
      </c>
      <c r="O1329" s="107">
        <f>O603/SUMIFS(O$3:O$722,$B$3:$B$722,$B1329)*SUMIFS(Calculations!$E$3:$E$53,Calculations!$A$3:$A$53,$B1329)</f>
        <v>0</v>
      </c>
      <c r="P1329" s="107">
        <f>P603/SUMIFS(P$3:P$722,$B$3:$B$722,$B1329)*SUMIFS(Calculations!$E$3:$E$53,Calculations!$A$3:$A$53,$B1329)</f>
        <v>0</v>
      </c>
      <c r="Q1329" s="107">
        <f>Q603/SUMIFS(Q$3:Q$722,$B$3:$B$722,$B1329)*SUMIFS(Calculations!$E$3:$E$53,Calculations!$A$3:$A$53,$B1329)</f>
        <v>0</v>
      </c>
      <c r="R1329" s="107">
        <f>R603/SUMIFS(R$3:R$722,$B$3:$B$722,$B1329)*SUMIFS(Calculations!$E$3:$E$53,Calculations!$A$3:$A$53,$B1329)</f>
        <v>0</v>
      </c>
    </row>
    <row r="1330" spans="2:18" ht="15.75" customHeight="1">
      <c r="B1330" s="107" t="s">
        <v>577</v>
      </c>
      <c r="C1330" s="107" t="s">
        <v>448</v>
      </c>
      <c r="D1330" s="107" t="s">
        <v>639</v>
      </c>
      <c r="E1330" s="107" t="str">
        <f t="shared" si="309"/>
        <v>hard coal</v>
      </c>
      <c r="F1330" s="107">
        <f>F604/SUMIFS(F$3:F$722,$B$3:$B$722,$B1330)*SUMIFS(Calculations!$E$3:$E$53,Calculations!$A$3:$A$53,$B1330)</f>
        <v>0</v>
      </c>
      <c r="G1330" s="107">
        <f>G604/SUMIFS(G$3:G$722,$B$3:$B$722,$B1330)*SUMIFS(Calculations!$E$3:$E$53,Calculations!$A$3:$A$53,$B1330)</f>
        <v>0</v>
      </c>
      <c r="H1330" s="107">
        <f>H604/SUMIFS(H$3:H$722,$B$3:$B$722,$B1330)*SUMIFS(Calculations!$E$3:$E$53,Calculations!$A$3:$A$53,$B1330)</f>
        <v>0</v>
      </c>
      <c r="I1330" s="107">
        <f>I604/SUMIFS(I$3:I$722,$B$3:$B$722,$B1330)*SUMIFS(Calculations!$E$3:$E$53,Calculations!$A$3:$A$53,$B1330)</f>
        <v>0</v>
      </c>
      <c r="J1330" s="107">
        <f>J604/SUMIFS(J$3:J$722,$B$3:$B$722,$B1330)*SUMIFS(Calculations!$E$3:$E$53,Calculations!$A$3:$A$53,$B1330)</f>
        <v>0</v>
      </c>
      <c r="K1330" s="107">
        <f>K604/SUMIFS(K$3:K$722,$B$3:$B$722,$B1330)*SUMIFS(Calculations!$E$3:$E$53,Calculations!$A$3:$A$53,$B1330)</f>
        <v>0</v>
      </c>
      <c r="L1330" s="107">
        <f>L604/SUMIFS(L$3:L$722,$B$3:$B$722,$B1330)*SUMIFS(Calculations!$E$3:$E$53,Calculations!$A$3:$A$53,$B1330)</f>
        <v>0</v>
      </c>
      <c r="M1330" s="107">
        <f>M604/SUMIFS(M$3:M$722,$B$3:$B$722,$B1330)*SUMIFS(Calculations!$E$3:$E$53,Calculations!$A$3:$A$53,$B1330)</f>
        <v>0</v>
      </c>
      <c r="N1330" s="107">
        <f>N604/SUMIFS(N$3:N$722,$B$3:$B$722,$B1330)*SUMIFS(Calculations!$E$3:$E$53,Calculations!$A$3:$A$53,$B1330)</f>
        <v>0</v>
      </c>
      <c r="O1330" s="107">
        <f>O604/SUMIFS(O$3:O$722,$B$3:$B$722,$B1330)*SUMIFS(Calculations!$E$3:$E$53,Calculations!$A$3:$A$53,$B1330)</f>
        <v>0</v>
      </c>
      <c r="P1330" s="107">
        <f>P604/SUMIFS(P$3:P$722,$B$3:$B$722,$B1330)*SUMIFS(Calculations!$E$3:$E$53,Calculations!$A$3:$A$53,$B1330)</f>
        <v>0</v>
      </c>
      <c r="Q1330" s="107">
        <f>Q604/SUMIFS(Q$3:Q$722,$B$3:$B$722,$B1330)*SUMIFS(Calculations!$E$3:$E$53,Calculations!$A$3:$A$53,$B1330)</f>
        <v>0</v>
      </c>
      <c r="R1330" s="107">
        <f>R604/SUMIFS(R$3:R$722,$B$3:$B$722,$B1330)*SUMIFS(Calculations!$E$3:$E$53,Calculations!$A$3:$A$53,$B1330)</f>
        <v>0</v>
      </c>
    </row>
    <row r="1331" spans="2:18" ht="15.75" customHeight="1">
      <c r="B1331" s="107" t="s">
        <v>577</v>
      </c>
      <c r="C1331" s="107" t="s">
        <v>448</v>
      </c>
      <c r="D1331" s="107" t="s">
        <v>640</v>
      </c>
      <c r="E1331" s="107" t="str">
        <f t="shared" si="309"/>
        <v>solar thermal</v>
      </c>
      <c r="F1331" s="107">
        <f>F605/SUMIFS(F$3:F$722,$B$3:$B$722,$B1331)*SUMIFS(Calculations!$E$3:$E$53,Calculations!$A$3:$A$53,$B1331)</f>
        <v>0</v>
      </c>
      <c r="G1331" s="107">
        <f>G605/SUMIFS(G$3:G$722,$B$3:$B$722,$B1331)*SUMIFS(Calculations!$E$3:$E$53,Calculations!$A$3:$A$53,$B1331)</f>
        <v>0</v>
      </c>
      <c r="H1331" s="107">
        <f>H605/SUMIFS(H$3:H$722,$B$3:$B$722,$B1331)*SUMIFS(Calculations!$E$3:$E$53,Calculations!$A$3:$A$53,$B1331)</f>
        <v>0</v>
      </c>
      <c r="I1331" s="107">
        <f>I605/SUMIFS(I$3:I$722,$B$3:$B$722,$B1331)*SUMIFS(Calculations!$E$3:$E$53,Calculations!$A$3:$A$53,$B1331)</f>
        <v>0</v>
      </c>
      <c r="J1331" s="107">
        <f>J605/SUMIFS(J$3:J$722,$B$3:$B$722,$B1331)*SUMIFS(Calculations!$E$3:$E$53,Calculations!$A$3:$A$53,$B1331)</f>
        <v>0</v>
      </c>
      <c r="K1331" s="107">
        <f>K605/SUMIFS(K$3:K$722,$B$3:$B$722,$B1331)*SUMIFS(Calculations!$E$3:$E$53,Calculations!$A$3:$A$53,$B1331)</f>
        <v>0</v>
      </c>
      <c r="L1331" s="107">
        <f>L605/SUMIFS(L$3:L$722,$B$3:$B$722,$B1331)*SUMIFS(Calculations!$E$3:$E$53,Calculations!$A$3:$A$53,$B1331)</f>
        <v>0</v>
      </c>
      <c r="M1331" s="107">
        <f>M605/SUMIFS(M$3:M$722,$B$3:$B$722,$B1331)*SUMIFS(Calculations!$E$3:$E$53,Calculations!$A$3:$A$53,$B1331)</f>
        <v>0</v>
      </c>
      <c r="N1331" s="107">
        <f>N605/SUMIFS(N$3:N$722,$B$3:$B$722,$B1331)*SUMIFS(Calculations!$E$3:$E$53,Calculations!$A$3:$A$53,$B1331)</f>
        <v>0</v>
      </c>
      <c r="O1331" s="107">
        <f>O605/SUMIFS(O$3:O$722,$B$3:$B$722,$B1331)*SUMIFS(Calculations!$E$3:$E$53,Calculations!$A$3:$A$53,$B1331)</f>
        <v>0</v>
      </c>
      <c r="P1331" s="107">
        <f>P605/SUMIFS(P$3:P$722,$B$3:$B$722,$B1331)*SUMIFS(Calculations!$E$3:$E$53,Calculations!$A$3:$A$53,$B1331)</f>
        <v>0</v>
      </c>
      <c r="Q1331" s="107">
        <f>Q605/SUMIFS(Q$3:Q$722,$B$3:$B$722,$B1331)*SUMIFS(Calculations!$E$3:$E$53,Calculations!$A$3:$A$53,$B1331)</f>
        <v>0</v>
      </c>
      <c r="R1331" s="107">
        <f>R605/SUMIFS(R$3:R$722,$B$3:$B$722,$B1331)*SUMIFS(Calculations!$E$3:$E$53,Calculations!$A$3:$A$53,$B1331)</f>
        <v>0</v>
      </c>
    </row>
    <row r="1332" spans="2:18" ht="15.75" customHeight="1">
      <c r="B1332" s="107" t="s">
        <v>577</v>
      </c>
      <c r="C1332" s="107" t="s">
        <v>448</v>
      </c>
      <c r="D1332" s="107" t="s">
        <v>641</v>
      </c>
      <c r="E1332" s="107" t="str">
        <f t="shared" si="309"/>
        <v>geothermal</v>
      </c>
      <c r="F1332" s="107">
        <f>F606/SUMIFS(F$3:F$722,$B$3:$B$722,$B1332)*SUMIFS(Calculations!$E$3:$E$53,Calculations!$A$3:$A$53,$B1332)</f>
        <v>0</v>
      </c>
      <c r="G1332" s="107">
        <f>G606/SUMIFS(G$3:G$722,$B$3:$B$722,$B1332)*SUMIFS(Calculations!$E$3:$E$53,Calculations!$A$3:$A$53,$B1332)</f>
        <v>0</v>
      </c>
      <c r="H1332" s="107">
        <f>H606/SUMIFS(H$3:H$722,$B$3:$B$722,$B1332)*SUMIFS(Calculations!$E$3:$E$53,Calculations!$A$3:$A$53,$B1332)</f>
        <v>0</v>
      </c>
      <c r="I1332" s="107">
        <f>I606/SUMIFS(I$3:I$722,$B$3:$B$722,$B1332)*SUMIFS(Calculations!$E$3:$E$53,Calculations!$A$3:$A$53,$B1332)</f>
        <v>0</v>
      </c>
      <c r="J1332" s="107">
        <f>J606/SUMIFS(J$3:J$722,$B$3:$B$722,$B1332)*SUMIFS(Calculations!$E$3:$E$53,Calculations!$A$3:$A$53,$B1332)</f>
        <v>0</v>
      </c>
      <c r="K1332" s="107">
        <f>K606/SUMIFS(K$3:K$722,$B$3:$B$722,$B1332)*SUMIFS(Calculations!$E$3:$E$53,Calculations!$A$3:$A$53,$B1332)</f>
        <v>0</v>
      </c>
      <c r="L1332" s="107">
        <f>L606/SUMIFS(L$3:L$722,$B$3:$B$722,$B1332)*SUMIFS(Calculations!$E$3:$E$53,Calculations!$A$3:$A$53,$B1332)</f>
        <v>0</v>
      </c>
      <c r="M1332" s="107">
        <f>M606/SUMIFS(M$3:M$722,$B$3:$B$722,$B1332)*SUMIFS(Calculations!$E$3:$E$53,Calculations!$A$3:$A$53,$B1332)</f>
        <v>0</v>
      </c>
      <c r="N1332" s="107">
        <f>N606/SUMIFS(N$3:N$722,$B$3:$B$722,$B1332)*SUMIFS(Calculations!$E$3:$E$53,Calculations!$A$3:$A$53,$B1332)</f>
        <v>0</v>
      </c>
      <c r="O1332" s="107">
        <f>O606/SUMIFS(O$3:O$722,$B$3:$B$722,$B1332)*SUMIFS(Calculations!$E$3:$E$53,Calculations!$A$3:$A$53,$B1332)</f>
        <v>0</v>
      </c>
      <c r="P1332" s="107">
        <f>P606/SUMIFS(P$3:P$722,$B$3:$B$722,$B1332)*SUMIFS(Calculations!$E$3:$E$53,Calculations!$A$3:$A$53,$B1332)</f>
        <v>0</v>
      </c>
      <c r="Q1332" s="107">
        <f>Q606/SUMIFS(Q$3:Q$722,$B$3:$B$722,$B1332)*SUMIFS(Calculations!$E$3:$E$53,Calculations!$A$3:$A$53,$B1332)</f>
        <v>0</v>
      </c>
      <c r="R1332" s="107">
        <f>R606/SUMIFS(R$3:R$722,$B$3:$B$722,$B1332)*SUMIFS(Calculations!$E$3:$E$53,Calculations!$A$3:$A$53,$B1332)</f>
        <v>0</v>
      </c>
    </row>
    <row r="1333" spans="2:18" ht="15.75" customHeight="1">
      <c r="B1333" s="107" t="s">
        <v>577</v>
      </c>
      <c r="C1333" s="107" t="s">
        <v>448</v>
      </c>
      <c r="D1333" s="107" t="s">
        <v>642</v>
      </c>
      <c r="E1333" s="107" t="str">
        <f t="shared" si="309"/>
        <v>hydro</v>
      </c>
      <c r="F1333" s="107">
        <f>F607/SUMIFS(F$3:F$722,$B$3:$B$722,$B1333)*SUMIFS(Calculations!$E$3:$E$53,Calculations!$A$3:$A$53,$B1333)</f>
        <v>0</v>
      </c>
      <c r="G1333" s="107">
        <f>G607/SUMIFS(G$3:G$722,$B$3:$B$722,$B1333)*SUMIFS(Calculations!$E$3:$E$53,Calculations!$A$3:$A$53,$B1333)</f>
        <v>0</v>
      </c>
      <c r="H1333" s="107">
        <f>H607/SUMIFS(H$3:H$722,$B$3:$B$722,$B1333)*SUMIFS(Calculations!$E$3:$E$53,Calculations!$A$3:$A$53,$B1333)</f>
        <v>0</v>
      </c>
      <c r="I1333" s="107">
        <f>I607/SUMIFS(I$3:I$722,$B$3:$B$722,$B1333)*SUMIFS(Calculations!$E$3:$E$53,Calculations!$A$3:$A$53,$B1333)</f>
        <v>0</v>
      </c>
      <c r="J1333" s="107">
        <f>J607/SUMIFS(J$3:J$722,$B$3:$B$722,$B1333)*SUMIFS(Calculations!$E$3:$E$53,Calculations!$A$3:$A$53,$B1333)</f>
        <v>0</v>
      </c>
      <c r="K1333" s="107">
        <f>K607/SUMIFS(K$3:K$722,$B$3:$B$722,$B1333)*SUMIFS(Calculations!$E$3:$E$53,Calculations!$A$3:$A$53,$B1333)</f>
        <v>0</v>
      </c>
      <c r="L1333" s="107">
        <f>L607/SUMIFS(L$3:L$722,$B$3:$B$722,$B1333)*SUMIFS(Calculations!$E$3:$E$53,Calculations!$A$3:$A$53,$B1333)</f>
        <v>0</v>
      </c>
      <c r="M1333" s="107">
        <f>M607/SUMIFS(M$3:M$722,$B$3:$B$722,$B1333)*SUMIFS(Calculations!$E$3:$E$53,Calculations!$A$3:$A$53,$B1333)</f>
        <v>0</v>
      </c>
      <c r="N1333" s="107">
        <f>N607/SUMIFS(N$3:N$722,$B$3:$B$722,$B1333)*SUMIFS(Calculations!$E$3:$E$53,Calculations!$A$3:$A$53,$B1333)</f>
        <v>0</v>
      </c>
      <c r="O1333" s="107">
        <f>O607/SUMIFS(O$3:O$722,$B$3:$B$722,$B1333)*SUMIFS(Calculations!$E$3:$E$53,Calculations!$A$3:$A$53,$B1333)</f>
        <v>0</v>
      </c>
      <c r="P1333" s="107">
        <f>P607/SUMIFS(P$3:P$722,$B$3:$B$722,$B1333)*SUMIFS(Calculations!$E$3:$E$53,Calculations!$A$3:$A$53,$B1333)</f>
        <v>0</v>
      </c>
      <c r="Q1333" s="107">
        <f>Q607/SUMIFS(Q$3:Q$722,$B$3:$B$722,$B1333)*SUMIFS(Calculations!$E$3:$E$53,Calculations!$A$3:$A$53,$B1333)</f>
        <v>0</v>
      </c>
      <c r="R1333" s="107">
        <f>R607/SUMIFS(R$3:R$722,$B$3:$B$722,$B1333)*SUMIFS(Calculations!$E$3:$E$53,Calculations!$A$3:$A$53,$B1333)</f>
        <v>0</v>
      </c>
    </row>
    <row r="1334" spans="2:18" ht="15.75" customHeight="1">
      <c r="B1334" s="107" t="s">
        <v>577</v>
      </c>
      <c r="C1334" s="107" t="s">
        <v>448</v>
      </c>
      <c r="D1334" s="107" t="s">
        <v>632</v>
      </c>
      <c r="E1334" s="107" t="str">
        <f t="shared" si="309"/>
        <v>hydro</v>
      </c>
      <c r="F1334" s="107">
        <f>F608/SUMIFS(F$3:F$722,$B$3:$B$722,$B1334)*SUMIFS(Calculations!$E$3:$E$53,Calculations!$A$3:$A$53,$B1334)</f>
        <v>0</v>
      </c>
      <c r="G1334" s="107">
        <f>G608/SUMIFS(G$3:G$722,$B$3:$B$722,$B1334)*SUMIFS(Calculations!$E$3:$E$53,Calculations!$A$3:$A$53,$B1334)</f>
        <v>0</v>
      </c>
      <c r="H1334" s="107">
        <f>H608/SUMIFS(H$3:H$722,$B$3:$B$722,$B1334)*SUMIFS(Calculations!$E$3:$E$53,Calculations!$A$3:$A$53,$B1334)</f>
        <v>0</v>
      </c>
      <c r="I1334" s="107">
        <f>I608/SUMIFS(I$3:I$722,$B$3:$B$722,$B1334)*SUMIFS(Calculations!$E$3:$E$53,Calculations!$A$3:$A$53,$B1334)</f>
        <v>0</v>
      </c>
      <c r="J1334" s="107">
        <f>J608/SUMIFS(J$3:J$722,$B$3:$B$722,$B1334)*SUMIFS(Calculations!$E$3:$E$53,Calculations!$A$3:$A$53,$B1334)</f>
        <v>0</v>
      </c>
      <c r="K1334" s="107">
        <f>K608/SUMIFS(K$3:K$722,$B$3:$B$722,$B1334)*SUMIFS(Calculations!$E$3:$E$53,Calculations!$A$3:$A$53,$B1334)</f>
        <v>0</v>
      </c>
      <c r="L1334" s="107">
        <f>L608/SUMIFS(L$3:L$722,$B$3:$B$722,$B1334)*SUMIFS(Calculations!$E$3:$E$53,Calculations!$A$3:$A$53,$B1334)</f>
        <v>0</v>
      </c>
      <c r="M1334" s="107">
        <f>M608/SUMIFS(M$3:M$722,$B$3:$B$722,$B1334)*SUMIFS(Calculations!$E$3:$E$53,Calculations!$A$3:$A$53,$B1334)</f>
        <v>0</v>
      </c>
      <c r="N1334" s="107">
        <f>N608/SUMIFS(N$3:N$722,$B$3:$B$722,$B1334)*SUMIFS(Calculations!$E$3:$E$53,Calculations!$A$3:$A$53,$B1334)</f>
        <v>0</v>
      </c>
      <c r="O1334" s="107">
        <f>O608/SUMIFS(O$3:O$722,$B$3:$B$722,$B1334)*SUMIFS(Calculations!$E$3:$E$53,Calculations!$A$3:$A$53,$B1334)</f>
        <v>0</v>
      </c>
      <c r="P1334" s="107">
        <f>P608/SUMIFS(P$3:P$722,$B$3:$B$722,$B1334)*SUMIFS(Calculations!$E$3:$E$53,Calculations!$A$3:$A$53,$B1334)</f>
        <v>0</v>
      </c>
      <c r="Q1334" s="107">
        <f>Q608/SUMIFS(Q$3:Q$722,$B$3:$B$722,$B1334)*SUMIFS(Calculations!$E$3:$E$53,Calculations!$A$3:$A$53,$B1334)</f>
        <v>0</v>
      </c>
      <c r="R1334" s="107">
        <f>R608/SUMIFS(R$3:R$722,$B$3:$B$722,$B1334)*SUMIFS(Calculations!$E$3:$E$53,Calculations!$A$3:$A$53,$B1334)</f>
        <v>0</v>
      </c>
    </row>
    <row r="1335" spans="2:18" ht="15.75" customHeight="1">
      <c r="B1335" s="107" t="s">
        <v>577</v>
      </c>
      <c r="C1335" s="107" t="s">
        <v>448</v>
      </c>
      <c r="D1335" s="107" t="s">
        <v>643</v>
      </c>
      <c r="E1335" s="107" t="str">
        <f t="shared" si="309"/>
        <v>onshore wind</v>
      </c>
      <c r="F1335" s="107">
        <f>F609/SUMIFS(F$3:F$722,$B$3:$B$722,$B1335)*SUMIFS(Calculations!$E$3:$E$53,Calculations!$A$3:$A$53,$B1335)</f>
        <v>0</v>
      </c>
      <c r="G1335" s="107">
        <f>G609/SUMIFS(G$3:G$722,$B$3:$B$722,$B1335)*SUMIFS(Calculations!$E$3:$E$53,Calculations!$A$3:$A$53,$B1335)</f>
        <v>0</v>
      </c>
      <c r="H1335" s="107">
        <f>H609/SUMIFS(H$3:H$722,$B$3:$B$722,$B1335)*SUMIFS(Calculations!$E$3:$E$53,Calculations!$A$3:$A$53,$B1335)</f>
        <v>0</v>
      </c>
      <c r="I1335" s="107">
        <f>I609/SUMIFS(I$3:I$722,$B$3:$B$722,$B1335)*SUMIFS(Calculations!$E$3:$E$53,Calculations!$A$3:$A$53,$B1335)</f>
        <v>0</v>
      </c>
      <c r="J1335" s="107">
        <f>J609/SUMIFS(J$3:J$722,$B$3:$B$722,$B1335)*SUMIFS(Calculations!$E$3:$E$53,Calculations!$A$3:$A$53,$B1335)</f>
        <v>0</v>
      </c>
      <c r="K1335" s="107">
        <f>K609/SUMIFS(K$3:K$722,$B$3:$B$722,$B1335)*SUMIFS(Calculations!$E$3:$E$53,Calculations!$A$3:$A$53,$B1335)</f>
        <v>0</v>
      </c>
      <c r="L1335" s="107">
        <f>L609/SUMIFS(L$3:L$722,$B$3:$B$722,$B1335)*SUMIFS(Calculations!$E$3:$E$53,Calculations!$A$3:$A$53,$B1335)</f>
        <v>0</v>
      </c>
      <c r="M1335" s="107">
        <f>M609/SUMIFS(M$3:M$722,$B$3:$B$722,$B1335)*SUMIFS(Calculations!$E$3:$E$53,Calculations!$A$3:$A$53,$B1335)</f>
        <v>0</v>
      </c>
      <c r="N1335" s="107">
        <f>N609/SUMIFS(N$3:N$722,$B$3:$B$722,$B1335)*SUMIFS(Calculations!$E$3:$E$53,Calculations!$A$3:$A$53,$B1335)</f>
        <v>0</v>
      </c>
      <c r="O1335" s="107">
        <f>O609/SUMIFS(O$3:O$722,$B$3:$B$722,$B1335)*SUMIFS(Calculations!$E$3:$E$53,Calculations!$A$3:$A$53,$B1335)</f>
        <v>0</v>
      </c>
      <c r="P1335" s="107">
        <f>P609/SUMIFS(P$3:P$722,$B$3:$B$722,$B1335)*SUMIFS(Calculations!$E$3:$E$53,Calculations!$A$3:$A$53,$B1335)</f>
        <v>0</v>
      </c>
      <c r="Q1335" s="107">
        <f>Q609/SUMIFS(Q$3:Q$722,$B$3:$B$722,$B1335)*SUMIFS(Calculations!$E$3:$E$53,Calculations!$A$3:$A$53,$B1335)</f>
        <v>0</v>
      </c>
      <c r="R1335" s="107">
        <f>R609/SUMIFS(R$3:R$722,$B$3:$B$722,$B1335)*SUMIFS(Calculations!$E$3:$E$53,Calculations!$A$3:$A$53,$B1335)</f>
        <v>0</v>
      </c>
    </row>
    <row r="1336" spans="2:18" ht="15.75" customHeight="1">
      <c r="B1336" s="107" t="s">
        <v>577</v>
      </c>
      <c r="C1336" s="107" t="s">
        <v>448</v>
      </c>
      <c r="D1336" s="107" t="s">
        <v>644</v>
      </c>
      <c r="E1336" s="107" t="str">
        <f t="shared" si="309"/>
        <v>natural gas nonpeaker</v>
      </c>
      <c r="F1336" s="107">
        <f>F610/SUMIFS(F$3:F$722,$B$3:$B$722,$B1336)*SUMIFS(Calculations!$E$3:$E$53,Calculations!$A$3:$A$53,$B1336)</f>
        <v>0</v>
      </c>
      <c r="G1336" s="107">
        <f>G610/SUMIFS(G$3:G$722,$B$3:$B$722,$B1336)*SUMIFS(Calculations!$E$3:$E$53,Calculations!$A$3:$A$53,$B1336)</f>
        <v>0</v>
      </c>
      <c r="H1336" s="107">
        <f>H610/SUMIFS(H$3:H$722,$B$3:$B$722,$B1336)*SUMIFS(Calculations!$E$3:$E$53,Calculations!$A$3:$A$53,$B1336)</f>
        <v>0</v>
      </c>
      <c r="I1336" s="107">
        <f>I610/SUMIFS(I$3:I$722,$B$3:$B$722,$B1336)*SUMIFS(Calculations!$E$3:$E$53,Calculations!$A$3:$A$53,$B1336)</f>
        <v>0</v>
      </c>
      <c r="J1336" s="107">
        <f>J610/SUMIFS(J$3:J$722,$B$3:$B$722,$B1336)*SUMIFS(Calculations!$E$3:$E$53,Calculations!$A$3:$A$53,$B1336)</f>
        <v>0</v>
      </c>
      <c r="K1336" s="107">
        <f>K610/SUMIFS(K$3:K$722,$B$3:$B$722,$B1336)*SUMIFS(Calculations!$E$3:$E$53,Calculations!$A$3:$A$53,$B1336)</f>
        <v>0</v>
      </c>
      <c r="L1336" s="107">
        <f>L610/SUMIFS(L$3:L$722,$B$3:$B$722,$B1336)*SUMIFS(Calculations!$E$3:$E$53,Calculations!$A$3:$A$53,$B1336)</f>
        <v>0</v>
      </c>
      <c r="M1336" s="107">
        <f>M610/SUMIFS(M$3:M$722,$B$3:$B$722,$B1336)*SUMIFS(Calculations!$E$3:$E$53,Calculations!$A$3:$A$53,$B1336)</f>
        <v>0</v>
      </c>
      <c r="N1336" s="107">
        <f>N610/SUMIFS(N$3:N$722,$B$3:$B$722,$B1336)*SUMIFS(Calculations!$E$3:$E$53,Calculations!$A$3:$A$53,$B1336)</f>
        <v>0</v>
      </c>
      <c r="O1336" s="107">
        <f>O610/SUMIFS(O$3:O$722,$B$3:$B$722,$B1336)*SUMIFS(Calculations!$E$3:$E$53,Calculations!$A$3:$A$53,$B1336)</f>
        <v>0</v>
      </c>
      <c r="P1336" s="107">
        <f>P610/SUMIFS(P$3:P$722,$B$3:$B$722,$B1336)*SUMIFS(Calculations!$E$3:$E$53,Calculations!$A$3:$A$53,$B1336)</f>
        <v>0</v>
      </c>
      <c r="Q1336" s="107">
        <f>Q610/SUMIFS(Q$3:Q$722,$B$3:$B$722,$B1336)*SUMIFS(Calculations!$E$3:$E$53,Calculations!$A$3:$A$53,$B1336)</f>
        <v>0</v>
      </c>
      <c r="R1336" s="107">
        <f>R610/SUMIFS(R$3:R$722,$B$3:$B$722,$B1336)*SUMIFS(Calculations!$E$3:$E$53,Calculations!$A$3:$A$53,$B1336)</f>
        <v>0</v>
      </c>
    </row>
    <row r="1337" spans="2:18" ht="15.75" customHeight="1">
      <c r="B1337" s="107" t="s">
        <v>577</v>
      </c>
      <c r="C1337" s="107" t="s">
        <v>448</v>
      </c>
      <c r="D1337" s="107" t="s">
        <v>645</v>
      </c>
      <c r="E1337" s="107" t="str">
        <f t="shared" si="309"/>
        <v>natural gas peaker</v>
      </c>
      <c r="F1337" s="107">
        <f>F611/SUMIFS(F$3:F$722,$B$3:$B$722,$B1337)*SUMIFS(Calculations!$E$3:$E$53,Calculations!$A$3:$A$53,$B1337)</f>
        <v>0</v>
      </c>
      <c r="G1337" s="107">
        <f>G611/SUMIFS(G$3:G$722,$B$3:$B$722,$B1337)*SUMIFS(Calculations!$E$3:$E$53,Calculations!$A$3:$A$53,$B1337)</f>
        <v>0</v>
      </c>
      <c r="H1337" s="107">
        <f>H611/SUMIFS(H$3:H$722,$B$3:$B$722,$B1337)*SUMIFS(Calculations!$E$3:$E$53,Calculations!$A$3:$A$53,$B1337)</f>
        <v>0</v>
      </c>
      <c r="I1337" s="107">
        <f>I611/SUMIFS(I$3:I$722,$B$3:$B$722,$B1337)*SUMIFS(Calculations!$E$3:$E$53,Calculations!$A$3:$A$53,$B1337)</f>
        <v>0</v>
      </c>
      <c r="J1337" s="107">
        <f>J611/SUMIFS(J$3:J$722,$B$3:$B$722,$B1337)*SUMIFS(Calculations!$E$3:$E$53,Calculations!$A$3:$A$53,$B1337)</f>
        <v>0</v>
      </c>
      <c r="K1337" s="107">
        <f>K611/SUMIFS(K$3:K$722,$B$3:$B$722,$B1337)*SUMIFS(Calculations!$E$3:$E$53,Calculations!$A$3:$A$53,$B1337)</f>
        <v>0</v>
      </c>
      <c r="L1337" s="107">
        <f>L611/SUMIFS(L$3:L$722,$B$3:$B$722,$B1337)*SUMIFS(Calculations!$E$3:$E$53,Calculations!$A$3:$A$53,$B1337)</f>
        <v>0</v>
      </c>
      <c r="M1337" s="107">
        <f>M611/SUMIFS(M$3:M$722,$B$3:$B$722,$B1337)*SUMIFS(Calculations!$E$3:$E$53,Calculations!$A$3:$A$53,$B1337)</f>
        <v>0</v>
      </c>
      <c r="N1337" s="107">
        <f>N611/SUMIFS(N$3:N$722,$B$3:$B$722,$B1337)*SUMIFS(Calculations!$E$3:$E$53,Calculations!$A$3:$A$53,$B1337)</f>
        <v>0</v>
      </c>
      <c r="O1337" s="107">
        <f>O611/SUMIFS(O$3:O$722,$B$3:$B$722,$B1337)*SUMIFS(Calculations!$E$3:$E$53,Calculations!$A$3:$A$53,$B1337)</f>
        <v>0</v>
      </c>
      <c r="P1337" s="107">
        <f>P611/SUMIFS(P$3:P$722,$B$3:$B$722,$B1337)*SUMIFS(Calculations!$E$3:$E$53,Calculations!$A$3:$A$53,$B1337)</f>
        <v>0</v>
      </c>
      <c r="Q1337" s="107">
        <f>Q611/SUMIFS(Q$3:Q$722,$B$3:$B$722,$B1337)*SUMIFS(Calculations!$E$3:$E$53,Calculations!$A$3:$A$53,$B1337)</f>
        <v>0</v>
      </c>
      <c r="R1337" s="107">
        <f>R611/SUMIFS(R$3:R$722,$B$3:$B$722,$B1337)*SUMIFS(Calculations!$E$3:$E$53,Calculations!$A$3:$A$53,$B1337)</f>
        <v>0</v>
      </c>
    </row>
    <row r="1338" spans="2:18" ht="15.75" customHeight="1">
      <c r="B1338" s="107" t="s">
        <v>577</v>
      </c>
      <c r="C1338" s="107" t="s">
        <v>448</v>
      </c>
      <c r="D1338" s="107" t="s">
        <v>646</v>
      </c>
      <c r="E1338" s="107" t="str">
        <f t="shared" si="309"/>
        <v>nuclear</v>
      </c>
      <c r="F1338" s="107">
        <f>F612/SUMIFS(F$3:F$722,$B$3:$B$722,$B1338)*SUMIFS(Calculations!$E$3:$E$53,Calculations!$A$3:$A$53,$B1338)</f>
        <v>0</v>
      </c>
      <c r="G1338" s="107">
        <f>G612/SUMIFS(G$3:G$722,$B$3:$B$722,$B1338)*SUMIFS(Calculations!$E$3:$E$53,Calculations!$A$3:$A$53,$B1338)</f>
        <v>0</v>
      </c>
      <c r="H1338" s="107">
        <f>H612/SUMIFS(H$3:H$722,$B$3:$B$722,$B1338)*SUMIFS(Calculations!$E$3:$E$53,Calculations!$A$3:$A$53,$B1338)</f>
        <v>0</v>
      </c>
      <c r="I1338" s="107">
        <f>I612/SUMIFS(I$3:I$722,$B$3:$B$722,$B1338)*SUMIFS(Calculations!$E$3:$E$53,Calculations!$A$3:$A$53,$B1338)</f>
        <v>0</v>
      </c>
      <c r="J1338" s="107">
        <f>J612/SUMIFS(J$3:J$722,$B$3:$B$722,$B1338)*SUMIFS(Calculations!$E$3:$E$53,Calculations!$A$3:$A$53,$B1338)</f>
        <v>0</v>
      </c>
      <c r="K1338" s="107">
        <f>K612/SUMIFS(K$3:K$722,$B$3:$B$722,$B1338)*SUMIFS(Calculations!$E$3:$E$53,Calculations!$A$3:$A$53,$B1338)</f>
        <v>0</v>
      </c>
      <c r="L1338" s="107">
        <f>L612/SUMIFS(L$3:L$722,$B$3:$B$722,$B1338)*SUMIFS(Calculations!$E$3:$E$53,Calculations!$A$3:$A$53,$B1338)</f>
        <v>0</v>
      </c>
      <c r="M1338" s="107">
        <f>M612/SUMIFS(M$3:M$722,$B$3:$B$722,$B1338)*SUMIFS(Calculations!$E$3:$E$53,Calculations!$A$3:$A$53,$B1338)</f>
        <v>0</v>
      </c>
      <c r="N1338" s="107">
        <f>N612/SUMIFS(N$3:N$722,$B$3:$B$722,$B1338)*SUMIFS(Calculations!$E$3:$E$53,Calculations!$A$3:$A$53,$B1338)</f>
        <v>0</v>
      </c>
      <c r="O1338" s="107">
        <f>O612/SUMIFS(O$3:O$722,$B$3:$B$722,$B1338)*SUMIFS(Calculations!$E$3:$E$53,Calculations!$A$3:$A$53,$B1338)</f>
        <v>0</v>
      </c>
      <c r="P1338" s="107">
        <f>P612/SUMIFS(P$3:P$722,$B$3:$B$722,$B1338)*SUMIFS(Calculations!$E$3:$E$53,Calculations!$A$3:$A$53,$B1338)</f>
        <v>0</v>
      </c>
      <c r="Q1338" s="107">
        <f>Q612/SUMIFS(Q$3:Q$722,$B$3:$B$722,$B1338)*SUMIFS(Calculations!$E$3:$E$53,Calculations!$A$3:$A$53,$B1338)</f>
        <v>0</v>
      </c>
      <c r="R1338" s="107">
        <f>R612/SUMIFS(R$3:R$722,$B$3:$B$722,$B1338)*SUMIFS(Calculations!$E$3:$E$53,Calculations!$A$3:$A$53,$B1338)</f>
        <v>0</v>
      </c>
    </row>
    <row r="1339" spans="2:18" ht="15.75" customHeight="1">
      <c r="B1339" s="107" t="s">
        <v>577</v>
      </c>
      <c r="C1339" s="107" t="s">
        <v>448</v>
      </c>
      <c r="D1339" s="107" t="s">
        <v>647</v>
      </c>
      <c r="E1339" s="107" t="str">
        <f t="shared" si="309"/>
        <v>offshore wind</v>
      </c>
      <c r="F1339" s="107">
        <f>F613/SUMIFS(F$3:F$722,$B$3:$B$722,$B1339)*SUMIFS(Calculations!$E$3:$E$53,Calculations!$A$3:$A$53,$B1339)</f>
        <v>0</v>
      </c>
      <c r="G1339" s="107">
        <f>G613/SUMIFS(G$3:G$722,$B$3:$B$722,$B1339)*SUMIFS(Calculations!$E$3:$E$53,Calculations!$A$3:$A$53,$B1339)</f>
        <v>0</v>
      </c>
      <c r="H1339" s="107">
        <f>H613/SUMIFS(H$3:H$722,$B$3:$B$722,$B1339)*SUMIFS(Calculations!$E$3:$E$53,Calculations!$A$3:$A$53,$B1339)</f>
        <v>0</v>
      </c>
      <c r="I1339" s="107">
        <f>I613/SUMIFS(I$3:I$722,$B$3:$B$722,$B1339)*SUMIFS(Calculations!$E$3:$E$53,Calculations!$A$3:$A$53,$B1339)</f>
        <v>0</v>
      </c>
      <c r="J1339" s="107">
        <f>J613/SUMIFS(J$3:J$722,$B$3:$B$722,$B1339)*SUMIFS(Calculations!$E$3:$E$53,Calculations!$A$3:$A$53,$B1339)</f>
        <v>0</v>
      </c>
      <c r="K1339" s="107">
        <f>K613/SUMIFS(K$3:K$722,$B$3:$B$722,$B1339)*SUMIFS(Calculations!$E$3:$E$53,Calculations!$A$3:$A$53,$B1339)</f>
        <v>0</v>
      </c>
      <c r="L1339" s="107">
        <f>L613/SUMIFS(L$3:L$722,$B$3:$B$722,$B1339)*SUMIFS(Calculations!$E$3:$E$53,Calculations!$A$3:$A$53,$B1339)</f>
        <v>0</v>
      </c>
      <c r="M1339" s="107">
        <f>M613/SUMIFS(M$3:M$722,$B$3:$B$722,$B1339)*SUMIFS(Calculations!$E$3:$E$53,Calculations!$A$3:$A$53,$B1339)</f>
        <v>0</v>
      </c>
      <c r="N1339" s="107">
        <f>N613/SUMIFS(N$3:N$722,$B$3:$B$722,$B1339)*SUMIFS(Calculations!$E$3:$E$53,Calculations!$A$3:$A$53,$B1339)</f>
        <v>0</v>
      </c>
      <c r="O1339" s="107">
        <f>O613/SUMIFS(O$3:O$722,$B$3:$B$722,$B1339)*SUMIFS(Calculations!$E$3:$E$53,Calculations!$A$3:$A$53,$B1339)</f>
        <v>0</v>
      </c>
      <c r="P1339" s="107">
        <f>P613/SUMIFS(P$3:P$722,$B$3:$B$722,$B1339)*SUMIFS(Calculations!$E$3:$E$53,Calculations!$A$3:$A$53,$B1339)</f>
        <v>0</v>
      </c>
      <c r="Q1339" s="107">
        <f>Q613/SUMIFS(Q$3:Q$722,$B$3:$B$722,$B1339)*SUMIFS(Calculations!$E$3:$E$53,Calculations!$A$3:$A$53,$B1339)</f>
        <v>0</v>
      </c>
      <c r="R1339" s="107">
        <f>R613/SUMIFS(R$3:R$722,$B$3:$B$722,$B1339)*SUMIFS(Calculations!$E$3:$E$53,Calculations!$A$3:$A$53,$B1339)</f>
        <v>0</v>
      </c>
    </row>
    <row r="1340" spans="2:18" ht="15.75" customHeight="1">
      <c r="B1340" s="107" t="s">
        <v>577</v>
      </c>
      <c r="C1340" s="107" t="s">
        <v>448</v>
      </c>
      <c r="D1340" s="107" t="s">
        <v>648</v>
      </c>
      <c r="E1340" s="107" t="str">
        <f t="shared" si="309"/>
        <v>crude oil</v>
      </c>
      <c r="F1340" s="107">
        <f>F614/SUMIFS(F$3:F$722,$B$3:$B$722,$B1340)*SUMIFS(Calculations!$E$3:$E$53,Calculations!$A$3:$A$53,$B1340)</f>
        <v>0</v>
      </c>
      <c r="G1340" s="107">
        <f>G614/SUMIFS(G$3:G$722,$B$3:$B$722,$B1340)*SUMIFS(Calculations!$E$3:$E$53,Calculations!$A$3:$A$53,$B1340)</f>
        <v>0</v>
      </c>
      <c r="H1340" s="107">
        <f>H614/SUMIFS(H$3:H$722,$B$3:$B$722,$B1340)*SUMIFS(Calculations!$E$3:$E$53,Calculations!$A$3:$A$53,$B1340)</f>
        <v>0</v>
      </c>
      <c r="I1340" s="107">
        <f>I614/SUMIFS(I$3:I$722,$B$3:$B$722,$B1340)*SUMIFS(Calculations!$E$3:$E$53,Calculations!$A$3:$A$53,$B1340)</f>
        <v>0</v>
      </c>
      <c r="J1340" s="107">
        <f>J614/SUMIFS(J$3:J$722,$B$3:$B$722,$B1340)*SUMIFS(Calculations!$E$3:$E$53,Calculations!$A$3:$A$53,$B1340)</f>
        <v>0</v>
      </c>
      <c r="K1340" s="107">
        <f>K614/SUMIFS(K$3:K$722,$B$3:$B$722,$B1340)*SUMIFS(Calculations!$E$3:$E$53,Calculations!$A$3:$A$53,$B1340)</f>
        <v>0</v>
      </c>
      <c r="L1340" s="107">
        <f>L614/SUMIFS(L$3:L$722,$B$3:$B$722,$B1340)*SUMIFS(Calculations!$E$3:$E$53,Calculations!$A$3:$A$53,$B1340)</f>
        <v>0</v>
      </c>
      <c r="M1340" s="107">
        <f>M614/SUMIFS(M$3:M$722,$B$3:$B$722,$B1340)*SUMIFS(Calculations!$E$3:$E$53,Calculations!$A$3:$A$53,$B1340)</f>
        <v>0</v>
      </c>
      <c r="N1340" s="107">
        <f>N614/SUMIFS(N$3:N$722,$B$3:$B$722,$B1340)*SUMIFS(Calculations!$E$3:$E$53,Calculations!$A$3:$A$53,$B1340)</f>
        <v>0</v>
      </c>
      <c r="O1340" s="107">
        <f>O614/SUMIFS(O$3:O$722,$B$3:$B$722,$B1340)*SUMIFS(Calculations!$E$3:$E$53,Calculations!$A$3:$A$53,$B1340)</f>
        <v>0</v>
      </c>
      <c r="P1340" s="107">
        <f>P614/SUMIFS(P$3:P$722,$B$3:$B$722,$B1340)*SUMIFS(Calculations!$E$3:$E$53,Calculations!$A$3:$A$53,$B1340)</f>
        <v>0</v>
      </c>
      <c r="Q1340" s="107">
        <f>Q614/SUMIFS(Q$3:Q$722,$B$3:$B$722,$B1340)*SUMIFS(Calculations!$E$3:$E$53,Calculations!$A$3:$A$53,$B1340)</f>
        <v>0</v>
      </c>
      <c r="R1340" s="107">
        <f>R614/SUMIFS(R$3:R$722,$B$3:$B$722,$B1340)*SUMIFS(Calculations!$E$3:$E$53,Calculations!$A$3:$A$53,$B1340)</f>
        <v>0</v>
      </c>
    </row>
    <row r="1341" spans="2:18" ht="15.75" customHeight="1">
      <c r="B1341" s="107" t="s">
        <v>577</v>
      </c>
      <c r="C1341" s="107" t="s">
        <v>448</v>
      </c>
      <c r="D1341" s="107" t="s">
        <v>649</v>
      </c>
      <c r="E1341" s="107" t="str">
        <f t="shared" si="309"/>
        <v>solar PV</v>
      </c>
      <c r="F1341" s="107">
        <f>F615/SUMIFS(F$3:F$722,$B$3:$B$722,$B1341)*SUMIFS(Calculations!$E$3:$E$53,Calculations!$A$3:$A$53,$B1341)</f>
        <v>0</v>
      </c>
      <c r="G1341" s="107">
        <f>G615/SUMIFS(G$3:G$722,$B$3:$B$722,$B1341)*SUMIFS(Calculations!$E$3:$E$53,Calculations!$A$3:$A$53,$B1341)</f>
        <v>0</v>
      </c>
      <c r="H1341" s="107">
        <f>H615/SUMIFS(H$3:H$722,$B$3:$B$722,$B1341)*SUMIFS(Calculations!$E$3:$E$53,Calculations!$A$3:$A$53,$B1341)</f>
        <v>0</v>
      </c>
      <c r="I1341" s="107">
        <f>I615/SUMIFS(I$3:I$722,$B$3:$B$722,$B1341)*SUMIFS(Calculations!$E$3:$E$53,Calculations!$A$3:$A$53,$B1341)</f>
        <v>0</v>
      </c>
      <c r="J1341" s="107">
        <f>J615/SUMIFS(J$3:J$722,$B$3:$B$722,$B1341)*SUMIFS(Calculations!$E$3:$E$53,Calculations!$A$3:$A$53,$B1341)</f>
        <v>0</v>
      </c>
      <c r="K1341" s="107">
        <f>K615/SUMIFS(K$3:K$722,$B$3:$B$722,$B1341)*SUMIFS(Calculations!$E$3:$E$53,Calculations!$A$3:$A$53,$B1341)</f>
        <v>0</v>
      </c>
      <c r="L1341" s="107">
        <f>L615/SUMIFS(L$3:L$722,$B$3:$B$722,$B1341)*SUMIFS(Calculations!$E$3:$E$53,Calculations!$A$3:$A$53,$B1341)</f>
        <v>0</v>
      </c>
      <c r="M1341" s="107">
        <f>M615/SUMIFS(M$3:M$722,$B$3:$B$722,$B1341)*SUMIFS(Calculations!$E$3:$E$53,Calculations!$A$3:$A$53,$B1341)</f>
        <v>0</v>
      </c>
      <c r="N1341" s="107">
        <f>N615/SUMIFS(N$3:N$722,$B$3:$B$722,$B1341)*SUMIFS(Calculations!$E$3:$E$53,Calculations!$A$3:$A$53,$B1341)</f>
        <v>0</v>
      </c>
      <c r="O1341" s="107">
        <f>O615/SUMIFS(O$3:O$722,$B$3:$B$722,$B1341)*SUMIFS(Calculations!$E$3:$E$53,Calculations!$A$3:$A$53,$B1341)</f>
        <v>0</v>
      </c>
      <c r="P1341" s="107">
        <f>P615/SUMIFS(P$3:P$722,$B$3:$B$722,$B1341)*SUMIFS(Calculations!$E$3:$E$53,Calculations!$A$3:$A$53,$B1341)</f>
        <v>0</v>
      </c>
      <c r="Q1341" s="107">
        <f>Q615/SUMIFS(Q$3:Q$722,$B$3:$B$722,$B1341)*SUMIFS(Calculations!$E$3:$E$53,Calculations!$A$3:$A$53,$B1341)</f>
        <v>0</v>
      </c>
      <c r="R1341" s="107">
        <f>R615/SUMIFS(R$3:R$722,$B$3:$B$722,$B1341)*SUMIFS(Calculations!$E$3:$E$53,Calculations!$A$3:$A$53,$B1341)</f>
        <v>0</v>
      </c>
    </row>
    <row r="1342" spans="2:18" ht="15.75" customHeight="1">
      <c r="B1342" s="107" t="s">
        <v>577</v>
      </c>
      <c r="C1342" s="107" t="s">
        <v>448</v>
      </c>
      <c r="D1342" s="107" t="s">
        <v>650</v>
      </c>
      <c r="E1342" s="107" t="str">
        <f t="shared" si="309"/>
        <v>storage</v>
      </c>
      <c r="F1342" s="107">
        <f>F616/SUMIFS(F$3:F$722,$B$3:$B$722,$B1342)*SUMIFS(Calculations!$E$3:$E$53,Calculations!$A$3:$A$53,$B1342)</f>
        <v>0</v>
      </c>
      <c r="G1342" s="107">
        <f>G616/SUMIFS(G$3:G$722,$B$3:$B$722,$B1342)*SUMIFS(Calculations!$E$3:$E$53,Calculations!$A$3:$A$53,$B1342)</f>
        <v>0</v>
      </c>
      <c r="H1342" s="107">
        <f>H616/SUMIFS(H$3:H$722,$B$3:$B$722,$B1342)*SUMIFS(Calculations!$E$3:$E$53,Calculations!$A$3:$A$53,$B1342)</f>
        <v>0</v>
      </c>
      <c r="I1342" s="107">
        <f>I616/SUMIFS(I$3:I$722,$B$3:$B$722,$B1342)*SUMIFS(Calculations!$E$3:$E$53,Calculations!$A$3:$A$53,$B1342)</f>
        <v>0</v>
      </c>
      <c r="J1342" s="107">
        <f>J616/SUMIFS(J$3:J$722,$B$3:$B$722,$B1342)*SUMIFS(Calculations!$E$3:$E$53,Calculations!$A$3:$A$53,$B1342)</f>
        <v>0</v>
      </c>
      <c r="K1342" s="107">
        <f>K616/SUMIFS(K$3:K$722,$B$3:$B$722,$B1342)*SUMIFS(Calculations!$E$3:$E$53,Calculations!$A$3:$A$53,$B1342)</f>
        <v>0</v>
      </c>
      <c r="L1342" s="107">
        <f>L616/SUMIFS(L$3:L$722,$B$3:$B$722,$B1342)*SUMIFS(Calculations!$E$3:$E$53,Calculations!$A$3:$A$53,$B1342)</f>
        <v>0</v>
      </c>
      <c r="M1342" s="107">
        <f>M616/SUMIFS(M$3:M$722,$B$3:$B$722,$B1342)*SUMIFS(Calculations!$E$3:$E$53,Calculations!$A$3:$A$53,$B1342)</f>
        <v>0</v>
      </c>
      <c r="N1342" s="107">
        <f>N616/SUMIFS(N$3:N$722,$B$3:$B$722,$B1342)*SUMIFS(Calculations!$E$3:$E$53,Calculations!$A$3:$A$53,$B1342)</f>
        <v>0</v>
      </c>
      <c r="O1342" s="107">
        <f>O616/SUMIFS(O$3:O$722,$B$3:$B$722,$B1342)*SUMIFS(Calculations!$E$3:$E$53,Calculations!$A$3:$A$53,$B1342)</f>
        <v>0</v>
      </c>
      <c r="P1342" s="107">
        <f>P616/SUMIFS(P$3:P$722,$B$3:$B$722,$B1342)*SUMIFS(Calculations!$E$3:$E$53,Calculations!$A$3:$A$53,$B1342)</f>
        <v>0</v>
      </c>
      <c r="Q1342" s="107">
        <f>Q616/SUMIFS(Q$3:Q$722,$B$3:$B$722,$B1342)*SUMIFS(Calculations!$E$3:$E$53,Calculations!$A$3:$A$53,$B1342)</f>
        <v>0</v>
      </c>
      <c r="R1342" s="107">
        <f>R616/SUMIFS(R$3:R$722,$B$3:$B$722,$B1342)*SUMIFS(Calculations!$E$3:$E$53,Calculations!$A$3:$A$53,$B1342)</f>
        <v>0</v>
      </c>
    </row>
    <row r="1343" spans="2:18" ht="15.75" customHeight="1">
      <c r="B1343" s="107" t="s">
        <v>577</v>
      </c>
      <c r="C1343" s="107" t="s">
        <v>448</v>
      </c>
      <c r="D1343" s="107" t="s">
        <v>652</v>
      </c>
      <c r="E1343" s="107" t="str">
        <f t="shared" si="309"/>
        <v>solar PV</v>
      </c>
      <c r="F1343" s="107">
        <f>F617/SUMIFS(F$3:F$722,$B$3:$B$722,$B1343)*SUMIFS(Calculations!$E$3:$E$53,Calculations!$A$3:$A$53,$B1343)</f>
        <v>0</v>
      </c>
      <c r="G1343" s="107">
        <f>G617/SUMIFS(G$3:G$722,$B$3:$B$722,$B1343)*SUMIFS(Calculations!$E$3:$E$53,Calculations!$A$3:$A$53,$B1343)</f>
        <v>0</v>
      </c>
      <c r="H1343" s="107">
        <f>H617/SUMIFS(H$3:H$722,$B$3:$B$722,$B1343)*SUMIFS(Calculations!$E$3:$E$53,Calculations!$A$3:$A$53,$B1343)</f>
        <v>0</v>
      </c>
      <c r="I1343" s="107">
        <f>I617/SUMIFS(I$3:I$722,$B$3:$B$722,$B1343)*SUMIFS(Calculations!$E$3:$E$53,Calculations!$A$3:$A$53,$B1343)</f>
        <v>0</v>
      </c>
      <c r="J1343" s="107">
        <f>J617/SUMIFS(J$3:J$722,$B$3:$B$722,$B1343)*SUMIFS(Calculations!$E$3:$E$53,Calculations!$A$3:$A$53,$B1343)</f>
        <v>0</v>
      </c>
      <c r="K1343" s="107">
        <f>K617/SUMIFS(K$3:K$722,$B$3:$B$722,$B1343)*SUMIFS(Calculations!$E$3:$E$53,Calculations!$A$3:$A$53,$B1343)</f>
        <v>0</v>
      </c>
      <c r="L1343" s="107">
        <f>L617/SUMIFS(L$3:L$722,$B$3:$B$722,$B1343)*SUMIFS(Calculations!$E$3:$E$53,Calculations!$A$3:$A$53,$B1343)</f>
        <v>0</v>
      </c>
      <c r="M1343" s="107">
        <f>M617/SUMIFS(M$3:M$722,$B$3:$B$722,$B1343)*SUMIFS(Calculations!$E$3:$E$53,Calculations!$A$3:$A$53,$B1343)</f>
        <v>0</v>
      </c>
      <c r="N1343" s="107">
        <f>N617/SUMIFS(N$3:N$722,$B$3:$B$722,$B1343)*SUMIFS(Calculations!$E$3:$E$53,Calculations!$A$3:$A$53,$B1343)</f>
        <v>0</v>
      </c>
      <c r="O1343" s="107">
        <f>O617/SUMIFS(O$3:O$722,$B$3:$B$722,$B1343)*SUMIFS(Calculations!$E$3:$E$53,Calculations!$A$3:$A$53,$B1343)</f>
        <v>0</v>
      </c>
      <c r="P1343" s="107">
        <f>P617/SUMIFS(P$3:P$722,$B$3:$B$722,$B1343)*SUMIFS(Calculations!$E$3:$E$53,Calculations!$A$3:$A$53,$B1343)</f>
        <v>0</v>
      </c>
      <c r="Q1343" s="107">
        <f>Q617/SUMIFS(Q$3:Q$722,$B$3:$B$722,$B1343)*SUMIFS(Calculations!$E$3:$E$53,Calculations!$A$3:$A$53,$B1343)</f>
        <v>0</v>
      </c>
      <c r="R1343" s="107">
        <f>R617/SUMIFS(R$3:R$722,$B$3:$B$722,$B1343)*SUMIFS(Calculations!$E$3:$E$53,Calculations!$A$3:$A$53,$B1343)</f>
        <v>0</v>
      </c>
    </row>
    <row r="1344" spans="2:18" ht="15.75" customHeight="1">
      <c r="B1344" s="107" t="s">
        <v>578</v>
      </c>
      <c r="C1344" s="107" t="s">
        <v>448</v>
      </c>
      <c r="D1344" s="107" t="s">
        <v>638</v>
      </c>
      <c r="E1344" s="107" t="str">
        <f t="shared" si="309"/>
        <v>biomass</v>
      </c>
      <c r="F1344" s="107">
        <f>F618/SUMIFS(F$3:F$722,$B$3:$B$722,$B1344)*SUMIFS(Calculations!$E$3:$E$53,Calculations!$A$3:$A$53,$B1344)</f>
        <v>0</v>
      </c>
      <c r="G1344" s="107">
        <f>G618/SUMIFS(G$3:G$722,$B$3:$B$722,$B1344)*SUMIFS(Calculations!$E$3:$E$53,Calculations!$A$3:$A$53,$B1344)</f>
        <v>0</v>
      </c>
      <c r="H1344" s="107">
        <f>H618/SUMIFS(H$3:H$722,$B$3:$B$722,$B1344)*SUMIFS(Calculations!$E$3:$E$53,Calculations!$A$3:$A$53,$B1344)</f>
        <v>0</v>
      </c>
      <c r="I1344" s="107">
        <f>I618/SUMIFS(I$3:I$722,$B$3:$B$722,$B1344)*SUMIFS(Calculations!$E$3:$E$53,Calculations!$A$3:$A$53,$B1344)</f>
        <v>0</v>
      </c>
      <c r="J1344" s="107">
        <f>J618/SUMIFS(J$3:J$722,$B$3:$B$722,$B1344)*SUMIFS(Calculations!$E$3:$E$53,Calculations!$A$3:$A$53,$B1344)</f>
        <v>0</v>
      </c>
      <c r="K1344" s="107">
        <f>K618/SUMIFS(K$3:K$722,$B$3:$B$722,$B1344)*SUMIFS(Calculations!$E$3:$E$53,Calculations!$A$3:$A$53,$B1344)</f>
        <v>0</v>
      </c>
      <c r="L1344" s="107">
        <f>L618/SUMIFS(L$3:L$722,$B$3:$B$722,$B1344)*SUMIFS(Calculations!$E$3:$E$53,Calculations!$A$3:$A$53,$B1344)</f>
        <v>0</v>
      </c>
      <c r="M1344" s="107">
        <f>M618/SUMIFS(M$3:M$722,$B$3:$B$722,$B1344)*SUMIFS(Calculations!$E$3:$E$53,Calculations!$A$3:$A$53,$B1344)</f>
        <v>0</v>
      </c>
      <c r="N1344" s="107">
        <f>N618/SUMIFS(N$3:N$722,$B$3:$B$722,$B1344)*SUMIFS(Calculations!$E$3:$E$53,Calculations!$A$3:$A$53,$B1344)</f>
        <v>0</v>
      </c>
      <c r="O1344" s="107">
        <f>O618/SUMIFS(O$3:O$722,$B$3:$B$722,$B1344)*SUMIFS(Calculations!$E$3:$E$53,Calculations!$A$3:$A$53,$B1344)</f>
        <v>0</v>
      </c>
      <c r="P1344" s="107">
        <f>P618/SUMIFS(P$3:P$722,$B$3:$B$722,$B1344)*SUMIFS(Calculations!$E$3:$E$53,Calculations!$A$3:$A$53,$B1344)</f>
        <v>0</v>
      </c>
      <c r="Q1344" s="107">
        <f>Q618/SUMIFS(Q$3:Q$722,$B$3:$B$722,$B1344)*SUMIFS(Calculations!$E$3:$E$53,Calculations!$A$3:$A$53,$B1344)</f>
        <v>0</v>
      </c>
      <c r="R1344" s="107">
        <f>R618/SUMIFS(R$3:R$722,$B$3:$B$722,$B1344)*SUMIFS(Calculations!$E$3:$E$53,Calculations!$A$3:$A$53,$B1344)</f>
        <v>0</v>
      </c>
    </row>
    <row r="1345" spans="2:18" ht="15.75" customHeight="1">
      <c r="B1345" s="107" t="s">
        <v>578</v>
      </c>
      <c r="C1345" s="107" t="s">
        <v>448</v>
      </c>
      <c r="D1345" s="107" t="s">
        <v>639</v>
      </c>
      <c r="E1345" s="107" t="str">
        <f t="shared" si="309"/>
        <v>hard coal</v>
      </c>
      <c r="F1345" s="107">
        <f>F619/SUMIFS(F$3:F$722,$B$3:$B$722,$B1345)*SUMIFS(Calculations!$E$3:$E$53,Calculations!$A$3:$A$53,$B1345)</f>
        <v>0</v>
      </c>
      <c r="G1345" s="107">
        <f>G619/SUMIFS(G$3:G$722,$B$3:$B$722,$B1345)*SUMIFS(Calculations!$E$3:$E$53,Calculations!$A$3:$A$53,$B1345)</f>
        <v>0</v>
      </c>
      <c r="H1345" s="107">
        <f>H619/SUMIFS(H$3:H$722,$B$3:$B$722,$B1345)*SUMIFS(Calculations!$E$3:$E$53,Calculations!$A$3:$A$53,$B1345)</f>
        <v>0</v>
      </c>
      <c r="I1345" s="107">
        <f>I619/SUMIFS(I$3:I$722,$B$3:$B$722,$B1345)*SUMIFS(Calculations!$E$3:$E$53,Calculations!$A$3:$A$53,$B1345)</f>
        <v>0</v>
      </c>
      <c r="J1345" s="107">
        <f>J619/SUMIFS(J$3:J$722,$B$3:$B$722,$B1345)*SUMIFS(Calculations!$E$3:$E$53,Calculations!$A$3:$A$53,$B1345)</f>
        <v>0</v>
      </c>
      <c r="K1345" s="107">
        <f>K619/SUMIFS(K$3:K$722,$B$3:$B$722,$B1345)*SUMIFS(Calculations!$E$3:$E$53,Calculations!$A$3:$A$53,$B1345)</f>
        <v>0</v>
      </c>
      <c r="L1345" s="107">
        <f>L619/SUMIFS(L$3:L$722,$B$3:$B$722,$B1345)*SUMIFS(Calculations!$E$3:$E$53,Calculations!$A$3:$A$53,$B1345)</f>
        <v>0</v>
      </c>
      <c r="M1345" s="107">
        <f>M619/SUMIFS(M$3:M$722,$B$3:$B$722,$B1345)*SUMIFS(Calculations!$E$3:$E$53,Calculations!$A$3:$A$53,$B1345)</f>
        <v>0</v>
      </c>
      <c r="N1345" s="107">
        <f>N619/SUMIFS(N$3:N$722,$B$3:$B$722,$B1345)*SUMIFS(Calculations!$E$3:$E$53,Calculations!$A$3:$A$53,$B1345)</f>
        <v>0</v>
      </c>
      <c r="O1345" s="107">
        <f>O619/SUMIFS(O$3:O$722,$B$3:$B$722,$B1345)*SUMIFS(Calculations!$E$3:$E$53,Calculations!$A$3:$A$53,$B1345)</f>
        <v>0</v>
      </c>
      <c r="P1345" s="107">
        <f>P619/SUMIFS(P$3:P$722,$B$3:$B$722,$B1345)*SUMIFS(Calculations!$E$3:$E$53,Calculations!$A$3:$A$53,$B1345)</f>
        <v>0</v>
      </c>
      <c r="Q1345" s="107">
        <f>Q619/SUMIFS(Q$3:Q$722,$B$3:$B$722,$B1345)*SUMIFS(Calculations!$E$3:$E$53,Calculations!$A$3:$A$53,$B1345)</f>
        <v>0</v>
      </c>
      <c r="R1345" s="107">
        <f>R619/SUMIFS(R$3:R$722,$B$3:$B$722,$B1345)*SUMIFS(Calculations!$E$3:$E$53,Calculations!$A$3:$A$53,$B1345)</f>
        <v>0</v>
      </c>
    </row>
    <row r="1346" spans="2:18" ht="15.75" customHeight="1">
      <c r="B1346" s="107" t="s">
        <v>578</v>
      </c>
      <c r="C1346" s="107" t="s">
        <v>448</v>
      </c>
      <c r="D1346" s="107" t="s">
        <v>640</v>
      </c>
      <c r="E1346" s="107" t="str">
        <f t="shared" si="309"/>
        <v>solar thermal</v>
      </c>
      <c r="F1346" s="107">
        <f>F620/SUMIFS(F$3:F$722,$B$3:$B$722,$B1346)*SUMIFS(Calculations!$E$3:$E$53,Calculations!$A$3:$A$53,$B1346)</f>
        <v>0</v>
      </c>
      <c r="G1346" s="107">
        <f>G620/SUMIFS(G$3:G$722,$B$3:$B$722,$B1346)*SUMIFS(Calculations!$E$3:$E$53,Calculations!$A$3:$A$53,$B1346)</f>
        <v>0</v>
      </c>
      <c r="H1346" s="107">
        <f>H620/SUMIFS(H$3:H$722,$B$3:$B$722,$B1346)*SUMIFS(Calculations!$E$3:$E$53,Calculations!$A$3:$A$53,$B1346)</f>
        <v>0</v>
      </c>
      <c r="I1346" s="107">
        <f>I620/SUMIFS(I$3:I$722,$B$3:$B$722,$B1346)*SUMIFS(Calculations!$E$3:$E$53,Calculations!$A$3:$A$53,$B1346)</f>
        <v>0</v>
      </c>
      <c r="J1346" s="107">
        <f>J620/SUMIFS(J$3:J$722,$B$3:$B$722,$B1346)*SUMIFS(Calculations!$E$3:$E$53,Calculations!$A$3:$A$53,$B1346)</f>
        <v>0</v>
      </c>
      <c r="K1346" s="107">
        <f>K620/SUMIFS(K$3:K$722,$B$3:$B$722,$B1346)*SUMIFS(Calculations!$E$3:$E$53,Calculations!$A$3:$A$53,$B1346)</f>
        <v>0</v>
      </c>
      <c r="L1346" s="107">
        <f>L620/SUMIFS(L$3:L$722,$B$3:$B$722,$B1346)*SUMIFS(Calculations!$E$3:$E$53,Calculations!$A$3:$A$53,$B1346)</f>
        <v>0</v>
      </c>
      <c r="M1346" s="107">
        <f>M620/SUMIFS(M$3:M$722,$B$3:$B$722,$B1346)*SUMIFS(Calculations!$E$3:$E$53,Calculations!$A$3:$A$53,$B1346)</f>
        <v>0</v>
      </c>
      <c r="N1346" s="107">
        <f>N620/SUMIFS(N$3:N$722,$B$3:$B$722,$B1346)*SUMIFS(Calculations!$E$3:$E$53,Calculations!$A$3:$A$53,$B1346)</f>
        <v>0</v>
      </c>
      <c r="O1346" s="107">
        <f>O620/SUMIFS(O$3:O$722,$B$3:$B$722,$B1346)*SUMIFS(Calculations!$E$3:$E$53,Calculations!$A$3:$A$53,$B1346)</f>
        <v>0</v>
      </c>
      <c r="P1346" s="107">
        <f>P620/SUMIFS(P$3:P$722,$B$3:$B$722,$B1346)*SUMIFS(Calculations!$E$3:$E$53,Calculations!$A$3:$A$53,$B1346)</f>
        <v>0</v>
      </c>
      <c r="Q1346" s="107">
        <f>Q620/SUMIFS(Q$3:Q$722,$B$3:$B$722,$B1346)*SUMIFS(Calculations!$E$3:$E$53,Calculations!$A$3:$A$53,$B1346)</f>
        <v>0</v>
      </c>
      <c r="R1346" s="107">
        <f>R620/SUMIFS(R$3:R$722,$B$3:$B$722,$B1346)*SUMIFS(Calculations!$E$3:$E$53,Calculations!$A$3:$A$53,$B1346)</f>
        <v>0</v>
      </c>
    </row>
    <row r="1347" spans="2:18" ht="15.75" customHeight="1">
      <c r="B1347" s="107" t="s">
        <v>578</v>
      </c>
      <c r="C1347" s="107" t="s">
        <v>448</v>
      </c>
      <c r="D1347" s="107" t="s">
        <v>641</v>
      </c>
      <c r="E1347" s="107" t="str">
        <f t="shared" si="309"/>
        <v>geothermal</v>
      </c>
      <c r="F1347" s="107">
        <f>F621/SUMIFS(F$3:F$722,$B$3:$B$722,$B1347)*SUMIFS(Calculations!$E$3:$E$53,Calculations!$A$3:$A$53,$B1347)</f>
        <v>0</v>
      </c>
      <c r="G1347" s="107">
        <f>G621/SUMIFS(G$3:G$722,$B$3:$B$722,$B1347)*SUMIFS(Calculations!$E$3:$E$53,Calculations!$A$3:$A$53,$B1347)</f>
        <v>0</v>
      </c>
      <c r="H1347" s="107">
        <f>H621/SUMIFS(H$3:H$722,$B$3:$B$722,$B1347)*SUMIFS(Calculations!$E$3:$E$53,Calculations!$A$3:$A$53,$B1347)</f>
        <v>0</v>
      </c>
      <c r="I1347" s="107">
        <f>I621/SUMIFS(I$3:I$722,$B$3:$B$722,$B1347)*SUMIFS(Calculations!$E$3:$E$53,Calculations!$A$3:$A$53,$B1347)</f>
        <v>0</v>
      </c>
      <c r="J1347" s="107">
        <f>J621/SUMIFS(J$3:J$722,$B$3:$B$722,$B1347)*SUMIFS(Calculations!$E$3:$E$53,Calculations!$A$3:$A$53,$B1347)</f>
        <v>0</v>
      </c>
      <c r="K1347" s="107">
        <f>K621/SUMIFS(K$3:K$722,$B$3:$B$722,$B1347)*SUMIFS(Calculations!$E$3:$E$53,Calculations!$A$3:$A$53,$B1347)</f>
        <v>0</v>
      </c>
      <c r="L1347" s="107">
        <f>L621/SUMIFS(L$3:L$722,$B$3:$B$722,$B1347)*SUMIFS(Calculations!$E$3:$E$53,Calculations!$A$3:$A$53,$B1347)</f>
        <v>0</v>
      </c>
      <c r="M1347" s="107">
        <f>M621/SUMIFS(M$3:M$722,$B$3:$B$722,$B1347)*SUMIFS(Calculations!$E$3:$E$53,Calculations!$A$3:$A$53,$B1347)</f>
        <v>0</v>
      </c>
      <c r="N1347" s="107">
        <f>N621/SUMIFS(N$3:N$722,$B$3:$B$722,$B1347)*SUMIFS(Calculations!$E$3:$E$53,Calculations!$A$3:$A$53,$B1347)</f>
        <v>0</v>
      </c>
      <c r="O1347" s="107">
        <f>O621/SUMIFS(O$3:O$722,$B$3:$B$722,$B1347)*SUMIFS(Calculations!$E$3:$E$53,Calculations!$A$3:$A$53,$B1347)</f>
        <v>0</v>
      </c>
      <c r="P1347" s="107">
        <f>P621/SUMIFS(P$3:P$722,$B$3:$B$722,$B1347)*SUMIFS(Calculations!$E$3:$E$53,Calculations!$A$3:$A$53,$B1347)</f>
        <v>0</v>
      </c>
      <c r="Q1347" s="107">
        <f>Q621/SUMIFS(Q$3:Q$722,$B$3:$B$722,$B1347)*SUMIFS(Calculations!$E$3:$E$53,Calculations!$A$3:$A$53,$B1347)</f>
        <v>0</v>
      </c>
      <c r="R1347" s="107">
        <f>R621/SUMIFS(R$3:R$722,$B$3:$B$722,$B1347)*SUMIFS(Calculations!$E$3:$E$53,Calculations!$A$3:$A$53,$B1347)</f>
        <v>0</v>
      </c>
    </row>
    <row r="1348" spans="2:18" ht="15.75" customHeight="1">
      <c r="B1348" s="107" t="s">
        <v>578</v>
      </c>
      <c r="C1348" s="107" t="s">
        <v>448</v>
      </c>
      <c r="D1348" s="107" t="s">
        <v>642</v>
      </c>
      <c r="E1348" s="107" t="str">
        <f t="shared" si="309"/>
        <v>hydro</v>
      </c>
      <c r="F1348" s="107">
        <f>F622/SUMIFS(F$3:F$722,$B$3:$B$722,$B1348)*SUMIFS(Calculations!$E$3:$E$53,Calculations!$A$3:$A$53,$B1348)</f>
        <v>0</v>
      </c>
      <c r="G1348" s="107">
        <f>G622/SUMIFS(G$3:G$722,$B$3:$B$722,$B1348)*SUMIFS(Calculations!$E$3:$E$53,Calculations!$A$3:$A$53,$B1348)</f>
        <v>0</v>
      </c>
      <c r="H1348" s="107">
        <f>H622/SUMIFS(H$3:H$722,$B$3:$B$722,$B1348)*SUMIFS(Calculations!$E$3:$E$53,Calculations!$A$3:$A$53,$B1348)</f>
        <v>0</v>
      </c>
      <c r="I1348" s="107">
        <f>I622/SUMIFS(I$3:I$722,$B$3:$B$722,$B1348)*SUMIFS(Calculations!$E$3:$E$53,Calculations!$A$3:$A$53,$B1348)</f>
        <v>0</v>
      </c>
      <c r="J1348" s="107">
        <f>J622/SUMIFS(J$3:J$722,$B$3:$B$722,$B1348)*SUMIFS(Calculations!$E$3:$E$53,Calculations!$A$3:$A$53,$B1348)</f>
        <v>0</v>
      </c>
      <c r="K1348" s="107">
        <f>K622/SUMIFS(K$3:K$722,$B$3:$B$722,$B1348)*SUMIFS(Calculations!$E$3:$E$53,Calculations!$A$3:$A$53,$B1348)</f>
        <v>0</v>
      </c>
      <c r="L1348" s="107">
        <f>L622/SUMIFS(L$3:L$722,$B$3:$B$722,$B1348)*SUMIFS(Calculations!$E$3:$E$53,Calculations!$A$3:$A$53,$B1348)</f>
        <v>0</v>
      </c>
      <c r="M1348" s="107">
        <f>M622/SUMIFS(M$3:M$722,$B$3:$B$722,$B1348)*SUMIFS(Calculations!$E$3:$E$53,Calculations!$A$3:$A$53,$B1348)</f>
        <v>0</v>
      </c>
      <c r="N1348" s="107">
        <f>N622/SUMIFS(N$3:N$722,$B$3:$B$722,$B1348)*SUMIFS(Calculations!$E$3:$E$53,Calculations!$A$3:$A$53,$B1348)</f>
        <v>0</v>
      </c>
      <c r="O1348" s="107">
        <f>O622/SUMIFS(O$3:O$722,$B$3:$B$722,$B1348)*SUMIFS(Calculations!$E$3:$E$53,Calculations!$A$3:$A$53,$B1348)</f>
        <v>0</v>
      </c>
      <c r="P1348" s="107">
        <f>P622/SUMIFS(P$3:P$722,$B$3:$B$722,$B1348)*SUMIFS(Calculations!$E$3:$E$53,Calculations!$A$3:$A$53,$B1348)</f>
        <v>0</v>
      </c>
      <c r="Q1348" s="107">
        <f>Q622/SUMIFS(Q$3:Q$722,$B$3:$B$722,$B1348)*SUMIFS(Calculations!$E$3:$E$53,Calculations!$A$3:$A$53,$B1348)</f>
        <v>0</v>
      </c>
      <c r="R1348" s="107">
        <f>R622/SUMIFS(R$3:R$722,$B$3:$B$722,$B1348)*SUMIFS(Calculations!$E$3:$E$53,Calculations!$A$3:$A$53,$B1348)</f>
        <v>0</v>
      </c>
    </row>
    <row r="1349" spans="2:18" ht="15.75" customHeight="1">
      <c r="B1349" s="107" t="s">
        <v>578</v>
      </c>
      <c r="C1349" s="107" t="s">
        <v>448</v>
      </c>
      <c r="D1349" s="107" t="s">
        <v>632</v>
      </c>
      <c r="E1349" s="107" t="str">
        <f t="shared" si="309"/>
        <v>hydro</v>
      </c>
      <c r="F1349" s="107">
        <f>F623/SUMIFS(F$3:F$722,$B$3:$B$722,$B1349)*SUMIFS(Calculations!$E$3:$E$53,Calculations!$A$3:$A$53,$B1349)</f>
        <v>0</v>
      </c>
      <c r="G1349" s="107">
        <f>G623/SUMIFS(G$3:G$722,$B$3:$B$722,$B1349)*SUMIFS(Calculations!$E$3:$E$53,Calculations!$A$3:$A$53,$B1349)</f>
        <v>0</v>
      </c>
      <c r="H1349" s="107">
        <f>H623/SUMIFS(H$3:H$722,$B$3:$B$722,$B1349)*SUMIFS(Calculations!$E$3:$E$53,Calculations!$A$3:$A$53,$B1349)</f>
        <v>0</v>
      </c>
      <c r="I1349" s="107">
        <f>I623/SUMIFS(I$3:I$722,$B$3:$B$722,$B1349)*SUMIFS(Calculations!$E$3:$E$53,Calculations!$A$3:$A$53,$B1349)</f>
        <v>0</v>
      </c>
      <c r="J1349" s="107">
        <f>J623/SUMIFS(J$3:J$722,$B$3:$B$722,$B1349)*SUMIFS(Calculations!$E$3:$E$53,Calculations!$A$3:$A$53,$B1349)</f>
        <v>0</v>
      </c>
      <c r="K1349" s="107">
        <f>K623/SUMIFS(K$3:K$722,$B$3:$B$722,$B1349)*SUMIFS(Calculations!$E$3:$E$53,Calculations!$A$3:$A$53,$B1349)</f>
        <v>0</v>
      </c>
      <c r="L1349" s="107">
        <f>L623/SUMIFS(L$3:L$722,$B$3:$B$722,$B1349)*SUMIFS(Calculations!$E$3:$E$53,Calculations!$A$3:$A$53,$B1349)</f>
        <v>0</v>
      </c>
      <c r="M1349" s="107">
        <f>M623/SUMIFS(M$3:M$722,$B$3:$B$722,$B1349)*SUMIFS(Calculations!$E$3:$E$53,Calculations!$A$3:$A$53,$B1349)</f>
        <v>0</v>
      </c>
      <c r="N1349" s="107">
        <f>N623/SUMIFS(N$3:N$722,$B$3:$B$722,$B1349)*SUMIFS(Calculations!$E$3:$E$53,Calculations!$A$3:$A$53,$B1349)</f>
        <v>0</v>
      </c>
      <c r="O1349" s="107">
        <f>O623/SUMIFS(O$3:O$722,$B$3:$B$722,$B1349)*SUMIFS(Calculations!$E$3:$E$53,Calculations!$A$3:$A$53,$B1349)</f>
        <v>0</v>
      </c>
      <c r="P1349" s="107">
        <f>P623/SUMIFS(P$3:P$722,$B$3:$B$722,$B1349)*SUMIFS(Calculations!$E$3:$E$53,Calculations!$A$3:$A$53,$B1349)</f>
        <v>0</v>
      </c>
      <c r="Q1349" s="107">
        <f>Q623/SUMIFS(Q$3:Q$722,$B$3:$B$722,$B1349)*SUMIFS(Calculations!$E$3:$E$53,Calculations!$A$3:$A$53,$B1349)</f>
        <v>0</v>
      </c>
      <c r="R1349" s="107">
        <f>R623/SUMIFS(R$3:R$722,$B$3:$B$722,$B1349)*SUMIFS(Calculations!$E$3:$E$53,Calculations!$A$3:$A$53,$B1349)</f>
        <v>0</v>
      </c>
    </row>
    <row r="1350" spans="2:18" ht="15.75" customHeight="1">
      <c r="B1350" s="107" t="s">
        <v>578</v>
      </c>
      <c r="C1350" s="107" t="s">
        <v>448</v>
      </c>
      <c r="D1350" s="107" t="s">
        <v>643</v>
      </c>
      <c r="E1350" s="107" t="str">
        <f t="shared" si="309"/>
        <v>onshore wind</v>
      </c>
      <c r="F1350" s="107">
        <f>F624/SUMIFS(F$3:F$722,$B$3:$B$722,$B1350)*SUMIFS(Calculations!$E$3:$E$53,Calculations!$A$3:$A$53,$B1350)</f>
        <v>0</v>
      </c>
      <c r="G1350" s="107">
        <f>G624/SUMIFS(G$3:G$722,$B$3:$B$722,$B1350)*SUMIFS(Calculations!$E$3:$E$53,Calculations!$A$3:$A$53,$B1350)</f>
        <v>0</v>
      </c>
      <c r="H1350" s="107">
        <f>H624/SUMIFS(H$3:H$722,$B$3:$B$722,$B1350)*SUMIFS(Calculations!$E$3:$E$53,Calculations!$A$3:$A$53,$B1350)</f>
        <v>0</v>
      </c>
      <c r="I1350" s="107">
        <f>I624/SUMIFS(I$3:I$722,$B$3:$B$722,$B1350)*SUMIFS(Calculations!$E$3:$E$53,Calculations!$A$3:$A$53,$B1350)</f>
        <v>0</v>
      </c>
      <c r="J1350" s="107">
        <f>J624/SUMIFS(J$3:J$722,$B$3:$B$722,$B1350)*SUMIFS(Calculations!$E$3:$E$53,Calculations!$A$3:$A$53,$B1350)</f>
        <v>0</v>
      </c>
      <c r="K1350" s="107">
        <f>K624/SUMIFS(K$3:K$722,$B$3:$B$722,$B1350)*SUMIFS(Calculations!$E$3:$E$53,Calculations!$A$3:$A$53,$B1350)</f>
        <v>0</v>
      </c>
      <c r="L1350" s="107">
        <f>L624/SUMIFS(L$3:L$722,$B$3:$B$722,$B1350)*SUMIFS(Calculations!$E$3:$E$53,Calculations!$A$3:$A$53,$B1350)</f>
        <v>0</v>
      </c>
      <c r="M1350" s="107">
        <f>M624/SUMIFS(M$3:M$722,$B$3:$B$722,$B1350)*SUMIFS(Calculations!$E$3:$E$53,Calculations!$A$3:$A$53,$B1350)</f>
        <v>0</v>
      </c>
      <c r="N1350" s="107">
        <f>N624/SUMIFS(N$3:N$722,$B$3:$B$722,$B1350)*SUMIFS(Calculations!$E$3:$E$53,Calculations!$A$3:$A$53,$B1350)</f>
        <v>0</v>
      </c>
      <c r="O1350" s="107">
        <f>O624/SUMIFS(O$3:O$722,$B$3:$B$722,$B1350)*SUMIFS(Calculations!$E$3:$E$53,Calculations!$A$3:$A$53,$B1350)</f>
        <v>0</v>
      </c>
      <c r="P1350" s="107">
        <f>P624/SUMIFS(P$3:P$722,$B$3:$B$722,$B1350)*SUMIFS(Calculations!$E$3:$E$53,Calculations!$A$3:$A$53,$B1350)</f>
        <v>0</v>
      </c>
      <c r="Q1350" s="107">
        <f>Q624/SUMIFS(Q$3:Q$722,$B$3:$B$722,$B1350)*SUMIFS(Calculations!$E$3:$E$53,Calculations!$A$3:$A$53,$B1350)</f>
        <v>0</v>
      </c>
      <c r="R1350" s="107">
        <f>R624/SUMIFS(R$3:R$722,$B$3:$B$722,$B1350)*SUMIFS(Calculations!$E$3:$E$53,Calculations!$A$3:$A$53,$B1350)</f>
        <v>0</v>
      </c>
    </row>
    <row r="1351" spans="2:18" ht="15.75" customHeight="1">
      <c r="B1351" s="107" t="s">
        <v>578</v>
      </c>
      <c r="C1351" s="107" t="s">
        <v>448</v>
      </c>
      <c r="D1351" s="107" t="s">
        <v>644</v>
      </c>
      <c r="E1351" s="107" t="str">
        <f t="shared" si="309"/>
        <v>natural gas nonpeaker</v>
      </c>
      <c r="F1351" s="107">
        <f>F625/SUMIFS(F$3:F$722,$B$3:$B$722,$B1351)*SUMIFS(Calculations!$E$3:$E$53,Calculations!$A$3:$A$53,$B1351)</f>
        <v>0</v>
      </c>
      <c r="G1351" s="107">
        <f>G625/SUMIFS(G$3:G$722,$B$3:$B$722,$B1351)*SUMIFS(Calculations!$E$3:$E$53,Calculations!$A$3:$A$53,$B1351)</f>
        <v>0</v>
      </c>
      <c r="H1351" s="107">
        <f>H625/SUMIFS(H$3:H$722,$B$3:$B$722,$B1351)*SUMIFS(Calculations!$E$3:$E$53,Calculations!$A$3:$A$53,$B1351)</f>
        <v>0</v>
      </c>
      <c r="I1351" s="107">
        <f>I625/SUMIFS(I$3:I$722,$B$3:$B$722,$B1351)*SUMIFS(Calculations!$E$3:$E$53,Calculations!$A$3:$A$53,$B1351)</f>
        <v>0</v>
      </c>
      <c r="J1351" s="107">
        <f>J625/SUMIFS(J$3:J$722,$B$3:$B$722,$B1351)*SUMIFS(Calculations!$E$3:$E$53,Calculations!$A$3:$A$53,$B1351)</f>
        <v>0</v>
      </c>
      <c r="K1351" s="107">
        <f>K625/SUMIFS(K$3:K$722,$B$3:$B$722,$B1351)*SUMIFS(Calculations!$E$3:$E$53,Calculations!$A$3:$A$53,$B1351)</f>
        <v>0</v>
      </c>
      <c r="L1351" s="107">
        <f>L625/SUMIFS(L$3:L$722,$B$3:$B$722,$B1351)*SUMIFS(Calculations!$E$3:$E$53,Calculations!$A$3:$A$53,$B1351)</f>
        <v>0</v>
      </c>
      <c r="M1351" s="107">
        <f>M625/SUMIFS(M$3:M$722,$B$3:$B$722,$B1351)*SUMIFS(Calculations!$E$3:$E$53,Calculations!$A$3:$A$53,$B1351)</f>
        <v>0</v>
      </c>
      <c r="N1351" s="107">
        <f>N625/SUMIFS(N$3:N$722,$B$3:$B$722,$B1351)*SUMIFS(Calculations!$E$3:$E$53,Calculations!$A$3:$A$53,$B1351)</f>
        <v>0</v>
      </c>
      <c r="O1351" s="107">
        <f>O625/SUMIFS(O$3:O$722,$B$3:$B$722,$B1351)*SUMIFS(Calculations!$E$3:$E$53,Calculations!$A$3:$A$53,$B1351)</f>
        <v>0</v>
      </c>
      <c r="P1351" s="107">
        <f>P625/SUMIFS(P$3:P$722,$B$3:$B$722,$B1351)*SUMIFS(Calculations!$E$3:$E$53,Calculations!$A$3:$A$53,$B1351)</f>
        <v>0</v>
      </c>
      <c r="Q1351" s="107">
        <f>Q625/SUMIFS(Q$3:Q$722,$B$3:$B$722,$B1351)*SUMIFS(Calculations!$E$3:$E$53,Calculations!$A$3:$A$53,$B1351)</f>
        <v>0</v>
      </c>
      <c r="R1351" s="107">
        <f>R625/SUMIFS(R$3:R$722,$B$3:$B$722,$B1351)*SUMIFS(Calculations!$E$3:$E$53,Calculations!$A$3:$A$53,$B1351)</f>
        <v>0</v>
      </c>
    </row>
    <row r="1352" spans="2:18" ht="15.75" customHeight="1">
      <c r="B1352" s="107" t="s">
        <v>578</v>
      </c>
      <c r="C1352" s="107" t="s">
        <v>448</v>
      </c>
      <c r="D1352" s="107" t="s">
        <v>645</v>
      </c>
      <c r="E1352" s="107" t="str">
        <f t="shared" si="309"/>
        <v>natural gas peaker</v>
      </c>
      <c r="F1352" s="107">
        <f>F626/SUMIFS(F$3:F$722,$B$3:$B$722,$B1352)*SUMIFS(Calculations!$E$3:$E$53,Calculations!$A$3:$A$53,$B1352)</f>
        <v>0</v>
      </c>
      <c r="G1352" s="107">
        <f>G626/SUMIFS(G$3:G$722,$B$3:$B$722,$B1352)*SUMIFS(Calculations!$E$3:$E$53,Calculations!$A$3:$A$53,$B1352)</f>
        <v>0</v>
      </c>
      <c r="H1352" s="107">
        <f>H626/SUMIFS(H$3:H$722,$B$3:$B$722,$B1352)*SUMIFS(Calculations!$E$3:$E$53,Calculations!$A$3:$A$53,$B1352)</f>
        <v>0</v>
      </c>
      <c r="I1352" s="107">
        <f>I626/SUMIFS(I$3:I$722,$B$3:$B$722,$B1352)*SUMIFS(Calculations!$E$3:$E$53,Calculations!$A$3:$A$53,$B1352)</f>
        <v>0</v>
      </c>
      <c r="J1352" s="107">
        <f>J626/SUMIFS(J$3:J$722,$B$3:$B$722,$B1352)*SUMIFS(Calculations!$E$3:$E$53,Calculations!$A$3:$A$53,$B1352)</f>
        <v>0</v>
      </c>
      <c r="K1352" s="107">
        <f>K626/SUMIFS(K$3:K$722,$B$3:$B$722,$B1352)*SUMIFS(Calculations!$E$3:$E$53,Calculations!$A$3:$A$53,$B1352)</f>
        <v>0</v>
      </c>
      <c r="L1352" s="107">
        <f>L626/SUMIFS(L$3:L$722,$B$3:$B$722,$B1352)*SUMIFS(Calculations!$E$3:$E$53,Calculations!$A$3:$A$53,$B1352)</f>
        <v>0</v>
      </c>
      <c r="M1352" s="107">
        <f>M626/SUMIFS(M$3:M$722,$B$3:$B$722,$B1352)*SUMIFS(Calculations!$E$3:$E$53,Calculations!$A$3:$A$53,$B1352)</f>
        <v>0</v>
      </c>
      <c r="N1352" s="107">
        <f>N626/SUMIFS(N$3:N$722,$B$3:$B$722,$B1352)*SUMIFS(Calculations!$E$3:$E$53,Calculations!$A$3:$A$53,$B1352)</f>
        <v>0</v>
      </c>
      <c r="O1352" s="107">
        <f>O626/SUMIFS(O$3:O$722,$B$3:$B$722,$B1352)*SUMIFS(Calculations!$E$3:$E$53,Calculations!$A$3:$A$53,$B1352)</f>
        <v>0</v>
      </c>
      <c r="P1352" s="107">
        <f>P626/SUMIFS(P$3:P$722,$B$3:$B$722,$B1352)*SUMIFS(Calculations!$E$3:$E$53,Calculations!$A$3:$A$53,$B1352)</f>
        <v>0</v>
      </c>
      <c r="Q1352" s="107">
        <f>Q626/SUMIFS(Q$3:Q$722,$B$3:$B$722,$B1352)*SUMIFS(Calculations!$E$3:$E$53,Calculations!$A$3:$A$53,$B1352)</f>
        <v>0</v>
      </c>
      <c r="R1352" s="107">
        <f>R626/SUMIFS(R$3:R$722,$B$3:$B$722,$B1352)*SUMIFS(Calculations!$E$3:$E$53,Calculations!$A$3:$A$53,$B1352)</f>
        <v>0</v>
      </c>
    </row>
    <row r="1353" spans="2:18" ht="15.75" customHeight="1">
      <c r="B1353" s="107" t="s">
        <v>578</v>
      </c>
      <c r="C1353" s="107" t="s">
        <v>448</v>
      </c>
      <c r="D1353" s="107" t="s">
        <v>646</v>
      </c>
      <c r="E1353" s="107" t="str">
        <f t="shared" si="309"/>
        <v>nuclear</v>
      </c>
      <c r="F1353" s="107">
        <f>F627/SUMIFS(F$3:F$722,$B$3:$B$722,$B1353)*SUMIFS(Calculations!$E$3:$E$53,Calculations!$A$3:$A$53,$B1353)</f>
        <v>0</v>
      </c>
      <c r="G1353" s="107">
        <f>G627/SUMIFS(G$3:G$722,$B$3:$B$722,$B1353)*SUMIFS(Calculations!$E$3:$E$53,Calculations!$A$3:$A$53,$B1353)</f>
        <v>0</v>
      </c>
      <c r="H1353" s="107">
        <f>H627/SUMIFS(H$3:H$722,$B$3:$B$722,$B1353)*SUMIFS(Calculations!$E$3:$E$53,Calculations!$A$3:$A$53,$B1353)</f>
        <v>0</v>
      </c>
      <c r="I1353" s="107">
        <f>I627/SUMIFS(I$3:I$722,$B$3:$B$722,$B1353)*SUMIFS(Calculations!$E$3:$E$53,Calculations!$A$3:$A$53,$B1353)</f>
        <v>0</v>
      </c>
      <c r="J1353" s="107">
        <f>J627/SUMIFS(J$3:J$722,$B$3:$B$722,$B1353)*SUMIFS(Calculations!$E$3:$E$53,Calculations!$A$3:$A$53,$B1353)</f>
        <v>0</v>
      </c>
      <c r="K1353" s="107">
        <f>K627/SUMIFS(K$3:K$722,$B$3:$B$722,$B1353)*SUMIFS(Calculations!$E$3:$E$53,Calculations!$A$3:$A$53,$B1353)</f>
        <v>0</v>
      </c>
      <c r="L1353" s="107">
        <f>L627/SUMIFS(L$3:L$722,$B$3:$B$722,$B1353)*SUMIFS(Calculations!$E$3:$E$53,Calculations!$A$3:$A$53,$B1353)</f>
        <v>0</v>
      </c>
      <c r="M1353" s="107">
        <f>M627/SUMIFS(M$3:M$722,$B$3:$B$722,$B1353)*SUMIFS(Calculations!$E$3:$E$53,Calculations!$A$3:$A$53,$B1353)</f>
        <v>0</v>
      </c>
      <c r="N1353" s="107">
        <f>N627/SUMIFS(N$3:N$722,$B$3:$B$722,$B1353)*SUMIFS(Calculations!$E$3:$E$53,Calculations!$A$3:$A$53,$B1353)</f>
        <v>0</v>
      </c>
      <c r="O1353" s="107">
        <f>O627/SUMIFS(O$3:O$722,$B$3:$B$722,$B1353)*SUMIFS(Calculations!$E$3:$E$53,Calculations!$A$3:$A$53,$B1353)</f>
        <v>0</v>
      </c>
      <c r="P1353" s="107">
        <f>P627/SUMIFS(P$3:P$722,$B$3:$B$722,$B1353)*SUMIFS(Calculations!$E$3:$E$53,Calculations!$A$3:$A$53,$B1353)</f>
        <v>0</v>
      </c>
      <c r="Q1353" s="107">
        <f>Q627/SUMIFS(Q$3:Q$722,$B$3:$B$722,$B1353)*SUMIFS(Calculations!$E$3:$E$53,Calculations!$A$3:$A$53,$B1353)</f>
        <v>0</v>
      </c>
      <c r="R1353" s="107">
        <f>R627/SUMIFS(R$3:R$722,$B$3:$B$722,$B1353)*SUMIFS(Calculations!$E$3:$E$53,Calculations!$A$3:$A$53,$B1353)</f>
        <v>0</v>
      </c>
    </row>
    <row r="1354" spans="2:18" ht="15.75" customHeight="1">
      <c r="B1354" s="107" t="s">
        <v>578</v>
      </c>
      <c r="C1354" s="107" t="s">
        <v>448</v>
      </c>
      <c r="D1354" s="107" t="s">
        <v>647</v>
      </c>
      <c r="E1354" s="107" t="str">
        <f t="shared" si="309"/>
        <v>offshore wind</v>
      </c>
      <c r="F1354" s="107">
        <f>F628/SUMIFS(F$3:F$722,$B$3:$B$722,$B1354)*SUMIFS(Calculations!$E$3:$E$53,Calculations!$A$3:$A$53,$B1354)</f>
        <v>0</v>
      </c>
      <c r="G1354" s="107">
        <f>G628/SUMIFS(G$3:G$722,$B$3:$B$722,$B1354)*SUMIFS(Calculations!$E$3:$E$53,Calculations!$A$3:$A$53,$B1354)</f>
        <v>0</v>
      </c>
      <c r="H1354" s="107">
        <f>H628/SUMIFS(H$3:H$722,$B$3:$B$722,$B1354)*SUMIFS(Calculations!$E$3:$E$53,Calculations!$A$3:$A$53,$B1354)</f>
        <v>0</v>
      </c>
      <c r="I1354" s="107">
        <f>I628/SUMIFS(I$3:I$722,$B$3:$B$722,$B1354)*SUMIFS(Calculations!$E$3:$E$53,Calculations!$A$3:$A$53,$B1354)</f>
        <v>0</v>
      </c>
      <c r="J1354" s="107">
        <f>J628/SUMIFS(J$3:J$722,$B$3:$B$722,$B1354)*SUMIFS(Calculations!$E$3:$E$53,Calculations!$A$3:$A$53,$B1354)</f>
        <v>0</v>
      </c>
      <c r="K1354" s="107">
        <f>K628/SUMIFS(K$3:K$722,$B$3:$B$722,$B1354)*SUMIFS(Calculations!$E$3:$E$53,Calculations!$A$3:$A$53,$B1354)</f>
        <v>0</v>
      </c>
      <c r="L1354" s="107">
        <f>L628/SUMIFS(L$3:L$722,$B$3:$B$722,$B1354)*SUMIFS(Calculations!$E$3:$E$53,Calculations!$A$3:$A$53,$B1354)</f>
        <v>0</v>
      </c>
      <c r="M1354" s="107">
        <f>M628/SUMIFS(M$3:M$722,$B$3:$B$722,$B1354)*SUMIFS(Calculations!$E$3:$E$53,Calculations!$A$3:$A$53,$B1354)</f>
        <v>0</v>
      </c>
      <c r="N1354" s="107">
        <f>N628/SUMIFS(N$3:N$722,$B$3:$B$722,$B1354)*SUMIFS(Calculations!$E$3:$E$53,Calculations!$A$3:$A$53,$B1354)</f>
        <v>0</v>
      </c>
      <c r="O1354" s="107">
        <f>O628/SUMIFS(O$3:O$722,$B$3:$B$722,$B1354)*SUMIFS(Calculations!$E$3:$E$53,Calculations!$A$3:$A$53,$B1354)</f>
        <v>0</v>
      </c>
      <c r="P1354" s="107">
        <f>P628/SUMIFS(P$3:P$722,$B$3:$B$722,$B1354)*SUMIFS(Calculations!$E$3:$E$53,Calculations!$A$3:$A$53,$B1354)</f>
        <v>0</v>
      </c>
      <c r="Q1354" s="107">
        <f>Q628/SUMIFS(Q$3:Q$722,$B$3:$B$722,$B1354)*SUMIFS(Calculations!$E$3:$E$53,Calculations!$A$3:$A$53,$B1354)</f>
        <v>0</v>
      </c>
      <c r="R1354" s="107">
        <f>R628/SUMIFS(R$3:R$722,$B$3:$B$722,$B1354)*SUMIFS(Calculations!$E$3:$E$53,Calculations!$A$3:$A$53,$B1354)</f>
        <v>0</v>
      </c>
    </row>
    <row r="1355" spans="2:18" ht="15.75" customHeight="1">
      <c r="B1355" s="107" t="s">
        <v>578</v>
      </c>
      <c r="C1355" s="107" t="s">
        <v>448</v>
      </c>
      <c r="D1355" s="107" t="s">
        <v>648</v>
      </c>
      <c r="E1355" s="107" t="str">
        <f t="shared" si="309"/>
        <v>crude oil</v>
      </c>
      <c r="F1355" s="107">
        <f>F629/SUMIFS(F$3:F$722,$B$3:$B$722,$B1355)*SUMIFS(Calculations!$E$3:$E$53,Calculations!$A$3:$A$53,$B1355)</f>
        <v>0</v>
      </c>
      <c r="G1355" s="107">
        <f>G629/SUMIFS(G$3:G$722,$B$3:$B$722,$B1355)*SUMIFS(Calculations!$E$3:$E$53,Calculations!$A$3:$A$53,$B1355)</f>
        <v>0</v>
      </c>
      <c r="H1355" s="107">
        <f>H629/SUMIFS(H$3:H$722,$B$3:$B$722,$B1355)*SUMIFS(Calculations!$E$3:$E$53,Calculations!$A$3:$A$53,$B1355)</f>
        <v>0</v>
      </c>
      <c r="I1355" s="107">
        <f>I629/SUMIFS(I$3:I$722,$B$3:$B$722,$B1355)*SUMIFS(Calculations!$E$3:$E$53,Calculations!$A$3:$A$53,$B1355)</f>
        <v>0</v>
      </c>
      <c r="J1355" s="107">
        <f>J629/SUMIFS(J$3:J$722,$B$3:$B$722,$B1355)*SUMIFS(Calculations!$E$3:$E$53,Calculations!$A$3:$A$53,$B1355)</f>
        <v>0</v>
      </c>
      <c r="K1355" s="107">
        <f>K629/SUMIFS(K$3:K$722,$B$3:$B$722,$B1355)*SUMIFS(Calculations!$E$3:$E$53,Calculations!$A$3:$A$53,$B1355)</f>
        <v>0</v>
      </c>
      <c r="L1355" s="107">
        <f>L629/SUMIFS(L$3:L$722,$B$3:$B$722,$B1355)*SUMIFS(Calculations!$E$3:$E$53,Calculations!$A$3:$A$53,$B1355)</f>
        <v>0</v>
      </c>
      <c r="M1355" s="107">
        <f>M629/SUMIFS(M$3:M$722,$B$3:$B$722,$B1355)*SUMIFS(Calculations!$E$3:$E$53,Calculations!$A$3:$A$53,$B1355)</f>
        <v>0</v>
      </c>
      <c r="N1355" s="107">
        <f>N629/SUMIFS(N$3:N$722,$B$3:$B$722,$B1355)*SUMIFS(Calculations!$E$3:$E$53,Calculations!$A$3:$A$53,$B1355)</f>
        <v>0</v>
      </c>
      <c r="O1355" s="107">
        <f>O629/SUMIFS(O$3:O$722,$B$3:$B$722,$B1355)*SUMIFS(Calculations!$E$3:$E$53,Calculations!$A$3:$A$53,$B1355)</f>
        <v>0</v>
      </c>
      <c r="P1355" s="107">
        <f>P629/SUMIFS(P$3:P$722,$B$3:$B$722,$B1355)*SUMIFS(Calculations!$E$3:$E$53,Calculations!$A$3:$A$53,$B1355)</f>
        <v>0</v>
      </c>
      <c r="Q1355" s="107">
        <f>Q629/SUMIFS(Q$3:Q$722,$B$3:$B$722,$B1355)*SUMIFS(Calculations!$E$3:$E$53,Calculations!$A$3:$A$53,$B1355)</f>
        <v>0</v>
      </c>
      <c r="R1355" s="107">
        <f>R629/SUMIFS(R$3:R$722,$B$3:$B$722,$B1355)*SUMIFS(Calculations!$E$3:$E$53,Calculations!$A$3:$A$53,$B1355)</f>
        <v>0</v>
      </c>
    </row>
    <row r="1356" spans="2:18" ht="15.75" customHeight="1">
      <c r="B1356" s="107" t="s">
        <v>578</v>
      </c>
      <c r="C1356" s="107" t="s">
        <v>448</v>
      </c>
      <c r="D1356" s="107" t="s">
        <v>649</v>
      </c>
      <c r="E1356" s="107" t="str">
        <f t="shared" si="309"/>
        <v>solar PV</v>
      </c>
      <c r="F1356" s="107">
        <f>F630/SUMIFS(F$3:F$722,$B$3:$B$722,$B1356)*SUMIFS(Calculations!$E$3:$E$53,Calculations!$A$3:$A$53,$B1356)</f>
        <v>0</v>
      </c>
      <c r="G1356" s="107">
        <f>G630/SUMIFS(G$3:G$722,$B$3:$B$722,$B1356)*SUMIFS(Calculations!$E$3:$E$53,Calculations!$A$3:$A$53,$B1356)</f>
        <v>0</v>
      </c>
      <c r="H1356" s="107">
        <f>H630/SUMIFS(H$3:H$722,$B$3:$B$722,$B1356)*SUMIFS(Calculations!$E$3:$E$53,Calculations!$A$3:$A$53,$B1356)</f>
        <v>0</v>
      </c>
      <c r="I1356" s="107">
        <f>I630/SUMIFS(I$3:I$722,$B$3:$B$722,$B1356)*SUMIFS(Calculations!$E$3:$E$53,Calculations!$A$3:$A$53,$B1356)</f>
        <v>0</v>
      </c>
      <c r="J1356" s="107">
        <f>J630/SUMIFS(J$3:J$722,$B$3:$B$722,$B1356)*SUMIFS(Calculations!$E$3:$E$53,Calculations!$A$3:$A$53,$B1356)</f>
        <v>0</v>
      </c>
      <c r="K1356" s="107">
        <f>K630/SUMIFS(K$3:K$722,$B$3:$B$722,$B1356)*SUMIFS(Calculations!$E$3:$E$53,Calculations!$A$3:$A$53,$B1356)</f>
        <v>0</v>
      </c>
      <c r="L1356" s="107">
        <f>L630/SUMIFS(L$3:L$722,$B$3:$B$722,$B1356)*SUMIFS(Calculations!$E$3:$E$53,Calculations!$A$3:$A$53,$B1356)</f>
        <v>0</v>
      </c>
      <c r="M1356" s="107">
        <f>M630/SUMIFS(M$3:M$722,$B$3:$B$722,$B1356)*SUMIFS(Calculations!$E$3:$E$53,Calculations!$A$3:$A$53,$B1356)</f>
        <v>0</v>
      </c>
      <c r="N1356" s="107">
        <f>N630/SUMIFS(N$3:N$722,$B$3:$B$722,$B1356)*SUMIFS(Calculations!$E$3:$E$53,Calculations!$A$3:$A$53,$B1356)</f>
        <v>0</v>
      </c>
      <c r="O1356" s="107">
        <f>O630/SUMIFS(O$3:O$722,$B$3:$B$722,$B1356)*SUMIFS(Calculations!$E$3:$E$53,Calculations!$A$3:$A$53,$B1356)</f>
        <v>0</v>
      </c>
      <c r="P1356" s="107">
        <f>P630/SUMIFS(P$3:P$722,$B$3:$B$722,$B1356)*SUMIFS(Calculations!$E$3:$E$53,Calculations!$A$3:$A$53,$B1356)</f>
        <v>0</v>
      </c>
      <c r="Q1356" s="107">
        <f>Q630/SUMIFS(Q$3:Q$722,$B$3:$B$722,$B1356)*SUMIFS(Calculations!$E$3:$E$53,Calculations!$A$3:$A$53,$B1356)</f>
        <v>0</v>
      </c>
      <c r="R1356" s="107">
        <f>R630/SUMIFS(R$3:R$722,$B$3:$B$722,$B1356)*SUMIFS(Calculations!$E$3:$E$53,Calculations!$A$3:$A$53,$B1356)</f>
        <v>0</v>
      </c>
    </row>
    <row r="1357" spans="2:18" ht="15.75" customHeight="1">
      <c r="B1357" s="107" t="s">
        <v>578</v>
      </c>
      <c r="C1357" s="107" t="s">
        <v>448</v>
      </c>
      <c r="D1357" s="107" t="s">
        <v>650</v>
      </c>
      <c r="E1357" s="107" t="str">
        <f t="shared" si="309"/>
        <v>storage</v>
      </c>
      <c r="F1357" s="107">
        <f>F631/SUMIFS(F$3:F$722,$B$3:$B$722,$B1357)*SUMIFS(Calculations!$E$3:$E$53,Calculations!$A$3:$A$53,$B1357)</f>
        <v>0</v>
      </c>
      <c r="G1357" s="107">
        <f>G631/SUMIFS(G$3:G$722,$B$3:$B$722,$B1357)*SUMIFS(Calculations!$E$3:$E$53,Calculations!$A$3:$A$53,$B1357)</f>
        <v>0</v>
      </c>
      <c r="H1357" s="107">
        <f>H631/SUMIFS(H$3:H$722,$B$3:$B$722,$B1357)*SUMIFS(Calculations!$E$3:$E$53,Calculations!$A$3:$A$53,$B1357)</f>
        <v>0</v>
      </c>
      <c r="I1357" s="107">
        <f>I631/SUMIFS(I$3:I$722,$B$3:$B$722,$B1357)*SUMIFS(Calculations!$E$3:$E$53,Calculations!$A$3:$A$53,$B1357)</f>
        <v>0</v>
      </c>
      <c r="J1357" s="107">
        <f>J631/SUMIFS(J$3:J$722,$B$3:$B$722,$B1357)*SUMIFS(Calculations!$E$3:$E$53,Calculations!$A$3:$A$53,$B1357)</f>
        <v>0</v>
      </c>
      <c r="K1357" s="107">
        <f>K631/SUMIFS(K$3:K$722,$B$3:$B$722,$B1357)*SUMIFS(Calculations!$E$3:$E$53,Calculations!$A$3:$A$53,$B1357)</f>
        <v>0</v>
      </c>
      <c r="L1357" s="107">
        <f>L631/SUMIFS(L$3:L$722,$B$3:$B$722,$B1357)*SUMIFS(Calculations!$E$3:$E$53,Calculations!$A$3:$A$53,$B1357)</f>
        <v>0</v>
      </c>
      <c r="M1357" s="107">
        <f>M631/SUMIFS(M$3:M$722,$B$3:$B$722,$B1357)*SUMIFS(Calculations!$E$3:$E$53,Calculations!$A$3:$A$53,$B1357)</f>
        <v>0</v>
      </c>
      <c r="N1357" s="107">
        <f>N631/SUMIFS(N$3:N$722,$B$3:$B$722,$B1357)*SUMIFS(Calculations!$E$3:$E$53,Calculations!$A$3:$A$53,$B1357)</f>
        <v>0</v>
      </c>
      <c r="O1357" s="107">
        <f>O631/SUMIFS(O$3:O$722,$B$3:$B$722,$B1357)*SUMIFS(Calculations!$E$3:$E$53,Calculations!$A$3:$A$53,$B1357)</f>
        <v>0</v>
      </c>
      <c r="P1357" s="107">
        <f>P631/SUMIFS(P$3:P$722,$B$3:$B$722,$B1357)*SUMIFS(Calculations!$E$3:$E$53,Calculations!$A$3:$A$53,$B1357)</f>
        <v>0</v>
      </c>
      <c r="Q1357" s="107">
        <f>Q631/SUMIFS(Q$3:Q$722,$B$3:$B$722,$B1357)*SUMIFS(Calculations!$E$3:$E$53,Calculations!$A$3:$A$53,$B1357)</f>
        <v>0</v>
      </c>
      <c r="R1357" s="107">
        <f>R631/SUMIFS(R$3:R$722,$B$3:$B$722,$B1357)*SUMIFS(Calculations!$E$3:$E$53,Calculations!$A$3:$A$53,$B1357)</f>
        <v>0</v>
      </c>
    </row>
    <row r="1358" spans="2:18" ht="15.75" customHeight="1">
      <c r="B1358" s="107" t="s">
        <v>578</v>
      </c>
      <c r="C1358" s="107" t="s">
        <v>448</v>
      </c>
      <c r="D1358" s="107" t="s">
        <v>652</v>
      </c>
      <c r="E1358" s="107" t="str">
        <f t="shared" si="309"/>
        <v>solar PV</v>
      </c>
      <c r="F1358" s="107">
        <f>F632/SUMIFS(F$3:F$722,$B$3:$B$722,$B1358)*SUMIFS(Calculations!$E$3:$E$53,Calculations!$A$3:$A$53,$B1358)</f>
        <v>0</v>
      </c>
      <c r="G1358" s="107">
        <f>G632/SUMIFS(G$3:G$722,$B$3:$B$722,$B1358)*SUMIFS(Calculations!$E$3:$E$53,Calculations!$A$3:$A$53,$B1358)</f>
        <v>0</v>
      </c>
      <c r="H1358" s="107">
        <f>H632/SUMIFS(H$3:H$722,$B$3:$B$722,$B1358)*SUMIFS(Calculations!$E$3:$E$53,Calculations!$A$3:$A$53,$B1358)</f>
        <v>0</v>
      </c>
      <c r="I1358" s="107">
        <f>I632/SUMIFS(I$3:I$722,$B$3:$B$722,$B1358)*SUMIFS(Calculations!$E$3:$E$53,Calculations!$A$3:$A$53,$B1358)</f>
        <v>0</v>
      </c>
      <c r="J1358" s="107">
        <f>J632/SUMIFS(J$3:J$722,$B$3:$B$722,$B1358)*SUMIFS(Calculations!$E$3:$E$53,Calculations!$A$3:$A$53,$B1358)</f>
        <v>0</v>
      </c>
      <c r="K1358" s="107">
        <f>K632/SUMIFS(K$3:K$722,$B$3:$B$722,$B1358)*SUMIFS(Calculations!$E$3:$E$53,Calculations!$A$3:$A$53,$B1358)</f>
        <v>0</v>
      </c>
      <c r="L1358" s="107">
        <f>L632/SUMIFS(L$3:L$722,$B$3:$B$722,$B1358)*SUMIFS(Calculations!$E$3:$E$53,Calculations!$A$3:$A$53,$B1358)</f>
        <v>0</v>
      </c>
      <c r="M1358" s="107">
        <f>M632/SUMIFS(M$3:M$722,$B$3:$B$722,$B1358)*SUMIFS(Calculations!$E$3:$E$53,Calculations!$A$3:$A$53,$B1358)</f>
        <v>0</v>
      </c>
      <c r="N1358" s="107">
        <f>N632/SUMIFS(N$3:N$722,$B$3:$B$722,$B1358)*SUMIFS(Calculations!$E$3:$E$53,Calculations!$A$3:$A$53,$B1358)</f>
        <v>0</v>
      </c>
      <c r="O1358" s="107">
        <f>O632/SUMIFS(O$3:O$722,$B$3:$B$722,$B1358)*SUMIFS(Calculations!$E$3:$E$53,Calculations!$A$3:$A$53,$B1358)</f>
        <v>0</v>
      </c>
      <c r="P1358" s="107">
        <f>P632/SUMIFS(P$3:P$722,$B$3:$B$722,$B1358)*SUMIFS(Calculations!$E$3:$E$53,Calculations!$A$3:$A$53,$B1358)</f>
        <v>0</v>
      </c>
      <c r="Q1358" s="107">
        <f>Q632/SUMIFS(Q$3:Q$722,$B$3:$B$722,$B1358)*SUMIFS(Calculations!$E$3:$E$53,Calculations!$A$3:$A$53,$B1358)</f>
        <v>0</v>
      </c>
      <c r="R1358" s="107">
        <f>R632/SUMIFS(R$3:R$722,$B$3:$B$722,$B1358)*SUMIFS(Calculations!$E$3:$E$53,Calculations!$A$3:$A$53,$B1358)</f>
        <v>0</v>
      </c>
    </row>
    <row r="1359" spans="2:18" ht="15.75" customHeight="1">
      <c r="B1359" s="107" t="s">
        <v>580</v>
      </c>
      <c r="C1359" s="107" t="s">
        <v>448</v>
      </c>
      <c r="D1359" s="107" t="s">
        <v>638</v>
      </c>
      <c r="E1359" s="107" t="str">
        <f t="shared" si="309"/>
        <v>biomass</v>
      </c>
      <c r="F1359" s="107">
        <f>F633/SUMIFS(F$3:F$722,$B$3:$B$722,$B1359)*SUMIFS(Calculations!$E$3:$E$53,Calculations!$A$3:$A$53,$B1359)</f>
        <v>0</v>
      </c>
      <c r="G1359" s="107">
        <f>G633/SUMIFS(G$3:G$722,$B$3:$B$722,$B1359)*SUMIFS(Calculations!$E$3:$E$53,Calculations!$A$3:$A$53,$B1359)</f>
        <v>0</v>
      </c>
      <c r="H1359" s="107">
        <f>H633/SUMIFS(H$3:H$722,$B$3:$B$722,$B1359)*SUMIFS(Calculations!$E$3:$E$53,Calculations!$A$3:$A$53,$B1359)</f>
        <v>0</v>
      </c>
      <c r="I1359" s="107">
        <f>I633/SUMIFS(I$3:I$722,$B$3:$B$722,$B1359)*SUMIFS(Calculations!$E$3:$E$53,Calculations!$A$3:$A$53,$B1359)</f>
        <v>0</v>
      </c>
      <c r="J1359" s="107">
        <f>J633/SUMIFS(J$3:J$722,$B$3:$B$722,$B1359)*SUMIFS(Calculations!$E$3:$E$53,Calculations!$A$3:$A$53,$B1359)</f>
        <v>0</v>
      </c>
      <c r="K1359" s="107">
        <f>K633/SUMIFS(K$3:K$722,$B$3:$B$722,$B1359)*SUMIFS(Calculations!$E$3:$E$53,Calculations!$A$3:$A$53,$B1359)</f>
        <v>0</v>
      </c>
      <c r="L1359" s="107">
        <f>L633/SUMIFS(L$3:L$722,$B$3:$B$722,$B1359)*SUMIFS(Calculations!$E$3:$E$53,Calculations!$A$3:$A$53,$B1359)</f>
        <v>0</v>
      </c>
      <c r="M1359" s="107">
        <f>M633/SUMIFS(M$3:M$722,$B$3:$B$722,$B1359)*SUMIFS(Calculations!$E$3:$E$53,Calculations!$A$3:$A$53,$B1359)</f>
        <v>0</v>
      </c>
      <c r="N1359" s="107">
        <f>N633/SUMIFS(N$3:N$722,$B$3:$B$722,$B1359)*SUMIFS(Calculations!$E$3:$E$53,Calculations!$A$3:$A$53,$B1359)</f>
        <v>0</v>
      </c>
      <c r="O1359" s="107">
        <f>O633/SUMIFS(O$3:O$722,$B$3:$B$722,$B1359)*SUMIFS(Calculations!$E$3:$E$53,Calculations!$A$3:$A$53,$B1359)</f>
        <v>0</v>
      </c>
      <c r="P1359" s="107">
        <f>P633/SUMIFS(P$3:P$722,$B$3:$B$722,$B1359)*SUMIFS(Calculations!$E$3:$E$53,Calculations!$A$3:$A$53,$B1359)</f>
        <v>0</v>
      </c>
      <c r="Q1359" s="107">
        <f>Q633/SUMIFS(Q$3:Q$722,$B$3:$B$722,$B1359)*SUMIFS(Calculations!$E$3:$E$53,Calculations!$A$3:$A$53,$B1359)</f>
        <v>0</v>
      </c>
      <c r="R1359" s="107">
        <f>R633/SUMIFS(R$3:R$722,$B$3:$B$722,$B1359)*SUMIFS(Calculations!$E$3:$E$53,Calculations!$A$3:$A$53,$B1359)</f>
        <v>0</v>
      </c>
    </row>
    <row r="1360" spans="2:18" ht="15.75" customHeight="1">
      <c r="B1360" s="107" t="s">
        <v>580</v>
      </c>
      <c r="C1360" s="107" t="s">
        <v>448</v>
      </c>
      <c r="D1360" s="107" t="s">
        <v>639</v>
      </c>
      <c r="E1360" s="107" t="str">
        <f t="shared" si="309"/>
        <v>hard coal</v>
      </c>
      <c r="F1360" s="107">
        <f>F634/SUMIFS(F$3:F$722,$B$3:$B$722,$B1360)*SUMIFS(Calculations!$E$3:$E$53,Calculations!$A$3:$A$53,$B1360)</f>
        <v>0</v>
      </c>
      <c r="G1360" s="107">
        <f>G634/SUMIFS(G$3:G$722,$B$3:$B$722,$B1360)*SUMIFS(Calculations!$E$3:$E$53,Calculations!$A$3:$A$53,$B1360)</f>
        <v>0</v>
      </c>
      <c r="H1360" s="107">
        <f>H634/SUMIFS(H$3:H$722,$B$3:$B$722,$B1360)*SUMIFS(Calculations!$E$3:$E$53,Calculations!$A$3:$A$53,$B1360)</f>
        <v>0</v>
      </c>
      <c r="I1360" s="107">
        <f>I634/SUMIFS(I$3:I$722,$B$3:$B$722,$B1360)*SUMIFS(Calculations!$E$3:$E$53,Calculations!$A$3:$A$53,$B1360)</f>
        <v>0</v>
      </c>
      <c r="J1360" s="107">
        <f>J634/SUMIFS(J$3:J$722,$B$3:$B$722,$B1360)*SUMIFS(Calculations!$E$3:$E$53,Calculations!$A$3:$A$53,$B1360)</f>
        <v>0</v>
      </c>
      <c r="K1360" s="107">
        <f>K634/SUMIFS(K$3:K$722,$B$3:$B$722,$B1360)*SUMIFS(Calculations!$E$3:$E$53,Calculations!$A$3:$A$53,$B1360)</f>
        <v>0</v>
      </c>
      <c r="L1360" s="107">
        <f>L634/SUMIFS(L$3:L$722,$B$3:$B$722,$B1360)*SUMIFS(Calculations!$E$3:$E$53,Calculations!$A$3:$A$53,$B1360)</f>
        <v>0</v>
      </c>
      <c r="M1360" s="107">
        <f>M634/SUMIFS(M$3:M$722,$B$3:$B$722,$B1360)*SUMIFS(Calculations!$E$3:$E$53,Calculations!$A$3:$A$53,$B1360)</f>
        <v>0</v>
      </c>
      <c r="N1360" s="107">
        <f>N634/SUMIFS(N$3:N$722,$B$3:$B$722,$B1360)*SUMIFS(Calculations!$E$3:$E$53,Calculations!$A$3:$A$53,$B1360)</f>
        <v>0</v>
      </c>
      <c r="O1360" s="107">
        <f>O634/SUMIFS(O$3:O$722,$B$3:$B$722,$B1360)*SUMIFS(Calculations!$E$3:$E$53,Calculations!$A$3:$A$53,$B1360)</f>
        <v>0</v>
      </c>
      <c r="P1360" s="107">
        <f>P634/SUMIFS(P$3:P$722,$B$3:$B$722,$B1360)*SUMIFS(Calculations!$E$3:$E$53,Calculations!$A$3:$A$53,$B1360)</f>
        <v>0</v>
      </c>
      <c r="Q1360" s="107">
        <f>Q634/SUMIFS(Q$3:Q$722,$B$3:$B$722,$B1360)*SUMIFS(Calculations!$E$3:$E$53,Calculations!$A$3:$A$53,$B1360)</f>
        <v>0</v>
      </c>
      <c r="R1360" s="107">
        <f>R634/SUMIFS(R$3:R$722,$B$3:$B$722,$B1360)*SUMIFS(Calculations!$E$3:$E$53,Calculations!$A$3:$A$53,$B1360)</f>
        <v>0</v>
      </c>
    </row>
    <row r="1361" spans="2:18" ht="15.75" customHeight="1">
      <c r="B1361" s="107" t="s">
        <v>580</v>
      </c>
      <c r="C1361" s="107" t="s">
        <v>448</v>
      </c>
      <c r="D1361" s="107" t="s">
        <v>640</v>
      </c>
      <c r="E1361" s="107" t="str">
        <f t="shared" si="309"/>
        <v>solar thermal</v>
      </c>
      <c r="F1361" s="107">
        <f>F635/SUMIFS(F$3:F$722,$B$3:$B$722,$B1361)*SUMIFS(Calculations!$E$3:$E$53,Calculations!$A$3:$A$53,$B1361)</f>
        <v>0</v>
      </c>
      <c r="G1361" s="107">
        <f>G635/SUMIFS(G$3:G$722,$B$3:$B$722,$B1361)*SUMIFS(Calculations!$E$3:$E$53,Calculations!$A$3:$A$53,$B1361)</f>
        <v>0</v>
      </c>
      <c r="H1361" s="107">
        <f>H635/SUMIFS(H$3:H$722,$B$3:$B$722,$B1361)*SUMIFS(Calculations!$E$3:$E$53,Calculations!$A$3:$A$53,$B1361)</f>
        <v>0</v>
      </c>
      <c r="I1361" s="107">
        <f>I635/SUMIFS(I$3:I$722,$B$3:$B$722,$B1361)*SUMIFS(Calculations!$E$3:$E$53,Calculations!$A$3:$A$53,$B1361)</f>
        <v>0</v>
      </c>
      <c r="J1361" s="107">
        <f>J635/SUMIFS(J$3:J$722,$B$3:$B$722,$B1361)*SUMIFS(Calculations!$E$3:$E$53,Calculations!$A$3:$A$53,$B1361)</f>
        <v>0</v>
      </c>
      <c r="K1361" s="107">
        <f>K635/SUMIFS(K$3:K$722,$B$3:$B$722,$B1361)*SUMIFS(Calculations!$E$3:$E$53,Calculations!$A$3:$A$53,$B1361)</f>
        <v>0</v>
      </c>
      <c r="L1361" s="107">
        <f>L635/SUMIFS(L$3:L$722,$B$3:$B$722,$B1361)*SUMIFS(Calculations!$E$3:$E$53,Calculations!$A$3:$A$53,$B1361)</f>
        <v>0</v>
      </c>
      <c r="M1361" s="107">
        <f>M635/SUMIFS(M$3:M$722,$B$3:$B$722,$B1361)*SUMIFS(Calculations!$E$3:$E$53,Calculations!$A$3:$A$53,$B1361)</f>
        <v>0</v>
      </c>
      <c r="N1361" s="107">
        <f>N635/SUMIFS(N$3:N$722,$B$3:$B$722,$B1361)*SUMIFS(Calculations!$E$3:$E$53,Calculations!$A$3:$A$53,$B1361)</f>
        <v>0</v>
      </c>
      <c r="O1361" s="107">
        <f>O635/SUMIFS(O$3:O$722,$B$3:$B$722,$B1361)*SUMIFS(Calculations!$E$3:$E$53,Calculations!$A$3:$A$53,$B1361)</f>
        <v>0</v>
      </c>
      <c r="P1361" s="107">
        <f>P635/SUMIFS(P$3:P$722,$B$3:$B$722,$B1361)*SUMIFS(Calculations!$E$3:$E$53,Calculations!$A$3:$A$53,$B1361)</f>
        <v>0</v>
      </c>
      <c r="Q1361" s="107">
        <f>Q635/SUMIFS(Q$3:Q$722,$B$3:$B$722,$B1361)*SUMIFS(Calculations!$E$3:$E$53,Calculations!$A$3:$A$53,$B1361)</f>
        <v>0</v>
      </c>
      <c r="R1361" s="107">
        <f>R635/SUMIFS(R$3:R$722,$B$3:$B$722,$B1361)*SUMIFS(Calculations!$E$3:$E$53,Calculations!$A$3:$A$53,$B1361)</f>
        <v>0</v>
      </c>
    </row>
    <row r="1362" spans="2:18" ht="15.75" customHeight="1">
      <c r="B1362" s="107" t="s">
        <v>580</v>
      </c>
      <c r="C1362" s="107" t="s">
        <v>448</v>
      </c>
      <c r="D1362" s="107" t="s">
        <v>641</v>
      </c>
      <c r="E1362" s="107" t="str">
        <f t="shared" si="309"/>
        <v>geothermal</v>
      </c>
      <c r="F1362" s="107">
        <f>F636/SUMIFS(F$3:F$722,$B$3:$B$722,$B1362)*SUMIFS(Calculations!$E$3:$E$53,Calculations!$A$3:$A$53,$B1362)</f>
        <v>0</v>
      </c>
      <c r="G1362" s="107">
        <f>G636/SUMIFS(G$3:G$722,$B$3:$B$722,$B1362)*SUMIFS(Calculations!$E$3:$E$53,Calculations!$A$3:$A$53,$B1362)</f>
        <v>0</v>
      </c>
      <c r="H1362" s="107">
        <f>H636/SUMIFS(H$3:H$722,$B$3:$B$722,$B1362)*SUMIFS(Calculations!$E$3:$E$53,Calculations!$A$3:$A$53,$B1362)</f>
        <v>0</v>
      </c>
      <c r="I1362" s="107">
        <f>I636/SUMIFS(I$3:I$722,$B$3:$B$722,$B1362)*SUMIFS(Calculations!$E$3:$E$53,Calculations!$A$3:$A$53,$B1362)</f>
        <v>0</v>
      </c>
      <c r="J1362" s="107">
        <f>J636/SUMIFS(J$3:J$722,$B$3:$B$722,$B1362)*SUMIFS(Calculations!$E$3:$E$53,Calculations!$A$3:$A$53,$B1362)</f>
        <v>0</v>
      </c>
      <c r="K1362" s="107">
        <f>K636/SUMIFS(K$3:K$722,$B$3:$B$722,$B1362)*SUMIFS(Calculations!$E$3:$E$53,Calculations!$A$3:$A$53,$B1362)</f>
        <v>0</v>
      </c>
      <c r="L1362" s="107">
        <f>L636/SUMIFS(L$3:L$722,$B$3:$B$722,$B1362)*SUMIFS(Calculations!$E$3:$E$53,Calculations!$A$3:$A$53,$B1362)</f>
        <v>0</v>
      </c>
      <c r="M1362" s="107">
        <f>M636/SUMIFS(M$3:M$722,$B$3:$B$722,$B1362)*SUMIFS(Calculations!$E$3:$E$53,Calculations!$A$3:$A$53,$B1362)</f>
        <v>0</v>
      </c>
      <c r="N1362" s="107">
        <f>N636/SUMIFS(N$3:N$722,$B$3:$B$722,$B1362)*SUMIFS(Calculations!$E$3:$E$53,Calculations!$A$3:$A$53,$B1362)</f>
        <v>0</v>
      </c>
      <c r="O1362" s="107">
        <f>O636/SUMIFS(O$3:O$722,$B$3:$B$722,$B1362)*SUMIFS(Calculations!$E$3:$E$53,Calculations!$A$3:$A$53,$B1362)</f>
        <v>0</v>
      </c>
      <c r="P1362" s="107">
        <f>P636/SUMIFS(P$3:P$722,$B$3:$B$722,$B1362)*SUMIFS(Calculations!$E$3:$E$53,Calculations!$A$3:$A$53,$B1362)</f>
        <v>0</v>
      </c>
      <c r="Q1362" s="107">
        <f>Q636/SUMIFS(Q$3:Q$722,$B$3:$B$722,$B1362)*SUMIFS(Calculations!$E$3:$E$53,Calculations!$A$3:$A$53,$B1362)</f>
        <v>0</v>
      </c>
      <c r="R1362" s="107">
        <f>R636/SUMIFS(R$3:R$722,$B$3:$B$722,$B1362)*SUMIFS(Calculations!$E$3:$E$53,Calculations!$A$3:$A$53,$B1362)</f>
        <v>0</v>
      </c>
    </row>
    <row r="1363" spans="2:18" ht="15.75" customHeight="1">
      <c r="B1363" s="107" t="s">
        <v>580</v>
      </c>
      <c r="C1363" s="107" t="s">
        <v>448</v>
      </c>
      <c r="D1363" s="107" t="s">
        <v>642</v>
      </c>
      <c r="E1363" s="107" t="str">
        <f t="shared" si="309"/>
        <v>hydro</v>
      </c>
      <c r="F1363" s="107">
        <f>F637/SUMIFS(F$3:F$722,$B$3:$B$722,$B1363)*SUMIFS(Calculations!$E$3:$E$53,Calculations!$A$3:$A$53,$B1363)</f>
        <v>0</v>
      </c>
      <c r="G1363" s="107">
        <f>G637/SUMIFS(G$3:G$722,$B$3:$B$722,$B1363)*SUMIFS(Calculations!$E$3:$E$53,Calculations!$A$3:$A$53,$B1363)</f>
        <v>0</v>
      </c>
      <c r="H1363" s="107">
        <f>H637/SUMIFS(H$3:H$722,$B$3:$B$722,$B1363)*SUMIFS(Calculations!$E$3:$E$53,Calculations!$A$3:$A$53,$B1363)</f>
        <v>0</v>
      </c>
      <c r="I1363" s="107">
        <f>I637/SUMIFS(I$3:I$722,$B$3:$B$722,$B1363)*SUMIFS(Calculations!$E$3:$E$53,Calculations!$A$3:$A$53,$B1363)</f>
        <v>0</v>
      </c>
      <c r="J1363" s="107">
        <f>J637/SUMIFS(J$3:J$722,$B$3:$B$722,$B1363)*SUMIFS(Calculations!$E$3:$E$53,Calculations!$A$3:$A$53,$B1363)</f>
        <v>0</v>
      </c>
      <c r="K1363" s="107">
        <f>K637/SUMIFS(K$3:K$722,$B$3:$B$722,$B1363)*SUMIFS(Calculations!$E$3:$E$53,Calculations!$A$3:$A$53,$B1363)</f>
        <v>0</v>
      </c>
      <c r="L1363" s="107">
        <f>L637/SUMIFS(L$3:L$722,$B$3:$B$722,$B1363)*SUMIFS(Calculations!$E$3:$E$53,Calculations!$A$3:$A$53,$B1363)</f>
        <v>0</v>
      </c>
      <c r="M1363" s="107">
        <f>M637/SUMIFS(M$3:M$722,$B$3:$B$722,$B1363)*SUMIFS(Calculations!$E$3:$E$53,Calculations!$A$3:$A$53,$B1363)</f>
        <v>0</v>
      </c>
      <c r="N1363" s="107">
        <f>N637/SUMIFS(N$3:N$722,$B$3:$B$722,$B1363)*SUMIFS(Calculations!$E$3:$E$53,Calculations!$A$3:$A$53,$B1363)</f>
        <v>0</v>
      </c>
      <c r="O1363" s="107">
        <f>O637/SUMIFS(O$3:O$722,$B$3:$B$722,$B1363)*SUMIFS(Calculations!$E$3:$E$53,Calculations!$A$3:$A$53,$B1363)</f>
        <v>0</v>
      </c>
      <c r="P1363" s="107">
        <f>P637/SUMIFS(P$3:P$722,$B$3:$B$722,$B1363)*SUMIFS(Calculations!$E$3:$E$53,Calculations!$A$3:$A$53,$B1363)</f>
        <v>0</v>
      </c>
      <c r="Q1363" s="107">
        <f>Q637/SUMIFS(Q$3:Q$722,$B$3:$B$722,$B1363)*SUMIFS(Calculations!$E$3:$E$53,Calculations!$A$3:$A$53,$B1363)</f>
        <v>0</v>
      </c>
      <c r="R1363" s="107">
        <f>R637/SUMIFS(R$3:R$722,$B$3:$B$722,$B1363)*SUMIFS(Calculations!$E$3:$E$53,Calculations!$A$3:$A$53,$B1363)</f>
        <v>0</v>
      </c>
    </row>
    <row r="1364" spans="2:18" ht="15.75" customHeight="1">
      <c r="B1364" s="107" t="s">
        <v>580</v>
      </c>
      <c r="C1364" s="107" t="s">
        <v>448</v>
      </c>
      <c r="D1364" s="107" t="s">
        <v>632</v>
      </c>
      <c r="E1364" s="107" t="str">
        <f t="shared" si="309"/>
        <v>hydro</v>
      </c>
      <c r="F1364" s="107">
        <f>F638/SUMIFS(F$3:F$722,$B$3:$B$722,$B1364)*SUMIFS(Calculations!$E$3:$E$53,Calculations!$A$3:$A$53,$B1364)</f>
        <v>0</v>
      </c>
      <c r="G1364" s="107">
        <f>G638/SUMIFS(G$3:G$722,$B$3:$B$722,$B1364)*SUMIFS(Calculations!$E$3:$E$53,Calculations!$A$3:$A$53,$B1364)</f>
        <v>0</v>
      </c>
      <c r="H1364" s="107">
        <f>H638/SUMIFS(H$3:H$722,$B$3:$B$722,$B1364)*SUMIFS(Calculations!$E$3:$E$53,Calculations!$A$3:$A$53,$B1364)</f>
        <v>0</v>
      </c>
      <c r="I1364" s="107">
        <f>I638/SUMIFS(I$3:I$722,$B$3:$B$722,$B1364)*SUMIFS(Calculations!$E$3:$E$53,Calculations!$A$3:$A$53,$B1364)</f>
        <v>0</v>
      </c>
      <c r="J1364" s="107">
        <f>J638/SUMIFS(J$3:J$722,$B$3:$B$722,$B1364)*SUMIFS(Calculations!$E$3:$E$53,Calculations!$A$3:$A$53,$B1364)</f>
        <v>0</v>
      </c>
      <c r="K1364" s="107">
        <f>K638/SUMIFS(K$3:K$722,$B$3:$B$722,$B1364)*SUMIFS(Calculations!$E$3:$E$53,Calculations!$A$3:$A$53,$B1364)</f>
        <v>0</v>
      </c>
      <c r="L1364" s="107">
        <f>L638/SUMIFS(L$3:L$722,$B$3:$B$722,$B1364)*SUMIFS(Calculations!$E$3:$E$53,Calculations!$A$3:$A$53,$B1364)</f>
        <v>0</v>
      </c>
      <c r="M1364" s="107">
        <f>M638/SUMIFS(M$3:M$722,$B$3:$B$722,$B1364)*SUMIFS(Calculations!$E$3:$E$53,Calculations!$A$3:$A$53,$B1364)</f>
        <v>0</v>
      </c>
      <c r="N1364" s="107">
        <f>N638/SUMIFS(N$3:N$722,$B$3:$B$722,$B1364)*SUMIFS(Calculations!$E$3:$E$53,Calculations!$A$3:$A$53,$B1364)</f>
        <v>0</v>
      </c>
      <c r="O1364" s="107">
        <f>O638/SUMIFS(O$3:O$722,$B$3:$B$722,$B1364)*SUMIFS(Calculations!$E$3:$E$53,Calculations!$A$3:$A$53,$B1364)</f>
        <v>0</v>
      </c>
      <c r="P1364" s="107">
        <f>P638/SUMIFS(P$3:P$722,$B$3:$B$722,$B1364)*SUMIFS(Calculations!$E$3:$E$53,Calculations!$A$3:$A$53,$B1364)</f>
        <v>0</v>
      </c>
      <c r="Q1364" s="107">
        <f>Q638/SUMIFS(Q$3:Q$722,$B$3:$B$722,$B1364)*SUMIFS(Calculations!$E$3:$E$53,Calculations!$A$3:$A$53,$B1364)</f>
        <v>0</v>
      </c>
      <c r="R1364" s="107">
        <f>R638/SUMIFS(R$3:R$722,$B$3:$B$722,$B1364)*SUMIFS(Calculations!$E$3:$E$53,Calculations!$A$3:$A$53,$B1364)</f>
        <v>0</v>
      </c>
    </row>
    <row r="1365" spans="2:18" ht="15.75" customHeight="1">
      <c r="B1365" s="107" t="s">
        <v>580</v>
      </c>
      <c r="C1365" s="107" t="s">
        <v>448</v>
      </c>
      <c r="D1365" s="107" t="s">
        <v>643</v>
      </c>
      <c r="E1365" s="107" t="str">
        <f t="shared" si="309"/>
        <v>onshore wind</v>
      </c>
      <c r="F1365" s="107">
        <f>F639/SUMIFS(F$3:F$722,$B$3:$B$722,$B1365)*SUMIFS(Calculations!$E$3:$E$53,Calculations!$A$3:$A$53,$B1365)</f>
        <v>0</v>
      </c>
      <c r="G1365" s="107">
        <f>G639/SUMIFS(G$3:G$722,$B$3:$B$722,$B1365)*SUMIFS(Calculations!$E$3:$E$53,Calculations!$A$3:$A$53,$B1365)</f>
        <v>0</v>
      </c>
      <c r="H1365" s="107">
        <f>H639/SUMIFS(H$3:H$722,$B$3:$B$722,$B1365)*SUMIFS(Calculations!$E$3:$E$53,Calculations!$A$3:$A$53,$B1365)</f>
        <v>0</v>
      </c>
      <c r="I1365" s="107">
        <f>I639/SUMIFS(I$3:I$722,$B$3:$B$722,$B1365)*SUMIFS(Calculations!$E$3:$E$53,Calculations!$A$3:$A$53,$B1365)</f>
        <v>0</v>
      </c>
      <c r="J1365" s="107">
        <f>J639/SUMIFS(J$3:J$722,$B$3:$B$722,$B1365)*SUMIFS(Calculations!$E$3:$E$53,Calculations!$A$3:$A$53,$B1365)</f>
        <v>0</v>
      </c>
      <c r="K1365" s="107">
        <f>K639/SUMIFS(K$3:K$722,$B$3:$B$722,$B1365)*SUMIFS(Calculations!$E$3:$E$53,Calculations!$A$3:$A$53,$B1365)</f>
        <v>0</v>
      </c>
      <c r="L1365" s="107">
        <f>L639/SUMIFS(L$3:L$722,$B$3:$B$722,$B1365)*SUMIFS(Calculations!$E$3:$E$53,Calculations!$A$3:$A$53,$B1365)</f>
        <v>0</v>
      </c>
      <c r="M1365" s="107">
        <f>M639/SUMIFS(M$3:M$722,$B$3:$B$722,$B1365)*SUMIFS(Calculations!$E$3:$E$53,Calculations!$A$3:$A$53,$B1365)</f>
        <v>0</v>
      </c>
      <c r="N1365" s="107">
        <f>N639/SUMIFS(N$3:N$722,$B$3:$B$722,$B1365)*SUMIFS(Calculations!$E$3:$E$53,Calculations!$A$3:$A$53,$B1365)</f>
        <v>0</v>
      </c>
      <c r="O1365" s="107">
        <f>O639/SUMIFS(O$3:O$722,$B$3:$B$722,$B1365)*SUMIFS(Calculations!$E$3:$E$53,Calculations!$A$3:$A$53,$B1365)</f>
        <v>0</v>
      </c>
      <c r="P1365" s="107">
        <f>P639/SUMIFS(P$3:P$722,$B$3:$B$722,$B1365)*SUMIFS(Calculations!$E$3:$E$53,Calculations!$A$3:$A$53,$B1365)</f>
        <v>0</v>
      </c>
      <c r="Q1365" s="107">
        <f>Q639/SUMIFS(Q$3:Q$722,$B$3:$B$722,$B1365)*SUMIFS(Calculations!$E$3:$E$53,Calculations!$A$3:$A$53,$B1365)</f>
        <v>0</v>
      </c>
      <c r="R1365" s="107">
        <f>R639/SUMIFS(R$3:R$722,$B$3:$B$722,$B1365)*SUMIFS(Calculations!$E$3:$E$53,Calculations!$A$3:$A$53,$B1365)</f>
        <v>0</v>
      </c>
    </row>
    <row r="1366" spans="2:18" ht="15.75" customHeight="1">
      <c r="B1366" s="107" t="s">
        <v>580</v>
      </c>
      <c r="C1366" s="107" t="s">
        <v>448</v>
      </c>
      <c r="D1366" s="107" t="s">
        <v>644</v>
      </c>
      <c r="E1366" s="107" t="str">
        <f t="shared" si="309"/>
        <v>natural gas nonpeaker</v>
      </c>
      <c r="F1366" s="107">
        <f>F640/SUMIFS(F$3:F$722,$B$3:$B$722,$B1366)*SUMIFS(Calculations!$E$3:$E$53,Calculations!$A$3:$A$53,$B1366)</f>
        <v>0</v>
      </c>
      <c r="G1366" s="107">
        <f>G640/SUMIFS(G$3:G$722,$B$3:$B$722,$B1366)*SUMIFS(Calculations!$E$3:$E$53,Calculations!$A$3:$A$53,$B1366)</f>
        <v>0</v>
      </c>
      <c r="H1366" s="107">
        <f>H640/SUMIFS(H$3:H$722,$B$3:$B$722,$B1366)*SUMIFS(Calculations!$E$3:$E$53,Calculations!$A$3:$A$53,$B1366)</f>
        <v>0</v>
      </c>
      <c r="I1366" s="107">
        <f>I640/SUMIFS(I$3:I$722,$B$3:$B$722,$B1366)*SUMIFS(Calculations!$E$3:$E$53,Calculations!$A$3:$A$53,$B1366)</f>
        <v>0</v>
      </c>
      <c r="J1366" s="107">
        <f>J640/SUMIFS(J$3:J$722,$B$3:$B$722,$B1366)*SUMIFS(Calculations!$E$3:$E$53,Calculations!$A$3:$A$53,$B1366)</f>
        <v>0</v>
      </c>
      <c r="K1366" s="107">
        <f>K640/SUMIFS(K$3:K$722,$B$3:$B$722,$B1366)*SUMIFS(Calculations!$E$3:$E$53,Calculations!$A$3:$A$53,$B1366)</f>
        <v>0</v>
      </c>
      <c r="L1366" s="107">
        <f>L640/SUMIFS(L$3:L$722,$B$3:$B$722,$B1366)*SUMIFS(Calculations!$E$3:$E$53,Calculations!$A$3:$A$53,$B1366)</f>
        <v>0</v>
      </c>
      <c r="M1366" s="107">
        <f>M640/SUMIFS(M$3:M$722,$B$3:$B$722,$B1366)*SUMIFS(Calculations!$E$3:$E$53,Calculations!$A$3:$A$53,$B1366)</f>
        <v>0</v>
      </c>
      <c r="N1366" s="107">
        <f>N640/SUMIFS(N$3:N$722,$B$3:$B$722,$B1366)*SUMIFS(Calculations!$E$3:$E$53,Calculations!$A$3:$A$53,$B1366)</f>
        <v>0</v>
      </c>
      <c r="O1366" s="107">
        <f>O640/SUMIFS(O$3:O$722,$B$3:$B$722,$B1366)*SUMIFS(Calculations!$E$3:$E$53,Calculations!$A$3:$A$53,$B1366)</f>
        <v>0</v>
      </c>
      <c r="P1366" s="107">
        <f>P640/SUMIFS(P$3:P$722,$B$3:$B$722,$B1366)*SUMIFS(Calculations!$E$3:$E$53,Calculations!$A$3:$A$53,$B1366)</f>
        <v>0</v>
      </c>
      <c r="Q1366" s="107">
        <f>Q640/SUMIFS(Q$3:Q$722,$B$3:$B$722,$B1366)*SUMIFS(Calculations!$E$3:$E$53,Calculations!$A$3:$A$53,$B1366)</f>
        <v>0</v>
      </c>
      <c r="R1366" s="107">
        <f>R640/SUMIFS(R$3:R$722,$B$3:$B$722,$B1366)*SUMIFS(Calculations!$E$3:$E$53,Calculations!$A$3:$A$53,$B1366)</f>
        <v>0</v>
      </c>
    </row>
    <row r="1367" spans="2:18" ht="15.75" customHeight="1">
      <c r="B1367" s="107" t="s">
        <v>580</v>
      </c>
      <c r="C1367" s="107" t="s">
        <v>448</v>
      </c>
      <c r="D1367" s="107" t="s">
        <v>645</v>
      </c>
      <c r="E1367" s="107" t="str">
        <f t="shared" si="309"/>
        <v>natural gas peaker</v>
      </c>
      <c r="F1367" s="107">
        <f>F641/SUMIFS(F$3:F$722,$B$3:$B$722,$B1367)*SUMIFS(Calculations!$E$3:$E$53,Calculations!$A$3:$A$53,$B1367)</f>
        <v>0</v>
      </c>
      <c r="G1367" s="107">
        <f>G641/SUMIFS(G$3:G$722,$B$3:$B$722,$B1367)*SUMIFS(Calculations!$E$3:$E$53,Calculations!$A$3:$A$53,$B1367)</f>
        <v>0</v>
      </c>
      <c r="H1367" s="107">
        <f>H641/SUMIFS(H$3:H$722,$B$3:$B$722,$B1367)*SUMIFS(Calculations!$E$3:$E$53,Calculations!$A$3:$A$53,$B1367)</f>
        <v>0</v>
      </c>
      <c r="I1367" s="107">
        <f>I641/SUMIFS(I$3:I$722,$B$3:$B$722,$B1367)*SUMIFS(Calculations!$E$3:$E$53,Calculations!$A$3:$A$53,$B1367)</f>
        <v>0</v>
      </c>
      <c r="J1367" s="107">
        <f>J641/SUMIFS(J$3:J$722,$B$3:$B$722,$B1367)*SUMIFS(Calculations!$E$3:$E$53,Calculations!$A$3:$A$53,$B1367)</f>
        <v>0</v>
      </c>
      <c r="K1367" s="107">
        <f>K641/SUMIFS(K$3:K$722,$B$3:$B$722,$B1367)*SUMIFS(Calculations!$E$3:$E$53,Calculations!$A$3:$A$53,$B1367)</f>
        <v>0</v>
      </c>
      <c r="L1367" s="107">
        <f>L641/SUMIFS(L$3:L$722,$B$3:$B$722,$B1367)*SUMIFS(Calculations!$E$3:$E$53,Calculations!$A$3:$A$53,$B1367)</f>
        <v>0</v>
      </c>
      <c r="M1367" s="107">
        <f>M641/SUMIFS(M$3:M$722,$B$3:$B$722,$B1367)*SUMIFS(Calculations!$E$3:$E$53,Calculations!$A$3:$A$53,$B1367)</f>
        <v>0</v>
      </c>
      <c r="N1367" s="107">
        <f>N641/SUMIFS(N$3:N$722,$B$3:$B$722,$B1367)*SUMIFS(Calculations!$E$3:$E$53,Calculations!$A$3:$A$53,$B1367)</f>
        <v>0</v>
      </c>
      <c r="O1367" s="107">
        <f>O641/SUMIFS(O$3:O$722,$B$3:$B$722,$B1367)*SUMIFS(Calculations!$E$3:$E$53,Calculations!$A$3:$A$53,$B1367)</f>
        <v>0</v>
      </c>
      <c r="P1367" s="107">
        <f>P641/SUMIFS(P$3:P$722,$B$3:$B$722,$B1367)*SUMIFS(Calculations!$E$3:$E$53,Calculations!$A$3:$A$53,$B1367)</f>
        <v>0</v>
      </c>
      <c r="Q1367" s="107">
        <f>Q641/SUMIFS(Q$3:Q$722,$B$3:$B$722,$B1367)*SUMIFS(Calculations!$E$3:$E$53,Calculations!$A$3:$A$53,$B1367)</f>
        <v>0</v>
      </c>
      <c r="R1367" s="107">
        <f>R641/SUMIFS(R$3:R$722,$B$3:$B$722,$B1367)*SUMIFS(Calculations!$E$3:$E$53,Calculations!$A$3:$A$53,$B1367)</f>
        <v>0</v>
      </c>
    </row>
    <row r="1368" spans="2:18" ht="15.75" customHeight="1">
      <c r="B1368" s="107" t="s">
        <v>580</v>
      </c>
      <c r="C1368" s="107" t="s">
        <v>448</v>
      </c>
      <c r="D1368" s="107" t="s">
        <v>646</v>
      </c>
      <c r="E1368" s="107" t="str">
        <f t="shared" si="309"/>
        <v>nuclear</v>
      </c>
      <c r="F1368" s="107">
        <f>F642/SUMIFS(F$3:F$722,$B$3:$B$722,$B1368)*SUMIFS(Calculations!$E$3:$E$53,Calculations!$A$3:$A$53,$B1368)</f>
        <v>0</v>
      </c>
      <c r="G1368" s="107">
        <f>G642/SUMIFS(G$3:G$722,$B$3:$B$722,$B1368)*SUMIFS(Calculations!$E$3:$E$53,Calculations!$A$3:$A$53,$B1368)</f>
        <v>0</v>
      </c>
      <c r="H1368" s="107">
        <f>H642/SUMIFS(H$3:H$722,$B$3:$B$722,$B1368)*SUMIFS(Calculations!$E$3:$E$53,Calculations!$A$3:$A$53,$B1368)</f>
        <v>0</v>
      </c>
      <c r="I1368" s="107">
        <f>I642/SUMIFS(I$3:I$722,$B$3:$B$722,$B1368)*SUMIFS(Calculations!$E$3:$E$53,Calculations!$A$3:$A$53,$B1368)</f>
        <v>0</v>
      </c>
      <c r="J1368" s="107">
        <f>J642/SUMIFS(J$3:J$722,$B$3:$B$722,$B1368)*SUMIFS(Calculations!$E$3:$E$53,Calculations!$A$3:$A$53,$B1368)</f>
        <v>0</v>
      </c>
      <c r="K1368" s="107">
        <f>K642/SUMIFS(K$3:K$722,$B$3:$B$722,$B1368)*SUMIFS(Calculations!$E$3:$E$53,Calculations!$A$3:$A$53,$B1368)</f>
        <v>0</v>
      </c>
      <c r="L1368" s="107">
        <f>L642/SUMIFS(L$3:L$722,$B$3:$B$722,$B1368)*SUMIFS(Calculations!$E$3:$E$53,Calculations!$A$3:$A$53,$B1368)</f>
        <v>0</v>
      </c>
      <c r="M1368" s="107">
        <f>M642/SUMIFS(M$3:M$722,$B$3:$B$722,$B1368)*SUMIFS(Calculations!$E$3:$E$53,Calculations!$A$3:$A$53,$B1368)</f>
        <v>0</v>
      </c>
      <c r="N1368" s="107">
        <f>N642/SUMIFS(N$3:N$722,$B$3:$B$722,$B1368)*SUMIFS(Calculations!$E$3:$E$53,Calculations!$A$3:$A$53,$B1368)</f>
        <v>0</v>
      </c>
      <c r="O1368" s="107">
        <f>O642/SUMIFS(O$3:O$722,$B$3:$B$722,$B1368)*SUMIFS(Calculations!$E$3:$E$53,Calculations!$A$3:$A$53,$B1368)</f>
        <v>0</v>
      </c>
      <c r="P1368" s="107">
        <f>P642/SUMIFS(P$3:P$722,$B$3:$B$722,$B1368)*SUMIFS(Calculations!$E$3:$E$53,Calculations!$A$3:$A$53,$B1368)</f>
        <v>0</v>
      </c>
      <c r="Q1368" s="107">
        <f>Q642/SUMIFS(Q$3:Q$722,$B$3:$B$722,$B1368)*SUMIFS(Calculations!$E$3:$E$53,Calculations!$A$3:$A$53,$B1368)</f>
        <v>0</v>
      </c>
      <c r="R1368" s="107">
        <f>R642/SUMIFS(R$3:R$722,$B$3:$B$722,$B1368)*SUMIFS(Calculations!$E$3:$E$53,Calculations!$A$3:$A$53,$B1368)</f>
        <v>0</v>
      </c>
    </row>
    <row r="1369" spans="2:18" ht="15.75" customHeight="1">
      <c r="B1369" s="107" t="s">
        <v>580</v>
      </c>
      <c r="C1369" s="107" t="s">
        <v>448</v>
      </c>
      <c r="D1369" s="107" t="s">
        <v>647</v>
      </c>
      <c r="E1369" s="107" t="str">
        <f t="shared" ref="E1369:E1432" si="310">LOOKUP(D1369,$U$2:$V$15,$V$2:$V$15)</f>
        <v>offshore wind</v>
      </c>
      <c r="F1369" s="107">
        <f>F643/SUMIFS(F$3:F$722,$B$3:$B$722,$B1369)*SUMIFS(Calculations!$E$3:$E$53,Calculations!$A$3:$A$53,$B1369)</f>
        <v>0</v>
      </c>
      <c r="G1369" s="107">
        <f>G643/SUMIFS(G$3:G$722,$B$3:$B$722,$B1369)*SUMIFS(Calculations!$E$3:$E$53,Calculations!$A$3:$A$53,$B1369)</f>
        <v>0</v>
      </c>
      <c r="H1369" s="107">
        <f>H643/SUMIFS(H$3:H$722,$B$3:$B$722,$B1369)*SUMIFS(Calculations!$E$3:$E$53,Calculations!$A$3:$A$53,$B1369)</f>
        <v>0</v>
      </c>
      <c r="I1369" s="107">
        <f>I643/SUMIFS(I$3:I$722,$B$3:$B$722,$B1369)*SUMIFS(Calculations!$E$3:$E$53,Calculations!$A$3:$A$53,$B1369)</f>
        <v>0</v>
      </c>
      <c r="J1369" s="107">
        <f>J643/SUMIFS(J$3:J$722,$B$3:$B$722,$B1369)*SUMIFS(Calculations!$E$3:$E$53,Calculations!$A$3:$A$53,$B1369)</f>
        <v>0</v>
      </c>
      <c r="K1369" s="107">
        <f>K643/SUMIFS(K$3:K$722,$B$3:$B$722,$B1369)*SUMIFS(Calculations!$E$3:$E$53,Calculations!$A$3:$A$53,$B1369)</f>
        <v>0</v>
      </c>
      <c r="L1369" s="107">
        <f>L643/SUMIFS(L$3:L$722,$B$3:$B$722,$B1369)*SUMIFS(Calculations!$E$3:$E$53,Calculations!$A$3:$A$53,$B1369)</f>
        <v>0</v>
      </c>
      <c r="M1369" s="107">
        <f>M643/SUMIFS(M$3:M$722,$B$3:$B$722,$B1369)*SUMIFS(Calculations!$E$3:$E$53,Calculations!$A$3:$A$53,$B1369)</f>
        <v>0</v>
      </c>
      <c r="N1369" s="107">
        <f>N643/SUMIFS(N$3:N$722,$B$3:$B$722,$B1369)*SUMIFS(Calculations!$E$3:$E$53,Calculations!$A$3:$A$53,$B1369)</f>
        <v>0</v>
      </c>
      <c r="O1369" s="107">
        <f>O643/SUMIFS(O$3:O$722,$B$3:$B$722,$B1369)*SUMIFS(Calculations!$E$3:$E$53,Calculations!$A$3:$A$53,$B1369)</f>
        <v>0</v>
      </c>
      <c r="P1369" s="107">
        <f>P643/SUMIFS(P$3:P$722,$B$3:$B$722,$B1369)*SUMIFS(Calculations!$E$3:$E$53,Calculations!$A$3:$A$53,$B1369)</f>
        <v>0</v>
      </c>
      <c r="Q1369" s="107">
        <f>Q643/SUMIFS(Q$3:Q$722,$B$3:$B$722,$B1369)*SUMIFS(Calculations!$E$3:$E$53,Calculations!$A$3:$A$53,$B1369)</f>
        <v>0</v>
      </c>
      <c r="R1369" s="107">
        <f>R643/SUMIFS(R$3:R$722,$B$3:$B$722,$B1369)*SUMIFS(Calculations!$E$3:$E$53,Calculations!$A$3:$A$53,$B1369)</f>
        <v>0</v>
      </c>
    </row>
    <row r="1370" spans="2:18" ht="15.75" customHeight="1">
      <c r="B1370" s="107" t="s">
        <v>580</v>
      </c>
      <c r="C1370" s="107" t="s">
        <v>448</v>
      </c>
      <c r="D1370" s="107" t="s">
        <v>648</v>
      </c>
      <c r="E1370" s="107" t="str">
        <f t="shared" si="310"/>
        <v>crude oil</v>
      </c>
      <c r="F1370" s="107">
        <f>F644/SUMIFS(F$3:F$722,$B$3:$B$722,$B1370)*SUMIFS(Calculations!$E$3:$E$53,Calculations!$A$3:$A$53,$B1370)</f>
        <v>0</v>
      </c>
      <c r="G1370" s="107">
        <f>G644/SUMIFS(G$3:G$722,$B$3:$B$722,$B1370)*SUMIFS(Calculations!$E$3:$E$53,Calculations!$A$3:$A$53,$B1370)</f>
        <v>0</v>
      </c>
      <c r="H1370" s="107">
        <f>H644/SUMIFS(H$3:H$722,$B$3:$B$722,$B1370)*SUMIFS(Calculations!$E$3:$E$53,Calculations!$A$3:$A$53,$B1370)</f>
        <v>0</v>
      </c>
      <c r="I1370" s="107">
        <f>I644/SUMIFS(I$3:I$722,$B$3:$B$722,$B1370)*SUMIFS(Calculations!$E$3:$E$53,Calculations!$A$3:$A$53,$B1370)</f>
        <v>0</v>
      </c>
      <c r="J1370" s="107">
        <f>J644/SUMIFS(J$3:J$722,$B$3:$B$722,$B1370)*SUMIFS(Calculations!$E$3:$E$53,Calculations!$A$3:$A$53,$B1370)</f>
        <v>0</v>
      </c>
      <c r="K1370" s="107">
        <f>K644/SUMIFS(K$3:K$722,$B$3:$B$722,$B1370)*SUMIFS(Calculations!$E$3:$E$53,Calculations!$A$3:$A$53,$B1370)</f>
        <v>0</v>
      </c>
      <c r="L1370" s="107">
        <f>L644/SUMIFS(L$3:L$722,$B$3:$B$722,$B1370)*SUMIFS(Calculations!$E$3:$E$53,Calculations!$A$3:$A$53,$B1370)</f>
        <v>0</v>
      </c>
      <c r="M1370" s="107">
        <f>M644/SUMIFS(M$3:M$722,$B$3:$B$722,$B1370)*SUMIFS(Calculations!$E$3:$E$53,Calculations!$A$3:$A$53,$B1370)</f>
        <v>0</v>
      </c>
      <c r="N1370" s="107">
        <f>N644/SUMIFS(N$3:N$722,$B$3:$B$722,$B1370)*SUMIFS(Calculations!$E$3:$E$53,Calculations!$A$3:$A$53,$B1370)</f>
        <v>0</v>
      </c>
      <c r="O1370" s="107">
        <f>O644/SUMIFS(O$3:O$722,$B$3:$B$722,$B1370)*SUMIFS(Calculations!$E$3:$E$53,Calculations!$A$3:$A$53,$B1370)</f>
        <v>0</v>
      </c>
      <c r="P1370" s="107">
        <f>P644/SUMIFS(P$3:P$722,$B$3:$B$722,$B1370)*SUMIFS(Calculations!$E$3:$E$53,Calculations!$A$3:$A$53,$B1370)</f>
        <v>0</v>
      </c>
      <c r="Q1370" s="107">
        <f>Q644/SUMIFS(Q$3:Q$722,$B$3:$B$722,$B1370)*SUMIFS(Calculations!$E$3:$E$53,Calculations!$A$3:$A$53,$B1370)</f>
        <v>0</v>
      </c>
      <c r="R1370" s="107">
        <f>R644/SUMIFS(R$3:R$722,$B$3:$B$722,$B1370)*SUMIFS(Calculations!$E$3:$E$53,Calculations!$A$3:$A$53,$B1370)</f>
        <v>0</v>
      </c>
    </row>
    <row r="1371" spans="2:18" ht="15.75" customHeight="1">
      <c r="B1371" s="107" t="s">
        <v>580</v>
      </c>
      <c r="C1371" s="107" t="s">
        <v>448</v>
      </c>
      <c r="D1371" s="107" t="s">
        <v>649</v>
      </c>
      <c r="E1371" s="107" t="str">
        <f t="shared" si="310"/>
        <v>solar PV</v>
      </c>
      <c r="F1371" s="107">
        <f>F645/SUMIFS(F$3:F$722,$B$3:$B$722,$B1371)*SUMIFS(Calculations!$E$3:$E$53,Calculations!$A$3:$A$53,$B1371)</f>
        <v>0</v>
      </c>
      <c r="G1371" s="107">
        <f>G645/SUMIFS(G$3:G$722,$B$3:$B$722,$B1371)*SUMIFS(Calculations!$E$3:$E$53,Calculations!$A$3:$A$53,$B1371)</f>
        <v>0</v>
      </c>
      <c r="H1371" s="107">
        <f>H645/SUMIFS(H$3:H$722,$B$3:$B$722,$B1371)*SUMIFS(Calculations!$E$3:$E$53,Calculations!$A$3:$A$53,$B1371)</f>
        <v>0</v>
      </c>
      <c r="I1371" s="107">
        <f>I645/SUMIFS(I$3:I$722,$B$3:$B$722,$B1371)*SUMIFS(Calculations!$E$3:$E$53,Calculations!$A$3:$A$53,$B1371)</f>
        <v>0</v>
      </c>
      <c r="J1371" s="107">
        <f>J645/SUMIFS(J$3:J$722,$B$3:$B$722,$B1371)*SUMIFS(Calculations!$E$3:$E$53,Calculations!$A$3:$A$53,$B1371)</f>
        <v>0</v>
      </c>
      <c r="K1371" s="107">
        <f>K645/SUMIFS(K$3:K$722,$B$3:$B$722,$B1371)*SUMIFS(Calculations!$E$3:$E$53,Calculations!$A$3:$A$53,$B1371)</f>
        <v>0</v>
      </c>
      <c r="L1371" s="107">
        <f>L645/SUMIFS(L$3:L$722,$B$3:$B$722,$B1371)*SUMIFS(Calculations!$E$3:$E$53,Calculations!$A$3:$A$53,$B1371)</f>
        <v>0</v>
      </c>
      <c r="M1371" s="107">
        <f>M645/SUMIFS(M$3:M$722,$B$3:$B$722,$B1371)*SUMIFS(Calculations!$E$3:$E$53,Calculations!$A$3:$A$53,$B1371)</f>
        <v>0</v>
      </c>
      <c r="N1371" s="107">
        <f>N645/SUMIFS(N$3:N$722,$B$3:$B$722,$B1371)*SUMIFS(Calculations!$E$3:$E$53,Calculations!$A$3:$A$53,$B1371)</f>
        <v>0</v>
      </c>
      <c r="O1371" s="107">
        <f>O645/SUMIFS(O$3:O$722,$B$3:$B$722,$B1371)*SUMIFS(Calculations!$E$3:$E$53,Calculations!$A$3:$A$53,$B1371)</f>
        <v>0</v>
      </c>
      <c r="P1371" s="107">
        <f>P645/SUMIFS(P$3:P$722,$B$3:$B$722,$B1371)*SUMIFS(Calculations!$E$3:$E$53,Calculations!$A$3:$A$53,$B1371)</f>
        <v>0</v>
      </c>
      <c r="Q1371" s="107">
        <f>Q645/SUMIFS(Q$3:Q$722,$B$3:$B$722,$B1371)*SUMIFS(Calculations!$E$3:$E$53,Calculations!$A$3:$A$53,$B1371)</f>
        <v>0</v>
      </c>
      <c r="R1371" s="107">
        <f>R645/SUMIFS(R$3:R$722,$B$3:$B$722,$B1371)*SUMIFS(Calculations!$E$3:$E$53,Calculations!$A$3:$A$53,$B1371)</f>
        <v>0</v>
      </c>
    </row>
    <row r="1372" spans="2:18" ht="15.75" customHeight="1">
      <c r="B1372" s="107" t="s">
        <v>580</v>
      </c>
      <c r="C1372" s="107" t="s">
        <v>448</v>
      </c>
      <c r="D1372" s="107" t="s">
        <v>650</v>
      </c>
      <c r="E1372" s="107" t="str">
        <f t="shared" si="310"/>
        <v>storage</v>
      </c>
      <c r="F1372" s="107">
        <f>F646/SUMIFS(F$3:F$722,$B$3:$B$722,$B1372)*SUMIFS(Calculations!$E$3:$E$53,Calculations!$A$3:$A$53,$B1372)</f>
        <v>0</v>
      </c>
      <c r="G1372" s="107">
        <f>G646/SUMIFS(G$3:G$722,$B$3:$B$722,$B1372)*SUMIFS(Calculations!$E$3:$E$53,Calculations!$A$3:$A$53,$B1372)</f>
        <v>0</v>
      </c>
      <c r="H1372" s="107">
        <f>H646/SUMIFS(H$3:H$722,$B$3:$B$722,$B1372)*SUMIFS(Calculations!$E$3:$E$53,Calculations!$A$3:$A$53,$B1372)</f>
        <v>0</v>
      </c>
      <c r="I1372" s="107">
        <f>I646/SUMIFS(I$3:I$722,$B$3:$B$722,$B1372)*SUMIFS(Calculations!$E$3:$E$53,Calculations!$A$3:$A$53,$B1372)</f>
        <v>0</v>
      </c>
      <c r="J1372" s="107">
        <f>J646/SUMIFS(J$3:J$722,$B$3:$B$722,$B1372)*SUMIFS(Calculations!$E$3:$E$53,Calculations!$A$3:$A$53,$B1372)</f>
        <v>0</v>
      </c>
      <c r="K1372" s="107">
        <f>K646/SUMIFS(K$3:K$722,$B$3:$B$722,$B1372)*SUMIFS(Calculations!$E$3:$E$53,Calculations!$A$3:$A$53,$B1372)</f>
        <v>0</v>
      </c>
      <c r="L1372" s="107">
        <f>L646/SUMIFS(L$3:L$722,$B$3:$B$722,$B1372)*SUMIFS(Calculations!$E$3:$E$53,Calculations!$A$3:$A$53,$B1372)</f>
        <v>0</v>
      </c>
      <c r="M1372" s="107">
        <f>M646/SUMIFS(M$3:M$722,$B$3:$B$722,$B1372)*SUMIFS(Calculations!$E$3:$E$53,Calculations!$A$3:$A$53,$B1372)</f>
        <v>0</v>
      </c>
      <c r="N1372" s="107">
        <f>N646/SUMIFS(N$3:N$722,$B$3:$B$722,$B1372)*SUMIFS(Calculations!$E$3:$E$53,Calculations!$A$3:$A$53,$B1372)</f>
        <v>0</v>
      </c>
      <c r="O1372" s="107">
        <f>O646/SUMIFS(O$3:O$722,$B$3:$B$722,$B1372)*SUMIFS(Calculations!$E$3:$E$53,Calculations!$A$3:$A$53,$B1372)</f>
        <v>0</v>
      </c>
      <c r="P1372" s="107">
        <f>P646/SUMIFS(P$3:P$722,$B$3:$B$722,$B1372)*SUMIFS(Calculations!$E$3:$E$53,Calculations!$A$3:$A$53,$B1372)</f>
        <v>0</v>
      </c>
      <c r="Q1372" s="107">
        <f>Q646/SUMIFS(Q$3:Q$722,$B$3:$B$722,$B1372)*SUMIFS(Calculations!$E$3:$E$53,Calculations!$A$3:$A$53,$B1372)</f>
        <v>0</v>
      </c>
      <c r="R1372" s="107">
        <f>R646/SUMIFS(R$3:R$722,$B$3:$B$722,$B1372)*SUMIFS(Calculations!$E$3:$E$53,Calculations!$A$3:$A$53,$B1372)</f>
        <v>0</v>
      </c>
    </row>
    <row r="1373" spans="2:18" ht="15.75" customHeight="1">
      <c r="B1373" s="107" t="s">
        <v>580</v>
      </c>
      <c r="C1373" s="107" t="s">
        <v>448</v>
      </c>
      <c r="D1373" s="107" t="s">
        <v>652</v>
      </c>
      <c r="E1373" s="107" t="str">
        <f t="shared" si="310"/>
        <v>solar PV</v>
      </c>
      <c r="F1373" s="107">
        <f>F647/SUMIFS(F$3:F$722,$B$3:$B$722,$B1373)*SUMIFS(Calculations!$E$3:$E$53,Calculations!$A$3:$A$53,$B1373)</f>
        <v>0</v>
      </c>
      <c r="G1373" s="107">
        <f>G647/SUMIFS(G$3:G$722,$B$3:$B$722,$B1373)*SUMIFS(Calculations!$E$3:$E$53,Calculations!$A$3:$A$53,$B1373)</f>
        <v>0</v>
      </c>
      <c r="H1373" s="107">
        <f>H647/SUMIFS(H$3:H$722,$B$3:$B$722,$B1373)*SUMIFS(Calculations!$E$3:$E$53,Calculations!$A$3:$A$53,$B1373)</f>
        <v>0</v>
      </c>
      <c r="I1373" s="107">
        <f>I647/SUMIFS(I$3:I$722,$B$3:$B$722,$B1373)*SUMIFS(Calculations!$E$3:$E$53,Calculations!$A$3:$A$53,$B1373)</f>
        <v>0</v>
      </c>
      <c r="J1373" s="107">
        <f>J647/SUMIFS(J$3:J$722,$B$3:$B$722,$B1373)*SUMIFS(Calculations!$E$3:$E$53,Calculations!$A$3:$A$53,$B1373)</f>
        <v>0</v>
      </c>
      <c r="K1373" s="107">
        <f>K647/SUMIFS(K$3:K$722,$B$3:$B$722,$B1373)*SUMIFS(Calculations!$E$3:$E$53,Calculations!$A$3:$A$53,$B1373)</f>
        <v>0</v>
      </c>
      <c r="L1373" s="107">
        <f>L647/SUMIFS(L$3:L$722,$B$3:$B$722,$B1373)*SUMIFS(Calculations!$E$3:$E$53,Calculations!$A$3:$A$53,$B1373)</f>
        <v>0</v>
      </c>
      <c r="M1373" s="107">
        <f>M647/SUMIFS(M$3:M$722,$B$3:$B$722,$B1373)*SUMIFS(Calculations!$E$3:$E$53,Calculations!$A$3:$A$53,$B1373)</f>
        <v>0</v>
      </c>
      <c r="N1373" s="107">
        <f>N647/SUMIFS(N$3:N$722,$B$3:$B$722,$B1373)*SUMIFS(Calculations!$E$3:$E$53,Calculations!$A$3:$A$53,$B1373)</f>
        <v>0</v>
      </c>
      <c r="O1373" s="107">
        <f>O647/SUMIFS(O$3:O$722,$B$3:$B$722,$B1373)*SUMIFS(Calculations!$E$3:$E$53,Calculations!$A$3:$A$53,$B1373)</f>
        <v>0</v>
      </c>
      <c r="P1373" s="107">
        <f>P647/SUMIFS(P$3:P$722,$B$3:$B$722,$B1373)*SUMIFS(Calculations!$E$3:$E$53,Calculations!$A$3:$A$53,$B1373)</f>
        <v>0</v>
      </c>
      <c r="Q1373" s="107">
        <f>Q647/SUMIFS(Q$3:Q$722,$B$3:$B$722,$B1373)*SUMIFS(Calculations!$E$3:$E$53,Calculations!$A$3:$A$53,$B1373)</f>
        <v>0</v>
      </c>
      <c r="R1373" s="107">
        <f>R647/SUMIFS(R$3:R$722,$B$3:$B$722,$B1373)*SUMIFS(Calculations!$E$3:$E$53,Calculations!$A$3:$A$53,$B1373)</f>
        <v>0</v>
      </c>
    </row>
    <row r="1374" spans="2:18" ht="15.75" customHeight="1">
      <c r="B1374" s="107" t="s">
        <v>579</v>
      </c>
      <c r="C1374" s="107" t="s">
        <v>448</v>
      </c>
      <c r="D1374" s="107" t="s">
        <v>638</v>
      </c>
      <c r="E1374" s="107" t="str">
        <f t="shared" si="310"/>
        <v>biomass</v>
      </c>
      <c r="F1374" s="107">
        <f>F648/SUMIFS(F$3:F$722,$B$3:$B$722,$B1374)*SUMIFS(Calculations!$E$3:$E$53,Calculations!$A$3:$A$53,$B1374)</f>
        <v>0</v>
      </c>
      <c r="G1374" s="107">
        <f>G648/SUMIFS(G$3:G$722,$B$3:$B$722,$B1374)*SUMIFS(Calculations!$E$3:$E$53,Calculations!$A$3:$A$53,$B1374)</f>
        <v>0</v>
      </c>
      <c r="H1374" s="107">
        <f>H648/SUMIFS(H$3:H$722,$B$3:$B$722,$B1374)*SUMIFS(Calculations!$E$3:$E$53,Calculations!$A$3:$A$53,$B1374)</f>
        <v>0</v>
      </c>
      <c r="I1374" s="107">
        <f>I648/SUMIFS(I$3:I$722,$B$3:$B$722,$B1374)*SUMIFS(Calculations!$E$3:$E$53,Calculations!$A$3:$A$53,$B1374)</f>
        <v>0</v>
      </c>
      <c r="J1374" s="107">
        <f>J648/SUMIFS(J$3:J$722,$B$3:$B$722,$B1374)*SUMIFS(Calculations!$E$3:$E$53,Calculations!$A$3:$A$53,$B1374)</f>
        <v>0</v>
      </c>
      <c r="K1374" s="107">
        <f>K648/SUMIFS(K$3:K$722,$B$3:$B$722,$B1374)*SUMIFS(Calculations!$E$3:$E$53,Calculations!$A$3:$A$53,$B1374)</f>
        <v>0</v>
      </c>
      <c r="L1374" s="107">
        <f>L648/SUMIFS(L$3:L$722,$B$3:$B$722,$B1374)*SUMIFS(Calculations!$E$3:$E$53,Calculations!$A$3:$A$53,$B1374)</f>
        <v>0</v>
      </c>
      <c r="M1374" s="107">
        <f>M648/SUMIFS(M$3:M$722,$B$3:$B$722,$B1374)*SUMIFS(Calculations!$E$3:$E$53,Calculations!$A$3:$A$53,$B1374)</f>
        <v>0</v>
      </c>
      <c r="N1374" s="107">
        <f>N648/SUMIFS(N$3:N$722,$B$3:$B$722,$B1374)*SUMIFS(Calculations!$E$3:$E$53,Calculations!$A$3:$A$53,$B1374)</f>
        <v>0</v>
      </c>
      <c r="O1374" s="107">
        <f>O648/SUMIFS(O$3:O$722,$B$3:$B$722,$B1374)*SUMIFS(Calculations!$E$3:$E$53,Calculations!$A$3:$A$53,$B1374)</f>
        <v>0</v>
      </c>
      <c r="P1374" s="107">
        <f>P648/SUMIFS(P$3:P$722,$B$3:$B$722,$B1374)*SUMIFS(Calculations!$E$3:$E$53,Calculations!$A$3:$A$53,$B1374)</f>
        <v>0</v>
      </c>
      <c r="Q1374" s="107">
        <f>Q648/SUMIFS(Q$3:Q$722,$B$3:$B$722,$B1374)*SUMIFS(Calculations!$E$3:$E$53,Calculations!$A$3:$A$53,$B1374)</f>
        <v>0</v>
      </c>
      <c r="R1374" s="107">
        <f>R648/SUMIFS(R$3:R$722,$B$3:$B$722,$B1374)*SUMIFS(Calculations!$E$3:$E$53,Calculations!$A$3:$A$53,$B1374)</f>
        <v>0</v>
      </c>
    </row>
    <row r="1375" spans="2:18" ht="15.75" customHeight="1">
      <c r="B1375" s="107" t="s">
        <v>579</v>
      </c>
      <c r="C1375" s="107" t="s">
        <v>448</v>
      </c>
      <c r="D1375" s="107" t="s">
        <v>639</v>
      </c>
      <c r="E1375" s="107" t="str">
        <f t="shared" si="310"/>
        <v>hard coal</v>
      </c>
      <c r="F1375" s="107">
        <f>F649/SUMIFS(F$3:F$722,$B$3:$B$722,$B1375)*SUMIFS(Calculations!$E$3:$E$53,Calculations!$A$3:$A$53,$B1375)</f>
        <v>0</v>
      </c>
      <c r="G1375" s="107">
        <f>G649/SUMIFS(G$3:G$722,$B$3:$B$722,$B1375)*SUMIFS(Calculations!$E$3:$E$53,Calculations!$A$3:$A$53,$B1375)</f>
        <v>0</v>
      </c>
      <c r="H1375" s="107">
        <f>H649/SUMIFS(H$3:H$722,$B$3:$B$722,$B1375)*SUMIFS(Calculations!$E$3:$E$53,Calculations!$A$3:$A$53,$B1375)</f>
        <v>0</v>
      </c>
      <c r="I1375" s="107">
        <f>I649/SUMIFS(I$3:I$722,$B$3:$B$722,$B1375)*SUMIFS(Calculations!$E$3:$E$53,Calculations!$A$3:$A$53,$B1375)</f>
        <v>0</v>
      </c>
      <c r="J1375" s="107">
        <f>J649/SUMIFS(J$3:J$722,$B$3:$B$722,$B1375)*SUMIFS(Calculations!$E$3:$E$53,Calculations!$A$3:$A$53,$B1375)</f>
        <v>0</v>
      </c>
      <c r="K1375" s="107">
        <f>K649/SUMIFS(K$3:K$722,$B$3:$B$722,$B1375)*SUMIFS(Calculations!$E$3:$E$53,Calculations!$A$3:$A$53,$B1375)</f>
        <v>0</v>
      </c>
      <c r="L1375" s="107">
        <f>L649/SUMIFS(L$3:L$722,$B$3:$B$722,$B1375)*SUMIFS(Calculations!$E$3:$E$53,Calculations!$A$3:$A$53,$B1375)</f>
        <v>0</v>
      </c>
      <c r="M1375" s="107">
        <f>M649/SUMIFS(M$3:M$722,$B$3:$B$722,$B1375)*SUMIFS(Calculations!$E$3:$E$53,Calculations!$A$3:$A$53,$B1375)</f>
        <v>0</v>
      </c>
      <c r="N1375" s="107">
        <f>N649/SUMIFS(N$3:N$722,$B$3:$B$722,$B1375)*SUMIFS(Calculations!$E$3:$E$53,Calculations!$A$3:$A$53,$B1375)</f>
        <v>0</v>
      </c>
      <c r="O1375" s="107">
        <f>O649/SUMIFS(O$3:O$722,$B$3:$B$722,$B1375)*SUMIFS(Calculations!$E$3:$E$53,Calculations!$A$3:$A$53,$B1375)</f>
        <v>0</v>
      </c>
      <c r="P1375" s="107">
        <f>P649/SUMIFS(P$3:P$722,$B$3:$B$722,$B1375)*SUMIFS(Calculations!$E$3:$E$53,Calculations!$A$3:$A$53,$B1375)</f>
        <v>0</v>
      </c>
      <c r="Q1375" s="107">
        <f>Q649/SUMIFS(Q$3:Q$722,$B$3:$B$722,$B1375)*SUMIFS(Calculations!$E$3:$E$53,Calculations!$A$3:$A$53,$B1375)</f>
        <v>0</v>
      </c>
      <c r="R1375" s="107">
        <f>R649/SUMIFS(R$3:R$722,$B$3:$B$722,$B1375)*SUMIFS(Calculations!$E$3:$E$53,Calculations!$A$3:$A$53,$B1375)</f>
        <v>0</v>
      </c>
    </row>
    <row r="1376" spans="2:18" ht="15.75" customHeight="1">
      <c r="B1376" s="107" t="s">
        <v>579</v>
      </c>
      <c r="C1376" s="107" t="s">
        <v>448</v>
      </c>
      <c r="D1376" s="107" t="s">
        <v>640</v>
      </c>
      <c r="E1376" s="107" t="str">
        <f t="shared" si="310"/>
        <v>solar thermal</v>
      </c>
      <c r="F1376" s="107">
        <f>F650/SUMIFS(F$3:F$722,$B$3:$B$722,$B1376)*SUMIFS(Calculations!$E$3:$E$53,Calculations!$A$3:$A$53,$B1376)</f>
        <v>0</v>
      </c>
      <c r="G1376" s="107">
        <f>G650/SUMIFS(G$3:G$722,$B$3:$B$722,$B1376)*SUMIFS(Calculations!$E$3:$E$53,Calculations!$A$3:$A$53,$B1376)</f>
        <v>0</v>
      </c>
      <c r="H1376" s="107">
        <f>H650/SUMIFS(H$3:H$722,$B$3:$B$722,$B1376)*SUMIFS(Calculations!$E$3:$E$53,Calculations!$A$3:$A$53,$B1376)</f>
        <v>0</v>
      </c>
      <c r="I1376" s="107">
        <f>I650/SUMIFS(I$3:I$722,$B$3:$B$722,$B1376)*SUMIFS(Calculations!$E$3:$E$53,Calculations!$A$3:$A$53,$B1376)</f>
        <v>0</v>
      </c>
      <c r="J1376" s="107">
        <f>J650/SUMIFS(J$3:J$722,$B$3:$B$722,$B1376)*SUMIFS(Calculations!$E$3:$E$53,Calculations!$A$3:$A$53,$B1376)</f>
        <v>0</v>
      </c>
      <c r="K1376" s="107">
        <f>K650/SUMIFS(K$3:K$722,$B$3:$B$722,$B1376)*SUMIFS(Calculations!$E$3:$E$53,Calculations!$A$3:$A$53,$B1376)</f>
        <v>0</v>
      </c>
      <c r="L1376" s="107">
        <f>L650/SUMIFS(L$3:L$722,$B$3:$B$722,$B1376)*SUMIFS(Calculations!$E$3:$E$53,Calculations!$A$3:$A$53,$B1376)</f>
        <v>0</v>
      </c>
      <c r="M1376" s="107">
        <f>M650/SUMIFS(M$3:M$722,$B$3:$B$722,$B1376)*SUMIFS(Calculations!$E$3:$E$53,Calculations!$A$3:$A$53,$B1376)</f>
        <v>0</v>
      </c>
      <c r="N1376" s="107">
        <f>N650/SUMIFS(N$3:N$722,$B$3:$B$722,$B1376)*SUMIFS(Calculations!$E$3:$E$53,Calculations!$A$3:$A$53,$B1376)</f>
        <v>0</v>
      </c>
      <c r="O1376" s="107">
        <f>O650/SUMIFS(O$3:O$722,$B$3:$B$722,$B1376)*SUMIFS(Calculations!$E$3:$E$53,Calculations!$A$3:$A$53,$B1376)</f>
        <v>0</v>
      </c>
      <c r="P1376" s="107">
        <f>P650/SUMIFS(P$3:P$722,$B$3:$B$722,$B1376)*SUMIFS(Calculations!$E$3:$E$53,Calculations!$A$3:$A$53,$B1376)</f>
        <v>0</v>
      </c>
      <c r="Q1376" s="107">
        <f>Q650/SUMIFS(Q$3:Q$722,$B$3:$B$722,$B1376)*SUMIFS(Calculations!$E$3:$E$53,Calculations!$A$3:$A$53,$B1376)</f>
        <v>0</v>
      </c>
      <c r="R1376" s="107">
        <f>R650/SUMIFS(R$3:R$722,$B$3:$B$722,$B1376)*SUMIFS(Calculations!$E$3:$E$53,Calculations!$A$3:$A$53,$B1376)</f>
        <v>0</v>
      </c>
    </row>
    <row r="1377" spans="2:18" ht="15.75" customHeight="1">
      <c r="B1377" s="107" t="s">
        <v>579</v>
      </c>
      <c r="C1377" s="107" t="s">
        <v>448</v>
      </c>
      <c r="D1377" s="107" t="s">
        <v>641</v>
      </c>
      <c r="E1377" s="107" t="str">
        <f t="shared" si="310"/>
        <v>geothermal</v>
      </c>
      <c r="F1377" s="107">
        <f>F651/SUMIFS(F$3:F$722,$B$3:$B$722,$B1377)*SUMIFS(Calculations!$E$3:$E$53,Calculations!$A$3:$A$53,$B1377)</f>
        <v>0</v>
      </c>
      <c r="G1377" s="107">
        <f>G651/SUMIFS(G$3:G$722,$B$3:$B$722,$B1377)*SUMIFS(Calculations!$E$3:$E$53,Calculations!$A$3:$A$53,$B1377)</f>
        <v>0</v>
      </c>
      <c r="H1377" s="107">
        <f>H651/SUMIFS(H$3:H$722,$B$3:$B$722,$B1377)*SUMIFS(Calculations!$E$3:$E$53,Calculations!$A$3:$A$53,$B1377)</f>
        <v>0</v>
      </c>
      <c r="I1377" s="107">
        <f>I651/SUMIFS(I$3:I$722,$B$3:$B$722,$B1377)*SUMIFS(Calculations!$E$3:$E$53,Calculations!$A$3:$A$53,$B1377)</f>
        <v>0</v>
      </c>
      <c r="J1377" s="107">
        <f>J651/SUMIFS(J$3:J$722,$B$3:$B$722,$B1377)*SUMIFS(Calculations!$E$3:$E$53,Calculations!$A$3:$A$53,$B1377)</f>
        <v>0</v>
      </c>
      <c r="K1377" s="107">
        <f>K651/SUMIFS(K$3:K$722,$B$3:$B$722,$B1377)*SUMIFS(Calculations!$E$3:$E$53,Calculations!$A$3:$A$53,$B1377)</f>
        <v>0</v>
      </c>
      <c r="L1377" s="107">
        <f>L651/SUMIFS(L$3:L$722,$B$3:$B$722,$B1377)*SUMIFS(Calculations!$E$3:$E$53,Calculations!$A$3:$A$53,$B1377)</f>
        <v>0</v>
      </c>
      <c r="M1377" s="107">
        <f>M651/SUMIFS(M$3:M$722,$B$3:$B$722,$B1377)*SUMIFS(Calculations!$E$3:$E$53,Calculations!$A$3:$A$53,$B1377)</f>
        <v>0</v>
      </c>
      <c r="N1377" s="107">
        <f>N651/SUMIFS(N$3:N$722,$B$3:$B$722,$B1377)*SUMIFS(Calculations!$E$3:$E$53,Calculations!$A$3:$A$53,$B1377)</f>
        <v>0</v>
      </c>
      <c r="O1377" s="107">
        <f>O651/SUMIFS(O$3:O$722,$B$3:$B$722,$B1377)*SUMIFS(Calculations!$E$3:$E$53,Calculations!$A$3:$A$53,$B1377)</f>
        <v>0</v>
      </c>
      <c r="P1377" s="107">
        <f>P651/SUMIFS(P$3:P$722,$B$3:$B$722,$B1377)*SUMIFS(Calculations!$E$3:$E$53,Calculations!$A$3:$A$53,$B1377)</f>
        <v>0</v>
      </c>
      <c r="Q1377" s="107">
        <f>Q651/SUMIFS(Q$3:Q$722,$B$3:$B$722,$B1377)*SUMIFS(Calculations!$E$3:$E$53,Calculations!$A$3:$A$53,$B1377)</f>
        <v>0</v>
      </c>
      <c r="R1377" s="107">
        <f>R651/SUMIFS(R$3:R$722,$B$3:$B$722,$B1377)*SUMIFS(Calculations!$E$3:$E$53,Calculations!$A$3:$A$53,$B1377)</f>
        <v>0</v>
      </c>
    </row>
    <row r="1378" spans="2:18" ht="15.75" customHeight="1">
      <c r="B1378" s="107" t="s">
        <v>579</v>
      </c>
      <c r="C1378" s="107" t="s">
        <v>448</v>
      </c>
      <c r="D1378" s="107" t="s">
        <v>642</v>
      </c>
      <c r="E1378" s="107" t="str">
        <f t="shared" si="310"/>
        <v>hydro</v>
      </c>
      <c r="F1378" s="107">
        <f>F652/SUMIFS(F$3:F$722,$B$3:$B$722,$B1378)*SUMIFS(Calculations!$E$3:$E$53,Calculations!$A$3:$A$53,$B1378)</f>
        <v>0</v>
      </c>
      <c r="G1378" s="107">
        <f>G652/SUMIFS(G$3:G$722,$B$3:$B$722,$B1378)*SUMIFS(Calculations!$E$3:$E$53,Calculations!$A$3:$A$53,$B1378)</f>
        <v>0</v>
      </c>
      <c r="H1378" s="107">
        <f>H652/SUMIFS(H$3:H$722,$B$3:$B$722,$B1378)*SUMIFS(Calculations!$E$3:$E$53,Calculations!$A$3:$A$53,$B1378)</f>
        <v>0</v>
      </c>
      <c r="I1378" s="107">
        <f>I652/SUMIFS(I$3:I$722,$B$3:$B$722,$B1378)*SUMIFS(Calculations!$E$3:$E$53,Calculations!$A$3:$A$53,$B1378)</f>
        <v>0</v>
      </c>
      <c r="J1378" s="107">
        <f>J652/SUMIFS(J$3:J$722,$B$3:$B$722,$B1378)*SUMIFS(Calculations!$E$3:$E$53,Calculations!$A$3:$A$53,$B1378)</f>
        <v>0</v>
      </c>
      <c r="K1378" s="107">
        <f>K652/SUMIFS(K$3:K$722,$B$3:$B$722,$B1378)*SUMIFS(Calculations!$E$3:$E$53,Calculations!$A$3:$A$53,$B1378)</f>
        <v>0</v>
      </c>
      <c r="L1378" s="107">
        <f>L652/SUMIFS(L$3:L$722,$B$3:$B$722,$B1378)*SUMIFS(Calculations!$E$3:$E$53,Calculations!$A$3:$A$53,$B1378)</f>
        <v>0</v>
      </c>
      <c r="M1378" s="107">
        <f>M652/SUMIFS(M$3:M$722,$B$3:$B$722,$B1378)*SUMIFS(Calculations!$E$3:$E$53,Calculations!$A$3:$A$53,$B1378)</f>
        <v>0</v>
      </c>
      <c r="N1378" s="107">
        <f>N652/SUMIFS(N$3:N$722,$B$3:$B$722,$B1378)*SUMIFS(Calculations!$E$3:$E$53,Calculations!$A$3:$A$53,$B1378)</f>
        <v>0</v>
      </c>
      <c r="O1378" s="107">
        <f>O652/SUMIFS(O$3:O$722,$B$3:$B$722,$B1378)*SUMIFS(Calculations!$E$3:$E$53,Calculations!$A$3:$A$53,$B1378)</f>
        <v>0</v>
      </c>
      <c r="P1378" s="107">
        <f>P652/SUMIFS(P$3:P$722,$B$3:$B$722,$B1378)*SUMIFS(Calculations!$E$3:$E$53,Calculations!$A$3:$A$53,$B1378)</f>
        <v>0</v>
      </c>
      <c r="Q1378" s="107">
        <f>Q652/SUMIFS(Q$3:Q$722,$B$3:$B$722,$B1378)*SUMIFS(Calculations!$E$3:$E$53,Calculations!$A$3:$A$53,$B1378)</f>
        <v>0</v>
      </c>
      <c r="R1378" s="107">
        <f>R652/SUMIFS(R$3:R$722,$B$3:$B$722,$B1378)*SUMIFS(Calculations!$E$3:$E$53,Calculations!$A$3:$A$53,$B1378)</f>
        <v>0</v>
      </c>
    </row>
    <row r="1379" spans="2:18" ht="15.75" customHeight="1">
      <c r="B1379" s="107" t="s">
        <v>579</v>
      </c>
      <c r="C1379" s="107" t="s">
        <v>448</v>
      </c>
      <c r="D1379" s="107" t="s">
        <v>632</v>
      </c>
      <c r="E1379" s="107" t="str">
        <f t="shared" si="310"/>
        <v>hydro</v>
      </c>
      <c r="F1379" s="107">
        <f>F653/SUMIFS(F$3:F$722,$B$3:$B$722,$B1379)*SUMIFS(Calculations!$E$3:$E$53,Calculations!$A$3:$A$53,$B1379)</f>
        <v>0</v>
      </c>
      <c r="G1379" s="107">
        <f>G653/SUMIFS(G$3:G$722,$B$3:$B$722,$B1379)*SUMIFS(Calculations!$E$3:$E$53,Calculations!$A$3:$A$53,$B1379)</f>
        <v>0</v>
      </c>
      <c r="H1379" s="107">
        <f>H653/SUMIFS(H$3:H$722,$B$3:$B$722,$B1379)*SUMIFS(Calculations!$E$3:$E$53,Calculations!$A$3:$A$53,$B1379)</f>
        <v>0</v>
      </c>
      <c r="I1379" s="107">
        <f>I653/SUMIFS(I$3:I$722,$B$3:$B$722,$B1379)*SUMIFS(Calculations!$E$3:$E$53,Calculations!$A$3:$A$53,$B1379)</f>
        <v>0</v>
      </c>
      <c r="J1379" s="107">
        <f>J653/SUMIFS(J$3:J$722,$B$3:$B$722,$B1379)*SUMIFS(Calculations!$E$3:$E$53,Calculations!$A$3:$A$53,$B1379)</f>
        <v>0</v>
      </c>
      <c r="K1379" s="107">
        <f>K653/SUMIFS(K$3:K$722,$B$3:$B$722,$B1379)*SUMIFS(Calculations!$E$3:$E$53,Calculations!$A$3:$A$53,$B1379)</f>
        <v>0</v>
      </c>
      <c r="L1379" s="107">
        <f>L653/SUMIFS(L$3:L$722,$B$3:$B$722,$B1379)*SUMIFS(Calculations!$E$3:$E$53,Calculations!$A$3:$A$53,$B1379)</f>
        <v>0</v>
      </c>
      <c r="M1379" s="107">
        <f>M653/SUMIFS(M$3:M$722,$B$3:$B$722,$B1379)*SUMIFS(Calculations!$E$3:$E$53,Calculations!$A$3:$A$53,$B1379)</f>
        <v>0</v>
      </c>
      <c r="N1379" s="107">
        <f>N653/SUMIFS(N$3:N$722,$B$3:$B$722,$B1379)*SUMIFS(Calculations!$E$3:$E$53,Calculations!$A$3:$A$53,$B1379)</f>
        <v>0</v>
      </c>
      <c r="O1379" s="107">
        <f>O653/SUMIFS(O$3:O$722,$B$3:$B$722,$B1379)*SUMIFS(Calculations!$E$3:$E$53,Calculations!$A$3:$A$53,$B1379)</f>
        <v>0</v>
      </c>
      <c r="P1379" s="107">
        <f>P653/SUMIFS(P$3:P$722,$B$3:$B$722,$B1379)*SUMIFS(Calculations!$E$3:$E$53,Calculations!$A$3:$A$53,$B1379)</f>
        <v>0</v>
      </c>
      <c r="Q1379" s="107">
        <f>Q653/SUMIFS(Q$3:Q$722,$B$3:$B$722,$B1379)*SUMIFS(Calculations!$E$3:$E$53,Calculations!$A$3:$A$53,$B1379)</f>
        <v>0</v>
      </c>
      <c r="R1379" s="107">
        <f>R653/SUMIFS(R$3:R$722,$B$3:$B$722,$B1379)*SUMIFS(Calculations!$E$3:$E$53,Calculations!$A$3:$A$53,$B1379)</f>
        <v>0</v>
      </c>
    </row>
    <row r="1380" spans="2:18" ht="15.75" customHeight="1">
      <c r="B1380" s="107" t="s">
        <v>579</v>
      </c>
      <c r="C1380" s="107" t="s">
        <v>448</v>
      </c>
      <c r="D1380" s="107" t="s">
        <v>643</v>
      </c>
      <c r="E1380" s="107" t="str">
        <f t="shared" si="310"/>
        <v>onshore wind</v>
      </c>
      <c r="F1380" s="107">
        <f>F654/SUMIFS(F$3:F$722,$B$3:$B$722,$B1380)*SUMIFS(Calculations!$E$3:$E$53,Calculations!$A$3:$A$53,$B1380)</f>
        <v>0</v>
      </c>
      <c r="G1380" s="107">
        <f>G654/SUMIFS(G$3:G$722,$B$3:$B$722,$B1380)*SUMIFS(Calculations!$E$3:$E$53,Calculations!$A$3:$A$53,$B1380)</f>
        <v>0</v>
      </c>
      <c r="H1380" s="107">
        <f>H654/SUMIFS(H$3:H$722,$B$3:$B$722,$B1380)*SUMIFS(Calculations!$E$3:$E$53,Calculations!$A$3:$A$53,$B1380)</f>
        <v>0</v>
      </c>
      <c r="I1380" s="107">
        <f>I654/SUMIFS(I$3:I$722,$B$3:$B$722,$B1380)*SUMIFS(Calculations!$E$3:$E$53,Calculations!$A$3:$A$53,$B1380)</f>
        <v>0</v>
      </c>
      <c r="J1380" s="107">
        <f>J654/SUMIFS(J$3:J$722,$B$3:$B$722,$B1380)*SUMIFS(Calculations!$E$3:$E$53,Calculations!$A$3:$A$53,$B1380)</f>
        <v>0</v>
      </c>
      <c r="K1380" s="107">
        <f>K654/SUMIFS(K$3:K$722,$B$3:$B$722,$B1380)*SUMIFS(Calculations!$E$3:$E$53,Calculations!$A$3:$A$53,$B1380)</f>
        <v>0</v>
      </c>
      <c r="L1380" s="107">
        <f>L654/SUMIFS(L$3:L$722,$B$3:$B$722,$B1380)*SUMIFS(Calculations!$E$3:$E$53,Calculations!$A$3:$A$53,$B1380)</f>
        <v>0</v>
      </c>
      <c r="M1380" s="107">
        <f>M654/SUMIFS(M$3:M$722,$B$3:$B$722,$B1380)*SUMIFS(Calculations!$E$3:$E$53,Calculations!$A$3:$A$53,$B1380)</f>
        <v>0</v>
      </c>
      <c r="N1380" s="107">
        <f>N654/SUMIFS(N$3:N$722,$B$3:$B$722,$B1380)*SUMIFS(Calculations!$E$3:$E$53,Calculations!$A$3:$A$53,$B1380)</f>
        <v>0</v>
      </c>
      <c r="O1380" s="107">
        <f>O654/SUMIFS(O$3:O$722,$B$3:$B$722,$B1380)*SUMIFS(Calculations!$E$3:$E$53,Calculations!$A$3:$A$53,$B1380)</f>
        <v>0</v>
      </c>
      <c r="P1380" s="107">
        <f>P654/SUMIFS(P$3:P$722,$B$3:$B$722,$B1380)*SUMIFS(Calculations!$E$3:$E$53,Calculations!$A$3:$A$53,$B1380)</f>
        <v>0</v>
      </c>
      <c r="Q1380" s="107">
        <f>Q654/SUMIFS(Q$3:Q$722,$B$3:$B$722,$B1380)*SUMIFS(Calculations!$E$3:$E$53,Calculations!$A$3:$A$53,$B1380)</f>
        <v>0</v>
      </c>
      <c r="R1380" s="107">
        <f>R654/SUMIFS(R$3:R$722,$B$3:$B$722,$B1380)*SUMIFS(Calculations!$E$3:$E$53,Calculations!$A$3:$A$53,$B1380)</f>
        <v>0</v>
      </c>
    </row>
    <row r="1381" spans="2:18" ht="15.75" customHeight="1">
      <c r="B1381" s="107" t="s">
        <v>579</v>
      </c>
      <c r="C1381" s="107" t="s">
        <v>448</v>
      </c>
      <c r="D1381" s="107" t="s">
        <v>644</v>
      </c>
      <c r="E1381" s="107" t="str">
        <f t="shared" si="310"/>
        <v>natural gas nonpeaker</v>
      </c>
      <c r="F1381" s="107">
        <f>F655/SUMIFS(F$3:F$722,$B$3:$B$722,$B1381)*SUMIFS(Calculations!$E$3:$E$53,Calculations!$A$3:$A$53,$B1381)</f>
        <v>0</v>
      </c>
      <c r="G1381" s="107">
        <f>G655/SUMIFS(G$3:G$722,$B$3:$B$722,$B1381)*SUMIFS(Calculations!$E$3:$E$53,Calculations!$A$3:$A$53,$B1381)</f>
        <v>0</v>
      </c>
      <c r="H1381" s="107">
        <f>H655/SUMIFS(H$3:H$722,$B$3:$B$722,$B1381)*SUMIFS(Calculations!$E$3:$E$53,Calculations!$A$3:$A$53,$B1381)</f>
        <v>0</v>
      </c>
      <c r="I1381" s="107">
        <f>I655/SUMIFS(I$3:I$722,$B$3:$B$722,$B1381)*SUMIFS(Calculations!$E$3:$E$53,Calculations!$A$3:$A$53,$B1381)</f>
        <v>0</v>
      </c>
      <c r="J1381" s="107">
        <f>J655/SUMIFS(J$3:J$722,$B$3:$B$722,$B1381)*SUMIFS(Calculations!$E$3:$E$53,Calculations!$A$3:$A$53,$B1381)</f>
        <v>0</v>
      </c>
      <c r="K1381" s="107">
        <f>K655/SUMIFS(K$3:K$722,$B$3:$B$722,$B1381)*SUMIFS(Calculations!$E$3:$E$53,Calculations!$A$3:$A$53,$B1381)</f>
        <v>0</v>
      </c>
      <c r="L1381" s="107">
        <f>L655/SUMIFS(L$3:L$722,$B$3:$B$722,$B1381)*SUMIFS(Calculations!$E$3:$E$53,Calculations!$A$3:$A$53,$B1381)</f>
        <v>0</v>
      </c>
      <c r="M1381" s="107">
        <f>M655/SUMIFS(M$3:M$722,$B$3:$B$722,$B1381)*SUMIFS(Calculations!$E$3:$E$53,Calculations!$A$3:$A$53,$B1381)</f>
        <v>0</v>
      </c>
      <c r="N1381" s="107">
        <f>N655/SUMIFS(N$3:N$722,$B$3:$B$722,$B1381)*SUMIFS(Calculations!$E$3:$E$53,Calculations!$A$3:$A$53,$B1381)</f>
        <v>0</v>
      </c>
      <c r="O1381" s="107">
        <f>O655/SUMIFS(O$3:O$722,$B$3:$B$722,$B1381)*SUMIFS(Calculations!$E$3:$E$53,Calculations!$A$3:$A$53,$B1381)</f>
        <v>0</v>
      </c>
      <c r="P1381" s="107">
        <f>P655/SUMIFS(P$3:P$722,$B$3:$B$722,$B1381)*SUMIFS(Calculations!$E$3:$E$53,Calculations!$A$3:$A$53,$B1381)</f>
        <v>0</v>
      </c>
      <c r="Q1381" s="107">
        <f>Q655/SUMIFS(Q$3:Q$722,$B$3:$B$722,$B1381)*SUMIFS(Calculations!$E$3:$E$53,Calculations!$A$3:$A$53,$B1381)</f>
        <v>0</v>
      </c>
      <c r="R1381" s="107">
        <f>R655/SUMIFS(R$3:R$722,$B$3:$B$722,$B1381)*SUMIFS(Calculations!$E$3:$E$53,Calculations!$A$3:$A$53,$B1381)</f>
        <v>0</v>
      </c>
    </row>
    <row r="1382" spans="2:18" ht="15.75" customHeight="1">
      <c r="B1382" s="107" t="s">
        <v>579</v>
      </c>
      <c r="C1382" s="107" t="s">
        <v>448</v>
      </c>
      <c r="D1382" s="107" t="s">
        <v>645</v>
      </c>
      <c r="E1382" s="107" t="str">
        <f t="shared" si="310"/>
        <v>natural gas peaker</v>
      </c>
      <c r="F1382" s="107">
        <f>F656/SUMIFS(F$3:F$722,$B$3:$B$722,$B1382)*SUMIFS(Calculations!$E$3:$E$53,Calculations!$A$3:$A$53,$B1382)</f>
        <v>0</v>
      </c>
      <c r="G1382" s="107">
        <f>G656/SUMIFS(G$3:G$722,$B$3:$B$722,$B1382)*SUMIFS(Calculations!$E$3:$E$53,Calculations!$A$3:$A$53,$B1382)</f>
        <v>0</v>
      </c>
      <c r="H1382" s="107">
        <f>H656/SUMIFS(H$3:H$722,$B$3:$B$722,$B1382)*SUMIFS(Calculations!$E$3:$E$53,Calculations!$A$3:$A$53,$B1382)</f>
        <v>0</v>
      </c>
      <c r="I1382" s="107">
        <f>I656/SUMIFS(I$3:I$722,$B$3:$B$722,$B1382)*SUMIFS(Calculations!$E$3:$E$53,Calculations!$A$3:$A$53,$B1382)</f>
        <v>0</v>
      </c>
      <c r="J1382" s="107">
        <f>J656/SUMIFS(J$3:J$722,$B$3:$B$722,$B1382)*SUMIFS(Calculations!$E$3:$E$53,Calculations!$A$3:$A$53,$B1382)</f>
        <v>0</v>
      </c>
      <c r="K1382" s="107">
        <f>K656/SUMIFS(K$3:K$722,$B$3:$B$722,$B1382)*SUMIFS(Calculations!$E$3:$E$53,Calculations!$A$3:$A$53,$B1382)</f>
        <v>0</v>
      </c>
      <c r="L1382" s="107">
        <f>L656/SUMIFS(L$3:L$722,$B$3:$B$722,$B1382)*SUMIFS(Calculations!$E$3:$E$53,Calculations!$A$3:$A$53,$B1382)</f>
        <v>0</v>
      </c>
      <c r="M1382" s="107">
        <f>M656/SUMIFS(M$3:M$722,$B$3:$B$722,$B1382)*SUMIFS(Calculations!$E$3:$E$53,Calculations!$A$3:$A$53,$B1382)</f>
        <v>0</v>
      </c>
      <c r="N1382" s="107">
        <f>N656/SUMIFS(N$3:N$722,$B$3:$B$722,$B1382)*SUMIFS(Calculations!$E$3:$E$53,Calculations!$A$3:$A$53,$B1382)</f>
        <v>0</v>
      </c>
      <c r="O1382" s="107">
        <f>O656/SUMIFS(O$3:O$722,$B$3:$B$722,$B1382)*SUMIFS(Calculations!$E$3:$E$53,Calculations!$A$3:$A$53,$B1382)</f>
        <v>0</v>
      </c>
      <c r="P1382" s="107">
        <f>P656/SUMIFS(P$3:P$722,$B$3:$B$722,$B1382)*SUMIFS(Calculations!$E$3:$E$53,Calculations!$A$3:$A$53,$B1382)</f>
        <v>0</v>
      </c>
      <c r="Q1382" s="107">
        <f>Q656/SUMIFS(Q$3:Q$722,$B$3:$B$722,$B1382)*SUMIFS(Calculations!$E$3:$E$53,Calculations!$A$3:$A$53,$B1382)</f>
        <v>0</v>
      </c>
      <c r="R1382" s="107">
        <f>R656/SUMIFS(R$3:R$722,$B$3:$B$722,$B1382)*SUMIFS(Calculations!$E$3:$E$53,Calculations!$A$3:$A$53,$B1382)</f>
        <v>0</v>
      </c>
    </row>
    <row r="1383" spans="2:18" ht="15.75" customHeight="1">
      <c r="B1383" s="107" t="s">
        <v>579</v>
      </c>
      <c r="C1383" s="107" t="s">
        <v>448</v>
      </c>
      <c r="D1383" s="107" t="s">
        <v>646</v>
      </c>
      <c r="E1383" s="107" t="str">
        <f t="shared" si="310"/>
        <v>nuclear</v>
      </c>
      <c r="F1383" s="107">
        <f>F657/SUMIFS(F$3:F$722,$B$3:$B$722,$B1383)*SUMIFS(Calculations!$E$3:$E$53,Calculations!$A$3:$A$53,$B1383)</f>
        <v>0</v>
      </c>
      <c r="G1383" s="107">
        <f>G657/SUMIFS(G$3:G$722,$B$3:$B$722,$B1383)*SUMIFS(Calculations!$E$3:$E$53,Calculations!$A$3:$A$53,$B1383)</f>
        <v>0</v>
      </c>
      <c r="H1383" s="107">
        <f>H657/SUMIFS(H$3:H$722,$B$3:$B$722,$B1383)*SUMIFS(Calculations!$E$3:$E$53,Calculations!$A$3:$A$53,$B1383)</f>
        <v>0</v>
      </c>
      <c r="I1383" s="107">
        <f>I657/SUMIFS(I$3:I$722,$B$3:$B$722,$B1383)*SUMIFS(Calculations!$E$3:$E$53,Calculations!$A$3:$A$53,$B1383)</f>
        <v>0</v>
      </c>
      <c r="J1383" s="107">
        <f>J657/SUMIFS(J$3:J$722,$B$3:$B$722,$B1383)*SUMIFS(Calculations!$E$3:$E$53,Calculations!$A$3:$A$53,$B1383)</f>
        <v>0</v>
      </c>
      <c r="K1383" s="107">
        <f>K657/SUMIFS(K$3:K$722,$B$3:$B$722,$B1383)*SUMIFS(Calculations!$E$3:$E$53,Calculations!$A$3:$A$53,$B1383)</f>
        <v>0</v>
      </c>
      <c r="L1383" s="107">
        <f>L657/SUMIFS(L$3:L$722,$B$3:$B$722,$B1383)*SUMIFS(Calculations!$E$3:$E$53,Calculations!$A$3:$A$53,$B1383)</f>
        <v>0</v>
      </c>
      <c r="M1383" s="107">
        <f>M657/SUMIFS(M$3:M$722,$B$3:$B$722,$B1383)*SUMIFS(Calculations!$E$3:$E$53,Calculations!$A$3:$A$53,$B1383)</f>
        <v>0</v>
      </c>
      <c r="N1383" s="107">
        <f>N657/SUMIFS(N$3:N$722,$B$3:$B$722,$B1383)*SUMIFS(Calculations!$E$3:$E$53,Calculations!$A$3:$A$53,$B1383)</f>
        <v>0</v>
      </c>
      <c r="O1383" s="107">
        <f>O657/SUMIFS(O$3:O$722,$B$3:$B$722,$B1383)*SUMIFS(Calculations!$E$3:$E$53,Calculations!$A$3:$A$53,$B1383)</f>
        <v>0</v>
      </c>
      <c r="P1383" s="107">
        <f>P657/SUMIFS(P$3:P$722,$B$3:$B$722,$B1383)*SUMIFS(Calculations!$E$3:$E$53,Calculations!$A$3:$A$53,$B1383)</f>
        <v>0</v>
      </c>
      <c r="Q1383" s="107">
        <f>Q657/SUMIFS(Q$3:Q$722,$B$3:$B$722,$B1383)*SUMIFS(Calculations!$E$3:$E$53,Calculations!$A$3:$A$53,$B1383)</f>
        <v>0</v>
      </c>
      <c r="R1383" s="107">
        <f>R657/SUMIFS(R$3:R$722,$B$3:$B$722,$B1383)*SUMIFS(Calculations!$E$3:$E$53,Calculations!$A$3:$A$53,$B1383)</f>
        <v>0</v>
      </c>
    </row>
    <row r="1384" spans="2:18" ht="15.75" customHeight="1">
      <c r="B1384" s="107" t="s">
        <v>579</v>
      </c>
      <c r="C1384" s="107" t="s">
        <v>448</v>
      </c>
      <c r="D1384" s="107" t="s">
        <v>647</v>
      </c>
      <c r="E1384" s="107" t="str">
        <f t="shared" si="310"/>
        <v>offshore wind</v>
      </c>
      <c r="F1384" s="107">
        <f>F658/SUMIFS(F$3:F$722,$B$3:$B$722,$B1384)*SUMIFS(Calculations!$E$3:$E$53,Calculations!$A$3:$A$53,$B1384)</f>
        <v>0</v>
      </c>
      <c r="G1384" s="107">
        <f>G658/SUMIFS(G$3:G$722,$B$3:$B$722,$B1384)*SUMIFS(Calculations!$E$3:$E$53,Calculations!$A$3:$A$53,$B1384)</f>
        <v>0</v>
      </c>
      <c r="H1384" s="107">
        <f>H658/SUMIFS(H$3:H$722,$B$3:$B$722,$B1384)*SUMIFS(Calculations!$E$3:$E$53,Calculations!$A$3:$A$53,$B1384)</f>
        <v>0</v>
      </c>
      <c r="I1384" s="107">
        <f>I658/SUMIFS(I$3:I$722,$B$3:$B$722,$B1384)*SUMIFS(Calculations!$E$3:$E$53,Calculations!$A$3:$A$53,$B1384)</f>
        <v>0</v>
      </c>
      <c r="J1384" s="107">
        <f>J658/SUMIFS(J$3:J$722,$B$3:$B$722,$B1384)*SUMIFS(Calculations!$E$3:$E$53,Calculations!$A$3:$A$53,$B1384)</f>
        <v>0</v>
      </c>
      <c r="K1384" s="107">
        <f>K658/SUMIFS(K$3:K$722,$B$3:$B$722,$B1384)*SUMIFS(Calculations!$E$3:$E$53,Calculations!$A$3:$A$53,$B1384)</f>
        <v>0</v>
      </c>
      <c r="L1384" s="107">
        <f>L658/SUMIFS(L$3:L$722,$B$3:$B$722,$B1384)*SUMIFS(Calculations!$E$3:$E$53,Calculations!$A$3:$A$53,$B1384)</f>
        <v>0</v>
      </c>
      <c r="M1384" s="107">
        <f>M658/SUMIFS(M$3:M$722,$B$3:$B$722,$B1384)*SUMIFS(Calculations!$E$3:$E$53,Calculations!$A$3:$A$53,$B1384)</f>
        <v>0</v>
      </c>
      <c r="N1384" s="107">
        <f>N658/SUMIFS(N$3:N$722,$B$3:$B$722,$B1384)*SUMIFS(Calculations!$E$3:$E$53,Calculations!$A$3:$A$53,$B1384)</f>
        <v>0</v>
      </c>
      <c r="O1384" s="107">
        <f>O658/SUMIFS(O$3:O$722,$B$3:$B$722,$B1384)*SUMIFS(Calculations!$E$3:$E$53,Calculations!$A$3:$A$53,$B1384)</f>
        <v>0</v>
      </c>
      <c r="P1384" s="107">
        <f>P658/SUMIFS(P$3:P$722,$B$3:$B$722,$B1384)*SUMIFS(Calculations!$E$3:$E$53,Calculations!$A$3:$A$53,$B1384)</f>
        <v>0</v>
      </c>
      <c r="Q1384" s="107">
        <f>Q658/SUMIFS(Q$3:Q$722,$B$3:$B$722,$B1384)*SUMIFS(Calculations!$E$3:$E$53,Calculations!$A$3:$A$53,$B1384)</f>
        <v>0</v>
      </c>
      <c r="R1384" s="107">
        <f>R658/SUMIFS(R$3:R$722,$B$3:$B$722,$B1384)*SUMIFS(Calculations!$E$3:$E$53,Calculations!$A$3:$A$53,$B1384)</f>
        <v>0</v>
      </c>
    </row>
    <row r="1385" spans="2:18" ht="15.75" customHeight="1">
      <c r="B1385" s="107" t="s">
        <v>579</v>
      </c>
      <c r="C1385" s="107" t="s">
        <v>448</v>
      </c>
      <c r="D1385" s="107" t="s">
        <v>648</v>
      </c>
      <c r="E1385" s="107" t="str">
        <f t="shared" si="310"/>
        <v>crude oil</v>
      </c>
      <c r="F1385" s="107">
        <f>F659/SUMIFS(F$3:F$722,$B$3:$B$722,$B1385)*SUMIFS(Calculations!$E$3:$E$53,Calculations!$A$3:$A$53,$B1385)</f>
        <v>0</v>
      </c>
      <c r="G1385" s="107">
        <f>G659/SUMIFS(G$3:G$722,$B$3:$B$722,$B1385)*SUMIFS(Calculations!$E$3:$E$53,Calculations!$A$3:$A$53,$B1385)</f>
        <v>0</v>
      </c>
      <c r="H1385" s="107">
        <f>H659/SUMIFS(H$3:H$722,$B$3:$B$722,$B1385)*SUMIFS(Calculations!$E$3:$E$53,Calculations!$A$3:$A$53,$B1385)</f>
        <v>0</v>
      </c>
      <c r="I1385" s="107">
        <f>I659/SUMIFS(I$3:I$722,$B$3:$B$722,$B1385)*SUMIFS(Calculations!$E$3:$E$53,Calculations!$A$3:$A$53,$B1385)</f>
        <v>0</v>
      </c>
      <c r="J1385" s="107">
        <f>J659/SUMIFS(J$3:J$722,$B$3:$B$722,$B1385)*SUMIFS(Calculations!$E$3:$E$53,Calculations!$A$3:$A$53,$B1385)</f>
        <v>0</v>
      </c>
      <c r="K1385" s="107">
        <f>K659/SUMIFS(K$3:K$722,$B$3:$B$722,$B1385)*SUMIFS(Calculations!$E$3:$E$53,Calculations!$A$3:$A$53,$B1385)</f>
        <v>0</v>
      </c>
      <c r="L1385" s="107">
        <f>L659/SUMIFS(L$3:L$722,$B$3:$B$722,$B1385)*SUMIFS(Calculations!$E$3:$E$53,Calculations!$A$3:$A$53,$B1385)</f>
        <v>0</v>
      </c>
      <c r="M1385" s="107">
        <f>M659/SUMIFS(M$3:M$722,$B$3:$B$722,$B1385)*SUMIFS(Calculations!$E$3:$E$53,Calculations!$A$3:$A$53,$B1385)</f>
        <v>0</v>
      </c>
      <c r="N1385" s="107">
        <f>N659/SUMIFS(N$3:N$722,$B$3:$B$722,$B1385)*SUMIFS(Calculations!$E$3:$E$53,Calculations!$A$3:$A$53,$B1385)</f>
        <v>0</v>
      </c>
      <c r="O1385" s="107">
        <f>O659/SUMIFS(O$3:O$722,$B$3:$B$722,$B1385)*SUMIFS(Calculations!$E$3:$E$53,Calculations!$A$3:$A$53,$B1385)</f>
        <v>0</v>
      </c>
      <c r="P1385" s="107">
        <f>P659/SUMIFS(P$3:P$722,$B$3:$B$722,$B1385)*SUMIFS(Calculations!$E$3:$E$53,Calculations!$A$3:$A$53,$B1385)</f>
        <v>0</v>
      </c>
      <c r="Q1385" s="107">
        <f>Q659/SUMIFS(Q$3:Q$722,$B$3:$B$722,$B1385)*SUMIFS(Calculations!$E$3:$E$53,Calculations!$A$3:$A$53,$B1385)</f>
        <v>0</v>
      </c>
      <c r="R1385" s="107">
        <f>R659/SUMIFS(R$3:R$722,$B$3:$B$722,$B1385)*SUMIFS(Calculations!$E$3:$E$53,Calculations!$A$3:$A$53,$B1385)</f>
        <v>0</v>
      </c>
    </row>
    <row r="1386" spans="2:18" ht="15.75" customHeight="1">
      <c r="B1386" s="107" t="s">
        <v>579</v>
      </c>
      <c r="C1386" s="107" t="s">
        <v>448</v>
      </c>
      <c r="D1386" s="107" t="s">
        <v>649</v>
      </c>
      <c r="E1386" s="107" t="str">
        <f t="shared" si="310"/>
        <v>solar PV</v>
      </c>
      <c r="F1386" s="107">
        <f>F660/SUMIFS(F$3:F$722,$B$3:$B$722,$B1386)*SUMIFS(Calculations!$E$3:$E$53,Calculations!$A$3:$A$53,$B1386)</f>
        <v>0</v>
      </c>
      <c r="G1386" s="107">
        <f>G660/SUMIFS(G$3:G$722,$B$3:$B$722,$B1386)*SUMIFS(Calculations!$E$3:$E$53,Calculations!$A$3:$A$53,$B1386)</f>
        <v>0</v>
      </c>
      <c r="H1386" s="107">
        <f>H660/SUMIFS(H$3:H$722,$B$3:$B$722,$B1386)*SUMIFS(Calculations!$E$3:$E$53,Calculations!$A$3:$A$53,$B1386)</f>
        <v>0</v>
      </c>
      <c r="I1386" s="107">
        <f>I660/SUMIFS(I$3:I$722,$B$3:$B$722,$B1386)*SUMIFS(Calculations!$E$3:$E$53,Calculations!$A$3:$A$53,$B1386)</f>
        <v>0</v>
      </c>
      <c r="J1386" s="107">
        <f>J660/SUMIFS(J$3:J$722,$B$3:$B$722,$B1386)*SUMIFS(Calculations!$E$3:$E$53,Calculations!$A$3:$A$53,$B1386)</f>
        <v>0</v>
      </c>
      <c r="K1386" s="107">
        <f>K660/SUMIFS(K$3:K$722,$B$3:$B$722,$B1386)*SUMIFS(Calculations!$E$3:$E$53,Calculations!$A$3:$A$53,$B1386)</f>
        <v>0</v>
      </c>
      <c r="L1386" s="107">
        <f>L660/SUMIFS(L$3:L$722,$B$3:$B$722,$B1386)*SUMIFS(Calculations!$E$3:$E$53,Calculations!$A$3:$A$53,$B1386)</f>
        <v>0</v>
      </c>
      <c r="M1386" s="107">
        <f>M660/SUMIFS(M$3:M$722,$B$3:$B$722,$B1386)*SUMIFS(Calculations!$E$3:$E$53,Calculations!$A$3:$A$53,$B1386)</f>
        <v>0</v>
      </c>
      <c r="N1386" s="107">
        <f>N660/SUMIFS(N$3:N$722,$B$3:$B$722,$B1386)*SUMIFS(Calculations!$E$3:$E$53,Calculations!$A$3:$A$53,$B1386)</f>
        <v>0</v>
      </c>
      <c r="O1386" s="107">
        <f>O660/SUMIFS(O$3:O$722,$B$3:$B$722,$B1386)*SUMIFS(Calculations!$E$3:$E$53,Calculations!$A$3:$A$53,$B1386)</f>
        <v>0</v>
      </c>
      <c r="P1386" s="107">
        <f>P660/SUMIFS(P$3:P$722,$B$3:$B$722,$B1386)*SUMIFS(Calculations!$E$3:$E$53,Calculations!$A$3:$A$53,$B1386)</f>
        <v>0</v>
      </c>
      <c r="Q1386" s="107">
        <f>Q660/SUMIFS(Q$3:Q$722,$B$3:$B$722,$B1386)*SUMIFS(Calculations!$E$3:$E$53,Calculations!$A$3:$A$53,$B1386)</f>
        <v>0</v>
      </c>
      <c r="R1386" s="107">
        <f>R660/SUMIFS(R$3:R$722,$B$3:$B$722,$B1386)*SUMIFS(Calculations!$E$3:$E$53,Calculations!$A$3:$A$53,$B1386)</f>
        <v>0</v>
      </c>
    </row>
    <row r="1387" spans="2:18" ht="15.75" customHeight="1">
      <c r="B1387" s="107" t="s">
        <v>579</v>
      </c>
      <c r="C1387" s="107" t="s">
        <v>448</v>
      </c>
      <c r="D1387" s="107" t="s">
        <v>650</v>
      </c>
      <c r="E1387" s="107" t="str">
        <f t="shared" si="310"/>
        <v>storage</v>
      </c>
      <c r="F1387" s="107">
        <f>F661/SUMIFS(F$3:F$722,$B$3:$B$722,$B1387)*SUMIFS(Calculations!$E$3:$E$53,Calculations!$A$3:$A$53,$B1387)</f>
        <v>0</v>
      </c>
      <c r="G1387" s="107">
        <f>G661/SUMIFS(G$3:G$722,$B$3:$B$722,$B1387)*SUMIFS(Calculations!$E$3:$E$53,Calculations!$A$3:$A$53,$B1387)</f>
        <v>0</v>
      </c>
      <c r="H1387" s="107">
        <f>H661/SUMIFS(H$3:H$722,$B$3:$B$722,$B1387)*SUMIFS(Calculations!$E$3:$E$53,Calculations!$A$3:$A$53,$B1387)</f>
        <v>0</v>
      </c>
      <c r="I1387" s="107">
        <f>I661/SUMIFS(I$3:I$722,$B$3:$B$722,$B1387)*SUMIFS(Calculations!$E$3:$E$53,Calculations!$A$3:$A$53,$B1387)</f>
        <v>0</v>
      </c>
      <c r="J1387" s="107">
        <f>J661/SUMIFS(J$3:J$722,$B$3:$B$722,$B1387)*SUMIFS(Calculations!$E$3:$E$53,Calculations!$A$3:$A$53,$B1387)</f>
        <v>0</v>
      </c>
      <c r="K1387" s="107">
        <f>K661/SUMIFS(K$3:K$722,$B$3:$B$722,$B1387)*SUMIFS(Calculations!$E$3:$E$53,Calculations!$A$3:$A$53,$B1387)</f>
        <v>0</v>
      </c>
      <c r="L1387" s="107">
        <f>L661/SUMIFS(L$3:L$722,$B$3:$B$722,$B1387)*SUMIFS(Calculations!$E$3:$E$53,Calculations!$A$3:$A$53,$B1387)</f>
        <v>0</v>
      </c>
      <c r="M1387" s="107">
        <f>M661/SUMIFS(M$3:M$722,$B$3:$B$722,$B1387)*SUMIFS(Calculations!$E$3:$E$53,Calculations!$A$3:$A$53,$B1387)</f>
        <v>0</v>
      </c>
      <c r="N1387" s="107">
        <f>N661/SUMIFS(N$3:N$722,$B$3:$B$722,$B1387)*SUMIFS(Calculations!$E$3:$E$53,Calculations!$A$3:$A$53,$B1387)</f>
        <v>0</v>
      </c>
      <c r="O1387" s="107">
        <f>O661/SUMIFS(O$3:O$722,$B$3:$B$722,$B1387)*SUMIFS(Calculations!$E$3:$E$53,Calculations!$A$3:$A$53,$B1387)</f>
        <v>0</v>
      </c>
      <c r="P1387" s="107">
        <f>P661/SUMIFS(P$3:P$722,$B$3:$B$722,$B1387)*SUMIFS(Calculations!$E$3:$E$53,Calculations!$A$3:$A$53,$B1387)</f>
        <v>0</v>
      </c>
      <c r="Q1387" s="107">
        <f>Q661/SUMIFS(Q$3:Q$722,$B$3:$B$722,$B1387)*SUMIFS(Calculations!$E$3:$E$53,Calculations!$A$3:$A$53,$B1387)</f>
        <v>0</v>
      </c>
      <c r="R1387" s="107">
        <f>R661/SUMIFS(R$3:R$722,$B$3:$B$722,$B1387)*SUMIFS(Calculations!$E$3:$E$53,Calculations!$A$3:$A$53,$B1387)</f>
        <v>0</v>
      </c>
    </row>
    <row r="1388" spans="2:18" ht="15.75" customHeight="1">
      <c r="B1388" s="107" t="s">
        <v>579</v>
      </c>
      <c r="C1388" s="107" t="s">
        <v>448</v>
      </c>
      <c r="D1388" s="107" t="s">
        <v>652</v>
      </c>
      <c r="E1388" s="107" t="str">
        <f t="shared" si="310"/>
        <v>solar PV</v>
      </c>
      <c r="F1388" s="107">
        <f>F662/SUMIFS(F$3:F$722,$B$3:$B$722,$B1388)*SUMIFS(Calculations!$E$3:$E$53,Calculations!$A$3:$A$53,$B1388)</f>
        <v>0</v>
      </c>
      <c r="G1388" s="107">
        <f>G662/SUMIFS(G$3:G$722,$B$3:$B$722,$B1388)*SUMIFS(Calculations!$E$3:$E$53,Calculations!$A$3:$A$53,$B1388)</f>
        <v>0</v>
      </c>
      <c r="H1388" s="107">
        <f>H662/SUMIFS(H$3:H$722,$B$3:$B$722,$B1388)*SUMIFS(Calculations!$E$3:$E$53,Calculations!$A$3:$A$53,$B1388)</f>
        <v>0</v>
      </c>
      <c r="I1388" s="107">
        <f>I662/SUMIFS(I$3:I$722,$B$3:$B$722,$B1388)*SUMIFS(Calculations!$E$3:$E$53,Calculations!$A$3:$A$53,$B1388)</f>
        <v>0</v>
      </c>
      <c r="J1388" s="107">
        <f>J662/SUMIFS(J$3:J$722,$B$3:$B$722,$B1388)*SUMIFS(Calculations!$E$3:$E$53,Calculations!$A$3:$A$53,$B1388)</f>
        <v>0</v>
      </c>
      <c r="K1388" s="107">
        <f>K662/SUMIFS(K$3:K$722,$B$3:$B$722,$B1388)*SUMIFS(Calculations!$E$3:$E$53,Calculations!$A$3:$A$53,$B1388)</f>
        <v>0</v>
      </c>
      <c r="L1388" s="107">
        <f>L662/SUMIFS(L$3:L$722,$B$3:$B$722,$B1388)*SUMIFS(Calculations!$E$3:$E$53,Calculations!$A$3:$A$53,$B1388)</f>
        <v>0</v>
      </c>
      <c r="M1388" s="107">
        <f>M662/SUMIFS(M$3:M$722,$B$3:$B$722,$B1388)*SUMIFS(Calculations!$E$3:$E$53,Calculations!$A$3:$A$53,$B1388)</f>
        <v>0</v>
      </c>
      <c r="N1388" s="107">
        <f>N662/SUMIFS(N$3:N$722,$B$3:$B$722,$B1388)*SUMIFS(Calculations!$E$3:$E$53,Calculations!$A$3:$A$53,$B1388)</f>
        <v>0</v>
      </c>
      <c r="O1388" s="107">
        <f>O662/SUMIFS(O$3:O$722,$B$3:$B$722,$B1388)*SUMIFS(Calculations!$E$3:$E$53,Calculations!$A$3:$A$53,$B1388)</f>
        <v>0</v>
      </c>
      <c r="P1388" s="107">
        <f>P662/SUMIFS(P$3:P$722,$B$3:$B$722,$B1388)*SUMIFS(Calculations!$E$3:$E$53,Calculations!$A$3:$A$53,$B1388)</f>
        <v>0</v>
      </c>
      <c r="Q1388" s="107">
        <f>Q662/SUMIFS(Q$3:Q$722,$B$3:$B$722,$B1388)*SUMIFS(Calculations!$E$3:$E$53,Calculations!$A$3:$A$53,$B1388)</f>
        <v>0</v>
      </c>
      <c r="R1388" s="107">
        <f>R662/SUMIFS(R$3:R$722,$B$3:$B$722,$B1388)*SUMIFS(Calculations!$E$3:$E$53,Calculations!$A$3:$A$53,$B1388)</f>
        <v>0</v>
      </c>
    </row>
    <row r="1389" spans="2:18" ht="15.75" customHeight="1">
      <c r="B1389" s="107" t="s">
        <v>581</v>
      </c>
      <c r="C1389" s="107" t="s">
        <v>448</v>
      </c>
      <c r="D1389" s="107" t="s">
        <v>638</v>
      </c>
      <c r="E1389" s="107" t="str">
        <f t="shared" si="310"/>
        <v>biomass</v>
      </c>
      <c r="F1389" s="107">
        <f>F663/SUMIFS(F$3:F$722,$B$3:$B$722,$B1389)*SUMIFS(Calculations!$E$3:$E$53,Calculations!$A$3:$A$53,$B1389)</f>
        <v>0</v>
      </c>
      <c r="G1389" s="107">
        <f>G663/SUMIFS(G$3:G$722,$B$3:$B$722,$B1389)*SUMIFS(Calculations!$E$3:$E$53,Calculations!$A$3:$A$53,$B1389)</f>
        <v>0</v>
      </c>
      <c r="H1389" s="107">
        <f>H663/SUMIFS(H$3:H$722,$B$3:$B$722,$B1389)*SUMIFS(Calculations!$E$3:$E$53,Calculations!$A$3:$A$53,$B1389)</f>
        <v>0</v>
      </c>
      <c r="I1389" s="107">
        <f>I663/SUMIFS(I$3:I$722,$B$3:$B$722,$B1389)*SUMIFS(Calculations!$E$3:$E$53,Calculations!$A$3:$A$53,$B1389)</f>
        <v>0</v>
      </c>
      <c r="J1389" s="107">
        <f>J663/SUMIFS(J$3:J$722,$B$3:$B$722,$B1389)*SUMIFS(Calculations!$E$3:$E$53,Calculations!$A$3:$A$53,$B1389)</f>
        <v>0</v>
      </c>
      <c r="K1389" s="107">
        <f>K663/SUMIFS(K$3:K$722,$B$3:$B$722,$B1389)*SUMIFS(Calculations!$E$3:$E$53,Calculations!$A$3:$A$53,$B1389)</f>
        <v>0</v>
      </c>
      <c r="L1389" s="107">
        <f>L663/SUMIFS(L$3:L$722,$B$3:$B$722,$B1389)*SUMIFS(Calculations!$E$3:$E$53,Calculations!$A$3:$A$53,$B1389)</f>
        <v>0</v>
      </c>
      <c r="M1389" s="107">
        <f>M663/SUMIFS(M$3:M$722,$B$3:$B$722,$B1389)*SUMIFS(Calculations!$E$3:$E$53,Calculations!$A$3:$A$53,$B1389)</f>
        <v>0</v>
      </c>
      <c r="N1389" s="107">
        <f>N663/SUMIFS(N$3:N$722,$B$3:$B$722,$B1389)*SUMIFS(Calculations!$E$3:$E$53,Calculations!$A$3:$A$53,$B1389)</f>
        <v>0</v>
      </c>
      <c r="O1389" s="107">
        <f>O663/SUMIFS(O$3:O$722,$B$3:$B$722,$B1389)*SUMIFS(Calculations!$E$3:$E$53,Calculations!$A$3:$A$53,$B1389)</f>
        <v>0</v>
      </c>
      <c r="P1389" s="107">
        <f>P663/SUMIFS(P$3:P$722,$B$3:$B$722,$B1389)*SUMIFS(Calculations!$E$3:$E$53,Calculations!$A$3:$A$53,$B1389)</f>
        <v>0</v>
      </c>
      <c r="Q1389" s="107">
        <f>Q663/SUMIFS(Q$3:Q$722,$B$3:$B$722,$B1389)*SUMIFS(Calculations!$E$3:$E$53,Calculations!$A$3:$A$53,$B1389)</f>
        <v>0</v>
      </c>
      <c r="R1389" s="107">
        <f>R663/SUMIFS(R$3:R$722,$B$3:$B$722,$B1389)*SUMIFS(Calculations!$E$3:$E$53,Calculations!$A$3:$A$53,$B1389)</f>
        <v>0</v>
      </c>
    </row>
    <row r="1390" spans="2:18" ht="15.75" customHeight="1">
      <c r="B1390" s="107" t="s">
        <v>581</v>
      </c>
      <c r="C1390" s="107" t="s">
        <v>448</v>
      </c>
      <c r="D1390" s="107" t="s">
        <v>639</v>
      </c>
      <c r="E1390" s="107" t="str">
        <f t="shared" si="310"/>
        <v>hard coal</v>
      </c>
      <c r="F1390" s="107">
        <f>F664/SUMIFS(F$3:F$722,$B$3:$B$722,$B1390)*SUMIFS(Calculations!$E$3:$E$53,Calculations!$A$3:$A$53,$B1390)</f>
        <v>0</v>
      </c>
      <c r="G1390" s="107">
        <f>G664/SUMIFS(G$3:G$722,$B$3:$B$722,$B1390)*SUMIFS(Calculations!$E$3:$E$53,Calculations!$A$3:$A$53,$B1390)</f>
        <v>0</v>
      </c>
      <c r="H1390" s="107">
        <f>H664/SUMIFS(H$3:H$722,$B$3:$B$722,$B1390)*SUMIFS(Calculations!$E$3:$E$53,Calculations!$A$3:$A$53,$B1390)</f>
        <v>0</v>
      </c>
      <c r="I1390" s="107">
        <f>I664/SUMIFS(I$3:I$722,$B$3:$B$722,$B1390)*SUMIFS(Calculations!$E$3:$E$53,Calculations!$A$3:$A$53,$B1390)</f>
        <v>0</v>
      </c>
      <c r="J1390" s="107">
        <f>J664/SUMIFS(J$3:J$722,$B$3:$B$722,$B1390)*SUMIFS(Calculations!$E$3:$E$53,Calculations!$A$3:$A$53,$B1390)</f>
        <v>0</v>
      </c>
      <c r="K1390" s="107">
        <f>K664/SUMIFS(K$3:K$722,$B$3:$B$722,$B1390)*SUMIFS(Calculations!$E$3:$E$53,Calculations!$A$3:$A$53,$B1390)</f>
        <v>0</v>
      </c>
      <c r="L1390" s="107">
        <f>L664/SUMIFS(L$3:L$722,$B$3:$B$722,$B1390)*SUMIFS(Calculations!$E$3:$E$53,Calculations!$A$3:$A$53,$B1390)</f>
        <v>0</v>
      </c>
      <c r="M1390" s="107">
        <f>M664/SUMIFS(M$3:M$722,$B$3:$B$722,$B1390)*SUMIFS(Calculations!$E$3:$E$53,Calculations!$A$3:$A$53,$B1390)</f>
        <v>0</v>
      </c>
      <c r="N1390" s="107">
        <f>N664/SUMIFS(N$3:N$722,$B$3:$B$722,$B1390)*SUMIFS(Calculations!$E$3:$E$53,Calculations!$A$3:$A$53,$B1390)</f>
        <v>0</v>
      </c>
      <c r="O1390" s="107">
        <f>O664/SUMIFS(O$3:O$722,$B$3:$B$722,$B1390)*SUMIFS(Calculations!$E$3:$E$53,Calculations!$A$3:$A$53,$B1390)</f>
        <v>0</v>
      </c>
      <c r="P1390" s="107">
        <f>P664/SUMIFS(P$3:P$722,$B$3:$B$722,$B1390)*SUMIFS(Calculations!$E$3:$E$53,Calculations!$A$3:$A$53,$B1390)</f>
        <v>0</v>
      </c>
      <c r="Q1390" s="107">
        <f>Q664/SUMIFS(Q$3:Q$722,$B$3:$B$722,$B1390)*SUMIFS(Calculations!$E$3:$E$53,Calculations!$A$3:$A$53,$B1390)</f>
        <v>0</v>
      </c>
      <c r="R1390" s="107">
        <f>R664/SUMIFS(R$3:R$722,$B$3:$B$722,$B1390)*SUMIFS(Calculations!$E$3:$E$53,Calculations!$A$3:$A$53,$B1390)</f>
        <v>0</v>
      </c>
    </row>
    <row r="1391" spans="2:18" ht="15.75" customHeight="1">
      <c r="B1391" s="107" t="s">
        <v>581</v>
      </c>
      <c r="C1391" s="107" t="s">
        <v>448</v>
      </c>
      <c r="D1391" s="107" t="s">
        <v>640</v>
      </c>
      <c r="E1391" s="107" t="str">
        <f t="shared" si="310"/>
        <v>solar thermal</v>
      </c>
      <c r="F1391" s="107">
        <f>F665/SUMIFS(F$3:F$722,$B$3:$B$722,$B1391)*SUMIFS(Calculations!$E$3:$E$53,Calculations!$A$3:$A$53,$B1391)</f>
        <v>0</v>
      </c>
      <c r="G1391" s="107">
        <f>G665/SUMIFS(G$3:G$722,$B$3:$B$722,$B1391)*SUMIFS(Calculations!$E$3:$E$53,Calculations!$A$3:$A$53,$B1391)</f>
        <v>0</v>
      </c>
      <c r="H1391" s="107">
        <f>H665/SUMIFS(H$3:H$722,$B$3:$B$722,$B1391)*SUMIFS(Calculations!$E$3:$E$53,Calculations!$A$3:$A$53,$B1391)</f>
        <v>0</v>
      </c>
      <c r="I1391" s="107">
        <f>I665/SUMIFS(I$3:I$722,$B$3:$B$722,$B1391)*SUMIFS(Calculations!$E$3:$E$53,Calculations!$A$3:$A$53,$B1391)</f>
        <v>0</v>
      </c>
      <c r="J1391" s="107">
        <f>J665/SUMIFS(J$3:J$722,$B$3:$B$722,$B1391)*SUMIFS(Calculations!$E$3:$E$53,Calculations!$A$3:$A$53,$B1391)</f>
        <v>0</v>
      </c>
      <c r="K1391" s="107">
        <f>K665/SUMIFS(K$3:K$722,$B$3:$B$722,$B1391)*SUMIFS(Calculations!$E$3:$E$53,Calculations!$A$3:$A$53,$B1391)</f>
        <v>0</v>
      </c>
      <c r="L1391" s="107">
        <f>L665/SUMIFS(L$3:L$722,$B$3:$B$722,$B1391)*SUMIFS(Calculations!$E$3:$E$53,Calculations!$A$3:$A$53,$B1391)</f>
        <v>0</v>
      </c>
      <c r="M1391" s="107">
        <f>M665/SUMIFS(M$3:M$722,$B$3:$B$722,$B1391)*SUMIFS(Calculations!$E$3:$E$53,Calculations!$A$3:$A$53,$B1391)</f>
        <v>0</v>
      </c>
      <c r="N1391" s="107">
        <f>N665/SUMIFS(N$3:N$722,$B$3:$B$722,$B1391)*SUMIFS(Calculations!$E$3:$E$53,Calculations!$A$3:$A$53,$B1391)</f>
        <v>0</v>
      </c>
      <c r="O1391" s="107">
        <f>O665/SUMIFS(O$3:O$722,$B$3:$B$722,$B1391)*SUMIFS(Calculations!$E$3:$E$53,Calculations!$A$3:$A$53,$B1391)</f>
        <v>0</v>
      </c>
      <c r="P1391" s="107">
        <f>P665/SUMIFS(P$3:P$722,$B$3:$B$722,$B1391)*SUMIFS(Calculations!$E$3:$E$53,Calculations!$A$3:$A$53,$B1391)</f>
        <v>0</v>
      </c>
      <c r="Q1391" s="107">
        <f>Q665/SUMIFS(Q$3:Q$722,$B$3:$B$722,$B1391)*SUMIFS(Calculations!$E$3:$E$53,Calculations!$A$3:$A$53,$B1391)</f>
        <v>0</v>
      </c>
      <c r="R1391" s="107">
        <f>R665/SUMIFS(R$3:R$722,$B$3:$B$722,$B1391)*SUMIFS(Calculations!$E$3:$E$53,Calculations!$A$3:$A$53,$B1391)</f>
        <v>0</v>
      </c>
    </row>
    <row r="1392" spans="2:18" ht="15.75" customHeight="1">
      <c r="B1392" s="107" t="s">
        <v>581</v>
      </c>
      <c r="C1392" s="107" t="s">
        <v>448</v>
      </c>
      <c r="D1392" s="107" t="s">
        <v>641</v>
      </c>
      <c r="E1392" s="107" t="str">
        <f t="shared" si="310"/>
        <v>geothermal</v>
      </c>
      <c r="F1392" s="107">
        <f>F666/SUMIFS(F$3:F$722,$B$3:$B$722,$B1392)*SUMIFS(Calculations!$E$3:$E$53,Calculations!$A$3:$A$53,$B1392)</f>
        <v>0</v>
      </c>
      <c r="G1392" s="107">
        <f>G666/SUMIFS(G$3:G$722,$B$3:$B$722,$B1392)*SUMIFS(Calculations!$E$3:$E$53,Calculations!$A$3:$A$53,$B1392)</f>
        <v>0</v>
      </c>
      <c r="H1392" s="107">
        <f>H666/SUMIFS(H$3:H$722,$B$3:$B$722,$B1392)*SUMIFS(Calculations!$E$3:$E$53,Calculations!$A$3:$A$53,$B1392)</f>
        <v>0</v>
      </c>
      <c r="I1392" s="107">
        <f>I666/SUMIFS(I$3:I$722,$B$3:$B$722,$B1392)*SUMIFS(Calculations!$E$3:$E$53,Calculations!$A$3:$A$53,$B1392)</f>
        <v>0</v>
      </c>
      <c r="J1392" s="107">
        <f>J666/SUMIFS(J$3:J$722,$B$3:$B$722,$B1392)*SUMIFS(Calculations!$E$3:$E$53,Calculations!$A$3:$A$53,$B1392)</f>
        <v>0</v>
      </c>
      <c r="K1392" s="107">
        <f>K666/SUMIFS(K$3:K$722,$B$3:$B$722,$B1392)*SUMIFS(Calculations!$E$3:$E$53,Calculations!$A$3:$A$53,$B1392)</f>
        <v>0</v>
      </c>
      <c r="L1392" s="107">
        <f>L666/SUMIFS(L$3:L$722,$B$3:$B$722,$B1392)*SUMIFS(Calculations!$E$3:$E$53,Calculations!$A$3:$A$53,$B1392)</f>
        <v>0</v>
      </c>
      <c r="M1392" s="107">
        <f>M666/SUMIFS(M$3:M$722,$B$3:$B$722,$B1392)*SUMIFS(Calculations!$E$3:$E$53,Calculations!$A$3:$A$53,$B1392)</f>
        <v>0</v>
      </c>
      <c r="N1392" s="107">
        <f>N666/SUMIFS(N$3:N$722,$B$3:$B$722,$B1392)*SUMIFS(Calculations!$E$3:$E$53,Calculations!$A$3:$A$53,$B1392)</f>
        <v>0</v>
      </c>
      <c r="O1392" s="107">
        <f>O666/SUMIFS(O$3:O$722,$B$3:$B$722,$B1392)*SUMIFS(Calculations!$E$3:$E$53,Calculations!$A$3:$A$53,$B1392)</f>
        <v>0</v>
      </c>
      <c r="P1392" s="107">
        <f>P666/SUMIFS(P$3:P$722,$B$3:$B$722,$B1392)*SUMIFS(Calculations!$E$3:$E$53,Calculations!$A$3:$A$53,$B1392)</f>
        <v>0</v>
      </c>
      <c r="Q1392" s="107">
        <f>Q666/SUMIFS(Q$3:Q$722,$B$3:$B$722,$B1392)*SUMIFS(Calculations!$E$3:$E$53,Calculations!$A$3:$A$53,$B1392)</f>
        <v>0</v>
      </c>
      <c r="R1392" s="107">
        <f>R666/SUMIFS(R$3:R$722,$B$3:$B$722,$B1392)*SUMIFS(Calculations!$E$3:$E$53,Calculations!$A$3:$A$53,$B1392)</f>
        <v>0</v>
      </c>
    </row>
    <row r="1393" spans="2:18" ht="15.75" customHeight="1">
      <c r="B1393" s="107" t="s">
        <v>581</v>
      </c>
      <c r="C1393" s="107" t="s">
        <v>448</v>
      </c>
      <c r="D1393" s="107" t="s">
        <v>642</v>
      </c>
      <c r="E1393" s="107" t="str">
        <f t="shared" si="310"/>
        <v>hydro</v>
      </c>
      <c r="F1393" s="107">
        <f>F667/SUMIFS(F$3:F$722,$B$3:$B$722,$B1393)*SUMIFS(Calculations!$E$3:$E$53,Calculations!$A$3:$A$53,$B1393)</f>
        <v>0</v>
      </c>
      <c r="G1393" s="107">
        <f>G667/SUMIFS(G$3:G$722,$B$3:$B$722,$B1393)*SUMIFS(Calculations!$E$3:$E$53,Calculations!$A$3:$A$53,$B1393)</f>
        <v>0</v>
      </c>
      <c r="H1393" s="107">
        <f>H667/SUMIFS(H$3:H$722,$B$3:$B$722,$B1393)*SUMIFS(Calculations!$E$3:$E$53,Calculations!$A$3:$A$53,$B1393)</f>
        <v>0</v>
      </c>
      <c r="I1393" s="107">
        <f>I667/SUMIFS(I$3:I$722,$B$3:$B$722,$B1393)*SUMIFS(Calculations!$E$3:$E$53,Calculations!$A$3:$A$53,$B1393)</f>
        <v>0</v>
      </c>
      <c r="J1393" s="107">
        <f>J667/SUMIFS(J$3:J$722,$B$3:$B$722,$B1393)*SUMIFS(Calculations!$E$3:$E$53,Calculations!$A$3:$A$53,$B1393)</f>
        <v>0</v>
      </c>
      <c r="K1393" s="107">
        <f>K667/SUMIFS(K$3:K$722,$B$3:$B$722,$B1393)*SUMIFS(Calculations!$E$3:$E$53,Calculations!$A$3:$A$53,$B1393)</f>
        <v>0</v>
      </c>
      <c r="L1393" s="107">
        <f>L667/SUMIFS(L$3:L$722,$B$3:$B$722,$B1393)*SUMIFS(Calculations!$E$3:$E$53,Calculations!$A$3:$A$53,$B1393)</f>
        <v>0</v>
      </c>
      <c r="M1393" s="107">
        <f>M667/SUMIFS(M$3:M$722,$B$3:$B$722,$B1393)*SUMIFS(Calculations!$E$3:$E$53,Calculations!$A$3:$A$53,$B1393)</f>
        <v>0</v>
      </c>
      <c r="N1393" s="107">
        <f>N667/SUMIFS(N$3:N$722,$B$3:$B$722,$B1393)*SUMIFS(Calculations!$E$3:$E$53,Calculations!$A$3:$A$53,$B1393)</f>
        <v>0</v>
      </c>
      <c r="O1393" s="107">
        <f>O667/SUMIFS(O$3:O$722,$B$3:$B$722,$B1393)*SUMIFS(Calculations!$E$3:$E$53,Calculations!$A$3:$A$53,$B1393)</f>
        <v>0</v>
      </c>
      <c r="P1393" s="107">
        <f>P667/SUMIFS(P$3:P$722,$B$3:$B$722,$B1393)*SUMIFS(Calculations!$E$3:$E$53,Calculations!$A$3:$A$53,$B1393)</f>
        <v>0</v>
      </c>
      <c r="Q1393" s="107">
        <f>Q667/SUMIFS(Q$3:Q$722,$B$3:$B$722,$B1393)*SUMIFS(Calculations!$E$3:$E$53,Calculations!$A$3:$A$53,$B1393)</f>
        <v>0</v>
      </c>
      <c r="R1393" s="107">
        <f>R667/SUMIFS(R$3:R$722,$B$3:$B$722,$B1393)*SUMIFS(Calculations!$E$3:$E$53,Calculations!$A$3:$A$53,$B1393)</f>
        <v>0</v>
      </c>
    </row>
    <row r="1394" spans="2:18" ht="15.75" customHeight="1">
      <c r="B1394" s="107" t="s">
        <v>581</v>
      </c>
      <c r="C1394" s="107" t="s">
        <v>448</v>
      </c>
      <c r="D1394" s="107" t="s">
        <v>632</v>
      </c>
      <c r="E1394" s="107" t="str">
        <f t="shared" si="310"/>
        <v>hydro</v>
      </c>
      <c r="F1394" s="107">
        <f>F668/SUMIFS(F$3:F$722,$B$3:$B$722,$B1394)*SUMIFS(Calculations!$E$3:$E$53,Calculations!$A$3:$A$53,$B1394)</f>
        <v>0</v>
      </c>
      <c r="G1394" s="107">
        <f>G668/SUMIFS(G$3:G$722,$B$3:$B$722,$B1394)*SUMIFS(Calculations!$E$3:$E$53,Calculations!$A$3:$A$53,$B1394)</f>
        <v>0</v>
      </c>
      <c r="H1394" s="107">
        <f>H668/SUMIFS(H$3:H$722,$B$3:$B$722,$B1394)*SUMIFS(Calculations!$E$3:$E$53,Calculations!$A$3:$A$53,$B1394)</f>
        <v>0</v>
      </c>
      <c r="I1394" s="107">
        <f>I668/SUMIFS(I$3:I$722,$B$3:$B$722,$B1394)*SUMIFS(Calculations!$E$3:$E$53,Calculations!$A$3:$A$53,$B1394)</f>
        <v>0</v>
      </c>
      <c r="J1394" s="107">
        <f>J668/SUMIFS(J$3:J$722,$B$3:$B$722,$B1394)*SUMIFS(Calculations!$E$3:$E$53,Calculations!$A$3:$A$53,$B1394)</f>
        <v>0</v>
      </c>
      <c r="K1394" s="107">
        <f>K668/SUMIFS(K$3:K$722,$B$3:$B$722,$B1394)*SUMIFS(Calculations!$E$3:$E$53,Calculations!$A$3:$A$53,$B1394)</f>
        <v>0</v>
      </c>
      <c r="L1394" s="107">
        <f>L668/SUMIFS(L$3:L$722,$B$3:$B$722,$B1394)*SUMIFS(Calculations!$E$3:$E$53,Calculations!$A$3:$A$53,$B1394)</f>
        <v>0</v>
      </c>
      <c r="M1394" s="107">
        <f>M668/SUMIFS(M$3:M$722,$B$3:$B$722,$B1394)*SUMIFS(Calculations!$E$3:$E$53,Calculations!$A$3:$A$53,$B1394)</f>
        <v>0</v>
      </c>
      <c r="N1394" s="107">
        <f>N668/SUMIFS(N$3:N$722,$B$3:$B$722,$B1394)*SUMIFS(Calculations!$E$3:$E$53,Calculations!$A$3:$A$53,$B1394)</f>
        <v>0</v>
      </c>
      <c r="O1394" s="107">
        <f>O668/SUMIFS(O$3:O$722,$B$3:$B$722,$B1394)*SUMIFS(Calculations!$E$3:$E$53,Calculations!$A$3:$A$53,$B1394)</f>
        <v>0</v>
      </c>
      <c r="P1394" s="107">
        <f>P668/SUMIFS(P$3:P$722,$B$3:$B$722,$B1394)*SUMIFS(Calculations!$E$3:$E$53,Calculations!$A$3:$A$53,$B1394)</f>
        <v>0</v>
      </c>
      <c r="Q1394" s="107">
        <f>Q668/SUMIFS(Q$3:Q$722,$B$3:$B$722,$B1394)*SUMIFS(Calculations!$E$3:$E$53,Calculations!$A$3:$A$53,$B1394)</f>
        <v>0</v>
      </c>
      <c r="R1394" s="107">
        <f>R668/SUMIFS(R$3:R$722,$B$3:$B$722,$B1394)*SUMIFS(Calculations!$E$3:$E$53,Calculations!$A$3:$A$53,$B1394)</f>
        <v>0</v>
      </c>
    </row>
    <row r="1395" spans="2:18" ht="15.75" customHeight="1">
      <c r="B1395" s="107" t="s">
        <v>581</v>
      </c>
      <c r="C1395" s="107" t="s">
        <v>448</v>
      </c>
      <c r="D1395" s="107" t="s">
        <v>643</v>
      </c>
      <c r="E1395" s="107" t="str">
        <f t="shared" si="310"/>
        <v>onshore wind</v>
      </c>
      <c r="F1395" s="107">
        <f>F669/SUMIFS(F$3:F$722,$B$3:$B$722,$B1395)*SUMIFS(Calculations!$E$3:$E$53,Calculations!$A$3:$A$53,$B1395)</f>
        <v>0</v>
      </c>
      <c r="G1395" s="107">
        <f>G669/SUMIFS(G$3:G$722,$B$3:$B$722,$B1395)*SUMIFS(Calculations!$E$3:$E$53,Calculations!$A$3:$A$53,$B1395)</f>
        <v>0</v>
      </c>
      <c r="H1395" s="107">
        <f>H669/SUMIFS(H$3:H$722,$B$3:$B$722,$B1395)*SUMIFS(Calculations!$E$3:$E$53,Calculations!$A$3:$A$53,$B1395)</f>
        <v>0</v>
      </c>
      <c r="I1395" s="107">
        <f>I669/SUMIFS(I$3:I$722,$B$3:$B$722,$B1395)*SUMIFS(Calculations!$E$3:$E$53,Calculations!$A$3:$A$53,$B1395)</f>
        <v>0</v>
      </c>
      <c r="J1395" s="107">
        <f>J669/SUMIFS(J$3:J$722,$B$3:$B$722,$B1395)*SUMIFS(Calculations!$E$3:$E$53,Calculations!$A$3:$A$53,$B1395)</f>
        <v>0</v>
      </c>
      <c r="K1395" s="107">
        <f>K669/SUMIFS(K$3:K$722,$B$3:$B$722,$B1395)*SUMIFS(Calculations!$E$3:$E$53,Calculations!$A$3:$A$53,$B1395)</f>
        <v>0</v>
      </c>
      <c r="L1395" s="107">
        <f>L669/SUMIFS(L$3:L$722,$B$3:$B$722,$B1395)*SUMIFS(Calculations!$E$3:$E$53,Calculations!$A$3:$A$53,$B1395)</f>
        <v>0</v>
      </c>
      <c r="M1395" s="107">
        <f>M669/SUMIFS(M$3:M$722,$B$3:$B$722,$B1395)*SUMIFS(Calculations!$E$3:$E$53,Calculations!$A$3:$A$53,$B1395)</f>
        <v>0</v>
      </c>
      <c r="N1395" s="107">
        <f>N669/SUMIFS(N$3:N$722,$B$3:$B$722,$B1395)*SUMIFS(Calculations!$E$3:$E$53,Calculations!$A$3:$A$53,$B1395)</f>
        <v>0</v>
      </c>
      <c r="O1395" s="107">
        <f>O669/SUMIFS(O$3:O$722,$B$3:$B$722,$B1395)*SUMIFS(Calculations!$E$3:$E$53,Calculations!$A$3:$A$53,$B1395)</f>
        <v>0</v>
      </c>
      <c r="P1395" s="107">
        <f>P669/SUMIFS(P$3:P$722,$B$3:$B$722,$B1395)*SUMIFS(Calculations!$E$3:$E$53,Calculations!$A$3:$A$53,$B1395)</f>
        <v>0</v>
      </c>
      <c r="Q1395" s="107">
        <f>Q669/SUMIFS(Q$3:Q$722,$B$3:$B$722,$B1395)*SUMIFS(Calculations!$E$3:$E$53,Calculations!$A$3:$A$53,$B1395)</f>
        <v>0</v>
      </c>
      <c r="R1395" s="107">
        <f>R669/SUMIFS(R$3:R$722,$B$3:$B$722,$B1395)*SUMIFS(Calculations!$E$3:$E$53,Calculations!$A$3:$A$53,$B1395)</f>
        <v>0</v>
      </c>
    </row>
    <row r="1396" spans="2:18" ht="15.75" customHeight="1">
      <c r="B1396" s="107" t="s">
        <v>581</v>
      </c>
      <c r="C1396" s="107" t="s">
        <v>448</v>
      </c>
      <c r="D1396" s="107" t="s">
        <v>644</v>
      </c>
      <c r="E1396" s="107" t="str">
        <f t="shared" si="310"/>
        <v>natural gas nonpeaker</v>
      </c>
      <c r="F1396" s="107">
        <f>F670/SUMIFS(F$3:F$722,$B$3:$B$722,$B1396)*SUMIFS(Calculations!$E$3:$E$53,Calculations!$A$3:$A$53,$B1396)</f>
        <v>0</v>
      </c>
      <c r="G1396" s="107">
        <f>G670/SUMIFS(G$3:G$722,$B$3:$B$722,$B1396)*SUMIFS(Calculations!$E$3:$E$53,Calculations!$A$3:$A$53,$B1396)</f>
        <v>0</v>
      </c>
      <c r="H1396" s="107">
        <f>H670/SUMIFS(H$3:H$722,$B$3:$B$722,$B1396)*SUMIFS(Calculations!$E$3:$E$53,Calculations!$A$3:$A$53,$B1396)</f>
        <v>0</v>
      </c>
      <c r="I1396" s="107">
        <f>I670/SUMIFS(I$3:I$722,$B$3:$B$722,$B1396)*SUMIFS(Calculations!$E$3:$E$53,Calculations!$A$3:$A$53,$B1396)</f>
        <v>0</v>
      </c>
      <c r="J1396" s="107">
        <f>J670/SUMIFS(J$3:J$722,$B$3:$B$722,$B1396)*SUMIFS(Calculations!$E$3:$E$53,Calculations!$A$3:$A$53,$B1396)</f>
        <v>0</v>
      </c>
      <c r="K1396" s="107">
        <f>K670/SUMIFS(K$3:K$722,$B$3:$B$722,$B1396)*SUMIFS(Calculations!$E$3:$E$53,Calculations!$A$3:$A$53,$B1396)</f>
        <v>0</v>
      </c>
      <c r="L1396" s="107">
        <f>L670/SUMIFS(L$3:L$722,$B$3:$B$722,$B1396)*SUMIFS(Calculations!$E$3:$E$53,Calculations!$A$3:$A$53,$B1396)</f>
        <v>0</v>
      </c>
      <c r="M1396" s="107">
        <f>M670/SUMIFS(M$3:M$722,$B$3:$B$722,$B1396)*SUMIFS(Calculations!$E$3:$E$53,Calculations!$A$3:$A$53,$B1396)</f>
        <v>0</v>
      </c>
      <c r="N1396" s="107">
        <f>N670/SUMIFS(N$3:N$722,$B$3:$B$722,$B1396)*SUMIFS(Calculations!$E$3:$E$53,Calculations!$A$3:$A$53,$B1396)</f>
        <v>0</v>
      </c>
      <c r="O1396" s="107">
        <f>O670/SUMIFS(O$3:O$722,$B$3:$B$722,$B1396)*SUMIFS(Calculations!$E$3:$E$53,Calculations!$A$3:$A$53,$B1396)</f>
        <v>0</v>
      </c>
      <c r="P1396" s="107">
        <f>P670/SUMIFS(P$3:P$722,$B$3:$B$722,$B1396)*SUMIFS(Calculations!$E$3:$E$53,Calculations!$A$3:$A$53,$B1396)</f>
        <v>0</v>
      </c>
      <c r="Q1396" s="107">
        <f>Q670/SUMIFS(Q$3:Q$722,$B$3:$B$722,$B1396)*SUMIFS(Calculations!$E$3:$E$53,Calculations!$A$3:$A$53,$B1396)</f>
        <v>0</v>
      </c>
      <c r="R1396" s="107">
        <f>R670/SUMIFS(R$3:R$722,$B$3:$B$722,$B1396)*SUMIFS(Calculations!$E$3:$E$53,Calculations!$A$3:$A$53,$B1396)</f>
        <v>0</v>
      </c>
    </row>
    <row r="1397" spans="2:18" ht="15.75" customHeight="1">
      <c r="B1397" s="107" t="s">
        <v>581</v>
      </c>
      <c r="C1397" s="107" t="s">
        <v>448</v>
      </c>
      <c r="D1397" s="107" t="s">
        <v>645</v>
      </c>
      <c r="E1397" s="107" t="str">
        <f t="shared" si="310"/>
        <v>natural gas peaker</v>
      </c>
      <c r="F1397" s="107">
        <f>F671/SUMIFS(F$3:F$722,$B$3:$B$722,$B1397)*SUMIFS(Calculations!$E$3:$E$53,Calculations!$A$3:$A$53,$B1397)</f>
        <v>0</v>
      </c>
      <c r="G1397" s="107">
        <f>G671/SUMIFS(G$3:G$722,$B$3:$B$722,$B1397)*SUMIFS(Calculations!$E$3:$E$53,Calculations!$A$3:$A$53,$B1397)</f>
        <v>0</v>
      </c>
      <c r="H1397" s="107">
        <f>H671/SUMIFS(H$3:H$722,$B$3:$B$722,$B1397)*SUMIFS(Calculations!$E$3:$E$53,Calculations!$A$3:$A$53,$B1397)</f>
        <v>0</v>
      </c>
      <c r="I1397" s="107">
        <f>I671/SUMIFS(I$3:I$722,$B$3:$B$722,$B1397)*SUMIFS(Calculations!$E$3:$E$53,Calculations!$A$3:$A$53,$B1397)</f>
        <v>0</v>
      </c>
      <c r="J1397" s="107">
        <f>J671/SUMIFS(J$3:J$722,$B$3:$B$722,$B1397)*SUMIFS(Calculations!$E$3:$E$53,Calculations!$A$3:$A$53,$B1397)</f>
        <v>0</v>
      </c>
      <c r="K1397" s="107">
        <f>K671/SUMIFS(K$3:K$722,$B$3:$B$722,$B1397)*SUMIFS(Calculations!$E$3:$E$53,Calculations!$A$3:$A$53,$B1397)</f>
        <v>0</v>
      </c>
      <c r="L1397" s="107">
        <f>L671/SUMIFS(L$3:L$722,$B$3:$B$722,$B1397)*SUMIFS(Calculations!$E$3:$E$53,Calculations!$A$3:$A$53,$B1397)</f>
        <v>0</v>
      </c>
      <c r="M1397" s="107">
        <f>M671/SUMIFS(M$3:M$722,$B$3:$B$722,$B1397)*SUMIFS(Calculations!$E$3:$E$53,Calculations!$A$3:$A$53,$B1397)</f>
        <v>0</v>
      </c>
      <c r="N1397" s="107">
        <f>N671/SUMIFS(N$3:N$722,$B$3:$B$722,$B1397)*SUMIFS(Calculations!$E$3:$E$53,Calculations!$A$3:$A$53,$B1397)</f>
        <v>0</v>
      </c>
      <c r="O1397" s="107">
        <f>O671/SUMIFS(O$3:O$722,$B$3:$B$722,$B1397)*SUMIFS(Calculations!$E$3:$E$53,Calculations!$A$3:$A$53,$B1397)</f>
        <v>0</v>
      </c>
      <c r="P1397" s="107">
        <f>P671/SUMIFS(P$3:P$722,$B$3:$B$722,$B1397)*SUMIFS(Calculations!$E$3:$E$53,Calculations!$A$3:$A$53,$B1397)</f>
        <v>0</v>
      </c>
      <c r="Q1397" s="107">
        <f>Q671/SUMIFS(Q$3:Q$722,$B$3:$B$722,$B1397)*SUMIFS(Calculations!$E$3:$E$53,Calculations!$A$3:$A$53,$B1397)</f>
        <v>0</v>
      </c>
      <c r="R1397" s="107">
        <f>R671/SUMIFS(R$3:R$722,$B$3:$B$722,$B1397)*SUMIFS(Calculations!$E$3:$E$53,Calculations!$A$3:$A$53,$B1397)</f>
        <v>0</v>
      </c>
    </row>
    <row r="1398" spans="2:18" ht="15.75" customHeight="1">
      <c r="B1398" s="107" t="s">
        <v>581</v>
      </c>
      <c r="C1398" s="107" t="s">
        <v>448</v>
      </c>
      <c r="D1398" s="107" t="s">
        <v>646</v>
      </c>
      <c r="E1398" s="107" t="str">
        <f t="shared" si="310"/>
        <v>nuclear</v>
      </c>
      <c r="F1398" s="107">
        <f>F672/SUMIFS(F$3:F$722,$B$3:$B$722,$B1398)*SUMIFS(Calculations!$E$3:$E$53,Calculations!$A$3:$A$53,$B1398)</f>
        <v>0</v>
      </c>
      <c r="G1398" s="107">
        <f>G672/SUMIFS(G$3:G$722,$B$3:$B$722,$B1398)*SUMIFS(Calculations!$E$3:$E$53,Calculations!$A$3:$A$53,$B1398)</f>
        <v>0</v>
      </c>
      <c r="H1398" s="107">
        <f>H672/SUMIFS(H$3:H$722,$B$3:$B$722,$B1398)*SUMIFS(Calculations!$E$3:$E$53,Calculations!$A$3:$A$53,$B1398)</f>
        <v>0</v>
      </c>
      <c r="I1398" s="107">
        <f>I672/SUMIFS(I$3:I$722,$B$3:$B$722,$B1398)*SUMIFS(Calculations!$E$3:$E$53,Calculations!$A$3:$A$53,$B1398)</f>
        <v>0</v>
      </c>
      <c r="J1398" s="107">
        <f>J672/SUMIFS(J$3:J$722,$B$3:$B$722,$B1398)*SUMIFS(Calculations!$E$3:$E$53,Calculations!$A$3:$A$53,$B1398)</f>
        <v>0</v>
      </c>
      <c r="K1398" s="107">
        <f>K672/SUMIFS(K$3:K$722,$B$3:$B$722,$B1398)*SUMIFS(Calculations!$E$3:$E$53,Calculations!$A$3:$A$53,$B1398)</f>
        <v>0</v>
      </c>
      <c r="L1398" s="107">
        <f>L672/SUMIFS(L$3:L$722,$B$3:$B$722,$B1398)*SUMIFS(Calculations!$E$3:$E$53,Calculations!$A$3:$A$53,$B1398)</f>
        <v>0</v>
      </c>
      <c r="M1398" s="107">
        <f>M672/SUMIFS(M$3:M$722,$B$3:$B$722,$B1398)*SUMIFS(Calculations!$E$3:$E$53,Calculations!$A$3:$A$53,$B1398)</f>
        <v>0</v>
      </c>
      <c r="N1398" s="107">
        <f>N672/SUMIFS(N$3:N$722,$B$3:$B$722,$B1398)*SUMIFS(Calculations!$E$3:$E$53,Calculations!$A$3:$A$53,$B1398)</f>
        <v>0</v>
      </c>
      <c r="O1398" s="107">
        <f>O672/SUMIFS(O$3:O$722,$B$3:$B$722,$B1398)*SUMIFS(Calculations!$E$3:$E$53,Calculations!$A$3:$A$53,$B1398)</f>
        <v>0</v>
      </c>
      <c r="P1398" s="107">
        <f>P672/SUMIFS(P$3:P$722,$B$3:$B$722,$B1398)*SUMIFS(Calculations!$E$3:$E$53,Calculations!$A$3:$A$53,$B1398)</f>
        <v>0</v>
      </c>
      <c r="Q1398" s="107">
        <f>Q672/SUMIFS(Q$3:Q$722,$B$3:$B$722,$B1398)*SUMIFS(Calculations!$E$3:$E$53,Calculations!$A$3:$A$53,$B1398)</f>
        <v>0</v>
      </c>
      <c r="R1398" s="107">
        <f>R672/SUMIFS(R$3:R$722,$B$3:$B$722,$B1398)*SUMIFS(Calculations!$E$3:$E$53,Calculations!$A$3:$A$53,$B1398)</f>
        <v>0</v>
      </c>
    </row>
    <row r="1399" spans="2:18" ht="15.75" customHeight="1">
      <c r="B1399" s="107" t="s">
        <v>581</v>
      </c>
      <c r="C1399" s="107" t="s">
        <v>448</v>
      </c>
      <c r="D1399" s="107" t="s">
        <v>647</v>
      </c>
      <c r="E1399" s="107" t="str">
        <f t="shared" si="310"/>
        <v>offshore wind</v>
      </c>
      <c r="F1399" s="107">
        <f>F673/SUMIFS(F$3:F$722,$B$3:$B$722,$B1399)*SUMIFS(Calculations!$E$3:$E$53,Calculations!$A$3:$A$53,$B1399)</f>
        <v>0</v>
      </c>
      <c r="G1399" s="107">
        <f>G673/SUMIFS(G$3:G$722,$B$3:$B$722,$B1399)*SUMIFS(Calculations!$E$3:$E$53,Calculations!$A$3:$A$53,$B1399)</f>
        <v>0</v>
      </c>
      <c r="H1399" s="107">
        <f>H673/SUMIFS(H$3:H$722,$B$3:$B$722,$B1399)*SUMIFS(Calculations!$E$3:$E$53,Calculations!$A$3:$A$53,$B1399)</f>
        <v>0</v>
      </c>
      <c r="I1399" s="107">
        <f>I673/SUMIFS(I$3:I$722,$B$3:$B$722,$B1399)*SUMIFS(Calculations!$E$3:$E$53,Calculations!$A$3:$A$53,$B1399)</f>
        <v>0</v>
      </c>
      <c r="J1399" s="107">
        <f>J673/SUMIFS(J$3:J$722,$B$3:$B$722,$B1399)*SUMIFS(Calculations!$E$3:$E$53,Calculations!$A$3:$A$53,$B1399)</f>
        <v>0</v>
      </c>
      <c r="K1399" s="107">
        <f>K673/SUMIFS(K$3:K$722,$B$3:$B$722,$B1399)*SUMIFS(Calculations!$E$3:$E$53,Calculations!$A$3:$A$53,$B1399)</f>
        <v>0</v>
      </c>
      <c r="L1399" s="107">
        <f>L673/SUMIFS(L$3:L$722,$B$3:$B$722,$B1399)*SUMIFS(Calculations!$E$3:$E$53,Calculations!$A$3:$A$53,$B1399)</f>
        <v>0</v>
      </c>
      <c r="M1399" s="107">
        <f>M673/SUMIFS(M$3:M$722,$B$3:$B$722,$B1399)*SUMIFS(Calculations!$E$3:$E$53,Calculations!$A$3:$A$53,$B1399)</f>
        <v>0</v>
      </c>
      <c r="N1399" s="107">
        <f>N673/SUMIFS(N$3:N$722,$B$3:$B$722,$B1399)*SUMIFS(Calculations!$E$3:$E$53,Calculations!$A$3:$A$53,$B1399)</f>
        <v>0</v>
      </c>
      <c r="O1399" s="107">
        <f>O673/SUMIFS(O$3:O$722,$B$3:$B$722,$B1399)*SUMIFS(Calculations!$E$3:$E$53,Calculations!$A$3:$A$53,$B1399)</f>
        <v>0</v>
      </c>
      <c r="P1399" s="107">
        <f>P673/SUMIFS(P$3:P$722,$B$3:$B$722,$B1399)*SUMIFS(Calculations!$E$3:$E$53,Calculations!$A$3:$A$53,$B1399)</f>
        <v>0</v>
      </c>
      <c r="Q1399" s="107">
        <f>Q673/SUMIFS(Q$3:Q$722,$B$3:$B$722,$B1399)*SUMIFS(Calculations!$E$3:$E$53,Calculations!$A$3:$A$53,$B1399)</f>
        <v>0</v>
      </c>
      <c r="R1399" s="107">
        <f>R673/SUMIFS(R$3:R$722,$B$3:$B$722,$B1399)*SUMIFS(Calculations!$E$3:$E$53,Calculations!$A$3:$A$53,$B1399)</f>
        <v>0</v>
      </c>
    </row>
    <row r="1400" spans="2:18" ht="15.75" customHeight="1">
      <c r="B1400" s="107" t="s">
        <v>581</v>
      </c>
      <c r="C1400" s="107" t="s">
        <v>448</v>
      </c>
      <c r="D1400" s="107" t="s">
        <v>648</v>
      </c>
      <c r="E1400" s="107" t="str">
        <f t="shared" si="310"/>
        <v>crude oil</v>
      </c>
      <c r="F1400" s="107">
        <f>F674/SUMIFS(F$3:F$722,$B$3:$B$722,$B1400)*SUMIFS(Calculations!$E$3:$E$53,Calculations!$A$3:$A$53,$B1400)</f>
        <v>0</v>
      </c>
      <c r="G1400" s="107">
        <f>G674/SUMIFS(G$3:G$722,$B$3:$B$722,$B1400)*SUMIFS(Calculations!$E$3:$E$53,Calculations!$A$3:$A$53,$B1400)</f>
        <v>0</v>
      </c>
      <c r="H1400" s="107">
        <f>H674/SUMIFS(H$3:H$722,$B$3:$B$722,$B1400)*SUMIFS(Calculations!$E$3:$E$53,Calculations!$A$3:$A$53,$B1400)</f>
        <v>0</v>
      </c>
      <c r="I1400" s="107">
        <f>I674/SUMIFS(I$3:I$722,$B$3:$B$722,$B1400)*SUMIFS(Calculations!$E$3:$E$53,Calculations!$A$3:$A$53,$B1400)</f>
        <v>0</v>
      </c>
      <c r="J1400" s="107">
        <f>J674/SUMIFS(J$3:J$722,$B$3:$B$722,$B1400)*SUMIFS(Calculations!$E$3:$E$53,Calculations!$A$3:$A$53,$B1400)</f>
        <v>0</v>
      </c>
      <c r="K1400" s="107">
        <f>K674/SUMIFS(K$3:K$722,$B$3:$B$722,$B1400)*SUMIFS(Calculations!$E$3:$E$53,Calculations!$A$3:$A$53,$B1400)</f>
        <v>0</v>
      </c>
      <c r="L1400" s="107">
        <f>L674/SUMIFS(L$3:L$722,$B$3:$B$722,$B1400)*SUMIFS(Calculations!$E$3:$E$53,Calculations!$A$3:$A$53,$B1400)</f>
        <v>0</v>
      </c>
      <c r="M1400" s="107">
        <f>M674/SUMIFS(M$3:M$722,$B$3:$B$722,$B1400)*SUMIFS(Calculations!$E$3:$E$53,Calculations!$A$3:$A$53,$B1400)</f>
        <v>0</v>
      </c>
      <c r="N1400" s="107">
        <f>N674/SUMIFS(N$3:N$722,$B$3:$B$722,$B1400)*SUMIFS(Calculations!$E$3:$E$53,Calculations!$A$3:$A$53,$B1400)</f>
        <v>0</v>
      </c>
      <c r="O1400" s="107">
        <f>O674/SUMIFS(O$3:O$722,$B$3:$B$722,$B1400)*SUMIFS(Calculations!$E$3:$E$53,Calculations!$A$3:$A$53,$B1400)</f>
        <v>0</v>
      </c>
      <c r="P1400" s="107">
        <f>P674/SUMIFS(P$3:P$722,$B$3:$B$722,$B1400)*SUMIFS(Calculations!$E$3:$E$53,Calculations!$A$3:$A$53,$B1400)</f>
        <v>0</v>
      </c>
      <c r="Q1400" s="107">
        <f>Q674/SUMIFS(Q$3:Q$722,$B$3:$B$722,$B1400)*SUMIFS(Calculations!$E$3:$E$53,Calculations!$A$3:$A$53,$B1400)</f>
        <v>0</v>
      </c>
      <c r="R1400" s="107">
        <f>R674/SUMIFS(R$3:R$722,$B$3:$B$722,$B1400)*SUMIFS(Calculations!$E$3:$E$53,Calculations!$A$3:$A$53,$B1400)</f>
        <v>0</v>
      </c>
    </row>
    <row r="1401" spans="2:18" ht="15.75" customHeight="1">
      <c r="B1401" s="107" t="s">
        <v>581</v>
      </c>
      <c r="C1401" s="107" t="s">
        <v>448</v>
      </c>
      <c r="D1401" s="107" t="s">
        <v>649</v>
      </c>
      <c r="E1401" s="107" t="str">
        <f t="shared" si="310"/>
        <v>solar PV</v>
      </c>
      <c r="F1401" s="107">
        <f>F675/SUMIFS(F$3:F$722,$B$3:$B$722,$B1401)*SUMIFS(Calculations!$E$3:$E$53,Calculations!$A$3:$A$53,$B1401)</f>
        <v>0</v>
      </c>
      <c r="G1401" s="107">
        <f>G675/SUMIFS(G$3:G$722,$B$3:$B$722,$B1401)*SUMIFS(Calculations!$E$3:$E$53,Calculations!$A$3:$A$53,$B1401)</f>
        <v>0</v>
      </c>
      <c r="H1401" s="107">
        <f>H675/SUMIFS(H$3:H$722,$B$3:$B$722,$B1401)*SUMIFS(Calculations!$E$3:$E$53,Calculations!$A$3:$A$53,$B1401)</f>
        <v>0</v>
      </c>
      <c r="I1401" s="107">
        <f>I675/SUMIFS(I$3:I$722,$B$3:$B$722,$B1401)*SUMIFS(Calculations!$E$3:$E$53,Calculations!$A$3:$A$53,$B1401)</f>
        <v>0</v>
      </c>
      <c r="J1401" s="107">
        <f>J675/SUMIFS(J$3:J$722,$B$3:$B$722,$B1401)*SUMIFS(Calculations!$E$3:$E$53,Calculations!$A$3:$A$53,$B1401)</f>
        <v>0</v>
      </c>
      <c r="K1401" s="107">
        <f>K675/SUMIFS(K$3:K$722,$B$3:$B$722,$B1401)*SUMIFS(Calculations!$E$3:$E$53,Calculations!$A$3:$A$53,$B1401)</f>
        <v>0</v>
      </c>
      <c r="L1401" s="107">
        <f>L675/SUMIFS(L$3:L$722,$B$3:$B$722,$B1401)*SUMIFS(Calculations!$E$3:$E$53,Calculations!$A$3:$A$53,$B1401)</f>
        <v>0</v>
      </c>
      <c r="M1401" s="107">
        <f>M675/SUMIFS(M$3:M$722,$B$3:$B$722,$B1401)*SUMIFS(Calculations!$E$3:$E$53,Calculations!$A$3:$A$53,$B1401)</f>
        <v>0</v>
      </c>
      <c r="N1401" s="107">
        <f>N675/SUMIFS(N$3:N$722,$B$3:$B$722,$B1401)*SUMIFS(Calculations!$E$3:$E$53,Calculations!$A$3:$A$53,$B1401)</f>
        <v>0</v>
      </c>
      <c r="O1401" s="107">
        <f>O675/SUMIFS(O$3:O$722,$B$3:$B$722,$B1401)*SUMIFS(Calculations!$E$3:$E$53,Calculations!$A$3:$A$53,$B1401)</f>
        <v>0</v>
      </c>
      <c r="P1401" s="107">
        <f>P675/SUMIFS(P$3:P$722,$B$3:$B$722,$B1401)*SUMIFS(Calculations!$E$3:$E$53,Calculations!$A$3:$A$53,$B1401)</f>
        <v>0</v>
      </c>
      <c r="Q1401" s="107">
        <f>Q675/SUMIFS(Q$3:Q$722,$B$3:$B$722,$B1401)*SUMIFS(Calculations!$E$3:$E$53,Calculations!$A$3:$A$53,$B1401)</f>
        <v>0</v>
      </c>
      <c r="R1401" s="107">
        <f>R675/SUMIFS(R$3:R$722,$B$3:$B$722,$B1401)*SUMIFS(Calculations!$E$3:$E$53,Calculations!$A$3:$A$53,$B1401)</f>
        <v>0</v>
      </c>
    </row>
    <row r="1402" spans="2:18" ht="15.75" customHeight="1">
      <c r="B1402" s="107" t="s">
        <v>581</v>
      </c>
      <c r="C1402" s="107" t="s">
        <v>448</v>
      </c>
      <c r="D1402" s="107" t="s">
        <v>650</v>
      </c>
      <c r="E1402" s="107" t="str">
        <f t="shared" si="310"/>
        <v>storage</v>
      </c>
      <c r="F1402" s="107">
        <f>F676/SUMIFS(F$3:F$722,$B$3:$B$722,$B1402)*SUMIFS(Calculations!$E$3:$E$53,Calculations!$A$3:$A$53,$B1402)</f>
        <v>0</v>
      </c>
      <c r="G1402" s="107">
        <f>G676/SUMIFS(G$3:G$722,$B$3:$B$722,$B1402)*SUMIFS(Calculations!$E$3:$E$53,Calculations!$A$3:$A$53,$B1402)</f>
        <v>0</v>
      </c>
      <c r="H1402" s="107">
        <f>H676/SUMIFS(H$3:H$722,$B$3:$B$722,$B1402)*SUMIFS(Calculations!$E$3:$E$53,Calculations!$A$3:$A$53,$B1402)</f>
        <v>0</v>
      </c>
      <c r="I1402" s="107">
        <f>I676/SUMIFS(I$3:I$722,$B$3:$B$722,$B1402)*SUMIFS(Calculations!$E$3:$E$53,Calculations!$A$3:$A$53,$B1402)</f>
        <v>0</v>
      </c>
      <c r="J1402" s="107">
        <f>J676/SUMIFS(J$3:J$722,$B$3:$B$722,$B1402)*SUMIFS(Calculations!$E$3:$E$53,Calculations!$A$3:$A$53,$B1402)</f>
        <v>0</v>
      </c>
      <c r="K1402" s="107">
        <f>K676/SUMIFS(K$3:K$722,$B$3:$B$722,$B1402)*SUMIFS(Calculations!$E$3:$E$53,Calculations!$A$3:$A$53,$B1402)</f>
        <v>0</v>
      </c>
      <c r="L1402" s="107">
        <f>L676/SUMIFS(L$3:L$722,$B$3:$B$722,$B1402)*SUMIFS(Calculations!$E$3:$E$53,Calculations!$A$3:$A$53,$B1402)</f>
        <v>0</v>
      </c>
      <c r="M1402" s="107">
        <f>M676/SUMIFS(M$3:M$722,$B$3:$B$722,$B1402)*SUMIFS(Calculations!$E$3:$E$53,Calculations!$A$3:$A$53,$B1402)</f>
        <v>0</v>
      </c>
      <c r="N1402" s="107">
        <f>N676/SUMIFS(N$3:N$722,$B$3:$B$722,$B1402)*SUMIFS(Calculations!$E$3:$E$53,Calculations!$A$3:$A$53,$B1402)</f>
        <v>0</v>
      </c>
      <c r="O1402" s="107">
        <f>O676/SUMIFS(O$3:O$722,$B$3:$B$722,$B1402)*SUMIFS(Calculations!$E$3:$E$53,Calculations!$A$3:$A$53,$B1402)</f>
        <v>0</v>
      </c>
      <c r="P1402" s="107">
        <f>P676/SUMIFS(P$3:P$722,$B$3:$B$722,$B1402)*SUMIFS(Calculations!$E$3:$E$53,Calculations!$A$3:$A$53,$B1402)</f>
        <v>0</v>
      </c>
      <c r="Q1402" s="107">
        <f>Q676/SUMIFS(Q$3:Q$722,$B$3:$B$722,$B1402)*SUMIFS(Calculations!$E$3:$E$53,Calculations!$A$3:$A$53,$B1402)</f>
        <v>0</v>
      </c>
      <c r="R1402" s="107">
        <f>R676/SUMIFS(R$3:R$722,$B$3:$B$722,$B1402)*SUMIFS(Calculations!$E$3:$E$53,Calculations!$A$3:$A$53,$B1402)</f>
        <v>0</v>
      </c>
    </row>
    <row r="1403" spans="2:18" ht="15.75" customHeight="1">
      <c r="B1403" s="107" t="s">
        <v>581</v>
      </c>
      <c r="C1403" s="107" t="s">
        <v>448</v>
      </c>
      <c r="D1403" s="107" t="s">
        <v>652</v>
      </c>
      <c r="E1403" s="107" t="str">
        <f t="shared" si="310"/>
        <v>solar PV</v>
      </c>
      <c r="F1403" s="107">
        <f>F677/SUMIFS(F$3:F$722,$B$3:$B$722,$B1403)*SUMIFS(Calculations!$E$3:$E$53,Calculations!$A$3:$A$53,$B1403)</f>
        <v>0</v>
      </c>
      <c r="G1403" s="107">
        <f>G677/SUMIFS(G$3:G$722,$B$3:$B$722,$B1403)*SUMIFS(Calculations!$E$3:$E$53,Calculations!$A$3:$A$53,$B1403)</f>
        <v>0</v>
      </c>
      <c r="H1403" s="107">
        <f>H677/SUMIFS(H$3:H$722,$B$3:$B$722,$B1403)*SUMIFS(Calculations!$E$3:$E$53,Calculations!$A$3:$A$53,$B1403)</f>
        <v>0</v>
      </c>
      <c r="I1403" s="107">
        <f>I677/SUMIFS(I$3:I$722,$B$3:$B$722,$B1403)*SUMIFS(Calculations!$E$3:$E$53,Calculations!$A$3:$A$53,$B1403)</f>
        <v>0</v>
      </c>
      <c r="J1403" s="107">
        <f>J677/SUMIFS(J$3:J$722,$B$3:$B$722,$B1403)*SUMIFS(Calculations!$E$3:$E$53,Calculations!$A$3:$A$53,$B1403)</f>
        <v>0</v>
      </c>
      <c r="K1403" s="107">
        <f>K677/SUMIFS(K$3:K$722,$B$3:$B$722,$B1403)*SUMIFS(Calculations!$E$3:$E$53,Calculations!$A$3:$A$53,$B1403)</f>
        <v>0</v>
      </c>
      <c r="L1403" s="107">
        <f>L677/SUMIFS(L$3:L$722,$B$3:$B$722,$B1403)*SUMIFS(Calculations!$E$3:$E$53,Calculations!$A$3:$A$53,$B1403)</f>
        <v>0</v>
      </c>
      <c r="M1403" s="107">
        <f>M677/SUMIFS(M$3:M$722,$B$3:$B$722,$B1403)*SUMIFS(Calculations!$E$3:$E$53,Calculations!$A$3:$A$53,$B1403)</f>
        <v>0</v>
      </c>
      <c r="N1403" s="107">
        <f>N677/SUMIFS(N$3:N$722,$B$3:$B$722,$B1403)*SUMIFS(Calculations!$E$3:$E$53,Calculations!$A$3:$A$53,$B1403)</f>
        <v>0</v>
      </c>
      <c r="O1403" s="107">
        <f>O677/SUMIFS(O$3:O$722,$B$3:$B$722,$B1403)*SUMIFS(Calculations!$E$3:$E$53,Calculations!$A$3:$A$53,$B1403)</f>
        <v>0</v>
      </c>
      <c r="P1403" s="107">
        <f>P677/SUMIFS(P$3:P$722,$B$3:$B$722,$B1403)*SUMIFS(Calculations!$E$3:$E$53,Calculations!$A$3:$A$53,$B1403)</f>
        <v>0</v>
      </c>
      <c r="Q1403" s="107">
        <f>Q677/SUMIFS(Q$3:Q$722,$B$3:$B$722,$B1403)*SUMIFS(Calculations!$E$3:$E$53,Calculations!$A$3:$A$53,$B1403)</f>
        <v>0</v>
      </c>
      <c r="R1403" s="107">
        <f>R677/SUMIFS(R$3:R$722,$B$3:$B$722,$B1403)*SUMIFS(Calculations!$E$3:$E$53,Calculations!$A$3:$A$53,$B1403)</f>
        <v>0</v>
      </c>
    </row>
    <row r="1404" spans="2:18" ht="15.75" customHeight="1">
      <c r="B1404" s="107" t="s">
        <v>583</v>
      </c>
      <c r="C1404" s="107" t="s">
        <v>448</v>
      </c>
      <c r="D1404" s="107" t="s">
        <v>638</v>
      </c>
      <c r="E1404" s="107" t="str">
        <f t="shared" si="310"/>
        <v>biomass</v>
      </c>
      <c r="F1404" s="107">
        <f>F678/SUMIFS(F$3:F$722,$B$3:$B$722,$B1404)*SUMIFS(Calculations!$E$3:$E$53,Calculations!$A$3:$A$53,$B1404)</f>
        <v>0</v>
      </c>
      <c r="G1404" s="107">
        <f>G678/SUMIFS(G$3:G$722,$B$3:$B$722,$B1404)*SUMIFS(Calculations!$E$3:$E$53,Calculations!$A$3:$A$53,$B1404)</f>
        <v>0</v>
      </c>
      <c r="H1404" s="107">
        <f>H678/SUMIFS(H$3:H$722,$B$3:$B$722,$B1404)*SUMIFS(Calculations!$E$3:$E$53,Calculations!$A$3:$A$53,$B1404)</f>
        <v>0</v>
      </c>
      <c r="I1404" s="107">
        <f>I678/SUMIFS(I$3:I$722,$B$3:$B$722,$B1404)*SUMIFS(Calculations!$E$3:$E$53,Calculations!$A$3:$A$53,$B1404)</f>
        <v>0</v>
      </c>
      <c r="J1404" s="107">
        <f>J678/SUMIFS(J$3:J$722,$B$3:$B$722,$B1404)*SUMIFS(Calculations!$E$3:$E$53,Calculations!$A$3:$A$53,$B1404)</f>
        <v>0</v>
      </c>
      <c r="K1404" s="107">
        <f>K678/SUMIFS(K$3:K$722,$B$3:$B$722,$B1404)*SUMIFS(Calculations!$E$3:$E$53,Calculations!$A$3:$A$53,$B1404)</f>
        <v>0</v>
      </c>
      <c r="L1404" s="107">
        <f>L678/SUMIFS(L$3:L$722,$B$3:$B$722,$B1404)*SUMIFS(Calculations!$E$3:$E$53,Calculations!$A$3:$A$53,$B1404)</f>
        <v>0</v>
      </c>
      <c r="M1404" s="107">
        <f>M678/SUMIFS(M$3:M$722,$B$3:$B$722,$B1404)*SUMIFS(Calculations!$E$3:$E$53,Calculations!$A$3:$A$53,$B1404)</f>
        <v>0</v>
      </c>
      <c r="N1404" s="107">
        <f>N678/SUMIFS(N$3:N$722,$B$3:$B$722,$B1404)*SUMIFS(Calculations!$E$3:$E$53,Calculations!$A$3:$A$53,$B1404)</f>
        <v>0</v>
      </c>
      <c r="O1404" s="107">
        <f>O678/SUMIFS(O$3:O$722,$B$3:$B$722,$B1404)*SUMIFS(Calculations!$E$3:$E$53,Calculations!$A$3:$A$53,$B1404)</f>
        <v>0</v>
      </c>
      <c r="P1404" s="107">
        <f>P678/SUMIFS(P$3:P$722,$B$3:$B$722,$B1404)*SUMIFS(Calculations!$E$3:$E$53,Calculations!$A$3:$A$53,$B1404)</f>
        <v>0</v>
      </c>
      <c r="Q1404" s="107">
        <f>Q678/SUMIFS(Q$3:Q$722,$B$3:$B$722,$B1404)*SUMIFS(Calculations!$E$3:$E$53,Calculations!$A$3:$A$53,$B1404)</f>
        <v>0</v>
      </c>
      <c r="R1404" s="107">
        <f>R678/SUMIFS(R$3:R$722,$B$3:$B$722,$B1404)*SUMIFS(Calculations!$E$3:$E$53,Calculations!$A$3:$A$53,$B1404)</f>
        <v>0</v>
      </c>
    </row>
    <row r="1405" spans="2:18" ht="15.75" customHeight="1">
      <c r="B1405" s="107" t="s">
        <v>583</v>
      </c>
      <c r="C1405" s="107" t="s">
        <v>448</v>
      </c>
      <c r="D1405" s="107" t="s">
        <v>639</v>
      </c>
      <c r="E1405" s="107" t="str">
        <f t="shared" si="310"/>
        <v>hard coal</v>
      </c>
      <c r="F1405" s="107">
        <f>F679/SUMIFS(F$3:F$722,$B$3:$B$722,$B1405)*SUMIFS(Calculations!$E$3:$E$53,Calculations!$A$3:$A$53,$B1405)</f>
        <v>0</v>
      </c>
      <c r="G1405" s="107">
        <f>G679/SUMIFS(G$3:G$722,$B$3:$B$722,$B1405)*SUMIFS(Calculations!$E$3:$E$53,Calculations!$A$3:$A$53,$B1405)</f>
        <v>0</v>
      </c>
      <c r="H1405" s="107">
        <f>H679/SUMIFS(H$3:H$722,$B$3:$B$722,$B1405)*SUMIFS(Calculations!$E$3:$E$53,Calculations!$A$3:$A$53,$B1405)</f>
        <v>0</v>
      </c>
      <c r="I1405" s="107">
        <f>I679/SUMIFS(I$3:I$722,$B$3:$B$722,$B1405)*SUMIFS(Calculations!$E$3:$E$53,Calculations!$A$3:$A$53,$B1405)</f>
        <v>0</v>
      </c>
      <c r="J1405" s="107">
        <f>J679/SUMIFS(J$3:J$722,$B$3:$B$722,$B1405)*SUMIFS(Calculations!$E$3:$E$53,Calculations!$A$3:$A$53,$B1405)</f>
        <v>0</v>
      </c>
      <c r="K1405" s="107">
        <f>K679/SUMIFS(K$3:K$722,$B$3:$B$722,$B1405)*SUMIFS(Calculations!$E$3:$E$53,Calculations!$A$3:$A$53,$B1405)</f>
        <v>0</v>
      </c>
      <c r="L1405" s="107">
        <f>L679/SUMIFS(L$3:L$722,$B$3:$B$722,$B1405)*SUMIFS(Calculations!$E$3:$E$53,Calculations!$A$3:$A$53,$B1405)</f>
        <v>0</v>
      </c>
      <c r="M1405" s="107">
        <f>M679/SUMIFS(M$3:M$722,$B$3:$B$722,$B1405)*SUMIFS(Calculations!$E$3:$E$53,Calculations!$A$3:$A$53,$B1405)</f>
        <v>0</v>
      </c>
      <c r="N1405" s="107">
        <f>N679/SUMIFS(N$3:N$722,$B$3:$B$722,$B1405)*SUMIFS(Calculations!$E$3:$E$53,Calculations!$A$3:$A$53,$B1405)</f>
        <v>0</v>
      </c>
      <c r="O1405" s="107">
        <f>O679/SUMIFS(O$3:O$722,$B$3:$B$722,$B1405)*SUMIFS(Calculations!$E$3:$E$53,Calculations!$A$3:$A$53,$B1405)</f>
        <v>0</v>
      </c>
      <c r="P1405" s="107">
        <f>P679/SUMIFS(P$3:P$722,$B$3:$B$722,$B1405)*SUMIFS(Calculations!$E$3:$E$53,Calculations!$A$3:$A$53,$B1405)</f>
        <v>0</v>
      </c>
      <c r="Q1405" s="107">
        <f>Q679/SUMIFS(Q$3:Q$722,$B$3:$B$722,$B1405)*SUMIFS(Calculations!$E$3:$E$53,Calculations!$A$3:$A$53,$B1405)</f>
        <v>0</v>
      </c>
      <c r="R1405" s="107">
        <f>R679/SUMIFS(R$3:R$722,$B$3:$B$722,$B1405)*SUMIFS(Calculations!$E$3:$E$53,Calculations!$A$3:$A$53,$B1405)</f>
        <v>0</v>
      </c>
    </row>
    <row r="1406" spans="2:18" ht="15.75" customHeight="1">
      <c r="B1406" s="107" t="s">
        <v>583</v>
      </c>
      <c r="C1406" s="107" t="s">
        <v>448</v>
      </c>
      <c r="D1406" s="107" t="s">
        <v>640</v>
      </c>
      <c r="E1406" s="107" t="str">
        <f t="shared" si="310"/>
        <v>solar thermal</v>
      </c>
      <c r="F1406" s="107">
        <f>F680/SUMIFS(F$3:F$722,$B$3:$B$722,$B1406)*SUMIFS(Calculations!$E$3:$E$53,Calculations!$A$3:$A$53,$B1406)</f>
        <v>0</v>
      </c>
      <c r="G1406" s="107">
        <f>G680/SUMIFS(G$3:G$722,$B$3:$B$722,$B1406)*SUMIFS(Calculations!$E$3:$E$53,Calculations!$A$3:$A$53,$B1406)</f>
        <v>0</v>
      </c>
      <c r="H1406" s="107">
        <f>H680/SUMIFS(H$3:H$722,$B$3:$B$722,$B1406)*SUMIFS(Calculations!$E$3:$E$53,Calculations!$A$3:$A$53,$B1406)</f>
        <v>0</v>
      </c>
      <c r="I1406" s="107">
        <f>I680/SUMIFS(I$3:I$722,$B$3:$B$722,$B1406)*SUMIFS(Calculations!$E$3:$E$53,Calculations!$A$3:$A$53,$B1406)</f>
        <v>0</v>
      </c>
      <c r="J1406" s="107">
        <f>J680/SUMIFS(J$3:J$722,$B$3:$B$722,$B1406)*SUMIFS(Calculations!$E$3:$E$53,Calculations!$A$3:$A$53,$B1406)</f>
        <v>0</v>
      </c>
      <c r="K1406" s="107">
        <f>K680/SUMIFS(K$3:K$722,$B$3:$B$722,$B1406)*SUMIFS(Calculations!$E$3:$E$53,Calculations!$A$3:$A$53,$B1406)</f>
        <v>0</v>
      </c>
      <c r="L1406" s="107">
        <f>L680/SUMIFS(L$3:L$722,$B$3:$B$722,$B1406)*SUMIFS(Calculations!$E$3:$E$53,Calculations!$A$3:$A$53,$B1406)</f>
        <v>0</v>
      </c>
      <c r="M1406" s="107">
        <f>M680/SUMIFS(M$3:M$722,$B$3:$B$722,$B1406)*SUMIFS(Calculations!$E$3:$E$53,Calculations!$A$3:$A$53,$B1406)</f>
        <v>0</v>
      </c>
      <c r="N1406" s="107">
        <f>N680/SUMIFS(N$3:N$722,$B$3:$B$722,$B1406)*SUMIFS(Calculations!$E$3:$E$53,Calculations!$A$3:$A$53,$B1406)</f>
        <v>0</v>
      </c>
      <c r="O1406" s="107">
        <f>O680/SUMIFS(O$3:O$722,$B$3:$B$722,$B1406)*SUMIFS(Calculations!$E$3:$E$53,Calculations!$A$3:$A$53,$B1406)</f>
        <v>0</v>
      </c>
      <c r="P1406" s="107">
        <f>P680/SUMIFS(P$3:P$722,$B$3:$B$722,$B1406)*SUMIFS(Calculations!$E$3:$E$53,Calculations!$A$3:$A$53,$B1406)</f>
        <v>0</v>
      </c>
      <c r="Q1406" s="107">
        <f>Q680/SUMIFS(Q$3:Q$722,$B$3:$B$722,$B1406)*SUMIFS(Calculations!$E$3:$E$53,Calculations!$A$3:$A$53,$B1406)</f>
        <v>0</v>
      </c>
      <c r="R1406" s="107">
        <f>R680/SUMIFS(R$3:R$722,$B$3:$B$722,$B1406)*SUMIFS(Calculations!$E$3:$E$53,Calculations!$A$3:$A$53,$B1406)</f>
        <v>0</v>
      </c>
    </row>
    <row r="1407" spans="2:18" ht="15.75" customHeight="1">
      <c r="B1407" s="107" t="s">
        <v>583</v>
      </c>
      <c r="C1407" s="107" t="s">
        <v>448</v>
      </c>
      <c r="D1407" s="107" t="s">
        <v>641</v>
      </c>
      <c r="E1407" s="107" t="str">
        <f t="shared" si="310"/>
        <v>geothermal</v>
      </c>
      <c r="F1407" s="107">
        <f>F681/SUMIFS(F$3:F$722,$B$3:$B$722,$B1407)*SUMIFS(Calculations!$E$3:$E$53,Calculations!$A$3:$A$53,$B1407)</f>
        <v>0</v>
      </c>
      <c r="G1407" s="107">
        <f>G681/SUMIFS(G$3:G$722,$B$3:$B$722,$B1407)*SUMIFS(Calculations!$E$3:$E$53,Calculations!$A$3:$A$53,$B1407)</f>
        <v>0</v>
      </c>
      <c r="H1407" s="107">
        <f>H681/SUMIFS(H$3:H$722,$B$3:$B$722,$B1407)*SUMIFS(Calculations!$E$3:$E$53,Calculations!$A$3:$A$53,$B1407)</f>
        <v>0</v>
      </c>
      <c r="I1407" s="107">
        <f>I681/SUMIFS(I$3:I$722,$B$3:$B$722,$B1407)*SUMIFS(Calculations!$E$3:$E$53,Calculations!$A$3:$A$53,$B1407)</f>
        <v>0</v>
      </c>
      <c r="J1407" s="107">
        <f>J681/SUMIFS(J$3:J$722,$B$3:$B$722,$B1407)*SUMIFS(Calculations!$E$3:$E$53,Calculations!$A$3:$A$53,$B1407)</f>
        <v>0</v>
      </c>
      <c r="K1407" s="107">
        <f>K681/SUMIFS(K$3:K$722,$B$3:$B$722,$B1407)*SUMIFS(Calculations!$E$3:$E$53,Calculations!$A$3:$A$53,$B1407)</f>
        <v>0</v>
      </c>
      <c r="L1407" s="107">
        <f>L681/SUMIFS(L$3:L$722,$B$3:$B$722,$B1407)*SUMIFS(Calculations!$E$3:$E$53,Calculations!$A$3:$A$53,$B1407)</f>
        <v>0</v>
      </c>
      <c r="M1407" s="107">
        <f>M681/SUMIFS(M$3:M$722,$B$3:$B$722,$B1407)*SUMIFS(Calculations!$E$3:$E$53,Calculations!$A$3:$A$53,$B1407)</f>
        <v>0</v>
      </c>
      <c r="N1407" s="107">
        <f>N681/SUMIFS(N$3:N$722,$B$3:$B$722,$B1407)*SUMIFS(Calculations!$E$3:$E$53,Calculations!$A$3:$A$53,$B1407)</f>
        <v>0</v>
      </c>
      <c r="O1407" s="107">
        <f>O681/SUMIFS(O$3:O$722,$B$3:$B$722,$B1407)*SUMIFS(Calculations!$E$3:$E$53,Calculations!$A$3:$A$53,$B1407)</f>
        <v>0</v>
      </c>
      <c r="P1407" s="107">
        <f>P681/SUMIFS(P$3:P$722,$B$3:$B$722,$B1407)*SUMIFS(Calculations!$E$3:$E$53,Calculations!$A$3:$A$53,$B1407)</f>
        <v>0</v>
      </c>
      <c r="Q1407" s="107">
        <f>Q681/SUMIFS(Q$3:Q$722,$B$3:$B$722,$B1407)*SUMIFS(Calculations!$E$3:$E$53,Calculations!$A$3:$A$53,$B1407)</f>
        <v>0</v>
      </c>
      <c r="R1407" s="107">
        <f>R681/SUMIFS(R$3:R$722,$B$3:$B$722,$B1407)*SUMIFS(Calculations!$E$3:$E$53,Calculations!$A$3:$A$53,$B1407)</f>
        <v>0</v>
      </c>
    </row>
    <row r="1408" spans="2:18" ht="15.75" customHeight="1">
      <c r="B1408" s="107" t="s">
        <v>583</v>
      </c>
      <c r="C1408" s="107" t="s">
        <v>448</v>
      </c>
      <c r="D1408" s="107" t="s">
        <v>642</v>
      </c>
      <c r="E1408" s="107" t="str">
        <f t="shared" si="310"/>
        <v>hydro</v>
      </c>
      <c r="F1408" s="107">
        <f>F682/SUMIFS(F$3:F$722,$B$3:$B$722,$B1408)*SUMIFS(Calculations!$E$3:$E$53,Calculations!$A$3:$A$53,$B1408)</f>
        <v>0</v>
      </c>
      <c r="G1408" s="107">
        <f>G682/SUMIFS(G$3:G$722,$B$3:$B$722,$B1408)*SUMIFS(Calculations!$E$3:$E$53,Calculations!$A$3:$A$53,$B1408)</f>
        <v>0</v>
      </c>
      <c r="H1408" s="107">
        <f>H682/SUMIFS(H$3:H$722,$B$3:$B$722,$B1408)*SUMIFS(Calculations!$E$3:$E$53,Calculations!$A$3:$A$53,$B1408)</f>
        <v>0</v>
      </c>
      <c r="I1408" s="107">
        <f>I682/SUMIFS(I$3:I$722,$B$3:$B$722,$B1408)*SUMIFS(Calculations!$E$3:$E$53,Calculations!$A$3:$A$53,$B1408)</f>
        <v>0</v>
      </c>
      <c r="J1408" s="107">
        <f>J682/SUMIFS(J$3:J$722,$B$3:$B$722,$B1408)*SUMIFS(Calculations!$E$3:$E$53,Calculations!$A$3:$A$53,$B1408)</f>
        <v>0</v>
      </c>
      <c r="K1408" s="107">
        <f>K682/SUMIFS(K$3:K$722,$B$3:$B$722,$B1408)*SUMIFS(Calculations!$E$3:$E$53,Calculations!$A$3:$A$53,$B1408)</f>
        <v>0</v>
      </c>
      <c r="L1408" s="107">
        <f>L682/SUMIFS(L$3:L$722,$B$3:$B$722,$B1408)*SUMIFS(Calculations!$E$3:$E$53,Calculations!$A$3:$A$53,$B1408)</f>
        <v>0</v>
      </c>
      <c r="M1408" s="107">
        <f>M682/SUMIFS(M$3:M$722,$B$3:$B$722,$B1408)*SUMIFS(Calculations!$E$3:$E$53,Calculations!$A$3:$A$53,$B1408)</f>
        <v>0</v>
      </c>
      <c r="N1408" s="107">
        <f>N682/SUMIFS(N$3:N$722,$B$3:$B$722,$B1408)*SUMIFS(Calculations!$E$3:$E$53,Calculations!$A$3:$A$53,$B1408)</f>
        <v>0</v>
      </c>
      <c r="O1408" s="107">
        <f>O682/SUMIFS(O$3:O$722,$B$3:$B$722,$B1408)*SUMIFS(Calculations!$E$3:$E$53,Calculations!$A$3:$A$53,$B1408)</f>
        <v>0</v>
      </c>
      <c r="P1408" s="107">
        <f>P682/SUMIFS(P$3:P$722,$B$3:$B$722,$B1408)*SUMIFS(Calculations!$E$3:$E$53,Calculations!$A$3:$A$53,$B1408)</f>
        <v>0</v>
      </c>
      <c r="Q1408" s="107">
        <f>Q682/SUMIFS(Q$3:Q$722,$B$3:$B$722,$B1408)*SUMIFS(Calculations!$E$3:$E$53,Calculations!$A$3:$A$53,$B1408)</f>
        <v>0</v>
      </c>
      <c r="R1408" s="107">
        <f>R682/SUMIFS(R$3:R$722,$B$3:$B$722,$B1408)*SUMIFS(Calculations!$E$3:$E$53,Calculations!$A$3:$A$53,$B1408)</f>
        <v>0</v>
      </c>
    </row>
    <row r="1409" spans="2:18" ht="15.75" customHeight="1">
      <c r="B1409" s="107" t="s">
        <v>583</v>
      </c>
      <c r="C1409" s="107" t="s">
        <v>448</v>
      </c>
      <c r="D1409" s="107" t="s">
        <v>632</v>
      </c>
      <c r="E1409" s="107" t="str">
        <f t="shared" si="310"/>
        <v>hydro</v>
      </c>
      <c r="F1409" s="107">
        <f>F683/SUMIFS(F$3:F$722,$B$3:$B$722,$B1409)*SUMIFS(Calculations!$E$3:$E$53,Calculations!$A$3:$A$53,$B1409)</f>
        <v>0</v>
      </c>
      <c r="G1409" s="107">
        <f>G683/SUMIFS(G$3:G$722,$B$3:$B$722,$B1409)*SUMIFS(Calculations!$E$3:$E$53,Calculations!$A$3:$A$53,$B1409)</f>
        <v>0</v>
      </c>
      <c r="H1409" s="107">
        <f>H683/SUMIFS(H$3:H$722,$B$3:$B$722,$B1409)*SUMIFS(Calculations!$E$3:$E$53,Calculations!$A$3:$A$53,$B1409)</f>
        <v>0</v>
      </c>
      <c r="I1409" s="107">
        <f>I683/SUMIFS(I$3:I$722,$B$3:$B$722,$B1409)*SUMIFS(Calculations!$E$3:$E$53,Calculations!$A$3:$A$53,$B1409)</f>
        <v>0</v>
      </c>
      <c r="J1409" s="107">
        <f>J683/SUMIFS(J$3:J$722,$B$3:$B$722,$B1409)*SUMIFS(Calculations!$E$3:$E$53,Calculations!$A$3:$A$53,$B1409)</f>
        <v>0</v>
      </c>
      <c r="K1409" s="107">
        <f>K683/SUMIFS(K$3:K$722,$B$3:$B$722,$B1409)*SUMIFS(Calculations!$E$3:$E$53,Calculations!$A$3:$A$53,$B1409)</f>
        <v>0</v>
      </c>
      <c r="L1409" s="107">
        <f>L683/SUMIFS(L$3:L$722,$B$3:$B$722,$B1409)*SUMIFS(Calculations!$E$3:$E$53,Calculations!$A$3:$A$53,$B1409)</f>
        <v>0</v>
      </c>
      <c r="M1409" s="107">
        <f>M683/SUMIFS(M$3:M$722,$B$3:$B$722,$B1409)*SUMIFS(Calculations!$E$3:$E$53,Calculations!$A$3:$A$53,$B1409)</f>
        <v>0</v>
      </c>
      <c r="N1409" s="107">
        <f>N683/SUMIFS(N$3:N$722,$B$3:$B$722,$B1409)*SUMIFS(Calculations!$E$3:$E$53,Calculations!$A$3:$A$53,$B1409)</f>
        <v>0</v>
      </c>
      <c r="O1409" s="107">
        <f>O683/SUMIFS(O$3:O$722,$B$3:$B$722,$B1409)*SUMIFS(Calculations!$E$3:$E$53,Calculations!$A$3:$A$53,$B1409)</f>
        <v>0</v>
      </c>
      <c r="P1409" s="107">
        <f>P683/SUMIFS(P$3:P$722,$B$3:$B$722,$B1409)*SUMIFS(Calculations!$E$3:$E$53,Calculations!$A$3:$A$53,$B1409)</f>
        <v>0</v>
      </c>
      <c r="Q1409" s="107">
        <f>Q683/SUMIFS(Q$3:Q$722,$B$3:$B$722,$B1409)*SUMIFS(Calculations!$E$3:$E$53,Calculations!$A$3:$A$53,$B1409)</f>
        <v>0</v>
      </c>
      <c r="R1409" s="107">
        <f>R683/SUMIFS(R$3:R$722,$B$3:$B$722,$B1409)*SUMIFS(Calculations!$E$3:$E$53,Calculations!$A$3:$A$53,$B1409)</f>
        <v>0</v>
      </c>
    </row>
    <row r="1410" spans="2:18" ht="15.75" customHeight="1">
      <c r="B1410" s="107" t="s">
        <v>583</v>
      </c>
      <c r="C1410" s="107" t="s">
        <v>448</v>
      </c>
      <c r="D1410" s="107" t="s">
        <v>643</v>
      </c>
      <c r="E1410" s="107" t="str">
        <f t="shared" si="310"/>
        <v>onshore wind</v>
      </c>
      <c r="F1410" s="107">
        <f>F684/SUMIFS(F$3:F$722,$B$3:$B$722,$B1410)*SUMIFS(Calculations!$E$3:$E$53,Calculations!$A$3:$A$53,$B1410)</f>
        <v>0</v>
      </c>
      <c r="G1410" s="107">
        <f>G684/SUMIFS(G$3:G$722,$B$3:$B$722,$B1410)*SUMIFS(Calculations!$E$3:$E$53,Calculations!$A$3:$A$53,$B1410)</f>
        <v>0</v>
      </c>
      <c r="H1410" s="107">
        <f>H684/SUMIFS(H$3:H$722,$B$3:$B$722,$B1410)*SUMIFS(Calculations!$E$3:$E$53,Calculations!$A$3:$A$53,$B1410)</f>
        <v>0</v>
      </c>
      <c r="I1410" s="107">
        <f>I684/SUMIFS(I$3:I$722,$B$3:$B$722,$B1410)*SUMIFS(Calculations!$E$3:$E$53,Calculations!$A$3:$A$53,$B1410)</f>
        <v>0</v>
      </c>
      <c r="J1410" s="107">
        <f>J684/SUMIFS(J$3:J$722,$B$3:$B$722,$B1410)*SUMIFS(Calculations!$E$3:$E$53,Calculations!$A$3:$A$53,$B1410)</f>
        <v>0</v>
      </c>
      <c r="K1410" s="107">
        <f>K684/SUMIFS(K$3:K$722,$B$3:$B$722,$B1410)*SUMIFS(Calculations!$E$3:$E$53,Calculations!$A$3:$A$53,$B1410)</f>
        <v>0</v>
      </c>
      <c r="L1410" s="107">
        <f>L684/SUMIFS(L$3:L$722,$B$3:$B$722,$B1410)*SUMIFS(Calculations!$E$3:$E$53,Calculations!$A$3:$A$53,$B1410)</f>
        <v>0</v>
      </c>
      <c r="M1410" s="107">
        <f>M684/SUMIFS(M$3:M$722,$B$3:$B$722,$B1410)*SUMIFS(Calculations!$E$3:$E$53,Calculations!$A$3:$A$53,$B1410)</f>
        <v>0</v>
      </c>
      <c r="N1410" s="107">
        <f>N684/SUMIFS(N$3:N$722,$B$3:$B$722,$B1410)*SUMIFS(Calculations!$E$3:$E$53,Calculations!$A$3:$A$53,$B1410)</f>
        <v>0</v>
      </c>
      <c r="O1410" s="107">
        <f>O684/SUMIFS(O$3:O$722,$B$3:$B$722,$B1410)*SUMIFS(Calculations!$E$3:$E$53,Calculations!$A$3:$A$53,$B1410)</f>
        <v>0</v>
      </c>
      <c r="P1410" s="107">
        <f>P684/SUMIFS(P$3:P$722,$B$3:$B$722,$B1410)*SUMIFS(Calculations!$E$3:$E$53,Calculations!$A$3:$A$53,$B1410)</f>
        <v>0</v>
      </c>
      <c r="Q1410" s="107">
        <f>Q684/SUMIFS(Q$3:Q$722,$B$3:$B$722,$B1410)*SUMIFS(Calculations!$E$3:$E$53,Calculations!$A$3:$A$53,$B1410)</f>
        <v>0</v>
      </c>
      <c r="R1410" s="107">
        <f>R684/SUMIFS(R$3:R$722,$B$3:$B$722,$B1410)*SUMIFS(Calculations!$E$3:$E$53,Calculations!$A$3:$A$53,$B1410)</f>
        <v>0</v>
      </c>
    </row>
    <row r="1411" spans="2:18" ht="15.75" customHeight="1">
      <c r="B1411" s="107" t="s">
        <v>583</v>
      </c>
      <c r="C1411" s="107" t="s">
        <v>448</v>
      </c>
      <c r="D1411" s="107" t="s">
        <v>644</v>
      </c>
      <c r="E1411" s="107" t="str">
        <f t="shared" si="310"/>
        <v>natural gas nonpeaker</v>
      </c>
      <c r="F1411" s="107">
        <f>F685/SUMIFS(F$3:F$722,$B$3:$B$722,$B1411)*SUMIFS(Calculations!$E$3:$E$53,Calculations!$A$3:$A$53,$B1411)</f>
        <v>0</v>
      </c>
      <c r="G1411" s="107">
        <f>G685/SUMIFS(G$3:G$722,$B$3:$B$722,$B1411)*SUMIFS(Calculations!$E$3:$E$53,Calculations!$A$3:$A$53,$B1411)</f>
        <v>0</v>
      </c>
      <c r="H1411" s="107">
        <f>H685/SUMIFS(H$3:H$722,$B$3:$B$722,$B1411)*SUMIFS(Calculations!$E$3:$E$53,Calculations!$A$3:$A$53,$B1411)</f>
        <v>0</v>
      </c>
      <c r="I1411" s="107">
        <f>I685/SUMIFS(I$3:I$722,$B$3:$B$722,$B1411)*SUMIFS(Calculations!$E$3:$E$53,Calculations!$A$3:$A$53,$B1411)</f>
        <v>0</v>
      </c>
      <c r="J1411" s="107">
        <f>J685/SUMIFS(J$3:J$722,$B$3:$B$722,$B1411)*SUMIFS(Calculations!$E$3:$E$53,Calculations!$A$3:$A$53,$B1411)</f>
        <v>0</v>
      </c>
      <c r="K1411" s="107">
        <f>K685/SUMIFS(K$3:K$722,$B$3:$B$722,$B1411)*SUMIFS(Calculations!$E$3:$E$53,Calculations!$A$3:$A$53,$B1411)</f>
        <v>0</v>
      </c>
      <c r="L1411" s="107">
        <f>L685/SUMIFS(L$3:L$722,$B$3:$B$722,$B1411)*SUMIFS(Calculations!$E$3:$E$53,Calculations!$A$3:$A$53,$B1411)</f>
        <v>0</v>
      </c>
      <c r="M1411" s="107">
        <f>M685/SUMIFS(M$3:M$722,$B$3:$B$722,$B1411)*SUMIFS(Calculations!$E$3:$E$53,Calculations!$A$3:$A$53,$B1411)</f>
        <v>0</v>
      </c>
      <c r="N1411" s="107">
        <f>N685/SUMIFS(N$3:N$722,$B$3:$B$722,$B1411)*SUMIFS(Calculations!$E$3:$E$53,Calculations!$A$3:$A$53,$B1411)</f>
        <v>0</v>
      </c>
      <c r="O1411" s="107">
        <f>O685/SUMIFS(O$3:O$722,$B$3:$B$722,$B1411)*SUMIFS(Calculations!$E$3:$E$53,Calculations!$A$3:$A$53,$B1411)</f>
        <v>0</v>
      </c>
      <c r="P1411" s="107">
        <f>P685/SUMIFS(P$3:P$722,$B$3:$B$722,$B1411)*SUMIFS(Calculations!$E$3:$E$53,Calculations!$A$3:$A$53,$B1411)</f>
        <v>0</v>
      </c>
      <c r="Q1411" s="107">
        <f>Q685/SUMIFS(Q$3:Q$722,$B$3:$B$722,$B1411)*SUMIFS(Calculations!$E$3:$E$53,Calculations!$A$3:$A$53,$B1411)</f>
        <v>0</v>
      </c>
      <c r="R1411" s="107">
        <f>R685/SUMIFS(R$3:R$722,$B$3:$B$722,$B1411)*SUMIFS(Calculations!$E$3:$E$53,Calculations!$A$3:$A$53,$B1411)</f>
        <v>0</v>
      </c>
    </row>
    <row r="1412" spans="2:18" ht="15.75" customHeight="1">
      <c r="B1412" s="107" t="s">
        <v>583</v>
      </c>
      <c r="C1412" s="107" t="s">
        <v>448</v>
      </c>
      <c r="D1412" s="107" t="s">
        <v>645</v>
      </c>
      <c r="E1412" s="107" t="str">
        <f t="shared" si="310"/>
        <v>natural gas peaker</v>
      </c>
      <c r="F1412" s="107">
        <f>F686/SUMIFS(F$3:F$722,$B$3:$B$722,$B1412)*SUMIFS(Calculations!$E$3:$E$53,Calculations!$A$3:$A$53,$B1412)</f>
        <v>0</v>
      </c>
      <c r="G1412" s="107">
        <f>G686/SUMIFS(G$3:G$722,$B$3:$B$722,$B1412)*SUMIFS(Calculations!$E$3:$E$53,Calculations!$A$3:$A$53,$B1412)</f>
        <v>0</v>
      </c>
      <c r="H1412" s="107">
        <f>H686/SUMIFS(H$3:H$722,$B$3:$B$722,$B1412)*SUMIFS(Calculations!$E$3:$E$53,Calculations!$A$3:$A$53,$B1412)</f>
        <v>0</v>
      </c>
      <c r="I1412" s="107">
        <f>I686/SUMIFS(I$3:I$722,$B$3:$B$722,$B1412)*SUMIFS(Calculations!$E$3:$E$53,Calculations!$A$3:$A$53,$B1412)</f>
        <v>0</v>
      </c>
      <c r="J1412" s="107">
        <f>J686/SUMIFS(J$3:J$722,$B$3:$B$722,$B1412)*SUMIFS(Calculations!$E$3:$E$53,Calculations!$A$3:$A$53,$B1412)</f>
        <v>0</v>
      </c>
      <c r="K1412" s="107">
        <f>K686/SUMIFS(K$3:K$722,$B$3:$B$722,$B1412)*SUMIFS(Calculations!$E$3:$E$53,Calculations!$A$3:$A$53,$B1412)</f>
        <v>0</v>
      </c>
      <c r="L1412" s="107">
        <f>L686/SUMIFS(L$3:L$722,$B$3:$B$722,$B1412)*SUMIFS(Calculations!$E$3:$E$53,Calculations!$A$3:$A$53,$B1412)</f>
        <v>0</v>
      </c>
      <c r="M1412" s="107">
        <f>M686/SUMIFS(M$3:M$722,$B$3:$B$722,$B1412)*SUMIFS(Calculations!$E$3:$E$53,Calculations!$A$3:$A$53,$B1412)</f>
        <v>0</v>
      </c>
      <c r="N1412" s="107">
        <f>N686/SUMIFS(N$3:N$722,$B$3:$B$722,$B1412)*SUMIFS(Calculations!$E$3:$E$53,Calculations!$A$3:$A$53,$B1412)</f>
        <v>0</v>
      </c>
      <c r="O1412" s="107">
        <f>O686/SUMIFS(O$3:O$722,$B$3:$B$722,$B1412)*SUMIFS(Calculations!$E$3:$E$53,Calculations!$A$3:$A$53,$B1412)</f>
        <v>0</v>
      </c>
      <c r="P1412" s="107">
        <f>P686/SUMIFS(P$3:P$722,$B$3:$B$722,$B1412)*SUMIFS(Calculations!$E$3:$E$53,Calculations!$A$3:$A$53,$B1412)</f>
        <v>0</v>
      </c>
      <c r="Q1412" s="107">
        <f>Q686/SUMIFS(Q$3:Q$722,$B$3:$B$722,$B1412)*SUMIFS(Calculations!$E$3:$E$53,Calculations!$A$3:$A$53,$B1412)</f>
        <v>0</v>
      </c>
      <c r="R1412" s="107">
        <f>R686/SUMIFS(R$3:R$722,$B$3:$B$722,$B1412)*SUMIFS(Calculations!$E$3:$E$53,Calculations!$A$3:$A$53,$B1412)</f>
        <v>0</v>
      </c>
    </row>
    <row r="1413" spans="2:18" ht="15.75" customHeight="1">
      <c r="B1413" s="107" t="s">
        <v>583</v>
      </c>
      <c r="C1413" s="107" t="s">
        <v>448</v>
      </c>
      <c r="D1413" s="107" t="s">
        <v>646</v>
      </c>
      <c r="E1413" s="107" t="str">
        <f t="shared" si="310"/>
        <v>nuclear</v>
      </c>
      <c r="F1413" s="107">
        <f>F687/SUMIFS(F$3:F$722,$B$3:$B$722,$B1413)*SUMIFS(Calculations!$E$3:$E$53,Calculations!$A$3:$A$53,$B1413)</f>
        <v>0</v>
      </c>
      <c r="G1413" s="107">
        <f>G687/SUMIFS(G$3:G$722,$B$3:$B$722,$B1413)*SUMIFS(Calculations!$E$3:$E$53,Calculations!$A$3:$A$53,$B1413)</f>
        <v>0</v>
      </c>
      <c r="H1413" s="107">
        <f>H687/SUMIFS(H$3:H$722,$B$3:$B$722,$B1413)*SUMIFS(Calculations!$E$3:$E$53,Calculations!$A$3:$A$53,$B1413)</f>
        <v>0</v>
      </c>
      <c r="I1413" s="107">
        <f>I687/SUMIFS(I$3:I$722,$B$3:$B$722,$B1413)*SUMIFS(Calculations!$E$3:$E$53,Calculations!$A$3:$A$53,$B1413)</f>
        <v>0</v>
      </c>
      <c r="J1413" s="107">
        <f>J687/SUMIFS(J$3:J$722,$B$3:$B$722,$B1413)*SUMIFS(Calculations!$E$3:$E$53,Calculations!$A$3:$A$53,$B1413)</f>
        <v>0</v>
      </c>
      <c r="K1413" s="107">
        <f>K687/SUMIFS(K$3:K$722,$B$3:$B$722,$B1413)*SUMIFS(Calculations!$E$3:$E$53,Calculations!$A$3:$A$53,$B1413)</f>
        <v>0</v>
      </c>
      <c r="L1413" s="107">
        <f>L687/SUMIFS(L$3:L$722,$B$3:$B$722,$B1413)*SUMIFS(Calculations!$E$3:$E$53,Calculations!$A$3:$A$53,$B1413)</f>
        <v>0</v>
      </c>
      <c r="M1413" s="107">
        <f>M687/SUMIFS(M$3:M$722,$B$3:$B$722,$B1413)*SUMIFS(Calculations!$E$3:$E$53,Calculations!$A$3:$A$53,$B1413)</f>
        <v>0</v>
      </c>
      <c r="N1413" s="107">
        <f>N687/SUMIFS(N$3:N$722,$B$3:$B$722,$B1413)*SUMIFS(Calculations!$E$3:$E$53,Calculations!$A$3:$A$53,$B1413)</f>
        <v>0</v>
      </c>
      <c r="O1413" s="107">
        <f>O687/SUMIFS(O$3:O$722,$B$3:$B$722,$B1413)*SUMIFS(Calculations!$E$3:$E$53,Calculations!$A$3:$A$53,$B1413)</f>
        <v>0</v>
      </c>
      <c r="P1413" s="107">
        <f>P687/SUMIFS(P$3:P$722,$B$3:$B$722,$B1413)*SUMIFS(Calculations!$E$3:$E$53,Calculations!$A$3:$A$53,$B1413)</f>
        <v>0</v>
      </c>
      <c r="Q1413" s="107">
        <f>Q687/SUMIFS(Q$3:Q$722,$B$3:$B$722,$B1413)*SUMIFS(Calculations!$E$3:$E$53,Calculations!$A$3:$A$53,$B1413)</f>
        <v>0</v>
      </c>
      <c r="R1413" s="107">
        <f>R687/SUMIFS(R$3:R$722,$B$3:$B$722,$B1413)*SUMIFS(Calculations!$E$3:$E$53,Calculations!$A$3:$A$53,$B1413)</f>
        <v>0</v>
      </c>
    </row>
    <row r="1414" spans="2:18" ht="15.75" customHeight="1">
      <c r="B1414" s="107" t="s">
        <v>583</v>
      </c>
      <c r="C1414" s="107" t="s">
        <v>448</v>
      </c>
      <c r="D1414" s="107" t="s">
        <v>647</v>
      </c>
      <c r="E1414" s="107" t="str">
        <f t="shared" si="310"/>
        <v>offshore wind</v>
      </c>
      <c r="F1414" s="107">
        <f>F688/SUMIFS(F$3:F$722,$B$3:$B$722,$B1414)*SUMIFS(Calculations!$E$3:$E$53,Calculations!$A$3:$A$53,$B1414)</f>
        <v>0</v>
      </c>
      <c r="G1414" s="107">
        <f>G688/SUMIFS(G$3:G$722,$B$3:$B$722,$B1414)*SUMIFS(Calculations!$E$3:$E$53,Calculations!$A$3:$A$53,$B1414)</f>
        <v>0</v>
      </c>
      <c r="H1414" s="107">
        <f>H688/SUMIFS(H$3:H$722,$B$3:$B$722,$B1414)*SUMIFS(Calculations!$E$3:$E$53,Calculations!$A$3:$A$53,$B1414)</f>
        <v>0</v>
      </c>
      <c r="I1414" s="107">
        <f>I688/SUMIFS(I$3:I$722,$B$3:$B$722,$B1414)*SUMIFS(Calculations!$E$3:$E$53,Calculations!$A$3:$A$53,$B1414)</f>
        <v>0</v>
      </c>
      <c r="J1414" s="107">
        <f>J688/SUMIFS(J$3:J$722,$B$3:$B$722,$B1414)*SUMIFS(Calculations!$E$3:$E$53,Calculations!$A$3:$A$53,$B1414)</f>
        <v>0</v>
      </c>
      <c r="K1414" s="107">
        <f>K688/SUMIFS(K$3:K$722,$B$3:$B$722,$B1414)*SUMIFS(Calculations!$E$3:$E$53,Calculations!$A$3:$A$53,$B1414)</f>
        <v>0</v>
      </c>
      <c r="L1414" s="107">
        <f>L688/SUMIFS(L$3:L$722,$B$3:$B$722,$B1414)*SUMIFS(Calculations!$E$3:$E$53,Calculations!$A$3:$A$53,$B1414)</f>
        <v>0</v>
      </c>
      <c r="M1414" s="107">
        <f>M688/SUMIFS(M$3:M$722,$B$3:$B$722,$B1414)*SUMIFS(Calculations!$E$3:$E$53,Calculations!$A$3:$A$53,$B1414)</f>
        <v>0</v>
      </c>
      <c r="N1414" s="107">
        <f>N688/SUMIFS(N$3:N$722,$B$3:$B$722,$B1414)*SUMIFS(Calculations!$E$3:$E$53,Calculations!$A$3:$A$53,$B1414)</f>
        <v>0</v>
      </c>
      <c r="O1414" s="107">
        <f>O688/SUMIFS(O$3:O$722,$B$3:$B$722,$B1414)*SUMIFS(Calculations!$E$3:$E$53,Calculations!$A$3:$A$53,$B1414)</f>
        <v>0</v>
      </c>
      <c r="P1414" s="107">
        <f>P688/SUMIFS(P$3:P$722,$B$3:$B$722,$B1414)*SUMIFS(Calculations!$E$3:$E$53,Calculations!$A$3:$A$53,$B1414)</f>
        <v>0</v>
      </c>
      <c r="Q1414" s="107">
        <f>Q688/SUMIFS(Q$3:Q$722,$B$3:$B$722,$B1414)*SUMIFS(Calculations!$E$3:$E$53,Calculations!$A$3:$A$53,$B1414)</f>
        <v>0</v>
      </c>
      <c r="R1414" s="107">
        <f>R688/SUMIFS(R$3:R$722,$B$3:$B$722,$B1414)*SUMIFS(Calculations!$E$3:$E$53,Calculations!$A$3:$A$53,$B1414)</f>
        <v>0</v>
      </c>
    </row>
    <row r="1415" spans="2:18" ht="15.75" customHeight="1">
      <c r="B1415" s="107" t="s">
        <v>583</v>
      </c>
      <c r="C1415" s="107" t="s">
        <v>448</v>
      </c>
      <c r="D1415" s="107" t="s">
        <v>648</v>
      </c>
      <c r="E1415" s="107" t="str">
        <f t="shared" si="310"/>
        <v>crude oil</v>
      </c>
      <c r="F1415" s="107">
        <f>F689/SUMIFS(F$3:F$722,$B$3:$B$722,$B1415)*SUMIFS(Calculations!$E$3:$E$53,Calculations!$A$3:$A$53,$B1415)</f>
        <v>0</v>
      </c>
      <c r="G1415" s="107">
        <f>G689/SUMIFS(G$3:G$722,$B$3:$B$722,$B1415)*SUMIFS(Calculations!$E$3:$E$53,Calculations!$A$3:$A$53,$B1415)</f>
        <v>0</v>
      </c>
      <c r="H1415" s="107">
        <f>H689/SUMIFS(H$3:H$722,$B$3:$B$722,$B1415)*SUMIFS(Calculations!$E$3:$E$53,Calculations!$A$3:$A$53,$B1415)</f>
        <v>0</v>
      </c>
      <c r="I1415" s="107">
        <f>I689/SUMIFS(I$3:I$722,$B$3:$B$722,$B1415)*SUMIFS(Calculations!$E$3:$E$53,Calculations!$A$3:$A$53,$B1415)</f>
        <v>0</v>
      </c>
      <c r="J1415" s="107">
        <f>J689/SUMIFS(J$3:J$722,$B$3:$B$722,$B1415)*SUMIFS(Calculations!$E$3:$E$53,Calculations!$A$3:$A$53,$B1415)</f>
        <v>0</v>
      </c>
      <c r="K1415" s="107">
        <f>K689/SUMIFS(K$3:K$722,$B$3:$B$722,$B1415)*SUMIFS(Calculations!$E$3:$E$53,Calculations!$A$3:$A$53,$B1415)</f>
        <v>0</v>
      </c>
      <c r="L1415" s="107">
        <f>L689/SUMIFS(L$3:L$722,$B$3:$B$722,$B1415)*SUMIFS(Calculations!$E$3:$E$53,Calculations!$A$3:$A$53,$B1415)</f>
        <v>0</v>
      </c>
      <c r="M1415" s="107">
        <f>M689/SUMIFS(M$3:M$722,$B$3:$B$722,$B1415)*SUMIFS(Calculations!$E$3:$E$53,Calculations!$A$3:$A$53,$B1415)</f>
        <v>0</v>
      </c>
      <c r="N1415" s="107">
        <f>N689/SUMIFS(N$3:N$722,$B$3:$B$722,$B1415)*SUMIFS(Calculations!$E$3:$E$53,Calculations!$A$3:$A$53,$B1415)</f>
        <v>0</v>
      </c>
      <c r="O1415" s="107">
        <f>O689/SUMIFS(O$3:O$722,$B$3:$B$722,$B1415)*SUMIFS(Calculations!$E$3:$E$53,Calculations!$A$3:$A$53,$B1415)</f>
        <v>0</v>
      </c>
      <c r="P1415" s="107">
        <f>P689/SUMIFS(P$3:P$722,$B$3:$B$722,$B1415)*SUMIFS(Calculations!$E$3:$E$53,Calculations!$A$3:$A$53,$B1415)</f>
        <v>0</v>
      </c>
      <c r="Q1415" s="107">
        <f>Q689/SUMIFS(Q$3:Q$722,$B$3:$B$722,$B1415)*SUMIFS(Calculations!$E$3:$E$53,Calculations!$A$3:$A$53,$B1415)</f>
        <v>0</v>
      </c>
      <c r="R1415" s="107">
        <f>R689/SUMIFS(R$3:R$722,$B$3:$B$722,$B1415)*SUMIFS(Calculations!$E$3:$E$53,Calculations!$A$3:$A$53,$B1415)</f>
        <v>0</v>
      </c>
    </row>
    <row r="1416" spans="2:18" ht="15.75" customHeight="1">
      <c r="B1416" s="107" t="s">
        <v>583</v>
      </c>
      <c r="C1416" s="107" t="s">
        <v>448</v>
      </c>
      <c r="D1416" s="107" t="s">
        <v>649</v>
      </c>
      <c r="E1416" s="107" t="str">
        <f t="shared" si="310"/>
        <v>solar PV</v>
      </c>
      <c r="F1416" s="107">
        <f>F690/SUMIFS(F$3:F$722,$B$3:$B$722,$B1416)*SUMIFS(Calculations!$E$3:$E$53,Calculations!$A$3:$A$53,$B1416)</f>
        <v>0</v>
      </c>
      <c r="G1416" s="107">
        <f>G690/SUMIFS(G$3:G$722,$B$3:$B$722,$B1416)*SUMIFS(Calculations!$E$3:$E$53,Calculations!$A$3:$A$53,$B1416)</f>
        <v>0</v>
      </c>
      <c r="H1416" s="107">
        <f>H690/SUMIFS(H$3:H$722,$B$3:$B$722,$B1416)*SUMIFS(Calculations!$E$3:$E$53,Calculations!$A$3:$A$53,$B1416)</f>
        <v>0</v>
      </c>
      <c r="I1416" s="107">
        <f>I690/SUMIFS(I$3:I$722,$B$3:$B$722,$B1416)*SUMIFS(Calculations!$E$3:$E$53,Calculations!$A$3:$A$53,$B1416)</f>
        <v>0</v>
      </c>
      <c r="J1416" s="107">
        <f>J690/SUMIFS(J$3:J$722,$B$3:$B$722,$B1416)*SUMIFS(Calculations!$E$3:$E$53,Calculations!$A$3:$A$53,$B1416)</f>
        <v>0</v>
      </c>
      <c r="K1416" s="107">
        <f>K690/SUMIFS(K$3:K$722,$B$3:$B$722,$B1416)*SUMIFS(Calculations!$E$3:$E$53,Calculations!$A$3:$A$53,$B1416)</f>
        <v>0</v>
      </c>
      <c r="L1416" s="107">
        <f>L690/SUMIFS(L$3:L$722,$B$3:$B$722,$B1416)*SUMIFS(Calculations!$E$3:$E$53,Calculations!$A$3:$A$53,$B1416)</f>
        <v>0</v>
      </c>
      <c r="M1416" s="107">
        <f>M690/SUMIFS(M$3:M$722,$B$3:$B$722,$B1416)*SUMIFS(Calculations!$E$3:$E$53,Calculations!$A$3:$A$53,$B1416)</f>
        <v>0</v>
      </c>
      <c r="N1416" s="107">
        <f>N690/SUMIFS(N$3:N$722,$B$3:$B$722,$B1416)*SUMIFS(Calculations!$E$3:$E$53,Calculations!$A$3:$A$53,$B1416)</f>
        <v>0</v>
      </c>
      <c r="O1416" s="107">
        <f>O690/SUMIFS(O$3:O$722,$B$3:$B$722,$B1416)*SUMIFS(Calculations!$E$3:$E$53,Calculations!$A$3:$A$53,$B1416)</f>
        <v>0</v>
      </c>
      <c r="P1416" s="107">
        <f>P690/SUMIFS(P$3:P$722,$B$3:$B$722,$B1416)*SUMIFS(Calculations!$E$3:$E$53,Calculations!$A$3:$A$53,$B1416)</f>
        <v>0</v>
      </c>
      <c r="Q1416" s="107">
        <f>Q690/SUMIFS(Q$3:Q$722,$B$3:$B$722,$B1416)*SUMIFS(Calculations!$E$3:$E$53,Calculations!$A$3:$A$53,$B1416)</f>
        <v>0</v>
      </c>
      <c r="R1416" s="107">
        <f>R690/SUMIFS(R$3:R$722,$B$3:$B$722,$B1416)*SUMIFS(Calculations!$E$3:$E$53,Calculations!$A$3:$A$53,$B1416)</f>
        <v>0</v>
      </c>
    </row>
    <row r="1417" spans="2:18" ht="15.75" customHeight="1">
      <c r="B1417" s="107" t="s">
        <v>583</v>
      </c>
      <c r="C1417" s="107" t="s">
        <v>448</v>
      </c>
      <c r="D1417" s="107" t="s">
        <v>650</v>
      </c>
      <c r="E1417" s="107" t="str">
        <f t="shared" si="310"/>
        <v>storage</v>
      </c>
      <c r="F1417" s="107">
        <f>F691/SUMIFS(F$3:F$722,$B$3:$B$722,$B1417)*SUMIFS(Calculations!$E$3:$E$53,Calculations!$A$3:$A$53,$B1417)</f>
        <v>0</v>
      </c>
      <c r="G1417" s="107">
        <f>G691/SUMIFS(G$3:G$722,$B$3:$B$722,$B1417)*SUMIFS(Calculations!$E$3:$E$53,Calculations!$A$3:$A$53,$B1417)</f>
        <v>0</v>
      </c>
      <c r="H1417" s="107">
        <f>H691/SUMIFS(H$3:H$722,$B$3:$B$722,$B1417)*SUMIFS(Calculations!$E$3:$E$53,Calculations!$A$3:$A$53,$B1417)</f>
        <v>0</v>
      </c>
      <c r="I1417" s="107">
        <f>I691/SUMIFS(I$3:I$722,$B$3:$B$722,$B1417)*SUMIFS(Calculations!$E$3:$E$53,Calculations!$A$3:$A$53,$B1417)</f>
        <v>0</v>
      </c>
      <c r="J1417" s="107">
        <f>J691/SUMIFS(J$3:J$722,$B$3:$B$722,$B1417)*SUMIFS(Calculations!$E$3:$E$53,Calculations!$A$3:$A$53,$B1417)</f>
        <v>0</v>
      </c>
      <c r="K1417" s="107">
        <f>K691/SUMIFS(K$3:K$722,$B$3:$B$722,$B1417)*SUMIFS(Calculations!$E$3:$E$53,Calculations!$A$3:$A$53,$B1417)</f>
        <v>0</v>
      </c>
      <c r="L1417" s="107">
        <f>L691/SUMIFS(L$3:L$722,$B$3:$B$722,$B1417)*SUMIFS(Calculations!$E$3:$E$53,Calculations!$A$3:$A$53,$B1417)</f>
        <v>0</v>
      </c>
      <c r="M1417" s="107">
        <f>M691/SUMIFS(M$3:M$722,$B$3:$B$722,$B1417)*SUMIFS(Calculations!$E$3:$E$53,Calculations!$A$3:$A$53,$B1417)</f>
        <v>0</v>
      </c>
      <c r="N1417" s="107">
        <f>N691/SUMIFS(N$3:N$722,$B$3:$B$722,$B1417)*SUMIFS(Calculations!$E$3:$E$53,Calculations!$A$3:$A$53,$B1417)</f>
        <v>0</v>
      </c>
      <c r="O1417" s="107">
        <f>O691/SUMIFS(O$3:O$722,$B$3:$B$722,$B1417)*SUMIFS(Calculations!$E$3:$E$53,Calculations!$A$3:$A$53,$B1417)</f>
        <v>0</v>
      </c>
      <c r="P1417" s="107">
        <f>P691/SUMIFS(P$3:P$722,$B$3:$B$722,$B1417)*SUMIFS(Calculations!$E$3:$E$53,Calculations!$A$3:$A$53,$B1417)</f>
        <v>0</v>
      </c>
      <c r="Q1417" s="107">
        <f>Q691/SUMIFS(Q$3:Q$722,$B$3:$B$722,$B1417)*SUMIFS(Calculations!$E$3:$E$53,Calculations!$A$3:$A$53,$B1417)</f>
        <v>0</v>
      </c>
      <c r="R1417" s="107">
        <f>R691/SUMIFS(R$3:R$722,$B$3:$B$722,$B1417)*SUMIFS(Calculations!$E$3:$E$53,Calculations!$A$3:$A$53,$B1417)</f>
        <v>0</v>
      </c>
    </row>
    <row r="1418" spans="2:18" ht="15.75" customHeight="1">
      <c r="B1418" s="107" t="s">
        <v>583</v>
      </c>
      <c r="C1418" s="107" t="s">
        <v>448</v>
      </c>
      <c r="D1418" s="107" t="s">
        <v>652</v>
      </c>
      <c r="E1418" s="107" t="str">
        <f t="shared" si="310"/>
        <v>solar PV</v>
      </c>
      <c r="F1418" s="107">
        <f>F692/SUMIFS(F$3:F$722,$B$3:$B$722,$B1418)*SUMIFS(Calculations!$E$3:$E$53,Calculations!$A$3:$A$53,$B1418)</f>
        <v>0</v>
      </c>
      <c r="G1418" s="107">
        <f>G692/SUMIFS(G$3:G$722,$B$3:$B$722,$B1418)*SUMIFS(Calculations!$E$3:$E$53,Calculations!$A$3:$A$53,$B1418)</f>
        <v>0</v>
      </c>
      <c r="H1418" s="107">
        <f>H692/SUMIFS(H$3:H$722,$B$3:$B$722,$B1418)*SUMIFS(Calculations!$E$3:$E$53,Calculations!$A$3:$A$53,$B1418)</f>
        <v>0</v>
      </c>
      <c r="I1418" s="107">
        <f>I692/SUMIFS(I$3:I$722,$B$3:$B$722,$B1418)*SUMIFS(Calculations!$E$3:$E$53,Calculations!$A$3:$A$53,$B1418)</f>
        <v>0</v>
      </c>
      <c r="J1418" s="107">
        <f>J692/SUMIFS(J$3:J$722,$B$3:$B$722,$B1418)*SUMIFS(Calculations!$E$3:$E$53,Calculations!$A$3:$A$53,$B1418)</f>
        <v>0</v>
      </c>
      <c r="K1418" s="107">
        <f>K692/SUMIFS(K$3:K$722,$B$3:$B$722,$B1418)*SUMIFS(Calculations!$E$3:$E$53,Calculations!$A$3:$A$53,$B1418)</f>
        <v>0</v>
      </c>
      <c r="L1418" s="107">
        <f>L692/SUMIFS(L$3:L$722,$B$3:$B$722,$B1418)*SUMIFS(Calculations!$E$3:$E$53,Calculations!$A$3:$A$53,$B1418)</f>
        <v>0</v>
      </c>
      <c r="M1418" s="107">
        <f>M692/SUMIFS(M$3:M$722,$B$3:$B$722,$B1418)*SUMIFS(Calculations!$E$3:$E$53,Calculations!$A$3:$A$53,$B1418)</f>
        <v>0</v>
      </c>
      <c r="N1418" s="107">
        <f>N692/SUMIFS(N$3:N$722,$B$3:$B$722,$B1418)*SUMIFS(Calculations!$E$3:$E$53,Calculations!$A$3:$A$53,$B1418)</f>
        <v>0</v>
      </c>
      <c r="O1418" s="107">
        <f>O692/SUMIFS(O$3:O$722,$B$3:$B$722,$B1418)*SUMIFS(Calculations!$E$3:$E$53,Calculations!$A$3:$A$53,$B1418)</f>
        <v>0</v>
      </c>
      <c r="P1418" s="107">
        <f>P692/SUMIFS(P$3:P$722,$B$3:$B$722,$B1418)*SUMIFS(Calculations!$E$3:$E$53,Calculations!$A$3:$A$53,$B1418)</f>
        <v>0</v>
      </c>
      <c r="Q1418" s="107">
        <f>Q692/SUMIFS(Q$3:Q$722,$B$3:$B$722,$B1418)*SUMIFS(Calculations!$E$3:$E$53,Calculations!$A$3:$A$53,$B1418)</f>
        <v>0</v>
      </c>
      <c r="R1418" s="107">
        <f>R692/SUMIFS(R$3:R$722,$B$3:$B$722,$B1418)*SUMIFS(Calculations!$E$3:$E$53,Calculations!$A$3:$A$53,$B1418)</f>
        <v>0</v>
      </c>
    </row>
    <row r="1419" spans="2:18" ht="15.75" customHeight="1">
      <c r="B1419" s="107" t="s">
        <v>582</v>
      </c>
      <c r="C1419" s="107" t="s">
        <v>448</v>
      </c>
      <c r="D1419" s="107" t="s">
        <v>638</v>
      </c>
      <c r="E1419" s="107" t="str">
        <f t="shared" si="310"/>
        <v>biomass</v>
      </c>
      <c r="F1419" s="107">
        <f>F693/SUMIFS(F$3:F$722,$B$3:$B$722,$B1419)*SUMIFS(Calculations!$E$3:$E$53,Calculations!$A$3:$A$53,$B1419)</f>
        <v>0</v>
      </c>
      <c r="G1419" s="107">
        <f>G693/SUMIFS(G$3:G$722,$B$3:$B$722,$B1419)*SUMIFS(Calculations!$E$3:$E$53,Calculations!$A$3:$A$53,$B1419)</f>
        <v>0</v>
      </c>
      <c r="H1419" s="107">
        <f>H693/SUMIFS(H$3:H$722,$B$3:$B$722,$B1419)*SUMIFS(Calculations!$E$3:$E$53,Calculations!$A$3:$A$53,$B1419)</f>
        <v>0</v>
      </c>
      <c r="I1419" s="107">
        <f>I693/SUMIFS(I$3:I$722,$B$3:$B$722,$B1419)*SUMIFS(Calculations!$E$3:$E$53,Calculations!$A$3:$A$53,$B1419)</f>
        <v>0</v>
      </c>
      <c r="J1419" s="107">
        <f>J693/SUMIFS(J$3:J$722,$B$3:$B$722,$B1419)*SUMIFS(Calculations!$E$3:$E$53,Calculations!$A$3:$A$53,$B1419)</f>
        <v>0</v>
      </c>
      <c r="K1419" s="107">
        <f>K693/SUMIFS(K$3:K$722,$B$3:$B$722,$B1419)*SUMIFS(Calculations!$E$3:$E$53,Calculations!$A$3:$A$53,$B1419)</f>
        <v>0</v>
      </c>
      <c r="L1419" s="107">
        <f>L693/SUMIFS(L$3:L$722,$B$3:$B$722,$B1419)*SUMIFS(Calculations!$E$3:$E$53,Calculations!$A$3:$A$53,$B1419)</f>
        <v>0</v>
      </c>
      <c r="M1419" s="107">
        <f>M693/SUMIFS(M$3:M$722,$B$3:$B$722,$B1419)*SUMIFS(Calculations!$E$3:$E$53,Calculations!$A$3:$A$53,$B1419)</f>
        <v>0</v>
      </c>
      <c r="N1419" s="107">
        <f>N693/SUMIFS(N$3:N$722,$B$3:$B$722,$B1419)*SUMIFS(Calculations!$E$3:$E$53,Calculations!$A$3:$A$53,$B1419)</f>
        <v>0</v>
      </c>
      <c r="O1419" s="107">
        <f>O693/SUMIFS(O$3:O$722,$B$3:$B$722,$B1419)*SUMIFS(Calculations!$E$3:$E$53,Calculations!$A$3:$A$53,$B1419)</f>
        <v>0</v>
      </c>
      <c r="P1419" s="107">
        <f>P693/SUMIFS(P$3:P$722,$B$3:$B$722,$B1419)*SUMIFS(Calculations!$E$3:$E$53,Calculations!$A$3:$A$53,$B1419)</f>
        <v>0</v>
      </c>
      <c r="Q1419" s="107">
        <f>Q693/SUMIFS(Q$3:Q$722,$B$3:$B$722,$B1419)*SUMIFS(Calculations!$E$3:$E$53,Calculations!$A$3:$A$53,$B1419)</f>
        <v>0</v>
      </c>
      <c r="R1419" s="107">
        <f>R693/SUMIFS(R$3:R$722,$B$3:$B$722,$B1419)*SUMIFS(Calculations!$E$3:$E$53,Calculations!$A$3:$A$53,$B1419)</f>
        <v>0</v>
      </c>
    </row>
    <row r="1420" spans="2:18" ht="15.75" customHeight="1">
      <c r="B1420" s="107" t="s">
        <v>582</v>
      </c>
      <c r="C1420" s="107" t="s">
        <v>448</v>
      </c>
      <c r="D1420" s="107" t="s">
        <v>639</v>
      </c>
      <c r="E1420" s="107" t="str">
        <f t="shared" si="310"/>
        <v>hard coal</v>
      </c>
      <c r="F1420" s="107">
        <f>F694/SUMIFS(F$3:F$722,$B$3:$B$722,$B1420)*SUMIFS(Calculations!$E$3:$E$53,Calculations!$A$3:$A$53,$B1420)</f>
        <v>0</v>
      </c>
      <c r="G1420" s="107">
        <f>G694/SUMIFS(G$3:G$722,$B$3:$B$722,$B1420)*SUMIFS(Calculations!$E$3:$E$53,Calculations!$A$3:$A$53,$B1420)</f>
        <v>0</v>
      </c>
      <c r="H1420" s="107">
        <f>H694/SUMIFS(H$3:H$722,$B$3:$B$722,$B1420)*SUMIFS(Calculations!$E$3:$E$53,Calculations!$A$3:$A$53,$B1420)</f>
        <v>0</v>
      </c>
      <c r="I1420" s="107">
        <f>I694/SUMIFS(I$3:I$722,$B$3:$B$722,$B1420)*SUMIFS(Calculations!$E$3:$E$53,Calculations!$A$3:$A$53,$B1420)</f>
        <v>0</v>
      </c>
      <c r="J1420" s="107">
        <f>J694/SUMIFS(J$3:J$722,$B$3:$B$722,$B1420)*SUMIFS(Calculations!$E$3:$E$53,Calculations!$A$3:$A$53,$B1420)</f>
        <v>0</v>
      </c>
      <c r="K1420" s="107">
        <f>K694/SUMIFS(K$3:K$722,$B$3:$B$722,$B1420)*SUMIFS(Calculations!$E$3:$E$53,Calculations!$A$3:$A$53,$B1420)</f>
        <v>0</v>
      </c>
      <c r="L1420" s="107">
        <f>L694/SUMIFS(L$3:L$722,$B$3:$B$722,$B1420)*SUMIFS(Calculations!$E$3:$E$53,Calculations!$A$3:$A$53,$B1420)</f>
        <v>0</v>
      </c>
      <c r="M1420" s="107">
        <f>M694/SUMIFS(M$3:M$722,$B$3:$B$722,$B1420)*SUMIFS(Calculations!$E$3:$E$53,Calculations!$A$3:$A$53,$B1420)</f>
        <v>0</v>
      </c>
      <c r="N1420" s="107">
        <f>N694/SUMIFS(N$3:N$722,$B$3:$B$722,$B1420)*SUMIFS(Calculations!$E$3:$E$53,Calculations!$A$3:$A$53,$B1420)</f>
        <v>0</v>
      </c>
      <c r="O1420" s="107">
        <f>O694/SUMIFS(O$3:O$722,$B$3:$B$722,$B1420)*SUMIFS(Calculations!$E$3:$E$53,Calculations!$A$3:$A$53,$B1420)</f>
        <v>0</v>
      </c>
      <c r="P1420" s="107">
        <f>P694/SUMIFS(P$3:P$722,$B$3:$B$722,$B1420)*SUMIFS(Calculations!$E$3:$E$53,Calculations!$A$3:$A$53,$B1420)</f>
        <v>0</v>
      </c>
      <c r="Q1420" s="107">
        <f>Q694/SUMIFS(Q$3:Q$722,$B$3:$B$722,$B1420)*SUMIFS(Calculations!$E$3:$E$53,Calculations!$A$3:$A$53,$B1420)</f>
        <v>0</v>
      </c>
      <c r="R1420" s="107">
        <f>R694/SUMIFS(R$3:R$722,$B$3:$B$722,$B1420)*SUMIFS(Calculations!$E$3:$E$53,Calculations!$A$3:$A$53,$B1420)</f>
        <v>0</v>
      </c>
    </row>
    <row r="1421" spans="2:18" ht="15.75" customHeight="1">
      <c r="B1421" s="107" t="s">
        <v>582</v>
      </c>
      <c r="C1421" s="107" t="s">
        <v>448</v>
      </c>
      <c r="D1421" s="107" t="s">
        <v>640</v>
      </c>
      <c r="E1421" s="107" t="str">
        <f t="shared" si="310"/>
        <v>solar thermal</v>
      </c>
      <c r="F1421" s="107">
        <f>F695/SUMIFS(F$3:F$722,$B$3:$B$722,$B1421)*SUMIFS(Calculations!$E$3:$E$53,Calculations!$A$3:$A$53,$B1421)</f>
        <v>0</v>
      </c>
      <c r="G1421" s="107">
        <f>G695/SUMIFS(G$3:G$722,$B$3:$B$722,$B1421)*SUMIFS(Calculations!$E$3:$E$53,Calculations!$A$3:$A$53,$B1421)</f>
        <v>0</v>
      </c>
      <c r="H1421" s="107">
        <f>H695/SUMIFS(H$3:H$722,$B$3:$B$722,$B1421)*SUMIFS(Calculations!$E$3:$E$53,Calculations!$A$3:$A$53,$B1421)</f>
        <v>0</v>
      </c>
      <c r="I1421" s="107">
        <f>I695/SUMIFS(I$3:I$722,$B$3:$B$722,$B1421)*SUMIFS(Calculations!$E$3:$E$53,Calculations!$A$3:$A$53,$B1421)</f>
        <v>0</v>
      </c>
      <c r="J1421" s="107">
        <f>J695/SUMIFS(J$3:J$722,$B$3:$B$722,$B1421)*SUMIFS(Calculations!$E$3:$E$53,Calculations!$A$3:$A$53,$B1421)</f>
        <v>0</v>
      </c>
      <c r="K1421" s="107">
        <f>K695/SUMIFS(K$3:K$722,$B$3:$B$722,$B1421)*SUMIFS(Calculations!$E$3:$E$53,Calculations!$A$3:$A$53,$B1421)</f>
        <v>0</v>
      </c>
      <c r="L1421" s="107">
        <f>L695/SUMIFS(L$3:L$722,$B$3:$B$722,$B1421)*SUMIFS(Calculations!$E$3:$E$53,Calculations!$A$3:$A$53,$B1421)</f>
        <v>0</v>
      </c>
      <c r="M1421" s="107">
        <f>M695/SUMIFS(M$3:M$722,$B$3:$B$722,$B1421)*SUMIFS(Calculations!$E$3:$E$53,Calculations!$A$3:$A$53,$B1421)</f>
        <v>0</v>
      </c>
      <c r="N1421" s="107">
        <f>N695/SUMIFS(N$3:N$722,$B$3:$B$722,$B1421)*SUMIFS(Calculations!$E$3:$E$53,Calculations!$A$3:$A$53,$B1421)</f>
        <v>0</v>
      </c>
      <c r="O1421" s="107">
        <f>O695/SUMIFS(O$3:O$722,$B$3:$B$722,$B1421)*SUMIFS(Calculations!$E$3:$E$53,Calculations!$A$3:$A$53,$B1421)</f>
        <v>0</v>
      </c>
      <c r="P1421" s="107">
        <f>P695/SUMIFS(P$3:P$722,$B$3:$B$722,$B1421)*SUMIFS(Calculations!$E$3:$E$53,Calculations!$A$3:$A$53,$B1421)</f>
        <v>0</v>
      </c>
      <c r="Q1421" s="107">
        <f>Q695/SUMIFS(Q$3:Q$722,$B$3:$B$722,$B1421)*SUMIFS(Calculations!$E$3:$E$53,Calculations!$A$3:$A$53,$B1421)</f>
        <v>0</v>
      </c>
      <c r="R1421" s="107">
        <f>R695/SUMIFS(R$3:R$722,$B$3:$B$722,$B1421)*SUMIFS(Calculations!$E$3:$E$53,Calculations!$A$3:$A$53,$B1421)</f>
        <v>0</v>
      </c>
    </row>
    <row r="1422" spans="2:18" ht="15.75" customHeight="1">
      <c r="B1422" s="107" t="s">
        <v>582</v>
      </c>
      <c r="C1422" s="107" t="s">
        <v>448</v>
      </c>
      <c r="D1422" s="107" t="s">
        <v>641</v>
      </c>
      <c r="E1422" s="107" t="str">
        <f t="shared" si="310"/>
        <v>geothermal</v>
      </c>
      <c r="F1422" s="107">
        <f>F696/SUMIFS(F$3:F$722,$B$3:$B$722,$B1422)*SUMIFS(Calculations!$E$3:$E$53,Calculations!$A$3:$A$53,$B1422)</f>
        <v>0</v>
      </c>
      <c r="G1422" s="107">
        <f>G696/SUMIFS(G$3:G$722,$B$3:$B$722,$B1422)*SUMIFS(Calculations!$E$3:$E$53,Calculations!$A$3:$A$53,$B1422)</f>
        <v>0</v>
      </c>
      <c r="H1422" s="107">
        <f>H696/SUMIFS(H$3:H$722,$B$3:$B$722,$B1422)*SUMIFS(Calculations!$E$3:$E$53,Calculations!$A$3:$A$53,$B1422)</f>
        <v>0</v>
      </c>
      <c r="I1422" s="107">
        <f>I696/SUMIFS(I$3:I$722,$B$3:$B$722,$B1422)*SUMIFS(Calculations!$E$3:$E$53,Calculations!$A$3:$A$53,$B1422)</f>
        <v>0</v>
      </c>
      <c r="J1422" s="107">
        <f>J696/SUMIFS(J$3:J$722,$B$3:$B$722,$B1422)*SUMIFS(Calculations!$E$3:$E$53,Calculations!$A$3:$A$53,$B1422)</f>
        <v>0</v>
      </c>
      <c r="K1422" s="107">
        <f>K696/SUMIFS(K$3:K$722,$B$3:$B$722,$B1422)*SUMIFS(Calculations!$E$3:$E$53,Calculations!$A$3:$A$53,$B1422)</f>
        <v>0</v>
      </c>
      <c r="L1422" s="107">
        <f>L696/SUMIFS(L$3:L$722,$B$3:$B$722,$B1422)*SUMIFS(Calculations!$E$3:$E$53,Calculations!$A$3:$A$53,$B1422)</f>
        <v>0</v>
      </c>
      <c r="M1422" s="107">
        <f>M696/SUMIFS(M$3:M$722,$B$3:$B$722,$B1422)*SUMIFS(Calculations!$E$3:$E$53,Calculations!$A$3:$A$53,$B1422)</f>
        <v>0</v>
      </c>
      <c r="N1422" s="107">
        <f>N696/SUMIFS(N$3:N$722,$B$3:$B$722,$B1422)*SUMIFS(Calculations!$E$3:$E$53,Calculations!$A$3:$A$53,$B1422)</f>
        <v>0</v>
      </c>
      <c r="O1422" s="107">
        <f>O696/SUMIFS(O$3:O$722,$B$3:$B$722,$B1422)*SUMIFS(Calculations!$E$3:$E$53,Calculations!$A$3:$A$53,$B1422)</f>
        <v>0</v>
      </c>
      <c r="P1422" s="107">
        <f>P696/SUMIFS(P$3:P$722,$B$3:$B$722,$B1422)*SUMIFS(Calculations!$E$3:$E$53,Calculations!$A$3:$A$53,$B1422)</f>
        <v>0</v>
      </c>
      <c r="Q1422" s="107">
        <f>Q696/SUMIFS(Q$3:Q$722,$B$3:$B$722,$B1422)*SUMIFS(Calculations!$E$3:$E$53,Calculations!$A$3:$A$53,$B1422)</f>
        <v>0</v>
      </c>
      <c r="R1422" s="107">
        <f>R696/SUMIFS(R$3:R$722,$B$3:$B$722,$B1422)*SUMIFS(Calculations!$E$3:$E$53,Calculations!$A$3:$A$53,$B1422)</f>
        <v>0</v>
      </c>
    </row>
    <row r="1423" spans="2:18" ht="15.75" customHeight="1">
      <c r="B1423" s="107" t="s">
        <v>582</v>
      </c>
      <c r="C1423" s="107" t="s">
        <v>448</v>
      </c>
      <c r="D1423" s="107" t="s">
        <v>642</v>
      </c>
      <c r="E1423" s="107" t="str">
        <f t="shared" si="310"/>
        <v>hydro</v>
      </c>
      <c r="F1423" s="107">
        <f>F697/SUMIFS(F$3:F$722,$B$3:$B$722,$B1423)*SUMIFS(Calculations!$E$3:$E$53,Calculations!$A$3:$A$53,$B1423)</f>
        <v>0</v>
      </c>
      <c r="G1423" s="107">
        <f>G697/SUMIFS(G$3:G$722,$B$3:$B$722,$B1423)*SUMIFS(Calculations!$E$3:$E$53,Calculations!$A$3:$A$53,$B1423)</f>
        <v>0</v>
      </c>
      <c r="H1423" s="107">
        <f>H697/SUMIFS(H$3:H$722,$B$3:$B$722,$B1423)*SUMIFS(Calculations!$E$3:$E$53,Calculations!$A$3:$A$53,$B1423)</f>
        <v>0</v>
      </c>
      <c r="I1423" s="107">
        <f>I697/SUMIFS(I$3:I$722,$B$3:$B$722,$B1423)*SUMIFS(Calculations!$E$3:$E$53,Calculations!$A$3:$A$53,$B1423)</f>
        <v>0</v>
      </c>
      <c r="J1423" s="107">
        <f>J697/SUMIFS(J$3:J$722,$B$3:$B$722,$B1423)*SUMIFS(Calculations!$E$3:$E$53,Calculations!$A$3:$A$53,$B1423)</f>
        <v>0</v>
      </c>
      <c r="K1423" s="107">
        <f>K697/SUMIFS(K$3:K$722,$B$3:$B$722,$B1423)*SUMIFS(Calculations!$E$3:$E$53,Calculations!$A$3:$A$53,$B1423)</f>
        <v>0</v>
      </c>
      <c r="L1423" s="107">
        <f>L697/SUMIFS(L$3:L$722,$B$3:$B$722,$B1423)*SUMIFS(Calculations!$E$3:$E$53,Calculations!$A$3:$A$53,$B1423)</f>
        <v>0</v>
      </c>
      <c r="M1423" s="107">
        <f>M697/SUMIFS(M$3:M$722,$B$3:$B$722,$B1423)*SUMIFS(Calculations!$E$3:$E$53,Calculations!$A$3:$A$53,$B1423)</f>
        <v>0</v>
      </c>
      <c r="N1423" s="107">
        <f>N697/SUMIFS(N$3:N$722,$B$3:$B$722,$B1423)*SUMIFS(Calculations!$E$3:$E$53,Calculations!$A$3:$A$53,$B1423)</f>
        <v>0</v>
      </c>
      <c r="O1423" s="107">
        <f>O697/SUMIFS(O$3:O$722,$B$3:$B$722,$B1423)*SUMIFS(Calculations!$E$3:$E$53,Calculations!$A$3:$A$53,$B1423)</f>
        <v>0</v>
      </c>
      <c r="P1423" s="107">
        <f>P697/SUMIFS(P$3:P$722,$B$3:$B$722,$B1423)*SUMIFS(Calculations!$E$3:$E$53,Calculations!$A$3:$A$53,$B1423)</f>
        <v>0</v>
      </c>
      <c r="Q1423" s="107">
        <f>Q697/SUMIFS(Q$3:Q$722,$B$3:$B$722,$B1423)*SUMIFS(Calculations!$E$3:$E$53,Calculations!$A$3:$A$53,$B1423)</f>
        <v>0</v>
      </c>
      <c r="R1423" s="107">
        <f>R697/SUMIFS(R$3:R$722,$B$3:$B$722,$B1423)*SUMIFS(Calculations!$E$3:$E$53,Calculations!$A$3:$A$53,$B1423)</f>
        <v>0</v>
      </c>
    </row>
    <row r="1424" spans="2:18" ht="15.75" customHeight="1">
      <c r="B1424" s="107" t="s">
        <v>582</v>
      </c>
      <c r="C1424" s="107" t="s">
        <v>448</v>
      </c>
      <c r="D1424" s="107" t="s">
        <v>632</v>
      </c>
      <c r="E1424" s="107" t="str">
        <f t="shared" si="310"/>
        <v>hydro</v>
      </c>
      <c r="F1424" s="107">
        <f>F698/SUMIFS(F$3:F$722,$B$3:$B$722,$B1424)*SUMIFS(Calculations!$E$3:$E$53,Calculations!$A$3:$A$53,$B1424)</f>
        <v>0</v>
      </c>
      <c r="G1424" s="107">
        <f>G698/SUMIFS(G$3:G$722,$B$3:$B$722,$B1424)*SUMIFS(Calculations!$E$3:$E$53,Calculations!$A$3:$A$53,$B1424)</f>
        <v>0</v>
      </c>
      <c r="H1424" s="107">
        <f>H698/SUMIFS(H$3:H$722,$B$3:$B$722,$B1424)*SUMIFS(Calculations!$E$3:$E$53,Calculations!$A$3:$A$53,$B1424)</f>
        <v>0</v>
      </c>
      <c r="I1424" s="107">
        <f>I698/SUMIFS(I$3:I$722,$B$3:$B$722,$B1424)*SUMIFS(Calculations!$E$3:$E$53,Calculations!$A$3:$A$53,$B1424)</f>
        <v>0</v>
      </c>
      <c r="J1424" s="107">
        <f>J698/SUMIFS(J$3:J$722,$B$3:$B$722,$B1424)*SUMIFS(Calculations!$E$3:$E$53,Calculations!$A$3:$A$53,$B1424)</f>
        <v>0</v>
      </c>
      <c r="K1424" s="107">
        <f>K698/SUMIFS(K$3:K$722,$B$3:$B$722,$B1424)*SUMIFS(Calculations!$E$3:$E$53,Calculations!$A$3:$A$53,$B1424)</f>
        <v>0</v>
      </c>
      <c r="L1424" s="107">
        <f>L698/SUMIFS(L$3:L$722,$B$3:$B$722,$B1424)*SUMIFS(Calculations!$E$3:$E$53,Calculations!$A$3:$A$53,$B1424)</f>
        <v>0</v>
      </c>
      <c r="M1424" s="107">
        <f>M698/SUMIFS(M$3:M$722,$B$3:$B$722,$B1424)*SUMIFS(Calculations!$E$3:$E$53,Calculations!$A$3:$A$53,$B1424)</f>
        <v>0</v>
      </c>
      <c r="N1424" s="107">
        <f>N698/SUMIFS(N$3:N$722,$B$3:$B$722,$B1424)*SUMIFS(Calculations!$E$3:$E$53,Calculations!$A$3:$A$53,$B1424)</f>
        <v>0</v>
      </c>
      <c r="O1424" s="107">
        <f>O698/SUMIFS(O$3:O$722,$B$3:$B$722,$B1424)*SUMIFS(Calculations!$E$3:$E$53,Calculations!$A$3:$A$53,$B1424)</f>
        <v>0</v>
      </c>
      <c r="P1424" s="107">
        <f>P698/SUMIFS(P$3:P$722,$B$3:$B$722,$B1424)*SUMIFS(Calculations!$E$3:$E$53,Calculations!$A$3:$A$53,$B1424)</f>
        <v>0</v>
      </c>
      <c r="Q1424" s="107">
        <f>Q698/SUMIFS(Q$3:Q$722,$B$3:$B$722,$B1424)*SUMIFS(Calculations!$E$3:$E$53,Calculations!$A$3:$A$53,$B1424)</f>
        <v>0</v>
      </c>
      <c r="R1424" s="107">
        <f>R698/SUMIFS(R$3:R$722,$B$3:$B$722,$B1424)*SUMIFS(Calculations!$E$3:$E$53,Calculations!$A$3:$A$53,$B1424)</f>
        <v>0</v>
      </c>
    </row>
    <row r="1425" spans="2:18" ht="15.75" customHeight="1">
      <c r="B1425" s="107" t="s">
        <v>582</v>
      </c>
      <c r="C1425" s="107" t="s">
        <v>448</v>
      </c>
      <c r="D1425" s="107" t="s">
        <v>643</v>
      </c>
      <c r="E1425" s="107" t="str">
        <f t="shared" si="310"/>
        <v>onshore wind</v>
      </c>
      <c r="F1425" s="107">
        <f>F699/SUMIFS(F$3:F$722,$B$3:$B$722,$B1425)*SUMIFS(Calculations!$E$3:$E$53,Calculations!$A$3:$A$53,$B1425)</f>
        <v>0</v>
      </c>
      <c r="G1425" s="107">
        <f>G699/SUMIFS(G$3:G$722,$B$3:$B$722,$B1425)*SUMIFS(Calculations!$E$3:$E$53,Calculations!$A$3:$A$53,$B1425)</f>
        <v>0</v>
      </c>
      <c r="H1425" s="107">
        <f>H699/SUMIFS(H$3:H$722,$B$3:$B$722,$B1425)*SUMIFS(Calculations!$E$3:$E$53,Calculations!$A$3:$A$53,$B1425)</f>
        <v>0</v>
      </c>
      <c r="I1425" s="107">
        <f>I699/SUMIFS(I$3:I$722,$B$3:$B$722,$B1425)*SUMIFS(Calculations!$E$3:$E$53,Calculations!$A$3:$A$53,$B1425)</f>
        <v>0</v>
      </c>
      <c r="J1425" s="107">
        <f>J699/SUMIFS(J$3:J$722,$B$3:$B$722,$B1425)*SUMIFS(Calculations!$E$3:$E$53,Calculations!$A$3:$A$53,$B1425)</f>
        <v>0</v>
      </c>
      <c r="K1425" s="107">
        <f>K699/SUMIFS(K$3:K$722,$B$3:$B$722,$B1425)*SUMIFS(Calculations!$E$3:$E$53,Calculations!$A$3:$A$53,$B1425)</f>
        <v>0</v>
      </c>
      <c r="L1425" s="107">
        <f>L699/SUMIFS(L$3:L$722,$B$3:$B$722,$B1425)*SUMIFS(Calculations!$E$3:$E$53,Calculations!$A$3:$A$53,$B1425)</f>
        <v>0</v>
      </c>
      <c r="M1425" s="107">
        <f>M699/SUMIFS(M$3:M$722,$B$3:$B$722,$B1425)*SUMIFS(Calculations!$E$3:$E$53,Calculations!$A$3:$A$53,$B1425)</f>
        <v>0</v>
      </c>
      <c r="N1425" s="107">
        <f>N699/SUMIFS(N$3:N$722,$B$3:$B$722,$B1425)*SUMIFS(Calculations!$E$3:$E$53,Calculations!$A$3:$A$53,$B1425)</f>
        <v>0</v>
      </c>
      <c r="O1425" s="107">
        <f>O699/SUMIFS(O$3:O$722,$B$3:$B$722,$B1425)*SUMIFS(Calculations!$E$3:$E$53,Calculations!$A$3:$A$53,$B1425)</f>
        <v>0</v>
      </c>
      <c r="P1425" s="107">
        <f>P699/SUMIFS(P$3:P$722,$B$3:$B$722,$B1425)*SUMIFS(Calculations!$E$3:$E$53,Calculations!$A$3:$A$53,$B1425)</f>
        <v>0</v>
      </c>
      <c r="Q1425" s="107">
        <f>Q699/SUMIFS(Q$3:Q$722,$B$3:$B$722,$B1425)*SUMIFS(Calculations!$E$3:$E$53,Calculations!$A$3:$A$53,$B1425)</f>
        <v>0</v>
      </c>
      <c r="R1425" s="107">
        <f>R699/SUMIFS(R$3:R$722,$B$3:$B$722,$B1425)*SUMIFS(Calculations!$E$3:$E$53,Calculations!$A$3:$A$53,$B1425)</f>
        <v>0</v>
      </c>
    </row>
    <row r="1426" spans="2:18" ht="15.75" customHeight="1">
      <c r="B1426" s="107" t="s">
        <v>582</v>
      </c>
      <c r="C1426" s="107" t="s">
        <v>448</v>
      </c>
      <c r="D1426" s="107" t="s">
        <v>644</v>
      </c>
      <c r="E1426" s="107" t="str">
        <f t="shared" si="310"/>
        <v>natural gas nonpeaker</v>
      </c>
      <c r="F1426" s="107">
        <f>F700/SUMIFS(F$3:F$722,$B$3:$B$722,$B1426)*SUMIFS(Calculations!$E$3:$E$53,Calculations!$A$3:$A$53,$B1426)</f>
        <v>0</v>
      </c>
      <c r="G1426" s="107">
        <f>G700/SUMIFS(G$3:G$722,$B$3:$B$722,$B1426)*SUMIFS(Calculations!$E$3:$E$53,Calculations!$A$3:$A$53,$B1426)</f>
        <v>0</v>
      </c>
      <c r="H1426" s="107">
        <f>H700/SUMIFS(H$3:H$722,$B$3:$B$722,$B1426)*SUMIFS(Calculations!$E$3:$E$53,Calculations!$A$3:$A$53,$B1426)</f>
        <v>0</v>
      </c>
      <c r="I1426" s="107">
        <f>I700/SUMIFS(I$3:I$722,$B$3:$B$722,$B1426)*SUMIFS(Calculations!$E$3:$E$53,Calculations!$A$3:$A$53,$B1426)</f>
        <v>0</v>
      </c>
      <c r="J1426" s="107">
        <f>J700/SUMIFS(J$3:J$722,$B$3:$B$722,$B1426)*SUMIFS(Calculations!$E$3:$E$53,Calculations!$A$3:$A$53,$B1426)</f>
        <v>0</v>
      </c>
      <c r="K1426" s="107">
        <f>K700/SUMIFS(K$3:K$722,$B$3:$B$722,$B1426)*SUMIFS(Calculations!$E$3:$E$53,Calculations!$A$3:$A$53,$B1426)</f>
        <v>0</v>
      </c>
      <c r="L1426" s="107">
        <f>L700/SUMIFS(L$3:L$722,$B$3:$B$722,$B1426)*SUMIFS(Calculations!$E$3:$E$53,Calculations!$A$3:$A$53,$B1426)</f>
        <v>0</v>
      </c>
      <c r="M1426" s="107">
        <f>M700/SUMIFS(M$3:M$722,$B$3:$B$722,$B1426)*SUMIFS(Calculations!$E$3:$E$53,Calculations!$A$3:$A$53,$B1426)</f>
        <v>0</v>
      </c>
      <c r="N1426" s="107">
        <f>N700/SUMIFS(N$3:N$722,$B$3:$B$722,$B1426)*SUMIFS(Calculations!$E$3:$E$53,Calculations!$A$3:$A$53,$B1426)</f>
        <v>0</v>
      </c>
      <c r="O1426" s="107">
        <f>O700/SUMIFS(O$3:O$722,$B$3:$B$722,$B1426)*SUMIFS(Calculations!$E$3:$E$53,Calculations!$A$3:$A$53,$B1426)</f>
        <v>0</v>
      </c>
      <c r="P1426" s="107">
        <f>P700/SUMIFS(P$3:P$722,$B$3:$B$722,$B1426)*SUMIFS(Calculations!$E$3:$E$53,Calculations!$A$3:$A$53,$B1426)</f>
        <v>0</v>
      </c>
      <c r="Q1426" s="107">
        <f>Q700/SUMIFS(Q$3:Q$722,$B$3:$B$722,$B1426)*SUMIFS(Calculations!$E$3:$E$53,Calculations!$A$3:$A$53,$B1426)</f>
        <v>0</v>
      </c>
      <c r="R1426" s="107">
        <f>R700/SUMIFS(R$3:R$722,$B$3:$B$722,$B1426)*SUMIFS(Calculations!$E$3:$E$53,Calculations!$A$3:$A$53,$B1426)</f>
        <v>0</v>
      </c>
    </row>
    <row r="1427" spans="2:18" ht="15.75" customHeight="1">
      <c r="B1427" s="107" t="s">
        <v>582</v>
      </c>
      <c r="C1427" s="107" t="s">
        <v>448</v>
      </c>
      <c r="D1427" s="107" t="s">
        <v>645</v>
      </c>
      <c r="E1427" s="107" t="str">
        <f t="shared" si="310"/>
        <v>natural gas peaker</v>
      </c>
      <c r="F1427" s="107">
        <f>F701/SUMIFS(F$3:F$722,$B$3:$B$722,$B1427)*SUMIFS(Calculations!$E$3:$E$53,Calculations!$A$3:$A$53,$B1427)</f>
        <v>0</v>
      </c>
      <c r="G1427" s="107">
        <f>G701/SUMIFS(G$3:G$722,$B$3:$B$722,$B1427)*SUMIFS(Calculations!$E$3:$E$53,Calculations!$A$3:$A$53,$B1427)</f>
        <v>0</v>
      </c>
      <c r="H1427" s="107">
        <f>H701/SUMIFS(H$3:H$722,$B$3:$B$722,$B1427)*SUMIFS(Calculations!$E$3:$E$53,Calculations!$A$3:$A$53,$B1427)</f>
        <v>0</v>
      </c>
      <c r="I1427" s="107">
        <f>I701/SUMIFS(I$3:I$722,$B$3:$B$722,$B1427)*SUMIFS(Calculations!$E$3:$E$53,Calculations!$A$3:$A$53,$B1427)</f>
        <v>0</v>
      </c>
      <c r="J1427" s="107">
        <f>J701/SUMIFS(J$3:J$722,$B$3:$B$722,$B1427)*SUMIFS(Calculations!$E$3:$E$53,Calculations!$A$3:$A$53,$B1427)</f>
        <v>0</v>
      </c>
      <c r="K1427" s="107">
        <f>K701/SUMIFS(K$3:K$722,$B$3:$B$722,$B1427)*SUMIFS(Calculations!$E$3:$E$53,Calculations!$A$3:$A$53,$B1427)</f>
        <v>0</v>
      </c>
      <c r="L1427" s="107">
        <f>L701/SUMIFS(L$3:L$722,$B$3:$B$722,$B1427)*SUMIFS(Calculations!$E$3:$E$53,Calculations!$A$3:$A$53,$B1427)</f>
        <v>0</v>
      </c>
      <c r="M1427" s="107">
        <f>M701/SUMIFS(M$3:M$722,$B$3:$B$722,$B1427)*SUMIFS(Calculations!$E$3:$E$53,Calculations!$A$3:$A$53,$B1427)</f>
        <v>0</v>
      </c>
      <c r="N1427" s="107">
        <f>N701/SUMIFS(N$3:N$722,$B$3:$B$722,$B1427)*SUMIFS(Calculations!$E$3:$E$53,Calculations!$A$3:$A$53,$B1427)</f>
        <v>0</v>
      </c>
      <c r="O1427" s="107">
        <f>O701/SUMIFS(O$3:O$722,$B$3:$B$722,$B1427)*SUMIFS(Calculations!$E$3:$E$53,Calculations!$A$3:$A$53,$B1427)</f>
        <v>0</v>
      </c>
      <c r="P1427" s="107">
        <f>P701/SUMIFS(P$3:P$722,$B$3:$B$722,$B1427)*SUMIFS(Calculations!$E$3:$E$53,Calculations!$A$3:$A$53,$B1427)</f>
        <v>0</v>
      </c>
      <c r="Q1427" s="107">
        <f>Q701/SUMIFS(Q$3:Q$722,$B$3:$B$722,$B1427)*SUMIFS(Calculations!$E$3:$E$53,Calculations!$A$3:$A$53,$B1427)</f>
        <v>0</v>
      </c>
      <c r="R1427" s="107">
        <f>R701/SUMIFS(R$3:R$722,$B$3:$B$722,$B1427)*SUMIFS(Calculations!$E$3:$E$53,Calculations!$A$3:$A$53,$B1427)</f>
        <v>0</v>
      </c>
    </row>
    <row r="1428" spans="2:18" ht="15.75" customHeight="1">
      <c r="B1428" s="107" t="s">
        <v>582</v>
      </c>
      <c r="C1428" s="107" t="s">
        <v>448</v>
      </c>
      <c r="D1428" s="107" t="s">
        <v>646</v>
      </c>
      <c r="E1428" s="107" t="str">
        <f t="shared" si="310"/>
        <v>nuclear</v>
      </c>
      <c r="F1428" s="107">
        <f>F702/SUMIFS(F$3:F$722,$B$3:$B$722,$B1428)*SUMIFS(Calculations!$E$3:$E$53,Calculations!$A$3:$A$53,$B1428)</f>
        <v>0</v>
      </c>
      <c r="G1428" s="107">
        <f>G702/SUMIFS(G$3:G$722,$B$3:$B$722,$B1428)*SUMIFS(Calculations!$E$3:$E$53,Calculations!$A$3:$A$53,$B1428)</f>
        <v>0</v>
      </c>
      <c r="H1428" s="107">
        <f>H702/SUMIFS(H$3:H$722,$B$3:$B$722,$B1428)*SUMIFS(Calculations!$E$3:$E$53,Calculations!$A$3:$A$53,$B1428)</f>
        <v>0</v>
      </c>
      <c r="I1428" s="107">
        <f>I702/SUMIFS(I$3:I$722,$B$3:$B$722,$B1428)*SUMIFS(Calculations!$E$3:$E$53,Calculations!$A$3:$A$53,$B1428)</f>
        <v>0</v>
      </c>
      <c r="J1428" s="107">
        <f>J702/SUMIFS(J$3:J$722,$B$3:$B$722,$B1428)*SUMIFS(Calculations!$E$3:$E$53,Calculations!$A$3:$A$53,$B1428)</f>
        <v>0</v>
      </c>
      <c r="K1428" s="107">
        <f>K702/SUMIFS(K$3:K$722,$B$3:$B$722,$B1428)*SUMIFS(Calculations!$E$3:$E$53,Calculations!$A$3:$A$53,$B1428)</f>
        <v>0</v>
      </c>
      <c r="L1428" s="107">
        <f>L702/SUMIFS(L$3:L$722,$B$3:$B$722,$B1428)*SUMIFS(Calculations!$E$3:$E$53,Calculations!$A$3:$A$53,$B1428)</f>
        <v>0</v>
      </c>
      <c r="M1428" s="107">
        <f>M702/SUMIFS(M$3:M$722,$B$3:$B$722,$B1428)*SUMIFS(Calculations!$E$3:$E$53,Calculations!$A$3:$A$53,$B1428)</f>
        <v>0</v>
      </c>
      <c r="N1428" s="107">
        <f>N702/SUMIFS(N$3:N$722,$B$3:$B$722,$B1428)*SUMIFS(Calculations!$E$3:$E$53,Calculations!$A$3:$A$53,$B1428)</f>
        <v>0</v>
      </c>
      <c r="O1428" s="107">
        <f>O702/SUMIFS(O$3:O$722,$B$3:$B$722,$B1428)*SUMIFS(Calculations!$E$3:$E$53,Calculations!$A$3:$A$53,$B1428)</f>
        <v>0</v>
      </c>
      <c r="P1428" s="107">
        <f>P702/SUMIFS(P$3:P$722,$B$3:$B$722,$B1428)*SUMIFS(Calculations!$E$3:$E$53,Calculations!$A$3:$A$53,$B1428)</f>
        <v>0</v>
      </c>
      <c r="Q1428" s="107">
        <f>Q702/SUMIFS(Q$3:Q$722,$B$3:$B$722,$B1428)*SUMIFS(Calculations!$E$3:$E$53,Calculations!$A$3:$A$53,$B1428)</f>
        <v>0</v>
      </c>
      <c r="R1428" s="107">
        <f>R702/SUMIFS(R$3:R$722,$B$3:$B$722,$B1428)*SUMIFS(Calculations!$E$3:$E$53,Calculations!$A$3:$A$53,$B1428)</f>
        <v>0</v>
      </c>
    </row>
    <row r="1429" spans="2:18" ht="15.75" customHeight="1">
      <c r="B1429" s="107" t="s">
        <v>582</v>
      </c>
      <c r="C1429" s="107" t="s">
        <v>448</v>
      </c>
      <c r="D1429" s="107" t="s">
        <v>647</v>
      </c>
      <c r="E1429" s="107" t="str">
        <f t="shared" si="310"/>
        <v>offshore wind</v>
      </c>
      <c r="F1429" s="107">
        <f>F703/SUMIFS(F$3:F$722,$B$3:$B$722,$B1429)*SUMIFS(Calculations!$E$3:$E$53,Calculations!$A$3:$A$53,$B1429)</f>
        <v>0</v>
      </c>
      <c r="G1429" s="107">
        <f>G703/SUMIFS(G$3:G$722,$B$3:$B$722,$B1429)*SUMIFS(Calculations!$E$3:$E$53,Calculations!$A$3:$A$53,$B1429)</f>
        <v>0</v>
      </c>
      <c r="H1429" s="107">
        <f>H703/SUMIFS(H$3:H$722,$B$3:$B$722,$B1429)*SUMIFS(Calculations!$E$3:$E$53,Calculations!$A$3:$A$53,$B1429)</f>
        <v>0</v>
      </c>
      <c r="I1429" s="107">
        <f>I703/SUMIFS(I$3:I$722,$B$3:$B$722,$B1429)*SUMIFS(Calculations!$E$3:$E$53,Calculations!$A$3:$A$53,$B1429)</f>
        <v>0</v>
      </c>
      <c r="J1429" s="107">
        <f>J703/SUMIFS(J$3:J$722,$B$3:$B$722,$B1429)*SUMIFS(Calculations!$E$3:$E$53,Calculations!$A$3:$A$53,$B1429)</f>
        <v>0</v>
      </c>
      <c r="K1429" s="107">
        <f>K703/SUMIFS(K$3:K$722,$B$3:$B$722,$B1429)*SUMIFS(Calculations!$E$3:$E$53,Calculations!$A$3:$A$53,$B1429)</f>
        <v>0</v>
      </c>
      <c r="L1429" s="107">
        <f>L703/SUMIFS(L$3:L$722,$B$3:$B$722,$B1429)*SUMIFS(Calculations!$E$3:$E$53,Calculations!$A$3:$A$53,$B1429)</f>
        <v>0</v>
      </c>
      <c r="M1429" s="107">
        <f>M703/SUMIFS(M$3:M$722,$B$3:$B$722,$B1429)*SUMIFS(Calculations!$E$3:$E$53,Calculations!$A$3:$A$53,$B1429)</f>
        <v>0</v>
      </c>
      <c r="N1429" s="107">
        <f>N703/SUMIFS(N$3:N$722,$B$3:$B$722,$B1429)*SUMIFS(Calculations!$E$3:$E$53,Calculations!$A$3:$A$53,$B1429)</f>
        <v>0</v>
      </c>
      <c r="O1429" s="107">
        <f>O703/SUMIFS(O$3:O$722,$B$3:$B$722,$B1429)*SUMIFS(Calculations!$E$3:$E$53,Calculations!$A$3:$A$53,$B1429)</f>
        <v>0</v>
      </c>
      <c r="P1429" s="107">
        <f>P703/SUMIFS(P$3:P$722,$B$3:$B$722,$B1429)*SUMIFS(Calculations!$E$3:$E$53,Calculations!$A$3:$A$53,$B1429)</f>
        <v>0</v>
      </c>
      <c r="Q1429" s="107">
        <f>Q703/SUMIFS(Q$3:Q$722,$B$3:$B$722,$B1429)*SUMIFS(Calculations!$E$3:$E$53,Calculations!$A$3:$A$53,$B1429)</f>
        <v>0</v>
      </c>
      <c r="R1429" s="107">
        <f>R703/SUMIFS(R$3:R$722,$B$3:$B$722,$B1429)*SUMIFS(Calculations!$E$3:$E$53,Calculations!$A$3:$A$53,$B1429)</f>
        <v>0</v>
      </c>
    </row>
    <row r="1430" spans="2:18" ht="15.75" customHeight="1">
      <c r="B1430" s="107" t="s">
        <v>582</v>
      </c>
      <c r="C1430" s="107" t="s">
        <v>448</v>
      </c>
      <c r="D1430" s="107" t="s">
        <v>648</v>
      </c>
      <c r="E1430" s="107" t="str">
        <f t="shared" si="310"/>
        <v>crude oil</v>
      </c>
      <c r="F1430" s="107">
        <f>F704/SUMIFS(F$3:F$722,$B$3:$B$722,$B1430)*SUMIFS(Calculations!$E$3:$E$53,Calculations!$A$3:$A$53,$B1430)</f>
        <v>0</v>
      </c>
      <c r="G1430" s="107">
        <f>G704/SUMIFS(G$3:G$722,$B$3:$B$722,$B1430)*SUMIFS(Calculations!$E$3:$E$53,Calculations!$A$3:$A$53,$B1430)</f>
        <v>0</v>
      </c>
      <c r="H1430" s="107">
        <f>H704/SUMIFS(H$3:H$722,$B$3:$B$722,$B1430)*SUMIFS(Calculations!$E$3:$E$53,Calculations!$A$3:$A$53,$B1430)</f>
        <v>0</v>
      </c>
      <c r="I1430" s="107">
        <f>I704/SUMIFS(I$3:I$722,$B$3:$B$722,$B1430)*SUMIFS(Calculations!$E$3:$E$53,Calculations!$A$3:$A$53,$B1430)</f>
        <v>0</v>
      </c>
      <c r="J1430" s="107">
        <f>J704/SUMIFS(J$3:J$722,$B$3:$B$722,$B1430)*SUMIFS(Calculations!$E$3:$E$53,Calculations!$A$3:$A$53,$B1430)</f>
        <v>0</v>
      </c>
      <c r="K1430" s="107">
        <f>K704/SUMIFS(K$3:K$722,$B$3:$B$722,$B1430)*SUMIFS(Calculations!$E$3:$E$53,Calculations!$A$3:$A$53,$B1430)</f>
        <v>0</v>
      </c>
      <c r="L1430" s="107">
        <f>L704/SUMIFS(L$3:L$722,$B$3:$B$722,$B1430)*SUMIFS(Calculations!$E$3:$E$53,Calculations!$A$3:$A$53,$B1430)</f>
        <v>0</v>
      </c>
      <c r="M1430" s="107">
        <f>M704/SUMIFS(M$3:M$722,$B$3:$B$722,$B1430)*SUMIFS(Calculations!$E$3:$E$53,Calculations!$A$3:$A$53,$B1430)</f>
        <v>0</v>
      </c>
      <c r="N1430" s="107">
        <f>N704/SUMIFS(N$3:N$722,$B$3:$B$722,$B1430)*SUMIFS(Calculations!$E$3:$E$53,Calculations!$A$3:$A$53,$B1430)</f>
        <v>0</v>
      </c>
      <c r="O1430" s="107">
        <f>O704/SUMIFS(O$3:O$722,$B$3:$B$722,$B1430)*SUMIFS(Calculations!$E$3:$E$53,Calculations!$A$3:$A$53,$B1430)</f>
        <v>0</v>
      </c>
      <c r="P1430" s="107">
        <f>P704/SUMIFS(P$3:P$722,$B$3:$B$722,$B1430)*SUMIFS(Calculations!$E$3:$E$53,Calculations!$A$3:$A$53,$B1430)</f>
        <v>0</v>
      </c>
      <c r="Q1430" s="107">
        <f>Q704/SUMIFS(Q$3:Q$722,$B$3:$B$722,$B1430)*SUMIFS(Calculations!$E$3:$E$53,Calculations!$A$3:$A$53,$B1430)</f>
        <v>0</v>
      </c>
      <c r="R1430" s="107">
        <f>R704/SUMIFS(R$3:R$722,$B$3:$B$722,$B1430)*SUMIFS(Calculations!$E$3:$E$53,Calculations!$A$3:$A$53,$B1430)</f>
        <v>0</v>
      </c>
    </row>
    <row r="1431" spans="2:18" ht="15.75" customHeight="1">
      <c r="B1431" s="107" t="s">
        <v>582</v>
      </c>
      <c r="C1431" s="107" t="s">
        <v>448</v>
      </c>
      <c r="D1431" s="107" t="s">
        <v>649</v>
      </c>
      <c r="E1431" s="107" t="str">
        <f t="shared" si="310"/>
        <v>solar PV</v>
      </c>
      <c r="F1431" s="107">
        <f>F705/SUMIFS(F$3:F$722,$B$3:$B$722,$B1431)*SUMIFS(Calculations!$E$3:$E$53,Calculations!$A$3:$A$53,$B1431)</f>
        <v>0</v>
      </c>
      <c r="G1431" s="107">
        <f>G705/SUMIFS(G$3:G$722,$B$3:$B$722,$B1431)*SUMIFS(Calculations!$E$3:$E$53,Calculations!$A$3:$A$53,$B1431)</f>
        <v>0</v>
      </c>
      <c r="H1431" s="107">
        <f>H705/SUMIFS(H$3:H$722,$B$3:$B$722,$B1431)*SUMIFS(Calculations!$E$3:$E$53,Calculations!$A$3:$A$53,$B1431)</f>
        <v>0</v>
      </c>
      <c r="I1431" s="107">
        <f>I705/SUMIFS(I$3:I$722,$B$3:$B$722,$B1431)*SUMIFS(Calculations!$E$3:$E$53,Calculations!$A$3:$A$53,$B1431)</f>
        <v>0</v>
      </c>
      <c r="J1431" s="107">
        <f>J705/SUMIFS(J$3:J$722,$B$3:$B$722,$B1431)*SUMIFS(Calculations!$E$3:$E$53,Calculations!$A$3:$A$53,$B1431)</f>
        <v>0</v>
      </c>
      <c r="K1431" s="107">
        <f>K705/SUMIFS(K$3:K$722,$B$3:$B$722,$B1431)*SUMIFS(Calculations!$E$3:$E$53,Calculations!$A$3:$A$53,$B1431)</f>
        <v>0</v>
      </c>
      <c r="L1431" s="107">
        <f>L705/SUMIFS(L$3:L$722,$B$3:$B$722,$B1431)*SUMIFS(Calculations!$E$3:$E$53,Calculations!$A$3:$A$53,$B1431)</f>
        <v>0</v>
      </c>
      <c r="M1431" s="107">
        <f>M705/SUMIFS(M$3:M$722,$B$3:$B$722,$B1431)*SUMIFS(Calculations!$E$3:$E$53,Calculations!$A$3:$A$53,$B1431)</f>
        <v>0</v>
      </c>
      <c r="N1431" s="107">
        <f>N705/SUMIFS(N$3:N$722,$B$3:$B$722,$B1431)*SUMIFS(Calculations!$E$3:$E$53,Calculations!$A$3:$A$53,$B1431)</f>
        <v>0</v>
      </c>
      <c r="O1431" s="107">
        <f>O705/SUMIFS(O$3:O$722,$B$3:$B$722,$B1431)*SUMIFS(Calculations!$E$3:$E$53,Calculations!$A$3:$A$53,$B1431)</f>
        <v>0</v>
      </c>
      <c r="P1431" s="107">
        <f>P705/SUMIFS(P$3:P$722,$B$3:$B$722,$B1431)*SUMIFS(Calculations!$E$3:$E$53,Calculations!$A$3:$A$53,$B1431)</f>
        <v>0</v>
      </c>
      <c r="Q1431" s="107">
        <f>Q705/SUMIFS(Q$3:Q$722,$B$3:$B$722,$B1431)*SUMIFS(Calculations!$E$3:$E$53,Calculations!$A$3:$A$53,$B1431)</f>
        <v>0</v>
      </c>
      <c r="R1431" s="107">
        <f>R705/SUMIFS(R$3:R$722,$B$3:$B$722,$B1431)*SUMIFS(Calculations!$E$3:$E$53,Calculations!$A$3:$A$53,$B1431)</f>
        <v>0</v>
      </c>
    </row>
    <row r="1432" spans="2:18" ht="15.75" customHeight="1">
      <c r="B1432" s="107" t="s">
        <v>582</v>
      </c>
      <c r="C1432" s="107" t="s">
        <v>448</v>
      </c>
      <c r="D1432" s="107" t="s">
        <v>650</v>
      </c>
      <c r="E1432" s="107" t="str">
        <f t="shared" si="310"/>
        <v>storage</v>
      </c>
      <c r="F1432" s="107">
        <f>F706/SUMIFS(F$3:F$722,$B$3:$B$722,$B1432)*SUMIFS(Calculations!$E$3:$E$53,Calculations!$A$3:$A$53,$B1432)</f>
        <v>0</v>
      </c>
      <c r="G1432" s="107">
        <f>G706/SUMIFS(G$3:G$722,$B$3:$B$722,$B1432)*SUMIFS(Calculations!$E$3:$E$53,Calculations!$A$3:$A$53,$B1432)</f>
        <v>0</v>
      </c>
      <c r="H1432" s="107">
        <f>H706/SUMIFS(H$3:H$722,$B$3:$B$722,$B1432)*SUMIFS(Calculations!$E$3:$E$53,Calculations!$A$3:$A$53,$B1432)</f>
        <v>0</v>
      </c>
      <c r="I1432" s="107">
        <f>I706/SUMIFS(I$3:I$722,$B$3:$B$722,$B1432)*SUMIFS(Calculations!$E$3:$E$53,Calculations!$A$3:$A$53,$B1432)</f>
        <v>0</v>
      </c>
      <c r="J1432" s="107">
        <f>J706/SUMIFS(J$3:J$722,$B$3:$B$722,$B1432)*SUMIFS(Calculations!$E$3:$E$53,Calculations!$A$3:$A$53,$B1432)</f>
        <v>0</v>
      </c>
      <c r="K1432" s="107">
        <f>K706/SUMIFS(K$3:K$722,$B$3:$B$722,$B1432)*SUMIFS(Calculations!$E$3:$E$53,Calculations!$A$3:$A$53,$B1432)</f>
        <v>0</v>
      </c>
      <c r="L1432" s="107">
        <f>L706/SUMIFS(L$3:L$722,$B$3:$B$722,$B1432)*SUMIFS(Calculations!$E$3:$E$53,Calculations!$A$3:$A$53,$B1432)</f>
        <v>0</v>
      </c>
      <c r="M1432" s="107">
        <f>M706/SUMIFS(M$3:M$722,$B$3:$B$722,$B1432)*SUMIFS(Calculations!$E$3:$E$53,Calculations!$A$3:$A$53,$B1432)</f>
        <v>0</v>
      </c>
      <c r="N1432" s="107">
        <f>N706/SUMIFS(N$3:N$722,$B$3:$B$722,$B1432)*SUMIFS(Calculations!$E$3:$E$53,Calculations!$A$3:$A$53,$B1432)</f>
        <v>0</v>
      </c>
      <c r="O1432" s="107">
        <f>O706/SUMIFS(O$3:O$722,$B$3:$B$722,$B1432)*SUMIFS(Calculations!$E$3:$E$53,Calculations!$A$3:$A$53,$B1432)</f>
        <v>0</v>
      </c>
      <c r="P1432" s="107">
        <f>P706/SUMIFS(P$3:P$722,$B$3:$B$722,$B1432)*SUMIFS(Calculations!$E$3:$E$53,Calculations!$A$3:$A$53,$B1432)</f>
        <v>0</v>
      </c>
      <c r="Q1432" s="107">
        <f>Q706/SUMIFS(Q$3:Q$722,$B$3:$B$722,$B1432)*SUMIFS(Calculations!$E$3:$E$53,Calculations!$A$3:$A$53,$B1432)</f>
        <v>0</v>
      </c>
      <c r="R1432" s="107">
        <f>R706/SUMIFS(R$3:R$722,$B$3:$B$722,$B1432)*SUMIFS(Calculations!$E$3:$E$53,Calculations!$A$3:$A$53,$B1432)</f>
        <v>0</v>
      </c>
    </row>
    <row r="1433" spans="2:18" ht="15.75" customHeight="1">
      <c r="B1433" s="107" t="s">
        <v>582</v>
      </c>
      <c r="C1433" s="107" t="s">
        <v>448</v>
      </c>
      <c r="D1433" s="107" t="s">
        <v>652</v>
      </c>
      <c r="E1433" s="107" t="str">
        <f t="shared" ref="E1433:E1448" si="311">LOOKUP(D1433,$U$2:$V$15,$V$2:$V$15)</f>
        <v>solar PV</v>
      </c>
      <c r="F1433" s="107">
        <f>F707/SUMIFS(F$3:F$722,$B$3:$B$722,$B1433)*SUMIFS(Calculations!$E$3:$E$53,Calculations!$A$3:$A$53,$B1433)</f>
        <v>0</v>
      </c>
      <c r="G1433" s="107">
        <f>G707/SUMIFS(G$3:G$722,$B$3:$B$722,$B1433)*SUMIFS(Calculations!$E$3:$E$53,Calculations!$A$3:$A$53,$B1433)</f>
        <v>0</v>
      </c>
      <c r="H1433" s="107">
        <f>H707/SUMIFS(H$3:H$722,$B$3:$B$722,$B1433)*SUMIFS(Calculations!$E$3:$E$53,Calculations!$A$3:$A$53,$B1433)</f>
        <v>0</v>
      </c>
      <c r="I1433" s="107">
        <f>I707/SUMIFS(I$3:I$722,$B$3:$B$722,$B1433)*SUMIFS(Calculations!$E$3:$E$53,Calculations!$A$3:$A$53,$B1433)</f>
        <v>0</v>
      </c>
      <c r="J1433" s="107">
        <f>J707/SUMIFS(J$3:J$722,$B$3:$B$722,$B1433)*SUMIFS(Calculations!$E$3:$E$53,Calculations!$A$3:$A$53,$B1433)</f>
        <v>0</v>
      </c>
      <c r="K1433" s="107">
        <f>K707/SUMIFS(K$3:K$722,$B$3:$B$722,$B1433)*SUMIFS(Calculations!$E$3:$E$53,Calculations!$A$3:$A$53,$B1433)</f>
        <v>0</v>
      </c>
      <c r="L1433" s="107">
        <f>L707/SUMIFS(L$3:L$722,$B$3:$B$722,$B1433)*SUMIFS(Calculations!$E$3:$E$53,Calculations!$A$3:$A$53,$B1433)</f>
        <v>0</v>
      </c>
      <c r="M1433" s="107">
        <f>M707/SUMIFS(M$3:M$722,$B$3:$B$722,$B1433)*SUMIFS(Calculations!$E$3:$E$53,Calculations!$A$3:$A$53,$B1433)</f>
        <v>0</v>
      </c>
      <c r="N1433" s="107">
        <f>N707/SUMIFS(N$3:N$722,$B$3:$B$722,$B1433)*SUMIFS(Calculations!$E$3:$E$53,Calculations!$A$3:$A$53,$B1433)</f>
        <v>0</v>
      </c>
      <c r="O1433" s="107">
        <f>O707/SUMIFS(O$3:O$722,$B$3:$B$722,$B1433)*SUMIFS(Calculations!$E$3:$E$53,Calculations!$A$3:$A$53,$B1433)</f>
        <v>0</v>
      </c>
      <c r="P1433" s="107">
        <f>P707/SUMIFS(P$3:P$722,$B$3:$B$722,$B1433)*SUMIFS(Calculations!$E$3:$E$53,Calculations!$A$3:$A$53,$B1433)</f>
        <v>0</v>
      </c>
      <c r="Q1433" s="107">
        <f>Q707/SUMIFS(Q$3:Q$722,$B$3:$B$722,$B1433)*SUMIFS(Calculations!$E$3:$E$53,Calculations!$A$3:$A$53,$B1433)</f>
        <v>0</v>
      </c>
      <c r="R1433" s="107">
        <f>R707/SUMIFS(R$3:R$722,$B$3:$B$722,$B1433)*SUMIFS(Calculations!$E$3:$E$53,Calculations!$A$3:$A$53,$B1433)</f>
        <v>0</v>
      </c>
    </row>
    <row r="1434" spans="2:18" ht="15.75" customHeight="1">
      <c r="B1434" s="107" t="s">
        <v>584</v>
      </c>
      <c r="C1434" s="107" t="s">
        <v>448</v>
      </c>
      <c r="D1434" s="107" t="s">
        <v>638</v>
      </c>
      <c r="E1434" s="107" t="str">
        <f t="shared" si="311"/>
        <v>biomass</v>
      </c>
      <c r="F1434" s="107">
        <f>F708/SUMIFS(F$3:F$722,$B$3:$B$722,$B1434)*SUMIFS(Calculations!$E$3:$E$53,Calculations!$A$3:$A$53,$B1434)</f>
        <v>0</v>
      </c>
      <c r="G1434" s="107">
        <f>G708/SUMIFS(G$3:G$722,$B$3:$B$722,$B1434)*SUMIFS(Calculations!$E$3:$E$53,Calculations!$A$3:$A$53,$B1434)</f>
        <v>0</v>
      </c>
      <c r="H1434" s="107">
        <f>H708/SUMIFS(H$3:H$722,$B$3:$B$722,$B1434)*SUMIFS(Calculations!$E$3:$E$53,Calculations!$A$3:$A$53,$B1434)</f>
        <v>0</v>
      </c>
      <c r="I1434" s="107">
        <f>I708/SUMIFS(I$3:I$722,$B$3:$B$722,$B1434)*SUMIFS(Calculations!$E$3:$E$53,Calculations!$A$3:$A$53,$B1434)</f>
        <v>0</v>
      </c>
      <c r="J1434" s="107">
        <f>J708/SUMIFS(J$3:J$722,$B$3:$B$722,$B1434)*SUMIFS(Calculations!$E$3:$E$53,Calculations!$A$3:$A$53,$B1434)</f>
        <v>0</v>
      </c>
      <c r="K1434" s="107">
        <f>K708/SUMIFS(K$3:K$722,$B$3:$B$722,$B1434)*SUMIFS(Calculations!$E$3:$E$53,Calculations!$A$3:$A$53,$B1434)</f>
        <v>0</v>
      </c>
      <c r="L1434" s="107">
        <f>L708/SUMIFS(L$3:L$722,$B$3:$B$722,$B1434)*SUMIFS(Calculations!$E$3:$E$53,Calculations!$A$3:$A$53,$B1434)</f>
        <v>0</v>
      </c>
      <c r="M1434" s="107">
        <f>M708/SUMIFS(M$3:M$722,$B$3:$B$722,$B1434)*SUMIFS(Calculations!$E$3:$E$53,Calculations!$A$3:$A$53,$B1434)</f>
        <v>0</v>
      </c>
      <c r="N1434" s="107">
        <f>N708/SUMIFS(N$3:N$722,$B$3:$B$722,$B1434)*SUMIFS(Calculations!$E$3:$E$53,Calculations!$A$3:$A$53,$B1434)</f>
        <v>0</v>
      </c>
      <c r="O1434" s="107">
        <f>O708/SUMIFS(O$3:O$722,$B$3:$B$722,$B1434)*SUMIFS(Calculations!$E$3:$E$53,Calculations!$A$3:$A$53,$B1434)</f>
        <v>0</v>
      </c>
      <c r="P1434" s="107">
        <f>P708/SUMIFS(P$3:P$722,$B$3:$B$722,$B1434)*SUMIFS(Calculations!$E$3:$E$53,Calculations!$A$3:$A$53,$B1434)</f>
        <v>0</v>
      </c>
      <c r="Q1434" s="107">
        <f>Q708/SUMIFS(Q$3:Q$722,$B$3:$B$722,$B1434)*SUMIFS(Calculations!$E$3:$E$53,Calculations!$A$3:$A$53,$B1434)</f>
        <v>0</v>
      </c>
      <c r="R1434" s="107">
        <f>R708/SUMIFS(R$3:R$722,$B$3:$B$722,$B1434)*SUMIFS(Calculations!$E$3:$E$53,Calculations!$A$3:$A$53,$B1434)</f>
        <v>0</v>
      </c>
    </row>
    <row r="1435" spans="2:18" ht="15.75" customHeight="1">
      <c r="B1435" s="107" t="s">
        <v>584</v>
      </c>
      <c r="C1435" s="107" t="s">
        <v>448</v>
      </c>
      <c r="D1435" s="107" t="s">
        <v>639</v>
      </c>
      <c r="E1435" s="107" t="str">
        <f t="shared" si="311"/>
        <v>hard coal</v>
      </c>
      <c r="F1435" s="107">
        <f>F709/SUMIFS(F$3:F$722,$B$3:$B$722,$B1435)*SUMIFS(Calculations!$E$3:$E$53,Calculations!$A$3:$A$53,$B1435)</f>
        <v>0</v>
      </c>
      <c r="G1435" s="107">
        <f>G709/SUMIFS(G$3:G$722,$B$3:$B$722,$B1435)*SUMIFS(Calculations!$E$3:$E$53,Calculations!$A$3:$A$53,$B1435)</f>
        <v>0</v>
      </c>
      <c r="H1435" s="107">
        <f>H709/SUMIFS(H$3:H$722,$B$3:$B$722,$B1435)*SUMIFS(Calculations!$E$3:$E$53,Calculations!$A$3:$A$53,$B1435)</f>
        <v>0</v>
      </c>
      <c r="I1435" s="107">
        <f>I709/SUMIFS(I$3:I$722,$B$3:$B$722,$B1435)*SUMIFS(Calculations!$E$3:$E$53,Calculations!$A$3:$A$53,$B1435)</f>
        <v>0</v>
      </c>
      <c r="J1435" s="107">
        <f>J709/SUMIFS(J$3:J$722,$B$3:$B$722,$B1435)*SUMIFS(Calculations!$E$3:$E$53,Calculations!$A$3:$A$53,$B1435)</f>
        <v>0</v>
      </c>
      <c r="K1435" s="107">
        <f>K709/SUMIFS(K$3:K$722,$B$3:$B$722,$B1435)*SUMIFS(Calculations!$E$3:$E$53,Calculations!$A$3:$A$53,$B1435)</f>
        <v>0</v>
      </c>
      <c r="L1435" s="107">
        <f>L709/SUMIFS(L$3:L$722,$B$3:$B$722,$B1435)*SUMIFS(Calculations!$E$3:$E$53,Calculations!$A$3:$A$53,$B1435)</f>
        <v>0</v>
      </c>
      <c r="M1435" s="107">
        <f>M709/SUMIFS(M$3:M$722,$B$3:$B$722,$B1435)*SUMIFS(Calculations!$E$3:$E$53,Calculations!$A$3:$A$53,$B1435)</f>
        <v>0</v>
      </c>
      <c r="N1435" s="107">
        <f>N709/SUMIFS(N$3:N$722,$B$3:$B$722,$B1435)*SUMIFS(Calculations!$E$3:$E$53,Calculations!$A$3:$A$53,$B1435)</f>
        <v>0</v>
      </c>
      <c r="O1435" s="107">
        <f>O709/SUMIFS(O$3:O$722,$B$3:$B$722,$B1435)*SUMIFS(Calculations!$E$3:$E$53,Calculations!$A$3:$A$53,$B1435)</f>
        <v>0</v>
      </c>
      <c r="P1435" s="107">
        <f>P709/SUMIFS(P$3:P$722,$B$3:$B$722,$B1435)*SUMIFS(Calculations!$E$3:$E$53,Calculations!$A$3:$A$53,$B1435)</f>
        <v>0</v>
      </c>
      <c r="Q1435" s="107">
        <f>Q709/SUMIFS(Q$3:Q$722,$B$3:$B$722,$B1435)*SUMIFS(Calculations!$E$3:$E$53,Calculations!$A$3:$A$53,$B1435)</f>
        <v>0</v>
      </c>
      <c r="R1435" s="107">
        <f>R709/SUMIFS(R$3:R$722,$B$3:$B$722,$B1435)*SUMIFS(Calculations!$E$3:$E$53,Calculations!$A$3:$A$53,$B1435)</f>
        <v>0</v>
      </c>
    </row>
    <row r="1436" spans="2:18" ht="15.75" customHeight="1">
      <c r="B1436" s="107" t="s">
        <v>584</v>
      </c>
      <c r="C1436" s="107" t="s">
        <v>448</v>
      </c>
      <c r="D1436" s="107" t="s">
        <v>640</v>
      </c>
      <c r="E1436" s="107" t="str">
        <f t="shared" si="311"/>
        <v>solar thermal</v>
      </c>
      <c r="F1436" s="107">
        <f>F710/SUMIFS(F$3:F$722,$B$3:$B$722,$B1436)*SUMIFS(Calculations!$E$3:$E$53,Calculations!$A$3:$A$53,$B1436)</f>
        <v>0</v>
      </c>
      <c r="G1436" s="107">
        <f>G710/SUMIFS(G$3:G$722,$B$3:$B$722,$B1436)*SUMIFS(Calculations!$E$3:$E$53,Calculations!$A$3:$A$53,$B1436)</f>
        <v>0</v>
      </c>
      <c r="H1436" s="107">
        <f>H710/SUMIFS(H$3:H$722,$B$3:$B$722,$B1436)*SUMIFS(Calculations!$E$3:$E$53,Calculations!$A$3:$A$53,$B1436)</f>
        <v>0</v>
      </c>
      <c r="I1436" s="107">
        <f>I710/SUMIFS(I$3:I$722,$B$3:$B$722,$B1436)*SUMIFS(Calculations!$E$3:$E$53,Calculations!$A$3:$A$53,$B1436)</f>
        <v>0</v>
      </c>
      <c r="J1436" s="107">
        <f>J710/SUMIFS(J$3:J$722,$B$3:$B$722,$B1436)*SUMIFS(Calculations!$E$3:$E$53,Calculations!$A$3:$A$53,$B1436)</f>
        <v>0</v>
      </c>
      <c r="K1436" s="107">
        <f>K710/SUMIFS(K$3:K$722,$B$3:$B$722,$B1436)*SUMIFS(Calculations!$E$3:$E$53,Calculations!$A$3:$A$53,$B1436)</f>
        <v>0</v>
      </c>
      <c r="L1436" s="107">
        <f>L710/SUMIFS(L$3:L$722,$B$3:$B$722,$B1436)*SUMIFS(Calculations!$E$3:$E$53,Calculations!$A$3:$A$53,$B1436)</f>
        <v>0</v>
      </c>
      <c r="M1436" s="107">
        <f>M710/SUMIFS(M$3:M$722,$B$3:$B$722,$B1436)*SUMIFS(Calculations!$E$3:$E$53,Calculations!$A$3:$A$53,$B1436)</f>
        <v>0</v>
      </c>
      <c r="N1436" s="107">
        <f>N710/SUMIFS(N$3:N$722,$B$3:$B$722,$B1436)*SUMIFS(Calculations!$E$3:$E$53,Calculations!$A$3:$A$53,$B1436)</f>
        <v>0</v>
      </c>
      <c r="O1436" s="107">
        <f>O710/SUMIFS(O$3:O$722,$B$3:$B$722,$B1436)*SUMIFS(Calculations!$E$3:$E$53,Calculations!$A$3:$A$53,$B1436)</f>
        <v>0</v>
      </c>
      <c r="P1436" s="107">
        <f>P710/SUMIFS(P$3:P$722,$B$3:$B$722,$B1436)*SUMIFS(Calculations!$E$3:$E$53,Calculations!$A$3:$A$53,$B1436)</f>
        <v>0</v>
      </c>
      <c r="Q1436" s="107">
        <f>Q710/SUMIFS(Q$3:Q$722,$B$3:$B$722,$B1436)*SUMIFS(Calculations!$E$3:$E$53,Calculations!$A$3:$A$53,$B1436)</f>
        <v>0</v>
      </c>
      <c r="R1436" s="107">
        <f>R710/SUMIFS(R$3:R$722,$B$3:$B$722,$B1436)*SUMIFS(Calculations!$E$3:$E$53,Calculations!$A$3:$A$53,$B1436)</f>
        <v>0</v>
      </c>
    </row>
    <row r="1437" spans="2:18" ht="15.75" customHeight="1">
      <c r="B1437" s="107" t="s">
        <v>584</v>
      </c>
      <c r="C1437" s="107" t="s">
        <v>448</v>
      </c>
      <c r="D1437" s="107" t="s">
        <v>641</v>
      </c>
      <c r="E1437" s="107" t="str">
        <f t="shared" si="311"/>
        <v>geothermal</v>
      </c>
      <c r="F1437" s="107">
        <f>F711/SUMIFS(F$3:F$722,$B$3:$B$722,$B1437)*SUMIFS(Calculations!$E$3:$E$53,Calculations!$A$3:$A$53,$B1437)</f>
        <v>0</v>
      </c>
      <c r="G1437" s="107">
        <f>G711/SUMIFS(G$3:G$722,$B$3:$B$722,$B1437)*SUMIFS(Calculations!$E$3:$E$53,Calculations!$A$3:$A$53,$B1437)</f>
        <v>0</v>
      </c>
      <c r="H1437" s="107">
        <f>H711/SUMIFS(H$3:H$722,$B$3:$B$722,$B1437)*SUMIFS(Calculations!$E$3:$E$53,Calculations!$A$3:$A$53,$B1437)</f>
        <v>0</v>
      </c>
      <c r="I1437" s="107">
        <f>I711/SUMIFS(I$3:I$722,$B$3:$B$722,$B1437)*SUMIFS(Calculations!$E$3:$E$53,Calculations!$A$3:$A$53,$B1437)</f>
        <v>0</v>
      </c>
      <c r="J1437" s="107">
        <f>J711/SUMIFS(J$3:J$722,$B$3:$B$722,$B1437)*SUMIFS(Calculations!$E$3:$E$53,Calculations!$A$3:$A$53,$B1437)</f>
        <v>0</v>
      </c>
      <c r="K1437" s="107">
        <f>K711/SUMIFS(K$3:K$722,$B$3:$B$722,$B1437)*SUMIFS(Calculations!$E$3:$E$53,Calculations!$A$3:$A$53,$B1437)</f>
        <v>0</v>
      </c>
      <c r="L1437" s="107">
        <f>L711/SUMIFS(L$3:L$722,$B$3:$B$722,$B1437)*SUMIFS(Calculations!$E$3:$E$53,Calculations!$A$3:$A$53,$B1437)</f>
        <v>0</v>
      </c>
      <c r="M1437" s="107">
        <f>M711/SUMIFS(M$3:M$722,$B$3:$B$722,$B1437)*SUMIFS(Calculations!$E$3:$E$53,Calculations!$A$3:$A$53,$B1437)</f>
        <v>0</v>
      </c>
      <c r="N1437" s="107">
        <f>N711/SUMIFS(N$3:N$722,$B$3:$B$722,$B1437)*SUMIFS(Calculations!$E$3:$E$53,Calculations!$A$3:$A$53,$B1437)</f>
        <v>0</v>
      </c>
      <c r="O1437" s="107">
        <f>O711/SUMIFS(O$3:O$722,$B$3:$B$722,$B1437)*SUMIFS(Calculations!$E$3:$E$53,Calculations!$A$3:$A$53,$B1437)</f>
        <v>0</v>
      </c>
      <c r="P1437" s="107">
        <f>P711/SUMIFS(P$3:P$722,$B$3:$B$722,$B1437)*SUMIFS(Calculations!$E$3:$E$53,Calculations!$A$3:$A$53,$B1437)</f>
        <v>0</v>
      </c>
      <c r="Q1437" s="107">
        <f>Q711/SUMIFS(Q$3:Q$722,$B$3:$B$722,$B1437)*SUMIFS(Calculations!$E$3:$E$53,Calculations!$A$3:$A$53,$B1437)</f>
        <v>0</v>
      </c>
      <c r="R1437" s="107">
        <f>R711/SUMIFS(R$3:R$722,$B$3:$B$722,$B1437)*SUMIFS(Calculations!$E$3:$E$53,Calculations!$A$3:$A$53,$B1437)</f>
        <v>0</v>
      </c>
    </row>
    <row r="1438" spans="2:18" ht="15.75" customHeight="1">
      <c r="B1438" s="107" t="s">
        <v>584</v>
      </c>
      <c r="C1438" s="107" t="s">
        <v>448</v>
      </c>
      <c r="D1438" s="107" t="s">
        <v>642</v>
      </c>
      <c r="E1438" s="107" t="str">
        <f t="shared" si="311"/>
        <v>hydro</v>
      </c>
      <c r="F1438" s="107">
        <f>F712/SUMIFS(F$3:F$722,$B$3:$B$722,$B1438)*SUMIFS(Calculations!$E$3:$E$53,Calculations!$A$3:$A$53,$B1438)</f>
        <v>0</v>
      </c>
      <c r="G1438" s="107">
        <f>G712/SUMIFS(G$3:G$722,$B$3:$B$722,$B1438)*SUMIFS(Calculations!$E$3:$E$53,Calculations!$A$3:$A$53,$B1438)</f>
        <v>0</v>
      </c>
      <c r="H1438" s="107">
        <f>H712/SUMIFS(H$3:H$722,$B$3:$B$722,$B1438)*SUMIFS(Calculations!$E$3:$E$53,Calculations!$A$3:$A$53,$B1438)</f>
        <v>0</v>
      </c>
      <c r="I1438" s="107">
        <f>I712/SUMIFS(I$3:I$722,$B$3:$B$722,$B1438)*SUMIFS(Calculations!$E$3:$E$53,Calculations!$A$3:$A$53,$B1438)</f>
        <v>0</v>
      </c>
      <c r="J1438" s="107">
        <f>J712/SUMIFS(J$3:J$722,$B$3:$B$722,$B1438)*SUMIFS(Calculations!$E$3:$E$53,Calculations!$A$3:$A$53,$B1438)</f>
        <v>0</v>
      </c>
      <c r="K1438" s="107">
        <f>K712/SUMIFS(K$3:K$722,$B$3:$B$722,$B1438)*SUMIFS(Calculations!$E$3:$E$53,Calculations!$A$3:$A$53,$B1438)</f>
        <v>0</v>
      </c>
      <c r="L1438" s="107">
        <f>L712/SUMIFS(L$3:L$722,$B$3:$B$722,$B1438)*SUMIFS(Calculations!$E$3:$E$53,Calculations!$A$3:$A$53,$B1438)</f>
        <v>0</v>
      </c>
      <c r="M1438" s="107">
        <f>M712/SUMIFS(M$3:M$722,$B$3:$B$722,$B1438)*SUMIFS(Calculations!$E$3:$E$53,Calculations!$A$3:$A$53,$B1438)</f>
        <v>0</v>
      </c>
      <c r="N1438" s="107">
        <f>N712/SUMIFS(N$3:N$722,$B$3:$B$722,$B1438)*SUMIFS(Calculations!$E$3:$E$53,Calculations!$A$3:$A$53,$B1438)</f>
        <v>0</v>
      </c>
      <c r="O1438" s="107">
        <f>O712/SUMIFS(O$3:O$722,$B$3:$B$722,$B1438)*SUMIFS(Calculations!$E$3:$E$53,Calculations!$A$3:$A$53,$B1438)</f>
        <v>0</v>
      </c>
      <c r="P1438" s="107">
        <f>P712/SUMIFS(P$3:P$722,$B$3:$B$722,$B1438)*SUMIFS(Calculations!$E$3:$E$53,Calculations!$A$3:$A$53,$B1438)</f>
        <v>0</v>
      </c>
      <c r="Q1438" s="107">
        <f>Q712/SUMIFS(Q$3:Q$722,$B$3:$B$722,$B1438)*SUMIFS(Calculations!$E$3:$E$53,Calculations!$A$3:$A$53,$B1438)</f>
        <v>0</v>
      </c>
      <c r="R1438" s="107">
        <f>R712/SUMIFS(R$3:R$722,$B$3:$B$722,$B1438)*SUMIFS(Calculations!$E$3:$E$53,Calculations!$A$3:$A$53,$B1438)</f>
        <v>0</v>
      </c>
    </row>
    <row r="1439" spans="2:18" ht="15.75" customHeight="1">
      <c r="B1439" s="107" t="s">
        <v>584</v>
      </c>
      <c r="C1439" s="107" t="s">
        <v>448</v>
      </c>
      <c r="D1439" s="107" t="s">
        <v>632</v>
      </c>
      <c r="E1439" s="107" t="str">
        <f t="shared" si="311"/>
        <v>hydro</v>
      </c>
      <c r="F1439" s="107">
        <f>F713/SUMIFS(F$3:F$722,$B$3:$B$722,$B1439)*SUMIFS(Calculations!$E$3:$E$53,Calculations!$A$3:$A$53,$B1439)</f>
        <v>0</v>
      </c>
      <c r="G1439" s="107">
        <f>G713/SUMIFS(G$3:G$722,$B$3:$B$722,$B1439)*SUMIFS(Calculations!$E$3:$E$53,Calculations!$A$3:$A$53,$B1439)</f>
        <v>0</v>
      </c>
      <c r="H1439" s="107">
        <f>H713/SUMIFS(H$3:H$722,$B$3:$B$722,$B1439)*SUMIFS(Calculations!$E$3:$E$53,Calculations!$A$3:$A$53,$B1439)</f>
        <v>0</v>
      </c>
      <c r="I1439" s="107">
        <f>I713/SUMIFS(I$3:I$722,$B$3:$B$722,$B1439)*SUMIFS(Calculations!$E$3:$E$53,Calculations!$A$3:$A$53,$B1439)</f>
        <v>0</v>
      </c>
      <c r="J1439" s="107">
        <f>J713/SUMIFS(J$3:J$722,$B$3:$B$722,$B1439)*SUMIFS(Calculations!$E$3:$E$53,Calculations!$A$3:$A$53,$B1439)</f>
        <v>0</v>
      </c>
      <c r="K1439" s="107">
        <f>K713/SUMIFS(K$3:K$722,$B$3:$B$722,$B1439)*SUMIFS(Calculations!$E$3:$E$53,Calculations!$A$3:$A$53,$B1439)</f>
        <v>0</v>
      </c>
      <c r="L1439" s="107">
        <f>L713/SUMIFS(L$3:L$722,$B$3:$B$722,$B1439)*SUMIFS(Calculations!$E$3:$E$53,Calculations!$A$3:$A$53,$B1439)</f>
        <v>0</v>
      </c>
      <c r="M1439" s="107">
        <f>M713/SUMIFS(M$3:M$722,$B$3:$B$722,$B1439)*SUMIFS(Calculations!$E$3:$E$53,Calculations!$A$3:$A$53,$B1439)</f>
        <v>0</v>
      </c>
      <c r="N1439" s="107">
        <f>N713/SUMIFS(N$3:N$722,$B$3:$B$722,$B1439)*SUMIFS(Calculations!$E$3:$E$53,Calculations!$A$3:$A$53,$B1439)</f>
        <v>0</v>
      </c>
      <c r="O1439" s="107">
        <f>O713/SUMIFS(O$3:O$722,$B$3:$B$722,$B1439)*SUMIFS(Calculations!$E$3:$E$53,Calculations!$A$3:$A$53,$B1439)</f>
        <v>0</v>
      </c>
      <c r="P1439" s="107">
        <f>P713/SUMIFS(P$3:P$722,$B$3:$B$722,$B1439)*SUMIFS(Calculations!$E$3:$E$53,Calculations!$A$3:$A$53,$B1439)</f>
        <v>0</v>
      </c>
      <c r="Q1439" s="107">
        <f>Q713/SUMIFS(Q$3:Q$722,$B$3:$B$722,$B1439)*SUMIFS(Calculations!$E$3:$E$53,Calculations!$A$3:$A$53,$B1439)</f>
        <v>0</v>
      </c>
      <c r="R1439" s="107">
        <f>R713/SUMIFS(R$3:R$722,$B$3:$B$722,$B1439)*SUMIFS(Calculations!$E$3:$E$53,Calculations!$A$3:$A$53,$B1439)</f>
        <v>0</v>
      </c>
    </row>
    <row r="1440" spans="2:18" ht="15.75" customHeight="1">
      <c r="B1440" s="107" t="s">
        <v>584</v>
      </c>
      <c r="C1440" s="107" t="s">
        <v>448</v>
      </c>
      <c r="D1440" s="107" t="s">
        <v>643</v>
      </c>
      <c r="E1440" s="107" t="str">
        <f t="shared" si="311"/>
        <v>onshore wind</v>
      </c>
      <c r="F1440" s="107">
        <f>F714/SUMIFS(F$3:F$722,$B$3:$B$722,$B1440)*SUMIFS(Calculations!$E$3:$E$53,Calculations!$A$3:$A$53,$B1440)</f>
        <v>0</v>
      </c>
      <c r="G1440" s="107">
        <f>G714/SUMIFS(G$3:G$722,$B$3:$B$722,$B1440)*SUMIFS(Calculations!$E$3:$E$53,Calculations!$A$3:$A$53,$B1440)</f>
        <v>0</v>
      </c>
      <c r="H1440" s="107">
        <f>H714/SUMIFS(H$3:H$722,$B$3:$B$722,$B1440)*SUMIFS(Calculations!$E$3:$E$53,Calculations!$A$3:$A$53,$B1440)</f>
        <v>0</v>
      </c>
      <c r="I1440" s="107">
        <f>I714/SUMIFS(I$3:I$722,$B$3:$B$722,$B1440)*SUMIFS(Calculations!$E$3:$E$53,Calculations!$A$3:$A$53,$B1440)</f>
        <v>0</v>
      </c>
      <c r="J1440" s="107">
        <f>J714/SUMIFS(J$3:J$722,$B$3:$B$722,$B1440)*SUMIFS(Calculations!$E$3:$E$53,Calculations!$A$3:$A$53,$B1440)</f>
        <v>0</v>
      </c>
      <c r="K1440" s="107">
        <f>K714/SUMIFS(K$3:K$722,$B$3:$B$722,$B1440)*SUMIFS(Calculations!$E$3:$E$53,Calculations!$A$3:$A$53,$B1440)</f>
        <v>0</v>
      </c>
      <c r="L1440" s="107">
        <f>L714/SUMIFS(L$3:L$722,$B$3:$B$722,$B1440)*SUMIFS(Calculations!$E$3:$E$53,Calculations!$A$3:$A$53,$B1440)</f>
        <v>0</v>
      </c>
      <c r="M1440" s="107">
        <f>M714/SUMIFS(M$3:M$722,$B$3:$B$722,$B1440)*SUMIFS(Calculations!$E$3:$E$53,Calculations!$A$3:$A$53,$B1440)</f>
        <v>0</v>
      </c>
      <c r="N1440" s="107">
        <f>N714/SUMIFS(N$3:N$722,$B$3:$B$722,$B1440)*SUMIFS(Calculations!$E$3:$E$53,Calculations!$A$3:$A$53,$B1440)</f>
        <v>0</v>
      </c>
      <c r="O1440" s="107">
        <f>O714/SUMIFS(O$3:O$722,$B$3:$B$722,$B1440)*SUMIFS(Calculations!$E$3:$E$53,Calculations!$A$3:$A$53,$B1440)</f>
        <v>0</v>
      </c>
      <c r="P1440" s="107">
        <f>P714/SUMIFS(P$3:P$722,$B$3:$B$722,$B1440)*SUMIFS(Calculations!$E$3:$E$53,Calculations!$A$3:$A$53,$B1440)</f>
        <v>0</v>
      </c>
      <c r="Q1440" s="107">
        <f>Q714/SUMIFS(Q$3:Q$722,$B$3:$B$722,$B1440)*SUMIFS(Calculations!$E$3:$E$53,Calculations!$A$3:$A$53,$B1440)</f>
        <v>0</v>
      </c>
      <c r="R1440" s="107">
        <f>R714/SUMIFS(R$3:R$722,$B$3:$B$722,$B1440)*SUMIFS(Calculations!$E$3:$E$53,Calculations!$A$3:$A$53,$B1440)</f>
        <v>0</v>
      </c>
    </row>
    <row r="1441" spans="2:18" ht="15.75" customHeight="1">
      <c r="B1441" s="107" t="s">
        <v>584</v>
      </c>
      <c r="C1441" s="107" t="s">
        <v>448</v>
      </c>
      <c r="D1441" s="107" t="s">
        <v>644</v>
      </c>
      <c r="E1441" s="107" t="str">
        <f t="shared" si="311"/>
        <v>natural gas nonpeaker</v>
      </c>
      <c r="F1441" s="107">
        <f>F715/SUMIFS(F$3:F$722,$B$3:$B$722,$B1441)*SUMIFS(Calculations!$E$3:$E$53,Calculations!$A$3:$A$53,$B1441)</f>
        <v>0</v>
      </c>
      <c r="G1441" s="107">
        <f>G715/SUMIFS(G$3:G$722,$B$3:$B$722,$B1441)*SUMIFS(Calculations!$E$3:$E$53,Calculations!$A$3:$A$53,$B1441)</f>
        <v>0</v>
      </c>
      <c r="H1441" s="107">
        <f>H715/SUMIFS(H$3:H$722,$B$3:$B$722,$B1441)*SUMIFS(Calculations!$E$3:$E$53,Calculations!$A$3:$A$53,$B1441)</f>
        <v>0</v>
      </c>
      <c r="I1441" s="107">
        <f>I715/SUMIFS(I$3:I$722,$B$3:$B$722,$B1441)*SUMIFS(Calculations!$E$3:$E$53,Calculations!$A$3:$A$53,$B1441)</f>
        <v>0</v>
      </c>
      <c r="J1441" s="107">
        <f>J715/SUMIFS(J$3:J$722,$B$3:$B$722,$B1441)*SUMIFS(Calculations!$E$3:$E$53,Calculations!$A$3:$A$53,$B1441)</f>
        <v>0</v>
      </c>
      <c r="K1441" s="107">
        <f>K715/SUMIFS(K$3:K$722,$B$3:$B$722,$B1441)*SUMIFS(Calculations!$E$3:$E$53,Calculations!$A$3:$A$53,$B1441)</f>
        <v>0</v>
      </c>
      <c r="L1441" s="107">
        <f>L715/SUMIFS(L$3:L$722,$B$3:$B$722,$B1441)*SUMIFS(Calculations!$E$3:$E$53,Calculations!$A$3:$A$53,$B1441)</f>
        <v>0</v>
      </c>
      <c r="M1441" s="107">
        <f>M715/SUMIFS(M$3:M$722,$B$3:$B$722,$B1441)*SUMIFS(Calculations!$E$3:$E$53,Calculations!$A$3:$A$53,$B1441)</f>
        <v>0</v>
      </c>
      <c r="N1441" s="107">
        <f>N715/SUMIFS(N$3:N$722,$B$3:$B$722,$B1441)*SUMIFS(Calculations!$E$3:$E$53,Calculations!$A$3:$A$53,$B1441)</f>
        <v>0</v>
      </c>
      <c r="O1441" s="107">
        <f>O715/SUMIFS(O$3:O$722,$B$3:$B$722,$B1441)*SUMIFS(Calculations!$E$3:$E$53,Calculations!$A$3:$A$53,$B1441)</f>
        <v>0</v>
      </c>
      <c r="P1441" s="107">
        <f>P715/SUMIFS(P$3:P$722,$B$3:$B$722,$B1441)*SUMIFS(Calculations!$E$3:$E$53,Calculations!$A$3:$A$53,$B1441)</f>
        <v>0</v>
      </c>
      <c r="Q1441" s="107">
        <f>Q715/SUMIFS(Q$3:Q$722,$B$3:$B$722,$B1441)*SUMIFS(Calculations!$E$3:$E$53,Calculations!$A$3:$A$53,$B1441)</f>
        <v>0</v>
      </c>
      <c r="R1441" s="107">
        <f>R715/SUMIFS(R$3:R$722,$B$3:$B$722,$B1441)*SUMIFS(Calculations!$E$3:$E$53,Calculations!$A$3:$A$53,$B1441)</f>
        <v>0</v>
      </c>
    </row>
    <row r="1442" spans="2:18" ht="15.75" customHeight="1">
      <c r="B1442" s="107" t="s">
        <v>584</v>
      </c>
      <c r="C1442" s="107" t="s">
        <v>448</v>
      </c>
      <c r="D1442" s="107" t="s">
        <v>645</v>
      </c>
      <c r="E1442" s="107" t="str">
        <f t="shared" si="311"/>
        <v>natural gas peaker</v>
      </c>
      <c r="F1442" s="107">
        <f>F716/SUMIFS(F$3:F$722,$B$3:$B$722,$B1442)*SUMIFS(Calculations!$E$3:$E$53,Calculations!$A$3:$A$53,$B1442)</f>
        <v>0</v>
      </c>
      <c r="G1442" s="107">
        <f>G716/SUMIFS(G$3:G$722,$B$3:$B$722,$B1442)*SUMIFS(Calculations!$E$3:$E$53,Calculations!$A$3:$A$53,$B1442)</f>
        <v>0</v>
      </c>
      <c r="H1442" s="107">
        <f>H716/SUMIFS(H$3:H$722,$B$3:$B$722,$B1442)*SUMIFS(Calculations!$E$3:$E$53,Calculations!$A$3:$A$53,$B1442)</f>
        <v>0</v>
      </c>
      <c r="I1442" s="107">
        <f>I716/SUMIFS(I$3:I$722,$B$3:$B$722,$B1442)*SUMIFS(Calculations!$E$3:$E$53,Calculations!$A$3:$A$53,$B1442)</f>
        <v>0</v>
      </c>
      <c r="J1442" s="107">
        <f>J716/SUMIFS(J$3:J$722,$B$3:$B$722,$B1442)*SUMIFS(Calculations!$E$3:$E$53,Calculations!$A$3:$A$53,$B1442)</f>
        <v>0</v>
      </c>
      <c r="K1442" s="107">
        <f>K716/SUMIFS(K$3:K$722,$B$3:$B$722,$B1442)*SUMIFS(Calculations!$E$3:$E$53,Calculations!$A$3:$A$53,$B1442)</f>
        <v>0</v>
      </c>
      <c r="L1442" s="107">
        <f>L716/SUMIFS(L$3:L$722,$B$3:$B$722,$B1442)*SUMIFS(Calculations!$E$3:$E$53,Calculations!$A$3:$A$53,$B1442)</f>
        <v>0</v>
      </c>
      <c r="M1442" s="107">
        <f>M716/SUMIFS(M$3:M$722,$B$3:$B$722,$B1442)*SUMIFS(Calculations!$E$3:$E$53,Calculations!$A$3:$A$53,$B1442)</f>
        <v>0</v>
      </c>
      <c r="N1442" s="107">
        <f>N716/SUMIFS(N$3:N$722,$B$3:$B$722,$B1442)*SUMIFS(Calculations!$E$3:$E$53,Calculations!$A$3:$A$53,$B1442)</f>
        <v>0</v>
      </c>
      <c r="O1442" s="107">
        <f>O716/SUMIFS(O$3:O$722,$B$3:$B$722,$B1442)*SUMIFS(Calculations!$E$3:$E$53,Calculations!$A$3:$A$53,$B1442)</f>
        <v>0</v>
      </c>
      <c r="P1442" s="107">
        <f>P716/SUMIFS(P$3:P$722,$B$3:$B$722,$B1442)*SUMIFS(Calculations!$E$3:$E$53,Calculations!$A$3:$A$53,$B1442)</f>
        <v>0</v>
      </c>
      <c r="Q1442" s="107">
        <f>Q716/SUMIFS(Q$3:Q$722,$B$3:$B$722,$B1442)*SUMIFS(Calculations!$E$3:$E$53,Calculations!$A$3:$A$53,$B1442)</f>
        <v>0</v>
      </c>
      <c r="R1442" s="107">
        <f>R716/SUMIFS(R$3:R$722,$B$3:$B$722,$B1442)*SUMIFS(Calculations!$E$3:$E$53,Calculations!$A$3:$A$53,$B1442)</f>
        <v>0</v>
      </c>
    </row>
    <row r="1443" spans="2:18" ht="15.75" customHeight="1">
      <c r="B1443" s="107" t="s">
        <v>584</v>
      </c>
      <c r="C1443" s="107" t="s">
        <v>448</v>
      </c>
      <c r="D1443" s="107" t="s">
        <v>646</v>
      </c>
      <c r="E1443" s="107" t="str">
        <f t="shared" si="311"/>
        <v>nuclear</v>
      </c>
      <c r="F1443" s="107">
        <f>F717/SUMIFS(F$3:F$722,$B$3:$B$722,$B1443)*SUMIFS(Calculations!$E$3:$E$53,Calculations!$A$3:$A$53,$B1443)</f>
        <v>0</v>
      </c>
      <c r="G1443" s="107">
        <f>G717/SUMIFS(G$3:G$722,$B$3:$B$722,$B1443)*SUMIFS(Calculations!$E$3:$E$53,Calculations!$A$3:$A$53,$B1443)</f>
        <v>0</v>
      </c>
      <c r="H1443" s="107">
        <f>H717/SUMIFS(H$3:H$722,$B$3:$B$722,$B1443)*SUMIFS(Calculations!$E$3:$E$53,Calculations!$A$3:$A$53,$B1443)</f>
        <v>0</v>
      </c>
      <c r="I1443" s="107">
        <f>I717/SUMIFS(I$3:I$722,$B$3:$B$722,$B1443)*SUMIFS(Calculations!$E$3:$E$53,Calculations!$A$3:$A$53,$B1443)</f>
        <v>0</v>
      </c>
      <c r="J1443" s="107">
        <f>J717/SUMIFS(J$3:J$722,$B$3:$B$722,$B1443)*SUMIFS(Calculations!$E$3:$E$53,Calculations!$A$3:$A$53,$B1443)</f>
        <v>0</v>
      </c>
      <c r="K1443" s="107">
        <f>K717/SUMIFS(K$3:K$722,$B$3:$B$722,$B1443)*SUMIFS(Calculations!$E$3:$E$53,Calculations!$A$3:$A$53,$B1443)</f>
        <v>0</v>
      </c>
      <c r="L1443" s="107">
        <f>L717/SUMIFS(L$3:L$722,$B$3:$B$722,$B1443)*SUMIFS(Calculations!$E$3:$E$53,Calculations!$A$3:$A$53,$B1443)</f>
        <v>0</v>
      </c>
      <c r="M1443" s="107">
        <f>M717/SUMIFS(M$3:M$722,$B$3:$B$722,$B1443)*SUMIFS(Calculations!$E$3:$E$53,Calculations!$A$3:$A$53,$B1443)</f>
        <v>0</v>
      </c>
      <c r="N1443" s="107">
        <f>N717/SUMIFS(N$3:N$722,$B$3:$B$722,$B1443)*SUMIFS(Calculations!$E$3:$E$53,Calculations!$A$3:$A$53,$B1443)</f>
        <v>0</v>
      </c>
      <c r="O1443" s="107">
        <f>O717/SUMIFS(O$3:O$722,$B$3:$B$722,$B1443)*SUMIFS(Calculations!$E$3:$E$53,Calculations!$A$3:$A$53,$B1443)</f>
        <v>0</v>
      </c>
      <c r="P1443" s="107">
        <f>P717/SUMIFS(P$3:P$722,$B$3:$B$722,$B1443)*SUMIFS(Calculations!$E$3:$E$53,Calculations!$A$3:$A$53,$B1443)</f>
        <v>0</v>
      </c>
      <c r="Q1443" s="107">
        <f>Q717/SUMIFS(Q$3:Q$722,$B$3:$B$722,$B1443)*SUMIFS(Calculations!$E$3:$E$53,Calculations!$A$3:$A$53,$B1443)</f>
        <v>0</v>
      </c>
      <c r="R1443" s="107">
        <f>R717/SUMIFS(R$3:R$722,$B$3:$B$722,$B1443)*SUMIFS(Calculations!$E$3:$E$53,Calculations!$A$3:$A$53,$B1443)</f>
        <v>0</v>
      </c>
    </row>
    <row r="1444" spans="2:18" ht="15.75" customHeight="1">
      <c r="B1444" s="107" t="s">
        <v>584</v>
      </c>
      <c r="C1444" s="107" t="s">
        <v>448</v>
      </c>
      <c r="D1444" s="107" t="s">
        <v>647</v>
      </c>
      <c r="E1444" s="107" t="str">
        <f t="shared" si="311"/>
        <v>offshore wind</v>
      </c>
      <c r="F1444" s="107">
        <f>F718/SUMIFS(F$3:F$722,$B$3:$B$722,$B1444)*SUMIFS(Calculations!$E$3:$E$53,Calculations!$A$3:$A$53,$B1444)</f>
        <v>0</v>
      </c>
      <c r="G1444" s="107">
        <f>G718/SUMIFS(G$3:G$722,$B$3:$B$722,$B1444)*SUMIFS(Calculations!$E$3:$E$53,Calculations!$A$3:$A$53,$B1444)</f>
        <v>0</v>
      </c>
      <c r="H1444" s="107">
        <f>H718/SUMIFS(H$3:H$722,$B$3:$B$722,$B1444)*SUMIFS(Calculations!$E$3:$E$53,Calculations!$A$3:$A$53,$B1444)</f>
        <v>0</v>
      </c>
      <c r="I1444" s="107">
        <f>I718/SUMIFS(I$3:I$722,$B$3:$B$722,$B1444)*SUMIFS(Calculations!$E$3:$E$53,Calculations!$A$3:$A$53,$B1444)</f>
        <v>0</v>
      </c>
      <c r="J1444" s="107">
        <f>J718/SUMIFS(J$3:J$722,$B$3:$B$722,$B1444)*SUMIFS(Calculations!$E$3:$E$53,Calculations!$A$3:$A$53,$B1444)</f>
        <v>0</v>
      </c>
      <c r="K1444" s="107">
        <f>K718/SUMIFS(K$3:K$722,$B$3:$B$722,$B1444)*SUMIFS(Calculations!$E$3:$E$53,Calculations!$A$3:$A$53,$B1444)</f>
        <v>0</v>
      </c>
      <c r="L1444" s="107">
        <f>L718/SUMIFS(L$3:L$722,$B$3:$B$722,$B1444)*SUMIFS(Calculations!$E$3:$E$53,Calculations!$A$3:$A$53,$B1444)</f>
        <v>0</v>
      </c>
      <c r="M1444" s="107">
        <f>M718/SUMIFS(M$3:M$722,$B$3:$B$722,$B1444)*SUMIFS(Calculations!$E$3:$E$53,Calculations!$A$3:$A$53,$B1444)</f>
        <v>0</v>
      </c>
      <c r="N1444" s="107">
        <f>N718/SUMIFS(N$3:N$722,$B$3:$B$722,$B1444)*SUMIFS(Calculations!$E$3:$E$53,Calculations!$A$3:$A$53,$B1444)</f>
        <v>0</v>
      </c>
      <c r="O1444" s="107">
        <f>O718/SUMIFS(O$3:O$722,$B$3:$B$722,$B1444)*SUMIFS(Calculations!$E$3:$E$53,Calculations!$A$3:$A$53,$B1444)</f>
        <v>0</v>
      </c>
      <c r="P1444" s="107">
        <f>P718/SUMIFS(P$3:P$722,$B$3:$B$722,$B1444)*SUMIFS(Calculations!$E$3:$E$53,Calculations!$A$3:$A$53,$B1444)</f>
        <v>0</v>
      </c>
      <c r="Q1444" s="107">
        <f>Q718/SUMIFS(Q$3:Q$722,$B$3:$B$722,$B1444)*SUMIFS(Calculations!$E$3:$E$53,Calculations!$A$3:$A$53,$B1444)</f>
        <v>0</v>
      </c>
      <c r="R1444" s="107">
        <f>R718/SUMIFS(R$3:R$722,$B$3:$B$722,$B1444)*SUMIFS(Calculations!$E$3:$E$53,Calculations!$A$3:$A$53,$B1444)</f>
        <v>0</v>
      </c>
    </row>
    <row r="1445" spans="2:18" ht="15.75" customHeight="1">
      <c r="B1445" s="107" t="s">
        <v>584</v>
      </c>
      <c r="C1445" s="107" t="s">
        <v>448</v>
      </c>
      <c r="D1445" s="107" t="s">
        <v>648</v>
      </c>
      <c r="E1445" s="107" t="str">
        <f t="shared" si="311"/>
        <v>crude oil</v>
      </c>
      <c r="F1445" s="107">
        <f>F719/SUMIFS(F$3:F$722,$B$3:$B$722,$B1445)*SUMIFS(Calculations!$E$3:$E$53,Calculations!$A$3:$A$53,$B1445)</f>
        <v>0</v>
      </c>
      <c r="G1445" s="107">
        <f>G719/SUMIFS(G$3:G$722,$B$3:$B$722,$B1445)*SUMIFS(Calculations!$E$3:$E$53,Calculations!$A$3:$A$53,$B1445)</f>
        <v>0</v>
      </c>
      <c r="H1445" s="107">
        <f>H719/SUMIFS(H$3:H$722,$B$3:$B$722,$B1445)*SUMIFS(Calculations!$E$3:$E$53,Calculations!$A$3:$A$53,$B1445)</f>
        <v>0</v>
      </c>
      <c r="I1445" s="107">
        <f>I719/SUMIFS(I$3:I$722,$B$3:$B$722,$B1445)*SUMIFS(Calculations!$E$3:$E$53,Calculations!$A$3:$A$53,$B1445)</f>
        <v>0</v>
      </c>
      <c r="J1445" s="107">
        <f>J719/SUMIFS(J$3:J$722,$B$3:$B$722,$B1445)*SUMIFS(Calculations!$E$3:$E$53,Calculations!$A$3:$A$53,$B1445)</f>
        <v>0</v>
      </c>
      <c r="K1445" s="107">
        <f>K719/SUMIFS(K$3:K$722,$B$3:$B$722,$B1445)*SUMIFS(Calculations!$E$3:$E$53,Calculations!$A$3:$A$53,$B1445)</f>
        <v>0</v>
      </c>
      <c r="L1445" s="107">
        <f>L719/SUMIFS(L$3:L$722,$B$3:$B$722,$B1445)*SUMIFS(Calculations!$E$3:$E$53,Calculations!$A$3:$A$53,$B1445)</f>
        <v>0</v>
      </c>
      <c r="M1445" s="107">
        <f>M719/SUMIFS(M$3:M$722,$B$3:$B$722,$B1445)*SUMIFS(Calculations!$E$3:$E$53,Calculations!$A$3:$A$53,$B1445)</f>
        <v>0</v>
      </c>
      <c r="N1445" s="107">
        <f>N719/SUMIFS(N$3:N$722,$B$3:$B$722,$B1445)*SUMIFS(Calculations!$E$3:$E$53,Calculations!$A$3:$A$53,$B1445)</f>
        <v>0</v>
      </c>
      <c r="O1445" s="107">
        <f>O719/SUMIFS(O$3:O$722,$B$3:$B$722,$B1445)*SUMIFS(Calculations!$E$3:$E$53,Calculations!$A$3:$A$53,$B1445)</f>
        <v>0</v>
      </c>
      <c r="P1445" s="107">
        <f>P719/SUMIFS(P$3:P$722,$B$3:$B$722,$B1445)*SUMIFS(Calculations!$E$3:$E$53,Calculations!$A$3:$A$53,$B1445)</f>
        <v>0</v>
      </c>
      <c r="Q1445" s="107">
        <f>Q719/SUMIFS(Q$3:Q$722,$B$3:$B$722,$B1445)*SUMIFS(Calculations!$E$3:$E$53,Calculations!$A$3:$A$53,$B1445)</f>
        <v>0</v>
      </c>
      <c r="R1445" s="107">
        <f>R719/SUMIFS(R$3:R$722,$B$3:$B$722,$B1445)*SUMIFS(Calculations!$E$3:$E$53,Calculations!$A$3:$A$53,$B1445)</f>
        <v>0</v>
      </c>
    </row>
    <row r="1446" spans="2:18" ht="15.75" customHeight="1">
      <c r="B1446" s="107" t="s">
        <v>584</v>
      </c>
      <c r="C1446" s="107" t="s">
        <v>448</v>
      </c>
      <c r="D1446" s="107" t="s">
        <v>649</v>
      </c>
      <c r="E1446" s="107" t="str">
        <f t="shared" si="311"/>
        <v>solar PV</v>
      </c>
      <c r="F1446" s="107">
        <f>F720/SUMIFS(F$3:F$722,$B$3:$B$722,$B1446)*SUMIFS(Calculations!$E$3:$E$53,Calculations!$A$3:$A$53,$B1446)</f>
        <v>0</v>
      </c>
      <c r="G1446" s="107">
        <f>G720/SUMIFS(G$3:G$722,$B$3:$B$722,$B1446)*SUMIFS(Calculations!$E$3:$E$53,Calculations!$A$3:$A$53,$B1446)</f>
        <v>0</v>
      </c>
      <c r="H1446" s="107">
        <f>H720/SUMIFS(H$3:H$722,$B$3:$B$722,$B1446)*SUMIFS(Calculations!$E$3:$E$53,Calculations!$A$3:$A$53,$B1446)</f>
        <v>0</v>
      </c>
      <c r="I1446" s="107">
        <f>I720/SUMIFS(I$3:I$722,$B$3:$B$722,$B1446)*SUMIFS(Calculations!$E$3:$E$53,Calculations!$A$3:$A$53,$B1446)</f>
        <v>0</v>
      </c>
      <c r="J1446" s="107">
        <f>J720/SUMIFS(J$3:J$722,$B$3:$B$722,$B1446)*SUMIFS(Calculations!$E$3:$E$53,Calculations!$A$3:$A$53,$B1446)</f>
        <v>0</v>
      </c>
      <c r="K1446" s="107">
        <f>K720/SUMIFS(K$3:K$722,$B$3:$B$722,$B1446)*SUMIFS(Calculations!$E$3:$E$53,Calculations!$A$3:$A$53,$B1446)</f>
        <v>0</v>
      </c>
      <c r="L1446" s="107">
        <f>L720/SUMIFS(L$3:L$722,$B$3:$B$722,$B1446)*SUMIFS(Calculations!$E$3:$E$53,Calculations!$A$3:$A$53,$B1446)</f>
        <v>0</v>
      </c>
      <c r="M1446" s="107">
        <f>M720/SUMIFS(M$3:M$722,$B$3:$B$722,$B1446)*SUMIFS(Calculations!$E$3:$E$53,Calculations!$A$3:$A$53,$B1446)</f>
        <v>0</v>
      </c>
      <c r="N1446" s="107">
        <f>N720/SUMIFS(N$3:N$722,$B$3:$B$722,$B1446)*SUMIFS(Calculations!$E$3:$E$53,Calculations!$A$3:$A$53,$B1446)</f>
        <v>0</v>
      </c>
      <c r="O1446" s="107">
        <f>O720/SUMIFS(O$3:O$722,$B$3:$B$722,$B1446)*SUMIFS(Calculations!$E$3:$E$53,Calculations!$A$3:$A$53,$B1446)</f>
        <v>0</v>
      </c>
      <c r="P1446" s="107">
        <f>P720/SUMIFS(P$3:P$722,$B$3:$B$722,$B1446)*SUMIFS(Calculations!$E$3:$E$53,Calculations!$A$3:$A$53,$B1446)</f>
        <v>0</v>
      </c>
      <c r="Q1446" s="107">
        <f>Q720/SUMIFS(Q$3:Q$722,$B$3:$B$722,$B1446)*SUMIFS(Calculations!$E$3:$E$53,Calculations!$A$3:$A$53,$B1446)</f>
        <v>0</v>
      </c>
      <c r="R1446" s="107">
        <f>R720/SUMIFS(R$3:R$722,$B$3:$B$722,$B1446)*SUMIFS(Calculations!$E$3:$E$53,Calculations!$A$3:$A$53,$B1446)</f>
        <v>0</v>
      </c>
    </row>
    <row r="1447" spans="2:18" ht="15.75" customHeight="1">
      <c r="B1447" s="107" t="s">
        <v>584</v>
      </c>
      <c r="C1447" s="107" t="s">
        <v>448</v>
      </c>
      <c r="D1447" s="107" t="s">
        <v>650</v>
      </c>
      <c r="E1447" s="107" t="str">
        <f t="shared" si="311"/>
        <v>storage</v>
      </c>
      <c r="F1447" s="107">
        <f>F721/SUMIFS(F$3:F$722,$B$3:$B$722,$B1447)*SUMIFS(Calculations!$E$3:$E$53,Calculations!$A$3:$A$53,$B1447)</f>
        <v>0</v>
      </c>
      <c r="G1447" s="107">
        <f>G721/SUMIFS(G$3:G$722,$B$3:$B$722,$B1447)*SUMIFS(Calculations!$E$3:$E$53,Calculations!$A$3:$A$53,$B1447)</f>
        <v>0</v>
      </c>
      <c r="H1447" s="107">
        <f>H721/SUMIFS(H$3:H$722,$B$3:$B$722,$B1447)*SUMIFS(Calculations!$E$3:$E$53,Calculations!$A$3:$A$53,$B1447)</f>
        <v>0</v>
      </c>
      <c r="I1447" s="107">
        <f>I721/SUMIFS(I$3:I$722,$B$3:$B$722,$B1447)*SUMIFS(Calculations!$E$3:$E$53,Calculations!$A$3:$A$53,$B1447)</f>
        <v>0</v>
      </c>
      <c r="J1447" s="107">
        <f>J721/SUMIFS(J$3:J$722,$B$3:$B$722,$B1447)*SUMIFS(Calculations!$E$3:$E$53,Calculations!$A$3:$A$53,$B1447)</f>
        <v>0</v>
      </c>
      <c r="K1447" s="107">
        <f>K721/SUMIFS(K$3:K$722,$B$3:$B$722,$B1447)*SUMIFS(Calculations!$E$3:$E$53,Calculations!$A$3:$A$53,$B1447)</f>
        <v>0</v>
      </c>
      <c r="L1447" s="107">
        <f>L721/SUMIFS(L$3:L$722,$B$3:$B$722,$B1447)*SUMIFS(Calculations!$E$3:$E$53,Calculations!$A$3:$A$53,$B1447)</f>
        <v>0</v>
      </c>
      <c r="M1447" s="107">
        <f>M721/SUMIFS(M$3:M$722,$B$3:$B$722,$B1447)*SUMIFS(Calculations!$E$3:$E$53,Calculations!$A$3:$A$53,$B1447)</f>
        <v>0</v>
      </c>
      <c r="N1447" s="107">
        <f>N721/SUMIFS(N$3:N$722,$B$3:$B$722,$B1447)*SUMIFS(Calculations!$E$3:$E$53,Calculations!$A$3:$A$53,$B1447)</f>
        <v>0</v>
      </c>
      <c r="O1447" s="107">
        <f>O721/SUMIFS(O$3:O$722,$B$3:$B$722,$B1447)*SUMIFS(Calculations!$E$3:$E$53,Calculations!$A$3:$A$53,$B1447)</f>
        <v>0</v>
      </c>
      <c r="P1447" s="107">
        <f>P721/SUMIFS(P$3:P$722,$B$3:$B$722,$B1447)*SUMIFS(Calculations!$E$3:$E$53,Calculations!$A$3:$A$53,$B1447)</f>
        <v>0</v>
      </c>
      <c r="Q1447" s="107">
        <f>Q721/SUMIFS(Q$3:Q$722,$B$3:$B$722,$B1447)*SUMIFS(Calculations!$E$3:$E$53,Calculations!$A$3:$A$53,$B1447)</f>
        <v>0</v>
      </c>
      <c r="R1447" s="107">
        <f>R721/SUMIFS(R$3:R$722,$B$3:$B$722,$B1447)*SUMIFS(Calculations!$E$3:$E$53,Calculations!$A$3:$A$53,$B1447)</f>
        <v>0</v>
      </c>
    </row>
    <row r="1448" spans="2:18" ht="15.75" customHeight="1">
      <c r="B1448" s="107" t="s">
        <v>584</v>
      </c>
      <c r="C1448" s="107" t="s">
        <v>448</v>
      </c>
      <c r="D1448" s="107" t="s">
        <v>652</v>
      </c>
      <c r="E1448" s="107" t="str">
        <f t="shared" si="311"/>
        <v>solar PV</v>
      </c>
      <c r="F1448" s="107">
        <f>F722/SUMIFS(F$3:F$722,$B$3:$B$722,$B1448)*SUMIFS(Calculations!$E$3:$E$53,Calculations!$A$3:$A$53,$B1448)</f>
        <v>0</v>
      </c>
      <c r="G1448" s="107">
        <f>G722/SUMIFS(G$3:G$722,$B$3:$B$722,$B1448)*SUMIFS(Calculations!$E$3:$E$53,Calculations!$A$3:$A$53,$B1448)</f>
        <v>0</v>
      </c>
      <c r="H1448" s="107">
        <f>H722/SUMIFS(H$3:H$722,$B$3:$B$722,$B1448)*SUMIFS(Calculations!$E$3:$E$53,Calculations!$A$3:$A$53,$B1448)</f>
        <v>0</v>
      </c>
      <c r="I1448" s="107">
        <f>I722/SUMIFS(I$3:I$722,$B$3:$B$722,$B1448)*SUMIFS(Calculations!$E$3:$E$53,Calculations!$A$3:$A$53,$B1448)</f>
        <v>0</v>
      </c>
      <c r="J1448" s="107">
        <f>J722/SUMIFS(J$3:J$722,$B$3:$B$722,$B1448)*SUMIFS(Calculations!$E$3:$E$53,Calculations!$A$3:$A$53,$B1448)</f>
        <v>0</v>
      </c>
      <c r="K1448" s="107">
        <f>K722/SUMIFS(K$3:K$722,$B$3:$B$722,$B1448)*SUMIFS(Calculations!$E$3:$E$53,Calculations!$A$3:$A$53,$B1448)</f>
        <v>0</v>
      </c>
      <c r="L1448" s="107">
        <f>L722/SUMIFS(L$3:L$722,$B$3:$B$722,$B1448)*SUMIFS(Calculations!$E$3:$E$53,Calculations!$A$3:$A$53,$B1448)</f>
        <v>0</v>
      </c>
      <c r="M1448" s="107">
        <f>M722/SUMIFS(M$3:M$722,$B$3:$B$722,$B1448)*SUMIFS(Calculations!$E$3:$E$53,Calculations!$A$3:$A$53,$B1448)</f>
        <v>0</v>
      </c>
      <c r="N1448" s="107">
        <f>N722/SUMIFS(N$3:N$722,$B$3:$B$722,$B1448)*SUMIFS(Calculations!$E$3:$E$53,Calculations!$A$3:$A$53,$B1448)</f>
        <v>0</v>
      </c>
      <c r="O1448" s="107">
        <f>O722/SUMIFS(O$3:O$722,$B$3:$B$722,$B1448)*SUMIFS(Calculations!$E$3:$E$53,Calculations!$A$3:$A$53,$B1448)</f>
        <v>0</v>
      </c>
      <c r="P1448" s="107">
        <f>P722/SUMIFS(P$3:P$722,$B$3:$B$722,$B1448)*SUMIFS(Calculations!$E$3:$E$53,Calculations!$A$3:$A$53,$B1448)</f>
        <v>0</v>
      </c>
      <c r="Q1448" s="107">
        <f>Q722/SUMIFS(Q$3:Q$722,$B$3:$B$722,$B1448)*SUMIFS(Calculations!$E$3:$E$53,Calculations!$A$3:$A$53,$B1448)</f>
        <v>0</v>
      </c>
      <c r="R1448" s="107">
        <f>R722/SUMIFS(R$3:R$722,$B$3:$B$722,$B1448)*SUMIFS(Calculations!$E$3:$E$53,Calculations!$A$3:$A$53,$B1448)</f>
        <v>0</v>
      </c>
    </row>
    <row r="1449" spans="2:18" ht="15.75" customHeight="1">
      <c r="B1449" s="107" t="s">
        <v>617</v>
      </c>
      <c r="F1449" s="95">
        <f t="shared" ref="F1449:R1449" si="312">SUM(F729:F1448)</f>
        <v>1.0000000000000002</v>
      </c>
      <c r="G1449" s="95">
        <f t="shared" si="312"/>
        <v>1</v>
      </c>
      <c r="H1449" s="95">
        <f t="shared" si="312"/>
        <v>1</v>
      </c>
      <c r="I1449" s="95">
        <f t="shared" si="312"/>
        <v>1</v>
      </c>
      <c r="J1449" s="95">
        <f t="shared" si="312"/>
        <v>1</v>
      </c>
      <c r="K1449" s="95">
        <f t="shared" si="312"/>
        <v>1</v>
      </c>
      <c r="L1449" s="95">
        <f t="shared" si="312"/>
        <v>1</v>
      </c>
      <c r="M1449" s="95">
        <f t="shared" si="312"/>
        <v>1</v>
      </c>
      <c r="N1449" s="95">
        <f t="shared" si="312"/>
        <v>0.99999999999999978</v>
      </c>
      <c r="O1449" s="95">
        <f t="shared" si="312"/>
        <v>1</v>
      </c>
      <c r="P1449" s="95">
        <f t="shared" si="312"/>
        <v>1.0000000000000002</v>
      </c>
      <c r="Q1449" s="95">
        <f t="shared" si="312"/>
        <v>1.0000000000000004</v>
      </c>
      <c r="R1449" s="95">
        <f t="shared" si="312"/>
        <v>1.0000000000000002</v>
      </c>
    </row>
    <row r="1450" spans="2:18" ht="15.75" customHeight="1"/>
    <row r="1451" spans="2:18" ht="15.75" customHeight="1"/>
    <row r="1452" spans="2:18" ht="15.75" customHeight="1">
      <c r="I1452" s="95"/>
    </row>
  </sheetData>
  <autoFilter ref="B2:R722" xr:uid="{00000000-0009-0000-0000-000004000000}"/>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626FA-9C60-475E-8166-33F72B4D58A5}">
  <dimension ref="A1:AG1000"/>
  <sheetViews>
    <sheetView topLeftCell="I1" workbookViewId="0">
      <selection activeCell="P1" sqref="P1"/>
    </sheetView>
  </sheetViews>
  <sheetFormatPr defaultColWidth="14.40625" defaultRowHeight="15" customHeight="1"/>
  <cols>
    <col min="1" max="10" width="8.7265625" style="92" customWidth="1"/>
    <col min="11" max="11" width="17.54296875" style="92" customWidth="1"/>
    <col min="12" max="16" width="8.7265625" style="92" customWidth="1"/>
    <col min="17" max="17" width="34.1328125" style="92" customWidth="1"/>
    <col min="18" max="18" width="14.86328125" style="92" customWidth="1"/>
    <col min="19" max="33" width="8.7265625" style="92" customWidth="1"/>
    <col min="34" max="16384" width="14.40625" style="92"/>
  </cols>
  <sheetData>
    <row r="1" spans="1:18" ht="15.95" customHeight="1" thickBot="1">
      <c r="A1" s="137" t="s">
        <v>372</v>
      </c>
      <c r="B1" s="137" t="s">
        <v>690</v>
      </c>
      <c r="C1" s="137" t="s">
        <v>691</v>
      </c>
      <c r="D1" s="137" t="s">
        <v>620</v>
      </c>
      <c r="E1" s="137" t="s">
        <v>692</v>
      </c>
      <c r="F1" s="137" t="s">
        <v>115</v>
      </c>
      <c r="G1" s="137" t="s">
        <v>693</v>
      </c>
      <c r="H1" s="137" t="s">
        <v>694</v>
      </c>
      <c r="I1" s="138" t="s">
        <v>695</v>
      </c>
      <c r="J1" s="138" t="s">
        <v>696</v>
      </c>
      <c r="K1" s="138" t="s">
        <v>697</v>
      </c>
      <c r="L1" s="91"/>
      <c r="M1" s="91"/>
      <c r="N1" s="139" t="s">
        <v>610</v>
      </c>
      <c r="O1" s="91" t="str">
        <f>About!B2</f>
        <v>OK</v>
      </c>
      <c r="P1" s="91"/>
      <c r="Q1" s="91"/>
      <c r="R1" s="91"/>
    </row>
    <row r="2" spans="1:18" ht="15.95" customHeight="1" thickBot="1">
      <c r="A2" s="137" t="s">
        <v>698</v>
      </c>
      <c r="B2" s="137" t="s">
        <v>699</v>
      </c>
      <c r="C2" s="140">
        <v>9000</v>
      </c>
      <c r="D2" s="140">
        <v>0</v>
      </c>
      <c r="E2" s="140">
        <v>9000</v>
      </c>
      <c r="F2" s="137"/>
      <c r="G2" s="140">
        <v>1</v>
      </c>
      <c r="H2" s="140">
        <v>2</v>
      </c>
      <c r="I2" s="141" t="s">
        <v>581</v>
      </c>
      <c r="J2" s="141" t="s">
        <v>581</v>
      </c>
      <c r="K2" s="141" t="s">
        <v>700</v>
      </c>
      <c r="L2" s="91" t="str">
        <f t="shared" ref="L2:L65" si="0">IF(AND(K2="Different",OR(I2 = $O$1,J2=$O$1)),E2,"")</f>
        <v/>
      </c>
      <c r="M2" s="91" t="str">
        <f t="shared" ref="M2:M65" si="1">IF(L2&lt;&gt;"",IF(I2=$O$1,J2,I2),"")</f>
        <v/>
      </c>
      <c r="N2" s="142"/>
      <c r="O2" s="91"/>
      <c r="P2" s="91"/>
      <c r="Q2" s="91"/>
      <c r="R2" s="91"/>
    </row>
    <row r="3" spans="1:18" ht="37.5" customHeight="1" thickBot="1">
      <c r="A3" s="137" t="s">
        <v>698</v>
      </c>
      <c r="B3" s="137" t="s">
        <v>701</v>
      </c>
      <c r="C3" s="140">
        <v>9804</v>
      </c>
      <c r="D3" s="140">
        <v>0</v>
      </c>
      <c r="E3" s="140">
        <v>9804</v>
      </c>
      <c r="F3" s="137"/>
      <c r="G3" s="140">
        <v>1</v>
      </c>
      <c r="H3" s="140">
        <v>4</v>
      </c>
      <c r="I3" s="141" t="s">
        <v>581</v>
      </c>
      <c r="J3" s="141" t="s">
        <v>581</v>
      </c>
      <c r="K3" s="141" t="s">
        <v>700</v>
      </c>
      <c r="L3" s="91" t="str">
        <f t="shared" si="0"/>
        <v/>
      </c>
      <c r="M3" s="91" t="str">
        <f t="shared" si="1"/>
        <v/>
      </c>
      <c r="N3" s="91"/>
      <c r="O3" s="91"/>
      <c r="P3" s="91"/>
      <c r="Q3" s="143" t="s">
        <v>702</v>
      </c>
      <c r="R3" s="91" t="s">
        <v>703</v>
      </c>
    </row>
    <row r="4" spans="1:18" ht="15.95" customHeight="1" thickBot="1">
      <c r="A4" s="137" t="s">
        <v>699</v>
      </c>
      <c r="B4" s="137" t="s">
        <v>704</v>
      </c>
      <c r="C4" s="140">
        <v>1942</v>
      </c>
      <c r="D4" s="140">
        <v>0</v>
      </c>
      <c r="E4" s="140">
        <v>1942</v>
      </c>
      <c r="F4" s="137"/>
      <c r="G4" s="140">
        <v>2</v>
      </c>
      <c r="H4" s="140">
        <v>3</v>
      </c>
      <c r="I4" s="141" t="s">
        <v>581</v>
      </c>
      <c r="J4" s="141" t="s">
        <v>581</v>
      </c>
      <c r="K4" s="141" t="s">
        <v>700</v>
      </c>
      <c r="L4" s="91" t="str">
        <f t="shared" si="0"/>
        <v/>
      </c>
      <c r="M4" s="91" t="str">
        <f t="shared" si="1"/>
        <v/>
      </c>
      <c r="N4" s="91"/>
      <c r="O4" s="91"/>
      <c r="P4" s="91" t="s">
        <v>535</v>
      </c>
      <c r="Q4" s="91">
        <f>SUMIFS($L$2:$L$312,$M$2:$M$312,P4)</f>
        <v>0</v>
      </c>
      <c r="R4" s="91">
        <f t="shared" ref="R4:R53" si="2">Q4/$Q$54</f>
        <v>0</v>
      </c>
    </row>
    <row r="5" spans="1:18" ht="15.95" customHeight="1" thickBot="1">
      <c r="A5" s="137" t="s">
        <v>699</v>
      </c>
      <c r="B5" s="137" t="s">
        <v>701</v>
      </c>
      <c r="C5" s="140">
        <v>4252</v>
      </c>
      <c r="D5" s="140">
        <v>0</v>
      </c>
      <c r="E5" s="140">
        <v>4252</v>
      </c>
      <c r="F5" s="137"/>
      <c r="G5" s="140">
        <v>2</v>
      </c>
      <c r="H5" s="140">
        <v>4</v>
      </c>
      <c r="I5" s="141" t="s">
        <v>581</v>
      </c>
      <c r="J5" s="141" t="s">
        <v>581</v>
      </c>
      <c r="K5" s="141" t="s">
        <v>700</v>
      </c>
      <c r="L5" s="91" t="str">
        <f t="shared" si="0"/>
        <v/>
      </c>
      <c r="M5" s="91" t="str">
        <f t="shared" si="1"/>
        <v/>
      </c>
      <c r="N5" s="91"/>
      <c r="O5" s="91"/>
      <c r="P5" s="91" t="s">
        <v>536</v>
      </c>
      <c r="Q5" s="91">
        <f t="shared" ref="Q5:Q53" si="3">SUMIFS($L$2:$L$312,$M$2:$M$312,P5)</f>
        <v>0</v>
      </c>
      <c r="R5" s="91">
        <f t="shared" si="2"/>
        <v>0</v>
      </c>
    </row>
    <row r="6" spans="1:18" ht="15.95" customHeight="1" thickBot="1">
      <c r="A6" s="137" t="s">
        <v>699</v>
      </c>
      <c r="B6" s="137" t="s">
        <v>705</v>
      </c>
      <c r="C6" s="140">
        <v>15397</v>
      </c>
      <c r="D6" s="140">
        <v>0</v>
      </c>
      <c r="E6" s="140">
        <v>15397</v>
      </c>
      <c r="F6" s="137"/>
      <c r="G6" s="140">
        <v>2</v>
      </c>
      <c r="H6" s="140">
        <v>5</v>
      </c>
      <c r="I6" s="141" t="s">
        <v>581</v>
      </c>
      <c r="J6" s="141" t="s">
        <v>571</v>
      </c>
      <c r="K6" s="141" t="s">
        <v>706</v>
      </c>
      <c r="L6" s="91" t="str">
        <f t="shared" si="0"/>
        <v/>
      </c>
      <c r="M6" s="91" t="str">
        <f t="shared" si="1"/>
        <v/>
      </c>
      <c r="N6" s="91"/>
      <c r="O6" s="91"/>
      <c r="P6" s="91" t="s">
        <v>537</v>
      </c>
      <c r="Q6" s="91">
        <f t="shared" si="3"/>
        <v>0</v>
      </c>
      <c r="R6" s="91">
        <f t="shared" si="2"/>
        <v>0</v>
      </c>
    </row>
    <row r="7" spans="1:18" ht="15.95" customHeight="1" thickBot="1">
      <c r="A7" s="137" t="s">
        <v>699</v>
      </c>
      <c r="B7" s="137" t="s">
        <v>707</v>
      </c>
      <c r="C7" s="140">
        <v>5207</v>
      </c>
      <c r="D7" s="140">
        <v>0</v>
      </c>
      <c r="E7" s="140">
        <v>5207</v>
      </c>
      <c r="F7" s="137"/>
      <c r="G7" s="140">
        <v>2</v>
      </c>
      <c r="H7" s="140">
        <v>14</v>
      </c>
      <c r="I7" s="141" t="s">
        <v>581</v>
      </c>
      <c r="J7" s="141" t="s">
        <v>546</v>
      </c>
      <c r="K7" s="141" t="s">
        <v>706</v>
      </c>
      <c r="L7" s="91" t="str">
        <f t="shared" si="0"/>
        <v/>
      </c>
      <c r="M7" s="91" t="str">
        <f t="shared" si="1"/>
        <v/>
      </c>
      <c r="N7" s="91"/>
      <c r="O7" s="91"/>
      <c r="P7" s="91" t="s">
        <v>538</v>
      </c>
      <c r="Q7" s="91">
        <f t="shared" si="3"/>
        <v>4211.4130137000002</v>
      </c>
      <c r="R7" s="91">
        <f t="shared" si="2"/>
        <v>0.48506281404091639</v>
      </c>
    </row>
    <row r="8" spans="1:18" ht="15.95" customHeight="1" thickBot="1">
      <c r="A8" s="137" t="s">
        <v>704</v>
      </c>
      <c r="B8" s="137" t="s">
        <v>701</v>
      </c>
      <c r="C8" s="140">
        <v>9721</v>
      </c>
      <c r="D8" s="140">
        <v>0</v>
      </c>
      <c r="E8" s="140">
        <v>9721</v>
      </c>
      <c r="F8" s="137"/>
      <c r="G8" s="140">
        <v>3</v>
      </c>
      <c r="H8" s="140">
        <v>4</v>
      </c>
      <c r="I8" s="141" t="s">
        <v>581</v>
      </c>
      <c r="J8" s="141" t="s">
        <v>581</v>
      </c>
      <c r="K8" s="141" t="s">
        <v>700</v>
      </c>
      <c r="L8" s="91" t="str">
        <f t="shared" si="0"/>
        <v/>
      </c>
      <c r="M8" s="91" t="str">
        <f t="shared" si="1"/>
        <v/>
      </c>
      <c r="N8" s="91"/>
      <c r="O8" s="91"/>
      <c r="P8" s="91" t="s">
        <v>539</v>
      </c>
      <c r="Q8" s="91">
        <f t="shared" si="3"/>
        <v>0</v>
      </c>
      <c r="R8" s="91">
        <f t="shared" si="2"/>
        <v>0</v>
      </c>
    </row>
    <row r="9" spans="1:18" ht="15.95" customHeight="1" thickBot="1">
      <c r="A9" s="137" t="s">
        <v>704</v>
      </c>
      <c r="B9" s="137" t="s">
        <v>705</v>
      </c>
      <c r="C9" s="140">
        <v>762</v>
      </c>
      <c r="D9" s="140">
        <v>0</v>
      </c>
      <c r="E9" s="140">
        <v>762</v>
      </c>
      <c r="F9" s="137"/>
      <c r="G9" s="140">
        <v>3</v>
      </c>
      <c r="H9" s="140">
        <v>5</v>
      </c>
      <c r="I9" s="141" t="s">
        <v>581</v>
      </c>
      <c r="J9" s="141" t="s">
        <v>571</v>
      </c>
      <c r="K9" s="141" t="s">
        <v>706</v>
      </c>
      <c r="L9" s="91" t="str">
        <f t="shared" si="0"/>
        <v/>
      </c>
      <c r="M9" s="91" t="str">
        <f t="shared" si="1"/>
        <v/>
      </c>
      <c r="N9" s="91"/>
      <c r="O9" s="91"/>
      <c r="P9" s="91" t="s">
        <v>540</v>
      </c>
      <c r="Q9" s="91">
        <f t="shared" si="3"/>
        <v>0</v>
      </c>
      <c r="R9" s="91">
        <f t="shared" si="2"/>
        <v>0</v>
      </c>
    </row>
    <row r="10" spans="1:18" ht="15.95" customHeight="1" thickBot="1">
      <c r="A10" s="137" t="s">
        <v>704</v>
      </c>
      <c r="B10" s="137" t="s">
        <v>707</v>
      </c>
      <c r="C10" s="140">
        <v>8360</v>
      </c>
      <c r="D10" s="140">
        <v>0</v>
      </c>
      <c r="E10" s="140">
        <v>8360</v>
      </c>
      <c r="F10" s="137"/>
      <c r="G10" s="140">
        <v>3</v>
      </c>
      <c r="H10" s="140">
        <v>14</v>
      </c>
      <c r="I10" s="141" t="s">
        <v>581</v>
      </c>
      <c r="J10" s="141" t="s">
        <v>546</v>
      </c>
      <c r="K10" s="141" t="s">
        <v>706</v>
      </c>
      <c r="L10" s="91" t="str">
        <f t="shared" si="0"/>
        <v/>
      </c>
      <c r="M10" s="91" t="str">
        <f t="shared" si="1"/>
        <v/>
      </c>
      <c r="N10" s="91"/>
      <c r="O10" s="91"/>
      <c r="P10" s="91" t="s">
        <v>541</v>
      </c>
      <c r="Q10" s="91">
        <f t="shared" si="3"/>
        <v>0</v>
      </c>
      <c r="R10" s="91">
        <f t="shared" si="2"/>
        <v>0</v>
      </c>
    </row>
    <row r="11" spans="1:18" ht="15.95" customHeight="1" thickBot="1">
      <c r="A11" s="137" t="s">
        <v>704</v>
      </c>
      <c r="B11" s="137" t="s">
        <v>708</v>
      </c>
      <c r="C11" s="140">
        <v>2843</v>
      </c>
      <c r="D11" s="140">
        <v>0</v>
      </c>
      <c r="E11" s="140">
        <v>2843</v>
      </c>
      <c r="F11" s="137"/>
      <c r="G11" s="140">
        <v>3</v>
      </c>
      <c r="H11" s="140">
        <v>17</v>
      </c>
      <c r="I11" s="141" t="s">
        <v>581</v>
      </c>
      <c r="J11" s="141" t="s">
        <v>560</v>
      </c>
      <c r="K11" s="141" t="s">
        <v>706</v>
      </c>
      <c r="L11" s="91" t="str">
        <f t="shared" si="0"/>
        <v/>
      </c>
      <c r="M11" s="91" t="str">
        <f t="shared" si="1"/>
        <v/>
      </c>
      <c r="N11" s="91"/>
      <c r="O11" s="91"/>
      <c r="P11" s="91" t="s">
        <v>542</v>
      </c>
      <c r="Q11" s="91">
        <f t="shared" si="3"/>
        <v>0</v>
      </c>
      <c r="R11" s="91">
        <f t="shared" si="2"/>
        <v>0</v>
      </c>
    </row>
    <row r="12" spans="1:18" ht="15.95" customHeight="1" thickBot="1">
      <c r="A12" s="137" t="s">
        <v>705</v>
      </c>
      <c r="B12" s="137" t="s">
        <v>709</v>
      </c>
      <c r="C12" s="140">
        <v>3809</v>
      </c>
      <c r="D12" s="140">
        <v>0</v>
      </c>
      <c r="E12" s="140">
        <v>3809</v>
      </c>
      <c r="F12" s="137"/>
      <c r="G12" s="140">
        <v>5</v>
      </c>
      <c r="H12" s="140">
        <v>6</v>
      </c>
      <c r="I12" s="141" t="s">
        <v>571</v>
      </c>
      <c r="J12" s="141" t="s">
        <v>571</v>
      </c>
      <c r="K12" s="141" t="s">
        <v>700</v>
      </c>
      <c r="L12" s="91" t="str">
        <f t="shared" si="0"/>
        <v/>
      </c>
      <c r="M12" s="91" t="str">
        <f t="shared" si="1"/>
        <v/>
      </c>
      <c r="N12" s="91"/>
      <c r="O12" s="91"/>
      <c r="P12" s="91" t="s">
        <v>543</v>
      </c>
      <c r="Q12" s="91">
        <f t="shared" si="3"/>
        <v>0</v>
      </c>
      <c r="R12" s="91">
        <f t="shared" si="2"/>
        <v>0</v>
      </c>
    </row>
    <row r="13" spans="1:18" ht="15.95" customHeight="1" thickBot="1">
      <c r="A13" s="137" t="s">
        <v>705</v>
      </c>
      <c r="B13" s="137" t="s">
        <v>710</v>
      </c>
      <c r="C13" s="140">
        <v>1778</v>
      </c>
      <c r="D13" s="140">
        <v>0</v>
      </c>
      <c r="E13" s="140">
        <v>1778</v>
      </c>
      <c r="F13" s="137"/>
      <c r="G13" s="140">
        <v>5</v>
      </c>
      <c r="H13" s="140">
        <v>7</v>
      </c>
      <c r="I13" s="141" t="s">
        <v>571</v>
      </c>
      <c r="J13" s="141" t="s">
        <v>571</v>
      </c>
      <c r="K13" s="141" t="s">
        <v>700</v>
      </c>
      <c r="L13" s="91" t="str">
        <f t="shared" si="0"/>
        <v/>
      </c>
      <c r="M13" s="91" t="str">
        <f t="shared" si="1"/>
        <v/>
      </c>
      <c r="N13" s="91"/>
      <c r="O13" s="91"/>
      <c r="P13" s="91" t="s">
        <v>544</v>
      </c>
      <c r="Q13" s="91">
        <f t="shared" si="3"/>
        <v>0</v>
      </c>
      <c r="R13" s="91">
        <f t="shared" si="2"/>
        <v>0</v>
      </c>
    </row>
    <row r="14" spans="1:18" ht="15.95" customHeight="1" thickBot="1">
      <c r="A14" s="137" t="s">
        <v>705</v>
      </c>
      <c r="B14" s="137" t="s">
        <v>711</v>
      </c>
      <c r="C14" s="140">
        <v>0</v>
      </c>
      <c r="D14" s="140">
        <v>2780</v>
      </c>
      <c r="E14" s="140">
        <v>4370.9939999999997</v>
      </c>
      <c r="F14" s="137"/>
      <c r="G14" s="140">
        <v>5</v>
      </c>
      <c r="H14" s="140">
        <v>10</v>
      </c>
      <c r="I14" s="141" t="s">
        <v>571</v>
      </c>
      <c r="J14" s="141" t="s">
        <v>539</v>
      </c>
      <c r="K14" s="141" t="s">
        <v>706</v>
      </c>
      <c r="L14" s="91" t="str">
        <f t="shared" si="0"/>
        <v/>
      </c>
      <c r="M14" s="91" t="str">
        <f t="shared" si="1"/>
        <v/>
      </c>
      <c r="N14" s="91"/>
      <c r="O14" s="91"/>
      <c r="P14" s="91" t="s">
        <v>545</v>
      </c>
      <c r="Q14" s="91">
        <f t="shared" si="3"/>
        <v>0</v>
      </c>
      <c r="R14" s="91">
        <f t="shared" si="2"/>
        <v>0</v>
      </c>
    </row>
    <row r="15" spans="1:18" ht="15.95" customHeight="1" thickBot="1">
      <c r="A15" s="137" t="s">
        <v>705</v>
      </c>
      <c r="B15" s="137" t="s">
        <v>707</v>
      </c>
      <c r="C15" s="140">
        <v>352</v>
      </c>
      <c r="D15" s="140">
        <v>0</v>
      </c>
      <c r="E15" s="140">
        <v>352</v>
      </c>
      <c r="F15" s="137"/>
      <c r="G15" s="140">
        <v>5</v>
      </c>
      <c r="H15" s="140">
        <v>14</v>
      </c>
      <c r="I15" s="141" t="s">
        <v>571</v>
      </c>
      <c r="J15" s="141" t="s">
        <v>546</v>
      </c>
      <c r="K15" s="141" t="s">
        <v>706</v>
      </c>
      <c r="L15" s="91" t="str">
        <f t="shared" si="0"/>
        <v/>
      </c>
      <c r="M15" s="91" t="str">
        <f t="shared" si="1"/>
        <v/>
      </c>
      <c r="N15" s="91"/>
      <c r="O15" s="91"/>
      <c r="P15" s="91" t="s">
        <v>546</v>
      </c>
      <c r="Q15" s="91">
        <f t="shared" si="3"/>
        <v>0</v>
      </c>
      <c r="R15" s="91">
        <f t="shared" si="2"/>
        <v>0</v>
      </c>
    </row>
    <row r="16" spans="1:18" ht="15.95" customHeight="1" thickBot="1">
      <c r="A16" s="137" t="s">
        <v>705</v>
      </c>
      <c r="B16" s="137" t="s">
        <v>712</v>
      </c>
      <c r="C16" s="140">
        <v>478</v>
      </c>
      <c r="D16" s="140">
        <v>0</v>
      </c>
      <c r="E16" s="140">
        <v>478</v>
      </c>
      <c r="F16" s="137"/>
      <c r="G16" s="140">
        <v>5</v>
      </c>
      <c r="H16" s="140">
        <v>15</v>
      </c>
      <c r="I16" s="141" t="s">
        <v>571</v>
      </c>
      <c r="J16" s="141" t="s">
        <v>546</v>
      </c>
      <c r="K16" s="141" t="s">
        <v>706</v>
      </c>
      <c r="L16" s="91" t="str">
        <f t="shared" si="0"/>
        <v/>
      </c>
      <c r="M16" s="91" t="str">
        <f t="shared" si="1"/>
        <v/>
      </c>
      <c r="N16" s="91"/>
      <c r="O16" s="91"/>
      <c r="P16" s="91" t="s">
        <v>547</v>
      </c>
      <c r="Q16" s="91">
        <f t="shared" si="3"/>
        <v>0</v>
      </c>
      <c r="R16" s="91">
        <f t="shared" si="2"/>
        <v>0</v>
      </c>
    </row>
    <row r="17" spans="1:18" ht="15.95" customHeight="1" thickBot="1">
      <c r="A17" s="137" t="s">
        <v>709</v>
      </c>
      <c r="B17" s="137" t="s">
        <v>710</v>
      </c>
      <c r="C17" s="140">
        <v>797</v>
      </c>
      <c r="D17" s="140">
        <v>0</v>
      </c>
      <c r="E17" s="140">
        <v>797</v>
      </c>
      <c r="F17" s="137"/>
      <c r="G17" s="140">
        <v>6</v>
      </c>
      <c r="H17" s="140">
        <v>7</v>
      </c>
      <c r="I17" s="141" t="s">
        <v>571</v>
      </c>
      <c r="J17" s="141" t="s">
        <v>571</v>
      </c>
      <c r="K17" s="141" t="s">
        <v>700</v>
      </c>
      <c r="L17" s="91" t="str">
        <f t="shared" si="0"/>
        <v/>
      </c>
      <c r="M17" s="91" t="str">
        <f t="shared" si="1"/>
        <v/>
      </c>
      <c r="N17" s="91"/>
      <c r="O17" s="91"/>
      <c r="P17" s="91" t="s">
        <v>548</v>
      </c>
      <c r="Q17" s="91">
        <f t="shared" si="3"/>
        <v>0</v>
      </c>
      <c r="R17" s="91">
        <f t="shared" si="2"/>
        <v>0</v>
      </c>
    </row>
    <row r="18" spans="1:18" ht="15.95" customHeight="1" thickBot="1">
      <c r="A18" s="137" t="s">
        <v>709</v>
      </c>
      <c r="B18" s="137" t="s">
        <v>713</v>
      </c>
      <c r="C18" s="140">
        <v>1939</v>
      </c>
      <c r="D18" s="140">
        <v>0</v>
      </c>
      <c r="E18" s="140">
        <v>1939</v>
      </c>
      <c r="F18" s="137"/>
      <c r="G18" s="140">
        <v>6</v>
      </c>
      <c r="H18" s="140">
        <v>8</v>
      </c>
      <c r="I18" s="141" t="s">
        <v>571</v>
      </c>
      <c r="J18" s="141" t="s">
        <v>539</v>
      </c>
      <c r="K18" s="141" t="s">
        <v>706</v>
      </c>
      <c r="L18" s="91" t="str">
        <f t="shared" si="0"/>
        <v/>
      </c>
      <c r="M18" s="91" t="str">
        <f t="shared" si="1"/>
        <v/>
      </c>
      <c r="N18" s="91"/>
      <c r="O18" s="91"/>
      <c r="P18" s="91" t="s">
        <v>549</v>
      </c>
      <c r="Q18" s="91">
        <f t="shared" si="3"/>
        <v>0</v>
      </c>
      <c r="R18" s="91">
        <f t="shared" si="2"/>
        <v>0</v>
      </c>
    </row>
    <row r="19" spans="1:18" ht="15.95" customHeight="1" thickBot="1">
      <c r="A19" s="137" t="s">
        <v>709</v>
      </c>
      <c r="B19" s="137" t="s">
        <v>714</v>
      </c>
      <c r="C19" s="140">
        <v>2366.8812429999998</v>
      </c>
      <c r="D19" s="140">
        <v>0</v>
      </c>
      <c r="E19" s="140">
        <v>2366.8812429999998</v>
      </c>
      <c r="F19" s="137"/>
      <c r="G19" s="140">
        <v>6</v>
      </c>
      <c r="H19" s="140">
        <v>9</v>
      </c>
      <c r="I19" s="141" t="s">
        <v>571</v>
      </c>
      <c r="J19" s="141" t="s">
        <v>539</v>
      </c>
      <c r="K19" s="141" t="s">
        <v>706</v>
      </c>
      <c r="L19" s="91" t="str">
        <f t="shared" si="0"/>
        <v/>
      </c>
      <c r="M19" s="91" t="str">
        <f t="shared" si="1"/>
        <v/>
      </c>
      <c r="N19" s="91"/>
      <c r="O19" s="91"/>
      <c r="P19" s="91" t="s">
        <v>550</v>
      </c>
      <c r="Q19" s="91">
        <f t="shared" si="3"/>
        <v>330.43775647799998</v>
      </c>
      <c r="R19" s="91">
        <f t="shared" si="2"/>
        <v>3.8059213736856133E-2</v>
      </c>
    </row>
    <row r="20" spans="1:18" ht="15.95" customHeight="1" thickBot="1">
      <c r="A20" s="137" t="s">
        <v>710</v>
      </c>
      <c r="B20" s="137" t="s">
        <v>713</v>
      </c>
      <c r="C20" s="140">
        <v>50</v>
      </c>
      <c r="D20" s="140">
        <v>0</v>
      </c>
      <c r="E20" s="140">
        <v>50</v>
      </c>
      <c r="F20" s="137"/>
      <c r="G20" s="140">
        <v>7</v>
      </c>
      <c r="H20" s="140">
        <v>8</v>
      </c>
      <c r="I20" s="141" t="s">
        <v>571</v>
      </c>
      <c r="J20" s="141" t="s">
        <v>539</v>
      </c>
      <c r="K20" s="141" t="s">
        <v>706</v>
      </c>
      <c r="L20" s="91" t="str">
        <f t="shared" si="0"/>
        <v/>
      </c>
      <c r="M20" s="91" t="str">
        <f t="shared" si="1"/>
        <v/>
      </c>
      <c r="N20" s="91"/>
      <c r="O20" s="91"/>
      <c r="P20" s="91" t="s">
        <v>551</v>
      </c>
      <c r="Q20" s="91">
        <f t="shared" si="3"/>
        <v>0</v>
      </c>
      <c r="R20" s="91">
        <f t="shared" si="2"/>
        <v>0</v>
      </c>
    </row>
    <row r="21" spans="1:18" ht="15.75" customHeight="1" thickBot="1">
      <c r="A21" s="137" t="s">
        <v>710</v>
      </c>
      <c r="B21" s="137" t="s">
        <v>715</v>
      </c>
      <c r="C21" s="140">
        <v>1</v>
      </c>
      <c r="D21" s="140">
        <v>0</v>
      </c>
      <c r="E21" s="140">
        <v>1</v>
      </c>
      <c r="F21" s="137"/>
      <c r="G21" s="140">
        <v>7</v>
      </c>
      <c r="H21" s="140">
        <v>12</v>
      </c>
      <c r="I21" s="141" t="s">
        <v>571</v>
      </c>
      <c r="J21" s="141" t="s">
        <v>562</v>
      </c>
      <c r="K21" s="141" t="s">
        <v>706</v>
      </c>
      <c r="L21" s="91" t="str">
        <f t="shared" si="0"/>
        <v/>
      </c>
      <c r="M21" s="91" t="str">
        <f t="shared" si="1"/>
        <v/>
      </c>
      <c r="N21" s="91"/>
      <c r="O21" s="91"/>
      <c r="P21" s="91" t="s">
        <v>552</v>
      </c>
      <c r="Q21" s="91">
        <f t="shared" si="3"/>
        <v>0</v>
      </c>
      <c r="R21" s="91">
        <f t="shared" si="2"/>
        <v>0</v>
      </c>
    </row>
    <row r="22" spans="1:18" ht="15.75" customHeight="1" thickBot="1">
      <c r="A22" s="137" t="s">
        <v>710</v>
      </c>
      <c r="B22" s="137" t="s">
        <v>712</v>
      </c>
      <c r="C22" s="140">
        <v>1303</v>
      </c>
      <c r="D22" s="140">
        <v>0</v>
      </c>
      <c r="E22" s="140">
        <v>1303</v>
      </c>
      <c r="F22" s="137"/>
      <c r="G22" s="140">
        <v>7</v>
      </c>
      <c r="H22" s="140">
        <v>15</v>
      </c>
      <c r="I22" s="141" t="s">
        <v>571</v>
      </c>
      <c r="J22" s="141" t="s">
        <v>546</v>
      </c>
      <c r="K22" s="141" t="s">
        <v>706</v>
      </c>
      <c r="L22" s="91" t="str">
        <f t="shared" si="0"/>
        <v/>
      </c>
      <c r="M22" s="91" t="str">
        <f t="shared" si="1"/>
        <v/>
      </c>
      <c r="N22" s="91"/>
      <c r="O22" s="91"/>
      <c r="P22" s="91" t="s">
        <v>553</v>
      </c>
      <c r="Q22" s="91">
        <f t="shared" si="3"/>
        <v>0</v>
      </c>
      <c r="R22" s="91">
        <f t="shared" si="2"/>
        <v>0</v>
      </c>
    </row>
    <row r="23" spans="1:18" ht="15.75" customHeight="1" thickBot="1">
      <c r="A23" s="137" t="s">
        <v>713</v>
      </c>
      <c r="B23" s="137" t="s">
        <v>714</v>
      </c>
      <c r="C23" s="140">
        <v>85.182120879999999</v>
      </c>
      <c r="D23" s="140">
        <v>0</v>
      </c>
      <c r="E23" s="140">
        <v>85.182120879999999</v>
      </c>
      <c r="F23" s="137"/>
      <c r="G23" s="140">
        <v>8</v>
      </c>
      <c r="H23" s="140">
        <v>9</v>
      </c>
      <c r="I23" s="141" t="s">
        <v>539</v>
      </c>
      <c r="J23" s="141" t="s">
        <v>539</v>
      </c>
      <c r="K23" s="141" t="s">
        <v>700</v>
      </c>
      <c r="L23" s="91" t="str">
        <f t="shared" si="0"/>
        <v/>
      </c>
      <c r="M23" s="91" t="str">
        <f t="shared" si="1"/>
        <v/>
      </c>
      <c r="N23" s="91"/>
      <c r="O23" s="91"/>
      <c r="P23" s="91" t="s">
        <v>554</v>
      </c>
      <c r="Q23" s="91">
        <f t="shared" si="3"/>
        <v>0</v>
      </c>
      <c r="R23" s="91">
        <f t="shared" si="2"/>
        <v>0</v>
      </c>
    </row>
    <row r="24" spans="1:18" ht="15.75" customHeight="1" thickBot="1">
      <c r="A24" s="137" t="s">
        <v>713</v>
      </c>
      <c r="B24" s="137" t="s">
        <v>715</v>
      </c>
      <c r="C24" s="140">
        <v>300</v>
      </c>
      <c r="D24" s="140">
        <v>0</v>
      </c>
      <c r="E24" s="140">
        <v>300</v>
      </c>
      <c r="F24" s="137"/>
      <c r="G24" s="140">
        <v>8</v>
      </c>
      <c r="H24" s="140">
        <v>12</v>
      </c>
      <c r="I24" s="141" t="s">
        <v>539</v>
      </c>
      <c r="J24" s="141" t="s">
        <v>562</v>
      </c>
      <c r="K24" s="141" t="s">
        <v>706</v>
      </c>
      <c r="L24" s="91" t="str">
        <f t="shared" si="0"/>
        <v/>
      </c>
      <c r="M24" s="91" t="str">
        <f t="shared" si="1"/>
        <v/>
      </c>
      <c r="N24" s="91"/>
      <c r="O24" s="91"/>
      <c r="P24" s="91" t="s">
        <v>555</v>
      </c>
      <c r="Q24" s="91">
        <f t="shared" si="3"/>
        <v>0</v>
      </c>
      <c r="R24" s="91">
        <f t="shared" si="2"/>
        <v>0</v>
      </c>
    </row>
    <row r="25" spans="1:18" ht="15.75" customHeight="1" thickBot="1">
      <c r="A25" s="137" t="s">
        <v>714</v>
      </c>
      <c r="B25" s="137" t="s">
        <v>711</v>
      </c>
      <c r="C25" s="140">
        <v>8242</v>
      </c>
      <c r="D25" s="140">
        <v>0</v>
      </c>
      <c r="E25" s="140">
        <v>8242</v>
      </c>
      <c r="F25" s="137"/>
      <c r="G25" s="140">
        <v>9</v>
      </c>
      <c r="H25" s="140">
        <v>10</v>
      </c>
      <c r="I25" s="141" t="s">
        <v>539</v>
      </c>
      <c r="J25" s="141" t="s">
        <v>539</v>
      </c>
      <c r="K25" s="141" t="s">
        <v>700</v>
      </c>
      <c r="L25" s="91" t="str">
        <f t="shared" si="0"/>
        <v/>
      </c>
      <c r="M25" s="91" t="str">
        <f t="shared" si="1"/>
        <v/>
      </c>
      <c r="N25" s="91"/>
      <c r="O25" s="91"/>
      <c r="P25" s="91" t="s">
        <v>556</v>
      </c>
      <c r="Q25" s="91">
        <f t="shared" si="3"/>
        <v>0</v>
      </c>
      <c r="R25" s="91">
        <f t="shared" si="2"/>
        <v>0</v>
      </c>
    </row>
    <row r="26" spans="1:18" ht="15.75" customHeight="1" thickBot="1">
      <c r="A26" s="137" t="s">
        <v>714</v>
      </c>
      <c r="B26" s="137" t="s">
        <v>715</v>
      </c>
      <c r="C26" s="140">
        <v>105.86217329999999</v>
      </c>
      <c r="D26" s="140">
        <v>0</v>
      </c>
      <c r="E26" s="140">
        <v>105.86217329999999</v>
      </c>
      <c r="F26" s="137"/>
      <c r="G26" s="140">
        <v>9</v>
      </c>
      <c r="H26" s="140">
        <v>12</v>
      </c>
      <c r="I26" s="141" t="s">
        <v>539</v>
      </c>
      <c r="J26" s="141" t="s">
        <v>562</v>
      </c>
      <c r="K26" s="141" t="s">
        <v>706</v>
      </c>
      <c r="L26" s="91" t="str">
        <f t="shared" si="0"/>
        <v/>
      </c>
      <c r="M26" s="91" t="str">
        <f t="shared" si="1"/>
        <v/>
      </c>
      <c r="N26" s="91"/>
      <c r="O26" s="91"/>
      <c r="P26" s="91" t="s">
        <v>557</v>
      </c>
      <c r="Q26" s="91">
        <f t="shared" si="3"/>
        <v>0</v>
      </c>
      <c r="R26" s="91">
        <f t="shared" si="2"/>
        <v>0</v>
      </c>
    </row>
    <row r="27" spans="1:18" ht="15.75" customHeight="1" thickBot="1">
      <c r="A27" s="137" t="s">
        <v>711</v>
      </c>
      <c r="B27" s="137" t="s">
        <v>716</v>
      </c>
      <c r="C27" s="140">
        <v>7240</v>
      </c>
      <c r="D27" s="140">
        <v>0</v>
      </c>
      <c r="E27" s="140">
        <v>7240</v>
      </c>
      <c r="F27" s="137"/>
      <c r="G27" s="140">
        <v>10</v>
      </c>
      <c r="H27" s="140">
        <v>11</v>
      </c>
      <c r="I27" s="141" t="s">
        <v>539</v>
      </c>
      <c r="J27" s="141" t="s">
        <v>539</v>
      </c>
      <c r="K27" s="141" t="s">
        <v>700</v>
      </c>
      <c r="L27" s="91" t="str">
        <f t="shared" si="0"/>
        <v/>
      </c>
      <c r="M27" s="91" t="str">
        <f t="shared" si="1"/>
        <v/>
      </c>
      <c r="N27" s="91"/>
      <c r="O27" s="91"/>
      <c r="P27" s="91" t="s">
        <v>558</v>
      </c>
      <c r="Q27" s="91">
        <f t="shared" si="3"/>
        <v>0</v>
      </c>
      <c r="R27" s="91">
        <f t="shared" si="2"/>
        <v>0</v>
      </c>
    </row>
    <row r="28" spans="1:18" ht="15.75" customHeight="1" thickBot="1">
      <c r="A28" s="137" t="s">
        <v>711</v>
      </c>
      <c r="B28" s="137" t="s">
        <v>715</v>
      </c>
      <c r="C28" s="140">
        <v>7.8781152260000002</v>
      </c>
      <c r="D28" s="140">
        <v>0</v>
      </c>
      <c r="E28" s="140">
        <v>7.8781152260000002</v>
      </c>
      <c r="F28" s="137"/>
      <c r="G28" s="140">
        <v>10</v>
      </c>
      <c r="H28" s="140">
        <v>12</v>
      </c>
      <c r="I28" s="141" t="s">
        <v>539</v>
      </c>
      <c r="J28" s="141" t="s">
        <v>562</v>
      </c>
      <c r="K28" s="141" t="s">
        <v>706</v>
      </c>
      <c r="L28" s="91" t="str">
        <f t="shared" si="0"/>
        <v/>
      </c>
      <c r="M28" s="91" t="str">
        <f t="shared" si="1"/>
        <v/>
      </c>
      <c r="N28" s="91"/>
      <c r="O28" s="91"/>
      <c r="P28" s="91" t="s">
        <v>559</v>
      </c>
      <c r="Q28" s="91">
        <f t="shared" si="3"/>
        <v>35.362517099999998</v>
      </c>
      <c r="R28" s="91">
        <f t="shared" si="2"/>
        <v>4.0729897543404234E-3</v>
      </c>
    </row>
    <row r="29" spans="1:18" ht="15.75" customHeight="1" thickBot="1">
      <c r="A29" s="137" t="s">
        <v>711</v>
      </c>
      <c r="B29" s="137" t="s">
        <v>717</v>
      </c>
      <c r="C29" s="140">
        <v>2283</v>
      </c>
      <c r="D29" s="140">
        <v>0</v>
      </c>
      <c r="E29" s="140">
        <v>2283</v>
      </c>
      <c r="F29" s="137"/>
      <c r="G29" s="140">
        <v>10</v>
      </c>
      <c r="H29" s="140">
        <v>13</v>
      </c>
      <c r="I29" s="141" t="s">
        <v>539</v>
      </c>
      <c r="J29" s="141" t="s">
        <v>562</v>
      </c>
      <c r="K29" s="141" t="s">
        <v>706</v>
      </c>
      <c r="L29" s="91" t="str">
        <f t="shared" si="0"/>
        <v/>
      </c>
      <c r="M29" s="91" t="str">
        <f t="shared" si="1"/>
        <v/>
      </c>
      <c r="N29" s="91"/>
      <c r="O29" s="91"/>
      <c r="P29" s="91" t="s">
        <v>560</v>
      </c>
      <c r="Q29" s="91">
        <f t="shared" si="3"/>
        <v>0</v>
      </c>
      <c r="R29" s="91">
        <f t="shared" si="2"/>
        <v>0</v>
      </c>
    </row>
    <row r="30" spans="1:18" ht="15.75" customHeight="1" thickBot="1">
      <c r="A30" s="137" t="s">
        <v>711</v>
      </c>
      <c r="B30" s="137" t="s">
        <v>718</v>
      </c>
      <c r="C30" s="140">
        <v>0</v>
      </c>
      <c r="D30" s="140">
        <v>1920</v>
      </c>
      <c r="E30" s="140">
        <v>3018.8159999999998</v>
      </c>
      <c r="F30" s="137"/>
      <c r="G30" s="140">
        <v>10</v>
      </c>
      <c r="H30" s="140">
        <v>25</v>
      </c>
      <c r="I30" s="141" t="s">
        <v>539</v>
      </c>
      <c r="J30" s="141" t="s">
        <v>578</v>
      </c>
      <c r="K30" s="141" t="s">
        <v>706</v>
      </c>
      <c r="L30" s="91" t="str">
        <f t="shared" si="0"/>
        <v/>
      </c>
      <c r="M30" s="91" t="str">
        <f t="shared" si="1"/>
        <v/>
      </c>
      <c r="N30" s="91"/>
      <c r="O30" s="91"/>
      <c r="P30" s="91" t="s">
        <v>561</v>
      </c>
      <c r="Q30" s="91">
        <f t="shared" si="3"/>
        <v>0</v>
      </c>
      <c r="R30" s="91">
        <f t="shared" si="2"/>
        <v>0</v>
      </c>
    </row>
    <row r="31" spans="1:18" ht="15.75" customHeight="1" thickBot="1">
      <c r="A31" s="137" t="s">
        <v>711</v>
      </c>
      <c r="B31" s="137" t="s">
        <v>719</v>
      </c>
      <c r="C31" s="140">
        <v>1746</v>
      </c>
      <c r="D31" s="140">
        <v>0</v>
      </c>
      <c r="E31" s="140">
        <v>1746</v>
      </c>
      <c r="F31" s="137"/>
      <c r="G31" s="140">
        <v>10</v>
      </c>
      <c r="H31" s="140">
        <v>27</v>
      </c>
      <c r="I31" s="141" t="s">
        <v>539</v>
      </c>
      <c r="J31" s="141" t="s">
        <v>537</v>
      </c>
      <c r="K31" s="141" t="s">
        <v>706</v>
      </c>
      <c r="L31" s="91" t="str">
        <f t="shared" si="0"/>
        <v/>
      </c>
      <c r="M31" s="91" t="str">
        <f t="shared" si="1"/>
        <v/>
      </c>
      <c r="N31" s="91"/>
      <c r="O31" s="91"/>
      <c r="P31" s="91" t="s">
        <v>562</v>
      </c>
      <c r="Q31" s="91">
        <f t="shared" si="3"/>
        <v>0</v>
      </c>
      <c r="R31" s="91">
        <f t="shared" si="2"/>
        <v>0</v>
      </c>
    </row>
    <row r="32" spans="1:18" ht="15.75" customHeight="1" thickBot="1">
      <c r="A32" s="137" t="s">
        <v>711</v>
      </c>
      <c r="B32" s="137" t="s">
        <v>720</v>
      </c>
      <c r="C32" s="140">
        <v>1204.407438</v>
      </c>
      <c r="D32" s="140">
        <v>0</v>
      </c>
      <c r="E32" s="140">
        <v>1204.407438</v>
      </c>
      <c r="F32" s="137"/>
      <c r="G32" s="140">
        <v>10</v>
      </c>
      <c r="H32" s="140">
        <v>28</v>
      </c>
      <c r="I32" s="141" t="s">
        <v>539</v>
      </c>
      <c r="J32" s="141" t="s">
        <v>537</v>
      </c>
      <c r="K32" s="141" t="s">
        <v>706</v>
      </c>
      <c r="L32" s="91" t="str">
        <f t="shared" si="0"/>
        <v/>
      </c>
      <c r="M32" s="91" t="str">
        <f t="shared" si="1"/>
        <v/>
      </c>
      <c r="N32" s="91"/>
      <c r="O32" s="91"/>
      <c r="P32" s="91" t="s">
        <v>563</v>
      </c>
      <c r="Q32" s="91">
        <f t="shared" si="3"/>
        <v>0</v>
      </c>
      <c r="R32" s="91">
        <f t="shared" si="2"/>
        <v>0</v>
      </c>
    </row>
    <row r="33" spans="1:18" ht="15.75" customHeight="1" thickBot="1">
      <c r="A33" s="137" t="s">
        <v>711</v>
      </c>
      <c r="B33" s="137" t="s">
        <v>721</v>
      </c>
      <c r="C33" s="140">
        <v>947</v>
      </c>
      <c r="D33" s="140">
        <v>0</v>
      </c>
      <c r="E33" s="140">
        <v>947</v>
      </c>
      <c r="F33" s="137"/>
      <c r="G33" s="140">
        <v>10</v>
      </c>
      <c r="H33" s="140">
        <v>136</v>
      </c>
      <c r="I33" s="141" t="s">
        <v>539</v>
      </c>
      <c r="J33" s="141" t="s">
        <v>722</v>
      </c>
      <c r="K33" s="141" t="s">
        <v>706</v>
      </c>
      <c r="L33" s="91" t="str">
        <f t="shared" si="0"/>
        <v/>
      </c>
      <c r="M33" s="91" t="str">
        <f t="shared" si="1"/>
        <v/>
      </c>
      <c r="N33" s="91"/>
      <c r="O33" s="91"/>
      <c r="P33" s="91" t="s">
        <v>564</v>
      </c>
      <c r="Q33" s="91">
        <f t="shared" si="3"/>
        <v>0</v>
      </c>
      <c r="R33" s="91">
        <f t="shared" si="2"/>
        <v>0</v>
      </c>
    </row>
    <row r="34" spans="1:18" ht="15.75" customHeight="1" thickBot="1">
      <c r="A34" s="137" t="s">
        <v>716</v>
      </c>
      <c r="B34" s="137" t="s">
        <v>723</v>
      </c>
      <c r="C34" s="140">
        <v>500</v>
      </c>
      <c r="D34" s="140">
        <v>0</v>
      </c>
      <c r="E34" s="140">
        <v>500</v>
      </c>
      <c r="F34" s="137"/>
      <c r="G34" s="140">
        <v>11</v>
      </c>
      <c r="H34" s="140">
        <v>135</v>
      </c>
      <c r="I34" s="141" t="s">
        <v>539</v>
      </c>
      <c r="J34" s="141" t="s">
        <v>722</v>
      </c>
      <c r="K34" s="141" t="s">
        <v>706</v>
      </c>
      <c r="L34" s="91" t="str">
        <f t="shared" si="0"/>
        <v/>
      </c>
      <c r="M34" s="91" t="str">
        <f t="shared" si="1"/>
        <v/>
      </c>
      <c r="N34" s="91"/>
      <c r="O34" s="91"/>
      <c r="P34" s="91" t="s">
        <v>565</v>
      </c>
      <c r="Q34" s="91">
        <f t="shared" si="3"/>
        <v>0</v>
      </c>
      <c r="R34" s="91">
        <f t="shared" si="2"/>
        <v>0</v>
      </c>
    </row>
    <row r="35" spans="1:18" ht="15.75" customHeight="1" thickBot="1">
      <c r="A35" s="137" t="s">
        <v>715</v>
      </c>
      <c r="B35" s="137" t="s">
        <v>717</v>
      </c>
      <c r="C35" s="140">
        <v>252.87110569999999</v>
      </c>
      <c r="D35" s="140">
        <v>0</v>
      </c>
      <c r="E35" s="140">
        <v>252.87110569999999</v>
      </c>
      <c r="F35" s="137"/>
      <c r="G35" s="140">
        <v>12</v>
      </c>
      <c r="H35" s="140">
        <v>13</v>
      </c>
      <c r="I35" s="141" t="s">
        <v>562</v>
      </c>
      <c r="J35" s="141" t="s">
        <v>562</v>
      </c>
      <c r="K35" s="141" t="s">
        <v>700</v>
      </c>
      <c r="L35" s="91" t="str">
        <f t="shared" si="0"/>
        <v/>
      </c>
      <c r="M35" s="91" t="str">
        <f t="shared" si="1"/>
        <v/>
      </c>
      <c r="N35" s="91"/>
      <c r="O35" s="91"/>
      <c r="P35" s="91" t="s">
        <v>566</v>
      </c>
      <c r="Q35" s="91">
        <f t="shared" si="3"/>
        <v>0</v>
      </c>
      <c r="R35" s="91">
        <f t="shared" si="2"/>
        <v>0</v>
      </c>
    </row>
    <row r="36" spans="1:18" ht="15.75" customHeight="1" thickBot="1">
      <c r="A36" s="137" t="s">
        <v>715</v>
      </c>
      <c r="B36" s="137" t="s">
        <v>712</v>
      </c>
      <c r="C36" s="140">
        <v>863</v>
      </c>
      <c r="D36" s="140">
        <v>0</v>
      </c>
      <c r="E36" s="140">
        <v>863</v>
      </c>
      <c r="F36" s="137"/>
      <c r="G36" s="140">
        <v>12</v>
      </c>
      <c r="H36" s="140">
        <v>15</v>
      </c>
      <c r="I36" s="141" t="s">
        <v>562</v>
      </c>
      <c r="J36" s="141" t="s">
        <v>546</v>
      </c>
      <c r="K36" s="141" t="s">
        <v>706</v>
      </c>
      <c r="L36" s="91" t="str">
        <f t="shared" si="0"/>
        <v/>
      </c>
      <c r="M36" s="91" t="str">
        <f t="shared" si="1"/>
        <v/>
      </c>
      <c r="N36" s="91"/>
      <c r="O36" s="91"/>
      <c r="P36" s="91" t="s">
        <v>567</v>
      </c>
      <c r="Q36" s="91">
        <f t="shared" si="3"/>
        <v>0</v>
      </c>
      <c r="R36" s="91">
        <f t="shared" si="2"/>
        <v>0</v>
      </c>
    </row>
    <row r="37" spans="1:18" ht="15.75" customHeight="1" thickBot="1">
      <c r="A37" s="137" t="s">
        <v>715</v>
      </c>
      <c r="B37" s="137" t="s">
        <v>718</v>
      </c>
      <c r="C37" s="140">
        <v>319</v>
      </c>
      <c r="D37" s="140">
        <v>0</v>
      </c>
      <c r="E37" s="140">
        <v>319</v>
      </c>
      <c r="F37" s="137"/>
      <c r="G37" s="140">
        <v>12</v>
      </c>
      <c r="H37" s="140">
        <v>25</v>
      </c>
      <c r="I37" s="141" t="s">
        <v>562</v>
      </c>
      <c r="J37" s="141" t="s">
        <v>578</v>
      </c>
      <c r="K37" s="141" t="s">
        <v>706</v>
      </c>
      <c r="L37" s="91" t="str">
        <f t="shared" si="0"/>
        <v/>
      </c>
      <c r="M37" s="91" t="str">
        <f t="shared" si="1"/>
        <v/>
      </c>
      <c r="N37" s="91"/>
      <c r="O37" s="91"/>
      <c r="P37" s="91" t="s">
        <v>568</v>
      </c>
      <c r="Q37" s="91">
        <f t="shared" si="3"/>
        <v>0</v>
      </c>
      <c r="R37" s="91">
        <f t="shared" si="2"/>
        <v>0</v>
      </c>
    </row>
    <row r="38" spans="1:18" ht="15.75" customHeight="1" thickBot="1">
      <c r="A38" s="137" t="s">
        <v>717</v>
      </c>
      <c r="B38" s="137" t="s">
        <v>718</v>
      </c>
      <c r="C38" s="140">
        <v>155.77275499999999</v>
      </c>
      <c r="D38" s="140">
        <v>0</v>
      </c>
      <c r="E38" s="140">
        <v>155.77275499999999</v>
      </c>
      <c r="F38" s="137"/>
      <c r="G38" s="140">
        <v>13</v>
      </c>
      <c r="H38" s="140">
        <v>25</v>
      </c>
      <c r="I38" s="141" t="s">
        <v>562</v>
      </c>
      <c r="J38" s="141" t="s">
        <v>578</v>
      </c>
      <c r="K38" s="141" t="s">
        <v>706</v>
      </c>
      <c r="L38" s="91" t="str">
        <f t="shared" si="0"/>
        <v/>
      </c>
      <c r="M38" s="91" t="str">
        <f t="shared" si="1"/>
        <v/>
      </c>
      <c r="N38" s="91"/>
      <c r="O38" s="91"/>
      <c r="P38" s="91" t="s">
        <v>569</v>
      </c>
      <c r="Q38" s="91">
        <f t="shared" si="3"/>
        <v>0</v>
      </c>
      <c r="R38" s="91">
        <f t="shared" si="2"/>
        <v>0</v>
      </c>
    </row>
    <row r="39" spans="1:18" ht="15.75" customHeight="1" thickBot="1">
      <c r="A39" s="137" t="s">
        <v>717</v>
      </c>
      <c r="B39" s="137" t="s">
        <v>719</v>
      </c>
      <c r="C39" s="140">
        <v>1955</v>
      </c>
      <c r="D39" s="140">
        <v>0</v>
      </c>
      <c r="E39" s="140">
        <v>1955</v>
      </c>
      <c r="F39" s="137"/>
      <c r="G39" s="140">
        <v>13</v>
      </c>
      <c r="H39" s="140">
        <v>27</v>
      </c>
      <c r="I39" s="141" t="s">
        <v>562</v>
      </c>
      <c r="J39" s="141" t="s">
        <v>537</v>
      </c>
      <c r="K39" s="141" t="s">
        <v>706</v>
      </c>
      <c r="L39" s="91" t="str">
        <f t="shared" si="0"/>
        <v/>
      </c>
      <c r="M39" s="91" t="str">
        <f t="shared" si="1"/>
        <v/>
      </c>
      <c r="N39" s="91"/>
      <c r="O39" s="91"/>
      <c r="P39" s="91" t="s">
        <v>570</v>
      </c>
      <c r="Q39" s="91">
        <f t="shared" si="3"/>
        <v>0</v>
      </c>
      <c r="R39" s="91">
        <f t="shared" si="2"/>
        <v>0</v>
      </c>
    </row>
    <row r="40" spans="1:18" ht="15.75" customHeight="1" thickBot="1">
      <c r="A40" s="137" t="s">
        <v>717</v>
      </c>
      <c r="B40" s="137" t="s">
        <v>720</v>
      </c>
      <c r="C40" s="140">
        <v>2492</v>
      </c>
      <c r="D40" s="140">
        <v>0</v>
      </c>
      <c r="E40" s="140">
        <v>2492</v>
      </c>
      <c r="F40" s="137"/>
      <c r="G40" s="140">
        <v>13</v>
      </c>
      <c r="H40" s="140">
        <v>28</v>
      </c>
      <c r="I40" s="141" t="s">
        <v>562</v>
      </c>
      <c r="J40" s="141" t="s">
        <v>537</v>
      </c>
      <c r="K40" s="141" t="s">
        <v>706</v>
      </c>
      <c r="L40" s="91" t="str">
        <f t="shared" si="0"/>
        <v/>
      </c>
      <c r="M40" s="91" t="str">
        <f t="shared" si="1"/>
        <v/>
      </c>
      <c r="N40" s="91"/>
      <c r="O40" s="91"/>
      <c r="P40" s="91" t="s">
        <v>571</v>
      </c>
      <c r="Q40" s="91">
        <f t="shared" si="3"/>
        <v>0</v>
      </c>
      <c r="R40" s="91">
        <f t="shared" si="2"/>
        <v>0</v>
      </c>
    </row>
    <row r="41" spans="1:18" ht="15.75" customHeight="1" thickBot="1">
      <c r="A41" s="137" t="s">
        <v>707</v>
      </c>
      <c r="B41" s="137" t="s">
        <v>712</v>
      </c>
      <c r="C41" s="140">
        <v>1204</v>
      </c>
      <c r="D41" s="140">
        <v>0</v>
      </c>
      <c r="E41" s="140">
        <v>1204</v>
      </c>
      <c r="F41" s="137"/>
      <c r="G41" s="140">
        <v>14</v>
      </c>
      <c r="H41" s="140">
        <v>15</v>
      </c>
      <c r="I41" s="141" t="s">
        <v>546</v>
      </c>
      <c r="J41" s="141" t="s">
        <v>546</v>
      </c>
      <c r="K41" s="141" t="s">
        <v>700</v>
      </c>
      <c r="L41" s="91" t="str">
        <f t="shared" si="0"/>
        <v/>
      </c>
      <c r="M41" s="91" t="str">
        <f t="shared" si="1"/>
        <v/>
      </c>
      <c r="N41" s="91"/>
      <c r="O41" s="91"/>
      <c r="P41" s="91" t="s">
        <v>572</v>
      </c>
      <c r="Q41" s="91">
        <f t="shared" si="3"/>
        <v>0</v>
      </c>
      <c r="R41" s="91">
        <f t="shared" si="2"/>
        <v>0</v>
      </c>
    </row>
    <row r="42" spans="1:18" ht="15.75" customHeight="1" thickBot="1">
      <c r="A42" s="137" t="s">
        <v>707</v>
      </c>
      <c r="B42" s="137" t="s">
        <v>708</v>
      </c>
      <c r="C42" s="140">
        <v>1593</v>
      </c>
      <c r="D42" s="140">
        <v>0</v>
      </c>
      <c r="E42" s="140">
        <v>1593</v>
      </c>
      <c r="F42" s="137"/>
      <c r="G42" s="140">
        <v>14</v>
      </c>
      <c r="H42" s="140">
        <v>17</v>
      </c>
      <c r="I42" s="141" t="s">
        <v>546</v>
      </c>
      <c r="J42" s="141" t="s">
        <v>560</v>
      </c>
      <c r="K42" s="141" t="s">
        <v>706</v>
      </c>
      <c r="L42" s="91" t="str">
        <f t="shared" si="0"/>
        <v/>
      </c>
      <c r="M42" s="91" t="str">
        <f t="shared" si="1"/>
        <v/>
      </c>
      <c r="N42" s="91"/>
      <c r="O42" s="91"/>
      <c r="P42" s="91" t="s">
        <v>573</v>
      </c>
      <c r="Q42" s="91">
        <f t="shared" si="3"/>
        <v>0</v>
      </c>
      <c r="R42" s="91">
        <f t="shared" si="2"/>
        <v>0</v>
      </c>
    </row>
    <row r="43" spans="1:18" ht="15.75" customHeight="1" thickBot="1">
      <c r="A43" s="137" t="s">
        <v>712</v>
      </c>
      <c r="B43" s="137" t="s">
        <v>724</v>
      </c>
      <c r="C43" s="140">
        <v>4469</v>
      </c>
      <c r="D43" s="140">
        <v>0</v>
      </c>
      <c r="E43" s="140">
        <v>4469</v>
      </c>
      <c r="F43" s="137"/>
      <c r="G43" s="140">
        <v>15</v>
      </c>
      <c r="H43" s="140">
        <v>16</v>
      </c>
      <c r="I43" s="141" t="s">
        <v>546</v>
      </c>
      <c r="J43" s="141" t="s">
        <v>546</v>
      </c>
      <c r="K43" s="141" t="s">
        <v>700</v>
      </c>
      <c r="L43" s="91" t="str">
        <f t="shared" si="0"/>
        <v/>
      </c>
      <c r="M43" s="91" t="str">
        <f t="shared" si="1"/>
        <v/>
      </c>
      <c r="N43" s="91"/>
      <c r="O43" s="91"/>
      <c r="P43" s="91" t="s">
        <v>574</v>
      </c>
      <c r="Q43" s="91">
        <f t="shared" si="3"/>
        <v>0</v>
      </c>
      <c r="R43" s="91">
        <f t="shared" si="2"/>
        <v>0</v>
      </c>
    </row>
    <row r="44" spans="1:18" ht="15.75" customHeight="1" thickBot="1">
      <c r="A44" s="137" t="s">
        <v>712</v>
      </c>
      <c r="B44" s="137" t="s">
        <v>708</v>
      </c>
      <c r="C44" s="140">
        <v>2537</v>
      </c>
      <c r="D44" s="140">
        <v>0</v>
      </c>
      <c r="E44" s="140">
        <v>2537</v>
      </c>
      <c r="F44" s="137"/>
      <c r="G44" s="140">
        <v>15</v>
      </c>
      <c r="H44" s="140">
        <v>17</v>
      </c>
      <c r="I44" s="141" t="s">
        <v>546</v>
      </c>
      <c r="J44" s="141" t="s">
        <v>560</v>
      </c>
      <c r="K44" s="141" t="s">
        <v>706</v>
      </c>
      <c r="L44" s="91" t="str">
        <f t="shared" si="0"/>
        <v/>
      </c>
      <c r="M44" s="91" t="str">
        <f t="shared" si="1"/>
        <v/>
      </c>
      <c r="N44" s="91"/>
      <c r="O44" s="91"/>
      <c r="P44" s="91" t="s">
        <v>575</v>
      </c>
      <c r="Q44" s="91">
        <f t="shared" si="3"/>
        <v>0</v>
      </c>
      <c r="R44" s="91">
        <f t="shared" si="2"/>
        <v>0</v>
      </c>
    </row>
    <row r="45" spans="1:18" ht="15.75" customHeight="1" thickBot="1">
      <c r="A45" s="137" t="s">
        <v>712</v>
      </c>
      <c r="B45" s="137" t="s">
        <v>725</v>
      </c>
      <c r="C45" s="140">
        <v>847</v>
      </c>
      <c r="D45" s="140">
        <v>0</v>
      </c>
      <c r="E45" s="140">
        <v>847</v>
      </c>
      <c r="F45" s="137"/>
      <c r="G45" s="140">
        <v>15</v>
      </c>
      <c r="H45" s="140">
        <v>21</v>
      </c>
      <c r="I45" s="141" t="s">
        <v>546</v>
      </c>
      <c r="J45" s="141" t="s">
        <v>584</v>
      </c>
      <c r="K45" s="141" t="s">
        <v>706</v>
      </c>
      <c r="L45" s="91" t="str">
        <f t="shared" si="0"/>
        <v/>
      </c>
      <c r="M45" s="91" t="str">
        <f t="shared" si="1"/>
        <v/>
      </c>
      <c r="N45" s="91"/>
      <c r="O45" s="91"/>
      <c r="P45" s="91" t="s">
        <v>576</v>
      </c>
      <c r="Q45" s="91">
        <f t="shared" si="3"/>
        <v>0</v>
      </c>
      <c r="R45" s="91">
        <f t="shared" si="2"/>
        <v>0</v>
      </c>
    </row>
    <row r="46" spans="1:18" ht="15.75" customHeight="1" thickBot="1">
      <c r="A46" s="137" t="s">
        <v>712</v>
      </c>
      <c r="B46" s="137" t="s">
        <v>718</v>
      </c>
      <c r="C46" s="140">
        <v>680</v>
      </c>
      <c r="D46" s="140">
        <v>0</v>
      </c>
      <c r="E46" s="140">
        <v>680</v>
      </c>
      <c r="F46" s="137"/>
      <c r="G46" s="140">
        <v>15</v>
      </c>
      <c r="H46" s="140">
        <v>25</v>
      </c>
      <c r="I46" s="141" t="s">
        <v>546</v>
      </c>
      <c r="J46" s="141" t="s">
        <v>578</v>
      </c>
      <c r="K46" s="141" t="s">
        <v>706</v>
      </c>
      <c r="L46" s="91" t="str">
        <f t="shared" si="0"/>
        <v/>
      </c>
      <c r="M46" s="91" t="str">
        <f t="shared" si="1"/>
        <v/>
      </c>
      <c r="N46" s="91"/>
      <c r="O46" s="91"/>
      <c r="P46" s="91" t="s">
        <v>577</v>
      </c>
      <c r="Q46" s="91">
        <f t="shared" si="3"/>
        <v>4104.9880520000006</v>
      </c>
      <c r="R46" s="91">
        <f t="shared" si="2"/>
        <v>0.47280498246788705</v>
      </c>
    </row>
    <row r="47" spans="1:18" ht="15.75" customHeight="1" thickBot="1">
      <c r="A47" s="137" t="s">
        <v>724</v>
      </c>
      <c r="B47" s="137" t="s">
        <v>708</v>
      </c>
      <c r="C47" s="140">
        <v>179</v>
      </c>
      <c r="D47" s="140">
        <v>0</v>
      </c>
      <c r="E47" s="140">
        <v>179</v>
      </c>
      <c r="F47" s="137"/>
      <c r="G47" s="140">
        <v>16</v>
      </c>
      <c r="H47" s="140">
        <v>17</v>
      </c>
      <c r="I47" s="141" t="s">
        <v>546</v>
      </c>
      <c r="J47" s="141" t="s">
        <v>560</v>
      </c>
      <c r="K47" s="141" t="s">
        <v>706</v>
      </c>
      <c r="L47" s="91" t="str">
        <f t="shared" si="0"/>
        <v/>
      </c>
      <c r="M47" s="91" t="str">
        <f t="shared" si="1"/>
        <v/>
      </c>
      <c r="N47" s="91"/>
      <c r="O47" s="91"/>
      <c r="P47" s="91" t="s">
        <v>578</v>
      </c>
      <c r="Q47" s="91">
        <f t="shared" si="3"/>
        <v>0</v>
      </c>
      <c r="R47" s="91">
        <f t="shared" si="2"/>
        <v>0</v>
      </c>
    </row>
    <row r="48" spans="1:18" ht="15.75" customHeight="1" thickBot="1">
      <c r="A48" s="137" t="s">
        <v>724</v>
      </c>
      <c r="B48" s="137" t="s">
        <v>726</v>
      </c>
      <c r="C48" s="140">
        <v>48</v>
      </c>
      <c r="D48" s="140">
        <v>0</v>
      </c>
      <c r="E48" s="140">
        <v>48</v>
      </c>
      <c r="F48" s="137"/>
      <c r="G48" s="140">
        <v>16</v>
      </c>
      <c r="H48" s="140">
        <v>18</v>
      </c>
      <c r="I48" s="141" t="s">
        <v>546</v>
      </c>
      <c r="J48" s="141" t="s">
        <v>560</v>
      </c>
      <c r="K48" s="141" t="s">
        <v>706</v>
      </c>
      <c r="L48" s="91" t="str">
        <f t="shared" si="0"/>
        <v/>
      </c>
      <c r="M48" s="91" t="str">
        <f t="shared" si="1"/>
        <v/>
      </c>
      <c r="N48" s="91"/>
      <c r="O48" s="91"/>
      <c r="P48" s="91" t="s">
        <v>579</v>
      </c>
      <c r="Q48" s="91">
        <f t="shared" si="3"/>
        <v>0</v>
      </c>
      <c r="R48" s="91">
        <f t="shared" si="2"/>
        <v>0</v>
      </c>
    </row>
    <row r="49" spans="1:18" ht="15.75" customHeight="1" thickBot="1">
      <c r="A49" s="137" t="s">
        <v>724</v>
      </c>
      <c r="B49" s="137" t="s">
        <v>725</v>
      </c>
      <c r="C49" s="140">
        <v>2853</v>
      </c>
      <c r="D49" s="140">
        <v>0</v>
      </c>
      <c r="E49" s="140">
        <v>2853</v>
      </c>
      <c r="F49" s="137"/>
      <c r="G49" s="140">
        <v>16</v>
      </c>
      <c r="H49" s="140">
        <v>21</v>
      </c>
      <c r="I49" s="141" t="s">
        <v>546</v>
      </c>
      <c r="J49" s="141" t="s">
        <v>584</v>
      </c>
      <c r="K49" s="141" t="s">
        <v>706</v>
      </c>
      <c r="L49" s="91" t="str">
        <f t="shared" si="0"/>
        <v/>
      </c>
      <c r="M49" s="91" t="str">
        <f t="shared" si="1"/>
        <v/>
      </c>
      <c r="N49" s="91"/>
      <c r="O49" s="91"/>
      <c r="P49" s="91" t="s">
        <v>580</v>
      </c>
      <c r="Q49" s="91">
        <f t="shared" si="3"/>
        <v>0</v>
      </c>
      <c r="R49" s="91">
        <f t="shared" si="2"/>
        <v>0</v>
      </c>
    </row>
    <row r="50" spans="1:18" ht="15.75" customHeight="1" thickBot="1">
      <c r="A50" s="137" t="s">
        <v>724</v>
      </c>
      <c r="B50" s="137" t="s">
        <v>718</v>
      </c>
      <c r="C50" s="140">
        <v>785</v>
      </c>
      <c r="D50" s="140">
        <v>0</v>
      </c>
      <c r="E50" s="140">
        <v>785</v>
      </c>
      <c r="F50" s="137"/>
      <c r="G50" s="140">
        <v>16</v>
      </c>
      <c r="H50" s="140">
        <v>25</v>
      </c>
      <c r="I50" s="141" t="s">
        <v>546</v>
      </c>
      <c r="J50" s="141" t="s">
        <v>578</v>
      </c>
      <c r="K50" s="141" t="s">
        <v>706</v>
      </c>
      <c r="L50" s="91" t="str">
        <f t="shared" si="0"/>
        <v/>
      </c>
      <c r="M50" s="91" t="str">
        <f t="shared" si="1"/>
        <v/>
      </c>
      <c r="N50" s="91"/>
      <c r="O50" s="91"/>
      <c r="P50" s="91" t="s">
        <v>581</v>
      </c>
      <c r="Q50" s="91">
        <f t="shared" si="3"/>
        <v>0</v>
      </c>
      <c r="R50" s="91">
        <f t="shared" si="2"/>
        <v>0</v>
      </c>
    </row>
    <row r="51" spans="1:18" ht="15.75" customHeight="1" thickBot="1">
      <c r="A51" s="137" t="s">
        <v>708</v>
      </c>
      <c r="B51" s="137" t="s">
        <v>726</v>
      </c>
      <c r="C51" s="140">
        <v>2077</v>
      </c>
      <c r="D51" s="140">
        <v>0</v>
      </c>
      <c r="E51" s="140">
        <v>2077</v>
      </c>
      <c r="F51" s="137"/>
      <c r="G51" s="140">
        <v>17</v>
      </c>
      <c r="H51" s="140">
        <v>18</v>
      </c>
      <c r="I51" s="141" t="s">
        <v>560</v>
      </c>
      <c r="J51" s="141" t="s">
        <v>560</v>
      </c>
      <c r="K51" s="141" t="s">
        <v>700</v>
      </c>
      <c r="L51" s="91" t="str">
        <f t="shared" si="0"/>
        <v/>
      </c>
      <c r="M51" s="91" t="str">
        <f t="shared" si="1"/>
        <v/>
      </c>
      <c r="N51" s="91"/>
      <c r="O51" s="91"/>
      <c r="P51" s="91" t="s">
        <v>582</v>
      </c>
      <c r="Q51" s="91">
        <f t="shared" si="3"/>
        <v>0</v>
      </c>
      <c r="R51" s="91">
        <f t="shared" si="2"/>
        <v>0</v>
      </c>
    </row>
    <row r="52" spans="1:18" ht="15.75" customHeight="1" thickBot="1">
      <c r="A52" s="137" t="s">
        <v>708</v>
      </c>
      <c r="B52" s="137" t="s">
        <v>727</v>
      </c>
      <c r="C52" s="140">
        <v>1789</v>
      </c>
      <c r="D52" s="140">
        <v>0</v>
      </c>
      <c r="E52" s="140">
        <v>1789</v>
      </c>
      <c r="F52" s="137"/>
      <c r="G52" s="140">
        <v>17</v>
      </c>
      <c r="H52" s="140">
        <v>20</v>
      </c>
      <c r="I52" s="141" t="s">
        <v>560</v>
      </c>
      <c r="J52" s="141" t="s">
        <v>560</v>
      </c>
      <c r="K52" s="141" t="s">
        <v>700</v>
      </c>
      <c r="L52" s="91" t="str">
        <f t="shared" si="0"/>
        <v/>
      </c>
      <c r="M52" s="91" t="str">
        <f t="shared" si="1"/>
        <v/>
      </c>
      <c r="N52" s="91"/>
      <c r="O52" s="91"/>
      <c r="P52" s="91" t="s">
        <v>583</v>
      </c>
      <c r="Q52" s="91">
        <f t="shared" si="3"/>
        <v>0</v>
      </c>
      <c r="R52" s="91">
        <f t="shared" si="2"/>
        <v>0</v>
      </c>
    </row>
    <row r="53" spans="1:18" ht="15.75" customHeight="1" thickBot="1">
      <c r="A53" s="137" t="s">
        <v>726</v>
      </c>
      <c r="B53" s="137" t="s">
        <v>728</v>
      </c>
      <c r="C53" s="140">
        <v>262</v>
      </c>
      <c r="D53" s="140">
        <v>0</v>
      </c>
      <c r="E53" s="140">
        <v>262</v>
      </c>
      <c r="F53" s="137"/>
      <c r="G53" s="140">
        <v>18</v>
      </c>
      <c r="H53" s="140">
        <v>19</v>
      </c>
      <c r="I53" s="141" t="s">
        <v>560</v>
      </c>
      <c r="J53" s="141" t="s">
        <v>560</v>
      </c>
      <c r="K53" s="141" t="s">
        <v>700</v>
      </c>
      <c r="L53" s="91" t="str">
        <f t="shared" si="0"/>
        <v/>
      </c>
      <c r="M53" s="91" t="str">
        <f t="shared" si="1"/>
        <v/>
      </c>
      <c r="N53" s="91"/>
      <c r="O53" s="91"/>
      <c r="P53" s="91" t="s">
        <v>584</v>
      </c>
      <c r="Q53" s="91">
        <f t="shared" si="3"/>
        <v>0</v>
      </c>
      <c r="R53" s="91">
        <f t="shared" si="2"/>
        <v>0</v>
      </c>
    </row>
    <row r="54" spans="1:18" ht="15.75" customHeight="1" thickBot="1">
      <c r="A54" s="137" t="s">
        <v>726</v>
      </c>
      <c r="B54" s="137" t="s">
        <v>727</v>
      </c>
      <c r="C54" s="140">
        <v>2321</v>
      </c>
      <c r="D54" s="140">
        <v>0</v>
      </c>
      <c r="E54" s="140">
        <v>2321</v>
      </c>
      <c r="F54" s="137"/>
      <c r="G54" s="140">
        <v>18</v>
      </c>
      <c r="H54" s="140">
        <v>20</v>
      </c>
      <c r="I54" s="141" t="s">
        <v>560</v>
      </c>
      <c r="J54" s="141" t="s">
        <v>560</v>
      </c>
      <c r="K54" s="141" t="s">
        <v>700</v>
      </c>
      <c r="L54" s="91" t="str">
        <f t="shared" si="0"/>
        <v/>
      </c>
      <c r="M54" s="91" t="str">
        <f t="shared" si="1"/>
        <v/>
      </c>
      <c r="N54" s="91"/>
      <c r="O54" s="91"/>
      <c r="P54" s="91"/>
      <c r="Q54" s="91">
        <f>SUM(Q4:Q53)</f>
        <v>8682.2013392780009</v>
      </c>
      <c r="R54" s="149">
        <f>SUM(R3:R53)</f>
        <v>1</v>
      </c>
    </row>
    <row r="55" spans="1:18" ht="15.75" customHeight="1" thickBot="1">
      <c r="A55" s="137" t="s">
        <v>726</v>
      </c>
      <c r="B55" s="137" t="s">
        <v>725</v>
      </c>
      <c r="C55" s="140">
        <v>1361</v>
      </c>
      <c r="D55" s="140">
        <v>0</v>
      </c>
      <c r="E55" s="140">
        <v>1361</v>
      </c>
      <c r="F55" s="137"/>
      <c r="G55" s="140">
        <v>18</v>
      </c>
      <c r="H55" s="140">
        <v>21</v>
      </c>
      <c r="I55" s="141" t="s">
        <v>560</v>
      </c>
      <c r="J55" s="141" t="s">
        <v>584</v>
      </c>
      <c r="K55" s="141" t="s">
        <v>706</v>
      </c>
      <c r="L55" s="91" t="str">
        <f t="shared" si="0"/>
        <v/>
      </c>
      <c r="M55" s="91" t="str">
        <f t="shared" si="1"/>
        <v/>
      </c>
      <c r="N55" s="91"/>
      <c r="O55" s="91"/>
      <c r="P55" s="91"/>
      <c r="Q55" s="91"/>
      <c r="R55" s="91"/>
    </row>
    <row r="56" spans="1:18" ht="15.75" customHeight="1" thickBot="1">
      <c r="A56" s="137" t="s">
        <v>726</v>
      </c>
      <c r="B56" s="137" t="s">
        <v>729</v>
      </c>
      <c r="C56" s="140">
        <v>94.559270519999998</v>
      </c>
      <c r="D56" s="140">
        <v>0</v>
      </c>
      <c r="E56" s="140">
        <v>94.559270519999998</v>
      </c>
      <c r="F56" s="137"/>
      <c r="G56" s="140">
        <v>18</v>
      </c>
      <c r="H56" s="140">
        <v>22</v>
      </c>
      <c r="I56" s="141" t="s">
        <v>560</v>
      </c>
      <c r="J56" s="141" t="s">
        <v>584</v>
      </c>
      <c r="K56" s="141" t="s">
        <v>706</v>
      </c>
      <c r="L56" s="91" t="str">
        <f t="shared" si="0"/>
        <v/>
      </c>
      <c r="M56" s="91" t="str">
        <f t="shared" si="1"/>
        <v/>
      </c>
      <c r="N56" s="91"/>
      <c r="O56" s="91"/>
      <c r="P56" s="91"/>
      <c r="Q56" s="91"/>
      <c r="R56" s="91"/>
    </row>
    <row r="57" spans="1:18" ht="15.75" customHeight="1" thickBot="1">
      <c r="A57" s="137" t="s">
        <v>727</v>
      </c>
      <c r="B57" s="137" t="s">
        <v>730</v>
      </c>
      <c r="C57" s="140">
        <v>0</v>
      </c>
      <c r="D57" s="140">
        <v>200</v>
      </c>
      <c r="E57" s="140">
        <v>314.45999999999998</v>
      </c>
      <c r="F57" s="137"/>
      <c r="G57" s="140">
        <v>20</v>
      </c>
      <c r="H57" s="140">
        <v>35</v>
      </c>
      <c r="I57" s="141" t="s">
        <v>560</v>
      </c>
      <c r="J57" s="141" t="s">
        <v>560</v>
      </c>
      <c r="K57" s="141" t="s">
        <v>700</v>
      </c>
      <c r="L57" s="91" t="str">
        <f t="shared" si="0"/>
        <v/>
      </c>
      <c r="M57" s="91" t="str">
        <f t="shared" si="1"/>
        <v/>
      </c>
      <c r="N57" s="91"/>
      <c r="O57" s="91"/>
      <c r="P57" s="91"/>
      <c r="Q57" s="91"/>
      <c r="R57" s="91"/>
    </row>
    <row r="58" spans="1:18" ht="15.75" customHeight="1" thickBot="1">
      <c r="A58" s="137" t="s">
        <v>725</v>
      </c>
      <c r="B58" s="137" t="s">
        <v>731</v>
      </c>
      <c r="C58" s="140">
        <v>295.8206687</v>
      </c>
      <c r="D58" s="140">
        <v>0</v>
      </c>
      <c r="E58" s="140">
        <v>295.8206687</v>
      </c>
      <c r="F58" s="137"/>
      <c r="G58" s="140">
        <v>21</v>
      </c>
      <c r="H58" s="140">
        <v>24</v>
      </c>
      <c r="I58" s="141" t="s">
        <v>584</v>
      </c>
      <c r="J58" s="141" t="s">
        <v>584</v>
      </c>
      <c r="K58" s="141" t="s">
        <v>700</v>
      </c>
      <c r="L58" s="91" t="str">
        <f t="shared" si="0"/>
        <v/>
      </c>
      <c r="M58" s="91" t="str">
        <f t="shared" si="1"/>
        <v/>
      </c>
      <c r="N58" s="91"/>
      <c r="O58" s="91"/>
      <c r="P58" s="91"/>
      <c r="Q58" s="91"/>
      <c r="R58" s="91"/>
    </row>
    <row r="59" spans="1:18" ht="15.75" customHeight="1" thickBot="1">
      <c r="A59" s="137" t="s">
        <v>725</v>
      </c>
      <c r="B59" s="137" t="s">
        <v>718</v>
      </c>
      <c r="C59" s="140">
        <v>1282</v>
      </c>
      <c r="D59" s="140">
        <v>0</v>
      </c>
      <c r="E59" s="140">
        <v>1282</v>
      </c>
      <c r="F59" s="137"/>
      <c r="G59" s="140">
        <v>21</v>
      </c>
      <c r="H59" s="140">
        <v>25</v>
      </c>
      <c r="I59" s="141" t="s">
        <v>584</v>
      </c>
      <c r="J59" s="141" t="s">
        <v>578</v>
      </c>
      <c r="K59" s="141" t="s">
        <v>706</v>
      </c>
      <c r="L59" s="91" t="str">
        <f t="shared" si="0"/>
        <v/>
      </c>
      <c r="M59" s="91" t="str">
        <f t="shared" si="1"/>
        <v/>
      </c>
      <c r="N59" s="91"/>
      <c r="O59" s="91"/>
      <c r="P59" s="91"/>
      <c r="Q59" s="91"/>
      <c r="R59" s="91"/>
    </row>
    <row r="60" spans="1:18" ht="15.75" customHeight="1" thickBot="1">
      <c r="A60" s="137" t="s">
        <v>725</v>
      </c>
      <c r="B60" s="137" t="s">
        <v>732</v>
      </c>
      <c r="C60" s="140">
        <v>628</v>
      </c>
      <c r="D60" s="140">
        <v>0</v>
      </c>
      <c r="E60" s="140">
        <v>628</v>
      </c>
      <c r="F60" s="137"/>
      <c r="G60" s="140">
        <v>21</v>
      </c>
      <c r="H60" s="140">
        <v>26</v>
      </c>
      <c r="I60" s="141" t="s">
        <v>584</v>
      </c>
      <c r="J60" s="141" t="s">
        <v>578</v>
      </c>
      <c r="K60" s="141" t="s">
        <v>706</v>
      </c>
      <c r="L60" s="91" t="str">
        <f t="shared" si="0"/>
        <v/>
      </c>
      <c r="M60" s="91" t="str">
        <f t="shared" si="1"/>
        <v/>
      </c>
      <c r="N60" s="91"/>
      <c r="O60" s="91"/>
      <c r="P60" s="91"/>
      <c r="Q60" s="91"/>
      <c r="R60" s="91"/>
    </row>
    <row r="61" spans="1:18" ht="15.75" customHeight="1" thickBot="1">
      <c r="A61" s="137" t="s">
        <v>729</v>
      </c>
      <c r="B61" s="137" t="s">
        <v>733</v>
      </c>
      <c r="C61" s="140">
        <v>1010</v>
      </c>
      <c r="D61" s="140">
        <v>0</v>
      </c>
      <c r="E61" s="140">
        <v>1010</v>
      </c>
      <c r="F61" s="137"/>
      <c r="G61" s="140">
        <v>22</v>
      </c>
      <c r="H61" s="140">
        <v>23</v>
      </c>
      <c r="I61" s="141" t="s">
        <v>584</v>
      </c>
      <c r="J61" s="141" t="s">
        <v>584</v>
      </c>
      <c r="K61" s="141" t="s">
        <v>700</v>
      </c>
      <c r="L61" s="91" t="str">
        <f t="shared" si="0"/>
        <v/>
      </c>
      <c r="M61" s="91" t="str">
        <f t="shared" si="1"/>
        <v/>
      </c>
      <c r="N61" s="91"/>
      <c r="O61" s="91"/>
      <c r="P61" s="91"/>
      <c r="Q61" s="91"/>
      <c r="R61" s="91"/>
    </row>
    <row r="62" spans="1:18" ht="15.75" customHeight="1" thickBot="1">
      <c r="A62" s="137" t="s">
        <v>729</v>
      </c>
      <c r="B62" s="137" t="s">
        <v>731</v>
      </c>
      <c r="C62" s="140">
        <v>518</v>
      </c>
      <c r="D62" s="140">
        <v>0</v>
      </c>
      <c r="E62" s="140">
        <v>518</v>
      </c>
      <c r="F62" s="137"/>
      <c r="G62" s="140">
        <v>22</v>
      </c>
      <c r="H62" s="140">
        <v>24</v>
      </c>
      <c r="I62" s="141" t="s">
        <v>584</v>
      </c>
      <c r="J62" s="141" t="s">
        <v>584</v>
      </c>
      <c r="K62" s="141" t="s">
        <v>700</v>
      </c>
      <c r="L62" s="91" t="str">
        <f t="shared" si="0"/>
        <v/>
      </c>
      <c r="M62" s="91" t="str">
        <f t="shared" si="1"/>
        <v/>
      </c>
      <c r="N62" s="91"/>
      <c r="O62" s="91"/>
      <c r="P62" s="91"/>
      <c r="Q62" s="91"/>
      <c r="R62" s="91"/>
    </row>
    <row r="63" spans="1:18" ht="15.75" customHeight="1" thickBot="1">
      <c r="A63" s="137" t="s">
        <v>733</v>
      </c>
      <c r="B63" s="137" t="s">
        <v>731</v>
      </c>
      <c r="C63" s="140">
        <v>868</v>
      </c>
      <c r="D63" s="140">
        <v>0</v>
      </c>
      <c r="E63" s="140">
        <v>868</v>
      </c>
      <c r="F63" s="137"/>
      <c r="G63" s="140">
        <v>23</v>
      </c>
      <c r="H63" s="140">
        <v>24</v>
      </c>
      <c r="I63" s="141" t="s">
        <v>584</v>
      </c>
      <c r="J63" s="141" t="s">
        <v>584</v>
      </c>
      <c r="K63" s="141" t="s">
        <v>700</v>
      </c>
      <c r="L63" s="91" t="str">
        <f t="shared" si="0"/>
        <v/>
      </c>
      <c r="M63" s="91" t="str">
        <f t="shared" si="1"/>
        <v/>
      </c>
      <c r="N63" s="91"/>
      <c r="O63" s="91"/>
      <c r="P63" s="91"/>
      <c r="Q63" s="91"/>
      <c r="R63" s="91"/>
    </row>
    <row r="64" spans="1:18" ht="15.75" customHeight="1" thickBot="1">
      <c r="A64" s="137" t="s">
        <v>733</v>
      </c>
      <c r="B64" s="137" t="s">
        <v>734</v>
      </c>
      <c r="C64" s="140">
        <v>2063</v>
      </c>
      <c r="D64" s="140">
        <v>0</v>
      </c>
      <c r="E64" s="140">
        <v>2063</v>
      </c>
      <c r="F64" s="137"/>
      <c r="G64" s="140">
        <v>23</v>
      </c>
      <c r="H64" s="140">
        <v>32</v>
      </c>
      <c r="I64" s="141" t="s">
        <v>584</v>
      </c>
      <c r="J64" s="141" t="s">
        <v>575</v>
      </c>
      <c r="K64" s="141" t="s">
        <v>706</v>
      </c>
      <c r="L64" s="91" t="str">
        <f t="shared" si="0"/>
        <v/>
      </c>
      <c r="M64" s="91" t="str">
        <f t="shared" si="1"/>
        <v/>
      </c>
      <c r="N64" s="91"/>
      <c r="O64" s="91"/>
      <c r="P64" s="91"/>
      <c r="Q64" s="91"/>
      <c r="R64" s="91"/>
    </row>
    <row r="65" spans="1:33" ht="15.75" customHeight="1" thickBot="1">
      <c r="A65" s="137" t="s">
        <v>731</v>
      </c>
      <c r="B65" s="137" t="s">
        <v>734</v>
      </c>
      <c r="C65" s="140">
        <v>422</v>
      </c>
      <c r="D65" s="140">
        <v>0</v>
      </c>
      <c r="E65" s="140">
        <v>422</v>
      </c>
      <c r="F65" s="137"/>
      <c r="G65" s="140">
        <v>24</v>
      </c>
      <c r="H65" s="140">
        <v>32</v>
      </c>
      <c r="I65" s="141" t="s">
        <v>584</v>
      </c>
      <c r="J65" s="141" t="s">
        <v>575</v>
      </c>
      <c r="K65" s="141" t="s">
        <v>706</v>
      </c>
      <c r="L65" s="91" t="str">
        <f t="shared" si="0"/>
        <v/>
      </c>
      <c r="M65" s="91" t="str">
        <f t="shared" si="1"/>
        <v/>
      </c>
      <c r="N65" s="91"/>
      <c r="O65" s="91"/>
      <c r="P65" s="91"/>
      <c r="Q65" s="91"/>
      <c r="R65" s="91"/>
    </row>
    <row r="66" spans="1:33" ht="15.75" customHeight="1" thickBot="1">
      <c r="A66" s="137" t="s">
        <v>731</v>
      </c>
      <c r="B66" s="137" t="s">
        <v>735</v>
      </c>
      <c r="C66" s="140">
        <v>3320</v>
      </c>
      <c r="D66" s="140">
        <v>0</v>
      </c>
      <c r="E66" s="140">
        <v>3320</v>
      </c>
      <c r="F66" s="137"/>
      <c r="G66" s="140">
        <v>24</v>
      </c>
      <c r="H66" s="140">
        <v>33</v>
      </c>
      <c r="I66" s="141" t="s">
        <v>584</v>
      </c>
      <c r="J66" s="141" t="s">
        <v>540</v>
      </c>
      <c r="K66" s="141" t="s">
        <v>706</v>
      </c>
      <c r="L66" s="91" t="str">
        <f t="shared" ref="L66:L129" si="4">IF(AND(K66="Different",OR(I66 = $O$1,J66=$O$1)),E66,"")</f>
        <v/>
      </c>
      <c r="M66" s="91" t="str">
        <f t="shared" ref="M66:M129" si="5">IF(L66&lt;&gt;"",IF(I66=$O$1,J66,I66),"")</f>
        <v/>
      </c>
      <c r="N66" s="91"/>
      <c r="O66" s="91"/>
      <c r="P66" s="91"/>
      <c r="Q66" s="91"/>
      <c r="R66" s="91"/>
    </row>
    <row r="67" spans="1:33" ht="15.75" customHeight="1" thickBot="1">
      <c r="A67" s="137" t="s">
        <v>731</v>
      </c>
      <c r="B67" s="137" t="s">
        <v>736</v>
      </c>
      <c r="C67" s="140">
        <v>0</v>
      </c>
      <c r="D67" s="140">
        <v>310</v>
      </c>
      <c r="E67" s="140">
        <v>487.41300000000001</v>
      </c>
      <c r="F67" s="137" t="s">
        <v>737</v>
      </c>
      <c r="G67" s="140">
        <v>24</v>
      </c>
      <c r="H67" s="140">
        <v>39</v>
      </c>
      <c r="I67" s="141" t="s">
        <v>584</v>
      </c>
      <c r="J67" s="141" t="s">
        <v>561</v>
      </c>
      <c r="K67" s="141" t="s">
        <v>706</v>
      </c>
      <c r="L67" s="91" t="str">
        <f t="shared" si="4"/>
        <v/>
      </c>
      <c r="M67" s="91" t="str">
        <f t="shared" si="5"/>
        <v/>
      </c>
      <c r="N67" s="91"/>
      <c r="O67" s="91"/>
      <c r="P67" s="91"/>
      <c r="Q67" s="111"/>
      <c r="R67" s="111"/>
      <c r="S67" s="111"/>
      <c r="T67" s="111"/>
      <c r="U67" s="111"/>
      <c r="V67" s="111"/>
      <c r="W67" s="111"/>
      <c r="X67" s="111"/>
      <c r="Y67" s="111"/>
      <c r="Z67" s="111"/>
      <c r="AA67" s="111"/>
      <c r="AB67" s="111"/>
      <c r="AC67" s="111"/>
      <c r="AD67" s="111"/>
      <c r="AE67" s="111"/>
      <c r="AF67" s="111"/>
      <c r="AG67" s="111"/>
    </row>
    <row r="68" spans="1:33" ht="15.75" customHeight="1" thickBot="1">
      <c r="A68" s="137" t="s">
        <v>718</v>
      </c>
      <c r="B68" s="137" t="s">
        <v>732</v>
      </c>
      <c r="C68" s="140">
        <v>1237</v>
      </c>
      <c r="D68" s="140">
        <v>0</v>
      </c>
      <c r="E68" s="140">
        <v>1237</v>
      </c>
      <c r="F68" s="137"/>
      <c r="G68" s="140">
        <v>25</v>
      </c>
      <c r="H68" s="140">
        <v>26</v>
      </c>
      <c r="I68" s="141" t="s">
        <v>578</v>
      </c>
      <c r="J68" s="141" t="s">
        <v>578</v>
      </c>
      <c r="K68" s="141" t="s">
        <v>700</v>
      </c>
      <c r="L68" s="91" t="str">
        <f t="shared" si="4"/>
        <v/>
      </c>
      <c r="M68" s="91" t="str">
        <f t="shared" si="5"/>
        <v/>
      </c>
      <c r="N68" s="91"/>
      <c r="O68" s="91"/>
      <c r="P68" s="91"/>
      <c r="Q68" s="111"/>
      <c r="R68" s="111"/>
      <c r="S68" s="111"/>
      <c r="T68" s="111"/>
      <c r="U68" s="111"/>
      <c r="V68" s="111"/>
      <c r="W68" s="111"/>
      <c r="X68" s="111"/>
      <c r="Y68" s="111"/>
      <c r="Z68" s="111"/>
      <c r="AA68" s="111"/>
      <c r="AB68" s="111"/>
      <c r="AC68" s="111"/>
      <c r="AD68" s="111"/>
      <c r="AE68" s="111"/>
      <c r="AF68" s="111"/>
      <c r="AG68" s="111"/>
    </row>
    <row r="69" spans="1:33" ht="15.75" customHeight="1" thickBot="1">
      <c r="A69" s="137" t="s">
        <v>718</v>
      </c>
      <c r="B69" s="137" t="s">
        <v>720</v>
      </c>
      <c r="C69" s="140">
        <v>142.27244959999999</v>
      </c>
      <c r="D69" s="140">
        <v>0</v>
      </c>
      <c r="E69" s="140">
        <v>142.27244959999999</v>
      </c>
      <c r="F69" s="137"/>
      <c r="G69" s="140">
        <v>25</v>
      </c>
      <c r="H69" s="140">
        <v>28</v>
      </c>
      <c r="I69" s="141" t="s">
        <v>578</v>
      </c>
      <c r="J69" s="141" t="s">
        <v>537</v>
      </c>
      <c r="K69" s="141" t="s">
        <v>706</v>
      </c>
      <c r="L69" s="91" t="str">
        <f t="shared" si="4"/>
        <v/>
      </c>
      <c r="M69" s="91" t="str">
        <f t="shared" si="5"/>
        <v/>
      </c>
      <c r="N69" s="91"/>
      <c r="O69" s="91"/>
      <c r="P69" s="91"/>
      <c r="Q69" s="111"/>
      <c r="R69" s="111"/>
      <c r="S69" s="111"/>
      <c r="T69" s="111"/>
      <c r="U69" s="111"/>
      <c r="V69" s="111"/>
      <c r="W69" s="111"/>
      <c r="X69" s="111"/>
      <c r="Y69" s="111"/>
      <c r="Z69" s="111"/>
      <c r="AA69" s="111"/>
      <c r="AB69" s="111"/>
      <c r="AC69" s="111"/>
      <c r="AD69" s="111"/>
      <c r="AE69" s="111"/>
      <c r="AF69" s="111"/>
      <c r="AG69" s="111"/>
    </row>
    <row r="70" spans="1:33" ht="15.75" customHeight="1" thickBot="1">
      <c r="A70" s="137" t="s">
        <v>718</v>
      </c>
      <c r="B70" s="137" t="s">
        <v>738</v>
      </c>
      <c r="C70" s="140">
        <v>299.08368969999998</v>
      </c>
      <c r="D70" s="140">
        <v>0</v>
      </c>
      <c r="E70" s="140">
        <v>299.08368969999998</v>
      </c>
      <c r="F70" s="137"/>
      <c r="G70" s="140">
        <v>25</v>
      </c>
      <c r="H70" s="140">
        <v>31</v>
      </c>
      <c r="I70" s="141" t="s">
        <v>578</v>
      </c>
      <c r="J70" s="141" t="s">
        <v>565</v>
      </c>
      <c r="K70" s="141" t="s">
        <v>706</v>
      </c>
      <c r="L70" s="91" t="str">
        <f t="shared" si="4"/>
        <v/>
      </c>
      <c r="M70" s="91" t="str">
        <f t="shared" si="5"/>
        <v/>
      </c>
      <c r="N70" s="91"/>
      <c r="O70" s="91"/>
      <c r="P70" s="91"/>
      <c r="Q70" s="111"/>
      <c r="R70" s="111"/>
      <c r="S70" s="111"/>
      <c r="T70" s="111"/>
      <c r="U70" s="111"/>
      <c r="V70" s="111"/>
      <c r="W70" s="111"/>
      <c r="X70" s="111"/>
      <c r="Y70" s="111"/>
      <c r="Z70" s="111"/>
      <c r="AA70" s="111"/>
      <c r="AB70" s="111"/>
      <c r="AC70" s="111"/>
      <c r="AD70" s="111"/>
      <c r="AE70" s="111"/>
      <c r="AF70" s="111"/>
      <c r="AG70" s="111"/>
    </row>
    <row r="71" spans="1:33" ht="15.75" customHeight="1" thickBot="1">
      <c r="A71" s="137" t="s">
        <v>732</v>
      </c>
      <c r="B71" s="137" t="s">
        <v>735</v>
      </c>
      <c r="C71" s="140">
        <v>239.24012160000001</v>
      </c>
      <c r="D71" s="140">
        <v>0</v>
      </c>
      <c r="E71" s="140">
        <v>239.24012160000001</v>
      </c>
      <c r="F71" s="137"/>
      <c r="G71" s="140">
        <v>26</v>
      </c>
      <c r="H71" s="140">
        <v>33</v>
      </c>
      <c r="I71" s="141" t="s">
        <v>578</v>
      </c>
      <c r="J71" s="141" t="s">
        <v>540</v>
      </c>
      <c r="K71" s="141" t="s">
        <v>706</v>
      </c>
      <c r="L71" s="91" t="str">
        <f t="shared" si="4"/>
        <v/>
      </c>
      <c r="M71" s="91" t="str">
        <f t="shared" si="5"/>
        <v/>
      </c>
      <c r="N71" s="91"/>
      <c r="O71" s="91"/>
      <c r="P71" s="91"/>
      <c r="Q71" s="111"/>
      <c r="R71" s="111"/>
      <c r="S71" s="111"/>
      <c r="T71" s="111"/>
      <c r="U71" s="111"/>
      <c r="V71" s="111"/>
      <c r="W71" s="111"/>
      <c r="X71" s="111"/>
      <c r="Y71" s="111"/>
      <c r="Z71" s="111"/>
      <c r="AA71" s="111"/>
      <c r="AB71" s="111"/>
      <c r="AC71" s="111"/>
      <c r="AD71" s="111"/>
      <c r="AE71" s="111"/>
      <c r="AF71" s="111"/>
      <c r="AG71" s="111"/>
    </row>
    <row r="72" spans="1:33" ht="15.75" customHeight="1" thickBot="1">
      <c r="A72" s="137" t="s">
        <v>719</v>
      </c>
      <c r="B72" s="137" t="s">
        <v>720</v>
      </c>
      <c r="C72" s="140">
        <v>799</v>
      </c>
      <c r="D72" s="140">
        <v>0</v>
      </c>
      <c r="E72" s="140">
        <v>799</v>
      </c>
      <c r="F72" s="137"/>
      <c r="G72" s="140">
        <v>27</v>
      </c>
      <c r="H72" s="140">
        <v>28</v>
      </c>
      <c r="I72" s="141" t="s">
        <v>537</v>
      </c>
      <c r="J72" s="141" t="s">
        <v>537</v>
      </c>
      <c r="K72" s="141" t="s">
        <v>700</v>
      </c>
      <c r="L72" s="91" t="str">
        <f t="shared" si="4"/>
        <v/>
      </c>
      <c r="M72" s="91" t="str">
        <f t="shared" si="5"/>
        <v/>
      </c>
      <c r="N72" s="91"/>
      <c r="O72" s="91"/>
      <c r="P72" s="91"/>
      <c r="Q72" s="111"/>
      <c r="R72" s="111"/>
      <c r="S72" s="111"/>
      <c r="T72" s="111"/>
      <c r="U72" s="111"/>
      <c r="V72" s="111"/>
      <c r="W72" s="111"/>
      <c r="X72" s="111"/>
      <c r="Y72" s="111"/>
      <c r="Z72" s="111"/>
      <c r="AA72" s="111"/>
      <c r="AB72" s="111"/>
      <c r="AC72" s="111"/>
      <c r="AD72" s="111"/>
      <c r="AE72" s="111"/>
      <c r="AF72" s="111"/>
      <c r="AG72" s="111"/>
    </row>
    <row r="73" spans="1:33" ht="15.75" customHeight="1" thickBot="1">
      <c r="A73" s="137" t="s">
        <v>720</v>
      </c>
      <c r="B73" s="137" t="s">
        <v>739</v>
      </c>
      <c r="C73" s="140">
        <v>5047</v>
      </c>
      <c r="D73" s="140">
        <v>0</v>
      </c>
      <c r="E73" s="140">
        <v>5047</v>
      </c>
      <c r="F73" s="137"/>
      <c r="G73" s="140">
        <v>28</v>
      </c>
      <c r="H73" s="140">
        <v>29</v>
      </c>
      <c r="I73" s="141" t="s">
        <v>537</v>
      </c>
      <c r="J73" s="141" t="s">
        <v>537</v>
      </c>
      <c r="K73" s="141" t="s">
        <v>700</v>
      </c>
      <c r="L73" s="91" t="str">
        <f t="shared" si="4"/>
        <v/>
      </c>
      <c r="M73" s="91" t="str">
        <f t="shared" si="5"/>
        <v/>
      </c>
      <c r="N73" s="91"/>
      <c r="O73" s="91"/>
      <c r="P73" s="91"/>
      <c r="Q73" s="111"/>
      <c r="R73" s="111"/>
      <c r="S73" s="111"/>
      <c r="T73" s="111"/>
      <c r="U73" s="111"/>
      <c r="V73" s="111"/>
      <c r="W73" s="111"/>
      <c r="X73" s="111"/>
      <c r="Y73" s="111"/>
      <c r="Z73" s="111"/>
      <c r="AA73" s="111"/>
      <c r="AB73" s="111"/>
      <c r="AC73" s="111"/>
      <c r="AD73" s="111"/>
      <c r="AE73" s="111"/>
      <c r="AF73" s="111"/>
      <c r="AG73" s="111"/>
    </row>
    <row r="74" spans="1:33" ht="15.75" customHeight="1" thickBot="1">
      <c r="A74" s="137" t="s">
        <v>720</v>
      </c>
      <c r="B74" s="137" t="s">
        <v>740</v>
      </c>
      <c r="C74" s="140">
        <v>4209</v>
      </c>
      <c r="D74" s="140">
        <v>0</v>
      </c>
      <c r="E74" s="140">
        <v>4209</v>
      </c>
      <c r="F74" s="137"/>
      <c r="G74" s="140">
        <v>28</v>
      </c>
      <c r="H74" s="140">
        <v>30</v>
      </c>
      <c r="I74" s="141" t="s">
        <v>537</v>
      </c>
      <c r="J74" s="141" t="s">
        <v>537</v>
      </c>
      <c r="K74" s="141" t="s">
        <v>700</v>
      </c>
      <c r="L74" s="91" t="str">
        <f t="shared" si="4"/>
        <v/>
      </c>
      <c r="M74" s="91" t="str">
        <f t="shared" si="5"/>
        <v/>
      </c>
      <c r="N74" s="91"/>
      <c r="O74" s="91"/>
      <c r="P74" s="91"/>
      <c r="Q74" s="111"/>
      <c r="R74" s="111"/>
      <c r="S74" s="111"/>
      <c r="T74" s="111"/>
      <c r="U74" s="111"/>
      <c r="V74" s="111"/>
      <c r="W74" s="111"/>
      <c r="X74" s="111"/>
      <c r="Y74" s="111"/>
      <c r="Z74" s="111"/>
      <c r="AA74" s="111"/>
      <c r="AB74" s="111"/>
      <c r="AC74" s="111"/>
      <c r="AD74" s="111"/>
      <c r="AE74" s="111"/>
      <c r="AF74" s="111"/>
      <c r="AG74" s="111"/>
    </row>
    <row r="75" spans="1:33" ht="15.75" customHeight="1" thickBot="1">
      <c r="A75" s="137" t="s">
        <v>720</v>
      </c>
      <c r="B75" s="137" t="s">
        <v>738</v>
      </c>
      <c r="C75" s="140">
        <v>3357</v>
      </c>
      <c r="D75" s="140">
        <v>0</v>
      </c>
      <c r="E75" s="140">
        <v>3357</v>
      </c>
      <c r="F75" s="137"/>
      <c r="G75" s="140">
        <v>28</v>
      </c>
      <c r="H75" s="140">
        <v>31</v>
      </c>
      <c r="I75" s="141" t="s">
        <v>537</v>
      </c>
      <c r="J75" s="141" t="s">
        <v>565</v>
      </c>
      <c r="K75" s="141" t="s">
        <v>706</v>
      </c>
      <c r="L75" s="91" t="str">
        <f t="shared" si="4"/>
        <v/>
      </c>
      <c r="M75" s="91" t="str">
        <f t="shared" si="5"/>
        <v/>
      </c>
      <c r="N75" s="91"/>
      <c r="O75" s="91"/>
      <c r="P75" s="91"/>
      <c r="Q75" s="111"/>
      <c r="R75" s="111"/>
      <c r="S75" s="111"/>
      <c r="T75" s="111"/>
      <c r="U75" s="111"/>
      <c r="V75" s="111"/>
      <c r="W75" s="111"/>
      <c r="X75" s="111"/>
      <c r="Y75" s="111"/>
      <c r="Z75" s="111"/>
      <c r="AA75" s="111"/>
      <c r="AB75" s="111"/>
      <c r="AC75" s="111"/>
      <c r="AD75" s="111"/>
      <c r="AE75" s="111"/>
      <c r="AF75" s="111"/>
      <c r="AG75" s="111"/>
    </row>
    <row r="76" spans="1:33" ht="15.75" customHeight="1" thickBot="1">
      <c r="A76" s="137" t="s">
        <v>739</v>
      </c>
      <c r="B76" s="137" t="s">
        <v>740</v>
      </c>
      <c r="C76" s="140">
        <v>639</v>
      </c>
      <c r="D76" s="140">
        <v>0</v>
      </c>
      <c r="E76" s="140">
        <v>639</v>
      </c>
      <c r="F76" s="137"/>
      <c r="G76" s="140">
        <v>29</v>
      </c>
      <c r="H76" s="140">
        <v>30</v>
      </c>
      <c r="I76" s="141" t="s">
        <v>537</v>
      </c>
      <c r="J76" s="141" t="s">
        <v>537</v>
      </c>
      <c r="K76" s="141" t="s">
        <v>700</v>
      </c>
      <c r="L76" s="91" t="str">
        <f t="shared" si="4"/>
        <v/>
      </c>
      <c r="M76" s="91" t="str">
        <f t="shared" si="5"/>
        <v/>
      </c>
      <c r="N76" s="91"/>
      <c r="O76" s="91"/>
      <c r="P76" s="91"/>
      <c r="Q76" s="111"/>
      <c r="R76" s="111"/>
      <c r="S76" s="111"/>
      <c r="T76" s="111"/>
      <c r="U76" s="111"/>
      <c r="V76" s="111"/>
      <c r="W76" s="111"/>
      <c r="X76" s="111"/>
      <c r="Y76" s="111"/>
      <c r="Z76" s="111"/>
      <c r="AA76" s="111"/>
      <c r="AB76" s="111"/>
      <c r="AC76" s="111"/>
      <c r="AD76" s="111"/>
      <c r="AE76" s="111"/>
      <c r="AF76" s="111"/>
      <c r="AG76" s="111"/>
    </row>
    <row r="77" spans="1:33" ht="15.75" customHeight="1" thickBot="1">
      <c r="A77" s="137" t="s">
        <v>739</v>
      </c>
      <c r="B77" s="137" t="s">
        <v>738</v>
      </c>
      <c r="C77" s="140">
        <v>3602</v>
      </c>
      <c r="D77" s="140">
        <v>0</v>
      </c>
      <c r="E77" s="140">
        <v>3602</v>
      </c>
      <c r="F77" s="137"/>
      <c r="G77" s="140">
        <v>29</v>
      </c>
      <c r="H77" s="140">
        <v>31</v>
      </c>
      <c r="I77" s="141" t="s">
        <v>537</v>
      </c>
      <c r="J77" s="141" t="s">
        <v>565</v>
      </c>
      <c r="K77" s="141" t="s">
        <v>706</v>
      </c>
      <c r="L77" s="91" t="str">
        <f t="shared" si="4"/>
        <v/>
      </c>
      <c r="M77" s="91" t="str">
        <f t="shared" si="5"/>
        <v/>
      </c>
      <c r="N77" s="91"/>
      <c r="O77" s="91"/>
      <c r="P77" s="91"/>
      <c r="Q77" s="111"/>
      <c r="R77" s="111"/>
      <c r="S77" s="111"/>
      <c r="T77" s="111"/>
      <c r="U77" s="111"/>
      <c r="V77" s="111"/>
      <c r="W77" s="111"/>
      <c r="X77" s="111"/>
      <c r="Y77" s="111"/>
      <c r="Z77" s="111"/>
      <c r="AA77" s="111"/>
      <c r="AB77" s="111"/>
      <c r="AC77" s="111"/>
      <c r="AD77" s="111"/>
      <c r="AE77" s="111"/>
      <c r="AF77" s="111"/>
      <c r="AG77" s="111"/>
    </row>
    <row r="78" spans="1:33" ht="15.75" customHeight="1" thickBot="1">
      <c r="A78" s="137" t="s">
        <v>738</v>
      </c>
      <c r="B78" s="137" t="s">
        <v>741</v>
      </c>
      <c r="C78" s="140">
        <v>690</v>
      </c>
      <c r="D78" s="140">
        <v>0</v>
      </c>
      <c r="E78" s="140">
        <v>690</v>
      </c>
      <c r="F78" s="137"/>
      <c r="G78" s="140">
        <v>31</v>
      </c>
      <c r="H78" s="140">
        <v>34</v>
      </c>
      <c r="I78" s="141" t="s">
        <v>565</v>
      </c>
      <c r="J78" s="141" t="s">
        <v>540</v>
      </c>
      <c r="K78" s="141" t="s">
        <v>706</v>
      </c>
      <c r="L78" s="91" t="str">
        <f t="shared" si="4"/>
        <v/>
      </c>
      <c r="M78" s="91" t="str">
        <f t="shared" si="5"/>
        <v/>
      </c>
      <c r="N78" s="91"/>
      <c r="O78" s="91"/>
      <c r="P78" s="91"/>
      <c r="Q78" s="111"/>
      <c r="R78" s="111"/>
      <c r="S78" s="111"/>
      <c r="T78" s="111"/>
      <c r="U78" s="111"/>
      <c r="V78" s="111"/>
      <c r="W78" s="111"/>
      <c r="X78" s="111"/>
      <c r="Y78" s="111"/>
      <c r="Z78" s="111"/>
      <c r="AA78" s="111"/>
      <c r="AB78" s="111"/>
      <c r="AC78" s="111"/>
      <c r="AD78" s="111"/>
      <c r="AE78" s="111"/>
      <c r="AF78" s="111"/>
      <c r="AG78" s="111"/>
    </row>
    <row r="79" spans="1:33" ht="15.75" customHeight="1" thickBot="1">
      <c r="A79" s="137" t="s">
        <v>738</v>
      </c>
      <c r="B79" s="137" t="s">
        <v>742</v>
      </c>
      <c r="C79" s="140">
        <v>0</v>
      </c>
      <c r="D79" s="140">
        <v>200</v>
      </c>
      <c r="E79" s="140">
        <v>314.45999999999998</v>
      </c>
      <c r="F79" s="137" t="s">
        <v>743</v>
      </c>
      <c r="G79" s="140">
        <v>31</v>
      </c>
      <c r="H79" s="140">
        <v>47</v>
      </c>
      <c r="I79" s="141" t="s">
        <v>565</v>
      </c>
      <c r="J79" s="141" t="s">
        <v>565</v>
      </c>
      <c r="K79" s="141" t="s">
        <v>700</v>
      </c>
      <c r="L79" s="91" t="str">
        <f t="shared" si="4"/>
        <v/>
      </c>
      <c r="M79" s="91" t="str">
        <f t="shared" si="5"/>
        <v/>
      </c>
      <c r="N79" s="91"/>
      <c r="O79" s="91"/>
      <c r="P79" s="91"/>
      <c r="Q79" s="111"/>
      <c r="R79" s="111"/>
      <c r="S79" s="111"/>
      <c r="T79" s="111"/>
      <c r="U79" s="111"/>
      <c r="V79" s="111"/>
      <c r="W79" s="111"/>
      <c r="X79" s="111"/>
      <c r="Y79" s="111"/>
      <c r="Z79" s="111"/>
      <c r="AA79" s="111"/>
      <c r="AB79" s="111"/>
      <c r="AC79" s="111"/>
      <c r="AD79" s="111"/>
      <c r="AE79" s="111"/>
      <c r="AF79" s="111"/>
      <c r="AG79" s="111"/>
    </row>
    <row r="80" spans="1:33" ht="15.75" customHeight="1" thickBot="1">
      <c r="A80" s="137" t="s">
        <v>738</v>
      </c>
      <c r="B80" s="137" t="s">
        <v>744</v>
      </c>
      <c r="C80" s="140">
        <v>0</v>
      </c>
      <c r="D80" s="140">
        <v>200</v>
      </c>
      <c r="E80" s="140">
        <v>314.45999999999998</v>
      </c>
      <c r="F80" s="137" t="s">
        <v>743</v>
      </c>
      <c r="G80" s="140">
        <v>31</v>
      </c>
      <c r="H80" s="140">
        <v>48</v>
      </c>
      <c r="I80" s="141" t="s">
        <v>565</v>
      </c>
      <c r="J80" s="141" t="s">
        <v>577</v>
      </c>
      <c r="K80" s="141" t="s">
        <v>706</v>
      </c>
      <c r="L80" s="91" t="str">
        <f t="shared" si="4"/>
        <v/>
      </c>
      <c r="M80" s="91" t="str">
        <f t="shared" si="5"/>
        <v/>
      </c>
      <c r="N80" s="91"/>
      <c r="O80" s="91"/>
      <c r="P80" s="91"/>
      <c r="Q80" s="111"/>
      <c r="R80" s="111"/>
      <c r="S80" s="111"/>
      <c r="T80" s="111"/>
      <c r="U80" s="111"/>
      <c r="V80" s="111"/>
      <c r="W80" s="111"/>
      <c r="X80" s="111"/>
      <c r="Y80" s="111"/>
      <c r="Z80" s="111"/>
      <c r="AA80" s="111"/>
      <c r="AB80" s="111"/>
      <c r="AC80" s="111"/>
      <c r="AD80" s="111"/>
      <c r="AE80" s="111"/>
      <c r="AF80" s="111"/>
      <c r="AG80" s="111"/>
    </row>
    <row r="81" spans="1:33" ht="15.75" customHeight="1" thickBot="1">
      <c r="A81" s="137" t="s">
        <v>738</v>
      </c>
      <c r="B81" s="137" t="s">
        <v>745</v>
      </c>
      <c r="C81" s="140">
        <v>2859</v>
      </c>
      <c r="D81" s="140">
        <v>0</v>
      </c>
      <c r="E81" s="140">
        <v>2859</v>
      </c>
      <c r="F81" s="137"/>
      <c r="G81" s="140">
        <v>31</v>
      </c>
      <c r="H81" s="140">
        <v>59</v>
      </c>
      <c r="I81" s="141" t="s">
        <v>565</v>
      </c>
      <c r="J81" s="141" t="s">
        <v>577</v>
      </c>
      <c r="K81" s="141" t="s">
        <v>706</v>
      </c>
      <c r="L81" s="91" t="str">
        <f t="shared" si="4"/>
        <v/>
      </c>
      <c r="M81" s="91" t="str">
        <f t="shared" si="5"/>
        <v/>
      </c>
      <c r="N81" s="91"/>
      <c r="O81" s="91"/>
      <c r="P81" s="91"/>
      <c r="Q81" s="111"/>
      <c r="R81" s="111"/>
      <c r="S81" s="111"/>
      <c r="T81" s="111"/>
      <c r="U81" s="111"/>
      <c r="V81" s="111"/>
      <c r="W81" s="111"/>
      <c r="X81" s="111"/>
      <c r="Y81" s="111"/>
      <c r="Z81" s="111"/>
      <c r="AA81" s="111"/>
      <c r="AB81" s="111"/>
      <c r="AC81" s="111"/>
      <c r="AD81" s="111"/>
      <c r="AE81" s="111"/>
      <c r="AF81" s="111"/>
      <c r="AG81" s="111"/>
    </row>
    <row r="82" spans="1:33" ht="15.75" customHeight="1" thickBot="1">
      <c r="A82" s="137" t="s">
        <v>734</v>
      </c>
      <c r="B82" s="137" t="s">
        <v>746</v>
      </c>
      <c r="C82" s="140">
        <v>0</v>
      </c>
      <c r="D82" s="140">
        <v>200</v>
      </c>
      <c r="E82" s="140">
        <v>314.45999999999998</v>
      </c>
      <c r="F82" s="137"/>
      <c r="G82" s="140">
        <v>32</v>
      </c>
      <c r="H82" s="140">
        <v>38</v>
      </c>
      <c r="I82" s="141" t="s">
        <v>575</v>
      </c>
      <c r="J82" s="141" t="s">
        <v>575</v>
      </c>
      <c r="K82" s="141" t="s">
        <v>700</v>
      </c>
      <c r="L82" s="91" t="str">
        <f t="shared" si="4"/>
        <v/>
      </c>
      <c r="M82" s="91" t="str">
        <f t="shared" si="5"/>
        <v/>
      </c>
      <c r="N82" s="91"/>
      <c r="O82" s="91"/>
      <c r="P82" s="91"/>
      <c r="Q82" s="111"/>
      <c r="R82" s="111"/>
      <c r="S82" s="111"/>
      <c r="T82" s="111"/>
      <c r="U82" s="111"/>
      <c r="V82" s="111"/>
      <c r="W82" s="111"/>
      <c r="X82" s="111"/>
      <c r="Y82" s="111"/>
      <c r="Z82" s="111"/>
      <c r="AA82" s="111"/>
      <c r="AB82" s="111"/>
      <c r="AC82" s="111"/>
      <c r="AD82" s="111"/>
      <c r="AE82" s="111"/>
      <c r="AF82" s="111"/>
      <c r="AG82" s="111"/>
    </row>
    <row r="83" spans="1:33" ht="15.75" customHeight="1" thickBot="1">
      <c r="A83" s="137" t="s">
        <v>735</v>
      </c>
      <c r="B83" s="137" t="s">
        <v>741</v>
      </c>
      <c r="C83" s="140">
        <v>2735</v>
      </c>
      <c r="D83" s="140">
        <v>0</v>
      </c>
      <c r="E83" s="140">
        <v>2735</v>
      </c>
      <c r="F83" s="137"/>
      <c r="G83" s="140">
        <v>33</v>
      </c>
      <c r="H83" s="140">
        <v>34</v>
      </c>
      <c r="I83" s="141" t="s">
        <v>540</v>
      </c>
      <c r="J83" s="141" t="s">
        <v>540</v>
      </c>
      <c r="K83" s="141" t="s">
        <v>700</v>
      </c>
      <c r="L83" s="91" t="str">
        <f t="shared" si="4"/>
        <v/>
      </c>
      <c r="M83" s="91" t="str">
        <f t="shared" si="5"/>
        <v/>
      </c>
      <c r="N83" s="91"/>
      <c r="O83" s="91"/>
      <c r="P83" s="91"/>
      <c r="Q83" s="111"/>
      <c r="R83" s="111"/>
      <c r="S83" s="111"/>
      <c r="T83" s="111"/>
      <c r="U83" s="111"/>
      <c r="V83" s="111"/>
      <c r="W83" s="111"/>
      <c r="X83" s="111"/>
      <c r="Y83" s="111"/>
      <c r="Z83" s="111"/>
      <c r="AA83" s="111"/>
      <c r="AB83" s="111"/>
      <c r="AC83" s="111"/>
      <c r="AD83" s="111"/>
      <c r="AE83" s="111"/>
      <c r="AF83" s="111"/>
      <c r="AG83" s="111"/>
    </row>
    <row r="84" spans="1:33" ht="15.75" customHeight="1" thickBot="1">
      <c r="A84" s="137" t="s">
        <v>741</v>
      </c>
      <c r="B84" s="137" t="s">
        <v>747</v>
      </c>
      <c r="C84" s="140">
        <v>0</v>
      </c>
      <c r="D84" s="140">
        <v>210</v>
      </c>
      <c r="E84" s="140">
        <v>330.18299999999999</v>
      </c>
      <c r="F84" s="137"/>
      <c r="G84" s="140">
        <v>34</v>
      </c>
      <c r="H84" s="140">
        <v>52</v>
      </c>
      <c r="I84" s="141" t="s">
        <v>540</v>
      </c>
      <c r="J84" s="141" t="s">
        <v>550</v>
      </c>
      <c r="K84" s="141" t="s">
        <v>706</v>
      </c>
      <c r="L84" s="91" t="str">
        <f t="shared" si="4"/>
        <v/>
      </c>
      <c r="M84" s="91" t="str">
        <f t="shared" si="5"/>
        <v/>
      </c>
      <c r="N84" s="91"/>
      <c r="O84" s="91"/>
      <c r="P84" s="91"/>
      <c r="Q84" s="111"/>
      <c r="R84" s="111"/>
      <c r="S84" s="111"/>
      <c r="T84" s="111"/>
      <c r="U84" s="111"/>
      <c r="V84" s="111"/>
      <c r="W84" s="111"/>
      <c r="X84" s="111"/>
      <c r="Y84" s="111"/>
      <c r="Z84" s="111"/>
      <c r="AA84" s="111"/>
      <c r="AB84" s="111"/>
      <c r="AC84" s="111"/>
      <c r="AD84" s="111"/>
      <c r="AE84" s="111"/>
      <c r="AF84" s="111"/>
      <c r="AG84" s="111"/>
    </row>
    <row r="85" spans="1:33" ht="15.75" customHeight="1" thickBot="1">
      <c r="A85" s="137" t="s">
        <v>730</v>
      </c>
      <c r="B85" s="137" t="s">
        <v>748</v>
      </c>
      <c r="C85" s="140">
        <v>609.54989999999998</v>
      </c>
      <c r="D85" s="140">
        <v>0</v>
      </c>
      <c r="E85" s="140">
        <v>609.54989999999998</v>
      </c>
      <c r="F85" s="137"/>
      <c r="G85" s="140">
        <v>35</v>
      </c>
      <c r="H85" s="140">
        <v>36</v>
      </c>
      <c r="I85" s="141" t="s">
        <v>560</v>
      </c>
      <c r="J85" s="141" t="s">
        <v>568</v>
      </c>
      <c r="K85" s="141" t="s">
        <v>706</v>
      </c>
      <c r="L85" s="91" t="str">
        <f t="shared" si="4"/>
        <v/>
      </c>
      <c r="M85" s="91" t="str">
        <f t="shared" si="5"/>
        <v/>
      </c>
      <c r="N85" s="91"/>
      <c r="O85" s="91"/>
      <c r="P85" s="91"/>
      <c r="Q85" s="111"/>
      <c r="R85" s="111"/>
      <c r="S85" s="111"/>
      <c r="T85" s="111"/>
      <c r="U85" s="111"/>
      <c r="V85" s="111"/>
      <c r="W85" s="111"/>
      <c r="X85" s="111"/>
      <c r="Y85" s="111"/>
      <c r="Z85" s="111"/>
      <c r="AA85" s="111"/>
      <c r="AB85" s="111"/>
      <c r="AC85" s="111"/>
      <c r="AD85" s="111"/>
      <c r="AE85" s="111"/>
      <c r="AF85" s="111"/>
      <c r="AG85" s="111"/>
    </row>
    <row r="86" spans="1:33" ht="15.75" customHeight="1" thickBot="1">
      <c r="A86" s="137" t="s">
        <v>748</v>
      </c>
      <c r="B86" s="137" t="s">
        <v>749</v>
      </c>
      <c r="C86" s="140">
        <v>1127.729</v>
      </c>
      <c r="D86" s="140">
        <v>0</v>
      </c>
      <c r="E86" s="140">
        <v>1127.729</v>
      </c>
      <c r="F86" s="137"/>
      <c r="G86" s="140">
        <v>36</v>
      </c>
      <c r="H86" s="140">
        <v>37</v>
      </c>
      <c r="I86" s="141" t="s">
        <v>568</v>
      </c>
      <c r="J86" s="141" t="s">
        <v>568</v>
      </c>
      <c r="K86" s="141" t="s">
        <v>700</v>
      </c>
      <c r="L86" s="91" t="str">
        <f t="shared" si="4"/>
        <v/>
      </c>
      <c r="M86" s="91" t="str">
        <f t="shared" si="5"/>
        <v/>
      </c>
      <c r="N86" s="91"/>
      <c r="O86" s="91"/>
      <c r="P86" s="91"/>
      <c r="Q86" s="111"/>
      <c r="R86" s="111"/>
      <c r="S86" s="111"/>
      <c r="T86" s="111"/>
      <c r="U86" s="111"/>
      <c r="V86" s="111"/>
      <c r="W86" s="111"/>
      <c r="X86" s="111"/>
      <c r="Y86" s="111"/>
      <c r="Z86" s="111"/>
      <c r="AA86" s="111"/>
      <c r="AB86" s="111"/>
      <c r="AC86" s="111"/>
      <c r="AD86" s="111"/>
      <c r="AE86" s="111"/>
      <c r="AF86" s="111"/>
      <c r="AG86" s="111"/>
    </row>
    <row r="87" spans="1:33" ht="15.75" customHeight="1" thickBot="1">
      <c r="A87" s="137" t="s">
        <v>748</v>
      </c>
      <c r="B87" s="137" t="s">
        <v>746</v>
      </c>
      <c r="C87" s="140">
        <v>2054.0320000000002</v>
      </c>
      <c r="D87" s="140">
        <v>0</v>
      </c>
      <c r="E87" s="140">
        <v>2054.0320000000002</v>
      </c>
      <c r="F87" s="137"/>
      <c r="G87" s="140">
        <v>36</v>
      </c>
      <c r="H87" s="140">
        <v>38</v>
      </c>
      <c r="I87" s="141" t="s">
        <v>568</v>
      </c>
      <c r="J87" s="141" t="s">
        <v>575</v>
      </c>
      <c r="K87" s="141" t="s">
        <v>706</v>
      </c>
      <c r="L87" s="91" t="str">
        <f t="shared" si="4"/>
        <v/>
      </c>
      <c r="M87" s="91" t="str">
        <f t="shared" si="5"/>
        <v/>
      </c>
      <c r="N87" s="91"/>
      <c r="O87" s="91"/>
      <c r="P87" s="91"/>
      <c r="Q87" s="111"/>
      <c r="R87" s="111"/>
      <c r="S87" s="111"/>
      <c r="T87" s="111"/>
      <c r="U87" s="111"/>
      <c r="V87" s="111"/>
      <c r="W87" s="111"/>
      <c r="X87" s="111"/>
      <c r="Y87" s="111"/>
      <c r="Z87" s="111"/>
      <c r="AA87" s="111"/>
      <c r="AB87" s="111"/>
      <c r="AC87" s="111"/>
      <c r="AD87" s="111"/>
      <c r="AE87" s="111"/>
      <c r="AF87" s="111"/>
      <c r="AG87" s="111"/>
    </row>
    <row r="88" spans="1:33" ht="15.75" customHeight="1" thickBot="1">
      <c r="A88" s="137" t="s">
        <v>749</v>
      </c>
      <c r="B88" s="137" t="s">
        <v>746</v>
      </c>
      <c r="C88" s="140">
        <v>206.3271</v>
      </c>
      <c r="D88" s="140">
        <v>0</v>
      </c>
      <c r="E88" s="140">
        <v>206.3271</v>
      </c>
      <c r="F88" s="137"/>
      <c r="G88" s="140">
        <v>37</v>
      </c>
      <c r="H88" s="140">
        <v>38</v>
      </c>
      <c r="I88" s="141" t="s">
        <v>568</v>
      </c>
      <c r="J88" s="141" t="s">
        <v>575</v>
      </c>
      <c r="K88" s="141" t="s">
        <v>706</v>
      </c>
      <c r="L88" s="91" t="str">
        <f t="shared" si="4"/>
        <v/>
      </c>
      <c r="M88" s="91" t="str">
        <f t="shared" si="5"/>
        <v/>
      </c>
      <c r="N88" s="91"/>
      <c r="O88" s="91"/>
      <c r="P88" s="91"/>
      <c r="Q88" s="111"/>
      <c r="R88" s="111"/>
      <c r="S88" s="111"/>
      <c r="T88" s="111"/>
      <c r="U88" s="111"/>
      <c r="V88" s="111"/>
      <c r="W88" s="111"/>
      <c r="X88" s="111"/>
      <c r="Y88" s="111"/>
      <c r="Z88" s="111"/>
      <c r="AA88" s="111"/>
      <c r="AB88" s="111"/>
      <c r="AC88" s="111"/>
      <c r="AD88" s="111"/>
      <c r="AE88" s="111"/>
      <c r="AF88" s="111"/>
      <c r="AG88" s="111"/>
    </row>
    <row r="89" spans="1:33" ht="15.75" customHeight="1" thickBot="1">
      <c r="A89" s="137" t="s">
        <v>749</v>
      </c>
      <c r="B89" s="137" t="s">
        <v>750</v>
      </c>
      <c r="C89" s="140">
        <v>647.24450000000002</v>
      </c>
      <c r="D89" s="140">
        <v>0</v>
      </c>
      <c r="E89" s="140">
        <v>647.24450000000002</v>
      </c>
      <c r="F89" s="137"/>
      <c r="G89" s="140">
        <v>37</v>
      </c>
      <c r="H89" s="140">
        <v>42</v>
      </c>
      <c r="I89" s="141" t="s">
        <v>568</v>
      </c>
      <c r="J89" s="141" t="s">
        <v>557</v>
      </c>
      <c r="K89" s="141" t="s">
        <v>706</v>
      </c>
      <c r="L89" s="91" t="str">
        <f t="shared" si="4"/>
        <v/>
      </c>
      <c r="M89" s="91" t="str">
        <f t="shared" si="5"/>
        <v/>
      </c>
      <c r="N89" s="91"/>
      <c r="O89" s="91"/>
      <c r="P89" s="91"/>
      <c r="Q89" s="111"/>
      <c r="R89" s="111"/>
      <c r="S89" s="111"/>
      <c r="T89" s="111"/>
      <c r="U89" s="111"/>
      <c r="V89" s="111"/>
      <c r="W89" s="111"/>
      <c r="X89" s="111"/>
      <c r="Y89" s="111"/>
      <c r="Z89" s="111"/>
      <c r="AA89" s="111"/>
      <c r="AB89" s="111"/>
      <c r="AC89" s="111"/>
      <c r="AD89" s="111"/>
      <c r="AE89" s="111"/>
      <c r="AF89" s="111"/>
      <c r="AG89" s="111"/>
    </row>
    <row r="90" spans="1:33" ht="15.75" customHeight="1" thickBot="1">
      <c r="A90" s="137" t="s">
        <v>749</v>
      </c>
      <c r="B90" s="137" t="s">
        <v>751</v>
      </c>
      <c r="C90" s="140">
        <v>1678.682</v>
      </c>
      <c r="D90" s="140">
        <v>1500</v>
      </c>
      <c r="E90" s="140">
        <v>2358.4499999999998</v>
      </c>
      <c r="F90" s="137" t="s">
        <v>752</v>
      </c>
      <c r="G90" s="140">
        <v>37</v>
      </c>
      <c r="H90" s="140">
        <v>43</v>
      </c>
      <c r="I90" s="141" t="s">
        <v>568</v>
      </c>
      <c r="J90" s="141" t="s">
        <v>557</v>
      </c>
      <c r="K90" s="141" t="s">
        <v>706</v>
      </c>
      <c r="L90" s="91" t="str">
        <f t="shared" si="4"/>
        <v/>
      </c>
      <c r="M90" s="91" t="str">
        <f t="shared" si="5"/>
        <v/>
      </c>
      <c r="N90" s="91"/>
      <c r="O90" s="91"/>
      <c r="P90" s="91"/>
      <c r="Q90" s="111"/>
      <c r="R90" s="111"/>
      <c r="S90" s="111"/>
      <c r="T90" s="111"/>
      <c r="U90" s="111"/>
      <c r="V90" s="111"/>
      <c r="W90" s="111"/>
      <c r="X90" s="111"/>
      <c r="Y90" s="111"/>
      <c r="Z90" s="111"/>
      <c r="AA90" s="111"/>
      <c r="AB90" s="111"/>
      <c r="AC90" s="111"/>
      <c r="AD90" s="111"/>
      <c r="AE90" s="111"/>
      <c r="AF90" s="111"/>
      <c r="AG90" s="111"/>
    </row>
    <row r="91" spans="1:33" ht="15.75" customHeight="1" thickBot="1">
      <c r="A91" s="137" t="s">
        <v>746</v>
      </c>
      <c r="B91" s="137" t="s">
        <v>736</v>
      </c>
      <c r="C91" s="140">
        <v>314.58679999999998</v>
      </c>
      <c r="D91" s="140">
        <v>0</v>
      </c>
      <c r="E91" s="140">
        <v>314.58679999999998</v>
      </c>
      <c r="F91" s="137"/>
      <c r="G91" s="140">
        <v>38</v>
      </c>
      <c r="H91" s="140">
        <v>39</v>
      </c>
      <c r="I91" s="141" t="s">
        <v>575</v>
      </c>
      <c r="J91" s="141" t="s">
        <v>561</v>
      </c>
      <c r="K91" s="141" t="s">
        <v>706</v>
      </c>
      <c r="L91" s="91" t="str">
        <f t="shared" si="4"/>
        <v/>
      </c>
      <c r="M91" s="91" t="str">
        <f t="shared" si="5"/>
        <v/>
      </c>
      <c r="N91" s="91"/>
      <c r="O91" s="91"/>
      <c r="P91" s="91"/>
      <c r="Q91" s="111"/>
      <c r="R91" s="111"/>
      <c r="S91" s="111"/>
      <c r="T91" s="111"/>
      <c r="U91" s="111"/>
      <c r="V91" s="111"/>
      <c r="W91" s="111"/>
      <c r="X91" s="111"/>
      <c r="Y91" s="111"/>
      <c r="Z91" s="111"/>
      <c r="AA91" s="111"/>
      <c r="AB91" s="111"/>
      <c r="AC91" s="111"/>
      <c r="AD91" s="111"/>
      <c r="AE91" s="111"/>
      <c r="AF91" s="111"/>
      <c r="AG91" s="111"/>
    </row>
    <row r="92" spans="1:33" ht="15.75" customHeight="1" thickBot="1">
      <c r="A92" s="137" t="s">
        <v>746</v>
      </c>
      <c r="B92" s="137" t="s">
        <v>753</v>
      </c>
      <c r="C92" s="140">
        <v>733.82240000000002</v>
      </c>
      <c r="D92" s="140">
        <v>0</v>
      </c>
      <c r="E92" s="140">
        <v>733.82240000000002</v>
      </c>
      <c r="F92" s="137"/>
      <c r="G92" s="140">
        <v>38</v>
      </c>
      <c r="H92" s="140">
        <v>40</v>
      </c>
      <c r="I92" s="141" t="s">
        <v>575</v>
      </c>
      <c r="J92" s="141" t="s">
        <v>561</v>
      </c>
      <c r="K92" s="141" t="s">
        <v>706</v>
      </c>
      <c r="L92" s="91" t="str">
        <f t="shared" si="4"/>
        <v/>
      </c>
      <c r="M92" s="91" t="str">
        <f t="shared" si="5"/>
        <v/>
      </c>
      <c r="N92" s="91"/>
      <c r="O92" s="91"/>
      <c r="P92" s="91"/>
      <c r="Q92" s="111"/>
      <c r="R92" s="111"/>
      <c r="S92" s="111"/>
      <c r="T92" s="111"/>
      <c r="U92" s="111"/>
      <c r="V92" s="111"/>
      <c r="W92" s="111"/>
      <c r="X92" s="111"/>
      <c r="Y92" s="111"/>
      <c r="Z92" s="111"/>
      <c r="AA92" s="111"/>
      <c r="AB92" s="111"/>
      <c r="AC92" s="111"/>
      <c r="AD92" s="111"/>
      <c r="AE92" s="111"/>
      <c r="AF92" s="111"/>
      <c r="AG92" s="111"/>
    </row>
    <row r="93" spans="1:33" ht="15.75" customHeight="1" thickBot="1">
      <c r="A93" s="137" t="s">
        <v>746</v>
      </c>
      <c r="B93" s="137" t="s">
        <v>751</v>
      </c>
      <c r="C93" s="140">
        <v>84.395390000000006</v>
      </c>
      <c r="D93" s="140">
        <v>0</v>
      </c>
      <c r="E93" s="140">
        <v>84.395390000000006</v>
      </c>
      <c r="F93" s="137"/>
      <c r="G93" s="140">
        <v>38</v>
      </c>
      <c r="H93" s="140">
        <v>43</v>
      </c>
      <c r="I93" s="141" t="s">
        <v>575</v>
      </c>
      <c r="J93" s="141" t="s">
        <v>557</v>
      </c>
      <c r="K93" s="141" t="s">
        <v>706</v>
      </c>
      <c r="L93" s="91" t="str">
        <f t="shared" si="4"/>
        <v/>
      </c>
      <c r="M93" s="91" t="str">
        <f t="shared" si="5"/>
        <v/>
      </c>
      <c r="N93" s="91"/>
      <c r="O93" s="91"/>
      <c r="P93" s="91"/>
      <c r="Q93" s="111"/>
      <c r="R93" s="111"/>
      <c r="S93" s="111"/>
      <c r="T93" s="111"/>
      <c r="U93" s="111"/>
      <c r="V93" s="111"/>
      <c r="W93" s="111"/>
      <c r="X93" s="111"/>
      <c r="Y93" s="111"/>
      <c r="Z93" s="111"/>
      <c r="AA93" s="111"/>
      <c r="AB93" s="111"/>
      <c r="AC93" s="111"/>
      <c r="AD93" s="111"/>
      <c r="AE93" s="111"/>
      <c r="AF93" s="111"/>
      <c r="AG93" s="111"/>
    </row>
    <row r="94" spans="1:33" ht="15.75" customHeight="1" thickBot="1">
      <c r="A94" s="137" t="s">
        <v>746</v>
      </c>
      <c r="B94" s="137" t="s">
        <v>754</v>
      </c>
      <c r="C94" s="140">
        <v>1147.3</v>
      </c>
      <c r="D94" s="140">
        <v>0</v>
      </c>
      <c r="E94" s="140">
        <v>1147.3</v>
      </c>
      <c r="F94" s="137"/>
      <c r="G94" s="140">
        <v>38</v>
      </c>
      <c r="H94" s="140">
        <v>44</v>
      </c>
      <c r="I94" s="141" t="s">
        <v>575</v>
      </c>
      <c r="J94" s="141" t="s">
        <v>557</v>
      </c>
      <c r="K94" s="141" t="s">
        <v>706</v>
      </c>
      <c r="L94" s="91" t="str">
        <f t="shared" si="4"/>
        <v/>
      </c>
      <c r="M94" s="91" t="str">
        <f t="shared" si="5"/>
        <v/>
      </c>
      <c r="N94" s="91"/>
      <c r="O94" s="91"/>
      <c r="P94" s="91"/>
      <c r="Q94" s="111"/>
      <c r="R94" s="111"/>
      <c r="S94" s="111"/>
      <c r="T94" s="111"/>
      <c r="U94" s="111"/>
      <c r="V94" s="111"/>
      <c r="W94" s="111"/>
      <c r="X94" s="111"/>
      <c r="Y94" s="111"/>
      <c r="Z94" s="111"/>
      <c r="AA94" s="111"/>
      <c r="AB94" s="111"/>
      <c r="AC94" s="111"/>
      <c r="AD94" s="111"/>
      <c r="AE94" s="111"/>
      <c r="AF94" s="111"/>
      <c r="AG94" s="111"/>
    </row>
    <row r="95" spans="1:33" ht="15.75" customHeight="1" thickBot="1">
      <c r="A95" s="137" t="s">
        <v>746</v>
      </c>
      <c r="B95" s="137" t="s">
        <v>755</v>
      </c>
      <c r="C95" s="140">
        <v>1494.105</v>
      </c>
      <c r="D95" s="140">
        <v>0</v>
      </c>
      <c r="E95" s="140">
        <v>1494.105</v>
      </c>
      <c r="F95" s="137"/>
      <c r="G95" s="140">
        <v>38</v>
      </c>
      <c r="H95" s="140">
        <v>45</v>
      </c>
      <c r="I95" s="141" t="s">
        <v>575</v>
      </c>
      <c r="J95" s="141" t="s">
        <v>549</v>
      </c>
      <c r="K95" s="141" t="s">
        <v>706</v>
      </c>
      <c r="L95" s="91" t="str">
        <f t="shared" si="4"/>
        <v/>
      </c>
      <c r="M95" s="91" t="str">
        <f t="shared" si="5"/>
        <v/>
      </c>
      <c r="N95" s="91"/>
      <c r="O95" s="91"/>
      <c r="P95" s="91"/>
      <c r="Q95" s="111"/>
      <c r="R95" s="111"/>
      <c r="S95" s="111"/>
      <c r="T95" s="111"/>
      <c r="U95" s="111"/>
      <c r="V95" s="111"/>
      <c r="W95" s="111"/>
      <c r="X95" s="111"/>
      <c r="Y95" s="111"/>
      <c r="Z95" s="111"/>
      <c r="AA95" s="111"/>
      <c r="AB95" s="111"/>
      <c r="AC95" s="111"/>
      <c r="AD95" s="111"/>
      <c r="AE95" s="111"/>
      <c r="AF95" s="111"/>
      <c r="AG95" s="111"/>
    </row>
    <row r="96" spans="1:33" ht="15.75" customHeight="1" thickBot="1">
      <c r="A96" s="137" t="s">
        <v>736</v>
      </c>
      <c r="B96" s="137" t="s">
        <v>753</v>
      </c>
      <c r="C96" s="140">
        <v>2750.3069999999998</v>
      </c>
      <c r="D96" s="140">
        <v>0</v>
      </c>
      <c r="E96" s="140">
        <v>2750.3069999999998</v>
      </c>
      <c r="F96" s="137"/>
      <c r="G96" s="140">
        <v>39</v>
      </c>
      <c r="H96" s="140">
        <v>40</v>
      </c>
      <c r="I96" s="141" t="s">
        <v>561</v>
      </c>
      <c r="J96" s="141" t="s">
        <v>561</v>
      </c>
      <c r="K96" s="141" t="s">
        <v>700</v>
      </c>
      <c r="L96" s="91" t="str">
        <f t="shared" si="4"/>
        <v/>
      </c>
      <c r="M96" s="91" t="str">
        <f t="shared" si="5"/>
        <v/>
      </c>
      <c r="N96" s="91"/>
      <c r="O96" s="91"/>
      <c r="P96" s="91"/>
      <c r="Q96" s="111"/>
      <c r="R96" s="111"/>
      <c r="S96" s="111"/>
      <c r="T96" s="111"/>
      <c r="U96" s="111"/>
      <c r="V96" s="111"/>
      <c r="W96" s="111"/>
      <c r="X96" s="111"/>
      <c r="Y96" s="111"/>
      <c r="Z96" s="111"/>
      <c r="AA96" s="111"/>
      <c r="AB96" s="111"/>
      <c r="AC96" s="111"/>
      <c r="AD96" s="111"/>
      <c r="AE96" s="111"/>
      <c r="AF96" s="111"/>
      <c r="AG96" s="111"/>
    </row>
    <row r="97" spans="1:33" ht="15.75" customHeight="1" thickBot="1">
      <c r="A97" s="137" t="s">
        <v>753</v>
      </c>
      <c r="B97" s="137" t="s">
        <v>756</v>
      </c>
      <c r="C97" s="140">
        <v>1733.566</v>
      </c>
      <c r="D97" s="140">
        <v>0</v>
      </c>
      <c r="E97" s="140">
        <v>1733.566</v>
      </c>
      <c r="F97" s="137"/>
      <c r="G97" s="140">
        <v>40</v>
      </c>
      <c r="H97" s="140">
        <v>41</v>
      </c>
      <c r="I97" s="141" t="s">
        <v>561</v>
      </c>
      <c r="J97" s="141" t="s">
        <v>561</v>
      </c>
      <c r="K97" s="141" t="s">
        <v>700</v>
      </c>
      <c r="L97" s="91" t="str">
        <f t="shared" si="4"/>
        <v/>
      </c>
      <c r="M97" s="91" t="str">
        <f t="shared" si="5"/>
        <v/>
      </c>
      <c r="N97" s="91"/>
      <c r="O97" s="91"/>
      <c r="P97" s="91"/>
      <c r="Q97" s="111"/>
      <c r="R97" s="111"/>
      <c r="S97" s="111"/>
      <c r="T97" s="111"/>
      <c r="U97" s="111"/>
      <c r="V97" s="111"/>
      <c r="W97" s="111"/>
      <c r="X97" s="111"/>
      <c r="Y97" s="111"/>
      <c r="Z97" s="111"/>
      <c r="AA97" s="111"/>
      <c r="AB97" s="111"/>
      <c r="AC97" s="111"/>
      <c r="AD97" s="111"/>
      <c r="AE97" s="111"/>
      <c r="AF97" s="111"/>
      <c r="AG97" s="111"/>
    </row>
    <row r="98" spans="1:33" ht="15.75" customHeight="1" thickBot="1">
      <c r="A98" s="137" t="s">
        <v>753</v>
      </c>
      <c r="B98" s="137" t="s">
        <v>755</v>
      </c>
      <c r="C98" s="140">
        <v>781.05799999999999</v>
      </c>
      <c r="D98" s="140">
        <v>0</v>
      </c>
      <c r="E98" s="140">
        <v>781.05799999999999</v>
      </c>
      <c r="F98" s="137"/>
      <c r="G98" s="140">
        <v>40</v>
      </c>
      <c r="H98" s="140">
        <v>45</v>
      </c>
      <c r="I98" s="141" t="s">
        <v>561</v>
      </c>
      <c r="J98" s="141" t="s">
        <v>549</v>
      </c>
      <c r="K98" s="141" t="s">
        <v>706</v>
      </c>
      <c r="L98" s="91" t="str">
        <f t="shared" si="4"/>
        <v/>
      </c>
      <c r="M98" s="91" t="str">
        <f t="shared" si="5"/>
        <v/>
      </c>
      <c r="N98" s="91"/>
      <c r="O98" s="91"/>
      <c r="P98" s="91"/>
      <c r="Q98" s="111"/>
      <c r="R98" s="111"/>
      <c r="S98" s="111"/>
      <c r="T98" s="111"/>
      <c r="U98" s="111"/>
      <c r="V98" s="111"/>
      <c r="W98" s="111"/>
      <c r="X98" s="111"/>
      <c r="Y98" s="111"/>
      <c r="Z98" s="111"/>
      <c r="AA98" s="111"/>
      <c r="AB98" s="111"/>
      <c r="AC98" s="111"/>
      <c r="AD98" s="111"/>
      <c r="AE98" s="111"/>
      <c r="AF98" s="111"/>
      <c r="AG98" s="111"/>
    </row>
    <row r="99" spans="1:33" ht="15.75" customHeight="1" thickBot="1">
      <c r="A99" s="137" t="s">
        <v>753</v>
      </c>
      <c r="B99" s="137" t="s">
        <v>747</v>
      </c>
      <c r="C99" s="140">
        <v>622.12389380000002</v>
      </c>
      <c r="D99" s="140">
        <v>0</v>
      </c>
      <c r="E99" s="140">
        <v>622.12389380000002</v>
      </c>
      <c r="F99" s="137"/>
      <c r="G99" s="140">
        <v>40</v>
      </c>
      <c r="H99" s="140">
        <v>52</v>
      </c>
      <c r="I99" s="141" t="s">
        <v>561</v>
      </c>
      <c r="J99" s="141" t="s">
        <v>550</v>
      </c>
      <c r="K99" s="141" t="s">
        <v>706</v>
      </c>
      <c r="L99" s="91" t="str">
        <f t="shared" si="4"/>
        <v/>
      </c>
      <c r="M99" s="91" t="str">
        <f t="shared" si="5"/>
        <v/>
      </c>
      <c r="N99" s="91"/>
      <c r="O99" s="91"/>
      <c r="P99" s="91"/>
      <c r="Q99" s="111"/>
      <c r="R99" s="111"/>
      <c r="S99" s="111"/>
      <c r="T99" s="111"/>
      <c r="U99" s="111"/>
      <c r="V99" s="111"/>
      <c r="W99" s="111"/>
      <c r="X99" s="111"/>
      <c r="Y99" s="111"/>
      <c r="Z99" s="111"/>
      <c r="AA99" s="111"/>
      <c r="AB99" s="111"/>
      <c r="AC99" s="111"/>
      <c r="AD99" s="111"/>
      <c r="AE99" s="111"/>
      <c r="AF99" s="111"/>
      <c r="AG99" s="111"/>
    </row>
    <row r="100" spans="1:33" ht="15.75" customHeight="1" thickBot="1">
      <c r="A100" s="137" t="s">
        <v>756</v>
      </c>
      <c r="B100" s="137" t="s">
        <v>755</v>
      </c>
      <c r="C100" s="140">
        <v>2798.1120000000001</v>
      </c>
      <c r="D100" s="140">
        <v>0</v>
      </c>
      <c r="E100" s="140">
        <v>2798.1120000000001</v>
      </c>
      <c r="F100" s="137"/>
      <c r="G100" s="140">
        <v>41</v>
      </c>
      <c r="H100" s="140">
        <v>45</v>
      </c>
      <c r="I100" s="141" t="s">
        <v>561</v>
      </c>
      <c r="J100" s="141" t="s">
        <v>549</v>
      </c>
      <c r="K100" s="141" t="s">
        <v>706</v>
      </c>
      <c r="L100" s="91" t="str">
        <f t="shared" si="4"/>
        <v/>
      </c>
      <c r="M100" s="91" t="str">
        <f t="shared" si="5"/>
        <v/>
      </c>
      <c r="N100" s="91"/>
      <c r="O100" s="91"/>
      <c r="P100" s="91"/>
      <c r="Q100" s="111"/>
      <c r="R100" s="111"/>
      <c r="S100" s="111"/>
      <c r="T100" s="111"/>
      <c r="U100" s="111"/>
      <c r="V100" s="111"/>
      <c r="W100" s="111"/>
      <c r="X100" s="111"/>
      <c r="Y100" s="111"/>
      <c r="Z100" s="111"/>
      <c r="AA100" s="111"/>
      <c r="AB100" s="111"/>
      <c r="AC100" s="111"/>
      <c r="AD100" s="111"/>
      <c r="AE100" s="111"/>
      <c r="AF100" s="111"/>
      <c r="AG100" s="111"/>
    </row>
    <row r="101" spans="1:33" ht="15.75" customHeight="1" thickBot="1">
      <c r="A101" s="137" t="s">
        <v>756</v>
      </c>
      <c r="B101" s="137" t="s">
        <v>757</v>
      </c>
      <c r="C101" s="140">
        <v>332.7433628</v>
      </c>
      <c r="D101" s="140">
        <v>0</v>
      </c>
      <c r="E101" s="140">
        <v>332.7433628</v>
      </c>
      <c r="F101" s="137"/>
      <c r="G101" s="140">
        <v>41</v>
      </c>
      <c r="H101" s="140">
        <v>53</v>
      </c>
      <c r="I101" s="141" t="s">
        <v>561</v>
      </c>
      <c r="J101" s="141" t="s">
        <v>550</v>
      </c>
      <c r="K101" s="141" t="s">
        <v>706</v>
      </c>
      <c r="L101" s="91" t="str">
        <f t="shared" si="4"/>
        <v/>
      </c>
      <c r="M101" s="91" t="str">
        <f t="shared" si="5"/>
        <v/>
      </c>
      <c r="N101" s="91"/>
      <c r="O101" s="91"/>
      <c r="P101" s="91"/>
      <c r="Q101" s="111"/>
      <c r="R101" s="111"/>
      <c r="S101" s="111"/>
      <c r="T101" s="111"/>
      <c r="U101" s="111"/>
      <c r="V101" s="111"/>
      <c r="W101" s="111"/>
      <c r="X101" s="111"/>
      <c r="Y101" s="111"/>
      <c r="Z101" s="111"/>
      <c r="AA101" s="111"/>
      <c r="AB101" s="111"/>
      <c r="AC101" s="111"/>
      <c r="AD101" s="111"/>
      <c r="AE101" s="111"/>
      <c r="AF101" s="111"/>
      <c r="AG101" s="111"/>
    </row>
    <row r="102" spans="1:33" ht="15.75" customHeight="1" thickBot="1">
      <c r="A102" s="137" t="s">
        <v>756</v>
      </c>
      <c r="B102" s="137" t="s">
        <v>758</v>
      </c>
      <c r="C102" s="140">
        <v>1923.0088499999999</v>
      </c>
      <c r="D102" s="140">
        <v>0</v>
      </c>
      <c r="E102" s="140">
        <v>1923.0088499999999</v>
      </c>
      <c r="F102" s="137"/>
      <c r="G102" s="140">
        <v>41</v>
      </c>
      <c r="H102" s="140">
        <v>54</v>
      </c>
      <c r="I102" s="141" t="s">
        <v>561</v>
      </c>
      <c r="J102" s="141" t="s">
        <v>559</v>
      </c>
      <c r="K102" s="141" t="s">
        <v>706</v>
      </c>
      <c r="L102" s="91" t="str">
        <f t="shared" si="4"/>
        <v/>
      </c>
      <c r="M102" s="91" t="str">
        <f t="shared" si="5"/>
        <v/>
      </c>
      <c r="N102" s="91"/>
      <c r="O102" s="91"/>
      <c r="P102" s="91"/>
      <c r="Q102" s="111"/>
      <c r="R102" s="111"/>
      <c r="S102" s="111"/>
      <c r="T102" s="111"/>
      <c r="U102" s="111"/>
      <c r="V102" s="111"/>
      <c r="W102" s="111"/>
      <c r="X102" s="111"/>
      <c r="Y102" s="111"/>
      <c r="Z102" s="111"/>
      <c r="AA102" s="111"/>
      <c r="AB102" s="111"/>
      <c r="AC102" s="111"/>
      <c r="AD102" s="111"/>
      <c r="AE102" s="111"/>
      <c r="AF102" s="111"/>
      <c r="AG102" s="111"/>
    </row>
    <row r="103" spans="1:33" ht="15.75" customHeight="1" thickBot="1">
      <c r="A103" s="137" t="s">
        <v>756</v>
      </c>
      <c r="B103" s="137" t="s">
        <v>759</v>
      </c>
      <c r="C103" s="140">
        <v>819.40819999999997</v>
      </c>
      <c r="D103" s="140">
        <v>0</v>
      </c>
      <c r="E103" s="140">
        <v>819.40819999999997</v>
      </c>
      <c r="F103" s="137"/>
      <c r="G103" s="140">
        <v>41</v>
      </c>
      <c r="H103" s="140">
        <v>70</v>
      </c>
      <c r="I103" s="141" t="s">
        <v>561</v>
      </c>
      <c r="J103" s="141" t="s">
        <v>549</v>
      </c>
      <c r="K103" s="141" t="s">
        <v>706</v>
      </c>
      <c r="L103" s="91" t="str">
        <f t="shared" si="4"/>
        <v/>
      </c>
      <c r="M103" s="91" t="str">
        <f t="shared" si="5"/>
        <v/>
      </c>
      <c r="N103" s="91"/>
      <c r="O103" s="91"/>
      <c r="P103" s="91"/>
      <c r="Q103" s="111"/>
      <c r="R103" s="111"/>
      <c r="S103" s="111"/>
      <c r="T103" s="111"/>
      <c r="U103" s="111"/>
      <c r="V103" s="111"/>
      <c r="W103" s="111"/>
      <c r="X103" s="111"/>
      <c r="Y103" s="111"/>
      <c r="Z103" s="111"/>
      <c r="AA103" s="111"/>
      <c r="AB103" s="111"/>
      <c r="AC103" s="111"/>
      <c r="AD103" s="111"/>
      <c r="AE103" s="111"/>
      <c r="AF103" s="111"/>
      <c r="AG103" s="111"/>
    </row>
    <row r="104" spans="1:33" ht="15.75" customHeight="1" thickBot="1">
      <c r="A104" s="137" t="s">
        <v>750</v>
      </c>
      <c r="B104" s="137" t="s">
        <v>751</v>
      </c>
      <c r="C104" s="140">
        <v>2296.634</v>
      </c>
      <c r="D104" s="140">
        <v>0</v>
      </c>
      <c r="E104" s="140">
        <v>2296.634</v>
      </c>
      <c r="F104" s="137"/>
      <c r="G104" s="140">
        <v>42</v>
      </c>
      <c r="H104" s="140">
        <v>43</v>
      </c>
      <c r="I104" s="141" t="s">
        <v>557</v>
      </c>
      <c r="J104" s="141" t="s">
        <v>557</v>
      </c>
      <c r="K104" s="141" t="s">
        <v>700</v>
      </c>
      <c r="L104" s="91" t="str">
        <f t="shared" si="4"/>
        <v/>
      </c>
      <c r="M104" s="91" t="str">
        <f t="shared" si="5"/>
        <v/>
      </c>
      <c r="N104" s="91"/>
      <c r="O104" s="91"/>
      <c r="P104" s="91"/>
      <c r="Q104" s="111"/>
      <c r="R104" s="111"/>
      <c r="S104" s="111"/>
      <c r="T104" s="111"/>
      <c r="U104" s="111"/>
      <c r="V104" s="111"/>
      <c r="W104" s="111"/>
      <c r="X104" s="111"/>
      <c r="Y104" s="111"/>
      <c r="Z104" s="111"/>
      <c r="AA104" s="111"/>
      <c r="AB104" s="111"/>
      <c r="AC104" s="111"/>
      <c r="AD104" s="111"/>
      <c r="AE104" s="111"/>
      <c r="AF104" s="111"/>
      <c r="AG104" s="111"/>
    </row>
    <row r="105" spans="1:33" ht="15.75" customHeight="1" thickBot="1">
      <c r="A105" s="137" t="s">
        <v>751</v>
      </c>
      <c r="B105" s="137" t="s">
        <v>754</v>
      </c>
      <c r="C105" s="140">
        <v>947.23050000000001</v>
      </c>
      <c r="D105" s="140">
        <v>0</v>
      </c>
      <c r="E105" s="140">
        <v>947.23050000000001</v>
      </c>
      <c r="F105" s="137"/>
      <c r="G105" s="140">
        <v>43</v>
      </c>
      <c r="H105" s="140">
        <v>44</v>
      </c>
      <c r="I105" s="141" t="s">
        <v>557</v>
      </c>
      <c r="J105" s="141" t="s">
        <v>557</v>
      </c>
      <c r="K105" s="141" t="s">
        <v>700</v>
      </c>
      <c r="L105" s="91" t="str">
        <f t="shared" si="4"/>
        <v/>
      </c>
      <c r="M105" s="91" t="str">
        <f t="shared" si="5"/>
        <v/>
      </c>
      <c r="N105" s="91"/>
      <c r="O105" s="91"/>
      <c r="P105" s="91"/>
      <c r="Q105" s="111"/>
      <c r="R105" s="111"/>
      <c r="S105" s="111"/>
      <c r="T105" s="111"/>
      <c r="U105" s="111"/>
      <c r="V105" s="111"/>
      <c r="W105" s="111"/>
      <c r="X105" s="111"/>
      <c r="Y105" s="111"/>
      <c r="Z105" s="111"/>
      <c r="AA105" s="111"/>
      <c r="AB105" s="111"/>
      <c r="AC105" s="111"/>
      <c r="AD105" s="111"/>
      <c r="AE105" s="111"/>
      <c r="AF105" s="111"/>
      <c r="AG105" s="111"/>
    </row>
    <row r="106" spans="1:33" ht="15.75" customHeight="1" thickBot="1">
      <c r="A106" s="137" t="s">
        <v>751</v>
      </c>
      <c r="B106" s="137" t="s">
        <v>760</v>
      </c>
      <c r="C106" s="140">
        <v>1554.97</v>
      </c>
      <c r="D106" s="140">
        <v>0</v>
      </c>
      <c r="E106" s="140">
        <v>1554.97</v>
      </c>
      <c r="F106" s="137"/>
      <c r="G106" s="140">
        <v>43</v>
      </c>
      <c r="H106" s="140">
        <v>46</v>
      </c>
      <c r="I106" s="141" t="s">
        <v>557</v>
      </c>
      <c r="J106" s="141" t="s">
        <v>583</v>
      </c>
      <c r="K106" s="141" t="s">
        <v>706</v>
      </c>
      <c r="L106" s="91" t="str">
        <f t="shared" si="4"/>
        <v/>
      </c>
      <c r="M106" s="91" t="str">
        <f t="shared" si="5"/>
        <v/>
      </c>
      <c r="N106" s="91"/>
      <c r="O106" s="91"/>
      <c r="P106" s="91"/>
      <c r="Q106" s="111"/>
      <c r="R106" s="111"/>
      <c r="S106" s="111"/>
      <c r="T106" s="111"/>
      <c r="U106" s="111"/>
      <c r="V106" s="111"/>
      <c r="W106" s="111"/>
      <c r="X106" s="111"/>
      <c r="Y106" s="111"/>
      <c r="Z106" s="111"/>
      <c r="AA106" s="111"/>
      <c r="AB106" s="111"/>
      <c r="AC106" s="111"/>
      <c r="AD106" s="111"/>
      <c r="AE106" s="111"/>
      <c r="AF106" s="111"/>
      <c r="AG106" s="111"/>
    </row>
    <row r="107" spans="1:33" ht="15.75" customHeight="1" thickBot="1">
      <c r="A107" s="137" t="s">
        <v>751</v>
      </c>
      <c r="B107" s="137" t="s">
        <v>761</v>
      </c>
      <c r="C107" s="140">
        <v>1959.943</v>
      </c>
      <c r="D107" s="140">
        <v>0</v>
      </c>
      <c r="E107" s="140">
        <v>1959.943</v>
      </c>
      <c r="F107" s="137"/>
      <c r="G107" s="140">
        <v>43</v>
      </c>
      <c r="H107" s="140">
        <v>68</v>
      </c>
      <c r="I107" s="141" t="s">
        <v>557</v>
      </c>
      <c r="J107" s="141" t="s">
        <v>557</v>
      </c>
      <c r="K107" s="141" t="s">
        <v>700</v>
      </c>
      <c r="L107" s="91" t="str">
        <f t="shared" si="4"/>
        <v/>
      </c>
      <c r="M107" s="91" t="str">
        <f t="shared" si="5"/>
        <v/>
      </c>
      <c r="N107" s="91"/>
      <c r="O107" s="91"/>
      <c r="P107" s="91"/>
      <c r="Q107" s="111"/>
      <c r="R107" s="111"/>
      <c r="S107" s="111"/>
      <c r="T107" s="111"/>
      <c r="U107" s="111"/>
      <c r="V107" s="111"/>
      <c r="W107" s="111"/>
      <c r="X107" s="111"/>
      <c r="Y107" s="111"/>
      <c r="Z107" s="111"/>
      <c r="AA107" s="111"/>
      <c r="AB107" s="111"/>
      <c r="AC107" s="111"/>
      <c r="AD107" s="111"/>
      <c r="AE107" s="111"/>
      <c r="AF107" s="111"/>
      <c r="AG107" s="111"/>
    </row>
    <row r="108" spans="1:33" ht="15.75" customHeight="1" thickBot="1">
      <c r="A108" s="137" t="s">
        <v>754</v>
      </c>
      <c r="B108" s="137" t="s">
        <v>755</v>
      </c>
      <c r="C108" s="140">
        <v>64.588009999999997</v>
      </c>
      <c r="D108" s="140">
        <v>0</v>
      </c>
      <c r="E108" s="140">
        <v>64.588009999999997</v>
      </c>
      <c r="F108" s="137"/>
      <c r="G108" s="140">
        <v>44</v>
      </c>
      <c r="H108" s="140">
        <v>45</v>
      </c>
      <c r="I108" s="141" t="s">
        <v>557</v>
      </c>
      <c r="J108" s="141" t="s">
        <v>549</v>
      </c>
      <c r="K108" s="141" t="s">
        <v>706</v>
      </c>
      <c r="L108" s="91" t="str">
        <f t="shared" si="4"/>
        <v/>
      </c>
      <c r="M108" s="91" t="str">
        <f t="shared" si="5"/>
        <v/>
      </c>
      <c r="N108" s="91"/>
      <c r="O108" s="91"/>
      <c r="P108" s="91"/>
      <c r="Q108" s="111"/>
      <c r="R108" s="111"/>
      <c r="S108" s="111"/>
      <c r="T108" s="111"/>
      <c r="U108" s="111"/>
      <c r="V108" s="111"/>
      <c r="W108" s="111"/>
      <c r="X108" s="111"/>
      <c r="Y108" s="111"/>
      <c r="Z108" s="111"/>
      <c r="AA108" s="111"/>
      <c r="AB108" s="111"/>
      <c r="AC108" s="111"/>
      <c r="AD108" s="111"/>
      <c r="AE108" s="111"/>
      <c r="AF108" s="111"/>
      <c r="AG108" s="111"/>
    </row>
    <row r="109" spans="1:33" ht="15.75" customHeight="1" thickBot="1">
      <c r="A109" s="137" t="s">
        <v>754</v>
      </c>
      <c r="B109" s="137" t="s">
        <v>761</v>
      </c>
      <c r="C109" s="140">
        <v>202.76390000000001</v>
      </c>
      <c r="D109" s="140">
        <v>0</v>
      </c>
      <c r="E109" s="140">
        <v>202.76390000000001</v>
      </c>
      <c r="F109" s="137"/>
      <c r="G109" s="140">
        <v>44</v>
      </c>
      <c r="H109" s="140">
        <v>68</v>
      </c>
      <c r="I109" s="141" t="s">
        <v>557</v>
      </c>
      <c r="J109" s="141" t="s">
        <v>557</v>
      </c>
      <c r="K109" s="141" t="s">
        <v>700</v>
      </c>
      <c r="L109" s="91" t="str">
        <f t="shared" si="4"/>
        <v/>
      </c>
      <c r="M109" s="91" t="str">
        <f t="shared" si="5"/>
        <v/>
      </c>
      <c r="N109" s="91"/>
      <c r="O109" s="91"/>
      <c r="P109" s="91"/>
      <c r="Q109" s="111"/>
      <c r="R109" s="111"/>
      <c r="S109" s="111"/>
      <c r="T109" s="111"/>
      <c r="U109" s="111"/>
      <c r="V109" s="111"/>
      <c r="W109" s="111"/>
      <c r="X109" s="111"/>
      <c r="Y109" s="111"/>
      <c r="Z109" s="111"/>
      <c r="AA109" s="111"/>
      <c r="AB109" s="111"/>
      <c r="AC109" s="111"/>
      <c r="AD109" s="111"/>
      <c r="AE109" s="111"/>
      <c r="AF109" s="111"/>
      <c r="AG109" s="111"/>
    </row>
    <row r="110" spans="1:33" ht="15.75" customHeight="1" thickBot="1">
      <c r="A110" s="137" t="s">
        <v>755</v>
      </c>
      <c r="B110" s="137" t="s">
        <v>758</v>
      </c>
      <c r="C110" s="140">
        <v>429.20353979999999</v>
      </c>
      <c r="D110" s="140">
        <v>0</v>
      </c>
      <c r="E110" s="140">
        <v>429.20353979999999</v>
      </c>
      <c r="F110" s="137"/>
      <c r="G110" s="140">
        <v>45</v>
      </c>
      <c r="H110" s="140">
        <v>54</v>
      </c>
      <c r="I110" s="141" t="s">
        <v>549</v>
      </c>
      <c r="J110" s="141" t="s">
        <v>559</v>
      </c>
      <c r="K110" s="141" t="s">
        <v>706</v>
      </c>
      <c r="L110" s="91" t="str">
        <f t="shared" si="4"/>
        <v/>
      </c>
      <c r="M110" s="91" t="str">
        <f t="shared" si="5"/>
        <v/>
      </c>
      <c r="N110" s="91"/>
      <c r="O110" s="91"/>
      <c r="P110" s="91"/>
      <c r="Q110" s="111"/>
      <c r="R110" s="111"/>
      <c r="S110" s="111"/>
      <c r="T110" s="111"/>
      <c r="U110" s="111"/>
      <c r="V110" s="111"/>
      <c r="W110" s="111"/>
      <c r="X110" s="111"/>
      <c r="Y110" s="111"/>
      <c r="Z110" s="111"/>
      <c r="AA110" s="111"/>
      <c r="AB110" s="111"/>
      <c r="AC110" s="111"/>
      <c r="AD110" s="111"/>
      <c r="AE110" s="111"/>
      <c r="AF110" s="111"/>
      <c r="AG110" s="111"/>
    </row>
    <row r="111" spans="1:33" ht="15.75" customHeight="1" thickBot="1">
      <c r="A111" s="137" t="s">
        <v>755</v>
      </c>
      <c r="B111" s="137" t="s">
        <v>761</v>
      </c>
      <c r="C111" s="140">
        <v>362.37700000000001</v>
      </c>
      <c r="D111" s="140">
        <v>0</v>
      </c>
      <c r="E111" s="140">
        <v>362.37700000000001</v>
      </c>
      <c r="F111" s="137"/>
      <c r="G111" s="140">
        <v>45</v>
      </c>
      <c r="H111" s="140">
        <v>68</v>
      </c>
      <c r="I111" s="141" t="s">
        <v>549</v>
      </c>
      <c r="J111" s="141" t="s">
        <v>557</v>
      </c>
      <c r="K111" s="141" t="s">
        <v>706</v>
      </c>
      <c r="L111" s="91" t="str">
        <f t="shared" si="4"/>
        <v/>
      </c>
      <c r="M111" s="91" t="str">
        <f t="shared" si="5"/>
        <v/>
      </c>
      <c r="N111" s="91"/>
      <c r="O111" s="91"/>
      <c r="P111" s="91"/>
      <c r="Q111" s="111"/>
      <c r="R111" s="111"/>
      <c r="S111" s="111"/>
      <c r="T111" s="111"/>
      <c r="U111" s="111"/>
      <c r="V111" s="111"/>
      <c r="W111" s="111"/>
      <c r="X111" s="111"/>
      <c r="Y111" s="111"/>
      <c r="Z111" s="111"/>
      <c r="AA111" s="111"/>
      <c r="AB111" s="111"/>
      <c r="AC111" s="111"/>
      <c r="AD111" s="111"/>
      <c r="AE111" s="111"/>
      <c r="AF111" s="111"/>
      <c r="AG111" s="111"/>
    </row>
    <row r="112" spans="1:33" ht="15.75" customHeight="1" thickBot="1">
      <c r="A112" s="137" t="s">
        <v>755</v>
      </c>
      <c r="B112" s="137" t="s">
        <v>762</v>
      </c>
      <c r="C112" s="140">
        <v>188.40039999999999</v>
      </c>
      <c r="D112" s="140">
        <v>0</v>
      </c>
      <c r="E112" s="140">
        <v>188.40039999999999</v>
      </c>
      <c r="F112" s="137"/>
      <c r="G112" s="140">
        <v>45</v>
      </c>
      <c r="H112" s="140">
        <v>69</v>
      </c>
      <c r="I112" s="141" t="s">
        <v>549</v>
      </c>
      <c r="J112" s="141" t="s">
        <v>549</v>
      </c>
      <c r="K112" s="141" t="s">
        <v>700</v>
      </c>
      <c r="L112" s="91" t="str">
        <f t="shared" si="4"/>
        <v/>
      </c>
      <c r="M112" s="91" t="str">
        <f t="shared" si="5"/>
        <v/>
      </c>
      <c r="N112" s="91"/>
      <c r="O112" s="91"/>
      <c r="P112" s="91"/>
      <c r="Q112" s="111"/>
      <c r="R112" s="111"/>
      <c r="S112" s="111"/>
      <c r="T112" s="111"/>
      <c r="U112" s="111"/>
      <c r="V112" s="111"/>
      <c r="W112" s="111"/>
      <c r="X112" s="111"/>
      <c r="Y112" s="111"/>
      <c r="Z112" s="111"/>
      <c r="AA112" s="111"/>
      <c r="AB112" s="111"/>
      <c r="AC112" s="111"/>
      <c r="AD112" s="111"/>
      <c r="AE112" s="111"/>
      <c r="AF112" s="111"/>
      <c r="AG112" s="111"/>
    </row>
    <row r="113" spans="1:33" ht="15.75" customHeight="1" thickBot="1">
      <c r="A113" s="137" t="s">
        <v>755</v>
      </c>
      <c r="B113" s="137" t="s">
        <v>759</v>
      </c>
      <c r="C113" s="140">
        <v>2277.8829999999998</v>
      </c>
      <c r="D113" s="140">
        <v>0</v>
      </c>
      <c r="E113" s="140">
        <v>2277.8829999999998</v>
      </c>
      <c r="F113" s="137"/>
      <c r="G113" s="140">
        <v>45</v>
      </c>
      <c r="H113" s="140">
        <v>70</v>
      </c>
      <c r="I113" s="141" t="s">
        <v>549</v>
      </c>
      <c r="J113" s="141" t="s">
        <v>549</v>
      </c>
      <c r="K113" s="141" t="s">
        <v>700</v>
      </c>
      <c r="L113" s="91" t="str">
        <f t="shared" si="4"/>
        <v/>
      </c>
      <c r="M113" s="91" t="str">
        <f t="shared" si="5"/>
        <v/>
      </c>
      <c r="N113" s="91"/>
      <c r="O113" s="91"/>
      <c r="P113" s="91"/>
      <c r="Q113" s="111"/>
      <c r="R113" s="111"/>
      <c r="S113" s="111"/>
      <c r="T113" s="111"/>
      <c r="U113" s="111"/>
      <c r="V113" s="111"/>
      <c r="W113" s="111"/>
      <c r="X113" s="111"/>
      <c r="Y113" s="111"/>
      <c r="Z113" s="111"/>
      <c r="AA113" s="111"/>
      <c r="AB113" s="111"/>
      <c r="AC113" s="111"/>
      <c r="AD113" s="111"/>
      <c r="AE113" s="111"/>
      <c r="AF113" s="111"/>
      <c r="AG113" s="111"/>
    </row>
    <row r="114" spans="1:33" ht="15.75" customHeight="1" thickBot="1">
      <c r="A114" s="137" t="s">
        <v>760</v>
      </c>
      <c r="B114" s="137" t="s">
        <v>761</v>
      </c>
      <c r="C114" s="140">
        <v>66.640010000000004</v>
      </c>
      <c r="D114" s="140">
        <v>0</v>
      </c>
      <c r="E114" s="140">
        <v>66.640010000000004</v>
      </c>
      <c r="F114" s="137"/>
      <c r="G114" s="140">
        <v>46</v>
      </c>
      <c r="H114" s="140">
        <v>68</v>
      </c>
      <c r="I114" s="141" t="s">
        <v>583</v>
      </c>
      <c r="J114" s="141" t="s">
        <v>557</v>
      </c>
      <c r="K114" s="141" t="s">
        <v>706</v>
      </c>
      <c r="L114" s="91" t="str">
        <f t="shared" si="4"/>
        <v/>
      </c>
      <c r="M114" s="91" t="str">
        <f t="shared" si="5"/>
        <v/>
      </c>
      <c r="N114" s="91"/>
      <c r="O114" s="91"/>
      <c r="P114" s="91"/>
      <c r="Q114" s="111"/>
      <c r="R114" s="111"/>
      <c r="S114" s="111"/>
      <c r="T114" s="111"/>
      <c r="U114" s="111"/>
      <c r="V114" s="111"/>
      <c r="W114" s="111"/>
      <c r="X114" s="111"/>
      <c r="Y114" s="111"/>
      <c r="Z114" s="111"/>
      <c r="AA114" s="111"/>
      <c r="AB114" s="111"/>
      <c r="AC114" s="111"/>
      <c r="AD114" s="111"/>
      <c r="AE114" s="111"/>
      <c r="AF114" s="111"/>
      <c r="AG114" s="111"/>
    </row>
    <row r="115" spans="1:33" ht="15.75" customHeight="1" thickBot="1">
      <c r="A115" s="137" t="s">
        <v>760</v>
      </c>
      <c r="B115" s="137" t="s">
        <v>763</v>
      </c>
      <c r="C115" s="140">
        <v>10.63885267</v>
      </c>
      <c r="D115" s="140">
        <v>0</v>
      </c>
      <c r="E115" s="140">
        <v>10.63885267</v>
      </c>
      <c r="F115" s="137"/>
      <c r="G115" s="140">
        <v>46</v>
      </c>
      <c r="H115" s="140">
        <v>74</v>
      </c>
      <c r="I115" s="141" t="s">
        <v>583</v>
      </c>
      <c r="J115" s="141" t="s">
        <v>556</v>
      </c>
      <c r="K115" s="141" t="s">
        <v>706</v>
      </c>
      <c r="L115" s="91" t="str">
        <f t="shared" si="4"/>
        <v/>
      </c>
      <c r="M115" s="91" t="str">
        <f t="shared" si="5"/>
        <v/>
      </c>
      <c r="N115" s="91"/>
      <c r="O115" s="91"/>
      <c r="P115" s="91"/>
      <c r="Q115" s="111"/>
      <c r="R115" s="111"/>
      <c r="S115" s="111"/>
      <c r="T115" s="111"/>
      <c r="U115" s="111"/>
      <c r="V115" s="111"/>
      <c r="W115" s="111"/>
      <c r="X115" s="111"/>
      <c r="Y115" s="111"/>
      <c r="Z115" s="111"/>
      <c r="AA115" s="111"/>
      <c r="AB115" s="111"/>
      <c r="AC115" s="111"/>
      <c r="AD115" s="111"/>
      <c r="AE115" s="111"/>
      <c r="AF115" s="111"/>
      <c r="AG115" s="111"/>
    </row>
    <row r="116" spans="1:33" ht="15.75" customHeight="1" thickBot="1">
      <c r="A116" s="137" t="s">
        <v>760</v>
      </c>
      <c r="B116" s="137" t="s">
        <v>764</v>
      </c>
      <c r="C116" s="140">
        <v>154.15906129999999</v>
      </c>
      <c r="D116" s="140">
        <v>0</v>
      </c>
      <c r="E116" s="140">
        <v>154.15906129999999</v>
      </c>
      <c r="F116" s="137"/>
      <c r="G116" s="140">
        <v>46</v>
      </c>
      <c r="H116" s="140">
        <v>75</v>
      </c>
      <c r="I116" s="141" t="s">
        <v>583</v>
      </c>
      <c r="J116" s="141" t="s">
        <v>583</v>
      </c>
      <c r="K116" s="141" t="s">
        <v>700</v>
      </c>
      <c r="L116" s="91" t="str">
        <f t="shared" si="4"/>
        <v/>
      </c>
      <c r="M116" s="91" t="str">
        <f t="shared" si="5"/>
        <v/>
      </c>
      <c r="N116" s="91"/>
      <c r="O116" s="91"/>
      <c r="P116" s="91"/>
      <c r="Q116" s="111"/>
      <c r="R116" s="111"/>
      <c r="S116" s="111"/>
      <c r="T116" s="111"/>
      <c r="U116" s="111"/>
      <c r="V116" s="111"/>
      <c r="W116" s="111"/>
      <c r="X116" s="111"/>
      <c r="Y116" s="111"/>
      <c r="Z116" s="111"/>
      <c r="AA116" s="111"/>
      <c r="AB116" s="111"/>
      <c r="AC116" s="111"/>
      <c r="AD116" s="111"/>
      <c r="AE116" s="111"/>
      <c r="AF116" s="111"/>
      <c r="AG116" s="111"/>
    </row>
    <row r="117" spans="1:33" ht="15.75" customHeight="1" thickBot="1">
      <c r="A117" s="137" t="s">
        <v>760</v>
      </c>
      <c r="B117" s="137" t="s">
        <v>765</v>
      </c>
      <c r="C117" s="140">
        <v>241.56453719999999</v>
      </c>
      <c r="D117" s="140">
        <v>0</v>
      </c>
      <c r="E117" s="140">
        <v>241.56453719999999</v>
      </c>
      <c r="F117" s="137"/>
      <c r="G117" s="140">
        <v>46</v>
      </c>
      <c r="H117" s="140">
        <v>76</v>
      </c>
      <c r="I117" s="141" t="s">
        <v>583</v>
      </c>
      <c r="J117" s="141" t="s">
        <v>583</v>
      </c>
      <c r="K117" s="141" t="s">
        <v>700</v>
      </c>
      <c r="L117" s="91" t="str">
        <f t="shared" si="4"/>
        <v/>
      </c>
      <c r="M117" s="91" t="str">
        <f t="shared" si="5"/>
        <v/>
      </c>
      <c r="N117" s="91"/>
      <c r="O117" s="91"/>
      <c r="P117" s="91"/>
      <c r="Q117" s="111"/>
      <c r="R117" s="111"/>
      <c r="S117" s="111"/>
      <c r="T117" s="111"/>
      <c r="U117" s="111"/>
      <c r="V117" s="111"/>
      <c r="W117" s="111"/>
      <c r="X117" s="111"/>
      <c r="Y117" s="111"/>
      <c r="Z117" s="111"/>
      <c r="AA117" s="111"/>
      <c r="AB117" s="111"/>
      <c r="AC117" s="111"/>
      <c r="AD117" s="111"/>
      <c r="AE117" s="111"/>
      <c r="AF117" s="111"/>
      <c r="AG117" s="111"/>
    </row>
    <row r="118" spans="1:33" ht="15.75" customHeight="1" thickBot="1">
      <c r="A118" s="137" t="s">
        <v>760</v>
      </c>
      <c r="B118" s="137" t="s">
        <v>766</v>
      </c>
      <c r="C118" s="140">
        <v>224.45893090000001</v>
      </c>
      <c r="D118" s="140">
        <v>0</v>
      </c>
      <c r="E118" s="140">
        <v>224.45893090000001</v>
      </c>
      <c r="F118" s="137"/>
      <c r="G118" s="140">
        <v>46</v>
      </c>
      <c r="H118" s="140">
        <v>77</v>
      </c>
      <c r="I118" s="141" t="s">
        <v>583</v>
      </c>
      <c r="J118" s="141" t="s">
        <v>583</v>
      </c>
      <c r="K118" s="141" t="s">
        <v>700</v>
      </c>
      <c r="L118" s="91" t="str">
        <f t="shared" si="4"/>
        <v/>
      </c>
      <c r="M118" s="91" t="str">
        <f t="shared" si="5"/>
        <v/>
      </c>
      <c r="N118" s="91"/>
      <c r="O118" s="91"/>
      <c r="P118" s="91"/>
      <c r="Q118" s="91"/>
      <c r="R118" s="91"/>
    </row>
    <row r="119" spans="1:33" ht="15.75" customHeight="1" thickBot="1">
      <c r="A119" s="137" t="s">
        <v>742</v>
      </c>
      <c r="B119" s="137" t="s">
        <v>744</v>
      </c>
      <c r="C119" s="140">
        <v>2843.68</v>
      </c>
      <c r="D119" s="140">
        <v>0</v>
      </c>
      <c r="E119" s="140">
        <v>2843.68</v>
      </c>
      <c r="F119" s="137"/>
      <c r="G119" s="140">
        <v>47</v>
      </c>
      <c r="H119" s="140">
        <v>48</v>
      </c>
      <c r="I119" s="141" t="s">
        <v>565</v>
      </c>
      <c r="J119" s="141" t="s">
        <v>577</v>
      </c>
      <c r="K119" s="141" t="s">
        <v>706</v>
      </c>
      <c r="L119" s="91" t="str">
        <f t="shared" si="4"/>
        <v/>
      </c>
      <c r="M119" s="91" t="str">
        <f t="shared" si="5"/>
        <v/>
      </c>
      <c r="N119" s="91"/>
      <c r="O119" s="91"/>
      <c r="P119" s="91"/>
      <c r="Q119" s="91"/>
      <c r="R119" s="91"/>
    </row>
    <row r="120" spans="1:33" ht="15.75" customHeight="1" thickBot="1">
      <c r="A120" s="137" t="s">
        <v>744</v>
      </c>
      <c r="B120" s="137" t="s">
        <v>767</v>
      </c>
      <c r="C120" s="140">
        <v>1115.106</v>
      </c>
      <c r="D120" s="140">
        <v>0</v>
      </c>
      <c r="E120" s="140">
        <v>1115.106</v>
      </c>
      <c r="F120" s="137"/>
      <c r="G120" s="140">
        <v>48</v>
      </c>
      <c r="H120" s="140">
        <v>49</v>
      </c>
      <c r="I120" s="141" t="s">
        <v>577</v>
      </c>
      <c r="J120" s="141" t="s">
        <v>570</v>
      </c>
      <c r="K120" s="141" t="s">
        <v>706</v>
      </c>
      <c r="L120" s="91">
        <f t="shared" si="4"/>
        <v>1115.106</v>
      </c>
      <c r="M120" s="91" t="str">
        <f t="shared" si="5"/>
        <v>TX</v>
      </c>
      <c r="N120" s="91"/>
      <c r="O120" s="91"/>
      <c r="P120" s="91"/>
      <c r="Q120" s="91"/>
      <c r="R120" s="91"/>
    </row>
    <row r="121" spans="1:33" ht="15.75" customHeight="1" thickBot="1">
      <c r="A121" s="137" t="s">
        <v>744</v>
      </c>
      <c r="B121" s="137" t="s">
        <v>768</v>
      </c>
      <c r="C121" s="140">
        <v>1691.8487520000001</v>
      </c>
      <c r="D121" s="140">
        <v>0</v>
      </c>
      <c r="E121" s="140">
        <v>1691.8487520000001</v>
      </c>
      <c r="F121" s="137"/>
      <c r="G121" s="140">
        <v>48</v>
      </c>
      <c r="H121" s="140">
        <v>50</v>
      </c>
      <c r="I121" s="141" t="s">
        <v>577</v>
      </c>
      <c r="J121" s="141" t="s">
        <v>570</v>
      </c>
      <c r="K121" s="141" t="s">
        <v>706</v>
      </c>
      <c r="L121" s="91">
        <f t="shared" si="4"/>
        <v>1691.8487520000001</v>
      </c>
      <c r="M121" s="91" t="str">
        <f t="shared" si="5"/>
        <v>TX</v>
      </c>
      <c r="N121" s="91"/>
      <c r="O121" s="91"/>
      <c r="P121" s="91"/>
      <c r="Q121" s="91"/>
      <c r="R121" s="91"/>
    </row>
    <row r="122" spans="1:33" ht="15.75" customHeight="1" thickBot="1">
      <c r="A122" s="137" t="s">
        <v>767</v>
      </c>
      <c r="B122" s="137" t="s">
        <v>768</v>
      </c>
      <c r="C122" s="140">
        <v>45.191160000000004</v>
      </c>
      <c r="D122" s="140">
        <v>0</v>
      </c>
      <c r="E122" s="140">
        <v>45.191160000000004</v>
      </c>
      <c r="F122" s="137"/>
      <c r="G122" s="140">
        <v>49</v>
      </c>
      <c r="H122" s="140">
        <v>50</v>
      </c>
      <c r="I122" s="141" t="s">
        <v>570</v>
      </c>
      <c r="J122" s="141" t="s">
        <v>570</v>
      </c>
      <c r="K122" s="141" t="s">
        <v>700</v>
      </c>
      <c r="L122" s="91" t="str">
        <f t="shared" si="4"/>
        <v/>
      </c>
      <c r="M122" s="91" t="str">
        <f t="shared" si="5"/>
        <v/>
      </c>
      <c r="N122" s="91"/>
      <c r="O122" s="91"/>
      <c r="P122" s="91"/>
      <c r="Q122" s="91"/>
      <c r="R122" s="91"/>
    </row>
    <row r="123" spans="1:33" ht="15.75" customHeight="1" thickBot="1">
      <c r="A123" s="137" t="s">
        <v>767</v>
      </c>
      <c r="B123" s="137" t="s">
        <v>747</v>
      </c>
      <c r="C123" s="140">
        <v>105.47195619999999</v>
      </c>
      <c r="D123" s="140">
        <v>0</v>
      </c>
      <c r="E123" s="140">
        <v>105.47195619999999</v>
      </c>
      <c r="F123" s="137"/>
      <c r="G123" s="140">
        <v>49</v>
      </c>
      <c r="H123" s="140">
        <v>52</v>
      </c>
      <c r="I123" s="141" t="s">
        <v>570</v>
      </c>
      <c r="J123" s="141" t="s">
        <v>550</v>
      </c>
      <c r="K123" s="141" t="s">
        <v>706</v>
      </c>
      <c r="L123" s="91">
        <f t="shared" si="4"/>
        <v>105.47195619999999</v>
      </c>
      <c r="M123" s="91" t="str">
        <f t="shared" si="5"/>
        <v>KS</v>
      </c>
      <c r="N123" s="91"/>
      <c r="O123" s="91"/>
      <c r="P123" s="91"/>
      <c r="Q123" s="91"/>
      <c r="R123" s="91"/>
    </row>
    <row r="124" spans="1:33" ht="15.75" customHeight="1" thickBot="1">
      <c r="A124" s="137" t="s">
        <v>767</v>
      </c>
      <c r="B124" s="137" t="s">
        <v>757</v>
      </c>
      <c r="C124" s="140">
        <v>8.0027359780000005</v>
      </c>
      <c r="D124" s="140">
        <v>0</v>
      </c>
      <c r="E124" s="140">
        <v>8.0027359780000005</v>
      </c>
      <c r="F124" s="137"/>
      <c r="G124" s="140">
        <v>49</v>
      </c>
      <c r="H124" s="140">
        <v>53</v>
      </c>
      <c r="I124" s="141" t="s">
        <v>570</v>
      </c>
      <c r="J124" s="141" t="s">
        <v>550</v>
      </c>
      <c r="K124" s="141" t="s">
        <v>706</v>
      </c>
      <c r="L124" s="91">
        <f t="shared" si="4"/>
        <v>8.0027359780000005</v>
      </c>
      <c r="M124" s="91" t="str">
        <f t="shared" si="5"/>
        <v>KS</v>
      </c>
      <c r="N124" s="91"/>
      <c r="O124" s="91"/>
      <c r="P124" s="91"/>
      <c r="Q124" s="91"/>
      <c r="R124" s="91"/>
    </row>
    <row r="125" spans="1:33" ht="15.75" customHeight="1" thickBot="1">
      <c r="A125" s="137" t="s">
        <v>768</v>
      </c>
      <c r="B125" s="137" t="s">
        <v>769</v>
      </c>
      <c r="C125" s="140">
        <v>4411.8849410000003</v>
      </c>
      <c r="D125" s="140">
        <v>0</v>
      </c>
      <c r="E125" s="140">
        <v>4411.8849410000003</v>
      </c>
      <c r="F125" s="137"/>
      <c r="G125" s="140">
        <v>50</v>
      </c>
      <c r="H125" s="140">
        <v>51</v>
      </c>
      <c r="I125" s="141" t="s">
        <v>570</v>
      </c>
      <c r="J125" s="141" t="s">
        <v>570</v>
      </c>
      <c r="K125" s="141" t="s">
        <v>700</v>
      </c>
      <c r="L125" s="91" t="str">
        <f t="shared" si="4"/>
        <v/>
      </c>
      <c r="M125" s="91" t="str">
        <f t="shared" si="5"/>
        <v/>
      </c>
      <c r="N125" s="91"/>
      <c r="O125" s="91"/>
      <c r="P125" s="91"/>
      <c r="Q125" s="91"/>
      <c r="R125" s="91"/>
    </row>
    <row r="126" spans="1:33" ht="15.75" customHeight="1" thickBot="1">
      <c r="A126" s="137" t="s">
        <v>768</v>
      </c>
      <c r="B126" s="137" t="s">
        <v>757</v>
      </c>
      <c r="C126" s="140">
        <v>104.1723666</v>
      </c>
      <c r="D126" s="140">
        <v>0</v>
      </c>
      <c r="E126" s="140">
        <v>104.1723666</v>
      </c>
      <c r="F126" s="137"/>
      <c r="G126" s="140">
        <v>50</v>
      </c>
      <c r="H126" s="140">
        <v>53</v>
      </c>
      <c r="I126" s="141" t="s">
        <v>570</v>
      </c>
      <c r="J126" s="141" t="s">
        <v>550</v>
      </c>
      <c r="K126" s="141" t="s">
        <v>706</v>
      </c>
      <c r="L126" s="91">
        <f t="shared" si="4"/>
        <v>104.1723666</v>
      </c>
      <c r="M126" s="91" t="str">
        <f t="shared" si="5"/>
        <v>KS</v>
      </c>
      <c r="N126" s="91"/>
      <c r="O126" s="91"/>
      <c r="P126" s="91"/>
      <c r="Q126" s="91"/>
      <c r="R126" s="91"/>
    </row>
    <row r="127" spans="1:33" ht="15.75" customHeight="1" thickBot="1">
      <c r="A127" s="137" t="s">
        <v>768</v>
      </c>
      <c r="B127" s="137" t="s">
        <v>770</v>
      </c>
      <c r="C127" s="140">
        <v>878.16980000000001</v>
      </c>
      <c r="D127" s="140">
        <v>0</v>
      </c>
      <c r="E127" s="140">
        <v>878.16980000000001</v>
      </c>
      <c r="F127" s="137"/>
      <c r="G127" s="140">
        <v>50</v>
      </c>
      <c r="H127" s="140">
        <v>56</v>
      </c>
      <c r="I127" s="141" t="s">
        <v>570</v>
      </c>
      <c r="J127" s="141" t="s">
        <v>538</v>
      </c>
      <c r="K127" s="141" t="s">
        <v>706</v>
      </c>
      <c r="L127" s="91">
        <f t="shared" si="4"/>
        <v>878.16980000000001</v>
      </c>
      <c r="M127" s="91" t="str">
        <f t="shared" si="5"/>
        <v>AR</v>
      </c>
      <c r="N127" s="91"/>
      <c r="O127" s="91"/>
      <c r="P127" s="91"/>
      <c r="Q127" s="91"/>
      <c r="R127" s="91"/>
    </row>
    <row r="128" spans="1:33" ht="15.75" customHeight="1" thickBot="1">
      <c r="A128" s="137" t="s">
        <v>768</v>
      </c>
      <c r="B128" s="137" t="s">
        <v>771</v>
      </c>
      <c r="C128" s="140">
        <v>952.12729999999999</v>
      </c>
      <c r="D128" s="140">
        <v>0</v>
      </c>
      <c r="E128" s="140">
        <v>952.12729999999999</v>
      </c>
      <c r="F128" s="137"/>
      <c r="G128" s="140">
        <v>50</v>
      </c>
      <c r="H128" s="140">
        <v>57</v>
      </c>
      <c r="I128" s="141" t="s">
        <v>570</v>
      </c>
      <c r="J128" s="141" t="s">
        <v>577</v>
      </c>
      <c r="K128" s="141" t="s">
        <v>706</v>
      </c>
      <c r="L128" s="91">
        <f t="shared" si="4"/>
        <v>952.12729999999999</v>
      </c>
      <c r="M128" s="91" t="str">
        <f t="shared" si="5"/>
        <v>TX</v>
      </c>
      <c r="N128" s="91"/>
      <c r="O128" s="91"/>
      <c r="P128" s="91"/>
      <c r="Q128" s="91"/>
      <c r="R128" s="91"/>
    </row>
    <row r="129" spans="1:18" ht="15.75" customHeight="1" thickBot="1">
      <c r="A129" s="137" t="s">
        <v>768</v>
      </c>
      <c r="B129" s="137" t="s">
        <v>772</v>
      </c>
      <c r="C129" s="140">
        <v>0</v>
      </c>
      <c r="D129" s="140">
        <v>220</v>
      </c>
      <c r="E129" s="140">
        <v>345.90600000000001</v>
      </c>
      <c r="F129" s="137" t="s">
        <v>773</v>
      </c>
      <c r="G129" s="140">
        <v>50</v>
      </c>
      <c r="H129" s="140">
        <v>60</v>
      </c>
      <c r="I129" s="141" t="s">
        <v>570</v>
      </c>
      <c r="J129" s="141" t="s">
        <v>577</v>
      </c>
      <c r="K129" s="141" t="s">
        <v>706</v>
      </c>
      <c r="L129" s="91">
        <f t="shared" si="4"/>
        <v>345.90600000000001</v>
      </c>
      <c r="M129" s="91" t="str">
        <f t="shared" si="5"/>
        <v>TX</v>
      </c>
      <c r="N129" s="91"/>
      <c r="O129" s="91"/>
      <c r="P129" s="91"/>
      <c r="Q129" s="91"/>
      <c r="R129" s="91"/>
    </row>
    <row r="130" spans="1:18" ht="15.75" customHeight="1" thickBot="1">
      <c r="A130" s="137" t="s">
        <v>768</v>
      </c>
      <c r="B130" s="137" t="s">
        <v>774</v>
      </c>
      <c r="C130" s="140">
        <v>0</v>
      </c>
      <c r="D130" s="140">
        <v>0</v>
      </c>
      <c r="E130" s="140">
        <v>0</v>
      </c>
      <c r="F130" s="137" t="s">
        <v>775</v>
      </c>
      <c r="G130" s="140">
        <v>50</v>
      </c>
      <c r="H130" s="140">
        <v>63</v>
      </c>
      <c r="I130" s="141" t="s">
        <v>570</v>
      </c>
      <c r="J130" s="141" t="s">
        <v>577</v>
      </c>
      <c r="K130" s="141" t="s">
        <v>706</v>
      </c>
      <c r="L130" s="91">
        <f t="shared" ref="L130:L193" si="6">IF(AND(K130="Different",OR(I130 = $O$1,J130=$O$1)),E130,"")</f>
        <v>0</v>
      </c>
      <c r="M130" s="91" t="str">
        <f t="shared" ref="M130:M193" si="7">IF(L130&lt;&gt;"",IF(I130=$O$1,J130,I130),"")</f>
        <v>TX</v>
      </c>
      <c r="N130" s="91"/>
      <c r="O130" s="91"/>
      <c r="P130" s="91"/>
      <c r="Q130" s="91"/>
      <c r="R130" s="91"/>
    </row>
    <row r="131" spans="1:18" ht="15.75" customHeight="1" thickBot="1">
      <c r="A131" s="137" t="s">
        <v>768</v>
      </c>
      <c r="B131" s="137" t="s">
        <v>776</v>
      </c>
      <c r="C131" s="140">
        <v>225.6802137</v>
      </c>
      <c r="D131" s="140">
        <v>0</v>
      </c>
      <c r="E131" s="140">
        <v>225.6802137</v>
      </c>
      <c r="F131" s="137"/>
      <c r="G131" s="140">
        <v>50</v>
      </c>
      <c r="H131" s="140">
        <v>85</v>
      </c>
      <c r="I131" s="141" t="s">
        <v>570</v>
      </c>
      <c r="J131" s="141" t="s">
        <v>538</v>
      </c>
      <c r="K131" s="141" t="s">
        <v>706</v>
      </c>
      <c r="L131" s="91">
        <f t="shared" si="6"/>
        <v>225.6802137</v>
      </c>
      <c r="M131" s="91" t="str">
        <f t="shared" si="7"/>
        <v>AR</v>
      </c>
      <c r="N131" s="91"/>
      <c r="O131" s="91"/>
      <c r="P131" s="91"/>
      <c r="Q131" s="91"/>
      <c r="R131" s="91"/>
    </row>
    <row r="132" spans="1:18" ht="15.75" customHeight="1" thickBot="1">
      <c r="A132" s="137" t="s">
        <v>769</v>
      </c>
      <c r="B132" s="137" t="s">
        <v>757</v>
      </c>
      <c r="C132" s="140">
        <v>112.7906977</v>
      </c>
      <c r="D132" s="140">
        <v>0</v>
      </c>
      <c r="E132" s="140">
        <v>112.7906977</v>
      </c>
      <c r="F132" s="137"/>
      <c r="G132" s="140">
        <v>51</v>
      </c>
      <c r="H132" s="140">
        <v>53</v>
      </c>
      <c r="I132" s="141" t="s">
        <v>570</v>
      </c>
      <c r="J132" s="141" t="s">
        <v>550</v>
      </c>
      <c r="K132" s="141" t="s">
        <v>706</v>
      </c>
      <c r="L132" s="91">
        <f t="shared" si="6"/>
        <v>112.7906977</v>
      </c>
      <c r="M132" s="91" t="str">
        <f t="shared" si="7"/>
        <v>KS</v>
      </c>
      <c r="N132" s="91"/>
      <c r="O132" s="91"/>
      <c r="P132" s="91"/>
      <c r="Q132" s="91"/>
      <c r="R132" s="91"/>
    </row>
    <row r="133" spans="1:18" ht="15.75" customHeight="1" thickBot="1">
      <c r="A133" s="137" t="s">
        <v>769</v>
      </c>
      <c r="B133" s="137" t="s">
        <v>777</v>
      </c>
      <c r="C133" s="140">
        <v>35.362517099999998</v>
      </c>
      <c r="D133" s="140">
        <v>0</v>
      </c>
      <c r="E133" s="140">
        <v>35.362517099999998</v>
      </c>
      <c r="F133" s="137"/>
      <c r="G133" s="140">
        <v>51</v>
      </c>
      <c r="H133" s="140">
        <v>55</v>
      </c>
      <c r="I133" s="141" t="s">
        <v>570</v>
      </c>
      <c r="J133" s="141" t="s">
        <v>559</v>
      </c>
      <c r="K133" s="141" t="s">
        <v>706</v>
      </c>
      <c r="L133" s="91">
        <f t="shared" si="6"/>
        <v>35.362517099999998</v>
      </c>
      <c r="M133" s="91" t="str">
        <f t="shared" si="7"/>
        <v>MO</v>
      </c>
      <c r="N133" s="91"/>
      <c r="O133" s="91"/>
      <c r="P133" s="91"/>
      <c r="Q133" s="91"/>
      <c r="R133" s="91"/>
    </row>
    <row r="134" spans="1:18" ht="15.75" customHeight="1" thickBot="1">
      <c r="A134" s="137" t="s">
        <v>769</v>
      </c>
      <c r="B134" s="137" t="s">
        <v>770</v>
      </c>
      <c r="C134" s="140">
        <v>3107.5630000000001</v>
      </c>
      <c r="D134" s="140">
        <v>0</v>
      </c>
      <c r="E134" s="140">
        <v>3107.5630000000001</v>
      </c>
      <c r="F134" s="137"/>
      <c r="G134" s="140">
        <v>51</v>
      </c>
      <c r="H134" s="140">
        <v>56</v>
      </c>
      <c r="I134" s="141" t="s">
        <v>570</v>
      </c>
      <c r="J134" s="141" t="s">
        <v>538</v>
      </c>
      <c r="K134" s="141" t="s">
        <v>706</v>
      </c>
      <c r="L134" s="91">
        <f t="shared" si="6"/>
        <v>3107.5630000000001</v>
      </c>
      <c r="M134" s="91" t="str">
        <f t="shared" si="7"/>
        <v>AR</v>
      </c>
      <c r="N134" s="91"/>
      <c r="O134" s="91"/>
      <c r="P134" s="91"/>
      <c r="Q134" s="91"/>
      <c r="R134" s="91"/>
    </row>
    <row r="135" spans="1:18" ht="15.75" customHeight="1" thickBot="1">
      <c r="A135" s="137" t="s">
        <v>747</v>
      </c>
      <c r="B135" s="137" t="s">
        <v>757</v>
      </c>
      <c r="C135" s="140">
        <v>610.66250000000002</v>
      </c>
      <c r="D135" s="140">
        <v>0</v>
      </c>
      <c r="E135" s="140">
        <v>610.66250000000002</v>
      </c>
      <c r="F135" s="137"/>
      <c r="G135" s="140">
        <v>52</v>
      </c>
      <c r="H135" s="140">
        <v>53</v>
      </c>
      <c r="I135" s="141" t="s">
        <v>550</v>
      </c>
      <c r="J135" s="141" t="s">
        <v>550</v>
      </c>
      <c r="K135" s="141" t="s">
        <v>700</v>
      </c>
      <c r="L135" s="91" t="str">
        <f t="shared" si="6"/>
        <v/>
      </c>
      <c r="M135" s="91" t="str">
        <f t="shared" si="7"/>
        <v/>
      </c>
      <c r="N135" s="91"/>
      <c r="O135" s="91"/>
      <c r="P135" s="91"/>
      <c r="Q135" s="91"/>
      <c r="R135" s="91"/>
    </row>
    <row r="136" spans="1:18" ht="15.75" customHeight="1" thickBot="1">
      <c r="A136" s="137" t="s">
        <v>757</v>
      </c>
      <c r="B136" s="137" t="s">
        <v>758</v>
      </c>
      <c r="C136" s="140">
        <v>1406.588</v>
      </c>
      <c r="D136" s="140">
        <v>0</v>
      </c>
      <c r="E136" s="140">
        <v>1406.588</v>
      </c>
      <c r="F136" s="137"/>
      <c r="G136" s="140">
        <v>53</v>
      </c>
      <c r="H136" s="140">
        <v>54</v>
      </c>
      <c r="I136" s="141" t="s">
        <v>550</v>
      </c>
      <c r="J136" s="141" t="s">
        <v>559</v>
      </c>
      <c r="K136" s="141" t="s">
        <v>706</v>
      </c>
      <c r="L136" s="91" t="str">
        <f t="shared" si="6"/>
        <v/>
      </c>
      <c r="M136" s="91" t="str">
        <f t="shared" si="7"/>
        <v/>
      </c>
      <c r="N136" s="91"/>
      <c r="O136" s="91"/>
      <c r="P136" s="91"/>
      <c r="Q136" s="91"/>
      <c r="R136" s="91"/>
    </row>
    <row r="137" spans="1:18" ht="15.75" customHeight="1" thickBot="1">
      <c r="A137" s="137" t="s">
        <v>757</v>
      </c>
      <c r="B137" s="137" t="s">
        <v>777</v>
      </c>
      <c r="C137" s="140">
        <v>1085.692</v>
      </c>
      <c r="D137" s="140">
        <v>0</v>
      </c>
      <c r="E137" s="140">
        <v>1085.692</v>
      </c>
      <c r="F137" s="137"/>
      <c r="G137" s="140">
        <v>53</v>
      </c>
      <c r="H137" s="140">
        <v>55</v>
      </c>
      <c r="I137" s="141" t="s">
        <v>550</v>
      </c>
      <c r="J137" s="141" t="s">
        <v>559</v>
      </c>
      <c r="K137" s="141" t="s">
        <v>706</v>
      </c>
      <c r="L137" s="91" t="str">
        <f t="shared" si="6"/>
        <v/>
      </c>
      <c r="M137" s="91" t="str">
        <f t="shared" si="7"/>
        <v/>
      </c>
      <c r="N137" s="91"/>
      <c r="O137" s="91"/>
      <c r="P137" s="91"/>
      <c r="Q137" s="91"/>
      <c r="R137" s="91"/>
    </row>
    <row r="138" spans="1:18" ht="15.75" customHeight="1" thickBot="1">
      <c r="A138" s="137" t="s">
        <v>758</v>
      </c>
      <c r="B138" s="137" t="s">
        <v>777</v>
      </c>
      <c r="C138" s="140">
        <v>1037.173</v>
      </c>
      <c r="D138" s="140">
        <v>0</v>
      </c>
      <c r="E138" s="140">
        <v>1037.173</v>
      </c>
      <c r="F138" s="137"/>
      <c r="G138" s="140">
        <v>54</v>
      </c>
      <c r="H138" s="140">
        <v>55</v>
      </c>
      <c r="I138" s="141" t="s">
        <v>559</v>
      </c>
      <c r="J138" s="141" t="s">
        <v>559</v>
      </c>
      <c r="K138" s="141" t="s">
        <v>700</v>
      </c>
      <c r="L138" s="91" t="str">
        <f t="shared" si="6"/>
        <v/>
      </c>
      <c r="M138" s="91" t="str">
        <f t="shared" si="7"/>
        <v/>
      </c>
      <c r="N138" s="91"/>
      <c r="O138" s="91"/>
      <c r="P138" s="91"/>
      <c r="Q138" s="91"/>
      <c r="R138" s="91"/>
    </row>
    <row r="139" spans="1:18" ht="15.75" customHeight="1" thickBot="1">
      <c r="A139" s="137" t="s">
        <v>758</v>
      </c>
      <c r="B139" s="137" t="s">
        <v>759</v>
      </c>
      <c r="C139" s="140">
        <v>192.920354</v>
      </c>
      <c r="D139" s="140">
        <v>0</v>
      </c>
      <c r="E139" s="140">
        <v>192.920354</v>
      </c>
      <c r="F139" s="137"/>
      <c r="G139" s="140">
        <v>54</v>
      </c>
      <c r="H139" s="140">
        <v>70</v>
      </c>
      <c r="I139" s="141" t="s">
        <v>559</v>
      </c>
      <c r="J139" s="141" t="s">
        <v>549</v>
      </c>
      <c r="K139" s="141" t="s">
        <v>706</v>
      </c>
      <c r="L139" s="91" t="str">
        <f t="shared" si="6"/>
        <v/>
      </c>
      <c r="M139" s="91" t="str">
        <f t="shared" si="7"/>
        <v/>
      </c>
      <c r="N139" s="91"/>
      <c r="O139" s="91"/>
      <c r="P139" s="91"/>
      <c r="Q139" s="91"/>
      <c r="R139" s="91"/>
    </row>
    <row r="140" spans="1:18" ht="15.75" customHeight="1" thickBot="1">
      <c r="A140" s="137" t="s">
        <v>758</v>
      </c>
      <c r="B140" s="137" t="s">
        <v>778</v>
      </c>
      <c r="C140" s="140">
        <v>158.47227319999999</v>
      </c>
      <c r="D140" s="140">
        <v>0</v>
      </c>
      <c r="E140" s="140">
        <v>158.47227319999999</v>
      </c>
      <c r="F140" s="137"/>
      <c r="G140" s="140">
        <v>54</v>
      </c>
      <c r="H140" s="140">
        <v>71</v>
      </c>
      <c r="I140" s="141" t="s">
        <v>559</v>
      </c>
      <c r="J140" s="141" t="s">
        <v>559</v>
      </c>
      <c r="K140" s="141" t="s">
        <v>700</v>
      </c>
      <c r="L140" s="91" t="str">
        <f t="shared" si="6"/>
        <v/>
      </c>
      <c r="M140" s="91" t="str">
        <f t="shared" si="7"/>
        <v/>
      </c>
      <c r="N140" s="91"/>
      <c r="O140" s="91"/>
      <c r="P140" s="91"/>
      <c r="Q140" s="91"/>
      <c r="R140" s="91"/>
    </row>
    <row r="141" spans="1:18" ht="15.75" customHeight="1" thickBot="1">
      <c r="A141" s="137" t="s">
        <v>758</v>
      </c>
      <c r="B141" s="137" t="s">
        <v>779</v>
      </c>
      <c r="C141" s="140">
        <v>1183.9882480000001</v>
      </c>
      <c r="D141" s="140">
        <v>0</v>
      </c>
      <c r="E141" s="140">
        <v>1183.9882480000001</v>
      </c>
      <c r="F141" s="137"/>
      <c r="G141" s="140">
        <v>54</v>
      </c>
      <c r="H141" s="140">
        <v>72</v>
      </c>
      <c r="I141" s="141" t="s">
        <v>559</v>
      </c>
      <c r="J141" s="141" t="s">
        <v>559</v>
      </c>
      <c r="K141" s="141" t="s">
        <v>700</v>
      </c>
      <c r="L141" s="91" t="str">
        <f t="shared" si="6"/>
        <v/>
      </c>
      <c r="M141" s="91" t="str">
        <f t="shared" si="7"/>
        <v/>
      </c>
      <c r="N141" s="91"/>
      <c r="O141" s="91"/>
      <c r="P141" s="91"/>
      <c r="Q141" s="91"/>
      <c r="R141" s="91"/>
    </row>
    <row r="142" spans="1:18" ht="15.75" customHeight="1" thickBot="1">
      <c r="A142" s="137" t="s">
        <v>777</v>
      </c>
      <c r="B142" s="137" t="s">
        <v>770</v>
      </c>
      <c r="C142" s="140">
        <v>206.63474690000001</v>
      </c>
      <c r="D142" s="140">
        <v>0</v>
      </c>
      <c r="E142" s="140">
        <v>206.63474690000001</v>
      </c>
      <c r="F142" s="137"/>
      <c r="G142" s="140">
        <v>55</v>
      </c>
      <c r="H142" s="140">
        <v>56</v>
      </c>
      <c r="I142" s="141" t="s">
        <v>559</v>
      </c>
      <c r="J142" s="141" t="s">
        <v>538</v>
      </c>
      <c r="K142" s="141" t="s">
        <v>706</v>
      </c>
      <c r="L142" s="91" t="str">
        <f t="shared" si="6"/>
        <v/>
      </c>
      <c r="M142" s="91" t="str">
        <f t="shared" si="7"/>
        <v/>
      </c>
      <c r="N142" s="91"/>
      <c r="O142" s="91"/>
      <c r="P142" s="91"/>
      <c r="Q142" s="91"/>
      <c r="R142" s="91"/>
    </row>
    <row r="143" spans="1:18" ht="15.75" customHeight="1" thickBot="1">
      <c r="A143" s="137" t="s">
        <v>777</v>
      </c>
      <c r="B143" s="137" t="s">
        <v>779</v>
      </c>
      <c r="C143" s="140">
        <v>139.80168929999999</v>
      </c>
      <c r="D143" s="140">
        <v>0</v>
      </c>
      <c r="E143" s="140">
        <v>139.80168929999999</v>
      </c>
      <c r="F143" s="137"/>
      <c r="G143" s="140">
        <v>55</v>
      </c>
      <c r="H143" s="140">
        <v>72</v>
      </c>
      <c r="I143" s="141" t="s">
        <v>559</v>
      </c>
      <c r="J143" s="141" t="s">
        <v>559</v>
      </c>
      <c r="K143" s="141" t="s">
        <v>700</v>
      </c>
      <c r="L143" s="91" t="str">
        <f t="shared" si="6"/>
        <v/>
      </c>
      <c r="M143" s="91" t="str">
        <f t="shared" si="7"/>
        <v/>
      </c>
      <c r="N143" s="91"/>
      <c r="O143" s="91"/>
      <c r="P143" s="91"/>
      <c r="Q143" s="91"/>
      <c r="R143" s="91"/>
    </row>
    <row r="144" spans="1:18" ht="15.75" customHeight="1" thickBot="1">
      <c r="A144" s="137" t="s">
        <v>777</v>
      </c>
      <c r="B144" s="137" t="s">
        <v>780</v>
      </c>
      <c r="C144" s="140">
        <v>997.73778919999995</v>
      </c>
      <c r="D144" s="140">
        <v>0</v>
      </c>
      <c r="E144" s="140">
        <v>997.73778919999995</v>
      </c>
      <c r="F144" s="137"/>
      <c r="G144" s="140">
        <v>55</v>
      </c>
      <c r="H144" s="140">
        <v>84</v>
      </c>
      <c r="I144" s="141" t="s">
        <v>559</v>
      </c>
      <c r="J144" s="141" t="s">
        <v>559</v>
      </c>
      <c r="K144" s="141" t="s">
        <v>700</v>
      </c>
      <c r="L144" s="91" t="str">
        <f t="shared" si="6"/>
        <v/>
      </c>
      <c r="M144" s="91" t="str">
        <f t="shared" si="7"/>
        <v/>
      </c>
      <c r="N144" s="91"/>
      <c r="O144" s="91"/>
      <c r="P144" s="91"/>
      <c r="Q144" s="91"/>
      <c r="R144" s="91"/>
    </row>
    <row r="145" spans="1:18" ht="15.75" customHeight="1" thickBot="1">
      <c r="A145" s="137" t="s">
        <v>777</v>
      </c>
      <c r="B145" s="137" t="s">
        <v>776</v>
      </c>
      <c r="C145" s="140">
        <v>490</v>
      </c>
      <c r="D145" s="140">
        <v>0</v>
      </c>
      <c r="E145" s="140">
        <v>490</v>
      </c>
      <c r="F145" s="137"/>
      <c r="G145" s="140">
        <v>55</v>
      </c>
      <c r="H145" s="140">
        <v>85</v>
      </c>
      <c r="I145" s="141" t="s">
        <v>559</v>
      </c>
      <c r="J145" s="141" t="s">
        <v>538</v>
      </c>
      <c r="K145" s="141" t="s">
        <v>706</v>
      </c>
      <c r="L145" s="91" t="str">
        <f t="shared" si="6"/>
        <v/>
      </c>
      <c r="M145" s="91" t="str">
        <f t="shared" si="7"/>
        <v/>
      </c>
      <c r="N145" s="91"/>
      <c r="O145" s="91"/>
      <c r="P145" s="91"/>
      <c r="Q145" s="91"/>
      <c r="R145" s="91"/>
    </row>
    <row r="146" spans="1:18" ht="15.75" customHeight="1" thickBot="1">
      <c r="A146" s="137" t="s">
        <v>770</v>
      </c>
      <c r="B146" s="137" t="s">
        <v>776</v>
      </c>
      <c r="C146" s="140">
        <v>1935.7985120000001</v>
      </c>
      <c r="D146" s="140">
        <v>0</v>
      </c>
      <c r="E146" s="140">
        <v>1935.7985120000001</v>
      </c>
      <c r="F146" s="137"/>
      <c r="G146" s="140">
        <v>56</v>
      </c>
      <c r="H146" s="140">
        <v>85</v>
      </c>
      <c r="I146" s="141" t="s">
        <v>538</v>
      </c>
      <c r="J146" s="141" t="s">
        <v>538</v>
      </c>
      <c r="K146" s="141" t="s">
        <v>700</v>
      </c>
      <c r="L146" s="91" t="str">
        <f t="shared" si="6"/>
        <v/>
      </c>
      <c r="M146" s="91" t="str">
        <f t="shared" si="7"/>
        <v/>
      </c>
      <c r="N146" s="91"/>
      <c r="O146" s="91"/>
      <c r="P146" s="91"/>
      <c r="Q146" s="91"/>
      <c r="R146" s="91"/>
    </row>
    <row r="147" spans="1:18" ht="15.75" customHeight="1" thickBot="1">
      <c r="A147" s="137" t="s">
        <v>771</v>
      </c>
      <c r="B147" s="137" t="s">
        <v>781</v>
      </c>
      <c r="C147" s="140">
        <v>1325.565732</v>
      </c>
      <c r="D147" s="140">
        <v>0</v>
      </c>
      <c r="E147" s="140">
        <v>1325.565732</v>
      </c>
      <c r="F147" s="137"/>
      <c r="G147" s="140">
        <v>57</v>
      </c>
      <c r="H147" s="140">
        <v>58</v>
      </c>
      <c r="I147" s="141" t="s">
        <v>577</v>
      </c>
      <c r="J147" s="141" t="s">
        <v>552</v>
      </c>
      <c r="K147" s="141" t="s">
        <v>706</v>
      </c>
      <c r="L147" s="91" t="str">
        <f t="shared" si="6"/>
        <v/>
      </c>
      <c r="M147" s="91" t="str">
        <f t="shared" si="7"/>
        <v/>
      </c>
      <c r="N147" s="91"/>
      <c r="O147" s="91"/>
      <c r="P147" s="91"/>
      <c r="Q147" s="91"/>
      <c r="R147" s="91"/>
    </row>
    <row r="148" spans="1:18" ht="15.75" customHeight="1" thickBot="1">
      <c r="A148" s="137" t="s">
        <v>771</v>
      </c>
      <c r="B148" s="137" t="s">
        <v>774</v>
      </c>
      <c r="C148" s="140">
        <v>0</v>
      </c>
      <c r="D148" s="140">
        <v>600</v>
      </c>
      <c r="E148" s="140">
        <v>943.38</v>
      </c>
      <c r="F148" s="137"/>
      <c r="G148" s="140">
        <v>57</v>
      </c>
      <c r="H148" s="140">
        <v>63</v>
      </c>
      <c r="I148" s="141" t="s">
        <v>577</v>
      </c>
      <c r="J148" s="141" t="s">
        <v>577</v>
      </c>
      <c r="K148" s="141" t="s">
        <v>700</v>
      </c>
      <c r="L148" s="91" t="str">
        <f t="shared" si="6"/>
        <v/>
      </c>
      <c r="M148" s="91" t="str">
        <f t="shared" si="7"/>
        <v/>
      </c>
      <c r="N148" s="91"/>
      <c r="O148" s="91"/>
      <c r="P148" s="91"/>
      <c r="Q148" s="91"/>
      <c r="R148" s="91"/>
    </row>
    <row r="149" spans="1:18" ht="15.75" customHeight="1" thickBot="1">
      <c r="A149" s="137" t="s">
        <v>771</v>
      </c>
      <c r="B149" s="137" t="s">
        <v>782</v>
      </c>
      <c r="C149" s="140">
        <v>463.98874260000002</v>
      </c>
      <c r="D149" s="140">
        <v>0</v>
      </c>
      <c r="E149" s="140">
        <v>463.98874260000002</v>
      </c>
      <c r="F149" s="137"/>
      <c r="G149" s="140">
        <v>57</v>
      </c>
      <c r="H149" s="140">
        <v>66</v>
      </c>
      <c r="I149" s="141" t="s">
        <v>577</v>
      </c>
      <c r="J149" s="141" t="s">
        <v>577</v>
      </c>
      <c r="K149" s="141" t="s">
        <v>700</v>
      </c>
      <c r="L149" s="91" t="str">
        <f t="shared" si="6"/>
        <v/>
      </c>
      <c r="M149" s="91" t="str">
        <f t="shared" si="7"/>
        <v/>
      </c>
      <c r="N149" s="91"/>
      <c r="O149" s="91"/>
      <c r="P149" s="91"/>
      <c r="Q149" s="91"/>
      <c r="R149" s="91"/>
    </row>
    <row r="150" spans="1:18" ht="15.75" customHeight="1" thickBot="1">
      <c r="A150" s="137" t="s">
        <v>771</v>
      </c>
      <c r="B150" s="137" t="s">
        <v>776</v>
      </c>
      <c r="C150" s="140">
        <v>318.96680020000002</v>
      </c>
      <c r="D150" s="140">
        <v>0</v>
      </c>
      <c r="E150" s="140">
        <v>318.96680020000002</v>
      </c>
      <c r="F150" s="137"/>
      <c r="G150" s="140">
        <v>57</v>
      </c>
      <c r="H150" s="140">
        <v>85</v>
      </c>
      <c r="I150" s="141" t="s">
        <v>577</v>
      </c>
      <c r="J150" s="141" t="s">
        <v>538</v>
      </c>
      <c r="K150" s="141" t="s">
        <v>706</v>
      </c>
      <c r="L150" s="91" t="str">
        <f t="shared" si="6"/>
        <v/>
      </c>
      <c r="M150" s="91" t="str">
        <f t="shared" si="7"/>
        <v/>
      </c>
      <c r="N150" s="91"/>
      <c r="O150" s="91"/>
      <c r="P150" s="91"/>
      <c r="Q150" s="91"/>
      <c r="R150" s="91"/>
    </row>
    <row r="151" spans="1:18" ht="15.75" customHeight="1" thickBot="1">
      <c r="A151" s="137" t="s">
        <v>781</v>
      </c>
      <c r="B151" s="137" t="s">
        <v>782</v>
      </c>
      <c r="C151" s="140">
        <v>3051.19</v>
      </c>
      <c r="D151" s="140">
        <v>0</v>
      </c>
      <c r="E151" s="140">
        <v>3051.19</v>
      </c>
      <c r="F151" s="137"/>
      <c r="G151" s="140">
        <v>58</v>
      </c>
      <c r="H151" s="140">
        <v>66</v>
      </c>
      <c r="I151" s="141" t="s">
        <v>552</v>
      </c>
      <c r="J151" s="141" t="s">
        <v>577</v>
      </c>
      <c r="K151" s="141" t="s">
        <v>706</v>
      </c>
      <c r="L151" s="91" t="str">
        <f t="shared" si="6"/>
        <v/>
      </c>
      <c r="M151" s="91" t="str">
        <f t="shared" si="7"/>
        <v/>
      </c>
      <c r="N151" s="91"/>
      <c r="O151" s="91"/>
      <c r="P151" s="91"/>
      <c r="Q151" s="91"/>
      <c r="R151" s="91"/>
    </row>
    <row r="152" spans="1:18" ht="15.75" customHeight="1" thickBot="1">
      <c r="A152" s="137" t="s">
        <v>781</v>
      </c>
      <c r="B152" s="137" t="s">
        <v>776</v>
      </c>
      <c r="C152" s="140">
        <v>142.41720000000001</v>
      </c>
      <c r="D152" s="140">
        <v>0</v>
      </c>
      <c r="E152" s="140">
        <v>142.41720000000001</v>
      </c>
      <c r="F152" s="137"/>
      <c r="G152" s="140">
        <v>58</v>
      </c>
      <c r="H152" s="140">
        <v>85</v>
      </c>
      <c r="I152" s="141" t="s">
        <v>552</v>
      </c>
      <c r="J152" s="141" t="s">
        <v>538</v>
      </c>
      <c r="K152" s="141" t="s">
        <v>706</v>
      </c>
      <c r="L152" s="91" t="str">
        <f t="shared" si="6"/>
        <v/>
      </c>
      <c r="M152" s="91" t="str">
        <f t="shared" si="7"/>
        <v/>
      </c>
      <c r="N152" s="91"/>
      <c r="O152" s="91"/>
      <c r="P152" s="91"/>
      <c r="Q152" s="91"/>
      <c r="R152" s="91"/>
    </row>
    <row r="153" spans="1:18" ht="15.75" customHeight="1" thickBot="1">
      <c r="A153" s="137" t="s">
        <v>781</v>
      </c>
      <c r="B153" s="137" t="s">
        <v>783</v>
      </c>
      <c r="C153" s="140">
        <v>944.55070000000001</v>
      </c>
      <c r="D153" s="140">
        <v>0</v>
      </c>
      <c r="E153" s="140">
        <v>944.55070000000001</v>
      </c>
      <c r="F153" s="137"/>
      <c r="G153" s="140">
        <v>58</v>
      </c>
      <c r="H153" s="140">
        <v>86</v>
      </c>
      <c r="I153" s="141" t="s">
        <v>552</v>
      </c>
      <c r="J153" s="141" t="s">
        <v>552</v>
      </c>
      <c r="K153" s="141" t="s">
        <v>700</v>
      </c>
      <c r="L153" s="91" t="str">
        <f t="shared" si="6"/>
        <v/>
      </c>
      <c r="M153" s="91" t="str">
        <f t="shared" si="7"/>
        <v/>
      </c>
      <c r="N153" s="91"/>
      <c r="O153" s="91"/>
      <c r="P153" s="91"/>
      <c r="Q153" s="91"/>
      <c r="R153" s="91"/>
    </row>
    <row r="154" spans="1:18" ht="15.75" customHeight="1" thickBot="1">
      <c r="A154" s="137" t="s">
        <v>781</v>
      </c>
      <c r="B154" s="137" t="s">
        <v>784</v>
      </c>
      <c r="C154" s="140">
        <v>4042.3580000000002</v>
      </c>
      <c r="D154" s="140">
        <v>0</v>
      </c>
      <c r="E154" s="140">
        <v>4042.3580000000002</v>
      </c>
      <c r="F154" s="137"/>
      <c r="G154" s="140">
        <v>58</v>
      </c>
      <c r="H154" s="140">
        <v>87</v>
      </c>
      <c r="I154" s="141" t="s">
        <v>552</v>
      </c>
      <c r="J154" s="141" t="s">
        <v>558</v>
      </c>
      <c r="K154" s="141" t="s">
        <v>706</v>
      </c>
      <c r="L154" s="91" t="str">
        <f t="shared" si="6"/>
        <v/>
      </c>
      <c r="M154" s="91" t="str">
        <f t="shared" si="7"/>
        <v/>
      </c>
      <c r="N154" s="91"/>
      <c r="O154" s="91"/>
      <c r="P154" s="91"/>
      <c r="Q154" s="91"/>
      <c r="R154" s="91"/>
    </row>
    <row r="155" spans="1:18" ht="15.75" customHeight="1" thickBot="1">
      <c r="A155" s="137" t="s">
        <v>772</v>
      </c>
      <c r="B155" s="137" t="s">
        <v>785</v>
      </c>
      <c r="C155" s="140">
        <v>2473</v>
      </c>
      <c r="D155" s="140">
        <v>0</v>
      </c>
      <c r="E155" s="140">
        <v>2473</v>
      </c>
      <c r="F155" s="137"/>
      <c r="G155" s="140">
        <v>60</v>
      </c>
      <c r="H155" s="140">
        <v>61</v>
      </c>
      <c r="I155" s="141" t="s">
        <v>577</v>
      </c>
      <c r="J155" s="141" t="s">
        <v>577</v>
      </c>
      <c r="K155" s="141" t="s">
        <v>700</v>
      </c>
      <c r="L155" s="91" t="str">
        <f t="shared" si="6"/>
        <v/>
      </c>
      <c r="M155" s="91" t="str">
        <f t="shared" si="7"/>
        <v/>
      </c>
      <c r="N155" s="91"/>
      <c r="O155" s="91"/>
      <c r="P155" s="91"/>
      <c r="Q155" s="91"/>
      <c r="R155" s="91"/>
    </row>
    <row r="156" spans="1:18" ht="15.75" customHeight="1" thickBot="1">
      <c r="A156" s="137" t="s">
        <v>772</v>
      </c>
      <c r="B156" s="137" t="s">
        <v>786</v>
      </c>
      <c r="C156" s="140">
        <v>2303</v>
      </c>
      <c r="D156" s="140">
        <v>0</v>
      </c>
      <c r="E156" s="140">
        <v>2303</v>
      </c>
      <c r="F156" s="137"/>
      <c r="G156" s="140">
        <v>60</v>
      </c>
      <c r="H156" s="140">
        <v>62</v>
      </c>
      <c r="I156" s="141" t="s">
        <v>577</v>
      </c>
      <c r="J156" s="141" t="s">
        <v>577</v>
      </c>
      <c r="K156" s="141" t="s">
        <v>700</v>
      </c>
      <c r="L156" s="91" t="str">
        <f t="shared" si="6"/>
        <v/>
      </c>
      <c r="M156" s="91" t="str">
        <f t="shared" si="7"/>
        <v/>
      </c>
      <c r="N156" s="91"/>
      <c r="O156" s="91"/>
      <c r="P156" s="91"/>
      <c r="Q156" s="91"/>
      <c r="R156" s="91"/>
    </row>
    <row r="157" spans="1:18" ht="15.75" customHeight="1" thickBot="1">
      <c r="A157" s="137" t="s">
        <v>772</v>
      </c>
      <c r="B157" s="137" t="s">
        <v>774</v>
      </c>
      <c r="C157" s="140">
        <v>2003</v>
      </c>
      <c r="D157" s="140">
        <v>0</v>
      </c>
      <c r="E157" s="140">
        <v>2003</v>
      </c>
      <c r="F157" s="137"/>
      <c r="G157" s="140">
        <v>60</v>
      </c>
      <c r="H157" s="140">
        <v>63</v>
      </c>
      <c r="I157" s="141" t="s">
        <v>577</v>
      </c>
      <c r="J157" s="141" t="s">
        <v>577</v>
      </c>
      <c r="K157" s="141" t="s">
        <v>700</v>
      </c>
      <c r="L157" s="91" t="str">
        <f t="shared" si="6"/>
        <v/>
      </c>
      <c r="M157" s="91" t="str">
        <f t="shared" si="7"/>
        <v/>
      </c>
      <c r="N157" s="91"/>
      <c r="O157" s="91"/>
      <c r="P157" s="91"/>
      <c r="Q157" s="91"/>
      <c r="R157" s="91"/>
    </row>
    <row r="158" spans="1:18" ht="15.75" customHeight="1" thickBot="1">
      <c r="A158" s="137" t="s">
        <v>785</v>
      </c>
      <c r="B158" s="137" t="s">
        <v>786</v>
      </c>
      <c r="C158" s="140">
        <v>832</v>
      </c>
      <c r="D158" s="140">
        <v>0</v>
      </c>
      <c r="E158" s="140">
        <v>832</v>
      </c>
      <c r="F158" s="137"/>
      <c r="G158" s="140">
        <v>61</v>
      </c>
      <c r="H158" s="140">
        <v>62</v>
      </c>
      <c r="I158" s="141" t="s">
        <v>577</v>
      </c>
      <c r="J158" s="141" t="s">
        <v>577</v>
      </c>
      <c r="K158" s="141" t="s">
        <v>700</v>
      </c>
      <c r="L158" s="91" t="str">
        <f t="shared" si="6"/>
        <v/>
      </c>
      <c r="M158" s="91" t="str">
        <f t="shared" si="7"/>
        <v/>
      </c>
      <c r="N158" s="91"/>
      <c r="O158" s="91"/>
      <c r="P158" s="91"/>
      <c r="Q158" s="91"/>
      <c r="R158" s="91"/>
    </row>
    <row r="159" spans="1:18" ht="15.75" customHeight="1" thickBot="1">
      <c r="A159" s="137" t="s">
        <v>785</v>
      </c>
      <c r="B159" s="137" t="s">
        <v>774</v>
      </c>
      <c r="C159" s="140">
        <v>456</v>
      </c>
      <c r="D159" s="140">
        <v>0</v>
      </c>
      <c r="E159" s="140">
        <v>456</v>
      </c>
      <c r="F159" s="137"/>
      <c r="G159" s="140">
        <v>61</v>
      </c>
      <c r="H159" s="140">
        <v>63</v>
      </c>
      <c r="I159" s="141" t="s">
        <v>577</v>
      </c>
      <c r="J159" s="141" t="s">
        <v>577</v>
      </c>
      <c r="K159" s="141" t="s">
        <v>700</v>
      </c>
      <c r="L159" s="91" t="str">
        <f t="shared" si="6"/>
        <v/>
      </c>
      <c r="M159" s="91" t="str">
        <f t="shared" si="7"/>
        <v/>
      </c>
      <c r="N159" s="91"/>
      <c r="O159" s="91"/>
      <c r="P159" s="91"/>
      <c r="Q159" s="91"/>
      <c r="R159" s="91"/>
    </row>
    <row r="160" spans="1:18" ht="15.75" customHeight="1" thickBot="1">
      <c r="A160" s="137" t="s">
        <v>785</v>
      </c>
      <c r="B160" s="137" t="s">
        <v>787</v>
      </c>
      <c r="C160" s="140">
        <v>238</v>
      </c>
      <c r="D160" s="140">
        <v>0</v>
      </c>
      <c r="E160" s="140">
        <v>238</v>
      </c>
      <c r="F160" s="137"/>
      <c r="G160" s="140">
        <v>61</v>
      </c>
      <c r="H160" s="140">
        <v>64</v>
      </c>
      <c r="I160" s="141" t="s">
        <v>577</v>
      </c>
      <c r="J160" s="141" t="s">
        <v>577</v>
      </c>
      <c r="K160" s="141" t="s">
        <v>700</v>
      </c>
      <c r="L160" s="91" t="str">
        <f t="shared" si="6"/>
        <v/>
      </c>
      <c r="M160" s="91" t="str">
        <f t="shared" si="7"/>
        <v/>
      </c>
      <c r="N160" s="91"/>
      <c r="O160" s="91"/>
      <c r="P160" s="91"/>
      <c r="Q160" s="91"/>
      <c r="R160" s="91"/>
    </row>
    <row r="161" spans="1:18" ht="15.75" customHeight="1" thickBot="1">
      <c r="A161" s="137" t="s">
        <v>785</v>
      </c>
      <c r="B161" s="137" t="s">
        <v>788</v>
      </c>
      <c r="C161" s="140">
        <v>466</v>
      </c>
      <c r="D161" s="140">
        <v>0</v>
      </c>
      <c r="E161" s="140">
        <v>466</v>
      </c>
      <c r="F161" s="137"/>
      <c r="G161" s="140">
        <v>61</v>
      </c>
      <c r="H161" s="140">
        <v>65</v>
      </c>
      <c r="I161" s="141" t="s">
        <v>577</v>
      </c>
      <c r="J161" s="141" t="s">
        <v>577</v>
      </c>
      <c r="K161" s="141" t="s">
        <v>700</v>
      </c>
      <c r="L161" s="91" t="str">
        <f t="shared" si="6"/>
        <v/>
      </c>
      <c r="M161" s="91" t="str">
        <f t="shared" si="7"/>
        <v/>
      </c>
      <c r="N161" s="91"/>
      <c r="O161" s="91"/>
      <c r="P161" s="91"/>
      <c r="Q161" s="91"/>
      <c r="R161" s="91"/>
    </row>
    <row r="162" spans="1:18" ht="15.75" customHeight="1" thickBot="1">
      <c r="A162" s="137" t="s">
        <v>774</v>
      </c>
      <c r="B162" s="137" t="s">
        <v>787</v>
      </c>
      <c r="C162" s="140">
        <v>4440</v>
      </c>
      <c r="D162" s="140">
        <v>0</v>
      </c>
      <c r="E162" s="140">
        <v>4440</v>
      </c>
      <c r="F162" s="137"/>
      <c r="G162" s="140">
        <v>63</v>
      </c>
      <c r="H162" s="140">
        <v>64</v>
      </c>
      <c r="I162" s="141" t="s">
        <v>577</v>
      </c>
      <c r="J162" s="141" t="s">
        <v>577</v>
      </c>
      <c r="K162" s="141" t="s">
        <v>700</v>
      </c>
      <c r="L162" s="91" t="str">
        <f t="shared" si="6"/>
        <v/>
      </c>
      <c r="M162" s="91" t="str">
        <f t="shared" si="7"/>
        <v/>
      </c>
      <c r="N162" s="91"/>
      <c r="O162" s="91"/>
      <c r="P162" s="91"/>
      <c r="Q162" s="91"/>
      <c r="R162" s="91"/>
    </row>
    <row r="163" spans="1:18" ht="15.75" customHeight="1" thickBot="1">
      <c r="A163" s="137" t="s">
        <v>774</v>
      </c>
      <c r="B163" s="137" t="s">
        <v>789</v>
      </c>
      <c r="C163" s="140">
        <v>2138</v>
      </c>
      <c r="D163" s="140">
        <v>0</v>
      </c>
      <c r="E163" s="140">
        <v>2138</v>
      </c>
      <c r="F163" s="137"/>
      <c r="G163" s="140">
        <v>63</v>
      </c>
      <c r="H163" s="140">
        <v>67</v>
      </c>
      <c r="I163" s="141" t="s">
        <v>577</v>
      </c>
      <c r="J163" s="141" t="s">
        <v>577</v>
      </c>
      <c r="K163" s="141" t="s">
        <v>700</v>
      </c>
      <c r="L163" s="91" t="str">
        <f t="shared" si="6"/>
        <v/>
      </c>
      <c r="M163" s="91" t="str">
        <f t="shared" si="7"/>
        <v/>
      </c>
      <c r="N163" s="91"/>
      <c r="O163" s="91"/>
      <c r="P163" s="91"/>
      <c r="Q163" s="91"/>
      <c r="R163" s="91"/>
    </row>
    <row r="164" spans="1:18" ht="15.75" customHeight="1" thickBot="1">
      <c r="A164" s="137" t="s">
        <v>787</v>
      </c>
      <c r="B164" s="137" t="s">
        <v>788</v>
      </c>
      <c r="C164" s="140">
        <v>6298</v>
      </c>
      <c r="D164" s="140">
        <v>0</v>
      </c>
      <c r="E164" s="140">
        <v>6298</v>
      </c>
      <c r="F164" s="137"/>
      <c r="G164" s="140">
        <v>64</v>
      </c>
      <c r="H164" s="140">
        <v>65</v>
      </c>
      <c r="I164" s="141" t="s">
        <v>577</v>
      </c>
      <c r="J164" s="141" t="s">
        <v>577</v>
      </c>
      <c r="K164" s="141" t="s">
        <v>700</v>
      </c>
      <c r="L164" s="91" t="str">
        <f t="shared" si="6"/>
        <v/>
      </c>
      <c r="M164" s="91" t="str">
        <f t="shared" si="7"/>
        <v/>
      </c>
      <c r="N164" s="91"/>
      <c r="O164" s="91"/>
      <c r="P164" s="91"/>
      <c r="Q164" s="91"/>
      <c r="R164" s="91"/>
    </row>
    <row r="165" spans="1:18" ht="15.75" customHeight="1" thickBot="1">
      <c r="A165" s="137" t="s">
        <v>787</v>
      </c>
      <c r="B165" s="137" t="s">
        <v>789</v>
      </c>
      <c r="C165" s="140">
        <v>2207</v>
      </c>
      <c r="D165" s="140">
        <v>0</v>
      </c>
      <c r="E165" s="140">
        <v>2207</v>
      </c>
      <c r="F165" s="137"/>
      <c r="G165" s="140">
        <v>64</v>
      </c>
      <c r="H165" s="140">
        <v>67</v>
      </c>
      <c r="I165" s="141" t="s">
        <v>577</v>
      </c>
      <c r="J165" s="141" t="s">
        <v>577</v>
      </c>
      <c r="K165" s="141" t="s">
        <v>700</v>
      </c>
      <c r="L165" s="91" t="str">
        <f t="shared" si="6"/>
        <v/>
      </c>
      <c r="M165" s="91" t="str">
        <f t="shared" si="7"/>
        <v/>
      </c>
      <c r="N165" s="91"/>
      <c r="O165" s="91"/>
      <c r="P165" s="91"/>
      <c r="Q165" s="91"/>
      <c r="R165" s="91"/>
    </row>
    <row r="166" spans="1:18" ht="15.75" customHeight="1" thickBot="1">
      <c r="A166" s="137" t="s">
        <v>788</v>
      </c>
      <c r="B166" s="137" t="s">
        <v>789</v>
      </c>
      <c r="C166" s="140">
        <v>6360</v>
      </c>
      <c r="D166" s="140">
        <v>0</v>
      </c>
      <c r="E166" s="140">
        <v>6360</v>
      </c>
      <c r="F166" s="137"/>
      <c r="G166" s="140">
        <v>65</v>
      </c>
      <c r="H166" s="140">
        <v>67</v>
      </c>
      <c r="I166" s="141" t="s">
        <v>577</v>
      </c>
      <c r="J166" s="141" t="s">
        <v>577</v>
      </c>
      <c r="K166" s="141" t="s">
        <v>700</v>
      </c>
      <c r="L166" s="91" t="str">
        <f t="shared" si="6"/>
        <v/>
      </c>
      <c r="M166" s="91" t="str">
        <f t="shared" si="7"/>
        <v/>
      </c>
      <c r="N166" s="91"/>
      <c r="O166" s="91"/>
      <c r="P166" s="91"/>
      <c r="Q166" s="91"/>
      <c r="R166" s="91"/>
    </row>
    <row r="167" spans="1:18" ht="15.75" customHeight="1" thickBot="1">
      <c r="A167" s="137" t="s">
        <v>782</v>
      </c>
      <c r="B167" s="137" t="s">
        <v>783</v>
      </c>
      <c r="C167" s="140">
        <v>1046.5509999999999</v>
      </c>
      <c r="D167" s="140">
        <v>0</v>
      </c>
      <c r="E167" s="140">
        <v>1046.5509999999999</v>
      </c>
      <c r="F167" s="137"/>
      <c r="G167" s="140">
        <v>66</v>
      </c>
      <c r="H167" s="140">
        <v>86</v>
      </c>
      <c r="I167" s="141" t="s">
        <v>577</v>
      </c>
      <c r="J167" s="141" t="s">
        <v>552</v>
      </c>
      <c r="K167" s="141" t="s">
        <v>706</v>
      </c>
      <c r="L167" s="91" t="str">
        <f t="shared" si="6"/>
        <v/>
      </c>
      <c r="M167" s="91" t="str">
        <f t="shared" si="7"/>
        <v/>
      </c>
      <c r="N167" s="91"/>
      <c r="O167" s="91"/>
      <c r="P167" s="91"/>
      <c r="Q167" s="91"/>
      <c r="R167" s="91"/>
    </row>
    <row r="168" spans="1:18" ht="15.75" customHeight="1" thickBot="1">
      <c r="A168" s="137" t="s">
        <v>761</v>
      </c>
      <c r="B168" s="137" t="s">
        <v>762</v>
      </c>
      <c r="C168" s="140">
        <v>949.37850000000003</v>
      </c>
      <c r="D168" s="140">
        <v>0</v>
      </c>
      <c r="E168" s="140">
        <v>949.37850000000003</v>
      </c>
      <c r="F168" s="137"/>
      <c r="G168" s="140">
        <v>68</v>
      </c>
      <c r="H168" s="140">
        <v>69</v>
      </c>
      <c r="I168" s="141" t="s">
        <v>557</v>
      </c>
      <c r="J168" s="141" t="s">
        <v>549</v>
      </c>
      <c r="K168" s="141" t="s">
        <v>706</v>
      </c>
      <c r="L168" s="91" t="str">
        <f t="shared" si="6"/>
        <v/>
      </c>
      <c r="M168" s="91" t="str">
        <f t="shared" si="7"/>
        <v/>
      </c>
      <c r="N168" s="91"/>
      <c r="O168" s="91"/>
      <c r="P168" s="91"/>
      <c r="Q168" s="91"/>
      <c r="R168" s="91"/>
    </row>
    <row r="169" spans="1:18" ht="15.75" customHeight="1" thickBot="1">
      <c r="A169" s="137" t="s">
        <v>761</v>
      </c>
      <c r="B169" s="137" t="s">
        <v>766</v>
      </c>
      <c r="C169" s="140">
        <v>55.697522820000003</v>
      </c>
      <c r="D169" s="140">
        <v>0</v>
      </c>
      <c r="E169" s="140">
        <v>55.697522820000003</v>
      </c>
      <c r="F169" s="137"/>
      <c r="G169" s="140">
        <v>68</v>
      </c>
      <c r="H169" s="140">
        <v>77</v>
      </c>
      <c r="I169" s="141" t="s">
        <v>557</v>
      </c>
      <c r="J169" s="141" t="s">
        <v>583</v>
      </c>
      <c r="K169" s="141" t="s">
        <v>706</v>
      </c>
      <c r="L169" s="91" t="str">
        <f t="shared" si="6"/>
        <v/>
      </c>
      <c r="M169" s="91" t="str">
        <f t="shared" si="7"/>
        <v/>
      </c>
      <c r="N169" s="91"/>
      <c r="O169" s="91"/>
      <c r="P169" s="91"/>
      <c r="Q169" s="91"/>
      <c r="R169" s="91"/>
    </row>
    <row r="170" spans="1:18" ht="15.75" customHeight="1" thickBot="1">
      <c r="A170" s="137" t="s">
        <v>762</v>
      </c>
      <c r="B170" s="137" t="s">
        <v>759</v>
      </c>
      <c r="C170" s="140">
        <v>1130.6369999999999</v>
      </c>
      <c r="D170" s="140">
        <v>0</v>
      </c>
      <c r="E170" s="140">
        <v>1130.6369999999999</v>
      </c>
      <c r="F170" s="137"/>
      <c r="G170" s="140">
        <v>69</v>
      </c>
      <c r="H170" s="140">
        <v>70</v>
      </c>
      <c r="I170" s="141" t="s">
        <v>549</v>
      </c>
      <c r="J170" s="141" t="s">
        <v>549</v>
      </c>
      <c r="K170" s="141" t="s">
        <v>700</v>
      </c>
      <c r="L170" s="91" t="str">
        <f t="shared" si="6"/>
        <v/>
      </c>
      <c r="M170" s="91" t="str">
        <f t="shared" si="7"/>
        <v/>
      </c>
      <c r="N170" s="91"/>
      <c r="O170" s="91"/>
      <c r="P170" s="91"/>
      <c r="Q170" s="91"/>
      <c r="R170" s="91"/>
    </row>
    <row r="171" spans="1:18" ht="15.75" customHeight="1" thickBot="1">
      <c r="A171" s="137" t="s">
        <v>762</v>
      </c>
      <c r="B171" s="137" t="s">
        <v>766</v>
      </c>
      <c r="C171" s="140">
        <v>93.663624510000005</v>
      </c>
      <c r="D171" s="140">
        <v>0</v>
      </c>
      <c r="E171" s="140">
        <v>93.663624510000005</v>
      </c>
      <c r="F171" s="137"/>
      <c r="G171" s="140">
        <v>69</v>
      </c>
      <c r="H171" s="140">
        <v>77</v>
      </c>
      <c r="I171" s="141" t="s">
        <v>549</v>
      </c>
      <c r="J171" s="141" t="s">
        <v>583</v>
      </c>
      <c r="K171" s="141" t="s">
        <v>706</v>
      </c>
      <c r="L171" s="91" t="str">
        <f t="shared" si="6"/>
        <v/>
      </c>
      <c r="M171" s="91" t="str">
        <f t="shared" si="7"/>
        <v/>
      </c>
      <c r="N171" s="91"/>
      <c r="O171" s="91"/>
      <c r="P171" s="91"/>
      <c r="Q171" s="91"/>
      <c r="R171" s="91"/>
    </row>
    <row r="172" spans="1:18" ht="15.75" customHeight="1" thickBot="1">
      <c r="A172" s="137" t="s">
        <v>759</v>
      </c>
      <c r="B172" s="137" t="s">
        <v>778</v>
      </c>
      <c r="C172" s="140">
        <v>241.6994607</v>
      </c>
      <c r="D172" s="140">
        <v>0</v>
      </c>
      <c r="E172" s="140">
        <v>241.6994607</v>
      </c>
      <c r="F172" s="137"/>
      <c r="G172" s="140">
        <v>70</v>
      </c>
      <c r="H172" s="140">
        <v>71</v>
      </c>
      <c r="I172" s="141" t="s">
        <v>549</v>
      </c>
      <c r="J172" s="141" t="s">
        <v>559</v>
      </c>
      <c r="K172" s="141" t="s">
        <v>706</v>
      </c>
      <c r="L172" s="91" t="str">
        <f t="shared" si="6"/>
        <v/>
      </c>
      <c r="M172" s="91" t="str">
        <f t="shared" si="7"/>
        <v/>
      </c>
      <c r="N172" s="91"/>
      <c r="O172" s="91"/>
      <c r="P172" s="91"/>
      <c r="Q172" s="91"/>
      <c r="R172" s="91"/>
    </row>
    <row r="173" spans="1:18" ht="15.75" customHeight="1" thickBot="1">
      <c r="A173" s="137" t="s">
        <v>759</v>
      </c>
      <c r="B173" s="137" t="s">
        <v>766</v>
      </c>
      <c r="C173" s="140">
        <v>17.73142112</v>
      </c>
      <c r="D173" s="140">
        <v>0</v>
      </c>
      <c r="E173" s="140">
        <v>17.73142112</v>
      </c>
      <c r="F173" s="137"/>
      <c r="G173" s="140">
        <v>70</v>
      </c>
      <c r="H173" s="140">
        <v>77</v>
      </c>
      <c r="I173" s="141" t="s">
        <v>549</v>
      </c>
      <c r="J173" s="141" t="s">
        <v>583</v>
      </c>
      <c r="K173" s="141" t="s">
        <v>706</v>
      </c>
      <c r="L173" s="91" t="str">
        <f t="shared" si="6"/>
        <v/>
      </c>
      <c r="M173" s="91" t="str">
        <f t="shared" si="7"/>
        <v/>
      </c>
      <c r="N173" s="91"/>
      <c r="O173" s="91"/>
      <c r="P173" s="91"/>
      <c r="Q173" s="91"/>
      <c r="R173" s="91"/>
    </row>
    <row r="174" spans="1:18" ht="15.75" customHeight="1" thickBot="1">
      <c r="A174" s="137" t="s">
        <v>759</v>
      </c>
      <c r="B174" s="137" t="s">
        <v>790</v>
      </c>
      <c r="C174" s="140">
        <v>281</v>
      </c>
      <c r="D174" s="140">
        <v>0</v>
      </c>
      <c r="E174" s="140">
        <v>281</v>
      </c>
      <c r="F174" s="137"/>
      <c r="G174" s="140">
        <v>70</v>
      </c>
      <c r="H174" s="140">
        <v>80</v>
      </c>
      <c r="I174" s="141" t="s">
        <v>549</v>
      </c>
      <c r="J174" s="141" t="s">
        <v>547</v>
      </c>
      <c r="K174" s="141" t="s">
        <v>706</v>
      </c>
      <c r="L174" s="91" t="str">
        <f t="shared" si="6"/>
        <v/>
      </c>
      <c r="M174" s="91" t="str">
        <f t="shared" si="7"/>
        <v/>
      </c>
      <c r="N174" s="91"/>
      <c r="O174" s="91"/>
      <c r="P174" s="91"/>
      <c r="Q174" s="91"/>
      <c r="R174" s="91"/>
    </row>
    <row r="175" spans="1:18" ht="15.75" customHeight="1" thickBot="1">
      <c r="A175" s="137" t="s">
        <v>759</v>
      </c>
      <c r="B175" s="137" t="s">
        <v>791</v>
      </c>
      <c r="C175" s="140">
        <v>453.40329400000002</v>
      </c>
      <c r="D175" s="140">
        <v>0</v>
      </c>
      <c r="E175" s="140">
        <v>453.40329400000002</v>
      </c>
      <c r="F175" s="137"/>
      <c r="G175" s="140">
        <v>70</v>
      </c>
      <c r="H175" s="140">
        <v>81</v>
      </c>
      <c r="I175" s="141" t="s">
        <v>549</v>
      </c>
      <c r="J175" s="141" t="s">
        <v>547</v>
      </c>
      <c r="K175" s="141" t="s">
        <v>706</v>
      </c>
      <c r="L175" s="91" t="str">
        <f t="shared" si="6"/>
        <v/>
      </c>
      <c r="M175" s="91" t="str">
        <f t="shared" si="7"/>
        <v/>
      </c>
      <c r="N175" s="91"/>
      <c r="O175" s="91"/>
      <c r="P175" s="91"/>
      <c r="Q175" s="91"/>
      <c r="R175" s="91"/>
    </row>
    <row r="176" spans="1:18" ht="15.75" customHeight="1" thickBot="1">
      <c r="A176" s="137" t="s">
        <v>778</v>
      </c>
      <c r="B176" s="137" t="s">
        <v>779</v>
      </c>
      <c r="C176" s="140">
        <v>1188.7690270000001</v>
      </c>
      <c r="D176" s="140">
        <v>0</v>
      </c>
      <c r="E176" s="140">
        <v>1188.7690270000001</v>
      </c>
      <c r="F176" s="137"/>
      <c r="G176" s="140">
        <v>71</v>
      </c>
      <c r="H176" s="140">
        <v>72</v>
      </c>
      <c r="I176" s="141" t="s">
        <v>559</v>
      </c>
      <c r="J176" s="141" t="s">
        <v>559</v>
      </c>
      <c r="K176" s="141" t="s">
        <v>700</v>
      </c>
      <c r="L176" s="91" t="str">
        <f t="shared" si="6"/>
        <v/>
      </c>
      <c r="M176" s="91" t="str">
        <f t="shared" si="7"/>
        <v/>
      </c>
      <c r="N176" s="91"/>
      <c r="O176" s="91"/>
      <c r="P176" s="91"/>
      <c r="Q176" s="91"/>
      <c r="R176" s="91"/>
    </row>
    <row r="177" spans="1:18" ht="15.75" customHeight="1" thickBot="1">
      <c r="A177" s="137" t="s">
        <v>778</v>
      </c>
      <c r="B177" s="137" t="s">
        <v>791</v>
      </c>
      <c r="C177" s="140">
        <v>270.52289999999999</v>
      </c>
      <c r="D177" s="140">
        <v>0</v>
      </c>
      <c r="E177" s="140">
        <v>270.52289999999999</v>
      </c>
      <c r="F177" s="137"/>
      <c r="G177" s="140">
        <v>71</v>
      </c>
      <c r="H177" s="140">
        <v>81</v>
      </c>
      <c r="I177" s="141" t="s">
        <v>559</v>
      </c>
      <c r="J177" s="141" t="s">
        <v>547</v>
      </c>
      <c r="K177" s="141" t="s">
        <v>706</v>
      </c>
      <c r="L177" s="91" t="str">
        <f t="shared" si="6"/>
        <v/>
      </c>
      <c r="M177" s="91" t="str">
        <f t="shared" si="7"/>
        <v/>
      </c>
      <c r="N177" s="91"/>
      <c r="O177" s="91"/>
      <c r="P177" s="91"/>
      <c r="Q177" s="91"/>
      <c r="R177" s="91"/>
    </row>
    <row r="178" spans="1:18" ht="15.75" customHeight="1" thickBot="1">
      <c r="A178" s="137" t="s">
        <v>779</v>
      </c>
      <c r="B178" s="137" t="s">
        <v>792</v>
      </c>
      <c r="C178" s="140">
        <v>2014.778</v>
      </c>
      <c r="D178" s="140">
        <v>0</v>
      </c>
      <c r="E178" s="140">
        <v>2014.778</v>
      </c>
      <c r="F178" s="137"/>
      <c r="G178" s="140">
        <v>72</v>
      </c>
      <c r="H178" s="140">
        <v>73</v>
      </c>
      <c r="I178" s="141" t="s">
        <v>559</v>
      </c>
      <c r="J178" s="141" t="s">
        <v>559</v>
      </c>
      <c r="K178" s="141" t="s">
        <v>700</v>
      </c>
      <c r="L178" s="91" t="str">
        <f t="shared" si="6"/>
        <v/>
      </c>
      <c r="M178" s="91" t="str">
        <f t="shared" si="7"/>
        <v/>
      </c>
      <c r="N178" s="91"/>
      <c r="O178" s="91"/>
      <c r="P178" s="91"/>
      <c r="Q178" s="91"/>
      <c r="R178" s="91"/>
    </row>
    <row r="179" spans="1:18" ht="15.75" customHeight="1" thickBot="1">
      <c r="A179" s="137" t="s">
        <v>779</v>
      </c>
      <c r="B179" s="137" t="s">
        <v>791</v>
      </c>
      <c r="C179" s="140">
        <v>3609.634</v>
      </c>
      <c r="D179" s="140">
        <v>0</v>
      </c>
      <c r="E179" s="140">
        <v>3609.634</v>
      </c>
      <c r="F179" s="137"/>
      <c r="G179" s="140">
        <v>72</v>
      </c>
      <c r="H179" s="140">
        <v>81</v>
      </c>
      <c r="I179" s="141" t="s">
        <v>559</v>
      </c>
      <c r="J179" s="141" t="s">
        <v>547</v>
      </c>
      <c r="K179" s="141" t="s">
        <v>706</v>
      </c>
      <c r="L179" s="91" t="str">
        <f t="shared" si="6"/>
        <v/>
      </c>
      <c r="M179" s="91" t="str">
        <f t="shared" si="7"/>
        <v/>
      </c>
      <c r="N179" s="91"/>
      <c r="O179" s="91"/>
      <c r="P179" s="91"/>
      <c r="Q179" s="91"/>
      <c r="R179" s="91"/>
    </row>
    <row r="180" spans="1:18" ht="15.75" customHeight="1" thickBot="1">
      <c r="A180" s="137" t="s">
        <v>779</v>
      </c>
      <c r="B180" s="137" t="s">
        <v>780</v>
      </c>
      <c r="C180" s="140">
        <v>1918.2529999999999</v>
      </c>
      <c r="D180" s="140">
        <v>0</v>
      </c>
      <c r="E180" s="140">
        <v>1918.2529999999999</v>
      </c>
      <c r="F180" s="137"/>
      <c r="G180" s="140">
        <v>72</v>
      </c>
      <c r="H180" s="140">
        <v>84</v>
      </c>
      <c r="I180" s="141" t="s">
        <v>559</v>
      </c>
      <c r="J180" s="141" t="s">
        <v>559</v>
      </c>
      <c r="K180" s="141" t="s">
        <v>700</v>
      </c>
      <c r="L180" s="91" t="str">
        <f t="shared" si="6"/>
        <v/>
      </c>
      <c r="M180" s="91" t="str">
        <f t="shared" si="7"/>
        <v/>
      </c>
      <c r="N180" s="91"/>
      <c r="O180" s="91"/>
      <c r="P180" s="91"/>
      <c r="Q180" s="91"/>
      <c r="R180" s="91"/>
    </row>
    <row r="181" spans="1:18" ht="15.75" customHeight="1" thickBot="1">
      <c r="A181" s="137" t="s">
        <v>792</v>
      </c>
      <c r="B181" s="137" t="s">
        <v>780</v>
      </c>
      <c r="C181" s="140">
        <v>1343.0940390000001</v>
      </c>
      <c r="D181" s="140">
        <v>0</v>
      </c>
      <c r="E181" s="140">
        <v>1343.0940390000001</v>
      </c>
      <c r="F181" s="137"/>
      <c r="G181" s="140">
        <v>73</v>
      </c>
      <c r="H181" s="140">
        <v>84</v>
      </c>
      <c r="I181" s="141" t="s">
        <v>559</v>
      </c>
      <c r="J181" s="141" t="s">
        <v>559</v>
      </c>
      <c r="K181" s="141" t="s">
        <v>700</v>
      </c>
      <c r="L181" s="91" t="str">
        <f t="shared" si="6"/>
        <v/>
      </c>
      <c r="M181" s="91" t="str">
        <f t="shared" si="7"/>
        <v/>
      </c>
      <c r="N181" s="91"/>
      <c r="O181" s="91"/>
      <c r="P181" s="91"/>
      <c r="Q181" s="91"/>
      <c r="R181" s="91"/>
    </row>
    <row r="182" spans="1:18" ht="15.75" customHeight="1" thickBot="1">
      <c r="A182" s="137" t="s">
        <v>763</v>
      </c>
      <c r="B182" s="137" t="s">
        <v>764</v>
      </c>
      <c r="C182" s="140">
        <v>899.51898400000005</v>
      </c>
      <c r="D182" s="140">
        <v>0</v>
      </c>
      <c r="E182" s="140">
        <v>899.51898400000005</v>
      </c>
      <c r="F182" s="137"/>
      <c r="G182" s="140">
        <v>74</v>
      </c>
      <c r="H182" s="140">
        <v>75</v>
      </c>
      <c r="I182" s="141" t="s">
        <v>556</v>
      </c>
      <c r="J182" s="141" t="s">
        <v>583</v>
      </c>
      <c r="K182" s="141" t="s">
        <v>706</v>
      </c>
      <c r="L182" s="91" t="str">
        <f t="shared" si="6"/>
        <v/>
      </c>
      <c r="M182" s="91" t="str">
        <f t="shared" si="7"/>
        <v/>
      </c>
      <c r="N182" s="91"/>
      <c r="O182" s="91"/>
      <c r="P182" s="91"/>
      <c r="Q182" s="91"/>
      <c r="R182" s="91"/>
    </row>
    <row r="183" spans="1:18" ht="15.75" customHeight="1" thickBot="1">
      <c r="A183" s="137" t="s">
        <v>763</v>
      </c>
      <c r="B183" s="137" t="s">
        <v>793</v>
      </c>
      <c r="C183" s="140">
        <v>422</v>
      </c>
      <c r="D183" s="140">
        <v>0</v>
      </c>
      <c r="E183" s="140">
        <v>422</v>
      </c>
      <c r="F183" s="137"/>
      <c r="G183" s="140">
        <v>74</v>
      </c>
      <c r="H183" s="140">
        <v>103</v>
      </c>
      <c r="I183" s="141" t="s">
        <v>556</v>
      </c>
      <c r="J183" s="141" t="s">
        <v>556</v>
      </c>
      <c r="K183" s="141" t="s">
        <v>700</v>
      </c>
      <c r="L183" s="91" t="str">
        <f t="shared" si="6"/>
        <v/>
      </c>
      <c r="M183" s="91" t="str">
        <f t="shared" si="7"/>
        <v/>
      </c>
      <c r="N183" s="91"/>
      <c r="O183" s="91"/>
      <c r="P183" s="91"/>
      <c r="Q183" s="91"/>
      <c r="R183" s="91"/>
    </row>
    <row r="184" spans="1:18" ht="15.75" customHeight="1" thickBot="1">
      <c r="A184" s="137" t="s">
        <v>764</v>
      </c>
      <c r="B184" s="137" t="s">
        <v>765</v>
      </c>
      <c r="C184" s="140">
        <v>2489.6455340000002</v>
      </c>
      <c r="D184" s="140">
        <v>0</v>
      </c>
      <c r="E184" s="140">
        <v>2489.6455340000002</v>
      </c>
      <c r="F184" s="137"/>
      <c r="G184" s="140">
        <v>75</v>
      </c>
      <c r="H184" s="140">
        <v>76</v>
      </c>
      <c r="I184" s="141" t="s">
        <v>583</v>
      </c>
      <c r="J184" s="141" t="s">
        <v>583</v>
      </c>
      <c r="K184" s="141" t="s">
        <v>700</v>
      </c>
      <c r="L184" s="91" t="str">
        <f t="shared" si="6"/>
        <v/>
      </c>
      <c r="M184" s="91" t="str">
        <f t="shared" si="7"/>
        <v/>
      </c>
      <c r="N184" s="91"/>
      <c r="O184" s="91"/>
      <c r="P184" s="91"/>
      <c r="Q184" s="91"/>
      <c r="R184" s="91"/>
    </row>
    <row r="185" spans="1:18" ht="15.75" customHeight="1" thickBot="1">
      <c r="A185" s="137" t="s">
        <v>764</v>
      </c>
      <c r="B185" s="137" t="s">
        <v>794</v>
      </c>
      <c r="C185" s="140">
        <v>133.64042029999999</v>
      </c>
      <c r="D185" s="140">
        <v>0</v>
      </c>
      <c r="E185" s="140">
        <v>133.64042029999999</v>
      </c>
      <c r="F185" s="137"/>
      <c r="G185" s="140">
        <v>75</v>
      </c>
      <c r="H185" s="140">
        <v>79</v>
      </c>
      <c r="I185" s="141" t="s">
        <v>583</v>
      </c>
      <c r="J185" s="141" t="s">
        <v>583</v>
      </c>
      <c r="K185" s="141" t="s">
        <v>700</v>
      </c>
      <c r="L185" s="91" t="str">
        <f t="shared" si="6"/>
        <v/>
      </c>
      <c r="M185" s="91" t="str">
        <f t="shared" si="7"/>
        <v/>
      </c>
      <c r="N185" s="91"/>
      <c r="O185" s="91"/>
      <c r="P185" s="91"/>
      <c r="Q185" s="91"/>
      <c r="R185" s="91"/>
    </row>
    <row r="186" spans="1:18" ht="15.75" customHeight="1" thickBot="1">
      <c r="A186" s="137" t="s">
        <v>765</v>
      </c>
      <c r="B186" s="137" t="s">
        <v>766</v>
      </c>
      <c r="C186" s="140">
        <v>472.99709999999999</v>
      </c>
      <c r="D186" s="140">
        <v>0</v>
      </c>
      <c r="E186" s="140">
        <v>472.99709999999999</v>
      </c>
      <c r="F186" s="137"/>
      <c r="G186" s="140">
        <v>76</v>
      </c>
      <c r="H186" s="140">
        <v>77</v>
      </c>
      <c r="I186" s="141" t="s">
        <v>583</v>
      </c>
      <c r="J186" s="141" t="s">
        <v>583</v>
      </c>
      <c r="K186" s="141" t="s">
        <v>700</v>
      </c>
      <c r="L186" s="91" t="str">
        <f t="shared" si="6"/>
        <v/>
      </c>
      <c r="M186" s="91" t="str">
        <f t="shared" si="7"/>
        <v/>
      </c>
      <c r="N186" s="91"/>
      <c r="O186" s="91"/>
      <c r="P186" s="91"/>
      <c r="Q186" s="91"/>
      <c r="R186" s="91"/>
    </row>
    <row r="187" spans="1:18" ht="15.75" customHeight="1" thickBot="1">
      <c r="A187" s="137" t="s">
        <v>765</v>
      </c>
      <c r="B187" s="137" t="s">
        <v>795</v>
      </c>
      <c r="C187" s="140">
        <v>1065.4770000000001</v>
      </c>
      <c r="D187" s="140">
        <v>0</v>
      </c>
      <c r="E187" s="140">
        <v>1065.4770000000001</v>
      </c>
      <c r="F187" s="137"/>
      <c r="G187" s="140">
        <v>76</v>
      </c>
      <c r="H187" s="140">
        <v>78</v>
      </c>
      <c r="I187" s="141" t="s">
        <v>583</v>
      </c>
      <c r="J187" s="141" t="s">
        <v>583</v>
      </c>
      <c r="K187" s="141" t="s">
        <v>700</v>
      </c>
      <c r="L187" s="91" t="str">
        <f t="shared" si="6"/>
        <v/>
      </c>
      <c r="M187" s="91" t="str">
        <f t="shared" si="7"/>
        <v/>
      </c>
      <c r="N187" s="91"/>
      <c r="O187" s="91"/>
      <c r="P187" s="91"/>
      <c r="Q187" s="91"/>
      <c r="R187" s="91"/>
    </row>
    <row r="188" spans="1:18" ht="15.75" customHeight="1" thickBot="1">
      <c r="A188" s="137" t="s">
        <v>765</v>
      </c>
      <c r="B188" s="137" t="s">
        <v>794</v>
      </c>
      <c r="C188" s="140">
        <v>562.74650929999996</v>
      </c>
      <c r="D188" s="140">
        <v>0</v>
      </c>
      <c r="E188" s="140">
        <v>562.74650929999996</v>
      </c>
      <c r="F188" s="137"/>
      <c r="G188" s="140">
        <v>76</v>
      </c>
      <c r="H188" s="140">
        <v>79</v>
      </c>
      <c r="I188" s="141" t="s">
        <v>583</v>
      </c>
      <c r="J188" s="141" t="s">
        <v>583</v>
      </c>
      <c r="K188" s="141" t="s">
        <v>700</v>
      </c>
      <c r="L188" s="91" t="str">
        <f t="shared" si="6"/>
        <v/>
      </c>
      <c r="M188" s="91" t="str">
        <f t="shared" si="7"/>
        <v/>
      </c>
      <c r="N188" s="91"/>
      <c r="O188" s="91"/>
      <c r="P188" s="91"/>
      <c r="Q188" s="91"/>
      <c r="R188" s="91"/>
    </row>
    <row r="189" spans="1:18" ht="15.75" customHeight="1" thickBot="1">
      <c r="A189" s="137" t="s">
        <v>766</v>
      </c>
      <c r="B189" s="137" t="s">
        <v>795</v>
      </c>
      <c r="C189" s="140">
        <v>213.53137699999999</v>
      </c>
      <c r="D189" s="140">
        <v>0</v>
      </c>
      <c r="E189" s="140">
        <v>213.53137699999999</v>
      </c>
      <c r="F189" s="137"/>
      <c r="G189" s="140">
        <v>77</v>
      </c>
      <c r="H189" s="140">
        <v>78</v>
      </c>
      <c r="I189" s="141" t="s">
        <v>583</v>
      </c>
      <c r="J189" s="141" t="s">
        <v>583</v>
      </c>
      <c r="K189" s="141" t="s">
        <v>700</v>
      </c>
      <c r="L189" s="91" t="str">
        <f t="shared" si="6"/>
        <v/>
      </c>
      <c r="M189" s="91" t="str">
        <f t="shared" si="7"/>
        <v/>
      </c>
      <c r="N189" s="91"/>
      <c r="O189" s="91"/>
      <c r="P189" s="91"/>
      <c r="Q189" s="91"/>
      <c r="R189" s="91"/>
    </row>
    <row r="190" spans="1:18" ht="15.75" customHeight="1" thickBot="1">
      <c r="A190" s="137" t="s">
        <v>766</v>
      </c>
      <c r="B190" s="137" t="s">
        <v>790</v>
      </c>
      <c r="C190" s="140">
        <v>13.14236361</v>
      </c>
      <c r="D190" s="140">
        <v>0</v>
      </c>
      <c r="E190" s="140">
        <v>13.14236361</v>
      </c>
      <c r="F190" s="137"/>
      <c r="G190" s="140">
        <v>77</v>
      </c>
      <c r="H190" s="140">
        <v>80</v>
      </c>
      <c r="I190" s="141" t="s">
        <v>583</v>
      </c>
      <c r="J190" s="141" t="s">
        <v>547</v>
      </c>
      <c r="K190" s="141" t="s">
        <v>706</v>
      </c>
      <c r="L190" s="91" t="str">
        <f t="shared" si="6"/>
        <v/>
      </c>
      <c r="M190" s="91" t="str">
        <f t="shared" si="7"/>
        <v/>
      </c>
      <c r="N190" s="91"/>
      <c r="O190" s="91"/>
      <c r="P190" s="91"/>
      <c r="Q190" s="91"/>
      <c r="R190" s="91"/>
    </row>
    <row r="191" spans="1:18" ht="15.75" customHeight="1" thickBot="1">
      <c r="A191" s="137" t="s">
        <v>795</v>
      </c>
      <c r="B191" s="137" t="s">
        <v>794</v>
      </c>
      <c r="C191" s="140">
        <v>192.86022740000001</v>
      </c>
      <c r="D191" s="140">
        <v>0</v>
      </c>
      <c r="E191" s="140">
        <v>192.86022740000001</v>
      </c>
      <c r="F191" s="137"/>
      <c r="G191" s="140">
        <v>78</v>
      </c>
      <c r="H191" s="140">
        <v>79</v>
      </c>
      <c r="I191" s="141" t="s">
        <v>583</v>
      </c>
      <c r="J191" s="141" t="s">
        <v>583</v>
      </c>
      <c r="K191" s="141" t="s">
        <v>700</v>
      </c>
      <c r="L191" s="91" t="str">
        <f t="shared" si="6"/>
        <v/>
      </c>
      <c r="M191" s="91" t="str">
        <f t="shared" si="7"/>
        <v/>
      </c>
      <c r="N191" s="91"/>
      <c r="O191" s="91"/>
      <c r="P191" s="91"/>
      <c r="Q191" s="91"/>
      <c r="R191" s="91"/>
    </row>
    <row r="192" spans="1:18" ht="15.75" customHeight="1" thickBot="1">
      <c r="A192" s="137" t="s">
        <v>795</v>
      </c>
      <c r="B192" s="137" t="s">
        <v>790</v>
      </c>
      <c r="C192" s="140">
        <v>197.61047930000001</v>
      </c>
      <c r="D192" s="140">
        <v>0</v>
      </c>
      <c r="E192" s="140">
        <v>197.61047930000001</v>
      </c>
      <c r="F192" s="137"/>
      <c r="G192" s="140">
        <v>78</v>
      </c>
      <c r="H192" s="140">
        <v>80</v>
      </c>
      <c r="I192" s="141" t="s">
        <v>583</v>
      </c>
      <c r="J192" s="141" t="s">
        <v>547</v>
      </c>
      <c r="K192" s="141" t="s">
        <v>706</v>
      </c>
      <c r="L192" s="91" t="str">
        <f t="shared" si="6"/>
        <v/>
      </c>
      <c r="M192" s="91" t="str">
        <f t="shared" si="7"/>
        <v/>
      </c>
      <c r="N192" s="91"/>
      <c r="O192" s="91"/>
      <c r="P192" s="91"/>
      <c r="Q192" s="91"/>
      <c r="R192" s="91"/>
    </row>
    <row r="193" spans="1:18" ht="15.75" customHeight="1" thickBot="1">
      <c r="A193" s="137" t="s">
        <v>794</v>
      </c>
      <c r="B193" s="137" t="s">
        <v>790</v>
      </c>
      <c r="C193" s="140">
        <v>1514.64</v>
      </c>
      <c r="D193" s="140">
        <v>0</v>
      </c>
      <c r="E193" s="140">
        <v>1514.64</v>
      </c>
      <c r="F193" s="137"/>
      <c r="G193" s="140">
        <v>79</v>
      </c>
      <c r="H193" s="140">
        <v>80</v>
      </c>
      <c r="I193" s="141" t="s">
        <v>583</v>
      </c>
      <c r="J193" s="141" t="s">
        <v>547</v>
      </c>
      <c r="K193" s="141" t="s">
        <v>706</v>
      </c>
      <c r="L193" s="91" t="str">
        <f t="shared" si="6"/>
        <v/>
      </c>
      <c r="M193" s="91" t="str">
        <f t="shared" si="7"/>
        <v/>
      </c>
      <c r="N193" s="91"/>
      <c r="O193" s="91"/>
      <c r="P193" s="91"/>
      <c r="Q193" s="91"/>
      <c r="R193" s="91"/>
    </row>
    <row r="194" spans="1:18" ht="15.75" customHeight="1" thickBot="1">
      <c r="A194" s="137" t="s">
        <v>790</v>
      </c>
      <c r="B194" s="137" t="s">
        <v>791</v>
      </c>
      <c r="C194" s="140">
        <v>953.05506079999998</v>
      </c>
      <c r="D194" s="140">
        <v>0</v>
      </c>
      <c r="E194" s="140">
        <v>953.05506079999998</v>
      </c>
      <c r="F194" s="137"/>
      <c r="G194" s="140">
        <v>80</v>
      </c>
      <c r="H194" s="140">
        <v>81</v>
      </c>
      <c r="I194" s="141" t="s">
        <v>547</v>
      </c>
      <c r="J194" s="141" t="s">
        <v>547</v>
      </c>
      <c r="K194" s="141" t="s">
        <v>700</v>
      </c>
      <c r="L194" s="91" t="str">
        <f t="shared" ref="L194:L257" si="8">IF(AND(K194="Different",OR(I194 = $O$1,J194=$O$1)),E194,"")</f>
        <v/>
      </c>
      <c r="M194" s="91" t="str">
        <f t="shared" ref="M194:M257" si="9">IF(L194&lt;&gt;"",IF(I194=$O$1,J194,I194),"")</f>
        <v/>
      </c>
      <c r="N194" s="91"/>
      <c r="O194" s="91"/>
      <c r="P194" s="91"/>
      <c r="Q194" s="91"/>
      <c r="R194" s="91"/>
    </row>
    <row r="195" spans="1:18" ht="15.75" customHeight="1" thickBot="1">
      <c r="A195" s="137" t="s">
        <v>790</v>
      </c>
      <c r="B195" s="137" t="s">
        <v>796</v>
      </c>
      <c r="C195" s="140">
        <v>1825.0135519999999</v>
      </c>
      <c r="D195" s="140">
        <v>0</v>
      </c>
      <c r="E195" s="140">
        <v>1825.0135519999999</v>
      </c>
      <c r="F195" s="137"/>
      <c r="G195" s="140">
        <v>80</v>
      </c>
      <c r="H195" s="140">
        <v>82</v>
      </c>
      <c r="I195" s="141" t="s">
        <v>547</v>
      </c>
      <c r="J195" s="141" t="s">
        <v>547</v>
      </c>
      <c r="K195" s="141" t="s">
        <v>700</v>
      </c>
      <c r="L195" s="91" t="str">
        <f t="shared" si="8"/>
        <v/>
      </c>
      <c r="M195" s="91" t="str">
        <f t="shared" si="9"/>
        <v/>
      </c>
      <c r="N195" s="91"/>
      <c r="O195" s="91"/>
      <c r="P195" s="91"/>
      <c r="Q195" s="91"/>
      <c r="R195" s="91"/>
    </row>
    <row r="196" spans="1:18" ht="15.75" customHeight="1" thickBot="1">
      <c r="A196" s="137" t="s">
        <v>790</v>
      </c>
      <c r="B196" s="137" t="s">
        <v>797</v>
      </c>
      <c r="C196" s="140">
        <v>473.63122429999999</v>
      </c>
      <c r="D196" s="140">
        <v>0</v>
      </c>
      <c r="E196" s="140">
        <v>473.63122429999999</v>
      </c>
      <c r="F196" s="137"/>
      <c r="G196" s="140">
        <v>80</v>
      </c>
      <c r="H196" s="140">
        <v>83</v>
      </c>
      <c r="I196" s="141" t="s">
        <v>547</v>
      </c>
      <c r="J196" s="141" t="s">
        <v>547</v>
      </c>
      <c r="K196" s="141" t="s">
        <v>700</v>
      </c>
      <c r="L196" s="91" t="str">
        <f t="shared" si="8"/>
        <v/>
      </c>
      <c r="M196" s="91" t="str">
        <f t="shared" si="9"/>
        <v/>
      </c>
      <c r="N196" s="91"/>
      <c r="O196" s="91"/>
      <c r="P196" s="91"/>
      <c r="Q196" s="91"/>
      <c r="R196" s="91"/>
    </row>
    <row r="197" spans="1:18" ht="15.75" customHeight="1" thickBot="1">
      <c r="A197" s="137" t="s">
        <v>790</v>
      </c>
      <c r="B197" s="137" t="s">
        <v>798</v>
      </c>
      <c r="C197" s="140">
        <v>4210.9170000000004</v>
      </c>
      <c r="D197" s="140">
        <v>0</v>
      </c>
      <c r="E197" s="140">
        <v>4210.9170000000004</v>
      </c>
      <c r="F197" s="137"/>
      <c r="G197" s="140">
        <v>80</v>
      </c>
      <c r="H197" s="140">
        <v>105</v>
      </c>
      <c r="I197" s="141" t="s">
        <v>547</v>
      </c>
      <c r="J197" s="141" t="s">
        <v>548</v>
      </c>
      <c r="K197" s="141" t="s">
        <v>706</v>
      </c>
      <c r="L197" s="91" t="str">
        <f t="shared" si="8"/>
        <v/>
      </c>
      <c r="M197" s="91" t="str">
        <f t="shared" si="9"/>
        <v/>
      </c>
      <c r="N197" s="91"/>
      <c r="O197" s="91"/>
      <c r="P197" s="91"/>
      <c r="Q197" s="91"/>
      <c r="R197" s="91"/>
    </row>
    <row r="198" spans="1:18" ht="15.75" customHeight="1" thickBot="1">
      <c r="A198" s="137" t="s">
        <v>791</v>
      </c>
      <c r="B198" s="137" t="s">
        <v>796</v>
      </c>
      <c r="C198" s="140">
        <v>1569.9739999999999</v>
      </c>
      <c r="D198" s="140">
        <v>0</v>
      </c>
      <c r="E198" s="140">
        <v>1569.9739999999999</v>
      </c>
      <c r="F198" s="137"/>
      <c r="G198" s="140">
        <v>81</v>
      </c>
      <c r="H198" s="140">
        <v>82</v>
      </c>
      <c r="I198" s="141" t="s">
        <v>547</v>
      </c>
      <c r="J198" s="141" t="s">
        <v>547</v>
      </c>
      <c r="K198" s="141" t="s">
        <v>700</v>
      </c>
      <c r="L198" s="91" t="str">
        <f t="shared" si="8"/>
        <v/>
      </c>
      <c r="M198" s="91" t="str">
        <f t="shared" si="9"/>
        <v/>
      </c>
      <c r="N198" s="91"/>
      <c r="O198" s="91"/>
      <c r="P198" s="91"/>
      <c r="Q198" s="91"/>
      <c r="R198" s="91"/>
    </row>
    <row r="199" spans="1:18" ht="15.75" customHeight="1" thickBot="1">
      <c r="A199" s="137" t="s">
        <v>791</v>
      </c>
      <c r="B199" s="137" t="s">
        <v>797</v>
      </c>
      <c r="C199" s="140">
        <v>2843.9279999999999</v>
      </c>
      <c r="D199" s="140">
        <v>0</v>
      </c>
      <c r="E199" s="140">
        <v>2843.9279999999999</v>
      </c>
      <c r="F199" s="137"/>
      <c r="G199" s="140">
        <v>81</v>
      </c>
      <c r="H199" s="140">
        <v>83</v>
      </c>
      <c r="I199" s="141" t="s">
        <v>547</v>
      </c>
      <c r="J199" s="141" t="s">
        <v>547</v>
      </c>
      <c r="K199" s="141" t="s">
        <v>700</v>
      </c>
      <c r="L199" s="91" t="str">
        <f t="shared" si="8"/>
        <v/>
      </c>
      <c r="M199" s="91" t="str">
        <f t="shared" si="9"/>
        <v/>
      </c>
      <c r="N199" s="91"/>
      <c r="O199" s="91"/>
      <c r="P199" s="91"/>
      <c r="Q199" s="91"/>
      <c r="R199" s="91"/>
    </row>
    <row r="200" spans="1:18" ht="15.75" customHeight="1" thickBot="1">
      <c r="A200" s="137" t="s">
        <v>791</v>
      </c>
      <c r="B200" s="137" t="s">
        <v>799</v>
      </c>
      <c r="C200" s="140">
        <v>2521.7910449999999</v>
      </c>
      <c r="D200" s="140">
        <v>0</v>
      </c>
      <c r="E200" s="140">
        <v>2521.7910449999999</v>
      </c>
      <c r="F200" s="137"/>
      <c r="G200" s="140">
        <v>81</v>
      </c>
      <c r="H200" s="140">
        <v>93</v>
      </c>
      <c r="I200" s="141" t="s">
        <v>547</v>
      </c>
      <c r="J200" s="141" t="s">
        <v>551</v>
      </c>
      <c r="K200" s="141" t="s">
        <v>706</v>
      </c>
      <c r="L200" s="91" t="str">
        <f t="shared" si="8"/>
        <v/>
      </c>
      <c r="M200" s="91" t="str">
        <f t="shared" si="9"/>
        <v/>
      </c>
      <c r="N200" s="91"/>
      <c r="O200" s="91"/>
      <c r="P200" s="91"/>
      <c r="Q200" s="91"/>
      <c r="R200" s="91"/>
    </row>
    <row r="201" spans="1:18" ht="15.75" customHeight="1" thickBot="1">
      <c r="A201" s="137" t="s">
        <v>791</v>
      </c>
      <c r="B201" s="137" t="s">
        <v>800</v>
      </c>
      <c r="C201" s="140">
        <v>25.555641600000001</v>
      </c>
      <c r="D201" s="140">
        <v>0</v>
      </c>
      <c r="E201" s="140">
        <v>25.555641600000001</v>
      </c>
      <c r="F201" s="137"/>
      <c r="G201" s="140">
        <v>81</v>
      </c>
      <c r="H201" s="140">
        <v>107</v>
      </c>
      <c r="I201" s="141" t="s">
        <v>547</v>
      </c>
      <c r="J201" s="141" t="s">
        <v>548</v>
      </c>
      <c r="K201" s="141" t="s">
        <v>706</v>
      </c>
      <c r="L201" s="91" t="str">
        <f t="shared" si="8"/>
        <v/>
      </c>
      <c r="M201" s="91" t="str">
        <f t="shared" si="9"/>
        <v/>
      </c>
      <c r="N201" s="91"/>
      <c r="O201" s="91"/>
      <c r="P201" s="91"/>
      <c r="Q201" s="91"/>
      <c r="R201" s="91"/>
    </row>
    <row r="202" spans="1:18" ht="15.75" customHeight="1" thickBot="1">
      <c r="A202" s="137" t="s">
        <v>791</v>
      </c>
      <c r="B202" s="137" t="s">
        <v>801</v>
      </c>
      <c r="C202" s="140">
        <v>100.87164180000001</v>
      </c>
      <c r="D202" s="140">
        <v>0</v>
      </c>
      <c r="E202" s="140">
        <v>100.87164180000001</v>
      </c>
      <c r="F202" s="137"/>
      <c r="G202" s="140">
        <v>81</v>
      </c>
      <c r="H202" s="140">
        <v>108</v>
      </c>
      <c r="I202" s="141" t="s">
        <v>547</v>
      </c>
      <c r="J202" s="141" t="s">
        <v>551</v>
      </c>
      <c r="K202" s="141" t="s">
        <v>706</v>
      </c>
      <c r="L202" s="91" t="str">
        <f t="shared" si="8"/>
        <v/>
      </c>
      <c r="M202" s="91" t="str">
        <f t="shared" si="9"/>
        <v/>
      </c>
      <c r="N202" s="91"/>
      <c r="O202" s="91"/>
      <c r="P202" s="91"/>
      <c r="Q202" s="91"/>
      <c r="R202" s="91"/>
    </row>
    <row r="203" spans="1:18" ht="15.75" customHeight="1" thickBot="1">
      <c r="A203" s="137" t="s">
        <v>796</v>
      </c>
      <c r="B203" s="137" t="s">
        <v>797</v>
      </c>
      <c r="C203" s="140">
        <v>1283.5930000000001</v>
      </c>
      <c r="D203" s="140">
        <v>0</v>
      </c>
      <c r="E203" s="140">
        <v>1283.5930000000001</v>
      </c>
      <c r="F203" s="137"/>
      <c r="G203" s="140">
        <v>82</v>
      </c>
      <c r="H203" s="140">
        <v>83</v>
      </c>
      <c r="I203" s="141" t="s">
        <v>547</v>
      </c>
      <c r="J203" s="141" t="s">
        <v>547</v>
      </c>
      <c r="K203" s="141" t="s">
        <v>700</v>
      </c>
      <c r="L203" s="91" t="str">
        <f t="shared" si="8"/>
        <v/>
      </c>
      <c r="M203" s="91" t="str">
        <f t="shared" si="9"/>
        <v/>
      </c>
      <c r="N203" s="91"/>
      <c r="O203" s="91"/>
      <c r="P203" s="91"/>
      <c r="Q203" s="91"/>
      <c r="R203" s="91"/>
    </row>
    <row r="204" spans="1:18" ht="15.75" customHeight="1" thickBot="1">
      <c r="A204" s="137" t="s">
        <v>797</v>
      </c>
      <c r="B204" s="137" t="s">
        <v>798</v>
      </c>
      <c r="C204" s="140">
        <v>320.9788585</v>
      </c>
      <c r="D204" s="140">
        <v>0</v>
      </c>
      <c r="E204" s="140">
        <v>320.9788585</v>
      </c>
      <c r="F204" s="137"/>
      <c r="G204" s="140">
        <v>83</v>
      </c>
      <c r="H204" s="140">
        <v>105</v>
      </c>
      <c r="I204" s="141" t="s">
        <v>547</v>
      </c>
      <c r="J204" s="141" t="s">
        <v>548</v>
      </c>
      <c r="K204" s="141" t="s">
        <v>706</v>
      </c>
      <c r="L204" s="91" t="str">
        <f t="shared" si="8"/>
        <v/>
      </c>
      <c r="M204" s="91" t="str">
        <f t="shared" si="9"/>
        <v/>
      </c>
      <c r="N204" s="91"/>
      <c r="O204" s="91"/>
      <c r="P204" s="91"/>
      <c r="Q204" s="91"/>
      <c r="R204" s="91"/>
    </row>
    <row r="205" spans="1:18" ht="15.75" customHeight="1" thickBot="1">
      <c r="A205" s="137" t="s">
        <v>797</v>
      </c>
      <c r="B205" s="137" t="s">
        <v>800</v>
      </c>
      <c r="C205" s="140">
        <v>801.76566249999996</v>
      </c>
      <c r="D205" s="140">
        <v>0</v>
      </c>
      <c r="E205" s="140">
        <v>801.76566249999996</v>
      </c>
      <c r="F205" s="137"/>
      <c r="G205" s="140">
        <v>83</v>
      </c>
      <c r="H205" s="140">
        <v>107</v>
      </c>
      <c r="I205" s="141" t="s">
        <v>547</v>
      </c>
      <c r="J205" s="141" t="s">
        <v>548</v>
      </c>
      <c r="K205" s="141" t="s">
        <v>706</v>
      </c>
      <c r="L205" s="91" t="str">
        <f t="shared" si="8"/>
        <v/>
      </c>
      <c r="M205" s="91" t="str">
        <f t="shared" si="9"/>
        <v/>
      </c>
      <c r="N205" s="91"/>
      <c r="O205" s="91"/>
      <c r="P205" s="91"/>
      <c r="Q205" s="91"/>
      <c r="R205" s="91"/>
    </row>
    <row r="206" spans="1:18" ht="15.75" customHeight="1" thickBot="1">
      <c r="A206" s="137" t="s">
        <v>780</v>
      </c>
      <c r="B206" s="137" t="s">
        <v>776</v>
      </c>
      <c r="C206" s="140">
        <v>3000</v>
      </c>
      <c r="D206" s="140">
        <v>0</v>
      </c>
      <c r="E206" s="140">
        <v>3000</v>
      </c>
      <c r="F206" s="137"/>
      <c r="G206" s="140">
        <v>84</v>
      </c>
      <c r="H206" s="140">
        <v>85</v>
      </c>
      <c r="I206" s="141" t="s">
        <v>559</v>
      </c>
      <c r="J206" s="141" t="s">
        <v>538</v>
      </c>
      <c r="K206" s="141" t="s">
        <v>706</v>
      </c>
      <c r="L206" s="91" t="str">
        <f t="shared" si="8"/>
        <v/>
      </c>
      <c r="M206" s="91" t="str">
        <f t="shared" si="9"/>
        <v/>
      </c>
      <c r="N206" s="91"/>
      <c r="O206" s="91"/>
      <c r="P206" s="91"/>
      <c r="Q206" s="91"/>
      <c r="R206" s="91"/>
    </row>
    <row r="207" spans="1:18" ht="15.75" customHeight="1" thickBot="1">
      <c r="A207" s="137" t="s">
        <v>780</v>
      </c>
      <c r="B207" s="137" t="s">
        <v>802</v>
      </c>
      <c r="C207" s="140">
        <v>449.33731340000003</v>
      </c>
      <c r="D207" s="140">
        <v>0</v>
      </c>
      <c r="E207" s="140">
        <v>449.33731340000003</v>
      </c>
      <c r="F207" s="137"/>
      <c r="G207" s="140">
        <v>84</v>
      </c>
      <c r="H207" s="140">
        <v>92</v>
      </c>
      <c r="I207" s="141" t="s">
        <v>559</v>
      </c>
      <c r="J207" s="141" t="s">
        <v>576</v>
      </c>
      <c r="K207" s="141" t="s">
        <v>706</v>
      </c>
      <c r="L207" s="91" t="str">
        <f t="shared" si="8"/>
        <v/>
      </c>
      <c r="M207" s="91" t="str">
        <f t="shared" si="9"/>
        <v/>
      </c>
      <c r="N207" s="91"/>
      <c r="O207" s="91"/>
      <c r="P207" s="91"/>
      <c r="Q207" s="91"/>
      <c r="R207" s="91"/>
    </row>
    <row r="208" spans="1:18" ht="15.75" customHeight="1" thickBot="1">
      <c r="A208" s="137" t="s">
        <v>776</v>
      </c>
      <c r="B208" s="137" t="s">
        <v>783</v>
      </c>
      <c r="C208" s="140">
        <v>3957.5169999999998</v>
      </c>
      <c r="D208" s="140">
        <v>0</v>
      </c>
      <c r="E208" s="140">
        <v>3957.5169999999998</v>
      </c>
      <c r="F208" s="137"/>
      <c r="G208" s="140">
        <v>85</v>
      </c>
      <c r="H208" s="140">
        <v>86</v>
      </c>
      <c r="I208" s="141" t="s">
        <v>538</v>
      </c>
      <c r="J208" s="141" t="s">
        <v>552</v>
      </c>
      <c r="K208" s="141" t="s">
        <v>706</v>
      </c>
      <c r="L208" s="91" t="str">
        <f t="shared" si="8"/>
        <v/>
      </c>
      <c r="M208" s="91" t="str">
        <f t="shared" si="9"/>
        <v/>
      </c>
      <c r="N208" s="91"/>
      <c r="O208" s="91"/>
      <c r="P208" s="91"/>
      <c r="Q208" s="91"/>
      <c r="R208" s="91"/>
    </row>
    <row r="209" spans="1:18" ht="15.75" customHeight="1" thickBot="1">
      <c r="A209" s="137" t="s">
        <v>776</v>
      </c>
      <c r="B209" s="137" t="s">
        <v>784</v>
      </c>
      <c r="C209" s="140">
        <v>1662.681</v>
      </c>
      <c r="D209" s="140">
        <v>0</v>
      </c>
      <c r="E209" s="140">
        <v>1662.681</v>
      </c>
      <c r="F209" s="137"/>
      <c r="G209" s="140">
        <v>85</v>
      </c>
      <c r="H209" s="140">
        <v>87</v>
      </c>
      <c r="I209" s="141" t="s">
        <v>538</v>
      </c>
      <c r="J209" s="141" t="s">
        <v>558</v>
      </c>
      <c r="K209" s="141" t="s">
        <v>706</v>
      </c>
      <c r="L209" s="91" t="str">
        <f t="shared" si="8"/>
        <v/>
      </c>
      <c r="M209" s="91" t="str">
        <f t="shared" si="9"/>
        <v/>
      </c>
      <c r="N209" s="91"/>
      <c r="O209" s="91"/>
      <c r="P209" s="91"/>
      <c r="Q209" s="91"/>
      <c r="R209" s="91"/>
    </row>
    <row r="210" spans="1:18" ht="15.75" customHeight="1" thickBot="1">
      <c r="A210" s="137" t="s">
        <v>776</v>
      </c>
      <c r="B210" s="137" t="s">
        <v>802</v>
      </c>
      <c r="C210" s="140">
        <v>1023.337407</v>
      </c>
      <c r="D210" s="140">
        <v>0</v>
      </c>
      <c r="E210" s="140">
        <v>1023.337407</v>
      </c>
      <c r="F210" s="137"/>
      <c r="G210" s="140">
        <v>85</v>
      </c>
      <c r="H210" s="140">
        <v>92</v>
      </c>
      <c r="I210" s="141" t="s">
        <v>538</v>
      </c>
      <c r="J210" s="141" t="s">
        <v>576</v>
      </c>
      <c r="K210" s="141" t="s">
        <v>706</v>
      </c>
      <c r="L210" s="91" t="str">
        <f t="shared" si="8"/>
        <v/>
      </c>
      <c r="M210" s="91" t="str">
        <f t="shared" si="9"/>
        <v/>
      </c>
      <c r="N210" s="91"/>
      <c r="O210" s="91"/>
      <c r="P210" s="91"/>
      <c r="Q210" s="91"/>
      <c r="R210" s="91"/>
    </row>
    <row r="211" spans="1:18" ht="15.75" customHeight="1" thickBot="1">
      <c r="A211" s="137" t="s">
        <v>783</v>
      </c>
      <c r="B211" s="137" t="s">
        <v>784</v>
      </c>
      <c r="C211" s="140">
        <v>1254.23</v>
      </c>
      <c r="D211" s="140">
        <v>0</v>
      </c>
      <c r="E211" s="140">
        <v>1254.23</v>
      </c>
      <c r="F211" s="137"/>
      <c r="G211" s="140">
        <v>86</v>
      </c>
      <c r="H211" s="140">
        <v>87</v>
      </c>
      <c r="I211" s="141" t="s">
        <v>552</v>
      </c>
      <c r="J211" s="141" t="s">
        <v>558</v>
      </c>
      <c r="K211" s="141" t="s">
        <v>706</v>
      </c>
      <c r="L211" s="91" t="str">
        <f t="shared" si="8"/>
        <v/>
      </c>
      <c r="M211" s="91" t="str">
        <f t="shared" si="9"/>
        <v/>
      </c>
      <c r="N211" s="91"/>
      <c r="O211" s="91"/>
      <c r="P211" s="91"/>
      <c r="Q211" s="91"/>
      <c r="R211" s="91"/>
    </row>
    <row r="212" spans="1:18" ht="15.75" customHeight="1" thickBot="1">
      <c r="A212" s="137" t="s">
        <v>784</v>
      </c>
      <c r="B212" s="137" t="s">
        <v>803</v>
      </c>
      <c r="C212" s="140">
        <v>1412.295331</v>
      </c>
      <c r="D212" s="140">
        <v>0</v>
      </c>
      <c r="E212" s="140">
        <v>1412.295331</v>
      </c>
      <c r="F212" s="137"/>
      <c r="G212" s="140">
        <v>87</v>
      </c>
      <c r="H212" s="140">
        <v>88</v>
      </c>
      <c r="I212" s="141" t="s">
        <v>558</v>
      </c>
      <c r="J212" s="141" t="s">
        <v>558</v>
      </c>
      <c r="K212" s="141" t="s">
        <v>700</v>
      </c>
      <c r="L212" s="91" t="str">
        <f t="shared" si="8"/>
        <v/>
      </c>
      <c r="M212" s="91" t="str">
        <f t="shared" si="9"/>
        <v/>
      </c>
      <c r="N212" s="91"/>
      <c r="O212" s="91"/>
      <c r="P212" s="91"/>
      <c r="Q212" s="91"/>
      <c r="R212" s="91"/>
    </row>
    <row r="213" spans="1:18" ht="15.75" customHeight="1" thickBot="1">
      <c r="A213" s="137" t="s">
        <v>784</v>
      </c>
      <c r="B213" s="137" t="s">
        <v>804</v>
      </c>
      <c r="C213" s="140">
        <v>1162.2706949999999</v>
      </c>
      <c r="D213" s="140">
        <v>0</v>
      </c>
      <c r="E213" s="140">
        <v>1162.2706949999999</v>
      </c>
      <c r="F213" s="137"/>
      <c r="G213" s="140">
        <v>87</v>
      </c>
      <c r="H213" s="140">
        <v>89</v>
      </c>
      <c r="I213" s="141" t="s">
        <v>558</v>
      </c>
      <c r="J213" s="141" t="s">
        <v>535</v>
      </c>
      <c r="K213" s="141" t="s">
        <v>706</v>
      </c>
      <c r="L213" s="91" t="str">
        <f t="shared" si="8"/>
        <v/>
      </c>
      <c r="M213" s="91" t="str">
        <f t="shared" si="9"/>
        <v/>
      </c>
      <c r="N213" s="91"/>
      <c r="O213" s="91"/>
      <c r="P213" s="91"/>
      <c r="Q213" s="91"/>
      <c r="R213" s="91"/>
    </row>
    <row r="214" spans="1:18" ht="15.75" customHeight="1" thickBot="1">
      <c r="A214" s="137" t="s">
        <v>784</v>
      </c>
      <c r="B214" s="137" t="s">
        <v>805</v>
      </c>
      <c r="C214" s="140">
        <v>1837.7293050000001</v>
      </c>
      <c r="D214" s="140">
        <v>0</v>
      </c>
      <c r="E214" s="140">
        <v>1837.7293050000001</v>
      </c>
      <c r="F214" s="137"/>
      <c r="G214" s="140">
        <v>87</v>
      </c>
      <c r="H214" s="140">
        <v>90</v>
      </c>
      <c r="I214" s="141" t="s">
        <v>558</v>
      </c>
      <c r="J214" s="141" t="s">
        <v>535</v>
      </c>
      <c r="K214" s="141" t="s">
        <v>706</v>
      </c>
      <c r="L214" s="91" t="str">
        <f t="shared" si="8"/>
        <v/>
      </c>
      <c r="M214" s="91" t="str">
        <f t="shared" si="9"/>
        <v/>
      </c>
      <c r="N214" s="91"/>
      <c r="O214" s="91"/>
      <c r="P214" s="91"/>
      <c r="Q214" s="91"/>
      <c r="R214" s="91"/>
    </row>
    <row r="215" spans="1:18" ht="15.75" customHeight="1" thickBot="1">
      <c r="A215" s="137" t="s">
        <v>784</v>
      </c>
      <c r="B215" s="137" t="s">
        <v>802</v>
      </c>
      <c r="C215" s="140">
        <v>483.36726179999999</v>
      </c>
      <c r="D215" s="140">
        <v>0</v>
      </c>
      <c r="E215" s="140">
        <v>483.36726179999999</v>
      </c>
      <c r="F215" s="137"/>
      <c r="G215" s="140">
        <v>87</v>
      </c>
      <c r="H215" s="140">
        <v>92</v>
      </c>
      <c r="I215" s="141" t="s">
        <v>558</v>
      </c>
      <c r="J215" s="141" t="s">
        <v>576</v>
      </c>
      <c r="K215" s="141" t="s">
        <v>706</v>
      </c>
      <c r="L215" s="91" t="str">
        <f t="shared" si="8"/>
        <v/>
      </c>
      <c r="M215" s="91" t="str">
        <f t="shared" si="9"/>
        <v/>
      </c>
      <c r="N215" s="91"/>
      <c r="O215" s="91"/>
      <c r="P215" s="91"/>
      <c r="Q215" s="91"/>
      <c r="R215" s="91"/>
    </row>
    <row r="216" spans="1:18" ht="15.75" customHeight="1" thickBot="1">
      <c r="A216" s="137" t="s">
        <v>803</v>
      </c>
      <c r="B216" s="137" t="s">
        <v>804</v>
      </c>
      <c r="C216" s="140">
        <v>1929.878835</v>
      </c>
      <c r="D216" s="140">
        <v>0</v>
      </c>
      <c r="E216" s="140">
        <v>1929.878835</v>
      </c>
      <c r="F216" s="137"/>
      <c r="G216" s="140">
        <v>88</v>
      </c>
      <c r="H216" s="140">
        <v>89</v>
      </c>
      <c r="I216" s="141" t="s">
        <v>558</v>
      </c>
      <c r="J216" s="141" t="s">
        <v>535</v>
      </c>
      <c r="K216" s="141" t="s">
        <v>706</v>
      </c>
      <c r="L216" s="91" t="str">
        <f t="shared" si="8"/>
        <v/>
      </c>
      <c r="M216" s="91" t="str">
        <f t="shared" si="9"/>
        <v/>
      </c>
      <c r="N216" s="91"/>
      <c r="O216" s="91"/>
      <c r="P216" s="91"/>
      <c r="Q216" s="91"/>
      <c r="R216" s="91"/>
    </row>
    <row r="217" spans="1:18" ht="15.75" customHeight="1" thickBot="1">
      <c r="A217" s="137" t="s">
        <v>803</v>
      </c>
      <c r="B217" s="137" t="s">
        <v>802</v>
      </c>
      <c r="C217" s="140">
        <v>1970.902</v>
      </c>
      <c r="D217" s="140">
        <v>0</v>
      </c>
      <c r="E217" s="140">
        <v>1970.902</v>
      </c>
      <c r="F217" s="137"/>
      <c r="G217" s="140">
        <v>88</v>
      </c>
      <c r="H217" s="140">
        <v>92</v>
      </c>
      <c r="I217" s="141" t="s">
        <v>558</v>
      </c>
      <c r="J217" s="141" t="s">
        <v>576</v>
      </c>
      <c r="K217" s="141" t="s">
        <v>706</v>
      </c>
      <c r="L217" s="91" t="str">
        <f t="shared" si="8"/>
        <v/>
      </c>
      <c r="M217" s="91" t="str">
        <f t="shared" si="9"/>
        <v/>
      </c>
      <c r="N217" s="91"/>
      <c r="O217" s="91"/>
      <c r="P217" s="91"/>
      <c r="Q217" s="91"/>
      <c r="R217" s="91"/>
    </row>
    <row r="218" spans="1:18" ht="15.75" customHeight="1" thickBot="1">
      <c r="A218" s="137" t="s">
        <v>804</v>
      </c>
      <c r="B218" s="137" t="s">
        <v>805</v>
      </c>
      <c r="C218" s="140">
        <v>4608.0730000000003</v>
      </c>
      <c r="D218" s="140">
        <v>0</v>
      </c>
      <c r="E218" s="140">
        <v>4608.0730000000003</v>
      </c>
      <c r="F218" s="137"/>
      <c r="G218" s="140">
        <v>89</v>
      </c>
      <c r="H218" s="140">
        <v>90</v>
      </c>
      <c r="I218" s="141" t="s">
        <v>535</v>
      </c>
      <c r="J218" s="141" t="s">
        <v>535</v>
      </c>
      <c r="K218" s="141" t="s">
        <v>700</v>
      </c>
      <c r="L218" s="91" t="str">
        <f t="shared" si="8"/>
        <v/>
      </c>
      <c r="M218" s="91" t="str">
        <f t="shared" si="9"/>
        <v/>
      </c>
      <c r="N218" s="91"/>
      <c r="O218" s="91"/>
      <c r="P218" s="91"/>
      <c r="Q218" s="91"/>
      <c r="R218" s="91"/>
    </row>
    <row r="219" spans="1:18" ht="15.75" customHeight="1" thickBot="1">
      <c r="A219" s="137" t="s">
        <v>804</v>
      </c>
      <c r="B219" s="137" t="s">
        <v>802</v>
      </c>
      <c r="C219" s="140">
        <v>1349.1449689999999</v>
      </c>
      <c r="D219" s="140">
        <v>0</v>
      </c>
      <c r="E219" s="140">
        <v>1349.1449689999999</v>
      </c>
      <c r="F219" s="137"/>
      <c r="G219" s="140">
        <v>89</v>
      </c>
      <c r="H219" s="140">
        <v>92</v>
      </c>
      <c r="I219" s="141" t="s">
        <v>535</v>
      </c>
      <c r="J219" s="141" t="s">
        <v>576</v>
      </c>
      <c r="K219" s="141" t="s">
        <v>706</v>
      </c>
      <c r="L219" s="91" t="str">
        <f t="shared" si="8"/>
        <v/>
      </c>
      <c r="M219" s="91" t="str">
        <f t="shared" si="9"/>
        <v/>
      </c>
      <c r="N219" s="91"/>
      <c r="O219" s="91"/>
      <c r="P219" s="91"/>
      <c r="Q219" s="91"/>
      <c r="R219" s="91"/>
    </row>
    <row r="220" spans="1:18" ht="15.75" customHeight="1" thickBot="1">
      <c r="A220" s="137" t="s">
        <v>804</v>
      </c>
      <c r="B220" s="137" t="s">
        <v>806</v>
      </c>
      <c r="C220" s="140">
        <v>992.15309999999999</v>
      </c>
      <c r="D220" s="140">
        <v>0</v>
      </c>
      <c r="E220" s="140">
        <v>992.15309999999999</v>
      </c>
      <c r="F220" s="137"/>
      <c r="G220" s="140">
        <v>89</v>
      </c>
      <c r="H220" s="140">
        <v>94</v>
      </c>
      <c r="I220" s="141" t="s">
        <v>535</v>
      </c>
      <c r="J220" s="141" t="s">
        <v>544</v>
      </c>
      <c r="K220" s="141" t="s">
        <v>706</v>
      </c>
      <c r="L220" s="91" t="str">
        <f t="shared" si="8"/>
        <v/>
      </c>
      <c r="M220" s="91" t="str">
        <f t="shared" si="9"/>
        <v/>
      </c>
      <c r="N220" s="91"/>
      <c r="O220" s="91"/>
      <c r="P220" s="91"/>
      <c r="Q220" s="91"/>
      <c r="R220" s="91"/>
    </row>
    <row r="221" spans="1:18" ht="15.75" customHeight="1" thickBot="1">
      <c r="A221" s="137" t="s">
        <v>805</v>
      </c>
      <c r="B221" s="137" t="s">
        <v>807</v>
      </c>
      <c r="C221" s="140">
        <v>2856.8809999999999</v>
      </c>
      <c r="D221" s="140">
        <v>0</v>
      </c>
      <c r="E221" s="140">
        <v>2856.8809999999999</v>
      </c>
      <c r="F221" s="137"/>
      <c r="G221" s="140">
        <v>90</v>
      </c>
      <c r="H221" s="140">
        <v>91</v>
      </c>
      <c r="I221" s="141" t="s">
        <v>535</v>
      </c>
      <c r="J221" s="141" t="s">
        <v>543</v>
      </c>
      <c r="K221" s="141" t="s">
        <v>706</v>
      </c>
      <c r="L221" s="91" t="str">
        <f t="shared" si="8"/>
        <v/>
      </c>
      <c r="M221" s="91" t="str">
        <f t="shared" si="9"/>
        <v/>
      </c>
      <c r="N221" s="91"/>
      <c r="O221" s="91"/>
      <c r="P221" s="91"/>
      <c r="Q221" s="91"/>
      <c r="R221" s="91"/>
    </row>
    <row r="222" spans="1:18" ht="15.75" customHeight="1" thickBot="1">
      <c r="A222" s="137" t="s">
        <v>805</v>
      </c>
      <c r="B222" s="137" t="s">
        <v>806</v>
      </c>
      <c r="C222" s="140">
        <v>5066.1180000000004</v>
      </c>
      <c r="D222" s="140">
        <v>0</v>
      </c>
      <c r="E222" s="140">
        <v>5066.1180000000004</v>
      </c>
      <c r="F222" s="137"/>
      <c r="G222" s="140">
        <v>90</v>
      </c>
      <c r="H222" s="140">
        <v>94</v>
      </c>
      <c r="I222" s="141" t="s">
        <v>535</v>
      </c>
      <c r="J222" s="141" t="s">
        <v>544</v>
      </c>
      <c r="K222" s="141" t="s">
        <v>706</v>
      </c>
      <c r="L222" s="91" t="str">
        <f t="shared" si="8"/>
        <v/>
      </c>
      <c r="M222" s="91" t="str">
        <f t="shared" si="9"/>
        <v/>
      </c>
      <c r="N222" s="91"/>
      <c r="O222" s="91"/>
      <c r="P222" s="91"/>
      <c r="Q222" s="91"/>
      <c r="R222" s="91"/>
    </row>
    <row r="223" spans="1:18" ht="15.75" customHeight="1" thickBot="1">
      <c r="A223" s="137" t="s">
        <v>807</v>
      </c>
      <c r="B223" s="137" t="s">
        <v>806</v>
      </c>
      <c r="C223" s="140">
        <v>640.53470000000004</v>
      </c>
      <c r="D223" s="140">
        <v>0</v>
      </c>
      <c r="E223" s="140">
        <v>640.53470000000004</v>
      </c>
      <c r="F223" s="137"/>
      <c r="G223" s="140">
        <v>91</v>
      </c>
      <c r="H223" s="140">
        <v>94</v>
      </c>
      <c r="I223" s="141" t="s">
        <v>543</v>
      </c>
      <c r="J223" s="141" t="s">
        <v>544</v>
      </c>
      <c r="K223" s="141" t="s">
        <v>706</v>
      </c>
      <c r="L223" s="91" t="str">
        <f t="shared" si="8"/>
        <v/>
      </c>
      <c r="M223" s="91" t="str">
        <f t="shared" si="9"/>
        <v/>
      </c>
      <c r="N223" s="91"/>
      <c r="O223" s="91"/>
      <c r="P223" s="91"/>
      <c r="Q223" s="91"/>
      <c r="R223" s="91"/>
    </row>
    <row r="224" spans="1:18" ht="15.75" customHeight="1" thickBot="1">
      <c r="A224" s="137" t="s">
        <v>807</v>
      </c>
      <c r="B224" s="137" t="s">
        <v>808</v>
      </c>
      <c r="C224" s="140">
        <v>1152.2535210000001</v>
      </c>
      <c r="D224" s="140">
        <v>0</v>
      </c>
      <c r="E224" s="140">
        <v>1152.2535210000001</v>
      </c>
      <c r="F224" s="137"/>
      <c r="G224" s="140">
        <v>91</v>
      </c>
      <c r="H224" s="140">
        <v>101</v>
      </c>
      <c r="I224" s="141" t="s">
        <v>543</v>
      </c>
      <c r="J224" s="141" t="s">
        <v>543</v>
      </c>
      <c r="K224" s="141" t="s">
        <v>700</v>
      </c>
      <c r="L224" s="91" t="str">
        <f t="shared" si="8"/>
        <v/>
      </c>
      <c r="M224" s="91" t="str">
        <f t="shared" si="9"/>
        <v/>
      </c>
      <c r="N224" s="91"/>
      <c r="O224" s="91"/>
      <c r="P224" s="91"/>
      <c r="Q224" s="91"/>
      <c r="R224" s="91"/>
    </row>
    <row r="225" spans="1:18" ht="15.75" customHeight="1" thickBot="1">
      <c r="A225" s="137" t="s">
        <v>802</v>
      </c>
      <c r="B225" s="137" t="s">
        <v>799</v>
      </c>
      <c r="C225" s="140">
        <v>4832.3216709999997</v>
      </c>
      <c r="D225" s="140">
        <v>0</v>
      </c>
      <c r="E225" s="140">
        <v>4832.3216709999997</v>
      </c>
      <c r="F225" s="137"/>
      <c r="G225" s="140">
        <v>92</v>
      </c>
      <c r="H225" s="140">
        <v>93</v>
      </c>
      <c r="I225" s="141" t="s">
        <v>576</v>
      </c>
      <c r="J225" s="141" t="s">
        <v>551</v>
      </c>
      <c r="K225" s="141" t="s">
        <v>706</v>
      </c>
      <c r="L225" s="91" t="str">
        <f t="shared" si="8"/>
        <v/>
      </c>
      <c r="M225" s="91" t="str">
        <f t="shared" si="9"/>
        <v/>
      </c>
      <c r="N225" s="91"/>
      <c r="O225" s="91"/>
      <c r="P225" s="91"/>
      <c r="Q225" s="91"/>
      <c r="R225" s="91"/>
    </row>
    <row r="226" spans="1:18" ht="15.75" customHeight="1" thickBot="1">
      <c r="A226" s="137" t="s">
        <v>802</v>
      </c>
      <c r="B226" s="137" t="s">
        <v>806</v>
      </c>
      <c r="C226" s="140">
        <v>720.97619659999998</v>
      </c>
      <c r="D226" s="140">
        <v>0</v>
      </c>
      <c r="E226" s="140">
        <v>720.97619659999998</v>
      </c>
      <c r="F226" s="137"/>
      <c r="G226" s="140">
        <v>92</v>
      </c>
      <c r="H226" s="140">
        <v>94</v>
      </c>
      <c r="I226" s="141" t="s">
        <v>576</v>
      </c>
      <c r="J226" s="141" t="s">
        <v>544</v>
      </c>
      <c r="K226" s="141" t="s">
        <v>706</v>
      </c>
      <c r="L226" s="91" t="str">
        <f t="shared" si="8"/>
        <v/>
      </c>
      <c r="M226" s="91" t="str">
        <f t="shared" si="9"/>
        <v/>
      </c>
      <c r="N226" s="91"/>
      <c r="O226" s="91"/>
      <c r="P226" s="91"/>
      <c r="Q226" s="91"/>
      <c r="R226" s="91"/>
    </row>
    <row r="227" spans="1:18" ht="15.75" customHeight="1" thickBot="1">
      <c r="A227" s="137" t="s">
        <v>802</v>
      </c>
      <c r="B227" s="137" t="s">
        <v>809</v>
      </c>
      <c r="C227" s="140">
        <v>3600</v>
      </c>
      <c r="D227" s="140">
        <v>0</v>
      </c>
      <c r="E227" s="140">
        <v>3600</v>
      </c>
      <c r="F227" s="137"/>
      <c r="G227" s="140">
        <v>92</v>
      </c>
      <c r="H227" s="140">
        <v>97</v>
      </c>
      <c r="I227" s="141" t="s">
        <v>576</v>
      </c>
      <c r="J227" s="141" t="s">
        <v>567</v>
      </c>
      <c r="K227" s="141" t="s">
        <v>706</v>
      </c>
      <c r="L227" s="91" t="str">
        <f t="shared" si="8"/>
        <v/>
      </c>
      <c r="M227" s="91" t="str">
        <f t="shared" si="9"/>
        <v/>
      </c>
      <c r="N227" s="91"/>
      <c r="O227" s="91"/>
      <c r="P227" s="91"/>
      <c r="Q227" s="91"/>
      <c r="R227" s="91"/>
    </row>
    <row r="228" spans="1:18" ht="15.75" customHeight="1" thickBot="1">
      <c r="A228" s="137" t="s">
        <v>802</v>
      </c>
      <c r="B228" s="137" t="s">
        <v>801</v>
      </c>
      <c r="C228" s="140">
        <v>3286.599209</v>
      </c>
      <c r="D228" s="140">
        <v>0</v>
      </c>
      <c r="E228" s="140">
        <v>3286.599209</v>
      </c>
      <c r="F228" s="137"/>
      <c r="G228" s="140">
        <v>92</v>
      </c>
      <c r="H228" s="140">
        <v>108</v>
      </c>
      <c r="I228" s="141" t="s">
        <v>576</v>
      </c>
      <c r="J228" s="141" t="s">
        <v>551</v>
      </c>
      <c r="K228" s="141" t="s">
        <v>706</v>
      </c>
      <c r="L228" s="91" t="str">
        <f t="shared" si="8"/>
        <v/>
      </c>
      <c r="M228" s="91" t="str">
        <f t="shared" si="9"/>
        <v/>
      </c>
      <c r="N228" s="91"/>
      <c r="O228" s="91"/>
      <c r="P228" s="91"/>
      <c r="Q228" s="91"/>
      <c r="R228" s="91"/>
    </row>
    <row r="229" spans="1:18" ht="15.75" customHeight="1" thickBot="1">
      <c r="A229" s="137" t="s">
        <v>802</v>
      </c>
      <c r="B229" s="137" t="s">
        <v>810</v>
      </c>
      <c r="C229" s="140">
        <v>229.32</v>
      </c>
      <c r="D229" s="140">
        <v>0</v>
      </c>
      <c r="E229" s="140">
        <v>229.32</v>
      </c>
      <c r="F229" s="137"/>
      <c r="G229" s="140">
        <v>92</v>
      </c>
      <c r="H229" s="140">
        <v>109</v>
      </c>
      <c r="I229" s="141" t="s">
        <v>576</v>
      </c>
      <c r="J229" s="141" t="s">
        <v>551</v>
      </c>
      <c r="K229" s="141" t="s">
        <v>706</v>
      </c>
      <c r="L229" s="91" t="str">
        <f t="shared" si="8"/>
        <v/>
      </c>
      <c r="M229" s="91" t="str">
        <f t="shared" si="9"/>
        <v/>
      </c>
      <c r="N229" s="91"/>
      <c r="O229" s="91"/>
      <c r="P229" s="91"/>
      <c r="Q229" s="91"/>
      <c r="R229" s="91"/>
    </row>
    <row r="230" spans="1:18" ht="15.75" customHeight="1" thickBot="1">
      <c r="A230" s="137" t="s">
        <v>802</v>
      </c>
      <c r="B230" s="137" t="s">
        <v>811</v>
      </c>
      <c r="C230" s="140">
        <v>127.2095559</v>
      </c>
      <c r="D230" s="140">
        <v>0</v>
      </c>
      <c r="E230" s="140">
        <v>127.2095559</v>
      </c>
      <c r="F230" s="137"/>
      <c r="G230" s="140">
        <v>92</v>
      </c>
      <c r="H230" s="140">
        <v>118</v>
      </c>
      <c r="I230" s="141" t="s">
        <v>576</v>
      </c>
      <c r="J230" s="141" t="s">
        <v>580</v>
      </c>
      <c r="K230" s="141" t="s">
        <v>706</v>
      </c>
      <c r="L230" s="91" t="str">
        <f t="shared" si="8"/>
        <v/>
      </c>
      <c r="M230" s="91" t="str">
        <f t="shared" si="9"/>
        <v/>
      </c>
      <c r="N230" s="91"/>
      <c r="O230" s="91"/>
      <c r="P230" s="91"/>
      <c r="Q230" s="91"/>
      <c r="R230" s="91"/>
    </row>
    <row r="231" spans="1:18" ht="15.75" customHeight="1" thickBot="1">
      <c r="A231" s="137" t="s">
        <v>799</v>
      </c>
      <c r="B231" s="137" t="s">
        <v>801</v>
      </c>
      <c r="C231" s="140">
        <v>2012.326</v>
      </c>
      <c r="D231" s="140">
        <v>0</v>
      </c>
      <c r="E231" s="140">
        <v>2012.326</v>
      </c>
      <c r="F231" s="137"/>
      <c r="G231" s="140">
        <v>93</v>
      </c>
      <c r="H231" s="140">
        <v>108</v>
      </c>
      <c r="I231" s="141" t="s">
        <v>551</v>
      </c>
      <c r="J231" s="141" t="s">
        <v>551</v>
      </c>
      <c r="K231" s="141" t="s">
        <v>700</v>
      </c>
      <c r="L231" s="91" t="str">
        <f t="shared" si="8"/>
        <v/>
      </c>
      <c r="M231" s="91" t="str">
        <f t="shared" si="9"/>
        <v/>
      </c>
      <c r="N231" s="91"/>
      <c r="O231" s="91"/>
      <c r="P231" s="91"/>
      <c r="Q231" s="91"/>
      <c r="R231" s="91"/>
    </row>
    <row r="232" spans="1:18" ht="15.75" customHeight="1" thickBot="1">
      <c r="A232" s="137" t="s">
        <v>799</v>
      </c>
      <c r="B232" s="137" t="s">
        <v>810</v>
      </c>
      <c r="C232" s="140">
        <v>1459.04</v>
      </c>
      <c r="D232" s="140">
        <v>0</v>
      </c>
      <c r="E232" s="140">
        <v>1459.04</v>
      </c>
      <c r="F232" s="137"/>
      <c r="G232" s="140">
        <v>93</v>
      </c>
      <c r="H232" s="140">
        <v>109</v>
      </c>
      <c r="I232" s="141" t="s">
        <v>551</v>
      </c>
      <c r="J232" s="141" t="s">
        <v>551</v>
      </c>
      <c r="K232" s="141" t="s">
        <v>700</v>
      </c>
      <c r="L232" s="91" t="str">
        <f t="shared" si="8"/>
        <v/>
      </c>
      <c r="M232" s="91" t="str">
        <f t="shared" si="9"/>
        <v/>
      </c>
      <c r="N232" s="91"/>
      <c r="O232" s="91"/>
      <c r="P232" s="91"/>
      <c r="Q232" s="91"/>
      <c r="R232" s="91"/>
    </row>
    <row r="233" spans="1:18" ht="15.75" customHeight="1" thickBot="1">
      <c r="A233" s="137" t="s">
        <v>806</v>
      </c>
      <c r="B233" s="137" t="s">
        <v>812</v>
      </c>
      <c r="C233" s="140">
        <v>2392.0120569999999</v>
      </c>
      <c r="D233" s="140">
        <v>0</v>
      </c>
      <c r="E233" s="140">
        <v>2392.0120569999999</v>
      </c>
      <c r="F233" s="137"/>
      <c r="G233" s="140">
        <v>94</v>
      </c>
      <c r="H233" s="140">
        <v>95</v>
      </c>
      <c r="I233" s="141" t="s">
        <v>544</v>
      </c>
      <c r="J233" s="141" t="s">
        <v>574</v>
      </c>
      <c r="K233" s="141" t="s">
        <v>706</v>
      </c>
      <c r="L233" s="91" t="str">
        <f t="shared" si="8"/>
        <v/>
      </c>
      <c r="M233" s="91" t="str">
        <f t="shared" si="9"/>
        <v/>
      </c>
      <c r="N233" s="91"/>
      <c r="O233" s="91"/>
      <c r="P233" s="91"/>
      <c r="Q233" s="91"/>
      <c r="R233" s="91"/>
    </row>
    <row r="234" spans="1:18" ht="15.75" customHeight="1" thickBot="1">
      <c r="A234" s="137" t="s">
        <v>806</v>
      </c>
      <c r="B234" s="137" t="s">
        <v>813</v>
      </c>
      <c r="C234" s="140">
        <v>802.92150590000006</v>
      </c>
      <c r="D234" s="140">
        <v>0</v>
      </c>
      <c r="E234" s="140">
        <v>802.92150590000006</v>
      </c>
      <c r="F234" s="137"/>
      <c r="G234" s="140">
        <v>94</v>
      </c>
      <c r="H234" s="140">
        <v>96</v>
      </c>
      <c r="I234" s="141" t="s">
        <v>544</v>
      </c>
      <c r="J234" s="141" t="s">
        <v>574</v>
      </c>
      <c r="K234" s="141" t="s">
        <v>706</v>
      </c>
      <c r="L234" s="91" t="str">
        <f t="shared" si="8"/>
        <v/>
      </c>
      <c r="M234" s="91" t="str">
        <f t="shared" si="9"/>
        <v/>
      </c>
      <c r="N234" s="91"/>
      <c r="O234" s="91"/>
      <c r="P234" s="91"/>
      <c r="Q234" s="91"/>
      <c r="R234" s="91"/>
    </row>
    <row r="235" spans="1:18" ht="15.75" customHeight="1" thickBot="1">
      <c r="A235" s="137" t="s">
        <v>806</v>
      </c>
      <c r="B235" s="137" t="s">
        <v>809</v>
      </c>
      <c r="C235" s="140">
        <v>47.066437010000001</v>
      </c>
      <c r="D235" s="140">
        <v>0</v>
      </c>
      <c r="E235" s="140">
        <v>47.066437010000001</v>
      </c>
      <c r="F235" s="137"/>
      <c r="G235" s="140">
        <v>94</v>
      </c>
      <c r="H235" s="140">
        <v>97</v>
      </c>
      <c r="I235" s="141" t="s">
        <v>544</v>
      </c>
      <c r="J235" s="141" t="s">
        <v>567</v>
      </c>
      <c r="K235" s="141" t="s">
        <v>706</v>
      </c>
      <c r="L235" s="91" t="str">
        <f t="shared" si="8"/>
        <v/>
      </c>
      <c r="M235" s="91" t="str">
        <f t="shared" si="9"/>
        <v/>
      </c>
      <c r="N235" s="91"/>
      <c r="O235" s="91"/>
      <c r="P235" s="91"/>
      <c r="Q235" s="91"/>
      <c r="R235" s="91"/>
    </row>
    <row r="236" spans="1:18" ht="15.75" customHeight="1" thickBot="1">
      <c r="A236" s="137" t="s">
        <v>806</v>
      </c>
      <c r="B236" s="137" t="s">
        <v>808</v>
      </c>
      <c r="C236" s="140">
        <v>2447.7464789999999</v>
      </c>
      <c r="D236" s="140">
        <v>0</v>
      </c>
      <c r="E236" s="140">
        <v>2447.7464789999999</v>
      </c>
      <c r="F236" s="137"/>
      <c r="G236" s="140">
        <v>94</v>
      </c>
      <c r="H236" s="140">
        <v>101</v>
      </c>
      <c r="I236" s="141" t="s">
        <v>544</v>
      </c>
      <c r="J236" s="141" t="s">
        <v>543</v>
      </c>
      <c r="K236" s="141" t="s">
        <v>706</v>
      </c>
      <c r="L236" s="91" t="str">
        <f t="shared" si="8"/>
        <v/>
      </c>
      <c r="M236" s="91" t="str">
        <f t="shared" si="9"/>
        <v/>
      </c>
      <c r="N236" s="91"/>
      <c r="O236" s="91"/>
      <c r="P236" s="91"/>
      <c r="Q236" s="91"/>
      <c r="R236" s="91"/>
    </row>
    <row r="237" spans="1:18" ht="15.75" customHeight="1" thickBot="1">
      <c r="A237" s="137" t="s">
        <v>812</v>
      </c>
      <c r="B237" s="137" t="s">
        <v>813</v>
      </c>
      <c r="C237" s="140">
        <v>1705.13</v>
      </c>
      <c r="D237" s="140">
        <v>0</v>
      </c>
      <c r="E237" s="140">
        <v>1705.13</v>
      </c>
      <c r="F237" s="137"/>
      <c r="G237" s="140">
        <v>95</v>
      </c>
      <c r="H237" s="140">
        <v>96</v>
      </c>
      <c r="I237" s="141" t="s">
        <v>574</v>
      </c>
      <c r="J237" s="141" t="s">
        <v>574</v>
      </c>
      <c r="K237" s="141" t="s">
        <v>700</v>
      </c>
      <c r="L237" s="91" t="str">
        <f t="shared" si="8"/>
        <v/>
      </c>
      <c r="M237" s="91" t="str">
        <f t="shared" si="9"/>
        <v/>
      </c>
      <c r="N237" s="91"/>
      <c r="O237" s="91"/>
      <c r="P237" s="91"/>
      <c r="Q237" s="91"/>
      <c r="R237" s="91"/>
    </row>
    <row r="238" spans="1:18" ht="15.75" customHeight="1" thickBot="1">
      <c r="A238" s="137" t="s">
        <v>812</v>
      </c>
      <c r="B238" s="137" t="s">
        <v>809</v>
      </c>
      <c r="C238" s="140">
        <v>5283.2219999999998</v>
      </c>
      <c r="D238" s="140">
        <v>0</v>
      </c>
      <c r="E238" s="140">
        <v>5283.2219999999998</v>
      </c>
      <c r="F238" s="137"/>
      <c r="G238" s="140">
        <v>95</v>
      </c>
      <c r="H238" s="140">
        <v>97</v>
      </c>
      <c r="I238" s="141" t="s">
        <v>574</v>
      </c>
      <c r="J238" s="141" t="s">
        <v>567</v>
      </c>
      <c r="K238" s="141" t="s">
        <v>706</v>
      </c>
      <c r="L238" s="91" t="str">
        <f t="shared" si="8"/>
        <v/>
      </c>
      <c r="M238" s="91" t="str">
        <f t="shared" si="9"/>
        <v/>
      </c>
      <c r="N238" s="91"/>
      <c r="O238" s="91"/>
      <c r="P238" s="91"/>
      <c r="Q238" s="91"/>
      <c r="R238" s="91"/>
    </row>
    <row r="239" spans="1:18" ht="15.75" customHeight="1" thickBot="1">
      <c r="A239" s="137" t="s">
        <v>812</v>
      </c>
      <c r="B239" s="137" t="s">
        <v>814</v>
      </c>
      <c r="C239" s="140">
        <v>1401.4939999999999</v>
      </c>
      <c r="D239" s="140">
        <v>0</v>
      </c>
      <c r="E239" s="140">
        <v>1401.4939999999999</v>
      </c>
      <c r="F239" s="137"/>
      <c r="G239" s="140">
        <v>95</v>
      </c>
      <c r="H239" s="140">
        <v>98</v>
      </c>
      <c r="I239" s="141" t="s">
        <v>574</v>
      </c>
      <c r="J239" s="141" t="s">
        <v>567</v>
      </c>
      <c r="K239" s="141" t="s">
        <v>706</v>
      </c>
      <c r="L239" s="91" t="str">
        <f t="shared" si="8"/>
        <v/>
      </c>
      <c r="M239" s="91" t="str">
        <f t="shared" si="9"/>
        <v/>
      </c>
      <c r="N239" s="91"/>
      <c r="O239" s="91"/>
      <c r="P239" s="91"/>
      <c r="Q239" s="91"/>
      <c r="R239" s="91"/>
    </row>
    <row r="240" spans="1:18" ht="15.75" customHeight="1" thickBot="1">
      <c r="A240" s="137" t="s">
        <v>813</v>
      </c>
      <c r="B240" s="137" t="s">
        <v>814</v>
      </c>
      <c r="C240" s="140">
        <v>1990.702</v>
      </c>
      <c r="D240" s="140">
        <v>0</v>
      </c>
      <c r="E240" s="140">
        <v>1990.702</v>
      </c>
      <c r="F240" s="137"/>
      <c r="G240" s="140">
        <v>96</v>
      </c>
      <c r="H240" s="140">
        <v>98</v>
      </c>
      <c r="I240" s="141" t="s">
        <v>574</v>
      </c>
      <c r="J240" s="141" t="s">
        <v>567</v>
      </c>
      <c r="K240" s="141" t="s">
        <v>706</v>
      </c>
      <c r="L240" s="91" t="str">
        <f t="shared" si="8"/>
        <v/>
      </c>
      <c r="M240" s="91" t="str">
        <f t="shared" si="9"/>
        <v/>
      </c>
      <c r="N240" s="91"/>
      <c r="O240" s="91"/>
      <c r="P240" s="91"/>
      <c r="Q240" s="91"/>
      <c r="R240" s="91"/>
    </row>
    <row r="241" spans="1:18" ht="15.75" customHeight="1" thickBot="1">
      <c r="A241" s="137" t="s">
        <v>809</v>
      </c>
      <c r="B241" s="137" t="s">
        <v>814</v>
      </c>
      <c r="C241" s="140">
        <v>3088.5439999999999</v>
      </c>
      <c r="D241" s="140">
        <v>0</v>
      </c>
      <c r="E241" s="140">
        <v>3088.5439999999999</v>
      </c>
      <c r="F241" s="137"/>
      <c r="G241" s="140">
        <v>97</v>
      </c>
      <c r="H241" s="140">
        <v>98</v>
      </c>
      <c r="I241" s="141" t="s">
        <v>567</v>
      </c>
      <c r="J241" s="141" t="s">
        <v>567</v>
      </c>
      <c r="K241" s="141" t="s">
        <v>700</v>
      </c>
      <c r="L241" s="91" t="str">
        <f t="shared" si="8"/>
        <v/>
      </c>
      <c r="M241" s="91" t="str">
        <f t="shared" si="9"/>
        <v/>
      </c>
      <c r="N241" s="91"/>
      <c r="O241" s="91"/>
      <c r="P241" s="91"/>
      <c r="Q241" s="91"/>
      <c r="R241" s="91"/>
    </row>
    <row r="242" spans="1:18" ht="15.75" customHeight="1" thickBot="1">
      <c r="A242" s="137" t="s">
        <v>809</v>
      </c>
      <c r="B242" s="137" t="s">
        <v>811</v>
      </c>
      <c r="C242" s="140">
        <v>902.08314210000003</v>
      </c>
      <c r="D242" s="140">
        <v>0</v>
      </c>
      <c r="E242" s="140">
        <v>902.08314210000003</v>
      </c>
      <c r="F242" s="137"/>
      <c r="G242" s="140">
        <v>97</v>
      </c>
      <c r="H242" s="140">
        <v>118</v>
      </c>
      <c r="I242" s="141" t="s">
        <v>567</v>
      </c>
      <c r="J242" s="141" t="s">
        <v>580</v>
      </c>
      <c r="K242" s="141" t="s">
        <v>706</v>
      </c>
      <c r="L242" s="91" t="str">
        <f t="shared" si="8"/>
        <v/>
      </c>
      <c r="M242" s="91" t="str">
        <f t="shared" si="9"/>
        <v/>
      </c>
      <c r="N242" s="91"/>
      <c r="O242" s="91"/>
      <c r="P242" s="91"/>
      <c r="Q242" s="91"/>
      <c r="R242" s="91"/>
    </row>
    <row r="243" spans="1:18" ht="15.75" customHeight="1" thickBot="1">
      <c r="A243" s="137" t="s">
        <v>814</v>
      </c>
      <c r="B243" s="137" t="s">
        <v>815</v>
      </c>
      <c r="C243" s="140">
        <v>4349.8040000000001</v>
      </c>
      <c r="D243" s="140">
        <v>0</v>
      </c>
      <c r="E243" s="140">
        <v>4349.8040000000001</v>
      </c>
      <c r="F243" s="137"/>
      <c r="G243" s="140">
        <v>98</v>
      </c>
      <c r="H243" s="140">
        <v>99</v>
      </c>
      <c r="I243" s="141" t="s">
        <v>567</v>
      </c>
      <c r="J243" s="141" t="s">
        <v>567</v>
      </c>
      <c r="K243" s="141" t="s">
        <v>700</v>
      </c>
      <c r="L243" s="91" t="str">
        <f t="shared" si="8"/>
        <v/>
      </c>
      <c r="M243" s="91" t="str">
        <f t="shared" si="9"/>
        <v/>
      </c>
      <c r="N243" s="91"/>
      <c r="O243" s="91"/>
      <c r="P243" s="91"/>
      <c r="Q243" s="91"/>
      <c r="R243" s="91"/>
    </row>
    <row r="244" spans="1:18" ht="15.75" customHeight="1" thickBot="1">
      <c r="A244" s="137" t="s">
        <v>815</v>
      </c>
      <c r="B244" s="137" t="s">
        <v>816</v>
      </c>
      <c r="C244" s="140">
        <v>1057.171699</v>
      </c>
      <c r="D244" s="140">
        <v>0</v>
      </c>
      <c r="E244" s="140">
        <v>1057.171699</v>
      </c>
      <c r="F244" s="137"/>
      <c r="G244" s="140">
        <v>99</v>
      </c>
      <c r="H244" s="140">
        <v>100</v>
      </c>
      <c r="I244" s="141" t="s">
        <v>567</v>
      </c>
      <c r="J244" s="141" t="s">
        <v>580</v>
      </c>
      <c r="K244" s="141" t="s">
        <v>706</v>
      </c>
      <c r="L244" s="91" t="str">
        <f t="shared" si="8"/>
        <v/>
      </c>
      <c r="M244" s="91" t="str">
        <f t="shared" si="9"/>
        <v/>
      </c>
      <c r="N244" s="91"/>
      <c r="O244" s="91"/>
      <c r="P244" s="91"/>
      <c r="Q244" s="91"/>
      <c r="R244" s="91"/>
    </row>
    <row r="245" spans="1:18" ht="15.75" customHeight="1" thickBot="1">
      <c r="A245" s="137" t="s">
        <v>815</v>
      </c>
      <c r="B245" s="137" t="s">
        <v>817</v>
      </c>
      <c r="C245" s="140">
        <v>590.52950350000003</v>
      </c>
      <c r="D245" s="140">
        <v>0</v>
      </c>
      <c r="E245" s="140">
        <v>590.52950350000003</v>
      </c>
      <c r="F245" s="137"/>
      <c r="G245" s="140">
        <v>99</v>
      </c>
      <c r="H245" s="140">
        <v>116</v>
      </c>
      <c r="I245" s="141" t="s">
        <v>567</v>
      </c>
      <c r="J245" s="141" t="s">
        <v>582</v>
      </c>
      <c r="K245" s="141" t="s">
        <v>706</v>
      </c>
      <c r="L245" s="91" t="str">
        <f t="shared" si="8"/>
        <v/>
      </c>
      <c r="M245" s="91" t="str">
        <f t="shared" si="9"/>
        <v/>
      </c>
      <c r="N245" s="91"/>
      <c r="O245" s="91"/>
      <c r="P245" s="91"/>
      <c r="Q245" s="91"/>
      <c r="R245" s="91"/>
    </row>
    <row r="246" spans="1:18" ht="15.75" customHeight="1" thickBot="1">
      <c r="A246" s="137" t="s">
        <v>815</v>
      </c>
      <c r="B246" s="137" t="s">
        <v>811</v>
      </c>
      <c r="C246" s="140">
        <v>1651.8307789999999</v>
      </c>
      <c r="D246" s="140">
        <v>0</v>
      </c>
      <c r="E246" s="140">
        <v>1651.8307789999999</v>
      </c>
      <c r="F246" s="137"/>
      <c r="G246" s="140">
        <v>99</v>
      </c>
      <c r="H246" s="140">
        <v>118</v>
      </c>
      <c r="I246" s="141" t="s">
        <v>567</v>
      </c>
      <c r="J246" s="141" t="s">
        <v>580</v>
      </c>
      <c r="K246" s="141" t="s">
        <v>706</v>
      </c>
      <c r="L246" s="91" t="str">
        <f t="shared" si="8"/>
        <v/>
      </c>
      <c r="M246" s="91" t="str">
        <f t="shared" si="9"/>
        <v/>
      </c>
      <c r="N246" s="91"/>
      <c r="O246" s="91"/>
      <c r="P246" s="91"/>
      <c r="Q246" s="91"/>
      <c r="R246" s="91"/>
    </row>
    <row r="247" spans="1:18" ht="15.75" customHeight="1" thickBot="1">
      <c r="A247" s="137" t="s">
        <v>815</v>
      </c>
      <c r="B247" s="137" t="s">
        <v>818</v>
      </c>
      <c r="C247" s="140">
        <v>798.38487659999998</v>
      </c>
      <c r="D247" s="140">
        <v>0</v>
      </c>
      <c r="E247" s="140">
        <v>798.38487659999998</v>
      </c>
      <c r="F247" s="137"/>
      <c r="G247" s="140">
        <v>99</v>
      </c>
      <c r="H247" s="140">
        <v>121</v>
      </c>
      <c r="I247" s="141" t="s">
        <v>567</v>
      </c>
      <c r="J247" s="141" t="s">
        <v>554</v>
      </c>
      <c r="K247" s="141" t="s">
        <v>706</v>
      </c>
      <c r="L247" s="91" t="str">
        <f t="shared" si="8"/>
        <v/>
      </c>
      <c r="M247" s="91" t="str">
        <f t="shared" si="9"/>
        <v/>
      </c>
      <c r="N247" s="91"/>
      <c r="O247" s="91"/>
      <c r="P247" s="91"/>
      <c r="Q247" s="91"/>
      <c r="R247" s="91"/>
    </row>
    <row r="248" spans="1:18" ht="15.75" customHeight="1" thickBot="1">
      <c r="A248" s="137" t="s">
        <v>815</v>
      </c>
      <c r="B248" s="137" t="s">
        <v>819</v>
      </c>
      <c r="C248" s="140">
        <v>3900</v>
      </c>
      <c r="D248" s="140">
        <v>0</v>
      </c>
      <c r="E248" s="140">
        <v>3900</v>
      </c>
      <c r="F248" s="137"/>
      <c r="G248" s="140">
        <v>99</v>
      </c>
      <c r="H248" s="140">
        <v>123</v>
      </c>
      <c r="I248" s="141" t="s">
        <v>567</v>
      </c>
      <c r="J248" s="141" t="s">
        <v>554</v>
      </c>
      <c r="K248" s="141" t="s">
        <v>706</v>
      </c>
      <c r="L248" s="91" t="str">
        <f t="shared" si="8"/>
        <v/>
      </c>
      <c r="M248" s="91" t="str">
        <f t="shared" si="9"/>
        <v/>
      </c>
      <c r="N248" s="91"/>
      <c r="O248" s="91"/>
      <c r="P248" s="91"/>
      <c r="Q248" s="91"/>
      <c r="R248" s="91"/>
    </row>
    <row r="249" spans="1:18" ht="15.75" customHeight="1" thickBot="1">
      <c r="A249" s="137" t="s">
        <v>816</v>
      </c>
      <c r="B249" s="137" t="s">
        <v>817</v>
      </c>
      <c r="C249" s="140">
        <v>1319.0288889999999</v>
      </c>
      <c r="D249" s="140">
        <v>0</v>
      </c>
      <c r="E249" s="140">
        <v>1319.0288889999999</v>
      </c>
      <c r="F249" s="137"/>
      <c r="G249" s="140">
        <v>100</v>
      </c>
      <c r="H249" s="140">
        <v>116</v>
      </c>
      <c r="I249" s="141" t="s">
        <v>580</v>
      </c>
      <c r="J249" s="141" t="s">
        <v>582</v>
      </c>
      <c r="K249" s="141" t="s">
        <v>706</v>
      </c>
      <c r="L249" s="91" t="str">
        <f t="shared" si="8"/>
        <v/>
      </c>
      <c r="M249" s="91" t="str">
        <f t="shared" si="9"/>
        <v/>
      </c>
      <c r="N249" s="91"/>
      <c r="O249" s="91"/>
      <c r="P249" s="91"/>
      <c r="Q249" s="91"/>
      <c r="R249" s="91"/>
    </row>
    <row r="250" spans="1:18" ht="15.75" customHeight="1" thickBot="1">
      <c r="A250" s="137" t="s">
        <v>808</v>
      </c>
      <c r="B250" s="137" t="s">
        <v>820</v>
      </c>
      <c r="C250" s="140">
        <v>12071.62</v>
      </c>
      <c r="D250" s="140">
        <v>0</v>
      </c>
      <c r="E250" s="140">
        <v>12071.62</v>
      </c>
      <c r="F250" s="137"/>
      <c r="G250" s="140">
        <v>101</v>
      </c>
      <c r="H250" s="140">
        <v>102</v>
      </c>
      <c r="I250" s="141" t="s">
        <v>543</v>
      </c>
      <c r="J250" s="141" t="s">
        <v>543</v>
      </c>
      <c r="K250" s="141" t="s">
        <v>700</v>
      </c>
      <c r="L250" s="91" t="str">
        <f t="shared" si="8"/>
        <v/>
      </c>
      <c r="M250" s="91" t="str">
        <f t="shared" si="9"/>
        <v/>
      </c>
      <c r="N250" s="91"/>
      <c r="O250" s="91"/>
      <c r="P250" s="91"/>
      <c r="Q250" s="91"/>
      <c r="R250" s="91"/>
    </row>
    <row r="251" spans="1:18" ht="15.75" customHeight="1" thickBot="1">
      <c r="A251" s="137" t="s">
        <v>793</v>
      </c>
      <c r="B251" s="137" t="s">
        <v>821</v>
      </c>
      <c r="C251" s="140">
        <v>1134.599285</v>
      </c>
      <c r="D251" s="140">
        <v>0</v>
      </c>
      <c r="E251" s="140">
        <v>1134.599285</v>
      </c>
      <c r="F251" s="137"/>
      <c r="G251" s="140">
        <v>103</v>
      </c>
      <c r="H251" s="140">
        <v>104</v>
      </c>
      <c r="I251" s="141" t="s">
        <v>556</v>
      </c>
      <c r="J251" s="141" t="s">
        <v>556</v>
      </c>
      <c r="K251" s="141" t="s">
        <v>700</v>
      </c>
      <c r="L251" s="91" t="str">
        <f t="shared" si="8"/>
        <v/>
      </c>
      <c r="M251" s="91" t="str">
        <f t="shared" si="9"/>
        <v/>
      </c>
      <c r="N251" s="91"/>
      <c r="O251" s="91"/>
      <c r="P251" s="91"/>
      <c r="Q251" s="91"/>
      <c r="R251" s="91"/>
    </row>
    <row r="252" spans="1:18" ht="15.75" customHeight="1" thickBot="1">
      <c r="A252" s="137" t="s">
        <v>793</v>
      </c>
      <c r="B252" s="137" t="s">
        <v>798</v>
      </c>
      <c r="C252" s="140">
        <v>378.44506719999998</v>
      </c>
      <c r="D252" s="140">
        <v>0</v>
      </c>
      <c r="E252" s="140">
        <v>378.44506719999998</v>
      </c>
      <c r="F252" s="137"/>
      <c r="G252" s="140">
        <v>103</v>
      </c>
      <c r="H252" s="140">
        <v>105</v>
      </c>
      <c r="I252" s="141" t="s">
        <v>556</v>
      </c>
      <c r="J252" s="141" t="s">
        <v>548</v>
      </c>
      <c r="K252" s="141" t="s">
        <v>706</v>
      </c>
      <c r="L252" s="91" t="str">
        <f t="shared" si="8"/>
        <v/>
      </c>
      <c r="M252" s="91" t="str">
        <f t="shared" si="9"/>
        <v/>
      </c>
      <c r="N252" s="91"/>
      <c r="O252" s="91"/>
      <c r="P252" s="91"/>
      <c r="Q252" s="91"/>
      <c r="R252" s="91"/>
    </row>
    <row r="253" spans="1:18" ht="15.75" customHeight="1" thickBot="1">
      <c r="A253" s="137" t="s">
        <v>793</v>
      </c>
      <c r="B253" s="137" t="s">
        <v>822</v>
      </c>
      <c r="C253" s="140">
        <v>390.95564789999997</v>
      </c>
      <c r="D253" s="140">
        <v>0</v>
      </c>
      <c r="E253" s="140">
        <v>390.95564789999997</v>
      </c>
      <c r="F253" s="137"/>
      <c r="G253" s="140">
        <v>103</v>
      </c>
      <c r="H253" s="140">
        <v>111</v>
      </c>
      <c r="I253" s="141" t="s">
        <v>556</v>
      </c>
      <c r="J253" s="141" t="s">
        <v>569</v>
      </c>
      <c r="K253" s="141" t="s">
        <v>706</v>
      </c>
      <c r="L253" s="91" t="str">
        <f t="shared" si="8"/>
        <v/>
      </c>
      <c r="M253" s="91" t="str">
        <f t="shared" si="9"/>
        <v/>
      </c>
      <c r="N253" s="91"/>
      <c r="O253" s="91"/>
      <c r="P253" s="91"/>
      <c r="Q253" s="91"/>
      <c r="R253" s="91"/>
    </row>
    <row r="254" spans="1:18" ht="15.75" customHeight="1" thickBot="1">
      <c r="A254" s="137" t="s">
        <v>821</v>
      </c>
      <c r="B254" s="137" t="s">
        <v>798</v>
      </c>
      <c r="C254" s="140">
        <v>2076.9290000000001</v>
      </c>
      <c r="D254" s="140">
        <v>0</v>
      </c>
      <c r="E254" s="140">
        <v>2076.9290000000001</v>
      </c>
      <c r="F254" s="137"/>
      <c r="G254" s="140">
        <v>104</v>
      </c>
      <c r="H254" s="140">
        <v>105</v>
      </c>
      <c r="I254" s="141" t="s">
        <v>556</v>
      </c>
      <c r="J254" s="141" t="s">
        <v>548</v>
      </c>
      <c r="K254" s="141" t="s">
        <v>706</v>
      </c>
      <c r="L254" s="91" t="str">
        <f t="shared" si="8"/>
        <v/>
      </c>
      <c r="M254" s="91" t="str">
        <f t="shared" si="9"/>
        <v/>
      </c>
      <c r="N254" s="91"/>
      <c r="O254" s="91"/>
      <c r="P254" s="91"/>
      <c r="Q254" s="91"/>
      <c r="R254" s="91"/>
    </row>
    <row r="255" spans="1:18" ht="15.75" customHeight="1" thickBot="1">
      <c r="A255" s="137" t="s">
        <v>798</v>
      </c>
      <c r="B255" s="137" t="s">
        <v>823</v>
      </c>
      <c r="C255" s="140">
        <v>2323.1529999999998</v>
      </c>
      <c r="D255" s="140">
        <v>0</v>
      </c>
      <c r="E255" s="140">
        <v>2323.1529999999998</v>
      </c>
      <c r="F255" s="137"/>
      <c r="G255" s="140">
        <v>105</v>
      </c>
      <c r="H255" s="140">
        <v>106</v>
      </c>
      <c r="I255" s="141" t="s">
        <v>548</v>
      </c>
      <c r="J255" s="141" t="s">
        <v>548</v>
      </c>
      <c r="K255" s="141" t="s">
        <v>700</v>
      </c>
      <c r="L255" s="91" t="str">
        <f t="shared" si="8"/>
        <v/>
      </c>
      <c r="M255" s="91" t="str">
        <f t="shared" si="9"/>
        <v/>
      </c>
      <c r="N255" s="91"/>
      <c r="O255" s="91"/>
      <c r="P255" s="91"/>
      <c r="Q255" s="91"/>
      <c r="R255" s="91"/>
    </row>
    <row r="256" spans="1:18" ht="15.75" customHeight="1" thickBot="1">
      <c r="A256" s="137" t="s">
        <v>798</v>
      </c>
      <c r="B256" s="137" t="s">
        <v>800</v>
      </c>
      <c r="C256" s="140">
        <v>8378.4709999999995</v>
      </c>
      <c r="D256" s="140">
        <v>0</v>
      </c>
      <c r="E256" s="140">
        <v>8378.4709999999995</v>
      </c>
      <c r="F256" s="137"/>
      <c r="G256" s="140">
        <v>105</v>
      </c>
      <c r="H256" s="140">
        <v>107</v>
      </c>
      <c r="I256" s="141" t="s">
        <v>548</v>
      </c>
      <c r="J256" s="141" t="s">
        <v>548</v>
      </c>
      <c r="K256" s="141" t="s">
        <v>700</v>
      </c>
      <c r="L256" s="91" t="str">
        <f t="shared" si="8"/>
        <v/>
      </c>
      <c r="M256" s="91" t="str">
        <f t="shared" si="9"/>
        <v/>
      </c>
      <c r="N256" s="91"/>
      <c r="O256" s="91"/>
      <c r="P256" s="91"/>
      <c r="Q256" s="91"/>
      <c r="R256" s="91"/>
    </row>
    <row r="257" spans="1:18" ht="15.75" customHeight="1" thickBot="1">
      <c r="A257" s="137" t="s">
        <v>798</v>
      </c>
      <c r="B257" s="137" t="s">
        <v>824</v>
      </c>
      <c r="C257" s="140">
        <v>3978.799</v>
      </c>
      <c r="D257" s="140">
        <v>0</v>
      </c>
      <c r="E257" s="140">
        <v>3978.799</v>
      </c>
      <c r="F257" s="137"/>
      <c r="G257" s="140">
        <v>105</v>
      </c>
      <c r="H257" s="140">
        <v>112</v>
      </c>
      <c r="I257" s="141" t="s">
        <v>548</v>
      </c>
      <c r="J257" s="141" t="s">
        <v>569</v>
      </c>
      <c r="K257" s="141" t="s">
        <v>706</v>
      </c>
      <c r="L257" s="91" t="str">
        <f t="shared" si="8"/>
        <v/>
      </c>
      <c r="M257" s="91" t="str">
        <f t="shared" si="9"/>
        <v/>
      </c>
      <c r="N257" s="91"/>
      <c r="O257" s="91"/>
      <c r="P257" s="91"/>
      <c r="Q257" s="91"/>
      <c r="R257" s="91"/>
    </row>
    <row r="258" spans="1:18" ht="15.75" customHeight="1" thickBot="1">
      <c r="A258" s="137" t="s">
        <v>823</v>
      </c>
      <c r="B258" s="137" t="s">
        <v>800</v>
      </c>
      <c r="C258" s="140">
        <v>4428.4579999999996</v>
      </c>
      <c r="D258" s="140">
        <v>0</v>
      </c>
      <c r="E258" s="140">
        <v>4428.4579999999996</v>
      </c>
      <c r="F258" s="137"/>
      <c r="G258" s="140">
        <v>106</v>
      </c>
      <c r="H258" s="140">
        <v>107</v>
      </c>
      <c r="I258" s="141" t="s">
        <v>548</v>
      </c>
      <c r="J258" s="141" t="s">
        <v>548</v>
      </c>
      <c r="K258" s="141" t="s">
        <v>700</v>
      </c>
      <c r="L258" s="91" t="str">
        <f t="shared" ref="L258:L312" si="10">IF(AND(K258="Different",OR(I258 = $O$1,J258=$O$1)),E258,"")</f>
        <v/>
      </c>
      <c r="M258" s="91" t="str">
        <f t="shared" ref="M258:M313" si="11">IF(L258&lt;&gt;"",IF(I258=$O$1,J258,I258),"")</f>
        <v/>
      </c>
      <c r="N258" s="91"/>
      <c r="O258" s="91"/>
      <c r="P258" s="91"/>
      <c r="Q258" s="91"/>
      <c r="R258" s="91"/>
    </row>
    <row r="259" spans="1:18" ht="15.75" customHeight="1" thickBot="1">
      <c r="A259" s="137" t="s">
        <v>800</v>
      </c>
      <c r="B259" s="137" t="s">
        <v>801</v>
      </c>
      <c r="C259" s="140">
        <v>24.347801130000001</v>
      </c>
      <c r="D259" s="140">
        <v>0</v>
      </c>
      <c r="E259" s="140">
        <v>24.347801130000001</v>
      </c>
      <c r="F259" s="137"/>
      <c r="G259" s="140">
        <v>107</v>
      </c>
      <c r="H259" s="140">
        <v>108</v>
      </c>
      <c r="I259" s="141" t="s">
        <v>548</v>
      </c>
      <c r="J259" s="141" t="s">
        <v>551</v>
      </c>
      <c r="K259" s="141" t="s">
        <v>706</v>
      </c>
      <c r="L259" s="91" t="str">
        <f t="shared" si="10"/>
        <v/>
      </c>
      <c r="M259" s="91" t="str">
        <f t="shared" si="11"/>
        <v/>
      </c>
      <c r="N259" s="91"/>
      <c r="O259" s="91"/>
      <c r="P259" s="91"/>
      <c r="Q259" s="91"/>
      <c r="R259" s="91"/>
    </row>
    <row r="260" spans="1:18" ht="15.75" customHeight="1" thickBot="1">
      <c r="A260" s="137" t="s">
        <v>800</v>
      </c>
      <c r="B260" s="137" t="s">
        <v>810</v>
      </c>
      <c r="C260" s="140">
        <v>96.928904509999995</v>
      </c>
      <c r="D260" s="140">
        <v>0</v>
      </c>
      <c r="E260" s="140">
        <v>96.928904509999995</v>
      </c>
      <c r="F260" s="137"/>
      <c r="G260" s="140">
        <v>107</v>
      </c>
      <c r="H260" s="140">
        <v>109</v>
      </c>
      <c r="I260" s="141" t="s">
        <v>548</v>
      </c>
      <c r="J260" s="141" t="s">
        <v>551</v>
      </c>
      <c r="K260" s="141" t="s">
        <v>706</v>
      </c>
      <c r="L260" s="91" t="str">
        <f t="shared" si="10"/>
        <v/>
      </c>
      <c r="M260" s="91" t="str">
        <f t="shared" si="11"/>
        <v/>
      </c>
      <c r="N260" s="91"/>
      <c r="O260" s="91"/>
      <c r="P260" s="91"/>
      <c r="Q260" s="91"/>
      <c r="R260" s="91"/>
    </row>
    <row r="261" spans="1:18" ht="15.75" customHeight="1" thickBot="1">
      <c r="A261" s="137" t="s">
        <v>800</v>
      </c>
      <c r="B261" s="137" t="s">
        <v>824</v>
      </c>
      <c r="C261" s="140">
        <v>1719.684</v>
      </c>
      <c r="D261" s="140">
        <v>0</v>
      </c>
      <c r="E261" s="140">
        <v>1719.684</v>
      </c>
      <c r="F261" s="137"/>
      <c r="G261" s="140">
        <v>107</v>
      </c>
      <c r="H261" s="140">
        <v>112</v>
      </c>
      <c r="I261" s="141" t="s">
        <v>548</v>
      </c>
      <c r="J261" s="141" t="s">
        <v>569</v>
      </c>
      <c r="K261" s="141" t="s">
        <v>706</v>
      </c>
      <c r="L261" s="91" t="str">
        <f t="shared" si="10"/>
        <v/>
      </c>
      <c r="M261" s="91" t="str">
        <f t="shared" si="11"/>
        <v/>
      </c>
      <c r="N261" s="91"/>
      <c r="O261" s="91"/>
      <c r="P261" s="91"/>
      <c r="Q261" s="91"/>
      <c r="R261" s="91"/>
    </row>
    <row r="262" spans="1:18" ht="15.75" customHeight="1" thickBot="1">
      <c r="A262" s="137" t="s">
        <v>800</v>
      </c>
      <c r="B262" s="137" t="s">
        <v>825</v>
      </c>
      <c r="C262" s="140">
        <v>1364.905</v>
      </c>
      <c r="D262" s="140">
        <v>0</v>
      </c>
      <c r="E262" s="140">
        <v>1364.905</v>
      </c>
      <c r="F262" s="137"/>
      <c r="G262" s="140">
        <v>107</v>
      </c>
      <c r="H262" s="140">
        <v>114</v>
      </c>
      <c r="I262" s="141" t="s">
        <v>548</v>
      </c>
      <c r="J262" s="141" t="s">
        <v>569</v>
      </c>
      <c r="K262" s="141" t="s">
        <v>706</v>
      </c>
      <c r="L262" s="91" t="str">
        <f t="shared" si="10"/>
        <v/>
      </c>
      <c r="M262" s="91" t="str">
        <f t="shared" si="11"/>
        <v/>
      </c>
      <c r="N262" s="91"/>
      <c r="O262" s="91"/>
      <c r="P262" s="91"/>
      <c r="Q262" s="91"/>
      <c r="R262" s="91"/>
    </row>
    <row r="263" spans="1:18" ht="15.75" customHeight="1" thickBot="1">
      <c r="A263" s="137" t="s">
        <v>801</v>
      </c>
      <c r="B263" s="137" t="s">
        <v>810</v>
      </c>
      <c r="C263" s="140">
        <v>672.34410000000003</v>
      </c>
      <c r="D263" s="140">
        <v>0</v>
      </c>
      <c r="E263" s="140">
        <v>672.34410000000003</v>
      </c>
      <c r="F263" s="137"/>
      <c r="G263" s="140">
        <v>108</v>
      </c>
      <c r="H263" s="140">
        <v>109</v>
      </c>
      <c r="I263" s="141" t="s">
        <v>551</v>
      </c>
      <c r="J263" s="141" t="s">
        <v>551</v>
      </c>
      <c r="K263" s="141" t="s">
        <v>700</v>
      </c>
      <c r="L263" s="91" t="str">
        <f t="shared" si="10"/>
        <v/>
      </c>
      <c r="M263" s="91" t="str">
        <f t="shared" si="11"/>
        <v/>
      </c>
      <c r="N263" s="91"/>
      <c r="O263" s="91"/>
      <c r="P263" s="91"/>
      <c r="Q263" s="91"/>
      <c r="R263" s="91"/>
    </row>
    <row r="264" spans="1:18" ht="15.75" customHeight="1" thickBot="1">
      <c r="A264" s="137" t="s">
        <v>810</v>
      </c>
      <c r="B264" s="137" t="s">
        <v>826</v>
      </c>
      <c r="C264" s="140">
        <v>82.404978839999998</v>
      </c>
      <c r="D264" s="140">
        <v>0</v>
      </c>
      <c r="E264" s="140">
        <v>82.404978839999998</v>
      </c>
      <c r="F264" s="137"/>
      <c r="G264" s="140">
        <v>109</v>
      </c>
      <c r="H264" s="140">
        <v>110</v>
      </c>
      <c r="I264" s="141" t="s">
        <v>551</v>
      </c>
      <c r="J264" s="141" t="s">
        <v>551</v>
      </c>
      <c r="K264" s="141" t="s">
        <v>700</v>
      </c>
      <c r="L264" s="91" t="str">
        <f t="shared" si="10"/>
        <v/>
      </c>
      <c r="M264" s="91" t="str">
        <f t="shared" si="11"/>
        <v/>
      </c>
      <c r="N264" s="91"/>
      <c r="O264" s="91"/>
      <c r="P264" s="91"/>
      <c r="Q264" s="91"/>
      <c r="R264" s="91"/>
    </row>
    <row r="265" spans="1:18" ht="15.75" customHeight="1" thickBot="1">
      <c r="A265" s="137" t="s">
        <v>810</v>
      </c>
      <c r="B265" s="137" t="s">
        <v>824</v>
      </c>
      <c r="C265" s="140">
        <v>45.767702130000004</v>
      </c>
      <c r="D265" s="140">
        <v>0</v>
      </c>
      <c r="E265" s="140">
        <v>45.767702130000004</v>
      </c>
      <c r="F265" s="137"/>
      <c r="G265" s="140">
        <v>109</v>
      </c>
      <c r="H265" s="140">
        <v>112</v>
      </c>
      <c r="I265" s="141" t="s">
        <v>551</v>
      </c>
      <c r="J265" s="141" t="s">
        <v>569</v>
      </c>
      <c r="K265" s="141" t="s">
        <v>706</v>
      </c>
      <c r="L265" s="91" t="str">
        <f t="shared" si="10"/>
        <v/>
      </c>
      <c r="M265" s="91" t="str">
        <f t="shared" si="11"/>
        <v/>
      </c>
      <c r="N265" s="91"/>
      <c r="O265" s="91"/>
      <c r="P265" s="91"/>
      <c r="Q265" s="91"/>
      <c r="R265" s="91"/>
    </row>
    <row r="266" spans="1:18" ht="15.75" customHeight="1" thickBot="1">
      <c r="A266" s="137" t="s">
        <v>810</v>
      </c>
      <c r="B266" s="137" t="s">
        <v>825</v>
      </c>
      <c r="C266" s="140">
        <v>137.5727814</v>
      </c>
      <c r="D266" s="140">
        <v>0</v>
      </c>
      <c r="E266" s="140">
        <v>137.5727814</v>
      </c>
      <c r="F266" s="137"/>
      <c r="G266" s="140">
        <v>109</v>
      </c>
      <c r="H266" s="140">
        <v>114</v>
      </c>
      <c r="I266" s="141" t="s">
        <v>551</v>
      </c>
      <c r="J266" s="141" t="s">
        <v>569</v>
      </c>
      <c r="K266" s="141" t="s">
        <v>706</v>
      </c>
      <c r="L266" s="91" t="str">
        <f t="shared" si="10"/>
        <v/>
      </c>
      <c r="M266" s="91" t="str">
        <f t="shared" si="11"/>
        <v/>
      </c>
      <c r="N266" s="91"/>
      <c r="O266" s="91"/>
      <c r="P266" s="91"/>
      <c r="Q266" s="91"/>
      <c r="R266" s="91"/>
    </row>
    <row r="267" spans="1:18" ht="15.75" customHeight="1" thickBot="1">
      <c r="A267" s="137" t="s">
        <v>810</v>
      </c>
      <c r="B267" s="137" t="s">
        <v>811</v>
      </c>
      <c r="C267" s="140">
        <v>22.768276060000002</v>
      </c>
      <c r="D267" s="140">
        <v>0</v>
      </c>
      <c r="E267" s="140">
        <v>22.768276060000002</v>
      </c>
      <c r="F267" s="137"/>
      <c r="G267" s="140">
        <v>109</v>
      </c>
      <c r="H267" s="140">
        <v>118</v>
      </c>
      <c r="I267" s="141" t="s">
        <v>551</v>
      </c>
      <c r="J267" s="141" t="s">
        <v>580</v>
      </c>
      <c r="K267" s="141" t="s">
        <v>706</v>
      </c>
      <c r="L267" s="91" t="str">
        <f t="shared" si="10"/>
        <v/>
      </c>
      <c r="M267" s="91" t="str">
        <f t="shared" si="11"/>
        <v/>
      </c>
      <c r="N267" s="91"/>
      <c r="O267" s="91"/>
      <c r="P267" s="91"/>
      <c r="Q267" s="91"/>
      <c r="R267" s="91"/>
    </row>
    <row r="268" spans="1:18" ht="15.75" customHeight="1" thickBot="1">
      <c r="A268" s="137" t="s">
        <v>826</v>
      </c>
      <c r="B268" s="137" t="s">
        <v>824</v>
      </c>
      <c r="C268" s="140">
        <v>83.15455</v>
      </c>
      <c r="D268" s="140">
        <v>0</v>
      </c>
      <c r="E268" s="140">
        <v>83.15455</v>
      </c>
      <c r="F268" s="137"/>
      <c r="G268" s="140">
        <v>110</v>
      </c>
      <c r="H268" s="140">
        <v>112</v>
      </c>
      <c r="I268" s="141" t="s">
        <v>551</v>
      </c>
      <c r="J268" s="141" t="s">
        <v>569</v>
      </c>
      <c r="K268" s="141" t="s">
        <v>706</v>
      </c>
      <c r="L268" s="91" t="str">
        <f t="shared" si="10"/>
        <v/>
      </c>
      <c r="M268" s="91" t="str">
        <f t="shared" si="11"/>
        <v/>
      </c>
      <c r="N268" s="91"/>
      <c r="O268" s="91"/>
      <c r="P268" s="91"/>
      <c r="Q268" s="91"/>
      <c r="R268" s="91"/>
    </row>
    <row r="269" spans="1:18" ht="15.75" customHeight="1" thickBot="1">
      <c r="A269" s="137" t="s">
        <v>826</v>
      </c>
      <c r="B269" s="137" t="s">
        <v>827</v>
      </c>
      <c r="C269" s="140">
        <v>2996.277</v>
      </c>
      <c r="D269" s="140">
        <v>0</v>
      </c>
      <c r="E269" s="140">
        <v>2996.277</v>
      </c>
      <c r="F269" s="137"/>
      <c r="G269" s="140">
        <v>110</v>
      </c>
      <c r="H269" s="140">
        <v>117</v>
      </c>
      <c r="I269" s="141" t="s">
        <v>551</v>
      </c>
      <c r="J269" s="141" t="s">
        <v>582</v>
      </c>
      <c r="K269" s="141" t="s">
        <v>706</v>
      </c>
      <c r="L269" s="91" t="str">
        <f t="shared" si="10"/>
        <v/>
      </c>
      <c r="M269" s="91" t="str">
        <f t="shared" si="11"/>
        <v/>
      </c>
      <c r="N269" s="91"/>
      <c r="O269" s="91"/>
      <c r="P269" s="91"/>
      <c r="Q269" s="91"/>
      <c r="R269" s="91"/>
    </row>
    <row r="270" spans="1:18" ht="15.75" customHeight="1" thickBot="1">
      <c r="A270" s="137" t="s">
        <v>826</v>
      </c>
      <c r="B270" s="137" t="s">
        <v>811</v>
      </c>
      <c r="C270" s="140">
        <v>379.71280000000002</v>
      </c>
      <c r="D270" s="140">
        <v>0</v>
      </c>
      <c r="E270" s="140">
        <v>379.71280000000002</v>
      </c>
      <c r="F270" s="137"/>
      <c r="G270" s="140">
        <v>110</v>
      </c>
      <c r="H270" s="140">
        <v>118</v>
      </c>
      <c r="I270" s="141" t="s">
        <v>551</v>
      </c>
      <c r="J270" s="141" t="s">
        <v>580</v>
      </c>
      <c r="K270" s="141" t="s">
        <v>706</v>
      </c>
      <c r="L270" s="91" t="str">
        <f t="shared" si="10"/>
        <v/>
      </c>
      <c r="M270" s="91" t="str">
        <f t="shared" si="11"/>
        <v/>
      </c>
      <c r="N270" s="91"/>
      <c r="O270" s="91"/>
      <c r="P270" s="91"/>
      <c r="Q270" s="91"/>
      <c r="R270" s="91"/>
    </row>
    <row r="271" spans="1:18" ht="15.75" customHeight="1" thickBot="1">
      <c r="A271" s="137" t="s">
        <v>822</v>
      </c>
      <c r="B271" s="137" t="s">
        <v>824</v>
      </c>
      <c r="C271" s="140">
        <v>5400.883073</v>
      </c>
      <c r="D271" s="140">
        <v>0</v>
      </c>
      <c r="E271" s="140">
        <v>5400.883073</v>
      </c>
      <c r="F271" s="137"/>
      <c r="G271" s="140">
        <v>111</v>
      </c>
      <c r="H271" s="140">
        <v>112</v>
      </c>
      <c r="I271" s="141" t="s">
        <v>569</v>
      </c>
      <c r="J271" s="141" t="s">
        <v>569</v>
      </c>
      <c r="K271" s="141" t="s">
        <v>700</v>
      </c>
      <c r="L271" s="91" t="str">
        <f t="shared" si="10"/>
        <v/>
      </c>
      <c r="M271" s="91" t="str">
        <f t="shared" si="11"/>
        <v/>
      </c>
      <c r="N271" s="91"/>
      <c r="O271" s="91"/>
      <c r="P271" s="91"/>
      <c r="Q271" s="91"/>
      <c r="R271" s="91"/>
    </row>
    <row r="272" spans="1:18" ht="15.75" customHeight="1" thickBot="1">
      <c r="A272" s="137" t="s">
        <v>822</v>
      </c>
      <c r="B272" s="137" t="s">
        <v>828</v>
      </c>
      <c r="C272" s="140">
        <v>2707.8327319999999</v>
      </c>
      <c r="D272" s="140">
        <v>0</v>
      </c>
      <c r="E272" s="140">
        <v>2707.8327319999999</v>
      </c>
      <c r="F272" s="137"/>
      <c r="G272" s="140">
        <v>111</v>
      </c>
      <c r="H272" s="140">
        <v>115</v>
      </c>
      <c r="I272" s="141" t="s">
        <v>569</v>
      </c>
      <c r="J272" s="141" t="s">
        <v>572</v>
      </c>
      <c r="K272" s="141" t="s">
        <v>706</v>
      </c>
      <c r="L272" s="91" t="str">
        <f t="shared" si="10"/>
        <v/>
      </c>
      <c r="M272" s="91" t="str">
        <f t="shared" si="11"/>
        <v/>
      </c>
      <c r="N272" s="91"/>
      <c r="O272" s="91"/>
      <c r="P272" s="91"/>
      <c r="Q272" s="91"/>
      <c r="R272" s="91"/>
    </row>
    <row r="273" spans="1:18" ht="15.75" customHeight="1" thickBot="1">
      <c r="A273" s="137" t="s">
        <v>822</v>
      </c>
      <c r="B273" s="137" t="s">
        <v>817</v>
      </c>
      <c r="C273" s="140">
        <v>1130.114</v>
      </c>
      <c r="D273" s="140">
        <v>0</v>
      </c>
      <c r="E273" s="140">
        <v>1130.114</v>
      </c>
      <c r="F273" s="137"/>
      <c r="G273" s="140">
        <v>111</v>
      </c>
      <c r="H273" s="140">
        <v>116</v>
      </c>
      <c r="I273" s="141" t="s">
        <v>569</v>
      </c>
      <c r="J273" s="141" t="s">
        <v>582</v>
      </c>
      <c r="K273" s="141" t="s">
        <v>706</v>
      </c>
      <c r="L273" s="91" t="str">
        <f t="shared" si="10"/>
        <v/>
      </c>
      <c r="M273" s="91" t="str">
        <f t="shared" si="11"/>
        <v/>
      </c>
      <c r="N273" s="91"/>
      <c r="O273" s="91"/>
      <c r="P273" s="91"/>
      <c r="Q273" s="91"/>
      <c r="R273" s="91"/>
    </row>
    <row r="274" spans="1:18" ht="15.75" customHeight="1" thickBot="1">
      <c r="A274" s="137" t="s">
        <v>822</v>
      </c>
      <c r="B274" s="137" t="s">
        <v>829</v>
      </c>
      <c r="C274" s="140">
        <v>1397.2615760000001</v>
      </c>
      <c r="D274" s="140">
        <v>0</v>
      </c>
      <c r="E274" s="140">
        <v>1397.2615760000001</v>
      </c>
      <c r="F274" s="137"/>
      <c r="G274" s="140">
        <v>111</v>
      </c>
      <c r="H274" s="140">
        <v>122</v>
      </c>
      <c r="I274" s="141" t="s">
        <v>569</v>
      </c>
      <c r="J274" s="141" t="s">
        <v>572</v>
      </c>
      <c r="K274" s="141" t="s">
        <v>706</v>
      </c>
      <c r="L274" s="91" t="str">
        <f t="shared" si="10"/>
        <v/>
      </c>
      <c r="M274" s="91" t="str">
        <f t="shared" si="11"/>
        <v/>
      </c>
      <c r="N274" s="91"/>
      <c r="O274" s="91"/>
      <c r="P274" s="91"/>
      <c r="Q274" s="91"/>
      <c r="R274" s="91"/>
    </row>
    <row r="275" spans="1:18" ht="15.75" customHeight="1" thickBot="1">
      <c r="A275" s="137" t="s">
        <v>824</v>
      </c>
      <c r="B275" s="137" t="s">
        <v>830</v>
      </c>
      <c r="C275" s="140">
        <v>3198.643</v>
      </c>
      <c r="D275" s="140">
        <v>0</v>
      </c>
      <c r="E275" s="140">
        <v>3198.643</v>
      </c>
      <c r="F275" s="137"/>
      <c r="G275" s="140">
        <v>112</v>
      </c>
      <c r="H275" s="140">
        <v>113</v>
      </c>
      <c r="I275" s="141" t="s">
        <v>569</v>
      </c>
      <c r="J275" s="141" t="s">
        <v>569</v>
      </c>
      <c r="K275" s="141" t="s">
        <v>700</v>
      </c>
      <c r="L275" s="91" t="str">
        <f t="shared" si="10"/>
        <v/>
      </c>
      <c r="M275" s="91" t="str">
        <f t="shared" si="11"/>
        <v/>
      </c>
      <c r="N275" s="91"/>
      <c r="O275" s="91"/>
      <c r="P275" s="91"/>
      <c r="Q275" s="91"/>
      <c r="R275" s="91"/>
    </row>
    <row r="276" spans="1:18" ht="15.75" customHeight="1" thickBot="1">
      <c r="A276" s="137" t="s">
        <v>824</v>
      </c>
      <c r="B276" s="137" t="s">
        <v>825</v>
      </c>
      <c r="C276" s="140">
        <v>2557.5239999999999</v>
      </c>
      <c r="D276" s="140">
        <v>0</v>
      </c>
      <c r="E276" s="140">
        <v>2557.5239999999999</v>
      </c>
      <c r="F276" s="137"/>
      <c r="G276" s="140">
        <v>112</v>
      </c>
      <c r="H276" s="140">
        <v>114</v>
      </c>
      <c r="I276" s="141" t="s">
        <v>569</v>
      </c>
      <c r="J276" s="141" t="s">
        <v>569</v>
      </c>
      <c r="K276" s="141" t="s">
        <v>700</v>
      </c>
      <c r="L276" s="91" t="str">
        <f t="shared" si="10"/>
        <v/>
      </c>
      <c r="M276" s="91" t="str">
        <f t="shared" si="11"/>
        <v/>
      </c>
      <c r="N276" s="91"/>
      <c r="O276" s="91"/>
      <c r="P276" s="91"/>
      <c r="Q276" s="91"/>
      <c r="R276" s="91"/>
    </row>
    <row r="277" spans="1:18" ht="15.75" customHeight="1" thickBot="1">
      <c r="A277" s="137" t="s">
        <v>824</v>
      </c>
      <c r="B277" s="137" t="s">
        <v>828</v>
      </c>
      <c r="C277" s="140">
        <v>1640.8689999999999</v>
      </c>
      <c r="D277" s="140">
        <v>0</v>
      </c>
      <c r="E277" s="140">
        <v>1640.8689999999999</v>
      </c>
      <c r="F277" s="137"/>
      <c r="G277" s="140">
        <v>112</v>
      </c>
      <c r="H277" s="140">
        <v>115</v>
      </c>
      <c r="I277" s="141" t="s">
        <v>569</v>
      </c>
      <c r="J277" s="141" t="s">
        <v>572</v>
      </c>
      <c r="K277" s="141" t="s">
        <v>706</v>
      </c>
      <c r="L277" s="91" t="str">
        <f t="shared" si="10"/>
        <v/>
      </c>
      <c r="M277" s="91" t="str">
        <f t="shared" si="11"/>
        <v/>
      </c>
      <c r="N277" s="91"/>
      <c r="O277" s="91"/>
      <c r="P277" s="91"/>
      <c r="Q277" s="91"/>
      <c r="R277" s="91"/>
    </row>
    <row r="278" spans="1:18" ht="15.75" customHeight="1" thickBot="1">
      <c r="A278" s="137" t="s">
        <v>824</v>
      </c>
      <c r="B278" s="137" t="s">
        <v>817</v>
      </c>
      <c r="C278" s="140">
        <v>2407.7620000000002</v>
      </c>
      <c r="D278" s="140">
        <v>0</v>
      </c>
      <c r="E278" s="140">
        <v>2407.7620000000002</v>
      </c>
      <c r="F278" s="137"/>
      <c r="G278" s="140">
        <v>112</v>
      </c>
      <c r="H278" s="140">
        <v>116</v>
      </c>
      <c r="I278" s="141" t="s">
        <v>569</v>
      </c>
      <c r="J278" s="141" t="s">
        <v>582</v>
      </c>
      <c r="K278" s="141" t="s">
        <v>706</v>
      </c>
      <c r="L278" s="91" t="str">
        <f t="shared" si="10"/>
        <v/>
      </c>
      <c r="M278" s="91" t="str">
        <f t="shared" si="11"/>
        <v/>
      </c>
      <c r="N278" s="91"/>
      <c r="O278" s="91"/>
      <c r="P278" s="91"/>
      <c r="Q278" s="91"/>
      <c r="R278" s="91"/>
    </row>
    <row r="279" spans="1:18" ht="15.75" customHeight="1" thickBot="1">
      <c r="A279" s="137" t="s">
        <v>824</v>
      </c>
      <c r="B279" s="137" t="s">
        <v>827</v>
      </c>
      <c r="C279" s="140">
        <v>1045.597</v>
      </c>
      <c r="D279" s="140">
        <v>0</v>
      </c>
      <c r="E279" s="140">
        <v>1045.597</v>
      </c>
      <c r="F279" s="137"/>
      <c r="G279" s="140">
        <v>112</v>
      </c>
      <c r="H279" s="140">
        <v>117</v>
      </c>
      <c r="I279" s="141" t="s">
        <v>569</v>
      </c>
      <c r="J279" s="141" t="s">
        <v>582</v>
      </c>
      <c r="K279" s="141" t="s">
        <v>706</v>
      </c>
      <c r="L279" s="91" t="str">
        <f t="shared" si="10"/>
        <v/>
      </c>
      <c r="M279" s="91" t="str">
        <f t="shared" si="11"/>
        <v/>
      </c>
      <c r="N279" s="91"/>
      <c r="O279" s="91"/>
      <c r="P279" s="91"/>
      <c r="Q279" s="91"/>
      <c r="R279" s="91"/>
    </row>
    <row r="280" spans="1:18" ht="15.75" customHeight="1" thickBot="1">
      <c r="A280" s="137" t="s">
        <v>830</v>
      </c>
      <c r="B280" s="137" t="s">
        <v>825</v>
      </c>
      <c r="C280" s="140">
        <v>2489.3249999999998</v>
      </c>
      <c r="D280" s="140">
        <v>0</v>
      </c>
      <c r="E280" s="140">
        <v>2489.3249999999998</v>
      </c>
      <c r="F280" s="137"/>
      <c r="G280" s="140">
        <v>113</v>
      </c>
      <c r="H280" s="140">
        <v>114</v>
      </c>
      <c r="I280" s="141" t="s">
        <v>569</v>
      </c>
      <c r="J280" s="141" t="s">
        <v>569</v>
      </c>
      <c r="K280" s="141" t="s">
        <v>700</v>
      </c>
      <c r="L280" s="91" t="str">
        <f t="shared" si="10"/>
        <v/>
      </c>
      <c r="M280" s="91" t="str">
        <f t="shared" si="11"/>
        <v/>
      </c>
      <c r="N280" s="91"/>
      <c r="O280" s="91"/>
      <c r="P280" s="91"/>
      <c r="Q280" s="91"/>
      <c r="R280" s="91"/>
    </row>
    <row r="281" spans="1:18" ht="15.75" customHeight="1" thickBot="1">
      <c r="A281" s="137" t="s">
        <v>828</v>
      </c>
      <c r="B281" s="137" t="s">
        <v>817</v>
      </c>
      <c r="C281" s="140">
        <v>2196.172</v>
      </c>
      <c r="D281" s="140">
        <v>0</v>
      </c>
      <c r="E281" s="140">
        <v>2196.172</v>
      </c>
      <c r="F281" s="137"/>
      <c r="G281" s="140">
        <v>115</v>
      </c>
      <c r="H281" s="140">
        <v>116</v>
      </c>
      <c r="I281" s="141" t="s">
        <v>572</v>
      </c>
      <c r="J281" s="141" t="s">
        <v>582</v>
      </c>
      <c r="K281" s="141" t="s">
        <v>706</v>
      </c>
      <c r="L281" s="91" t="str">
        <f t="shared" si="10"/>
        <v/>
      </c>
      <c r="M281" s="91" t="str">
        <f t="shared" si="11"/>
        <v/>
      </c>
      <c r="N281" s="91"/>
      <c r="O281" s="91"/>
      <c r="P281" s="91"/>
      <c r="Q281" s="91"/>
      <c r="R281" s="91"/>
    </row>
    <row r="282" spans="1:18" ht="15.75" customHeight="1" thickBot="1">
      <c r="A282" s="137" t="s">
        <v>828</v>
      </c>
      <c r="B282" s="137" t="s">
        <v>829</v>
      </c>
      <c r="C282" s="140">
        <v>2231.1495669999999</v>
      </c>
      <c r="D282" s="140">
        <v>0</v>
      </c>
      <c r="E282" s="140">
        <v>2231.1495669999999</v>
      </c>
      <c r="F282" s="137"/>
      <c r="G282" s="140">
        <v>115</v>
      </c>
      <c r="H282" s="140">
        <v>122</v>
      </c>
      <c r="I282" s="141" t="s">
        <v>572</v>
      </c>
      <c r="J282" s="141" t="s">
        <v>572</v>
      </c>
      <c r="K282" s="141" t="s">
        <v>700</v>
      </c>
      <c r="L282" s="91" t="str">
        <f t="shared" si="10"/>
        <v/>
      </c>
      <c r="M282" s="91" t="str">
        <f t="shared" si="11"/>
        <v/>
      </c>
      <c r="N282" s="91"/>
      <c r="O282" s="91"/>
      <c r="P282" s="91"/>
      <c r="Q282" s="91"/>
      <c r="R282" s="91"/>
    </row>
    <row r="283" spans="1:18" ht="15.75" customHeight="1" thickBot="1">
      <c r="A283" s="137" t="s">
        <v>817</v>
      </c>
      <c r="B283" s="137" t="s">
        <v>827</v>
      </c>
      <c r="C283" s="140">
        <v>3363.4749999999999</v>
      </c>
      <c r="D283" s="140">
        <v>0</v>
      </c>
      <c r="E283" s="140">
        <v>3363.4749999999999</v>
      </c>
      <c r="F283" s="137"/>
      <c r="G283" s="140">
        <v>116</v>
      </c>
      <c r="H283" s="140">
        <v>117</v>
      </c>
      <c r="I283" s="141" t="s">
        <v>582</v>
      </c>
      <c r="J283" s="141" t="s">
        <v>582</v>
      </c>
      <c r="K283" s="141" t="s">
        <v>700</v>
      </c>
      <c r="L283" s="91" t="str">
        <f t="shared" si="10"/>
        <v/>
      </c>
      <c r="M283" s="91" t="str">
        <f t="shared" si="11"/>
        <v/>
      </c>
      <c r="N283" s="91"/>
      <c r="O283" s="91"/>
      <c r="P283" s="91"/>
      <c r="Q283" s="91"/>
      <c r="R283" s="91"/>
    </row>
    <row r="284" spans="1:18" ht="15.75" customHeight="1" thickBot="1">
      <c r="A284" s="137" t="s">
        <v>817</v>
      </c>
      <c r="B284" s="137" t="s">
        <v>811</v>
      </c>
      <c r="C284" s="140">
        <v>425.40309999999999</v>
      </c>
      <c r="D284" s="140">
        <v>0</v>
      </c>
      <c r="E284" s="140">
        <v>425.40309999999999</v>
      </c>
      <c r="F284" s="137"/>
      <c r="G284" s="140">
        <v>116</v>
      </c>
      <c r="H284" s="140">
        <v>118</v>
      </c>
      <c r="I284" s="141" t="s">
        <v>582</v>
      </c>
      <c r="J284" s="141" t="s">
        <v>580</v>
      </c>
      <c r="K284" s="141" t="s">
        <v>706</v>
      </c>
      <c r="L284" s="91" t="str">
        <f t="shared" si="10"/>
        <v/>
      </c>
      <c r="M284" s="91" t="str">
        <f t="shared" si="11"/>
        <v/>
      </c>
      <c r="N284" s="91"/>
      <c r="O284" s="91"/>
      <c r="P284" s="91"/>
      <c r="Q284" s="91"/>
      <c r="R284" s="91"/>
    </row>
    <row r="285" spans="1:18" ht="15.75" customHeight="1" thickBot="1">
      <c r="A285" s="137" t="s">
        <v>817</v>
      </c>
      <c r="B285" s="137" t="s">
        <v>831</v>
      </c>
      <c r="C285" s="140">
        <v>296.33797800000002</v>
      </c>
      <c r="D285" s="140">
        <v>0</v>
      </c>
      <c r="E285" s="140">
        <v>296.33797800000002</v>
      </c>
      <c r="F285" s="137"/>
      <c r="G285" s="140">
        <v>116</v>
      </c>
      <c r="H285" s="140">
        <v>120</v>
      </c>
      <c r="I285" s="141" t="s">
        <v>582</v>
      </c>
      <c r="J285" s="141" t="s">
        <v>572</v>
      </c>
      <c r="K285" s="141" t="s">
        <v>706</v>
      </c>
      <c r="L285" s="91" t="str">
        <f t="shared" si="10"/>
        <v/>
      </c>
      <c r="M285" s="91" t="str">
        <f t="shared" si="11"/>
        <v/>
      </c>
      <c r="N285" s="91"/>
      <c r="O285" s="91"/>
      <c r="P285" s="91"/>
      <c r="Q285" s="91"/>
      <c r="R285" s="91"/>
    </row>
    <row r="286" spans="1:18" ht="15.75" customHeight="1" thickBot="1">
      <c r="A286" s="137" t="s">
        <v>817</v>
      </c>
      <c r="B286" s="137" t="s">
        <v>818</v>
      </c>
      <c r="C286" s="140">
        <v>3075.1460000000002</v>
      </c>
      <c r="D286" s="140">
        <v>0</v>
      </c>
      <c r="E286" s="140">
        <v>3075.1460000000002</v>
      </c>
      <c r="F286" s="137"/>
      <c r="G286" s="140">
        <v>116</v>
      </c>
      <c r="H286" s="140">
        <v>121</v>
      </c>
      <c r="I286" s="141" t="s">
        <v>582</v>
      </c>
      <c r="J286" s="141" t="s">
        <v>554</v>
      </c>
      <c r="K286" s="141" t="s">
        <v>706</v>
      </c>
      <c r="L286" s="91" t="str">
        <f t="shared" si="10"/>
        <v/>
      </c>
      <c r="M286" s="91" t="str">
        <f t="shared" si="11"/>
        <v/>
      </c>
      <c r="N286" s="91"/>
      <c r="O286" s="91"/>
      <c r="P286" s="91"/>
      <c r="Q286" s="91"/>
      <c r="R286" s="91"/>
    </row>
    <row r="287" spans="1:18" ht="15.75" customHeight="1" thickBot="1">
      <c r="A287" s="137" t="s">
        <v>827</v>
      </c>
      <c r="B287" s="137" t="s">
        <v>811</v>
      </c>
      <c r="C287" s="140">
        <v>8936.8842349999995</v>
      </c>
      <c r="D287" s="140">
        <v>0</v>
      </c>
      <c r="E287" s="140">
        <v>8936.8842349999995</v>
      </c>
      <c r="F287" s="137"/>
      <c r="G287" s="140">
        <v>117</v>
      </c>
      <c r="H287" s="140">
        <v>118</v>
      </c>
      <c r="I287" s="141" t="s">
        <v>582</v>
      </c>
      <c r="J287" s="141" t="s">
        <v>580</v>
      </c>
      <c r="K287" s="141" t="s">
        <v>706</v>
      </c>
      <c r="L287" s="91" t="str">
        <f t="shared" si="10"/>
        <v/>
      </c>
      <c r="M287" s="91" t="str">
        <f t="shared" si="11"/>
        <v/>
      </c>
      <c r="N287" s="91"/>
      <c r="O287" s="91"/>
      <c r="P287" s="91"/>
      <c r="Q287" s="91"/>
      <c r="R287" s="91"/>
    </row>
    <row r="288" spans="1:18" ht="15.75" customHeight="1" thickBot="1">
      <c r="A288" s="137" t="s">
        <v>832</v>
      </c>
      <c r="B288" s="137" t="s">
        <v>829</v>
      </c>
      <c r="C288" s="140">
        <v>2530.1311350000001</v>
      </c>
      <c r="D288" s="140">
        <v>0</v>
      </c>
      <c r="E288" s="140">
        <v>2530.1311350000001</v>
      </c>
      <c r="F288" s="137"/>
      <c r="G288" s="140">
        <v>119</v>
      </c>
      <c r="H288" s="140">
        <v>122</v>
      </c>
      <c r="I288" s="141" t="s">
        <v>572</v>
      </c>
      <c r="J288" s="141" t="s">
        <v>572</v>
      </c>
      <c r="K288" s="141" t="s">
        <v>700</v>
      </c>
      <c r="L288" s="91" t="str">
        <f t="shared" si="10"/>
        <v/>
      </c>
      <c r="M288" s="91" t="str">
        <f t="shared" si="11"/>
        <v/>
      </c>
      <c r="N288" s="91"/>
      <c r="O288" s="91"/>
      <c r="P288" s="91"/>
      <c r="Q288" s="91"/>
      <c r="R288" s="91"/>
    </row>
    <row r="289" spans="1:18" ht="15.75" customHeight="1" thickBot="1">
      <c r="A289" s="137" t="s">
        <v>831</v>
      </c>
      <c r="B289" s="137" t="s">
        <v>818</v>
      </c>
      <c r="C289" s="140">
        <v>379.93170300000003</v>
      </c>
      <c r="D289" s="140">
        <v>0</v>
      </c>
      <c r="E289" s="140">
        <v>379.93170300000003</v>
      </c>
      <c r="F289" s="137"/>
      <c r="G289" s="140">
        <v>120</v>
      </c>
      <c r="H289" s="140">
        <v>121</v>
      </c>
      <c r="I289" s="141" t="s">
        <v>572</v>
      </c>
      <c r="J289" s="141" t="s">
        <v>554</v>
      </c>
      <c r="K289" s="141" t="s">
        <v>706</v>
      </c>
      <c r="L289" s="91" t="str">
        <f t="shared" si="10"/>
        <v/>
      </c>
      <c r="M289" s="91" t="str">
        <f t="shared" si="11"/>
        <v/>
      </c>
      <c r="N289" s="91"/>
      <c r="O289" s="91"/>
      <c r="P289" s="91"/>
      <c r="Q289" s="91"/>
      <c r="R289" s="91"/>
    </row>
    <row r="290" spans="1:18" ht="15.75" customHeight="1" thickBot="1">
      <c r="A290" s="137" t="s">
        <v>831</v>
      </c>
      <c r="B290" s="137" t="s">
        <v>829</v>
      </c>
      <c r="C290" s="140">
        <v>205.38176290000001</v>
      </c>
      <c r="D290" s="140">
        <v>0</v>
      </c>
      <c r="E290" s="140">
        <v>205.38176290000001</v>
      </c>
      <c r="F290" s="137"/>
      <c r="G290" s="140">
        <v>120</v>
      </c>
      <c r="H290" s="140">
        <v>122</v>
      </c>
      <c r="I290" s="141" t="s">
        <v>572</v>
      </c>
      <c r="J290" s="141" t="s">
        <v>572</v>
      </c>
      <c r="K290" s="141" t="s">
        <v>700</v>
      </c>
      <c r="L290" s="91" t="str">
        <f t="shared" si="10"/>
        <v/>
      </c>
      <c r="M290" s="91" t="str">
        <f t="shared" si="11"/>
        <v/>
      </c>
      <c r="N290" s="91"/>
      <c r="O290" s="91"/>
      <c r="P290" s="91"/>
      <c r="Q290" s="91"/>
      <c r="R290" s="91"/>
    </row>
    <row r="291" spans="1:18" ht="15.75" customHeight="1" thickBot="1">
      <c r="A291" s="137" t="s">
        <v>818</v>
      </c>
      <c r="B291" s="137" t="s">
        <v>829</v>
      </c>
      <c r="C291" s="140">
        <v>59.903014169999999</v>
      </c>
      <c r="D291" s="140">
        <v>0</v>
      </c>
      <c r="E291" s="140">
        <v>59.903014169999999</v>
      </c>
      <c r="F291" s="137"/>
      <c r="G291" s="140">
        <v>121</v>
      </c>
      <c r="H291" s="140">
        <v>122</v>
      </c>
      <c r="I291" s="141" t="s">
        <v>554</v>
      </c>
      <c r="J291" s="141" t="s">
        <v>572</v>
      </c>
      <c r="K291" s="141" t="s">
        <v>706</v>
      </c>
      <c r="L291" s="91" t="str">
        <f t="shared" si="10"/>
        <v/>
      </c>
      <c r="M291" s="91" t="str">
        <f t="shared" si="11"/>
        <v/>
      </c>
      <c r="N291" s="91"/>
      <c r="O291" s="91"/>
      <c r="P291" s="91"/>
      <c r="Q291" s="91"/>
      <c r="R291" s="91"/>
    </row>
    <row r="292" spans="1:18" ht="15.75" customHeight="1" thickBot="1">
      <c r="A292" s="137" t="s">
        <v>818</v>
      </c>
      <c r="B292" s="137" t="s">
        <v>819</v>
      </c>
      <c r="C292" s="140">
        <v>1106.304079</v>
      </c>
      <c r="D292" s="140">
        <v>0</v>
      </c>
      <c r="E292" s="140">
        <v>1106.304079</v>
      </c>
      <c r="F292" s="137"/>
      <c r="G292" s="140">
        <v>121</v>
      </c>
      <c r="H292" s="140">
        <v>123</v>
      </c>
      <c r="I292" s="141" t="s">
        <v>554</v>
      </c>
      <c r="J292" s="141" t="s">
        <v>554</v>
      </c>
      <c r="K292" s="141" t="s">
        <v>700</v>
      </c>
      <c r="L292" s="91" t="str">
        <f t="shared" si="10"/>
        <v/>
      </c>
      <c r="M292" s="91" t="str">
        <f t="shared" si="11"/>
        <v/>
      </c>
      <c r="N292" s="91"/>
      <c r="O292" s="91"/>
      <c r="P292" s="91"/>
      <c r="Q292" s="91"/>
      <c r="R292" s="91"/>
    </row>
    <row r="293" spans="1:18" ht="15.75" customHeight="1" thickBot="1">
      <c r="A293" s="137" t="s">
        <v>829</v>
      </c>
      <c r="B293" s="137" t="s">
        <v>819</v>
      </c>
      <c r="C293" s="140">
        <v>6209.39</v>
      </c>
      <c r="D293" s="140">
        <v>0</v>
      </c>
      <c r="E293" s="140">
        <v>6209.39</v>
      </c>
      <c r="F293" s="137"/>
      <c r="G293" s="140">
        <v>122</v>
      </c>
      <c r="H293" s="140">
        <v>123</v>
      </c>
      <c r="I293" s="141" t="s">
        <v>572</v>
      </c>
      <c r="J293" s="141" t="s">
        <v>554</v>
      </c>
      <c r="K293" s="141" t="s">
        <v>706</v>
      </c>
      <c r="L293" s="91" t="str">
        <f t="shared" si="10"/>
        <v/>
      </c>
      <c r="M293" s="91" t="str">
        <f t="shared" si="11"/>
        <v/>
      </c>
      <c r="N293" s="91"/>
      <c r="O293" s="91"/>
      <c r="P293" s="91"/>
      <c r="Q293" s="91"/>
      <c r="R293" s="91"/>
    </row>
    <row r="294" spans="1:18" ht="15.75" customHeight="1" thickBot="1">
      <c r="A294" s="137" t="s">
        <v>829</v>
      </c>
      <c r="B294" s="137" t="s">
        <v>833</v>
      </c>
      <c r="C294" s="140">
        <v>976.87990000000002</v>
      </c>
      <c r="D294" s="140">
        <v>0</v>
      </c>
      <c r="E294" s="140">
        <v>976.87990000000002</v>
      </c>
      <c r="F294" s="137"/>
      <c r="G294" s="140">
        <v>122</v>
      </c>
      <c r="H294" s="140">
        <v>125</v>
      </c>
      <c r="I294" s="141" t="s">
        <v>572</v>
      </c>
      <c r="J294" s="141" t="s">
        <v>542</v>
      </c>
      <c r="K294" s="141" t="s">
        <v>706</v>
      </c>
      <c r="L294" s="91" t="str">
        <f t="shared" si="10"/>
        <v/>
      </c>
      <c r="M294" s="91" t="str">
        <f t="shared" si="11"/>
        <v/>
      </c>
      <c r="N294" s="91"/>
      <c r="O294" s="91"/>
      <c r="P294" s="91"/>
      <c r="Q294" s="91"/>
      <c r="R294" s="91"/>
    </row>
    <row r="295" spans="1:18" ht="15.75" customHeight="1" thickBot="1">
      <c r="A295" s="137" t="s">
        <v>829</v>
      </c>
      <c r="B295" s="137" t="s">
        <v>834</v>
      </c>
      <c r="C295" s="140">
        <v>8384.0433269999994</v>
      </c>
      <c r="D295" s="140">
        <v>0</v>
      </c>
      <c r="E295" s="140">
        <v>8384.0433269999994</v>
      </c>
      <c r="F295" s="137"/>
      <c r="G295" s="140">
        <v>122</v>
      </c>
      <c r="H295" s="140">
        <v>126</v>
      </c>
      <c r="I295" s="141" t="s">
        <v>572</v>
      </c>
      <c r="J295" s="141" t="s">
        <v>564</v>
      </c>
      <c r="K295" s="141" t="s">
        <v>706</v>
      </c>
      <c r="L295" s="91" t="str">
        <f t="shared" si="10"/>
        <v/>
      </c>
      <c r="M295" s="91" t="str">
        <f t="shared" si="11"/>
        <v/>
      </c>
      <c r="N295" s="91"/>
      <c r="O295" s="91"/>
      <c r="P295" s="91"/>
      <c r="Q295" s="91"/>
      <c r="R295" s="91"/>
    </row>
    <row r="296" spans="1:18" ht="15.75" customHeight="1" thickBot="1">
      <c r="A296" s="137" t="s">
        <v>829</v>
      </c>
      <c r="B296" s="137" t="s">
        <v>835</v>
      </c>
      <c r="C296" s="140">
        <v>846.50997150000001</v>
      </c>
      <c r="D296" s="140">
        <v>0</v>
      </c>
      <c r="E296" s="140">
        <v>846.50997150000001</v>
      </c>
      <c r="F296" s="137"/>
      <c r="G296" s="140">
        <v>122</v>
      </c>
      <c r="H296" s="140">
        <v>127</v>
      </c>
      <c r="I296" s="141" t="s">
        <v>572</v>
      </c>
      <c r="J296" s="141" t="s">
        <v>566</v>
      </c>
      <c r="K296" s="141" t="s">
        <v>706</v>
      </c>
      <c r="L296" s="91" t="str">
        <f t="shared" si="10"/>
        <v/>
      </c>
      <c r="M296" s="91" t="str">
        <f t="shared" si="11"/>
        <v/>
      </c>
      <c r="N296" s="91"/>
      <c r="O296" s="91"/>
      <c r="P296" s="91"/>
      <c r="Q296" s="91"/>
      <c r="R296" s="91"/>
    </row>
    <row r="297" spans="1:18" ht="15.75" customHeight="1" thickBot="1">
      <c r="A297" s="137" t="s">
        <v>819</v>
      </c>
      <c r="B297" s="137" t="s">
        <v>836</v>
      </c>
      <c r="C297" s="140">
        <v>268.02882799999998</v>
      </c>
      <c r="D297" s="140">
        <v>0</v>
      </c>
      <c r="E297" s="140">
        <v>268.02882799999998</v>
      </c>
      <c r="F297" s="137"/>
      <c r="G297" s="140">
        <v>123</v>
      </c>
      <c r="H297" s="140">
        <v>124</v>
      </c>
      <c r="I297" s="141" t="s">
        <v>554</v>
      </c>
      <c r="J297" s="141" t="s">
        <v>580</v>
      </c>
      <c r="K297" s="141" t="s">
        <v>706</v>
      </c>
      <c r="L297" s="91" t="str">
        <f t="shared" si="10"/>
        <v/>
      </c>
      <c r="M297" s="91" t="str">
        <f t="shared" si="11"/>
        <v/>
      </c>
      <c r="N297" s="91"/>
      <c r="O297" s="91"/>
      <c r="P297" s="91"/>
      <c r="Q297" s="91"/>
      <c r="R297" s="91"/>
    </row>
    <row r="298" spans="1:18" ht="15.75" customHeight="1" thickBot="1">
      <c r="A298" s="137" t="s">
        <v>819</v>
      </c>
      <c r="B298" s="137" t="s">
        <v>833</v>
      </c>
      <c r="C298" s="140">
        <v>2749.8180000000002</v>
      </c>
      <c r="D298" s="140">
        <v>0</v>
      </c>
      <c r="E298" s="140">
        <v>2749.8180000000002</v>
      </c>
      <c r="F298" s="137"/>
      <c r="G298" s="140">
        <v>123</v>
      </c>
      <c r="H298" s="140">
        <v>125</v>
      </c>
      <c r="I298" s="141" t="s">
        <v>554</v>
      </c>
      <c r="J298" s="141" t="s">
        <v>542</v>
      </c>
      <c r="K298" s="141" t="s">
        <v>706</v>
      </c>
      <c r="L298" s="91" t="str">
        <f t="shared" si="10"/>
        <v/>
      </c>
      <c r="M298" s="91" t="str">
        <f t="shared" si="11"/>
        <v/>
      </c>
      <c r="N298" s="91"/>
      <c r="O298" s="91"/>
      <c r="P298" s="91"/>
      <c r="Q298" s="91"/>
      <c r="R298" s="91"/>
    </row>
    <row r="299" spans="1:18" ht="15.75" customHeight="1" thickBot="1">
      <c r="A299" s="137" t="s">
        <v>833</v>
      </c>
      <c r="B299" s="137" t="s">
        <v>834</v>
      </c>
      <c r="C299" s="140">
        <v>4250.1928120000002</v>
      </c>
      <c r="D299" s="140">
        <v>0</v>
      </c>
      <c r="E299" s="140">
        <v>4250.1928120000002</v>
      </c>
      <c r="F299" s="137"/>
      <c r="G299" s="140">
        <v>125</v>
      </c>
      <c r="H299" s="140">
        <v>126</v>
      </c>
      <c r="I299" s="141" t="s">
        <v>542</v>
      </c>
      <c r="J299" s="141" t="s">
        <v>564</v>
      </c>
      <c r="K299" s="141" t="s">
        <v>706</v>
      </c>
      <c r="L299" s="91" t="str">
        <f t="shared" si="10"/>
        <v/>
      </c>
      <c r="M299" s="91" t="str">
        <f t="shared" si="11"/>
        <v/>
      </c>
      <c r="N299" s="91"/>
      <c r="O299" s="91"/>
      <c r="P299" s="91"/>
      <c r="Q299" s="91"/>
      <c r="R299" s="91"/>
    </row>
    <row r="300" spans="1:18" ht="15.75" customHeight="1" thickBot="1">
      <c r="A300" s="137" t="s">
        <v>834</v>
      </c>
      <c r="B300" s="137" t="s">
        <v>835</v>
      </c>
      <c r="C300" s="140">
        <v>1153.4900279999999</v>
      </c>
      <c r="D300" s="140">
        <v>0</v>
      </c>
      <c r="E300" s="140">
        <v>1153.4900279999999</v>
      </c>
      <c r="F300" s="137"/>
      <c r="G300" s="140">
        <v>126</v>
      </c>
      <c r="H300" s="140">
        <v>127</v>
      </c>
      <c r="I300" s="141" t="s">
        <v>564</v>
      </c>
      <c r="J300" s="141" t="s">
        <v>566</v>
      </c>
      <c r="K300" s="141" t="s">
        <v>706</v>
      </c>
      <c r="L300" s="91" t="str">
        <f t="shared" si="10"/>
        <v/>
      </c>
      <c r="M300" s="91" t="str">
        <f t="shared" si="11"/>
        <v/>
      </c>
      <c r="N300" s="91"/>
      <c r="O300" s="91"/>
      <c r="P300" s="91"/>
      <c r="Q300" s="91"/>
      <c r="R300" s="91"/>
    </row>
    <row r="301" spans="1:18" ht="15.75" customHeight="1" thickBot="1">
      <c r="A301" s="137" t="s">
        <v>835</v>
      </c>
      <c r="B301" s="137" t="s">
        <v>837</v>
      </c>
      <c r="C301" s="140">
        <v>4000</v>
      </c>
      <c r="D301" s="140">
        <v>0</v>
      </c>
      <c r="E301" s="140">
        <v>4000</v>
      </c>
      <c r="F301" s="137"/>
      <c r="G301" s="140">
        <v>127</v>
      </c>
      <c r="H301" s="140">
        <v>128</v>
      </c>
      <c r="I301" s="141" t="s">
        <v>566</v>
      </c>
      <c r="J301" s="141" t="s">
        <v>566</v>
      </c>
      <c r="K301" s="141" t="s">
        <v>700</v>
      </c>
      <c r="L301" s="91" t="str">
        <f t="shared" si="10"/>
        <v/>
      </c>
      <c r="M301" s="91" t="str">
        <f t="shared" si="11"/>
        <v/>
      </c>
      <c r="N301" s="91"/>
      <c r="O301" s="91"/>
      <c r="P301" s="91"/>
      <c r="Q301" s="91"/>
      <c r="R301" s="91"/>
    </row>
    <row r="302" spans="1:18" ht="15.75" customHeight="1" thickBot="1">
      <c r="A302" s="137" t="s">
        <v>835</v>
      </c>
      <c r="B302" s="137" t="s">
        <v>838</v>
      </c>
      <c r="C302" s="140">
        <v>241.659414</v>
      </c>
      <c r="D302" s="140">
        <v>0</v>
      </c>
      <c r="E302" s="140">
        <v>241.659414</v>
      </c>
      <c r="F302" s="137"/>
      <c r="G302" s="140">
        <v>127</v>
      </c>
      <c r="H302" s="140">
        <v>129</v>
      </c>
      <c r="I302" s="141" t="s">
        <v>566</v>
      </c>
      <c r="J302" s="141" t="s">
        <v>579</v>
      </c>
      <c r="K302" s="141" t="s">
        <v>706</v>
      </c>
      <c r="L302" s="91" t="str">
        <f t="shared" si="10"/>
        <v/>
      </c>
      <c r="M302" s="91" t="str">
        <f t="shared" si="11"/>
        <v/>
      </c>
      <c r="N302" s="91"/>
      <c r="O302" s="91"/>
      <c r="P302" s="91"/>
      <c r="Q302" s="91"/>
      <c r="R302" s="91"/>
    </row>
    <row r="303" spans="1:18" ht="15.75" customHeight="1" thickBot="1">
      <c r="A303" s="137" t="s">
        <v>835</v>
      </c>
      <c r="B303" s="137" t="s">
        <v>839</v>
      </c>
      <c r="C303" s="140">
        <v>653.49579340000003</v>
      </c>
      <c r="D303" s="140">
        <v>0</v>
      </c>
      <c r="E303" s="140">
        <v>653.49579340000003</v>
      </c>
      <c r="F303" s="137"/>
      <c r="G303" s="140">
        <v>127</v>
      </c>
      <c r="H303" s="140">
        <v>131</v>
      </c>
      <c r="I303" s="141" t="s">
        <v>566</v>
      </c>
      <c r="J303" s="141" t="s">
        <v>555</v>
      </c>
      <c r="K303" s="141" t="s">
        <v>706</v>
      </c>
      <c r="L303" s="91" t="str">
        <f t="shared" si="10"/>
        <v/>
      </c>
      <c r="M303" s="91" t="str">
        <f t="shared" si="11"/>
        <v/>
      </c>
      <c r="N303" s="91"/>
      <c r="O303" s="91"/>
      <c r="P303" s="91"/>
      <c r="Q303" s="91"/>
      <c r="R303" s="91"/>
    </row>
    <row r="304" spans="1:18" ht="15.75" customHeight="1" thickBot="1">
      <c r="A304" s="137" t="s">
        <v>835</v>
      </c>
      <c r="B304" s="137" t="s">
        <v>840</v>
      </c>
      <c r="C304" s="140">
        <v>504.84479260000001</v>
      </c>
      <c r="D304" s="140">
        <v>0</v>
      </c>
      <c r="E304" s="140">
        <v>504.84479260000001</v>
      </c>
      <c r="F304" s="137"/>
      <c r="G304" s="140">
        <v>127</v>
      </c>
      <c r="H304" s="140">
        <v>132</v>
      </c>
      <c r="I304" s="141" t="s">
        <v>566</v>
      </c>
      <c r="J304" s="141" t="s">
        <v>541</v>
      </c>
      <c r="K304" s="141" t="s">
        <v>706</v>
      </c>
      <c r="L304" s="91" t="str">
        <f t="shared" si="10"/>
        <v/>
      </c>
      <c r="M304" s="91" t="str">
        <f t="shared" si="11"/>
        <v/>
      </c>
      <c r="N304" s="91"/>
      <c r="O304" s="91"/>
      <c r="P304" s="91"/>
      <c r="Q304" s="91"/>
      <c r="R304" s="91"/>
    </row>
    <row r="305" spans="1:18" ht="15.75" customHeight="1" thickBot="1">
      <c r="A305" s="137" t="s">
        <v>837</v>
      </c>
      <c r="B305" s="137" t="s">
        <v>840</v>
      </c>
      <c r="C305" s="140">
        <v>634</v>
      </c>
      <c r="D305" s="140">
        <v>0</v>
      </c>
      <c r="E305" s="140">
        <v>634</v>
      </c>
      <c r="F305" s="137"/>
      <c r="G305" s="140">
        <v>128</v>
      </c>
      <c r="H305" s="140">
        <v>132</v>
      </c>
      <c r="I305" s="141" t="s">
        <v>566</v>
      </c>
      <c r="J305" s="141" t="s">
        <v>541</v>
      </c>
      <c r="K305" s="141" t="s">
        <v>706</v>
      </c>
      <c r="L305" s="91" t="str">
        <f t="shared" si="10"/>
        <v/>
      </c>
      <c r="M305" s="91" t="str">
        <f t="shared" si="11"/>
        <v/>
      </c>
      <c r="N305" s="91"/>
      <c r="O305" s="91"/>
      <c r="P305" s="91"/>
      <c r="Q305" s="91"/>
      <c r="R305" s="91"/>
    </row>
    <row r="306" spans="1:18" ht="15.75" customHeight="1" thickBot="1">
      <c r="A306" s="137" t="s">
        <v>838</v>
      </c>
      <c r="B306" s="137" t="s">
        <v>841</v>
      </c>
      <c r="C306" s="140">
        <v>1796.173252</v>
      </c>
      <c r="D306" s="140">
        <v>0</v>
      </c>
      <c r="E306" s="140">
        <v>1796.173252</v>
      </c>
      <c r="F306" s="137"/>
      <c r="G306" s="140">
        <v>129</v>
      </c>
      <c r="H306" s="140">
        <v>130</v>
      </c>
      <c r="I306" s="141" t="s">
        <v>579</v>
      </c>
      <c r="J306" s="141" t="s">
        <v>563</v>
      </c>
      <c r="K306" s="141" t="s">
        <v>706</v>
      </c>
      <c r="L306" s="91" t="str">
        <f t="shared" si="10"/>
        <v/>
      </c>
      <c r="M306" s="91" t="str">
        <f t="shared" si="11"/>
        <v/>
      </c>
      <c r="N306" s="91"/>
      <c r="O306" s="91"/>
      <c r="P306" s="91"/>
      <c r="Q306" s="91"/>
      <c r="R306" s="91"/>
    </row>
    <row r="307" spans="1:18" ht="15.75" customHeight="1" thickBot="1">
      <c r="A307" s="137" t="s">
        <v>838</v>
      </c>
      <c r="B307" s="137" t="s">
        <v>839</v>
      </c>
      <c r="C307" s="140">
        <v>2133.2004280000001</v>
      </c>
      <c r="D307" s="140">
        <v>0</v>
      </c>
      <c r="E307" s="140">
        <v>2133.2004280000001</v>
      </c>
      <c r="F307" s="137"/>
      <c r="G307" s="140">
        <v>129</v>
      </c>
      <c r="H307" s="140">
        <v>131</v>
      </c>
      <c r="I307" s="141" t="s">
        <v>579</v>
      </c>
      <c r="J307" s="141" t="s">
        <v>555</v>
      </c>
      <c r="K307" s="141" t="s">
        <v>706</v>
      </c>
      <c r="L307" s="91" t="str">
        <f t="shared" si="10"/>
        <v/>
      </c>
      <c r="M307" s="91" t="str">
        <f t="shared" si="11"/>
        <v/>
      </c>
      <c r="N307" s="91"/>
      <c r="O307" s="91"/>
      <c r="P307" s="91"/>
      <c r="Q307" s="91"/>
      <c r="R307" s="91"/>
    </row>
    <row r="308" spans="1:18" ht="15.75" customHeight="1" thickBot="1">
      <c r="A308" s="137" t="s">
        <v>841</v>
      </c>
      <c r="B308" s="137" t="s">
        <v>839</v>
      </c>
      <c r="C308" s="140">
        <v>2464.4108510000001</v>
      </c>
      <c r="D308" s="140">
        <v>0</v>
      </c>
      <c r="E308" s="140">
        <v>2464.4108510000001</v>
      </c>
      <c r="F308" s="137"/>
      <c r="G308" s="140">
        <v>130</v>
      </c>
      <c r="H308" s="140">
        <v>131</v>
      </c>
      <c r="I308" s="141" t="s">
        <v>563</v>
      </c>
      <c r="J308" s="141" t="s">
        <v>555</v>
      </c>
      <c r="K308" s="141" t="s">
        <v>706</v>
      </c>
      <c r="L308" s="91" t="str">
        <f t="shared" si="10"/>
        <v/>
      </c>
      <c r="M308" s="91" t="str">
        <f t="shared" si="11"/>
        <v/>
      </c>
      <c r="N308" s="91"/>
      <c r="O308" s="91"/>
      <c r="P308" s="91"/>
      <c r="Q308" s="91"/>
      <c r="R308" s="91"/>
    </row>
    <row r="309" spans="1:18" ht="15.75" customHeight="1" thickBot="1">
      <c r="A309" s="137" t="s">
        <v>841</v>
      </c>
      <c r="B309" s="137" t="s">
        <v>842</v>
      </c>
      <c r="C309" s="140">
        <v>1299.691</v>
      </c>
      <c r="D309" s="140">
        <v>0</v>
      </c>
      <c r="E309" s="140">
        <v>1299.691</v>
      </c>
      <c r="F309" s="137"/>
      <c r="G309" s="140">
        <v>130</v>
      </c>
      <c r="H309" s="140">
        <v>134</v>
      </c>
      <c r="I309" s="141" t="s">
        <v>563</v>
      </c>
      <c r="J309" s="141" t="s">
        <v>553</v>
      </c>
      <c r="K309" s="141" t="s">
        <v>706</v>
      </c>
      <c r="L309" s="91" t="str">
        <f t="shared" si="10"/>
        <v/>
      </c>
      <c r="M309" s="91" t="str">
        <f t="shared" si="11"/>
        <v/>
      </c>
      <c r="N309" s="91"/>
      <c r="O309" s="91"/>
      <c r="P309" s="91"/>
      <c r="Q309" s="91"/>
      <c r="R309" s="91"/>
    </row>
    <row r="310" spans="1:18" ht="15.75" customHeight="1" thickBot="1">
      <c r="A310" s="137" t="s">
        <v>839</v>
      </c>
      <c r="B310" s="137" t="s">
        <v>840</v>
      </c>
      <c r="C310" s="140">
        <v>1520.605</v>
      </c>
      <c r="D310" s="140">
        <v>0</v>
      </c>
      <c r="E310" s="140">
        <v>1520.605</v>
      </c>
      <c r="F310" s="137"/>
      <c r="G310" s="140">
        <v>131</v>
      </c>
      <c r="H310" s="140">
        <v>132</v>
      </c>
      <c r="I310" s="141" t="s">
        <v>555</v>
      </c>
      <c r="J310" s="141" t="s">
        <v>541</v>
      </c>
      <c r="K310" s="141" t="s">
        <v>706</v>
      </c>
      <c r="L310" s="91" t="str">
        <f t="shared" si="10"/>
        <v/>
      </c>
      <c r="M310" s="91" t="str">
        <f t="shared" si="11"/>
        <v/>
      </c>
      <c r="N310" s="91"/>
      <c r="O310" s="91"/>
      <c r="P310" s="91"/>
      <c r="Q310" s="91"/>
      <c r="R310" s="91"/>
    </row>
    <row r="311" spans="1:18" ht="15.75" customHeight="1" thickBot="1">
      <c r="A311" s="137" t="s">
        <v>839</v>
      </c>
      <c r="B311" s="137" t="s">
        <v>843</v>
      </c>
      <c r="C311" s="140">
        <v>1725.1010000000001</v>
      </c>
      <c r="D311" s="140">
        <v>0</v>
      </c>
      <c r="E311" s="140">
        <v>1725.1010000000001</v>
      </c>
      <c r="F311" s="137"/>
      <c r="G311" s="140">
        <v>131</v>
      </c>
      <c r="H311" s="140">
        <v>133</v>
      </c>
      <c r="I311" s="141" t="s">
        <v>555</v>
      </c>
      <c r="J311" s="141" t="s">
        <v>573</v>
      </c>
      <c r="K311" s="141" t="s">
        <v>706</v>
      </c>
      <c r="L311" s="91" t="str">
        <f t="shared" si="10"/>
        <v/>
      </c>
      <c r="M311" s="91" t="str">
        <f t="shared" si="11"/>
        <v/>
      </c>
      <c r="N311" s="91"/>
      <c r="O311" s="91"/>
      <c r="P311" s="91"/>
      <c r="Q311" s="91"/>
      <c r="R311" s="91"/>
    </row>
    <row r="312" spans="1:18" ht="15.75" customHeight="1" thickBot="1">
      <c r="A312" s="137" t="s">
        <v>840</v>
      </c>
      <c r="B312" s="137" t="s">
        <v>843</v>
      </c>
      <c r="C312" s="140">
        <v>1038.325</v>
      </c>
      <c r="D312" s="140">
        <v>0</v>
      </c>
      <c r="E312" s="140">
        <v>1038.325</v>
      </c>
      <c r="F312" s="137"/>
      <c r="G312" s="140">
        <v>132</v>
      </c>
      <c r="H312" s="140">
        <v>133</v>
      </c>
      <c r="I312" s="141" t="s">
        <v>541</v>
      </c>
      <c r="J312" s="141" t="s">
        <v>573</v>
      </c>
      <c r="K312" s="141" t="s">
        <v>706</v>
      </c>
      <c r="L312" s="91" t="str">
        <f t="shared" si="10"/>
        <v/>
      </c>
      <c r="M312" s="91" t="str">
        <f t="shared" si="11"/>
        <v/>
      </c>
      <c r="N312" s="91"/>
      <c r="O312" s="91"/>
      <c r="P312" s="91"/>
      <c r="Q312" s="91"/>
      <c r="R312" s="91"/>
    </row>
    <row r="313" spans="1:18" ht="15.75" customHeight="1" thickBot="1">
      <c r="A313" s="141"/>
      <c r="B313" s="141"/>
      <c r="C313" s="141"/>
      <c r="D313" s="141"/>
      <c r="E313" s="140">
        <v>539028.29920000001</v>
      </c>
      <c r="F313" s="141"/>
      <c r="G313" s="141"/>
      <c r="H313" s="141"/>
      <c r="I313" s="141"/>
      <c r="J313" s="141"/>
      <c r="K313" s="141"/>
      <c r="L313" s="91">
        <f>SUM(L2:L312)</f>
        <v>8682.2013392780009</v>
      </c>
      <c r="M313" s="91">
        <f t="shared" si="11"/>
        <v>0</v>
      </c>
      <c r="N313" s="91"/>
      <c r="O313" s="91"/>
      <c r="P313" s="91"/>
      <c r="Q313" s="91"/>
      <c r="R313" s="9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BE2D5-5543-4302-B3B1-678A230EB79A}">
  <dimension ref="A1:T46"/>
  <sheetViews>
    <sheetView topLeftCell="A31" workbookViewId="0">
      <selection activeCell="O46" sqref="O46"/>
    </sheetView>
  </sheetViews>
  <sheetFormatPr defaultRowHeight="13.25"/>
  <cols>
    <col min="1" max="1" width="23.2265625" style="194" customWidth="1"/>
    <col min="2" max="2" width="5.26953125" style="194" customWidth="1"/>
    <col min="3" max="4" width="6.26953125" style="194" customWidth="1"/>
    <col min="5" max="5" width="5.26953125" style="194" customWidth="1"/>
    <col min="6" max="6" width="6.26953125" style="194" customWidth="1"/>
    <col min="7" max="7" width="5.26953125" style="194" customWidth="1"/>
    <col min="8" max="8" width="6.26953125" style="194" customWidth="1"/>
    <col min="9" max="9" width="5.26953125" style="194" customWidth="1"/>
    <col min="10" max="10" width="6.26953125" style="194" customWidth="1"/>
    <col min="11" max="11" width="5.26953125" style="194" customWidth="1"/>
    <col min="12" max="12" width="6.26953125" style="194" customWidth="1"/>
    <col min="13" max="13" width="7.86328125" style="194" bestFit="1" customWidth="1"/>
    <col min="14" max="14" width="6.26953125" style="194" customWidth="1"/>
    <col min="15" max="15" width="5.26953125" style="194" customWidth="1"/>
    <col min="16" max="16" width="6.26953125" style="194" customWidth="1"/>
    <col min="17" max="17" width="14.7265625" style="194" customWidth="1"/>
    <col min="18" max="16384" width="8.7265625" style="194"/>
  </cols>
  <sheetData>
    <row r="1" spans="1:17" ht="19.5" customHeight="1">
      <c r="A1" s="247" t="s">
        <v>1068</v>
      </c>
      <c r="B1" s="247"/>
      <c r="C1" s="247"/>
      <c r="D1" s="247"/>
      <c r="E1" s="247"/>
      <c r="F1" s="247"/>
      <c r="G1" s="247"/>
      <c r="H1" s="247"/>
      <c r="I1" s="247"/>
      <c r="J1" s="247"/>
      <c r="K1" s="247"/>
      <c r="L1" s="247"/>
      <c r="M1" s="247"/>
      <c r="N1" s="247"/>
      <c r="O1" s="247"/>
      <c r="P1" s="247"/>
      <c r="Q1" s="247"/>
    </row>
    <row r="2" spans="1:17" ht="10" customHeight="1">
      <c r="A2" s="249"/>
      <c r="B2" s="251">
        <v>2023</v>
      </c>
      <c r="C2" s="252"/>
      <c r="D2" s="252"/>
      <c r="E2" s="253"/>
      <c r="F2" s="251">
        <v>2024</v>
      </c>
      <c r="G2" s="252"/>
      <c r="H2" s="252"/>
      <c r="I2" s="253"/>
      <c r="J2" s="251">
        <v>2025</v>
      </c>
      <c r="K2" s="252"/>
      <c r="L2" s="252"/>
      <c r="M2" s="253"/>
      <c r="N2" s="254" t="s">
        <v>1067</v>
      </c>
      <c r="O2" s="255"/>
      <c r="P2" s="255"/>
      <c r="Q2" s="195"/>
    </row>
    <row r="3" spans="1:17" ht="8.25" customHeight="1">
      <c r="A3" s="250"/>
      <c r="B3" s="235" t="s">
        <v>1066</v>
      </c>
      <c r="C3" s="235" t="s">
        <v>1065</v>
      </c>
      <c r="D3" s="235" t="s">
        <v>1064</v>
      </c>
      <c r="E3" s="235" t="s">
        <v>1063</v>
      </c>
      <c r="F3" s="235" t="s">
        <v>1066</v>
      </c>
      <c r="G3" s="235" t="s">
        <v>1065</v>
      </c>
      <c r="H3" s="235" t="s">
        <v>1064</v>
      </c>
      <c r="I3" s="235" t="s">
        <v>1063</v>
      </c>
      <c r="J3" s="235" t="s">
        <v>1066</v>
      </c>
      <c r="K3" s="235" t="s">
        <v>1065</v>
      </c>
      <c r="L3" s="235" t="s">
        <v>1064</v>
      </c>
      <c r="M3" s="235" t="s">
        <v>1063</v>
      </c>
      <c r="N3" s="234">
        <v>2023</v>
      </c>
      <c r="O3" s="234">
        <v>2024</v>
      </c>
      <c r="P3" s="233">
        <v>2025</v>
      </c>
      <c r="Q3" s="195"/>
    </row>
    <row r="4" spans="1:17" ht="19.5" customHeight="1">
      <c r="A4" s="246" t="s">
        <v>1062</v>
      </c>
      <c r="B4" s="246"/>
      <c r="C4" s="246"/>
      <c r="D4" s="246"/>
      <c r="E4" s="232">
        <v>998</v>
      </c>
      <c r="F4" s="229">
        <v>1027</v>
      </c>
      <c r="G4" s="229">
        <v>1024</v>
      </c>
      <c r="H4" s="229">
        <v>1228</v>
      </c>
      <c r="I4" s="229">
        <v>1005</v>
      </c>
      <c r="J4" s="229">
        <v>1018</v>
      </c>
      <c r="K4" s="229">
        <v>1031</v>
      </c>
      <c r="L4" s="229">
        <v>1237</v>
      </c>
      <c r="M4" s="231">
        <v>1010</v>
      </c>
      <c r="N4" s="230">
        <v>4178</v>
      </c>
      <c r="O4" s="229">
        <v>4285</v>
      </c>
      <c r="P4" s="229">
        <v>4296</v>
      </c>
      <c r="Q4" s="203"/>
    </row>
    <row r="5" spans="1:17" ht="9" customHeight="1">
      <c r="A5" s="247"/>
      <c r="B5" s="247"/>
      <c r="C5" s="247"/>
      <c r="D5" s="247"/>
      <c r="E5" s="222">
        <v>958</v>
      </c>
      <c r="F5" s="221">
        <v>987</v>
      </c>
      <c r="G5" s="221">
        <v>986</v>
      </c>
      <c r="H5" s="216">
        <v>1187</v>
      </c>
      <c r="I5" s="221">
        <v>965</v>
      </c>
      <c r="J5" s="221">
        <v>979</v>
      </c>
      <c r="K5" s="221">
        <v>993</v>
      </c>
      <c r="L5" s="216">
        <v>1195</v>
      </c>
      <c r="M5" s="220">
        <v>970</v>
      </c>
      <c r="N5" s="217">
        <v>4022</v>
      </c>
      <c r="O5" s="216">
        <v>4124</v>
      </c>
      <c r="P5" s="216">
        <v>4136</v>
      </c>
      <c r="Q5" s="195"/>
    </row>
    <row r="6" spans="1:17" ht="9" customHeight="1">
      <c r="A6" s="247"/>
      <c r="B6" s="247"/>
      <c r="C6" s="247"/>
      <c r="D6" s="247"/>
      <c r="E6" s="222">
        <v>36</v>
      </c>
      <c r="F6" s="221">
        <v>36</v>
      </c>
      <c r="G6" s="221">
        <v>34</v>
      </c>
      <c r="H6" s="221">
        <v>37</v>
      </c>
      <c r="I6" s="221">
        <v>36</v>
      </c>
      <c r="J6" s="221">
        <v>35</v>
      </c>
      <c r="K6" s="221">
        <v>34</v>
      </c>
      <c r="L6" s="221">
        <v>37</v>
      </c>
      <c r="M6" s="220">
        <v>36</v>
      </c>
      <c r="N6" s="223">
        <v>139</v>
      </c>
      <c r="O6" s="221">
        <v>143</v>
      </c>
      <c r="P6" s="221">
        <v>142</v>
      </c>
      <c r="Q6" s="195"/>
    </row>
    <row r="7" spans="1:17" ht="9" customHeight="1">
      <c r="A7" s="247"/>
      <c r="B7" s="247"/>
      <c r="C7" s="247"/>
      <c r="D7" s="247"/>
      <c r="E7" s="222">
        <v>4</v>
      </c>
      <c r="F7" s="221">
        <v>4</v>
      </c>
      <c r="G7" s="221">
        <v>4</v>
      </c>
      <c r="H7" s="221">
        <v>5</v>
      </c>
      <c r="I7" s="221">
        <v>5</v>
      </c>
      <c r="J7" s="221">
        <v>4</v>
      </c>
      <c r="K7" s="221">
        <v>4</v>
      </c>
      <c r="L7" s="221">
        <v>5</v>
      </c>
      <c r="M7" s="220">
        <v>4</v>
      </c>
      <c r="N7" s="223">
        <v>17</v>
      </c>
      <c r="O7" s="221">
        <v>18</v>
      </c>
      <c r="P7" s="221">
        <v>18</v>
      </c>
      <c r="Q7" s="195"/>
    </row>
    <row r="8" spans="1:17" ht="8.25" customHeight="1">
      <c r="A8" s="247"/>
      <c r="B8" s="247"/>
      <c r="C8" s="247"/>
      <c r="D8" s="247"/>
      <c r="E8" s="222">
        <v>2</v>
      </c>
      <c r="F8" s="221">
        <v>7</v>
      </c>
      <c r="G8" s="221">
        <v>10</v>
      </c>
      <c r="H8" s="221">
        <v>13</v>
      </c>
      <c r="I8" s="221">
        <v>10</v>
      </c>
      <c r="J8" s="221">
        <v>12</v>
      </c>
      <c r="K8" s="221">
        <v>12</v>
      </c>
      <c r="L8" s="221">
        <v>15</v>
      </c>
      <c r="M8" s="220">
        <v>11</v>
      </c>
      <c r="N8" s="223">
        <v>19</v>
      </c>
      <c r="O8" s="221">
        <v>40</v>
      </c>
      <c r="P8" s="221">
        <v>50</v>
      </c>
      <c r="Q8" s="195"/>
    </row>
    <row r="9" spans="1:17" ht="9" customHeight="1">
      <c r="A9" s="247"/>
      <c r="B9" s="247"/>
      <c r="C9" s="247"/>
      <c r="D9" s="247"/>
      <c r="E9" s="219">
        <v>1000</v>
      </c>
      <c r="F9" s="216">
        <v>1034</v>
      </c>
      <c r="G9" s="216">
        <v>1034</v>
      </c>
      <c r="H9" s="216">
        <v>1242</v>
      </c>
      <c r="I9" s="216">
        <v>1015</v>
      </c>
      <c r="J9" s="216">
        <v>1030</v>
      </c>
      <c r="K9" s="216">
        <v>1044</v>
      </c>
      <c r="L9" s="216">
        <v>1251</v>
      </c>
      <c r="M9" s="218">
        <v>1021</v>
      </c>
      <c r="N9" s="217">
        <v>4197</v>
      </c>
      <c r="O9" s="216">
        <v>4325</v>
      </c>
      <c r="P9" s="216">
        <v>4346</v>
      </c>
      <c r="Q9" s="195"/>
    </row>
    <row r="10" spans="1:17" ht="9" customHeight="1">
      <c r="A10" s="247"/>
      <c r="B10" s="247"/>
      <c r="C10" s="247"/>
      <c r="D10" s="247"/>
      <c r="E10" s="222">
        <v>52</v>
      </c>
      <c r="F10" s="221">
        <v>52</v>
      </c>
      <c r="G10" s="221">
        <v>69</v>
      </c>
      <c r="H10" s="221">
        <v>56</v>
      </c>
      <c r="I10" s="221">
        <v>48</v>
      </c>
      <c r="J10" s="221">
        <v>44</v>
      </c>
      <c r="K10" s="221">
        <v>69</v>
      </c>
      <c r="L10" s="221">
        <v>57</v>
      </c>
      <c r="M10" s="220">
        <v>49</v>
      </c>
      <c r="N10" s="223">
        <v>197</v>
      </c>
      <c r="O10" s="221">
        <v>226</v>
      </c>
      <c r="P10" s="221">
        <v>218</v>
      </c>
      <c r="Q10" s="195"/>
    </row>
    <row r="11" spans="1:17" ht="9" customHeight="1">
      <c r="A11" s="247"/>
      <c r="B11" s="247"/>
      <c r="C11" s="247"/>
      <c r="D11" s="247"/>
      <c r="E11" s="222">
        <v>16</v>
      </c>
      <c r="F11" s="221">
        <v>17</v>
      </c>
      <c r="G11" s="221">
        <v>25</v>
      </c>
      <c r="H11" s="221">
        <v>25</v>
      </c>
      <c r="I11" s="221">
        <v>17</v>
      </c>
      <c r="J11" s="221">
        <v>20</v>
      </c>
      <c r="K11" s="221">
        <v>29</v>
      </c>
      <c r="L11" s="221">
        <v>29</v>
      </c>
      <c r="M11" s="220">
        <v>20</v>
      </c>
      <c r="N11" s="223">
        <v>74</v>
      </c>
      <c r="O11" s="221">
        <v>86</v>
      </c>
      <c r="P11" s="221">
        <v>97</v>
      </c>
      <c r="Q11" s="195"/>
    </row>
    <row r="12" spans="1:17" ht="9" customHeight="1">
      <c r="A12" s="247"/>
      <c r="B12" s="247"/>
      <c r="C12" s="247"/>
      <c r="D12" s="247"/>
      <c r="E12" s="222">
        <v>11</v>
      </c>
      <c r="F12" s="221">
        <v>12</v>
      </c>
      <c r="G12" s="221">
        <v>17</v>
      </c>
      <c r="H12" s="221">
        <v>17</v>
      </c>
      <c r="I12" s="221">
        <v>12</v>
      </c>
      <c r="J12" s="221">
        <v>13</v>
      </c>
      <c r="K12" s="221">
        <v>20</v>
      </c>
      <c r="L12" s="221">
        <v>20</v>
      </c>
      <c r="M12" s="220">
        <v>14</v>
      </c>
      <c r="N12" s="223">
        <v>50</v>
      </c>
      <c r="O12" s="221">
        <v>59</v>
      </c>
      <c r="P12" s="221">
        <v>67</v>
      </c>
      <c r="Q12" s="195"/>
    </row>
    <row r="13" spans="1:17" ht="9" customHeight="1">
      <c r="A13" s="247"/>
      <c r="B13" s="247"/>
      <c r="C13" s="247"/>
      <c r="D13" s="247"/>
      <c r="E13" s="222">
        <v>4</v>
      </c>
      <c r="F13" s="221">
        <v>4</v>
      </c>
      <c r="G13" s="221">
        <v>7</v>
      </c>
      <c r="H13" s="221">
        <v>7</v>
      </c>
      <c r="I13" s="221">
        <v>5</v>
      </c>
      <c r="J13" s="221">
        <v>5</v>
      </c>
      <c r="K13" s="221">
        <v>7</v>
      </c>
      <c r="L13" s="221">
        <v>8</v>
      </c>
      <c r="M13" s="220">
        <v>5</v>
      </c>
      <c r="N13" s="223">
        <v>19</v>
      </c>
      <c r="O13" s="221">
        <v>22</v>
      </c>
      <c r="P13" s="221">
        <v>25</v>
      </c>
      <c r="Q13" s="195"/>
    </row>
    <row r="14" spans="1:17" ht="18" customHeight="1">
      <c r="A14" s="247"/>
      <c r="B14" s="247"/>
      <c r="C14" s="247"/>
      <c r="D14" s="247"/>
      <c r="E14" s="222">
        <v>1</v>
      </c>
      <c r="F14" s="221">
        <v>1</v>
      </c>
      <c r="G14" s="221">
        <v>1</v>
      </c>
      <c r="H14" s="221">
        <v>1</v>
      </c>
      <c r="I14" s="221">
        <v>1</v>
      </c>
      <c r="J14" s="221">
        <v>1</v>
      </c>
      <c r="K14" s="221">
        <v>2</v>
      </c>
      <c r="L14" s="221">
        <v>2</v>
      </c>
      <c r="M14" s="220">
        <v>1</v>
      </c>
      <c r="N14" s="223">
        <v>4</v>
      </c>
      <c r="O14" s="221">
        <v>5</v>
      </c>
      <c r="P14" s="221">
        <v>5</v>
      </c>
      <c r="Q14" s="203"/>
    </row>
    <row r="15" spans="1:17" ht="19.5" customHeight="1">
      <c r="A15" s="247"/>
      <c r="B15" s="247"/>
      <c r="C15" s="247"/>
      <c r="D15" s="247"/>
      <c r="E15" s="228">
        <v>912</v>
      </c>
      <c r="F15" s="227">
        <v>946</v>
      </c>
      <c r="G15" s="227">
        <v>930</v>
      </c>
      <c r="H15" s="224">
        <v>1148</v>
      </c>
      <c r="I15" s="227">
        <v>931</v>
      </c>
      <c r="J15" s="227">
        <v>951</v>
      </c>
      <c r="K15" s="227">
        <v>940</v>
      </c>
      <c r="L15" s="224">
        <v>1158</v>
      </c>
      <c r="M15" s="226">
        <v>937</v>
      </c>
      <c r="N15" s="225">
        <v>3861</v>
      </c>
      <c r="O15" s="224">
        <v>3956</v>
      </c>
      <c r="P15" s="224">
        <v>3985</v>
      </c>
      <c r="Q15" s="203"/>
    </row>
    <row r="16" spans="1:17" ht="9" customHeight="1">
      <c r="A16" s="247"/>
      <c r="B16" s="247"/>
      <c r="C16" s="247"/>
      <c r="D16" s="247"/>
      <c r="E16" s="222">
        <v>325</v>
      </c>
      <c r="F16" s="221">
        <v>372</v>
      </c>
      <c r="G16" s="221">
        <v>333</v>
      </c>
      <c r="H16" s="221">
        <v>470</v>
      </c>
      <c r="I16" s="221">
        <v>336</v>
      </c>
      <c r="J16" s="221">
        <v>375</v>
      </c>
      <c r="K16" s="221">
        <v>337</v>
      </c>
      <c r="L16" s="221">
        <v>474</v>
      </c>
      <c r="M16" s="220">
        <v>337</v>
      </c>
      <c r="N16" s="217">
        <v>1455</v>
      </c>
      <c r="O16" s="216">
        <v>1511</v>
      </c>
      <c r="P16" s="216">
        <v>1522</v>
      </c>
      <c r="Q16" s="195"/>
    </row>
    <row r="17" spans="1:17" ht="9" customHeight="1">
      <c r="A17" s="247"/>
      <c r="B17" s="247"/>
      <c r="C17" s="247"/>
      <c r="D17" s="247"/>
      <c r="E17" s="222">
        <v>331</v>
      </c>
      <c r="F17" s="221">
        <v>330</v>
      </c>
      <c r="G17" s="221">
        <v>337</v>
      </c>
      <c r="H17" s="221">
        <v>396</v>
      </c>
      <c r="I17" s="221">
        <v>334</v>
      </c>
      <c r="J17" s="221">
        <v>327</v>
      </c>
      <c r="K17" s="221">
        <v>336</v>
      </c>
      <c r="L17" s="221">
        <v>395</v>
      </c>
      <c r="M17" s="220">
        <v>333</v>
      </c>
      <c r="N17" s="217">
        <v>1375</v>
      </c>
      <c r="O17" s="216">
        <v>1396</v>
      </c>
      <c r="P17" s="216">
        <v>1391</v>
      </c>
      <c r="Q17" s="195"/>
    </row>
    <row r="18" spans="1:17" ht="9" customHeight="1">
      <c r="A18" s="247"/>
      <c r="B18" s="247"/>
      <c r="C18" s="247"/>
      <c r="D18" s="247"/>
      <c r="E18" s="222">
        <v>254</v>
      </c>
      <c r="F18" s="221">
        <v>243</v>
      </c>
      <c r="G18" s="221">
        <v>259</v>
      </c>
      <c r="H18" s="221">
        <v>280</v>
      </c>
      <c r="I18" s="221">
        <v>260</v>
      </c>
      <c r="J18" s="221">
        <v>247</v>
      </c>
      <c r="K18" s="221">
        <v>266</v>
      </c>
      <c r="L18" s="221">
        <v>287</v>
      </c>
      <c r="M18" s="220">
        <v>265</v>
      </c>
      <c r="N18" s="217">
        <v>1025</v>
      </c>
      <c r="O18" s="216">
        <v>1042</v>
      </c>
      <c r="P18" s="216">
        <v>1066</v>
      </c>
      <c r="Q18" s="195"/>
    </row>
    <row r="19" spans="1:17" ht="9" customHeight="1">
      <c r="A19" s="247"/>
      <c r="B19" s="247"/>
      <c r="C19" s="247"/>
      <c r="D19" s="247"/>
      <c r="E19" s="222">
        <v>2</v>
      </c>
      <c r="F19" s="221">
        <v>2</v>
      </c>
      <c r="G19" s="221">
        <v>2</v>
      </c>
      <c r="H19" s="221">
        <v>2</v>
      </c>
      <c r="I19" s="221">
        <v>2</v>
      </c>
      <c r="J19" s="221">
        <v>2</v>
      </c>
      <c r="K19" s="221">
        <v>2</v>
      </c>
      <c r="L19" s="221">
        <v>2</v>
      </c>
      <c r="M19" s="220">
        <v>2</v>
      </c>
      <c r="N19" s="223">
        <v>7</v>
      </c>
      <c r="O19" s="221">
        <v>7</v>
      </c>
      <c r="P19" s="221">
        <v>7</v>
      </c>
      <c r="Q19" s="195"/>
    </row>
    <row r="20" spans="1:17" ht="9" customHeight="1">
      <c r="A20" s="247"/>
      <c r="B20" s="247"/>
      <c r="C20" s="247"/>
      <c r="D20" s="247"/>
      <c r="E20" s="222">
        <v>36</v>
      </c>
      <c r="F20" s="221">
        <v>36</v>
      </c>
      <c r="G20" s="221">
        <v>35</v>
      </c>
      <c r="H20" s="221">
        <v>37</v>
      </c>
      <c r="I20" s="221">
        <v>36</v>
      </c>
      <c r="J20" s="221">
        <v>35</v>
      </c>
      <c r="K20" s="221">
        <v>34</v>
      </c>
      <c r="L20" s="221">
        <v>37</v>
      </c>
      <c r="M20" s="220">
        <v>36</v>
      </c>
      <c r="N20" s="223">
        <v>139</v>
      </c>
      <c r="O20" s="221">
        <v>143</v>
      </c>
      <c r="P20" s="221">
        <v>143</v>
      </c>
      <c r="Q20" s="195"/>
    </row>
    <row r="21" spans="1:17" ht="12" customHeight="1">
      <c r="A21" s="247"/>
      <c r="B21" s="247"/>
      <c r="C21" s="247"/>
      <c r="D21" s="247"/>
      <c r="E21" s="222">
        <v>948</v>
      </c>
      <c r="F21" s="221">
        <v>982</v>
      </c>
      <c r="G21" s="221">
        <v>965</v>
      </c>
      <c r="H21" s="216">
        <v>1185</v>
      </c>
      <c r="I21" s="221">
        <v>967</v>
      </c>
      <c r="J21" s="221">
        <v>986</v>
      </c>
      <c r="K21" s="221">
        <v>975</v>
      </c>
      <c r="L21" s="216">
        <v>1195</v>
      </c>
      <c r="M21" s="220">
        <v>972</v>
      </c>
      <c r="N21" s="217">
        <v>4000</v>
      </c>
      <c r="O21" s="216">
        <v>4099</v>
      </c>
      <c r="P21" s="216">
        <v>4128</v>
      </c>
      <c r="Q21" s="195"/>
    </row>
    <row r="22" spans="1:17" ht="22" customHeight="1">
      <c r="A22" s="247"/>
      <c r="B22" s="247"/>
      <c r="C22" s="247"/>
      <c r="D22" s="247"/>
      <c r="E22" s="219">
        <v>2316</v>
      </c>
      <c r="F22" s="216">
        <v>2621</v>
      </c>
      <c r="G22" s="216">
        <v>2352</v>
      </c>
      <c r="H22" s="216">
        <v>3317</v>
      </c>
      <c r="I22" s="216">
        <v>2368</v>
      </c>
      <c r="J22" s="216">
        <v>2621</v>
      </c>
      <c r="K22" s="216">
        <v>2355</v>
      </c>
      <c r="L22" s="216">
        <v>3315</v>
      </c>
      <c r="M22" s="218">
        <v>2356</v>
      </c>
      <c r="N22" s="217">
        <v>10357</v>
      </c>
      <c r="O22" s="216">
        <v>10659</v>
      </c>
      <c r="P22" s="216">
        <v>10647</v>
      </c>
      <c r="Q22" s="203"/>
    </row>
    <row r="23" spans="1:17" ht="20.25" customHeight="1">
      <c r="A23" s="247"/>
      <c r="B23" s="247"/>
      <c r="C23" s="247"/>
      <c r="D23" s="247"/>
      <c r="E23" s="215">
        <v>131.4</v>
      </c>
      <c r="F23" s="212">
        <v>138.6</v>
      </c>
      <c r="G23" s="212">
        <v>148.9</v>
      </c>
      <c r="H23" s="212">
        <v>135.1</v>
      </c>
      <c r="I23" s="212">
        <v>140.69999999999999</v>
      </c>
      <c r="J23" s="212">
        <v>141.4</v>
      </c>
      <c r="K23" s="212">
        <v>146.4</v>
      </c>
      <c r="L23" s="212">
        <v>123.1</v>
      </c>
      <c r="M23" s="214">
        <v>127.3</v>
      </c>
      <c r="N23" s="213">
        <v>131.4</v>
      </c>
      <c r="O23" s="212">
        <v>140.69999999999999</v>
      </c>
      <c r="P23" s="212">
        <v>127.3</v>
      </c>
      <c r="Q23" s="203"/>
    </row>
    <row r="24" spans="1:17" ht="9" customHeight="1">
      <c r="A24" s="247"/>
      <c r="B24" s="247"/>
      <c r="C24" s="247"/>
      <c r="D24" s="247"/>
      <c r="E24" s="211">
        <v>6.3</v>
      </c>
      <c r="F24" s="208">
        <v>4.5999999999999996</v>
      </c>
      <c r="G24" s="208">
        <v>4.3</v>
      </c>
      <c r="H24" s="208">
        <v>2.2000000000000002</v>
      </c>
      <c r="I24" s="208">
        <v>2.9</v>
      </c>
      <c r="J24" s="208">
        <v>1.7</v>
      </c>
      <c r="K24" s="208">
        <v>2</v>
      </c>
      <c r="L24" s="208">
        <v>0.3</v>
      </c>
      <c r="M24" s="210">
        <v>1.2</v>
      </c>
      <c r="N24" s="209">
        <v>6.3</v>
      </c>
      <c r="O24" s="208">
        <v>2.9</v>
      </c>
      <c r="P24" s="208">
        <v>1.2</v>
      </c>
      <c r="Q24" s="195"/>
    </row>
    <row r="25" spans="1:17" ht="22" customHeight="1">
      <c r="A25" s="247"/>
      <c r="B25" s="247"/>
      <c r="C25" s="247"/>
      <c r="D25" s="247"/>
      <c r="E25" s="211">
        <v>16.100000000000001</v>
      </c>
      <c r="F25" s="208">
        <v>16</v>
      </c>
      <c r="G25" s="208">
        <v>15.9</v>
      </c>
      <c r="H25" s="208">
        <v>15.8</v>
      </c>
      <c r="I25" s="208">
        <v>16</v>
      </c>
      <c r="J25" s="208">
        <v>15.9</v>
      </c>
      <c r="K25" s="208">
        <v>15.7</v>
      </c>
      <c r="L25" s="208">
        <v>15.7</v>
      </c>
      <c r="M25" s="210">
        <v>15.9</v>
      </c>
      <c r="N25" s="209">
        <v>16.100000000000001</v>
      </c>
      <c r="O25" s="208">
        <v>16</v>
      </c>
      <c r="P25" s="208">
        <v>15.9</v>
      </c>
      <c r="Q25" s="203"/>
    </row>
    <row r="26" spans="1:17" ht="22" customHeight="1">
      <c r="A26" s="247"/>
      <c r="B26" s="247"/>
      <c r="C26" s="247"/>
      <c r="D26" s="247"/>
      <c r="E26" s="207">
        <v>2.5099999999999998</v>
      </c>
      <c r="F26" s="204">
        <v>2.4900000000000002</v>
      </c>
      <c r="G26" s="204">
        <v>2.4700000000000002</v>
      </c>
      <c r="H26" s="204">
        <v>2.46</v>
      </c>
      <c r="I26" s="204">
        <v>2.42</v>
      </c>
      <c r="J26" s="204">
        <v>2.4300000000000002</v>
      </c>
      <c r="K26" s="204">
        <v>2.42</v>
      </c>
      <c r="L26" s="204">
        <v>2.42</v>
      </c>
      <c r="M26" s="206">
        <v>2.38</v>
      </c>
      <c r="N26" s="205">
        <v>2.52</v>
      </c>
      <c r="O26" s="204">
        <v>2.46</v>
      </c>
      <c r="P26" s="204">
        <v>2.41</v>
      </c>
      <c r="Q26" s="203"/>
    </row>
    <row r="27" spans="1:17" ht="9" customHeight="1">
      <c r="A27" s="247"/>
      <c r="B27" s="247"/>
      <c r="C27" s="247"/>
      <c r="D27" s="247"/>
      <c r="E27" s="202">
        <v>3.19</v>
      </c>
      <c r="F27" s="199">
        <v>2.84</v>
      </c>
      <c r="G27" s="199">
        <v>2.06</v>
      </c>
      <c r="H27" s="199">
        <v>2.4500000000000002</v>
      </c>
      <c r="I27" s="199">
        <v>3.12</v>
      </c>
      <c r="J27" s="199">
        <v>3.4</v>
      </c>
      <c r="K27" s="199">
        <v>2.82</v>
      </c>
      <c r="L27" s="199">
        <v>3.05</v>
      </c>
      <c r="M27" s="201">
        <v>3.48</v>
      </c>
      <c r="N27" s="200">
        <v>3.36</v>
      </c>
      <c r="O27" s="199">
        <v>2.6</v>
      </c>
      <c r="P27" s="199">
        <v>3.17</v>
      </c>
      <c r="Q27" s="195"/>
    </row>
    <row r="28" spans="1:17" ht="9" customHeight="1">
      <c r="A28" s="247"/>
      <c r="B28" s="247"/>
      <c r="C28" s="247"/>
      <c r="D28" s="247"/>
      <c r="E28" s="202">
        <v>20.84</v>
      </c>
      <c r="F28" s="199">
        <v>16.72</v>
      </c>
      <c r="G28" s="199">
        <v>16.68</v>
      </c>
      <c r="H28" s="199">
        <v>16.440000000000001</v>
      </c>
      <c r="I28" s="199">
        <v>16.53</v>
      </c>
      <c r="J28" s="199">
        <v>16.77</v>
      </c>
      <c r="K28" s="199">
        <v>17.02</v>
      </c>
      <c r="L28" s="199">
        <v>16.079999999999998</v>
      </c>
      <c r="M28" s="201">
        <v>15.64</v>
      </c>
      <c r="N28" s="200">
        <v>19.32</v>
      </c>
      <c r="O28" s="199">
        <v>16.59</v>
      </c>
      <c r="P28" s="199">
        <v>16.350000000000001</v>
      </c>
      <c r="Q28" s="195"/>
    </row>
    <row r="29" spans="1:17" ht="13" customHeight="1">
      <c r="A29" s="247"/>
      <c r="B29" s="247"/>
      <c r="C29" s="247"/>
      <c r="D29" s="247"/>
      <c r="E29" s="202">
        <v>21.03</v>
      </c>
      <c r="F29" s="199">
        <v>20.41</v>
      </c>
      <c r="G29" s="199">
        <v>20.43</v>
      </c>
      <c r="H29" s="199">
        <v>21.18</v>
      </c>
      <c r="I29" s="199">
        <v>22.26</v>
      </c>
      <c r="J29" s="199">
        <v>22.21</v>
      </c>
      <c r="K29" s="199">
        <v>21.24</v>
      </c>
      <c r="L29" s="199">
        <v>21.05</v>
      </c>
      <c r="M29" s="201">
        <v>20.78</v>
      </c>
      <c r="N29" s="200">
        <v>21.47</v>
      </c>
      <c r="O29" s="199">
        <v>21.1</v>
      </c>
      <c r="P29" s="199">
        <v>21.37</v>
      </c>
      <c r="Q29" s="203"/>
    </row>
    <row r="30" spans="1:17" ht="14" customHeight="1">
      <c r="A30" s="247"/>
      <c r="B30" s="247"/>
      <c r="C30" s="247"/>
      <c r="D30" s="247"/>
      <c r="E30" s="202">
        <v>16.02</v>
      </c>
      <c r="F30" s="199">
        <v>15.64</v>
      </c>
      <c r="G30" s="199">
        <v>15.92</v>
      </c>
      <c r="H30" s="199">
        <v>15.97</v>
      </c>
      <c r="I30" s="199">
        <v>15.94</v>
      </c>
      <c r="J30" s="199">
        <v>15.8</v>
      </c>
      <c r="K30" s="199">
        <v>16.3</v>
      </c>
      <c r="L30" s="199">
        <v>16.41</v>
      </c>
      <c r="M30" s="201">
        <v>16.39</v>
      </c>
      <c r="N30" s="200">
        <v>15.98</v>
      </c>
      <c r="O30" s="199">
        <v>15.87</v>
      </c>
      <c r="P30" s="199">
        <v>16.23</v>
      </c>
      <c r="Q30" s="203"/>
    </row>
    <row r="31" spans="1:17" ht="8.25" customHeight="1">
      <c r="A31" s="247"/>
      <c r="B31" s="247"/>
      <c r="C31" s="247"/>
      <c r="D31" s="247"/>
      <c r="E31" s="202">
        <v>12.63</v>
      </c>
      <c r="F31" s="199">
        <v>12.39</v>
      </c>
      <c r="G31" s="199">
        <v>12.22</v>
      </c>
      <c r="H31" s="199">
        <v>13.16</v>
      </c>
      <c r="I31" s="199">
        <v>12.71</v>
      </c>
      <c r="J31" s="199">
        <v>12.54</v>
      </c>
      <c r="K31" s="199">
        <v>12.59</v>
      </c>
      <c r="L31" s="199">
        <v>13.63</v>
      </c>
      <c r="M31" s="201">
        <v>13.07</v>
      </c>
      <c r="N31" s="200">
        <v>12.74</v>
      </c>
      <c r="O31" s="199">
        <v>12.64</v>
      </c>
      <c r="P31" s="199">
        <v>12.99</v>
      </c>
      <c r="Q31" s="195"/>
    </row>
    <row r="32" spans="1:17" ht="14" customHeight="1">
      <c r="A32" s="247"/>
      <c r="B32" s="247"/>
      <c r="C32" s="247"/>
      <c r="D32" s="247"/>
      <c r="E32" s="202">
        <v>7.83</v>
      </c>
      <c r="F32" s="199">
        <v>7.94</v>
      </c>
      <c r="G32" s="199">
        <v>7.7</v>
      </c>
      <c r="H32" s="199">
        <v>8.4</v>
      </c>
      <c r="I32" s="199">
        <v>7.91</v>
      </c>
      <c r="J32" s="199">
        <v>8.1</v>
      </c>
      <c r="K32" s="199">
        <v>7.78</v>
      </c>
      <c r="L32" s="199">
        <v>8.5500000000000007</v>
      </c>
      <c r="M32" s="201">
        <v>8.0299999999999994</v>
      </c>
      <c r="N32" s="200">
        <v>8.0500000000000007</v>
      </c>
      <c r="O32" s="199">
        <v>8</v>
      </c>
      <c r="P32" s="199">
        <v>8.1199999999999992</v>
      </c>
      <c r="Q32" s="203"/>
    </row>
    <row r="33" spans="1:20" ht="13" customHeight="1">
      <c r="A33" s="247"/>
      <c r="B33" s="247"/>
      <c r="C33" s="247"/>
      <c r="D33" s="247"/>
      <c r="E33" s="202">
        <v>33.85</v>
      </c>
      <c r="F33" s="199">
        <v>32.99</v>
      </c>
      <c r="G33" s="199">
        <v>55.77</v>
      </c>
      <c r="H33" s="199">
        <v>32.82</v>
      </c>
      <c r="I33" s="199">
        <v>28.23</v>
      </c>
      <c r="J33" s="199">
        <v>28.42</v>
      </c>
      <c r="K33" s="199">
        <v>24.63</v>
      </c>
      <c r="L33" s="199">
        <v>34.25</v>
      </c>
      <c r="M33" s="201">
        <v>27.21</v>
      </c>
      <c r="N33" s="237">
        <v>77</v>
      </c>
      <c r="O33" s="238">
        <v>37.450000000000003</v>
      </c>
      <c r="P33" s="238">
        <v>28.63</v>
      </c>
      <c r="Q33" s="203"/>
    </row>
    <row r="34" spans="1:20" ht="9" customHeight="1">
      <c r="A34" s="247"/>
      <c r="B34" s="247"/>
      <c r="C34" s="247"/>
      <c r="D34" s="247"/>
      <c r="E34" s="202">
        <v>50.54</v>
      </c>
      <c r="F34" s="199">
        <v>45.36</v>
      </c>
      <c r="G34" s="199">
        <v>23.88</v>
      </c>
      <c r="H34" s="199">
        <v>45.6</v>
      </c>
      <c r="I34" s="199">
        <v>49.08</v>
      </c>
      <c r="J34" s="199">
        <v>49.65</v>
      </c>
      <c r="K34" s="199">
        <v>26.56</v>
      </c>
      <c r="L34" s="199">
        <v>47.34</v>
      </c>
      <c r="M34" s="201">
        <v>49.76</v>
      </c>
      <c r="N34" s="237">
        <v>60.17</v>
      </c>
      <c r="O34" s="238">
        <v>40.98</v>
      </c>
      <c r="P34" s="238">
        <v>43.33</v>
      </c>
      <c r="Q34" s="195"/>
    </row>
    <row r="35" spans="1:20" ht="9" customHeight="1">
      <c r="A35" s="247"/>
      <c r="B35" s="247"/>
      <c r="C35" s="247"/>
      <c r="D35" s="247"/>
      <c r="E35" s="202">
        <v>39.840000000000003</v>
      </c>
      <c r="F35" s="199">
        <v>51.37</v>
      </c>
      <c r="G35" s="199">
        <v>34.979999999999997</v>
      </c>
      <c r="H35" s="199">
        <v>73.81</v>
      </c>
      <c r="I35" s="199">
        <v>57.22</v>
      </c>
      <c r="J35" s="199">
        <v>66.010000000000005</v>
      </c>
      <c r="K35" s="199">
        <v>39.56</v>
      </c>
      <c r="L35" s="199">
        <v>70.77</v>
      </c>
      <c r="M35" s="201">
        <v>47.72</v>
      </c>
      <c r="N35" s="237">
        <v>41.36</v>
      </c>
      <c r="O35" s="238">
        <v>54.34</v>
      </c>
      <c r="P35" s="238">
        <v>56.01</v>
      </c>
      <c r="Q35" s="195"/>
    </row>
    <row r="36" spans="1:20" ht="9" customHeight="1">
      <c r="A36" s="247"/>
      <c r="B36" s="247"/>
      <c r="C36" s="247"/>
      <c r="D36" s="247"/>
      <c r="E36" s="202">
        <v>36.35</v>
      </c>
      <c r="F36" s="199">
        <v>46.59</v>
      </c>
      <c r="G36" s="199">
        <v>31.27</v>
      </c>
      <c r="H36" s="199">
        <v>59.36</v>
      </c>
      <c r="I36" s="199">
        <v>38.520000000000003</v>
      </c>
      <c r="J36" s="199">
        <v>51</v>
      </c>
      <c r="K36" s="199">
        <v>36.880000000000003</v>
      </c>
      <c r="L36" s="199">
        <v>60.01</v>
      </c>
      <c r="M36" s="201">
        <v>38.770000000000003</v>
      </c>
      <c r="N36" s="237">
        <v>37.96</v>
      </c>
      <c r="O36" s="238">
        <v>43.94</v>
      </c>
      <c r="P36" s="238">
        <v>46.67</v>
      </c>
      <c r="Q36" s="195"/>
    </row>
    <row r="37" spans="1:20" ht="9" customHeight="1">
      <c r="A37" s="247"/>
      <c r="B37" s="247"/>
      <c r="C37" s="247"/>
      <c r="D37" s="247"/>
      <c r="E37" s="202">
        <v>42.17</v>
      </c>
      <c r="F37" s="199">
        <v>38.04</v>
      </c>
      <c r="G37" s="199">
        <v>35.03</v>
      </c>
      <c r="H37" s="199">
        <v>42.83</v>
      </c>
      <c r="I37" s="199">
        <v>39.36</v>
      </c>
      <c r="J37" s="199">
        <v>44.33</v>
      </c>
      <c r="K37" s="199">
        <v>39.47</v>
      </c>
      <c r="L37" s="199">
        <v>47.57</v>
      </c>
      <c r="M37" s="201">
        <v>42.09</v>
      </c>
      <c r="N37" s="237">
        <v>39.340000000000003</v>
      </c>
      <c r="O37" s="238">
        <v>38.81</v>
      </c>
      <c r="P37" s="238">
        <v>43.37</v>
      </c>
      <c r="Q37" s="195"/>
    </row>
    <row r="38" spans="1:20" ht="8.25" customHeight="1">
      <c r="A38" s="247"/>
      <c r="B38" s="247"/>
      <c r="C38" s="247"/>
      <c r="D38" s="247"/>
      <c r="E38" s="202">
        <v>33.58</v>
      </c>
      <c r="F38" s="199">
        <v>35.21</v>
      </c>
      <c r="G38" s="199">
        <v>32.11</v>
      </c>
      <c r="H38" s="199">
        <v>40.200000000000003</v>
      </c>
      <c r="I38" s="199">
        <v>35.83</v>
      </c>
      <c r="J38" s="199">
        <v>42.53</v>
      </c>
      <c r="K38" s="199">
        <v>38.479999999999997</v>
      </c>
      <c r="L38" s="199">
        <v>45.79</v>
      </c>
      <c r="M38" s="201">
        <v>39.56</v>
      </c>
      <c r="N38" s="237">
        <v>34.42</v>
      </c>
      <c r="O38" s="238">
        <v>35.840000000000003</v>
      </c>
      <c r="P38" s="238">
        <v>41.59</v>
      </c>
      <c r="Q38" s="195"/>
    </row>
    <row r="39" spans="1:20" ht="9" customHeight="1">
      <c r="A39" s="247"/>
      <c r="B39" s="247"/>
      <c r="C39" s="247"/>
      <c r="D39" s="247"/>
      <c r="E39" s="202">
        <v>28.5</v>
      </c>
      <c r="F39" s="199">
        <v>35.76</v>
      </c>
      <c r="G39" s="199">
        <v>35.1</v>
      </c>
      <c r="H39" s="199">
        <v>45.51</v>
      </c>
      <c r="I39" s="199">
        <v>38.54</v>
      </c>
      <c r="J39" s="199">
        <v>39.74</v>
      </c>
      <c r="K39" s="199">
        <v>40.39</v>
      </c>
      <c r="L39" s="199">
        <v>51.38</v>
      </c>
      <c r="M39" s="201">
        <v>41.26</v>
      </c>
      <c r="N39" s="237">
        <v>34.74</v>
      </c>
      <c r="O39" s="238">
        <v>38.729999999999997</v>
      </c>
      <c r="P39" s="238">
        <v>43.19</v>
      </c>
      <c r="Q39" s="195"/>
    </row>
    <row r="40" spans="1:20" ht="9" customHeight="1">
      <c r="A40" s="247"/>
      <c r="B40" s="247"/>
      <c r="C40" s="247"/>
      <c r="D40" s="247"/>
      <c r="E40" s="202">
        <v>30.4</v>
      </c>
      <c r="F40" s="199">
        <v>30.28</v>
      </c>
      <c r="G40" s="199">
        <v>29.87</v>
      </c>
      <c r="H40" s="199">
        <v>34.67</v>
      </c>
      <c r="I40" s="199">
        <v>32.57</v>
      </c>
      <c r="J40" s="199">
        <v>35.369999999999997</v>
      </c>
      <c r="K40" s="199">
        <v>32.130000000000003</v>
      </c>
      <c r="L40" s="199">
        <v>37.58</v>
      </c>
      <c r="M40" s="201">
        <v>34.04</v>
      </c>
      <c r="N40" s="237">
        <v>32.26</v>
      </c>
      <c r="O40" s="238">
        <v>31.85</v>
      </c>
      <c r="P40" s="238">
        <v>34.78</v>
      </c>
      <c r="Q40" s="195"/>
    </row>
    <row r="41" spans="1:20" ht="9" customHeight="1">
      <c r="A41" s="247"/>
      <c r="B41" s="247"/>
      <c r="C41" s="247"/>
      <c r="D41" s="247"/>
      <c r="E41" s="202">
        <v>32.049999999999997</v>
      </c>
      <c r="F41" s="199">
        <v>32.880000000000003</v>
      </c>
      <c r="G41" s="199">
        <v>32.909999999999997</v>
      </c>
      <c r="H41" s="199">
        <v>36.47</v>
      </c>
      <c r="I41" s="199">
        <v>35.21</v>
      </c>
      <c r="J41" s="199">
        <v>35.450000000000003</v>
      </c>
      <c r="K41" s="199">
        <v>34.99</v>
      </c>
      <c r="L41" s="199">
        <v>38.869999999999997</v>
      </c>
      <c r="M41" s="201">
        <v>36.11</v>
      </c>
      <c r="N41" s="237">
        <v>33.049999999999997</v>
      </c>
      <c r="O41" s="238">
        <v>34.369999999999997</v>
      </c>
      <c r="P41" s="238">
        <v>36.36</v>
      </c>
      <c r="Q41" s="195"/>
    </row>
    <row r="42" spans="1:20" ht="9" customHeight="1">
      <c r="A42" s="247"/>
      <c r="B42" s="247"/>
      <c r="C42" s="247"/>
      <c r="D42" s="247"/>
      <c r="E42" s="202">
        <v>79.489999999999995</v>
      </c>
      <c r="F42" s="199">
        <v>113.9</v>
      </c>
      <c r="G42" s="199">
        <v>50.47</v>
      </c>
      <c r="H42" s="199">
        <v>64.44</v>
      </c>
      <c r="I42" s="199">
        <v>65.13</v>
      </c>
      <c r="J42" s="199">
        <v>67.97</v>
      </c>
      <c r="K42" s="199">
        <v>40.06</v>
      </c>
      <c r="L42" s="199">
        <v>57.55</v>
      </c>
      <c r="M42" s="201">
        <v>66.319999999999993</v>
      </c>
      <c r="N42" s="237">
        <v>81.61</v>
      </c>
      <c r="O42" s="238">
        <v>73.48</v>
      </c>
      <c r="P42" s="238">
        <v>57.97</v>
      </c>
      <c r="Q42" s="195"/>
    </row>
    <row r="43" spans="1:20" ht="9.5" customHeight="1">
      <c r="A43" s="248"/>
      <c r="B43" s="248"/>
      <c r="C43" s="248"/>
      <c r="D43" s="248"/>
      <c r="E43" s="198">
        <v>50.1</v>
      </c>
      <c r="F43" s="196">
        <v>39.39</v>
      </c>
      <c r="G43" s="196">
        <v>30.54</v>
      </c>
      <c r="H43" s="196">
        <v>42.46</v>
      </c>
      <c r="I43" s="196">
        <v>42.24</v>
      </c>
      <c r="J43" s="196">
        <v>41.44</v>
      </c>
      <c r="K43" s="196">
        <v>30.71</v>
      </c>
      <c r="L43" s="196">
        <v>42.95</v>
      </c>
      <c r="M43" s="197">
        <v>41.41</v>
      </c>
      <c r="N43" s="239">
        <v>59.46</v>
      </c>
      <c r="O43" s="240">
        <v>38.659999999999997</v>
      </c>
      <c r="P43" s="240">
        <v>39.130000000000003</v>
      </c>
      <c r="Q43" s="195"/>
      <c r="R43" s="242"/>
      <c r="S43" s="242"/>
      <c r="T43" s="242"/>
    </row>
    <row r="44" spans="1:20">
      <c r="A44" s="241"/>
      <c r="B44" s="241"/>
      <c r="C44" s="241"/>
      <c r="D44" s="241"/>
      <c r="E44" s="241"/>
      <c r="F44" s="241"/>
      <c r="G44" s="241"/>
      <c r="H44" s="241"/>
      <c r="I44" s="241"/>
      <c r="J44" s="241"/>
      <c r="K44" s="241"/>
      <c r="L44" s="241"/>
      <c r="M44" s="241"/>
      <c r="N44" s="243">
        <v>2023</v>
      </c>
      <c r="O44" s="243">
        <v>2024</v>
      </c>
      <c r="P44" s="243">
        <v>2025</v>
      </c>
      <c r="Q44" s="241"/>
    </row>
    <row r="45" spans="1:20">
      <c r="M45" s="194" t="s">
        <v>1073</v>
      </c>
      <c r="N45" s="244">
        <f>AVERAGE(N33:N43)</f>
        <v>48.306363636363649</v>
      </c>
      <c r="O45" s="244">
        <f t="shared" ref="O45:P45" si="0">AVERAGE(O33:O43)</f>
        <v>42.586363636363643</v>
      </c>
      <c r="P45" s="244">
        <f t="shared" si="0"/>
        <v>42.820909090909097</v>
      </c>
    </row>
    <row r="46" spans="1:20">
      <c r="M46" s="194" t="s">
        <v>1075</v>
      </c>
      <c r="N46" s="194">
        <f>N45*About!$A$69</f>
        <v>36.39901035348398</v>
      </c>
      <c r="O46" s="194">
        <f>O45*About!$A$69</f>
        <v>32.088970773829097</v>
      </c>
      <c r="P46" s="194">
        <f>P45*About!$A$69</f>
        <v>32.265701576682083</v>
      </c>
    </row>
  </sheetData>
  <mergeCells count="7">
    <mergeCell ref="A4:D43"/>
    <mergeCell ref="A1:Q1"/>
    <mergeCell ref="A2:A3"/>
    <mergeCell ref="B2:E2"/>
    <mergeCell ref="F2:I2"/>
    <mergeCell ref="J2:M2"/>
    <mergeCell ref="N2:P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E4D4-CAF8-45C6-A5BC-6D3E04F3B4F1}">
  <dimension ref="A1:AI1000"/>
  <sheetViews>
    <sheetView workbookViewId="0"/>
  </sheetViews>
  <sheetFormatPr defaultColWidth="14.40625" defaultRowHeight="15" customHeight="1"/>
  <cols>
    <col min="1" max="1" width="9.86328125" style="92" customWidth="1"/>
    <col min="2" max="2" width="42.7265625" style="92" customWidth="1"/>
    <col min="3" max="35" width="8.7265625" style="92" customWidth="1"/>
    <col min="36" max="16384" width="14.40625" style="92"/>
  </cols>
  <sheetData>
    <row r="1" spans="1:35" ht="15" customHeight="1" thickBot="1">
      <c r="B1" s="125" t="s">
        <v>669</v>
      </c>
      <c r="C1" s="126">
        <v>2019</v>
      </c>
      <c r="D1" s="126">
        <v>2020</v>
      </c>
      <c r="E1" s="126">
        <v>2021</v>
      </c>
      <c r="F1" s="126">
        <v>2022</v>
      </c>
      <c r="G1" s="126">
        <v>2023</v>
      </c>
      <c r="H1" s="126">
        <v>2024</v>
      </c>
      <c r="I1" s="126">
        <v>2025</v>
      </c>
      <c r="J1" s="126">
        <v>2026</v>
      </c>
      <c r="K1" s="126">
        <v>2027</v>
      </c>
      <c r="L1" s="126">
        <v>2028</v>
      </c>
      <c r="M1" s="126">
        <v>2029</v>
      </c>
      <c r="N1" s="126">
        <v>2030</v>
      </c>
      <c r="O1" s="126">
        <v>2031</v>
      </c>
      <c r="P1" s="126">
        <v>2032</v>
      </c>
      <c r="Q1" s="126">
        <v>2033</v>
      </c>
      <c r="R1" s="126">
        <v>2034</v>
      </c>
      <c r="S1" s="126">
        <v>2035</v>
      </c>
      <c r="T1" s="126">
        <v>2036</v>
      </c>
      <c r="U1" s="126">
        <v>2037</v>
      </c>
      <c r="V1" s="126">
        <v>2038</v>
      </c>
      <c r="W1" s="126">
        <v>2039</v>
      </c>
      <c r="X1" s="126">
        <v>2040</v>
      </c>
      <c r="Y1" s="126">
        <v>2041</v>
      </c>
      <c r="Z1" s="126">
        <v>2042</v>
      </c>
      <c r="AA1" s="126">
        <v>2043</v>
      </c>
      <c r="AB1" s="126">
        <v>2044</v>
      </c>
      <c r="AC1" s="126">
        <v>2045</v>
      </c>
      <c r="AD1" s="126">
        <v>2046</v>
      </c>
      <c r="AE1" s="126">
        <v>2047</v>
      </c>
      <c r="AF1" s="126">
        <v>2048</v>
      </c>
      <c r="AG1" s="126">
        <v>2049</v>
      </c>
      <c r="AH1" s="126">
        <v>2050</v>
      </c>
    </row>
    <row r="2" spans="1:35" ht="15" customHeight="1" thickTop="1">
      <c r="C2" s="127"/>
      <c r="D2" s="127"/>
      <c r="E2" s="127"/>
      <c r="F2" s="127"/>
      <c r="G2" s="127"/>
    </row>
    <row r="3" spans="1:35" ht="15" customHeight="1">
      <c r="C3" s="127" t="s">
        <v>36</v>
      </c>
      <c r="D3" s="127" t="s">
        <v>670</v>
      </c>
      <c r="E3" s="127"/>
      <c r="F3" s="127"/>
      <c r="G3" s="127"/>
    </row>
    <row r="4" spans="1:35" ht="15" customHeight="1">
      <c r="C4" s="127" t="s">
        <v>35</v>
      </c>
      <c r="D4" s="127" t="s">
        <v>671</v>
      </c>
      <c r="E4" s="127"/>
      <c r="F4" s="127"/>
      <c r="G4" s="127" t="s">
        <v>34</v>
      </c>
    </row>
    <row r="5" spans="1:35" ht="15" customHeight="1">
      <c r="C5" s="127" t="s">
        <v>33</v>
      </c>
      <c r="D5" s="127" t="s">
        <v>672</v>
      </c>
      <c r="E5" s="127"/>
      <c r="F5" s="127"/>
      <c r="G5" s="127"/>
    </row>
    <row r="6" spans="1:35" ht="15" customHeight="1">
      <c r="C6" s="127" t="s">
        <v>32</v>
      </c>
      <c r="D6" s="127"/>
      <c r="E6" s="127" t="s">
        <v>673</v>
      </c>
      <c r="F6" s="127"/>
      <c r="G6" s="127"/>
    </row>
    <row r="10" spans="1:35" ht="15" customHeight="1">
      <c r="A10" s="128" t="s">
        <v>138</v>
      </c>
      <c r="B10" s="129" t="s">
        <v>139</v>
      </c>
    </row>
    <row r="11" spans="1:35" ht="15" customHeight="1">
      <c r="B11" s="125" t="s">
        <v>674</v>
      </c>
    </row>
    <row r="12" spans="1:35" ht="15" customHeight="1">
      <c r="B12" s="125"/>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t="s">
        <v>675</v>
      </c>
    </row>
    <row r="13" spans="1:35" ht="15" customHeight="1" thickBot="1">
      <c r="B13" s="126" t="s">
        <v>140</v>
      </c>
      <c r="C13" s="126">
        <v>2019</v>
      </c>
      <c r="D13" s="126">
        <v>2020</v>
      </c>
      <c r="E13" s="126">
        <v>2021</v>
      </c>
      <c r="F13" s="126">
        <v>2022</v>
      </c>
      <c r="G13" s="126">
        <v>2023</v>
      </c>
      <c r="H13" s="126">
        <v>2024</v>
      </c>
      <c r="I13" s="126">
        <v>2025</v>
      </c>
      <c r="J13" s="126">
        <v>2026</v>
      </c>
      <c r="K13" s="126">
        <v>2027</v>
      </c>
      <c r="L13" s="126">
        <v>2028</v>
      </c>
      <c r="M13" s="126">
        <v>2029</v>
      </c>
      <c r="N13" s="126">
        <v>2030</v>
      </c>
      <c r="O13" s="126">
        <v>2031</v>
      </c>
      <c r="P13" s="126">
        <v>2032</v>
      </c>
      <c r="Q13" s="126">
        <v>2033</v>
      </c>
      <c r="R13" s="126">
        <v>2034</v>
      </c>
      <c r="S13" s="126">
        <v>2035</v>
      </c>
      <c r="T13" s="126">
        <v>2036</v>
      </c>
      <c r="U13" s="126">
        <v>2037</v>
      </c>
      <c r="V13" s="126">
        <v>2038</v>
      </c>
      <c r="W13" s="126">
        <v>2039</v>
      </c>
      <c r="X13" s="126">
        <v>2040</v>
      </c>
      <c r="Y13" s="126">
        <v>2041</v>
      </c>
      <c r="Z13" s="126">
        <v>2042</v>
      </c>
      <c r="AA13" s="126">
        <v>2043</v>
      </c>
      <c r="AB13" s="126">
        <v>2044</v>
      </c>
      <c r="AC13" s="126">
        <v>2045</v>
      </c>
      <c r="AD13" s="126">
        <v>2046</v>
      </c>
      <c r="AE13" s="126">
        <v>2047</v>
      </c>
      <c r="AF13" s="126">
        <v>2048</v>
      </c>
      <c r="AG13" s="126">
        <v>2049</v>
      </c>
      <c r="AH13" s="126">
        <v>2050</v>
      </c>
      <c r="AI13" s="126">
        <v>2050</v>
      </c>
    </row>
    <row r="15" spans="1:35" ht="15" customHeight="1">
      <c r="B15" s="130" t="s">
        <v>141</v>
      </c>
    </row>
    <row r="16" spans="1:35" ht="15" customHeight="1">
      <c r="A16" s="128" t="s">
        <v>142</v>
      </c>
      <c r="B16" s="131" t="s">
        <v>143</v>
      </c>
      <c r="C16" s="96">
        <v>21.367118999999999</v>
      </c>
      <c r="D16" s="96">
        <v>21.103408999999999</v>
      </c>
      <c r="E16" s="96">
        <v>21.466442000000001</v>
      </c>
      <c r="F16" s="96">
        <v>22.180439</v>
      </c>
      <c r="G16" s="96">
        <v>22.881108999999999</v>
      </c>
      <c r="H16" s="96">
        <v>23.650236</v>
      </c>
      <c r="I16" s="96">
        <v>24.626657000000002</v>
      </c>
      <c r="J16" s="96">
        <v>25.687712000000001</v>
      </c>
      <c r="K16" s="96">
        <v>26.536884000000001</v>
      </c>
      <c r="L16" s="96">
        <v>27.189858999999998</v>
      </c>
      <c r="M16" s="96">
        <v>27.645980999999999</v>
      </c>
      <c r="N16" s="96">
        <v>28.038425</v>
      </c>
      <c r="O16" s="96">
        <v>28.190807</v>
      </c>
      <c r="P16" s="96">
        <v>28.350666</v>
      </c>
      <c r="Q16" s="96">
        <v>28.671799</v>
      </c>
      <c r="R16" s="96">
        <v>29.003789999999999</v>
      </c>
      <c r="S16" s="96">
        <v>29.368948</v>
      </c>
      <c r="T16" s="96">
        <v>29.780021999999999</v>
      </c>
      <c r="U16" s="96">
        <v>30.231045000000002</v>
      </c>
      <c r="V16" s="96">
        <v>30.688624999999998</v>
      </c>
      <c r="W16" s="96">
        <v>31.133049</v>
      </c>
      <c r="X16" s="96">
        <v>31.544138</v>
      </c>
      <c r="Y16" s="96">
        <v>31.930091999999998</v>
      </c>
      <c r="Z16" s="96">
        <v>32.405441000000003</v>
      </c>
      <c r="AA16" s="96">
        <v>32.846770999999997</v>
      </c>
      <c r="AB16" s="96">
        <v>33.278613999999997</v>
      </c>
      <c r="AC16" s="96">
        <v>33.706623</v>
      </c>
      <c r="AD16" s="96">
        <v>34.124209999999998</v>
      </c>
      <c r="AE16" s="96">
        <v>34.599556</v>
      </c>
      <c r="AF16" s="96">
        <v>35.104354999999998</v>
      </c>
      <c r="AG16" s="96">
        <v>35.563744</v>
      </c>
      <c r="AH16" s="96">
        <v>35.996456000000002</v>
      </c>
      <c r="AI16" s="132">
        <v>1.6966999999999999E-2</v>
      </c>
    </row>
    <row r="17" spans="1:35" ht="15" customHeight="1">
      <c r="A17" s="128" t="s">
        <v>144</v>
      </c>
      <c r="B17" s="131" t="s">
        <v>145</v>
      </c>
      <c r="C17" s="96">
        <v>21.885006000000001</v>
      </c>
      <c r="D17" s="96">
        <v>21.296852000000001</v>
      </c>
      <c r="E17" s="96">
        <v>21.633049</v>
      </c>
      <c r="F17" s="96">
        <v>22.205117999999999</v>
      </c>
      <c r="G17" s="96">
        <v>22.606241000000001</v>
      </c>
      <c r="H17" s="96">
        <v>23.274977</v>
      </c>
      <c r="I17" s="96">
        <v>23.709662999999999</v>
      </c>
      <c r="J17" s="96">
        <v>24.074210999999998</v>
      </c>
      <c r="K17" s="96">
        <v>24.104382000000001</v>
      </c>
      <c r="L17" s="96">
        <v>24.444966999999998</v>
      </c>
      <c r="M17" s="96">
        <v>24.643778000000001</v>
      </c>
      <c r="N17" s="96">
        <v>24.759036999999999</v>
      </c>
      <c r="O17" s="96">
        <v>25.029266</v>
      </c>
      <c r="P17" s="96">
        <v>25.196708999999998</v>
      </c>
      <c r="Q17" s="96">
        <v>25.524443000000002</v>
      </c>
      <c r="R17" s="96">
        <v>25.735932999999999</v>
      </c>
      <c r="S17" s="96">
        <v>25.950191</v>
      </c>
      <c r="T17" s="96">
        <v>26.194136</v>
      </c>
      <c r="U17" s="96">
        <v>26.345205</v>
      </c>
      <c r="V17" s="96">
        <v>26.555067000000001</v>
      </c>
      <c r="W17" s="96">
        <v>26.780670000000001</v>
      </c>
      <c r="X17" s="96">
        <v>26.790040999999999</v>
      </c>
      <c r="Y17" s="96">
        <v>26.979054999999999</v>
      </c>
      <c r="Z17" s="96">
        <v>27.345801999999999</v>
      </c>
      <c r="AA17" s="96">
        <v>27.510275</v>
      </c>
      <c r="AB17" s="96">
        <v>27.707808</v>
      </c>
      <c r="AC17" s="96">
        <v>28.063734</v>
      </c>
      <c r="AD17" s="96">
        <v>28.108651999999999</v>
      </c>
      <c r="AE17" s="96">
        <v>28.359881999999999</v>
      </c>
      <c r="AF17" s="96">
        <v>28.629048999999998</v>
      </c>
      <c r="AG17" s="96">
        <v>28.806082</v>
      </c>
      <c r="AH17" s="96">
        <v>28.939575000000001</v>
      </c>
      <c r="AI17" s="132">
        <v>9.0539999999999995E-3</v>
      </c>
    </row>
    <row r="18" spans="1:35" ht="15" customHeight="1">
      <c r="A18" s="128" t="s">
        <v>146</v>
      </c>
      <c r="B18" s="131" t="s">
        <v>147</v>
      </c>
      <c r="C18" s="96">
        <v>10.40076</v>
      </c>
      <c r="D18" s="96">
        <v>10.013341</v>
      </c>
      <c r="E18" s="96">
        <v>10.139873</v>
      </c>
      <c r="F18" s="96">
        <v>10.064783</v>
      </c>
      <c r="G18" s="96">
        <v>10.026472999999999</v>
      </c>
      <c r="H18" s="96">
        <v>10.057588000000001</v>
      </c>
      <c r="I18" s="96">
        <v>10.188620999999999</v>
      </c>
      <c r="J18" s="96">
        <v>10.375728000000001</v>
      </c>
      <c r="K18" s="96">
        <v>10.541219999999999</v>
      </c>
      <c r="L18" s="96">
        <v>10.649031000000001</v>
      </c>
      <c r="M18" s="96">
        <v>10.705569000000001</v>
      </c>
      <c r="N18" s="96">
        <v>10.975032000000001</v>
      </c>
      <c r="O18" s="96">
        <v>10.975427</v>
      </c>
      <c r="P18" s="96">
        <v>11.020530000000001</v>
      </c>
      <c r="Q18" s="96">
        <v>11.159978000000001</v>
      </c>
      <c r="R18" s="96">
        <v>11.239523999999999</v>
      </c>
      <c r="S18" s="96">
        <v>11.27379</v>
      </c>
      <c r="T18" s="96">
        <v>11.281421999999999</v>
      </c>
      <c r="U18" s="96">
        <v>11.354433999999999</v>
      </c>
      <c r="V18" s="96">
        <v>11.408001000000001</v>
      </c>
      <c r="W18" s="96">
        <v>11.447461000000001</v>
      </c>
      <c r="X18" s="96">
        <v>11.475216</v>
      </c>
      <c r="Y18" s="96">
        <v>11.520025</v>
      </c>
      <c r="Z18" s="96">
        <v>11.560247</v>
      </c>
      <c r="AA18" s="96">
        <v>11.598577000000001</v>
      </c>
      <c r="AB18" s="96">
        <v>11.630267999999999</v>
      </c>
      <c r="AC18" s="96">
        <v>11.690177</v>
      </c>
      <c r="AD18" s="96">
        <v>11.747246000000001</v>
      </c>
      <c r="AE18" s="96">
        <v>11.822725999999999</v>
      </c>
      <c r="AF18" s="96">
        <v>11.867516999999999</v>
      </c>
      <c r="AG18" s="96">
        <v>11.937593</v>
      </c>
      <c r="AH18" s="96">
        <v>11.997738999999999</v>
      </c>
      <c r="AI18" s="132">
        <v>4.6179999999999997E-3</v>
      </c>
    </row>
    <row r="19" spans="1:35" ht="15" customHeight="1">
      <c r="A19" s="128" t="s">
        <v>148</v>
      </c>
      <c r="B19" s="131" t="s">
        <v>149</v>
      </c>
      <c r="C19" s="96">
        <v>36.809517</v>
      </c>
      <c r="D19" s="96">
        <v>36.328311999999997</v>
      </c>
      <c r="E19" s="96">
        <v>36.524482999999996</v>
      </c>
      <c r="F19" s="96">
        <v>36.565094000000002</v>
      </c>
      <c r="G19" s="96">
        <v>36.773269999999997</v>
      </c>
      <c r="H19" s="96">
        <v>37.156204000000002</v>
      </c>
      <c r="I19" s="96">
        <v>37.687702000000002</v>
      </c>
      <c r="J19" s="96">
        <v>38.173763000000001</v>
      </c>
      <c r="K19" s="96">
        <v>38.425705000000001</v>
      </c>
      <c r="L19" s="96">
        <v>38.378875999999998</v>
      </c>
      <c r="M19" s="96">
        <v>38.245457000000002</v>
      </c>
      <c r="N19" s="96">
        <v>38.274386999999997</v>
      </c>
      <c r="O19" s="96">
        <v>38.189895999999997</v>
      </c>
      <c r="P19" s="96">
        <v>38.099789000000001</v>
      </c>
      <c r="Q19" s="96">
        <v>38.228614999999998</v>
      </c>
      <c r="R19" s="96">
        <v>38.282955000000001</v>
      </c>
      <c r="S19" s="96">
        <v>38.096138000000003</v>
      </c>
      <c r="T19" s="96">
        <v>37.990561999999997</v>
      </c>
      <c r="U19" s="96">
        <v>37.873897999999997</v>
      </c>
      <c r="V19" s="96">
        <v>37.909523</v>
      </c>
      <c r="W19" s="96">
        <v>37.801682</v>
      </c>
      <c r="X19" s="96">
        <v>37.635207999999999</v>
      </c>
      <c r="Y19" s="96">
        <v>37.571429999999999</v>
      </c>
      <c r="Z19" s="96">
        <v>37.458903999999997</v>
      </c>
      <c r="AA19" s="96">
        <v>37.362670999999999</v>
      </c>
      <c r="AB19" s="96">
        <v>37.349266</v>
      </c>
      <c r="AC19" s="96">
        <v>37.277393000000004</v>
      </c>
      <c r="AD19" s="96">
        <v>37.163021000000001</v>
      </c>
      <c r="AE19" s="96">
        <v>37.140563999999998</v>
      </c>
      <c r="AF19" s="96">
        <v>37.028449999999999</v>
      </c>
      <c r="AG19" s="96">
        <v>36.834682000000001</v>
      </c>
      <c r="AH19" s="96">
        <v>36.683495000000001</v>
      </c>
      <c r="AI19" s="132">
        <v>-1.11E-4</v>
      </c>
    </row>
    <row r="21" spans="1:35" ht="15" customHeight="1">
      <c r="B21" s="130" t="s">
        <v>150</v>
      </c>
    </row>
    <row r="22" spans="1:35" ht="15" customHeight="1">
      <c r="A22" s="128" t="s">
        <v>151</v>
      </c>
      <c r="B22" s="131" t="s">
        <v>143</v>
      </c>
      <c r="C22" s="96">
        <v>17.532706999999998</v>
      </c>
      <c r="D22" s="96">
        <v>16.461679</v>
      </c>
      <c r="E22" s="96">
        <v>16.897226</v>
      </c>
      <c r="F22" s="96">
        <v>17.642332</v>
      </c>
      <c r="G22" s="96">
        <v>18.154827000000001</v>
      </c>
      <c r="H22" s="96">
        <v>18.709136999999998</v>
      </c>
      <c r="I22" s="96">
        <v>19.487349999999999</v>
      </c>
      <c r="J22" s="96">
        <v>20.253893000000001</v>
      </c>
      <c r="K22" s="96">
        <v>20.666298000000001</v>
      </c>
      <c r="L22" s="96">
        <v>20.915295</v>
      </c>
      <c r="M22" s="96">
        <v>21.033928</v>
      </c>
      <c r="N22" s="96">
        <v>21.178768000000002</v>
      </c>
      <c r="O22" s="96">
        <v>21.187819000000001</v>
      </c>
      <c r="P22" s="96">
        <v>21.270918000000002</v>
      </c>
      <c r="Q22" s="96">
        <v>21.564543</v>
      </c>
      <c r="R22" s="96">
        <v>21.812473000000001</v>
      </c>
      <c r="S22" s="96">
        <v>22.069616</v>
      </c>
      <c r="T22" s="96">
        <v>22.360126000000001</v>
      </c>
      <c r="U22" s="96">
        <v>22.672346000000001</v>
      </c>
      <c r="V22" s="96">
        <v>22.966260999999999</v>
      </c>
      <c r="W22" s="96">
        <v>23.233778000000001</v>
      </c>
      <c r="X22" s="96">
        <v>23.463498999999999</v>
      </c>
      <c r="Y22" s="96">
        <v>23.678507</v>
      </c>
      <c r="Z22" s="96">
        <v>24.019242999999999</v>
      </c>
      <c r="AA22" s="96">
        <v>24.278932999999999</v>
      </c>
      <c r="AB22" s="96">
        <v>24.533297999999998</v>
      </c>
      <c r="AC22" s="96">
        <v>24.788464000000001</v>
      </c>
      <c r="AD22" s="96">
        <v>25.033518000000001</v>
      </c>
      <c r="AE22" s="96">
        <v>25.354244000000001</v>
      </c>
      <c r="AF22" s="96">
        <v>25.684698000000001</v>
      </c>
      <c r="AG22" s="96">
        <v>25.939330999999999</v>
      </c>
      <c r="AH22" s="96">
        <v>26.177326000000001</v>
      </c>
      <c r="AI22" s="132">
        <v>1.3014E-2</v>
      </c>
    </row>
    <row r="23" spans="1:35" ht="15" customHeight="1">
      <c r="A23" s="128" t="s">
        <v>152</v>
      </c>
      <c r="B23" s="131" t="s">
        <v>145</v>
      </c>
      <c r="C23" s="96">
        <v>21.969456000000001</v>
      </c>
      <c r="D23" s="96">
        <v>21.376653999999998</v>
      </c>
      <c r="E23" s="96">
        <v>20.734304000000002</v>
      </c>
      <c r="F23" s="96">
        <v>20.318745</v>
      </c>
      <c r="G23" s="96">
        <v>19.736813999999999</v>
      </c>
      <c r="H23" s="96">
        <v>19.414501000000001</v>
      </c>
      <c r="I23" s="96">
        <v>18.841920999999999</v>
      </c>
      <c r="J23" s="96">
        <v>19.221986999999999</v>
      </c>
      <c r="K23" s="96">
        <v>19.257792999999999</v>
      </c>
      <c r="L23" s="96">
        <v>19.602174999999999</v>
      </c>
      <c r="M23" s="96">
        <v>19.805004</v>
      </c>
      <c r="N23" s="96">
        <v>20.225742</v>
      </c>
      <c r="O23" s="96">
        <v>20.496693</v>
      </c>
      <c r="P23" s="96">
        <v>20.665499000000001</v>
      </c>
      <c r="Q23" s="96">
        <v>21.058674</v>
      </c>
      <c r="R23" s="96">
        <v>21.268713000000002</v>
      </c>
      <c r="S23" s="96">
        <v>21.493673000000001</v>
      </c>
      <c r="T23" s="96">
        <v>21.746466000000002</v>
      </c>
      <c r="U23" s="96">
        <v>21.899795999999998</v>
      </c>
      <c r="V23" s="96">
        <v>22.113047000000002</v>
      </c>
      <c r="W23" s="96">
        <v>22.346644999999999</v>
      </c>
      <c r="X23" s="96">
        <v>22.361111000000001</v>
      </c>
      <c r="Y23" s="96">
        <v>22.555289999999999</v>
      </c>
      <c r="Z23" s="96">
        <v>22.929818999999998</v>
      </c>
      <c r="AA23" s="96">
        <v>23.103238999999999</v>
      </c>
      <c r="AB23" s="96">
        <v>23.299997000000001</v>
      </c>
      <c r="AC23" s="96">
        <v>23.673317000000001</v>
      </c>
      <c r="AD23" s="96">
        <v>23.716480000000001</v>
      </c>
      <c r="AE23" s="96">
        <v>23.993053</v>
      </c>
      <c r="AF23" s="96">
        <v>24.261074000000001</v>
      </c>
      <c r="AG23" s="96">
        <v>24.447094</v>
      </c>
      <c r="AH23" s="96">
        <v>24.596321</v>
      </c>
      <c r="AI23" s="132">
        <v>3.65E-3</v>
      </c>
    </row>
    <row r="24" spans="1:35" ht="15" customHeight="1">
      <c r="A24" s="128" t="s">
        <v>153</v>
      </c>
      <c r="B24" s="131" t="s">
        <v>154</v>
      </c>
      <c r="C24" s="96">
        <v>6.3595119999999996</v>
      </c>
      <c r="D24" s="96">
        <v>3.619777</v>
      </c>
      <c r="E24" s="96">
        <v>5.0871579999999996</v>
      </c>
      <c r="F24" s="96">
        <v>6.2953219999999996</v>
      </c>
      <c r="G24" s="96">
        <v>7.4694719999999997</v>
      </c>
      <c r="H24" s="96">
        <v>8.7496229999999997</v>
      </c>
      <c r="I24" s="96">
        <v>10.095471999999999</v>
      </c>
      <c r="J24" s="96">
        <v>10.090911999999999</v>
      </c>
      <c r="K24" s="96">
        <v>10.459769</v>
      </c>
      <c r="L24" s="96">
        <v>10.387751</v>
      </c>
      <c r="M24" s="96">
        <v>10.830750999999999</v>
      </c>
      <c r="N24" s="96">
        <v>10.981043</v>
      </c>
      <c r="O24" s="96">
        <v>11.299893000000001</v>
      </c>
      <c r="P24" s="96">
        <v>11.404178999999999</v>
      </c>
      <c r="Q24" s="96">
        <v>11.657705999999999</v>
      </c>
      <c r="R24" s="96">
        <v>11.757783999999999</v>
      </c>
      <c r="S24" s="96">
        <v>12.003828</v>
      </c>
      <c r="T24" s="96">
        <v>12.225603</v>
      </c>
      <c r="U24" s="96">
        <v>12.361254000000001</v>
      </c>
      <c r="V24" s="96">
        <v>12.551183</v>
      </c>
      <c r="W24" s="96">
        <v>12.845352999999999</v>
      </c>
      <c r="X24" s="96">
        <v>13.172822</v>
      </c>
      <c r="Y24" s="96">
        <v>13.485004</v>
      </c>
      <c r="Z24" s="96">
        <v>13.692394999999999</v>
      </c>
      <c r="AA24" s="96">
        <v>13.907762</v>
      </c>
      <c r="AB24" s="96">
        <v>14.059457</v>
      </c>
      <c r="AC24" s="96">
        <v>14.141888</v>
      </c>
      <c r="AD24" s="96">
        <v>14.479150000000001</v>
      </c>
      <c r="AE24" s="96">
        <v>14.518565000000001</v>
      </c>
      <c r="AF24" s="96">
        <v>14.680243000000001</v>
      </c>
      <c r="AG24" s="96">
        <v>14.886027</v>
      </c>
      <c r="AH24" s="96">
        <v>15.222129000000001</v>
      </c>
      <c r="AI24" s="132">
        <v>2.8555000000000001E-2</v>
      </c>
    </row>
    <row r="25" spans="1:35" ht="15" customHeight="1">
      <c r="A25" s="128" t="s">
        <v>155</v>
      </c>
      <c r="B25" s="131" t="s">
        <v>147</v>
      </c>
      <c r="C25" s="96">
        <v>7.5152650000000003</v>
      </c>
      <c r="D25" s="96">
        <v>7.1560100000000002</v>
      </c>
      <c r="E25" s="96">
        <v>7.3025919999999998</v>
      </c>
      <c r="F25" s="96">
        <v>7.3225559999999996</v>
      </c>
      <c r="G25" s="96">
        <v>7.375051</v>
      </c>
      <c r="H25" s="96">
        <v>7.4987149999999998</v>
      </c>
      <c r="I25" s="96">
        <v>7.7191140000000003</v>
      </c>
      <c r="J25" s="96">
        <v>7.8645630000000004</v>
      </c>
      <c r="K25" s="96">
        <v>7.9897739999999997</v>
      </c>
      <c r="L25" s="96">
        <v>8.0603040000000004</v>
      </c>
      <c r="M25" s="96">
        <v>8.0848549999999992</v>
      </c>
      <c r="N25" s="96">
        <v>8.2537079999999996</v>
      </c>
      <c r="O25" s="96">
        <v>8.2198890000000002</v>
      </c>
      <c r="P25" s="96">
        <v>8.2385190000000001</v>
      </c>
      <c r="Q25" s="96">
        <v>8.3431850000000001</v>
      </c>
      <c r="R25" s="96">
        <v>8.3984590000000008</v>
      </c>
      <c r="S25" s="96">
        <v>8.4111189999999993</v>
      </c>
      <c r="T25" s="96">
        <v>8.3997989999999998</v>
      </c>
      <c r="U25" s="96">
        <v>8.4516290000000005</v>
      </c>
      <c r="V25" s="96">
        <v>8.486262</v>
      </c>
      <c r="W25" s="96">
        <v>8.5080469999999995</v>
      </c>
      <c r="X25" s="96">
        <v>8.5204939999999993</v>
      </c>
      <c r="Y25" s="96">
        <v>8.5496529999999993</v>
      </c>
      <c r="Z25" s="96">
        <v>8.5751760000000008</v>
      </c>
      <c r="AA25" s="96">
        <v>8.5985770000000006</v>
      </c>
      <c r="AB25" s="96">
        <v>8.6153099999999991</v>
      </c>
      <c r="AC25" s="96">
        <v>8.6596410000000006</v>
      </c>
      <c r="AD25" s="96">
        <v>8.7015609999999999</v>
      </c>
      <c r="AE25" s="96">
        <v>8.7612760000000005</v>
      </c>
      <c r="AF25" s="96">
        <v>8.7912949999999999</v>
      </c>
      <c r="AG25" s="96">
        <v>8.8451550000000001</v>
      </c>
      <c r="AH25" s="96">
        <v>8.8905130000000003</v>
      </c>
      <c r="AI25" s="132">
        <v>5.4359999999999999E-3</v>
      </c>
    </row>
    <row r="26" spans="1:35" ht="15" customHeight="1">
      <c r="A26" s="128" t="s">
        <v>156</v>
      </c>
      <c r="B26" s="131" t="s">
        <v>149</v>
      </c>
      <c r="C26" s="96">
        <v>30.830905999999999</v>
      </c>
      <c r="D26" s="96">
        <v>30.223993</v>
      </c>
      <c r="E26" s="96">
        <v>29.923037999999998</v>
      </c>
      <c r="F26" s="96">
        <v>29.868092999999998</v>
      </c>
      <c r="G26" s="96">
        <v>29.843609000000001</v>
      </c>
      <c r="H26" s="96">
        <v>30.006658999999999</v>
      </c>
      <c r="I26" s="96">
        <v>30.440975000000002</v>
      </c>
      <c r="J26" s="96">
        <v>30.805289999999999</v>
      </c>
      <c r="K26" s="96">
        <v>30.944893</v>
      </c>
      <c r="L26" s="96">
        <v>30.752520000000001</v>
      </c>
      <c r="M26" s="96">
        <v>30.491637999999998</v>
      </c>
      <c r="N26" s="96">
        <v>30.434598999999999</v>
      </c>
      <c r="O26" s="96">
        <v>30.253323000000002</v>
      </c>
      <c r="P26" s="96">
        <v>30.004961000000002</v>
      </c>
      <c r="Q26" s="96">
        <v>30.090971</v>
      </c>
      <c r="R26" s="96">
        <v>30.068455</v>
      </c>
      <c r="S26" s="96">
        <v>29.834833</v>
      </c>
      <c r="T26" s="96">
        <v>29.698430999999999</v>
      </c>
      <c r="U26" s="96">
        <v>29.542186999999998</v>
      </c>
      <c r="V26" s="96">
        <v>29.589179999999999</v>
      </c>
      <c r="W26" s="96">
        <v>29.462005999999999</v>
      </c>
      <c r="X26" s="96">
        <v>29.240297000000002</v>
      </c>
      <c r="Y26" s="96">
        <v>29.175716000000001</v>
      </c>
      <c r="Z26" s="96">
        <v>29.095675</v>
      </c>
      <c r="AA26" s="96">
        <v>28.940348</v>
      </c>
      <c r="AB26" s="96">
        <v>28.916779999999999</v>
      </c>
      <c r="AC26" s="96">
        <v>28.819707999999999</v>
      </c>
      <c r="AD26" s="96">
        <v>28.688568</v>
      </c>
      <c r="AE26" s="96">
        <v>28.681221000000001</v>
      </c>
      <c r="AF26" s="96">
        <v>28.564233999999999</v>
      </c>
      <c r="AG26" s="96">
        <v>28.388195</v>
      </c>
      <c r="AH26" s="96">
        <v>28.271892999999999</v>
      </c>
      <c r="AI26" s="132">
        <v>-2.7910000000000001E-3</v>
      </c>
    </row>
    <row r="27" spans="1:35" ht="15.75" customHeight="1"/>
    <row r="28" spans="1:35" ht="15" customHeight="1">
      <c r="B28" s="130" t="s">
        <v>157</v>
      </c>
    </row>
    <row r="29" spans="1:35" ht="15" customHeight="1">
      <c r="A29" s="128" t="s">
        <v>158</v>
      </c>
      <c r="B29" s="131" t="s">
        <v>143</v>
      </c>
      <c r="C29" s="96">
        <v>12.658595999999999</v>
      </c>
      <c r="D29" s="96">
        <v>11.557613</v>
      </c>
      <c r="E29" s="96">
        <v>12.121316</v>
      </c>
      <c r="F29" s="96">
        <v>12.897453000000001</v>
      </c>
      <c r="G29" s="96">
        <v>13.376060000000001</v>
      </c>
      <c r="H29" s="96">
        <v>13.920742000000001</v>
      </c>
      <c r="I29" s="96">
        <v>14.718674999999999</v>
      </c>
      <c r="J29" s="96">
        <v>15.490639</v>
      </c>
      <c r="K29" s="96">
        <v>15.865518</v>
      </c>
      <c r="L29" s="96">
        <v>16.092715999999999</v>
      </c>
      <c r="M29" s="96">
        <v>16.194341999999999</v>
      </c>
      <c r="N29" s="96">
        <v>16.112473999999999</v>
      </c>
      <c r="O29" s="96">
        <v>16.127192999999998</v>
      </c>
      <c r="P29" s="96">
        <v>16.2225</v>
      </c>
      <c r="Q29" s="96">
        <v>16.518353000000001</v>
      </c>
      <c r="R29" s="96">
        <v>16.775680999999999</v>
      </c>
      <c r="S29" s="96">
        <v>17.043198</v>
      </c>
      <c r="T29" s="96">
        <v>17.349249</v>
      </c>
      <c r="U29" s="96">
        <v>17.678315999999999</v>
      </c>
      <c r="V29" s="96">
        <v>17.984577000000002</v>
      </c>
      <c r="W29" s="96">
        <v>18.262589999999999</v>
      </c>
      <c r="X29" s="96">
        <v>18.500119999999999</v>
      </c>
      <c r="Y29" s="96">
        <v>18.725389</v>
      </c>
      <c r="Z29" s="96">
        <v>19.102764000000001</v>
      </c>
      <c r="AA29" s="96">
        <v>19.372240000000001</v>
      </c>
      <c r="AB29" s="96">
        <v>19.642893000000001</v>
      </c>
      <c r="AC29" s="96">
        <v>19.917110000000001</v>
      </c>
      <c r="AD29" s="96">
        <v>20.180212000000001</v>
      </c>
      <c r="AE29" s="96">
        <v>20.536681999999999</v>
      </c>
      <c r="AF29" s="96">
        <v>20.898357000000001</v>
      </c>
      <c r="AG29" s="96">
        <v>21.166986000000001</v>
      </c>
      <c r="AH29" s="96">
        <v>21.424033999999999</v>
      </c>
      <c r="AI29" s="132">
        <v>1.7118000000000001E-2</v>
      </c>
    </row>
    <row r="30" spans="1:35" ht="15" customHeight="1">
      <c r="A30" s="128" t="s">
        <v>159</v>
      </c>
      <c r="B30" s="131" t="s">
        <v>145</v>
      </c>
      <c r="C30" s="96">
        <v>21.893784</v>
      </c>
      <c r="D30" s="96">
        <v>21.301303999999998</v>
      </c>
      <c r="E30" s="96">
        <v>20.683617000000002</v>
      </c>
      <c r="F30" s="96">
        <v>20.286152000000001</v>
      </c>
      <c r="G30" s="96">
        <v>19.724685999999998</v>
      </c>
      <c r="H30" s="96">
        <v>19.419933</v>
      </c>
      <c r="I30" s="96">
        <v>18.849423999999999</v>
      </c>
      <c r="J30" s="96">
        <v>19.250404</v>
      </c>
      <c r="K30" s="96">
        <v>19.300062</v>
      </c>
      <c r="L30" s="96">
        <v>19.647911000000001</v>
      </c>
      <c r="M30" s="96">
        <v>19.861505999999999</v>
      </c>
      <c r="N30" s="96">
        <v>19.985908999999999</v>
      </c>
      <c r="O30" s="96">
        <v>20.263888999999999</v>
      </c>
      <c r="P30" s="96">
        <v>20.439947</v>
      </c>
      <c r="Q30" s="96">
        <v>20.797567000000001</v>
      </c>
      <c r="R30" s="96">
        <v>21.008880999999999</v>
      </c>
      <c r="S30" s="96">
        <v>21.241523999999998</v>
      </c>
      <c r="T30" s="96">
        <v>21.495619000000001</v>
      </c>
      <c r="U30" s="96">
        <v>21.654122999999998</v>
      </c>
      <c r="V30" s="96">
        <v>21.868317000000001</v>
      </c>
      <c r="W30" s="96">
        <v>22.103235000000002</v>
      </c>
      <c r="X30" s="96">
        <v>22.121178</v>
      </c>
      <c r="Y30" s="96">
        <v>22.315123</v>
      </c>
      <c r="Z30" s="96">
        <v>22.694962</v>
      </c>
      <c r="AA30" s="96">
        <v>22.868130000000001</v>
      </c>
      <c r="AB30" s="96">
        <v>23.072498</v>
      </c>
      <c r="AC30" s="96">
        <v>23.454750000000001</v>
      </c>
      <c r="AD30" s="96">
        <v>23.488489000000001</v>
      </c>
      <c r="AE30" s="96">
        <v>23.768089</v>
      </c>
      <c r="AF30" s="96">
        <v>24.02384</v>
      </c>
      <c r="AG30" s="96">
        <v>24.207713999999999</v>
      </c>
      <c r="AH30" s="96">
        <v>24.368834</v>
      </c>
      <c r="AI30" s="132">
        <v>3.4610000000000001E-3</v>
      </c>
    </row>
    <row r="31" spans="1:35" ht="15" customHeight="1">
      <c r="A31" s="128" t="s">
        <v>160</v>
      </c>
      <c r="B31" s="131" t="s">
        <v>154</v>
      </c>
      <c r="C31" s="96">
        <v>6.4834110000000003</v>
      </c>
      <c r="D31" s="96">
        <v>3.6180509999999999</v>
      </c>
      <c r="E31" s="96">
        <v>5.2675599999999996</v>
      </c>
      <c r="F31" s="96">
        <v>6.9780139999999999</v>
      </c>
      <c r="G31" s="96">
        <v>8.5605039999999999</v>
      </c>
      <c r="H31" s="96">
        <v>10.318695</v>
      </c>
      <c r="I31" s="96">
        <v>12.019481000000001</v>
      </c>
      <c r="J31" s="96">
        <v>11.988135</v>
      </c>
      <c r="K31" s="96">
        <v>12.446024</v>
      </c>
      <c r="L31" s="96">
        <v>12.287184</v>
      </c>
      <c r="M31" s="96">
        <v>12.740126</v>
      </c>
      <c r="N31" s="96">
        <v>12.940390000000001</v>
      </c>
      <c r="O31" s="96">
        <v>13.283211</v>
      </c>
      <c r="P31" s="96">
        <v>13.363053000000001</v>
      </c>
      <c r="Q31" s="96">
        <v>13.599288</v>
      </c>
      <c r="R31" s="96">
        <v>13.670406</v>
      </c>
      <c r="S31" s="96">
        <v>13.914327</v>
      </c>
      <c r="T31" s="96">
        <v>14.140805</v>
      </c>
      <c r="U31" s="96">
        <v>14.341010000000001</v>
      </c>
      <c r="V31" s="96">
        <v>14.5328</v>
      </c>
      <c r="W31" s="96">
        <v>14.830558</v>
      </c>
      <c r="X31" s="96">
        <v>15.179667</v>
      </c>
      <c r="Y31" s="96">
        <v>15.474697000000001</v>
      </c>
      <c r="Z31" s="96">
        <v>15.701387</v>
      </c>
      <c r="AA31" s="96">
        <v>15.907579</v>
      </c>
      <c r="AB31" s="96">
        <v>16.065977</v>
      </c>
      <c r="AC31" s="96">
        <v>16.153669000000001</v>
      </c>
      <c r="AD31" s="96">
        <v>16.481852</v>
      </c>
      <c r="AE31" s="96">
        <v>16.528210000000001</v>
      </c>
      <c r="AF31" s="96">
        <v>16.694122</v>
      </c>
      <c r="AG31" s="96">
        <v>16.899334</v>
      </c>
      <c r="AH31" s="96">
        <v>17.211279000000001</v>
      </c>
      <c r="AI31" s="132">
        <v>3.1995000000000003E-2</v>
      </c>
    </row>
    <row r="32" spans="1:35" ht="15" customHeight="1">
      <c r="A32" s="128" t="s">
        <v>161</v>
      </c>
      <c r="B32" s="131" t="s">
        <v>162</v>
      </c>
      <c r="C32" s="96">
        <v>3.601216</v>
      </c>
      <c r="D32" s="96">
        <v>3.4416769999999999</v>
      </c>
      <c r="E32" s="96">
        <v>3.5355490000000001</v>
      </c>
      <c r="F32" s="96">
        <v>3.4715980000000002</v>
      </c>
      <c r="G32" s="96">
        <v>3.4863360000000001</v>
      </c>
      <c r="H32" s="96">
        <v>3.5639460000000001</v>
      </c>
      <c r="I32" s="96">
        <v>3.7634300000000001</v>
      </c>
      <c r="J32" s="96">
        <v>3.9896370000000001</v>
      </c>
      <c r="K32" s="96">
        <v>4.1376229999999996</v>
      </c>
      <c r="L32" s="96">
        <v>4.2205120000000003</v>
      </c>
      <c r="M32" s="96">
        <v>4.2283869999999997</v>
      </c>
      <c r="N32" s="96">
        <v>4.1643109999999997</v>
      </c>
      <c r="O32" s="96">
        <v>4.1199519999999996</v>
      </c>
      <c r="P32" s="96">
        <v>4.1353369999999998</v>
      </c>
      <c r="Q32" s="96">
        <v>4.1950719999999997</v>
      </c>
      <c r="R32" s="96">
        <v>4.2409369999999997</v>
      </c>
      <c r="S32" s="96">
        <v>4.2384750000000002</v>
      </c>
      <c r="T32" s="96">
        <v>4.2286400000000004</v>
      </c>
      <c r="U32" s="96">
        <v>4.2672929999999996</v>
      </c>
      <c r="V32" s="96">
        <v>4.2909519999999999</v>
      </c>
      <c r="W32" s="96">
        <v>4.297682</v>
      </c>
      <c r="X32" s="96">
        <v>4.2999460000000003</v>
      </c>
      <c r="Y32" s="96">
        <v>4.2998200000000004</v>
      </c>
      <c r="Z32" s="96">
        <v>4.3160829999999999</v>
      </c>
      <c r="AA32" s="96">
        <v>4.3300159999999996</v>
      </c>
      <c r="AB32" s="96">
        <v>4.34361</v>
      </c>
      <c r="AC32" s="96">
        <v>4.3668719999999999</v>
      </c>
      <c r="AD32" s="96">
        <v>4.4051429999999998</v>
      </c>
      <c r="AE32" s="96">
        <v>4.4551939999999997</v>
      </c>
      <c r="AF32" s="96">
        <v>4.4873620000000001</v>
      </c>
      <c r="AG32" s="96">
        <v>4.5163869999999999</v>
      </c>
      <c r="AH32" s="96">
        <v>4.5662969999999996</v>
      </c>
      <c r="AI32" s="132">
        <v>7.6889999999999997E-3</v>
      </c>
    </row>
    <row r="33" spans="1:35" ht="15" customHeight="1">
      <c r="A33" s="128" t="s">
        <v>163</v>
      </c>
      <c r="B33" s="131" t="s">
        <v>164</v>
      </c>
      <c r="C33" s="96">
        <v>4.1353039999999996</v>
      </c>
      <c r="D33" s="96">
        <v>3.7152669999999999</v>
      </c>
      <c r="E33" s="96">
        <v>3.476051</v>
      </c>
      <c r="F33" s="96">
        <v>3.3146680000000002</v>
      </c>
      <c r="G33" s="96">
        <v>3.2265839999999999</v>
      </c>
      <c r="H33" s="96">
        <v>3.2287910000000002</v>
      </c>
      <c r="I33" s="96">
        <v>3.2332890000000001</v>
      </c>
      <c r="J33" s="96">
        <v>3.2376390000000002</v>
      </c>
      <c r="K33" s="96">
        <v>3.26661</v>
      </c>
      <c r="L33" s="96">
        <v>3.2945319999999998</v>
      </c>
      <c r="M33" s="96">
        <v>3.334714</v>
      </c>
      <c r="N33" s="96">
        <v>3.367346</v>
      </c>
      <c r="O33" s="96">
        <v>3.4052180000000001</v>
      </c>
      <c r="P33" s="96">
        <v>3.4421469999999998</v>
      </c>
      <c r="Q33" s="96">
        <v>3.4753530000000001</v>
      </c>
      <c r="R33" s="96">
        <v>3.5131030000000001</v>
      </c>
      <c r="S33" s="96">
        <v>3.5464129999999998</v>
      </c>
      <c r="T33" s="96">
        <v>3.5772750000000002</v>
      </c>
      <c r="U33" s="96">
        <v>3.6102750000000001</v>
      </c>
      <c r="V33" s="96">
        <v>3.6402160000000001</v>
      </c>
      <c r="W33" s="96">
        <v>3.6753309999999999</v>
      </c>
      <c r="X33" s="96">
        <v>3.7064879999999998</v>
      </c>
      <c r="Y33" s="96">
        <v>3.746972</v>
      </c>
      <c r="Z33" s="96">
        <v>3.7830879999999998</v>
      </c>
      <c r="AA33" s="96">
        <v>3.822762</v>
      </c>
      <c r="AB33" s="96">
        <v>3.8575810000000001</v>
      </c>
      <c r="AC33" s="96">
        <v>3.895384</v>
      </c>
      <c r="AD33" s="96">
        <v>3.9313199999999999</v>
      </c>
      <c r="AE33" s="96">
        <v>3.9716300000000002</v>
      </c>
      <c r="AF33" s="96">
        <v>4.0089560000000004</v>
      </c>
      <c r="AG33" s="96">
        <v>4.0499239999999999</v>
      </c>
      <c r="AH33" s="96">
        <v>4.0878550000000002</v>
      </c>
      <c r="AI33" s="132">
        <v>-3.7199999999999999E-4</v>
      </c>
    </row>
    <row r="34" spans="1:35" ht="15" customHeight="1">
      <c r="A34" s="128" t="s">
        <v>165</v>
      </c>
      <c r="B34" s="131" t="s">
        <v>166</v>
      </c>
      <c r="C34" s="96">
        <v>2.6014539999999999</v>
      </c>
      <c r="D34" s="96">
        <v>2.5960519999999998</v>
      </c>
      <c r="E34" s="96">
        <v>2.6349610000000001</v>
      </c>
      <c r="F34" s="96">
        <v>2.6276280000000001</v>
      </c>
      <c r="G34" s="96">
        <v>2.6304409999999998</v>
      </c>
      <c r="H34" s="96">
        <v>2.6421950000000001</v>
      </c>
      <c r="I34" s="96">
        <v>2.6545420000000002</v>
      </c>
      <c r="J34" s="96">
        <v>2.6596009999999999</v>
      </c>
      <c r="K34" s="96">
        <v>2.6798289999999998</v>
      </c>
      <c r="L34" s="96">
        <v>2.680771</v>
      </c>
      <c r="M34" s="96">
        <v>2.6915469999999999</v>
      </c>
      <c r="N34" s="96">
        <v>2.6992799999999999</v>
      </c>
      <c r="O34" s="96">
        <v>2.7061489999999999</v>
      </c>
      <c r="P34" s="96">
        <v>2.71278</v>
      </c>
      <c r="Q34" s="96">
        <v>2.7184460000000001</v>
      </c>
      <c r="R34" s="96">
        <v>2.724037</v>
      </c>
      <c r="S34" s="96">
        <v>2.7276419999999999</v>
      </c>
      <c r="T34" s="96">
        <v>2.7345470000000001</v>
      </c>
      <c r="U34" s="96">
        <v>2.7446190000000001</v>
      </c>
      <c r="V34" s="96">
        <v>2.7503549999999999</v>
      </c>
      <c r="W34" s="96">
        <v>2.7598769999999999</v>
      </c>
      <c r="X34" s="96">
        <v>2.7658939999999999</v>
      </c>
      <c r="Y34" s="96">
        <v>2.7787269999999999</v>
      </c>
      <c r="Z34" s="96">
        <v>2.7909670000000002</v>
      </c>
      <c r="AA34" s="96">
        <v>2.8001230000000001</v>
      </c>
      <c r="AB34" s="96">
        <v>2.8072629999999998</v>
      </c>
      <c r="AC34" s="96">
        <v>2.819277</v>
      </c>
      <c r="AD34" s="96">
        <v>2.8270749999999998</v>
      </c>
      <c r="AE34" s="96">
        <v>2.837529</v>
      </c>
      <c r="AF34" s="96">
        <v>2.847289</v>
      </c>
      <c r="AG34" s="96">
        <v>2.8589889999999998</v>
      </c>
      <c r="AH34" s="96">
        <v>2.8707929999999999</v>
      </c>
      <c r="AI34" s="132">
        <v>3.1830000000000001E-3</v>
      </c>
    </row>
    <row r="35" spans="1:35" ht="15" customHeight="1">
      <c r="A35" s="128" t="s">
        <v>167</v>
      </c>
      <c r="B35" s="131" t="s">
        <v>168</v>
      </c>
      <c r="C35" s="132" t="s">
        <v>26</v>
      </c>
      <c r="D35" s="132" t="s">
        <v>26</v>
      </c>
      <c r="E35" s="132" t="s">
        <v>26</v>
      </c>
      <c r="F35" s="132" t="s">
        <v>26</v>
      </c>
      <c r="G35" s="132" t="s">
        <v>26</v>
      </c>
      <c r="H35" s="132" t="s">
        <v>26</v>
      </c>
      <c r="I35" s="132" t="s">
        <v>26</v>
      </c>
      <c r="J35" s="132" t="s">
        <v>26</v>
      </c>
      <c r="K35" s="132" t="s">
        <v>26</v>
      </c>
      <c r="L35" s="132" t="s">
        <v>26</v>
      </c>
      <c r="M35" s="132" t="s">
        <v>26</v>
      </c>
      <c r="N35" s="132" t="s">
        <v>26</v>
      </c>
      <c r="O35" s="132" t="s">
        <v>26</v>
      </c>
      <c r="P35" s="132" t="s">
        <v>26</v>
      </c>
      <c r="Q35" s="132" t="s">
        <v>26</v>
      </c>
      <c r="R35" s="132" t="s">
        <v>26</v>
      </c>
      <c r="S35" s="132" t="s">
        <v>26</v>
      </c>
      <c r="T35" s="132" t="s">
        <v>26</v>
      </c>
      <c r="U35" s="132" t="s">
        <v>26</v>
      </c>
      <c r="V35" s="132" t="s">
        <v>26</v>
      </c>
      <c r="W35" s="132" t="s">
        <v>26</v>
      </c>
      <c r="X35" s="132" t="s">
        <v>26</v>
      </c>
      <c r="Y35" s="132" t="s">
        <v>26</v>
      </c>
      <c r="Z35" s="132" t="s">
        <v>26</v>
      </c>
      <c r="AA35" s="132" t="s">
        <v>26</v>
      </c>
      <c r="AB35" s="132" t="s">
        <v>26</v>
      </c>
      <c r="AC35" s="132" t="s">
        <v>26</v>
      </c>
      <c r="AD35" s="132" t="s">
        <v>26</v>
      </c>
      <c r="AE35" s="132" t="s">
        <v>26</v>
      </c>
      <c r="AF35" s="132" t="s">
        <v>26</v>
      </c>
      <c r="AG35" s="132" t="s">
        <v>26</v>
      </c>
      <c r="AH35" s="132" t="s">
        <v>26</v>
      </c>
      <c r="AI35" s="132" t="s">
        <v>26</v>
      </c>
    </row>
    <row r="36" spans="1:35" ht="15" customHeight="1">
      <c r="A36" s="128" t="s">
        <v>169</v>
      </c>
      <c r="B36" s="131" t="s">
        <v>149</v>
      </c>
      <c r="C36" s="96">
        <v>20.238420000000001</v>
      </c>
      <c r="D36" s="96">
        <v>19.763301999999999</v>
      </c>
      <c r="E36" s="96">
        <v>19.078610999999999</v>
      </c>
      <c r="F36" s="96">
        <v>19.031911999999998</v>
      </c>
      <c r="G36" s="96">
        <v>18.935065999999999</v>
      </c>
      <c r="H36" s="96">
        <v>19.001669</v>
      </c>
      <c r="I36" s="96">
        <v>19.292677000000001</v>
      </c>
      <c r="J36" s="96">
        <v>19.511938000000001</v>
      </c>
      <c r="K36" s="96">
        <v>19.594936000000001</v>
      </c>
      <c r="L36" s="96">
        <v>19.511381</v>
      </c>
      <c r="M36" s="96">
        <v>19.399519000000002</v>
      </c>
      <c r="N36" s="96">
        <v>19.262284999999999</v>
      </c>
      <c r="O36" s="96">
        <v>19.146180999999999</v>
      </c>
      <c r="P36" s="96">
        <v>19.055493999999999</v>
      </c>
      <c r="Q36" s="96">
        <v>19.097113</v>
      </c>
      <c r="R36" s="96">
        <v>19.100563000000001</v>
      </c>
      <c r="S36" s="96">
        <v>18.988368999999999</v>
      </c>
      <c r="T36" s="96">
        <v>18.915678</v>
      </c>
      <c r="U36" s="96">
        <v>18.869472999999999</v>
      </c>
      <c r="V36" s="96">
        <v>18.880510000000001</v>
      </c>
      <c r="W36" s="96">
        <v>18.811025999999998</v>
      </c>
      <c r="X36" s="96">
        <v>18.707837999999999</v>
      </c>
      <c r="Y36" s="96">
        <v>18.652531</v>
      </c>
      <c r="Z36" s="96">
        <v>18.589869</v>
      </c>
      <c r="AA36" s="96">
        <v>18.544709999999998</v>
      </c>
      <c r="AB36" s="96">
        <v>18.515578999999999</v>
      </c>
      <c r="AC36" s="96">
        <v>18.471550000000001</v>
      </c>
      <c r="AD36" s="96">
        <v>18.434669</v>
      </c>
      <c r="AE36" s="96">
        <v>18.456047000000002</v>
      </c>
      <c r="AF36" s="96">
        <v>18.431228999999998</v>
      </c>
      <c r="AG36" s="96">
        <v>18.392054000000002</v>
      </c>
      <c r="AH36" s="96">
        <v>18.375685000000001</v>
      </c>
      <c r="AI36" s="132">
        <v>-3.1099999999999999E-3</v>
      </c>
    </row>
    <row r="37" spans="1:35" ht="15.75" customHeight="1"/>
    <row r="38" spans="1:35" ht="15" customHeight="1">
      <c r="B38" s="130" t="s">
        <v>170</v>
      </c>
    </row>
    <row r="39" spans="1:35" ht="15" customHeight="1">
      <c r="A39" s="128" t="s">
        <v>171</v>
      </c>
      <c r="B39" s="131" t="s">
        <v>143</v>
      </c>
      <c r="C39" s="96">
        <v>16.634917999999999</v>
      </c>
      <c r="D39" s="96">
        <v>15.560148999999999</v>
      </c>
      <c r="E39" s="96">
        <v>16.020731000000001</v>
      </c>
      <c r="F39" s="96">
        <v>16.712645999999999</v>
      </c>
      <c r="G39" s="96">
        <v>17.151492999999999</v>
      </c>
      <c r="H39" s="96">
        <v>17.636644</v>
      </c>
      <c r="I39" s="96">
        <v>18.329802999999998</v>
      </c>
      <c r="J39" s="96">
        <v>18.998629000000001</v>
      </c>
      <c r="K39" s="96">
        <v>19.332518</v>
      </c>
      <c r="L39" s="96">
        <v>19.533010000000001</v>
      </c>
      <c r="M39" s="96">
        <v>19.624012</v>
      </c>
      <c r="N39" s="96">
        <v>20.097501999999999</v>
      </c>
      <c r="O39" s="96">
        <v>20.105340999999999</v>
      </c>
      <c r="P39" s="96">
        <v>20.179995000000002</v>
      </c>
      <c r="Q39" s="96">
        <v>20.495128999999999</v>
      </c>
      <c r="R39" s="96">
        <v>20.705454</v>
      </c>
      <c r="S39" s="96">
        <v>20.923535999999999</v>
      </c>
      <c r="T39" s="96">
        <v>21.173369999999998</v>
      </c>
      <c r="U39" s="96">
        <v>21.440998</v>
      </c>
      <c r="V39" s="96">
        <v>21.689045</v>
      </c>
      <c r="W39" s="96">
        <v>21.912479000000001</v>
      </c>
      <c r="X39" s="96">
        <v>22.101877000000002</v>
      </c>
      <c r="Y39" s="96">
        <v>22.279131</v>
      </c>
      <c r="Z39" s="96">
        <v>22.573450000000001</v>
      </c>
      <c r="AA39" s="96">
        <v>22.785976000000002</v>
      </c>
      <c r="AB39" s="96">
        <v>22.996428999999999</v>
      </c>
      <c r="AC39" s="96">
        <v>23.208030999999998</v>
      </c>
      <c r="AD39" s="96">
        <v>23.411003000000001</v>
      </c>
      <c r="AE39" s="96">
        <v>23.683239</v>
      </c>
      <c r="AF39" s="96">
        <v>23.960798</v>
      </c>
      <c r="AG39" s="96">
        <v>24.167490000000001</v>
      </c>
      <c r="AH39" s="96">
        <v>24.36318</v>
      </c>
      <c r="AI39" s="132">
        <v>1.2385E-2</v>
      </c>
    </row>
    <row r="40" spans="1:35" ht="15" customHeight="1">
      <c r="A40" s="128" t="s">
        <v>172</v>
      </c>
      <c r="B40" s="131" t="s">
        <v>173</v>
      </c>
      <c r="C40" s="96">
        <v>24.537946999999999</v>
      </c>
      <c r="D40" s="96">
        <v>24.243863999999999</v>
      </c>
      <c r="E40" s="96">
        <v>29.909514999999999</v>
      </c>
      <c r="F40" s="96">
        <v>28.426769</v>
      </c>
      <c r="G40" s="96">
        <v>28.618099000000001</v>
      </c>
      <c r="H40" s="96">
        <v>28.520074999999999</v>
      </c>
      <c r="I40" s="96">
        <v>27.862691999999999</v>
      </c>
      <c r="J40" s="96">
        <v>27.936610999999999</v>
      </c>
      <c r="K40" s="96">
        <v>28.162009999999999</v>
      </c>
      <c r="L40" s="96">
        <v>28.425083000000001</v>
      </c>
      <c r="M40" s="96">
        <v>28.713608000000001</v>
      </c>
      <c r="N40" s="96">
        <v>30.057896</v>
      </c>
      <c r="O40" s="96">
        <v>30.388204999999999</v>
      </c>
      <c r="P40" s="96">
        <v>30.548780000000001</v>
      </c>
      <c r="Q40" s="96">
        <v>31.208534</v>
      </c>
      <c r="R40" s="96">
        <v>31.695506999999999</v>
      </c>
      <c r="S40" s="96">
        <v>32.776066</v>
      </c>
      <c r="T40" s="96">
        <v>32.661560000000001</v>
      </c>
      <c r="U40" s="96">
        <v>32.834831000000001</v>
      </c>
      <c r="V40" s="96">
        <v>33.766201000000002</v>
      </c>
      <c r="W40" s="96">
        <v>34.771796999999999</v>
      </c>
      <c r="X40" s="96">
        <v>35.608722999999998</v>
      </c>
      <c r="Y40" s="96">
        <v>35.916091999999999</v>
      </c>
      <c r="Z40" s="96">
        <v>37.479790000000001</v>
      </c>
      <c r="AA40" s="96">
        <v>37.935295000000004</v>
      </c>
      <c r="AB40" s="96">
        <v>38.346237000000002</v>
      </c>
      <c r="AC40" s="96">
        <v>38.771312999999999</v>
      </c>
      <c r="AD40" s="96">
        <v>39.264046</v>
      </c>
      <c r="AE40" s="96">
        <v>42.460051999999997</v>
      </c>
      <c r="AF40" s="96">
        <v>43.544437000000002</v>
      </c>
      <c r="AG40" s="96">
        <v>43.591911000000003</v>
      </c>
      <c r="AH40" s="96">
        <v>43.892014000000003</v>
      </c>
      <c r="AI40" s="132">
        <v>1.8935E-2</v>
      </c>
    </row>
    <row r="41" spans="1:35" ht="15" customHeight="1">
      <c r="A41" s="128" t="s">
        <v>174</v>
      </c>
      <c r="B41" s="131" t="s">
        <v>175</v>
      </c>
      <c r="C41" s="96">
        <v>22.170871999999999</v>
      </c>
      <c r="D41" s="96">
        <v>21.954423999999999</v>
      </c>
      <c r="E41" s="96">
        <v>21.978480999999999</v>
      </c>
      <c r="F41" s="96">
        <v>21.98358</v>
      </c>
      <c r="G41" s="96">
        <v>21.894874999999999</v>
      </c>
      <c r="H41" s="96">
        <v>21.602947</v>
      </c>
      <c r="I41" s="96">
        <v>21.847075</v>
      </c>
      <c r="J41" s="96">
        <v>22.031654</v>
      </c>
      <c r="K41" s="96">
        <v>22.300404</v>
      </c>
      <c r="L41" s="96">
        <v>22.412120999999999</v>
      </c>
      <c r="M41" s="96">
        <v>22.707564999999999</v>
      </c>
      <c r="N41" s="96">
        <v>23.410488000000001</v>
      </c>
      <c r="O41" s="96">
        <v>23.573322000000001</v>
      </c>
      <c r="P41" s="96">
        <v>23.781666000000001</v>
      </c>
      <c r="Q41" s="96">
        <v>24.204405000000001</v>
      </c>
      <c r="R41" s="96">
        <v>24.592258000000001</v>
      </c>
      <c r="S41" s="96">
        <v>24.848427000000001</v>
      </c>
      <c r="T41" s="96">
        <v>25.145551999999999</v>
      </c>
      <c r="U41" s="96">
        <v>25.222816000000002</v>
      </c>
      <c r="V41" s="96">
        <v>25.499110999999999</v>
      </c>
      <c r="W41" s="96">
        <v>25.840990000000001</v>
      </c>
      <c r="X41" s="96">
        <v>25.933036999999999</v>
      </c>
      <c r="Y41" s="96">
        <v>26.118065000000001</v>
      </c>
      <c r="Z41" s="96">
        <v>26.521101000000002</v>
      </c>
      <c r="AA41" s="96">
        <v>26.736353000000001</v>
      </c>
      <c r="AB41" s="96">
        <v>26.945976000000002</v>
      </c>
      <c r="AC41" s="96">
        <v>27.292883</v>
      </c>
      <c r="AD41" s="96">
        <v>27.377738999999998</v>
      </c>
      <c r="AE41" s="96">
        <v>27.854393000000002</v>
      </c>
      <c r="AF41" s="96">
        <v>28.176065000000001</v>
      </c>
      <c r="AG41" s="96">
        <v>28.421361999999998</v>
      </c>
      <c r="AH41" s="96">
        <v>28.630436</v>
      </c>
      <c r="AI41" s="132">
        <v>8.2819999999999994E-3</v>
      </c>
    </row>
    <row r="42" spans="1:35" ht="15" customHeight="1">
      <c r="A42" s="128" t="s">
        <v>176</v>
      </c>
      <c r="B42" s="131" t="s">
        <v>177</v>
      </c>
      <c r="C42" s="96">
        <v>14.641048</v>
      </c>
      <c r="D42" s="96">
        <v>14.449450000000001</v>
      </c>
      <c r="E42" s="96">
        <v>14.469915</v>
      </c>
      <c r="F42" s="96">
        <v>14.677915</v>
      </c>
      <c r="G42" s="96">
        <v>14.784328</v>
      </c>
      <c r="H42" s="96">
        <v>15.181978000000001</v>
      </c>
      <c r="I42" s="96">
        <v>15.254274000000001</v>
      </c>
      <c r="J42" s="96">
        <v>15.71048</v>
      </c>
      <c r="K42" s="96">
        <v>15.739540999999999</v>
      </c>
      <c r="L42" s="96">
        <v>16.214652999999998</v>
      </c>
      <c r="M42" s="96">
        <v>16.425370999999998</v>
      </c>
      <c r="N42" s="96">
        <v>16.664819999999999</v>
      </c>
      <c r="O42" s="96">
        <v>17.012841999999999</v>
      </c>
      <c r="P42" s="96">
        <v>17.187419999999999</v>
      </c>
      <c r="Q42" s="96">
        <v>17.583839000000001</v>
      </c>
      <c r="R42" s="96">
        <v>17.868292</v>
      </c>
      <c r="S42" s="96">
        <v>18.138349999999999</v>
      </c>
      <c r="T42" s="96">
        <v>18.383088999999998</v>
      </c>
      <c r="U42" s="96">
        <v>18.624289999999998</v>
      </c>
      <c r="V42" s="96">
        <v>18.83005</v>
      </c>
      <c r="W42" s="96">
        <v>19.106794000000001</v>
      </c>
      <c r="X42" s="96">
        <v>19.197942999999999</v>
      </c>
      <c r="Y42" s="96">
        <v>19.450199000000001</v>
      </c>
      <c r="Z42" s="96">
        <v>19.834574</v>
      </c>
      <c r="AA42" s="96">
        <v>20.040814999999998</v>
      </c>
      <c r="AB42" s="96">
        <v>20.276285000000001</v>
      </c>
      <c r="AC42" s="96">
        <v>20.70055</v>
      </c>
      <c r="AD42" s="96">
        <v>20.752966000000001</v>
      </c>
      <c r="AE42" s="96">
        <v>21.175343999999999</v>
      </c>
      <c r="AF42" s="96">
        <v>21.518598999999998</v>
      </c>
      <c r="AG42" s="96">
        <v>21.766680000000001</v>
      </c>
      <c r="AH42" s="96">
        <v>21.858753</v>
      </c>
      <c r="AI42" s="132">
        <v>1.3011999999999999E-2</v>
      </c>
    </row>
    <row r="43" spans="1:35" ht="15" customHeight="1">
      <c r="A43" s="128" t="s">
        <v>178</v>
      </c>
      <c r="B43" s="131" t="s">
        <v>179</v>
      </c>
      <c r="C43" s="96">
        <v>22.110787999999999</v>
      </c>
      <c r="D43" s="96">
        <v>21.343924999999999</v>
      </c>
      <c r="E43" s="96">
        <v>21.456230000000001</v>
      </c>
      <c r="F43" s="96">
        <v>21.792422999999999</v>
      </c>
      <c r="G43" s="96">
        <v>21.917566000000001</v>
      </c>
      <c r="H43" s="96">
        <v>22.312809000000001</v>
      </c>
      <c r="I43" s="96">
        <v>22.445829</v>
      </c>
      <c r="J43" s="96">
        <v>22.857292000000001</v>
      </c>
      <c r="K43" s="96">
        <v>22.914766</v>
      </c>
      <c r="L43" s="96">
        <v>23.266224000000001</v>
      </c>
      <c r="M43" s="96">
        <v>23.483311</v>
      </c>
      <c r="N43" s="96">
        <v>23.973053</v>
      </c>
      <c r="O43" s="96">
        <v>24.241781</v>
      </c>
      <c r="P43" s="96">
        <v>24.417619999999999</v>
      </c>
      <c r="Q43" s="96">
        <v>24.810473999999999</v>
      </c>
      <c r="R43" s="96">
        <v>25.010679</v>
      </c>
      <c r="S43" s="96">
        <v>25.234774000000002</v>
      </c>
      <c r="T43" s="96">
        <v>25.49099</v>
      </c>
      <c r="U43" s="96">
        <v>25.664202</v>
      </c>
      <c r="V43" s="96">
        <v>25.881091999999999</v>
      </c>
      <c r="W43" s="96">
        <v>26.103442999999999</v>
      </c>
      <c r="X43" s="96">
        <v>26.104603000000001</v>
      </c>
      <c r="Y43" s="96">
        <v>26.271511</v>
      </c>
      <c r="Z43" s="96">
        <v>26.655840000000001</v>
      </c>
      <c r="AA43" s="96">
        <v>26.817506999999999</v>
      </c>
      <c r="AB43" s="96">
        <v>27.027259999999998</v>
      </c>
      <c r="AC43" s="96">
        <v>27.398430000000001</v>
      </c>
      <c r="AD43" s="96">
        <v>27.414787</v>
      </c>
      <c r="AE43" s="96">
        <v>27.670738</v>
      </c>
      <c r="AF43" s="96">
        <v>27.905581999999999</v>
      </c>
      <c r="AG43" s="96">
        <v>28.076466</v>
      </c>
      <c r="AH43" s="96">
        <v>28.233941999999999</v>
      </c>
      <c r="AI43" s="132">
        <v>7.9170000000000004E-3</v>
      </c>
    </row>
    <row r="44" spans="1:35" ht="15" customHeight="1">
      <c r="A44" s="128" t="s">
        <v>180</v>
      </c>
      <c r="B44" s="131" t="s">
        <v>154</v>
      </c>
      <c r="C44" s="96">
        <v>9.5779259999999997</v>
      </c>
      <c r="D44" s="96">
        <v>10.569046</v>
      </c>
      <c r="E44" s="96">
        <v>10.419720999999999</v>
      </c>
      <c r="F44" s="96">
        <v>10.188439000000001</v>
      </c>
      <c r="G44" s="96">
        <v>8.9142880000000009</v>
      </c>
      <c r="H44" s="96">
        <v>9.2094129999999996</v>
      </c>
      <c r="I44" s="96">
        <v>9.4572199999999995</v>
      </c>
      <c r="J44" s="96">
        <v>10.104760000000001</v>
      </c>
      <c r="K44" s="96">
        <v>10.913876999999999</v>
      </c>
      <c r="L44" s="96">
        <v>11.290391</v>
      </c>
      <c r="M44" s="96">
        <v>11.574986000000001</v>
      </c>
      <c r="N44" s="96">
        <v>11.016311</v>
      </c>
      <c r="O44" s="96">
        <v>11.238101</v>
      </c>
      <c r="P44" s="96">
        <v>11.303734</v>
      </c>
      <c r="Q44" s="96">
        <v>11.559741000000001</v>
      </c>
      <c r="R44" s="96">
        <v>11.693218</v>
      </c>
      <c r="S44" s="96">
        <v>12.392016999999999</v>
      </c>
      <c r="T44" s="96">
        <v>12.827140999999999</v>
      </c>
      <c r="U44" s="96">
        <v>12.921616999999999</v>
      </c>
      <c r="V44" s="96">
        <v>13.491559000000001</v>
      </c>
      <c r="W44" s="96">
        <v>13.652015</v>
      </c>
      <c r="X44" s="96">
        <v>13.829222</v>
      </c>
      <c r="Y44" s="96">
        <v>13.942467000000001</v>
      </c>
      <c r="Z44" s="96">
        <v>13.968139000000001</v>
      </c>
      <c r="AA44" s="96">
        <v>14.613647</v>
      </c>
      <c r="AB44" s="96">
        <v>14.869235</v>
      </c>
      <c r="AC44" s="96">
        <v>14.895740999999999</v>
      </c>
      <c r="AD44" s="96">
        <v>15.526524999999999</v>
      </c>
      <c r="AE44" s="96">
        <v>15.824721</v>
      </c>
      <c r="AF44" s="96">
        <v>16.030633999999999</v>
      </c>
      <c r="AG44" s="96">
        <v>16.223696</v>
      </c>
      <c r="AH44" s="96">
        <v>15.660544</v>
      </c>
      <c r="AI44" s="132">
        <v>1.5987000000000001E-2</v>
      </c>
    </row>
    <row r="45" spans="1:35" ht="15" customHeight="1">
      <c r="A45" s="128" t="s">
        <v>181</v>
      </c>
      <c r="B45" s="131" t="s">
        <v>182</v>
      </c>
      <c r="C45" s="96">
        <v>13.698598</v>
      </c>
      <c r="D45" s="96">
        <v>13.285862</v>
      </c>
      <c r="E45" s="96">
        <v>12.658550999999999</v>
      </c>
      <c r="F45" s="96">
        <v>12.415777</v>
      </c>
      <c r="G45" s="96">
        <v>12.426674999999999</v>
      </c>
      <c r="H45" s="96">
        <v>12.301192</v>
      </c>
      <c r="I45" s="96">
        <v>12.310214999999999</v>
      </c>
      <c r="J45" s="96">
        <v>12.265231</v>
      </c>
      <c r="K45" s="96">
        <v>12.143967999999999</v>
      </c>
      <c r="L45" s="96">
        <v>11.942882000000001</v>
      </c>
      <c r="M45" s="96">
        <v>11.674177</v>
      </c>
      <c r="N45" s="96">
        <v>12.097020000000001</v>
      </c>
      <c r="O45" s="96">
        <v>11.824804</v>
      </c>
      <c r="P45" s="96">
        <v>11.655065</v>
      </c>
      <c r="Q45" s="96">
        <v>11.651948000000001</v>
      </c>
      <c r="R45" s="96">
        <v>11.562685999999999</v>
      </c>
      <c r="S45" s="96">
        <v>11.455206</v>
      </c>
      <c r="T45" s="96">
        <v>11.366446</v>
      </c>
      <c r="U45" s="96">
        <v>11.344866</v>
      </c>
      <c r="V45" s="96">
        <v>11.310649</v>
      </c>
      <c r="W45" s="96">
        <v>11.269885</v>
      </c>
      <c r="X45" s="96">
        <v>11.222148000000001</v>
      </c>
      <c r="Y45" s="96">
        <v>11.174136000000001</v>
      </c>
      <c r="Z45" s="96">
        <v>11.160277000000001</v>
      </c>
      <c r="AA45" s="96">
        <v>11.142837999999999</v>
      </c>
      <c r="AB45" s="96">
        <v>11.134161000000001</v>
      </c>
      <c r="AC45" s="96">
        <v>11.127587</v>
      </c>
      <c r="AD45" s="96">
        <v>11.152502999999999</v>
      </c>
      <c r="AE45" s="96">
        <v>11.190495</v>
      </c>
      <c r="AF45" s="96">
        <v>11.209865000000001</v>
      </c>
      <c r="AG45" s="96">
        <v>11.231529999999999</v>
      </c>
      <c r="AH45" s="96">
        <v>11.277456000000001</v>
      </c>
      <c r="AI45" s="132">
        <v>-6.254E-3</v>
      </c>
    </row>
    <row r="46" spans="1:35" ht="15" customHeight="1">
      <c r="A46" s="128" t="s">
        <v>183</v>
      </c>
      <c r="B46" s="131" t="s">
        <v>149</v>
      </c>
      <c r="C46" s="96">
        <v>33.252597999999999</v>
      </c>
      <c r="D46" s="96">
        <v>33.912785</v>
      </c>
      <c r="E46" s="96">
        <v>33.971561000000001</v>
      </c>
      <c r="F46" s="96">
        <v>34.360657000000003</v>
      </c>
      <c r="G46" s="96">
        <v>34.89761</v>
      </c>
      <c r="H46" s="96">
        <v>35.386074000000001</v>
      </c>
      <c r="I46" s="96">
        <v>36.138537999999997</v>
      </c>
      <c r="J46" s="96">
        <v>36.758361999999998</v>
      </c>
      <c r="K46" s="96">
        <v>37.028300999999999</v>
      </c>
      <c r="L46" s="96">
        <v>36.980328</v>
      </c>
      <c r="M46" s="96">
        <v>36.851902000000003</v>
      </c>
      <c r="N46" s="96">
        <v>36.703060000000001</v>
      </c>
      <c r="O46" s="96">
        <v>36.648471999999998</v>
      </c>
      <c r="P46" s="96">
        <v>36.629832999999998</v>
      </c>
      <c r="Q46" s="96">
        <v>36.830044000000001</v>
      </c>
      <c r="R46" s="96">
        <v>36.911639999999998</v>
      </c>
      <c r="S46" s="96">
        <v>36.571807999999997</v>
      </c>
      <c r="T46" s="96">
        <v>36.300902999999998</v>
      </c>
      <c r="U46" s="96">
        <v>36.140179000000003</v>
      </c>
      <c r="V46" s="96">
        <v>36.026969999999999</v>
      </c>
      <c r="W46" s="96">
        <v>35.831085000000002</v>
      </c>
      <c r="X46" s="96">
        <v>35.613166999999997</v>
      </c>
      <c r="Y46" s="96">
        <v>35.422935000000003</v>
      </c>
      <c r="Z46" s="96">
        <v>35.253875999999998</v>
      </c>
      <c r="AA46" s="96">
        <v>34.979267</v>
      </c>
      <c r="AB46" s="96">
        <v>34.808914000000001</v>
      </c>
      <c r="AC46" s="96">
        <v>34.676597999999998</v>
      </c>
      <c r="AD46" s="96">
        <v>34.547210999999997</v>
      </c>
      <c r="AE46" s="96">
        <v>34.415016000000001</v>
      </c>
      <c r="AF46" s="96">
        <v>34.257465000000003</v>
      </c>
      <c r="AG46" s="96">
        <v>34.011459000000002</v>
      </c>
      <c r="AH46" s="96">
        <v>33.779319999999998</v>
      </c>
      <c r="AI46" s="132">
        <v>5.0699999999999996E-4</v>
      </c>
    </row>
    <row r="47" spans="1:35" ht="15.75" customHeight="1"/>
    <row r="48" spans="1:35" ht="15" customHeight="1">
      <c r="B48" s="130" t="s">
        <v>184</v>
      </c>
    </row>
    <row r="49" spans="1:35" ht="15" customHeight="1">
      <c r="A49" s="128" t="s">
        <v>185</v>
      </c>
      <c r="B49" s="131" t="s">
        <v>145</v>
      </c>
      <c r="C49" s="96">
        <v>21.897860999999999</v>
      </c>
      <c r="D49" s="96">
        <v>21.309484000000001</v>
      </c>
      <c r="E49" s="96">
        <v>20.571960000000001</v>
      </c>
      <c r="F49" s="96">
        <v>20.00329</v>
      </c>
      <c r="G49" s="96">
        <v>19.325447</v>
      </c>
      <c r="H49" s="96">
        <v>18.920959</v>
      </c>
      <c r="I49" s="96">
        <v>18.257518999999998</v>
      </c>
      <c r="J49" s="96">
        <v>18.481484999999999</v>
      </c>
      <c r="K49" s="96">
        <v>18.433384</v>
      </c>
      <c r="L49" s="96">
        <v>18.729416000000001</v>
      </c>
      <c r="M49" s="96">
        <v>18.922249000000001</v>
      </c>
      <c r="N49" s="96">
        <v>19.024334</v>
      </c>
      <c r="O49" s="96">
        <v>19.197624000000001</v>
      </c>
      <c r="P49" s="96">
        <v>19.347913999999999</v>
      </c>
      <c r="Q49" s="96">
        <v>19.723099000000001</v>
      </c>
      <c r="R49" s="96">
        <v>19.970981999999999</v>
      </c>
      <c r="S49" s="96">
        <v>20.210882000000002</v>
      </c>
      <c r="T49" s="96">
        <v>20.487949</v>
      </c>
      <c r="U49" s="96">
        <v>20.628558999999999</v>
      </c>
      <c r="V49" s="96">
        <v>20.729315</v>
      </c>
      <c r="W49" s="96">
        <v>20.974581000000001</v>
      </c>
      <c r="X49" s="96">
        <v>21.028313000000001</v>
      </c>
      <c r="Y49" s="96">
        <v>21.227437999999999</v>
      </c>
      <c r="Z49" s="96">
        <v>21.605208999999999</v>
      </c>
      <c r="AA49" s="96">
        <v>21.756471999999999</v>
      </c>
      <c r="AB49" s="96">
        <v>21.953361999999998</v>
      </c>
      <c r="AC49" s="96">
        <v>22.352626999999998</v>
      </c>
      <c r="AD49" s="96">
        <v>22.440076999999999</v>
      </c>
      <c r="AE49" s="96">
        <v>22.802755000000001</v>
      </c>
      <c r="AF49" s="96">
        <v>23.148499999999999</v>
      </c>
      <c r="AG49" s="96">
        <v>23.379580000000001</v>
      </c>
      <c r="AH49" s="96">
        <v>23.534092000000001</v>
      </c>
      <c r="AI49" s="132">
        <v>2.3270000000000001E-3</v>
      </c>
    </row>
    <row r="50" spans="1:35" ht="15" customHeight="1">
      <c r="A50" s="128" t="s">
        <v>186</v>
      </c>
      <c r="B50" s="131" t="s">
        <v>154</v>
      </c>
      <c r="C50" s="96">
        <v>12.40038</v>
      </c>
      <c r="D50" s="96">
        <v>11.553703000000001</v>
      </c>
      <c r="E50" s="96">
        <v>13.360313</v>
      </c>
      <c r="F50" s="96">
        <v>13.389486</v>
      </c>
      <c r="G50" s="96">
        <v>13.319341</v>
      </c>
      <c r="H50" s="96">
        <v>13.426019999999999</v>
      </c>
      <c r="I50" s="96">
        <v>13.603244</v>
      </c>
      <c r="J50" s="96">
        <v>13.720045000000001</v>
      </c>
      <c r="K50" s="96">
        <v>14.009251000000001</v>
      </c>
      <c r="L50" s="96">
        <v>14.021473</v>
      </c>
      <c r="M50" s="96">
        <v>14.408879000000001</v>
      </c>
      <c r="N50" s="96">
        <v>14.623139</v>
      </c>
      <c r="O50" s="96">
        <v>14.886125</v>
      </c>
      <c r="P50" s="96">
        <v>15.028307</v>
      </c>
      <c r="Q50" s="96">
        <v>15.293096999999999</v>
      </c>
      <c r="R50" s="96">
        <v>15.457554999999999</v>
      </c>
      <c r="S50" s="96">
        <v>15.666325000000001</v>
      </c>
      <c r="T50" s="96">
        <v>15.853258</v>
      </c>
      <c r="U50" s="96">
        <v>16.036594000000001</v>
      </c>
      <c r="V50" s="96">
        <v>16.209066</v>
      </c>
      <c r="W50" s="96">
        <v>16.439094999999998</v>
      </c>
      <c r="X50" s="96">
        <v>16.653212</v>
      </c>
      <c r="Y50" s="96">
        <v>16.763473999999999</v>
      </c>
      <c r="Z50" s="96">
        <v>16.934118000000002</v>
      </c>
      <c r="AA50" s="96">
        <v>16.966439999999999</v>
      </c>
      <c r="AB50" s="96">
        <v>16.946860999999998</v>
      </c>
      <c r="AC50" s="96">
        <v>16.844774000000001</v>
      </c>
      <c r="AD50" s="96">
        <v>17.097082</v>
      </c>
      <c r="AE50" s="96">
        <v>17.251614</v>
      </c>
      <c r="AF50" s="96">
        <v>17.489197000000001</v>
      </c>
      <c r="AG50" s="96">
        <v>17.715216000000002</v>
      </c>
      <c r="AH50" s="96">
        <v>17.967490999999999</v>
      </c>
      <c r="AI50" s="132">
        <v>1.2034E-2</v>
      </c>
    </row>
    <row r="51" spans="1:35" ht="15" customHeight="1">
      <c r="A51" s="128" t="s">
        <v>187</v>
      </c>
      <c r="B51" s="131" t="s">
        <v>147</v>
      </c>
      <c r="C51" s="96">
        <v>2.8587899999999999</v>
      </c>
      <c r="D51" s="96">
        <v>2.6512169999999999</v>
      </c>
      <c r="E51" s="96">
        <v>2.8172890000000002</v>
      </c>
      <c r="F51" s="96">
        <v>2.811531</v>
      </c>
      <c r="G51" s="96">
        <v>2.8816489999999999</v>
      </c>
      <c r="H51" s="96">
        <v>3.0306890000000002</v>
      </c>
      <c r="I51" s="96">
        <v>3.3072020000000002</v>
      </c>
      <c r="J51" s="96">
        <v>3.516105</v>
      </c>
      <c r="K51" s="96">
        <v>3.6475420000000001</v>
      </c>
      <c r="L51" s="96">
        <v>3.712507</v>
      </c>
      <c r="M51" s="96">
        <v>3.7017319999999998</v>
      </c>
      <c r="N51" s="96">
        <v>3.6311119999999999</v>
      </c>
      <c r="O51" s="96">
        <v>3.5979700000000001</v>
      </c>
      <c r="P51" s="96">
        <v>3.6231740000000001</v>
      </c>
      <c r="Q51" s="96">
        <v>3.6899950000000001</v>
      </c>
      <c r="R51" s="96">
        <v>3.743716</v>
      </c>
      <c r="S51" s="96">
        <v>3.7384400000000002</v>
      </c>
      <c r="T51" s="96">
        <v>3.7354799999999999</v>
      </c>
      <c r="U51" s="96">
        <v>3.7740589999999998</v>
      </c>
      <c r="V51" s="96">
        <v>3.7951679999999999</v>
      </c>
      <c r="W51" s="96">
        <v>3.800999</v>
      </c>
      <c r="X51" s="96">
        <v>3.807131</v>
      </c>
      <c r="Y51" s="96">
        <v>3.8032029999999999</v>
      </c>
      <c r="Z51" s="96">
        <v>3.8125100000000001</v>
      </c>
      <c r="AA51" s="96">
        <v>3.8222640000000001</v>
      </c>
      <c r="AB51" s="96">
        <v>3.8389500000000001</v>
      </c>
      <c r="AC51" s="96">
        <v>3.8519380000000001</v>
      </c>
      <c r="AD51" s="96">
        <v>3.8948580000000002</v>
      </c>
      <c r="AE51" s="96">
        <v>3.9494669999999998</v>
      </c>
      <c r="AF51" s="96">
        <v>3.985636</v>
      </c>
      <c r="AG51" s="96">
        <v>4.0085940000000004</v>
      </c>
      <c r="AH51" s="96">
        <v>4.0652569999999999</v>
      </c>
      <c r="AI51" s="132">
        <v>1.1422E-2</v>
      </c>
    </row>
    <row r="52" spans="1:35" ht="15" customHeight="1">
      <c r="A52" s="128" t="s">
        <v>188</v>
      </c>
      <c r="B52" s="131" t="s">
        <v>189</v>
      </c>
      <c r="C52" s="96">
        <v>2.0483389999999999</v>
      </c>
      <c r="D52" s="96">
        <v>2.0587629999999999</v>
      </c>
      <c r="E52" s="96">
        <v>2.0255559999999999</v>
      </c>
      <c r="F52" s="96">
        <v>1.9975769999999999</v>
      </c>
      <c r="G52" s="96">
        <v>1.9756469999999999</v>
      </c>
      <c r="H52" s="96">
        <v>1.96913</v>
      </c>
      <c r="I52" s="96">
        <v>1.9520200000000001</v>
      </c>
      <c r="J52" s="96">
        <v>1.959999</v>
      </c>
      <c r="K52" s="96">
        <v>1.9739979999999999</v>
      </c>
      <c r="L52" s="96">
        <v>1.9568620000000001</v>
      </c>
      <c r="M52" s="96">
        <v>1.958207</v>
      </c>
      <c r="N52" s="96">
        <v>1.9562580000000001</v>
      </c>
      <c r="O52" s="96">
        <v>1.9546289999999999</v>
      </c>
      <c r="P52" s="96">
        <v>1.9516530000000001</v>
      </c>
      <c r="Q52" s="96">
        <v>1.958434</v>
      </c>
      <c r="R52" s="96">
        <v>1.9592350000000001</v>
      </c>
      <c r="S52" s="96">
        <v>1.9537640000000001</v>
      </c>
      <c r="T52" s="96">
        <v>1.9537899999999999</v>
      </c>
      <c r="U52" s="96">
        <v>1.9590529999999999</v>
      </c>
      <c r="V52" s="96">
        <v>1.9560420000000001</v>
      </c>
      <c r="W52" s="96">
        <v>1.9546790000000001</v>
      </c>
      <c r="X52" s="96">
        <v>1.947999</v>
      </c>
      <c r="Y52" s="96">
        <v>1.947827</v>
      </c>
      <c r="Z52" s="96">
        <v>1.949921</v>
      </c>
      <c r="AA52" s="96">
        <v>1.9516830000000001</v>
      </c>
      <c r="AB52" s="96">
        <v>1.952097</v>
      </c>
      <c r="AC52" s="96">
        <v>1.954712</v>
      </c>
      <c r="AD52" s="96">
        <v>1.952267</v>
      </c>
      <c r="AE52" s="96">
        <v>1.954197</v>
      </c>
      <c r="AF52" s="96">
        <v>1.95353</v>
      </c>
      <c r="AG52" s="96">
        <v>1.9512430000000001</v>
      </c>
      <c r="AH52" s="96">
        <v>1.9507680000000001</v>
      </c>
      <c r="AI52" s="132">
        <v>-1.573E-3</v>
      </c>
    </row>
    <row r="53" spans="1:35" ht="15" customHeight="1">
      <c r="A53" s="128" t="s">
        <v>190</v>
      </c>
      <c r="B53" s="131" t="s">
        <v>191</v>
      </c>
      <c r="C53" s="96">
        <v>0.67625800000000003</v>
      </c>
      <c r="D53" s="96">
        <v>0.67833900000000003</v>
      </c>
      <c r="E53" s="96">
        <v>0.67937899999999996</v>
      </c>
      <c r="F53" s="96">
        <v>0.68042000000000002</v>
      </c>
      <c r="G53" s="96">
        <v>0.68250100000000002</v>
      </c>
      <c r="H53" s="96">
        <v>0.68354099999999995</v>
      </c>
      <c r="I53" s="96">
        <v>0.68562199999999995</v>
      </c>
      <c r="J53" s="96">
        <v>0.68666199999999999</v>
      </c>
      <c r="K53" s="96">
        <v>0.68770299999999995</v>
      </c>
      <c r="L53" s="96">
        <v>0.68874299999999999</v>
      </c>
      <c r="M53" s="96">
        <v>0.69082399999999999</v>
      </c>
      <c r="N53" s="96">
        <v>0.69290499999999999</v>
      </c>
      <c r="O53" s="96">
        <v>0.69394500000000003</v>
      </c>
      <c r="P53" s="96">
        <v>0.69602600000000003</v>
      </c>
      <c r="Q53" s="96">
        <v>0.69810700000000003</v>
      </c>
      <c r="R53" s="96">
        <v>0.69914699999999996</v>
      </c>
      <c r="S53" s="96">
        <v>0.70122799999999996</v>
      </c>
      <c r="T53" s="96">
        <v>0.70330899999999996</v>
      </c>
      <c r="U53" s="96">
        <v>0.704349</v>
      </c>
      <c r="V53" s="96">
        <v>0.70643</v>
      </c>
      <c r="W53" s="96">
        <v>0.708511</v>
      </c>
      <c r="X53" s="96">
        <v>0.71059099999999997</v>
      </c>
      <c r="Y53" s="96">
        <v>0.71163200000000004</v>
      </c>
      <c r="Z53" s="96">
        <v>0.71371200000000001</v>
      </c>
      <c r="AA53" s="96">
        <v>0.71579300000000001</v>
      </c>
      <c r="AB53" s="96">
        <v>0.71787400000000001</v>
      </c>
      <c r="AC53" s="96">
        <v>0.71995500000000001</v>
      </c>
      <c r="AD53" s="96">
        <v>0.72203600000000001</v>
      </c>
      <c r="AE53" s="96">
        <v>0.72411700000000001</v>
      </c>
      <c r="AF53" s="96">
        <v>0.72619699999999998</v>
      </c>
      <c r="AG53" s="96">
        <v>0.72827799999999998</v>
      </c>
      <c r="AH53" s="96">
        <v>0.73035899999999998</v>
      </c>
      <c r="AI53" s="132">
        <v>2.4859999999999999E-3</v>
      </c>
    </row>
    <row r="54" spans="1:35" ht="15.75" customHeight="1"/>
    <row r="55" spans="1:35" ht="15.75" customHeight="1"/>
    <row r="56" spans="1:35" ht="15" customHeight="1">
      <c r="B56" s="130" t="s">
        <v>192</v>
      </c>
    </row>
    <row r="57" spans="1:35" ht="15" customHeight="1">
      <c r="A57" s="128" t="s">
        <v>193</v>
      </c>
      <c r="B57" s="131" t="s">
        <v>143</v>
      </c>
      <c r="C57" s="96">
        <v>18.517337999999999</v>
      </c>
      <c r="D57" s="96">
        <v>17.795781999999999</v>
      </c>
      <c r="E57" s="96">
        <v>18.164116</v>
      </c>
      <c r="F57" s="96">
        <v>18.891821</v>
      </c>
      <c r="G57" s="96">
        <v>19.477640000000001</v>
      </c>
      <c r="H57" s="96">
        <v>20.115549000000001</v>
      </c>
      <c r="I57" s="96">
        <v>20.967055999999999</v>
      </c>
      <c r="J57" s="96">
        <v>21.841379</v>
      </c>
      <c r="K57" s="96">
        <v>22.424021</v>
      </c>
      <c r="L57" s="96">
        <v>22.825673999999999</v>
      </c>
      <c r="M57" s="96">
        <v>23.067326999999999</v>
      </c>
      <c r="N57" s="96">
        <v>23.235030999999999</v>
      </c>
      <c r="O57" s="96">
        <v>23.271035999999999</v>
      </c>
      <c r="P57" s="96">
        <v>23.351419</v>
      </c>
      <c r="Q57" s="96">
        <v>23.62575</v>
      </c>
      <c r="R57" s="96">
        <v>23.87743</v>
      </c>
      <c r="S57" s="96">
        <v>24.152052000000001</v>
      </c>
      <c r="T57" s="96">
        <v>24.470886</v>
      </c>
      <c r="U57" s="96">
        <v>24.818118999999999</v>
      </c>
      <c r="V57" s="96">
        <v>25.156732999999999</v>
      </c>
      <c r="W57" s="96">
        <v>25.476082000000002</v>
      </c>
      <c r="X57" s="96">
        <v>25.756554000000001</v>
      </c>
      <c r="Y57" s="96">
        <v>26.017603000000001</v>
      </c>
      <c r="Z57" s="96">
        <v>26.396612000000001</v>
      </c>
      <c r="AA57" s="96">
        <v>26.704369</v>
      </c>
      <c r="AB57" s="96">
        <v>27.004362</v>
      </c>
      <c r="AC57" s="96">
        <v>27.302423000000001</v>
      </c>
      <c r="AD57" s="96">
        <v>27.590530000000001</v>
      </c>
      <c r="AE57" s="96">
        <v>27.952341000000001</v>
      </c>
      <c r="AF57" s="96">
        <v>28.331855999999998</v>
      </c>
      <c r="AG57" s="96">
        <v>28.642916</v>
      </c>
      <c r="AH57" s="96">
        <v>28.935759999999998</v>
      </c>
      <c r="AI57" s="132">
        <v>1.4503E-2</v>
      </c>
    </row>
    <row r="58" spans="1:35" ht="15" customHeight="1">
      <c r="A58" s="128" t="s">
        <v>194</v>
      </c>
      <c r="B58" s="131" t="s">
        <v>173</v>
      </c>
      <c r="C58" s="96">
        <v>24.537946999999999</v>
      </c>
      <c r="D58" s="96">
        <v>24.243863999999999</v>
      </c>
      <c r="E58" s="96">
        <v>29.909514999999999</v>
      </c>
      <c r="F58" s="96">
        <v>28.426769</v>
      </c>
      <c r="G58" s="96">
        <v>28.618099000000001</v>
      </c>
      <c r="H58" s="96">
        <v>28.520074999999999</v>
      </c>
      <c r="I58" s="96">
        <v>27.862691999999999</v>
      </c>
      <c r="J58" s="96">
        <v>27.936610999999999</v>
      </c>
      <c r="K58" s="96">
        <v>28.162009999999999</v>
      </c>
      <c r="L58" s="96">
        <v>28.425083000000001</v>
      </c>
      <c r="M58" s="96">
        <v>28.713608000000001</v>
      </c>
      <c r="N58" s="96">
        <v>30.057896</v>
      </c>
      <c r="O58" s="96">
        <v>30.388204999999999</v>
      </c>
      <c r="P58" s="96">
        <v>30.548780000000001</v>
      </c>
      <c r="Q58" s="96">
        <v>31.208534</v>
      </c>
      <c r="R58" s="96">
        <v>31.695506999999999</v>
      </c>
      <c r="S58" s="96">
        <v>32.776066</v>
      </c>
      <c r="T58" s="96">
        <v>32.661560000000001</v>
      </c>
      <c r="U58" s="96">
        <v>32.834831000000001</v>
      </c>
      <c r="V58" s="96">
        <v>33.766201000000002</v>
      </c>
      <c r="W58" s="96">
        <v>34.771796999999999</v>
      </c>
      <c r="X58" s="96">
        <v>35.608722999999998</v>
      </c>
      <c r="Y58" s="96">
        <v>35.916091999999999</v>
      </c>
      <c r="Z58" s="96">
        <v>37.479790000000001</v>
      </c>
      <c r="AA58" s="96">
        <v>37.935295000000004</v>
      </c>
      <c r="AB58" s="96">
        <v>38.346237000000002</v>
      </c>
      <c r="AC58" s="96">
        <v>38.771312999999999</v>
      </c>
      <c r="AD58" s="96">
        <v>39.264046</v>
      </c>
      <c r="AE58" s="96">
        <v>42.460051999999997</v>
      </c>
      <c r="AF58" s="96">
        <v>43.544437000000002</v>
      </c>
      <c r="AG58" s="96">
        <v>43.591911000000003</v>
      </c>
      <c r="AH58" s="96">
        <v>43.892014000000003</v>
      </c>
      <c r="AI58" s="132">
        <v>1.8935E-2</v>
      </c>
    </row>
    <row r="59" spans="1:35" ht="15" customHeight="1">
      <c r="A59" s="128" t="s">
        <v>195</v>
      </c>
      <c r="B59" s="131" t="s">
        <v>175</v>
      </c>
      <c r="C59" s="96">
        <v>22.152425999999998</v>
      </c>
      <c r="D59" s="96">
        <v>21.94087</v>
      </c>
      <c r="E59" s="96">
        <v>21.968945999999999</v>
      </c>
      <c r="F59" s="96">
        <v>21.978165000000001</v>
      </c>
      <c r="G59" s="96">
        <v>21.894269999999999</v>
      </c>
      <c r="H59" s="96">
        <v>21.607965</v>
      </c>
      <c r="I59" s="96">
        <v>21.857471</v>
      </c>
      <c r="J59" s="96">
        <v>22.043116000000001</v>
      </c>
      <c r="K59" s="96">
        <v>22.312280999999999</v>
      </c>
      <c r="L59" s="96">
        <v>22.424955000000001</v>
      </c>
      <c r="M59" s="96">
        <v>22.720831</v>
      </c>
      <c r="N59" s="96">
        <v>23.424423000000001</v>
      </c>
      <c r="O59" s="96">
        <v>23.588041</v>
      </c>
      <c r="P59" s="96">
        <v>23.796983999999998</v>
      </c>
      <c r="Q59" s="96">
        <v>24.220589</v>
      </c>
      <c r="R59" s="96">
        <v>24.608730000000001</v>
      </c>
      <c r="S59" s="96">
        <v>24.865734</v>
      </c>
      <c r="T59" s="96">
        <v>25.162941</v>
      </c>
      <c r="U59" s="96">
        <v>25.240604000000001</v>
      </c>
      <c r="V59" s="96">
        <v>25.517137999999999</v>
      </c>
      <c r="W59" s="96">
        <v>25.858951999999999</v>
      </c>
      <c r="X59" s="96">
        <v>25.951355</v>
      </c>
      <c r="Y59" s="96">
        <v>26.136623</v>
      </c>
      <c r="Z59" s="96">
        <v>26.539719000000002</v>
      </c>
      <c r="AA59" s="96">
        <v>26.75515</v>
      </c>
      <c r="AB59" s="96">
        <v>26.964805999999999</v>
      </c>
      <c r="AC59" s="96">
        <v>27.311302000000001</v>
      </c>
      <c r="AD59" s="96">
        <v>27.396849</v>
      </c>
      <c r="AE59" s="96">
        <v>27.872745999999999</v>
      </c>
      <c r="AF59" s="96">
        <v>28.194441000000001</v>
      </c>
      <c r="AG59" s="96">
        <v>28.439672000000002</v>
      </c>
      <c r="AH59" s="96">
        <v>28.648949000000002</v>
      </c>
      <c r="AI59" s="132">
        <v>8.3300000000000006E-3</v>
      </c>
    </row>
    <row r="60" spans="1:35" ht="15" customHeight="1">
      <c r="A60" s="128" t="s">
        <v>196</v>
      </c>
      <c r="B60" s="131" t="s">
        <v>177</v>
      </c>
      <c r="C60" s="96">
        <v>14.641048</v>
      </c>
      <c r="D60" s="96">
        <v>14.449450000000001</v>
      </c>
      <c r="E60" s="96">
        <v>14.469915</v>
      </c>
      <c r="F60" s="96">
        <v>14.677915</v>
      </c>
      <c r="G60" s="96">
        <v>14.784328</v>
      </c>
      <c r="H60" s="96">
        <v>15.181978000000001</v>
      </c>
      <c r="I60" s="96">
        <v>15.254274000000001</v>
      </c>
      <c r="J60" s="96">
        <v>15.71048</v>
      </c>
      <c r="K60" s="96">
        <v>15.739540999999999</v>
      </c>
      <c r="L60" s="96">
        <v>16.214652999999998</v>
      </c>
      <c r="M60" s="96">
        <v>16.425370999999998</v>
      </c>
      <c r="N60" s="96">
        <v>16.664819999999999</v>
      </c>
      <c r="O60" s="96">
        <v>17.012841999999999</v>
      </c>
      <c r="P60" s="96">
        <v>17.187419999999999</v>
      </c>
      <c r="Q60" s="96">
        <v>17.583839000000001</v>
      </c>
      <c r="R60" s="96">
        <v>17.868292</v>
      </c>
      <c r="S60" s="96">
        <v>18.138349999999999</v>
      </c>
      <c r="T60" s="96">
        <v>18.383088999999998</v>
      </c>
      <c r="U60" s="96">
        <v>18.624289999999998</v>
      </c>
      <c r="V60" s="96">
        <v>18.83005</v>
      </c>
      <c r="W60" s="96">
        <v>19.106794000000001</v>
      </c>
      <c r="X60" s="96">
        <v>19.197942999999999</v>
      </c>
      <c r="Y60" s="96">
        <v>19.450199000000001</v>
      </c>
      <c r="Z60" s="96">
        <v>19.834574</v>
      </c>
      <c r="AA60" s="96">
        <v>20.040814999999998</v>
      </c>
      <c r="AB60" s="96">
        <v>20.276285000000001</v>
      </c>
      <c r="AC60" s="96">
        <v>20.70055</v>
      </c>
      <c r="AD60" s="96">
        <v>20.752966000000001</v>
      </c>
      <c r="AE60" s="96">
        <v>21.175343999999999</v>
      </c>
      <c r="AF60" s="96">
        <v>21.518598999999998</v>
      </c>
      <c r="AG60" s="96">
        <v>21.766680000000001</v>
      </c>
      <c r="AH60" s="96">
        <v>21.858753</v>
      </c>
      <c r="AI60" s="132">
        <v>1.3011999999999999E-2</v>
      </c>
    </row>
    <row r="61" spans="1:35" ht="15" customHeight="1">
      <c r="A61" s="128" t="s">
        <v>197</v>
      </c>
      <c r="B61" s="131" t="s">
        <v>145</v>
      </c>
      <c r="C61" s="96">
        <v>22.055973000000002</v>
      </c>
      <c r="D61" s="96">
        <v>21.332649</v>
      </c>
      <c r="E61" s="96">
        <v>21.307634</v>
      </c>
      <c r="F61" s="96">
        <v>21.509706000000001</v>
      </c>
      <c r="G61" s="96">
        <v>21.507311000000001</v>
      </c>
      <c r="H61" s="96">
        <v>21.769124999999999</v>
      </c>
      <c r="I61" s="96">
        <v>21.766514000000001</v>
      </c>
      <c r="J61" s="96">
        <v>22.167186999999998</v>
      </c>
      <c r="K61" s="96">
        <v>22.215661999999998</v>
      </c>
      <c r="L61" s="96">
        <v>22.559709999999999</v>
      </c>
      <c r="M61" s="96">
        <v>22.7668</v>
      </c>
      <c r="N61" s="96">
        <v>23.137453000000001</v>
      </c>
      <c r="O61" s="96">
        <v>23.400127000000001</v>
      </c>
      <c r="P61" s="96">
        <v>23.565245000000001</v>
      </c>
      <c r="Q61" s="96">
        <v>23.939878</v>
      </c>
      <c r="R61" s="96">
        <v>24.132757000000002</v>
      </c>
      <c r="S61" s="96">
        <v>24.353363000000002</v>
      </c>
      <c r="T61" s="96">
        <v>24.599989000000001</v>
      </c>
      <c r="U61" s="96">
        <v>24.760366000000001</v>
      </c>
      <c r="V61" s="96">
        <v>24.966681000000001</v>
      </c>
      <c r="W61" s="96">
        <v>25.188585</v>
      </c>
      <c r="X61" s="96">
        <v>25.189914999999999</v>
      </c>
      <c r="Y61" s="96">
        <v>25.361546000000001</v>
      </c>
      <c r="Z61" s="96">
        <v>25.739941000000002</v>
      </c>
      <c r="AA61" s="96">
        <v>25.903061000000001</v>
      </c>
      <c r="AB61" s="96">
        <v>26.101400000000002</v>
      </c>
      <c r="AC61" s="96">
        <v>26.471900999999999</v>
      </c>
      <c r="AD61" s="96">
        <v>26.487107999999999</v>
      </c>
      <c r="AE61" s="96">
        <v>26.746400999999999</v>
      </c>
      <c r="AF61" s="96">
        <v>26.985009999999999</v>
      </c>
      <c r="AG61" s="96">
        <v>27.152633999999999</v>
      </c>
      <c r="AH61" s="96">
        <v>27.305868</v>
      </c>
      <c r="AI61" s="132">
        <v>6.9119999999999997E-3</v>
      </c>
    </row>
    <row r="62" spans="1:35" ht="15" customHeight="1">
      <c r="A62" s="128" t="s">
        <v>198</v>
      </c>
      <c r="B62" s="131" t="s">
        <v>154</v>
      </c>
      <c r="C62" s="96">
        <v>9.7503069999999994</v>
      </c>
      <c r="D62" s="96">
        <v>10.19247</v>
      </c>
      <c r="E62" s="96">
        <v>10.271381</v>
      </c>
      <c r="F62" s="96">
        <v>10.173702</v>
      </c>
      <c r="G62" s="96">
        <v>9.1834290000000003</v>
      </c>
      <c r="H62" s="96">
        <v>9.5545159999999996</v>
      </c>
      <c r="I62" s="96">
        <v>9.8769209999999994</v>
      </c>
      <c r="J62" s="96">
        <v>10.457724000000001</v>
      </c>
      <c r="K62" s="96">
        <v>11.210336</v>
      </c>
      <c r="L62" s="96">
        <v>11.536975999999999</v>
      </c>
      <c r="M62" s="96">
        <v>11.842731000000001</v>
      </c>
      <c r="N62" s="96">
        <v>11.37082</v>
      </c>
      <c r="O62" s="96">
        <v>11.605115</v>
      </c>
      <c r="P62" s="96">
        <v>11.676685000000001</v>
      </c>
      <c r="Q62" s="96">
        <v>11.933399</v>
      </c>
      <c r="R62" s="96">
        <v>12.064242</v>
      </c>
      <c r="S62" s="96">
        <v>12.697660000000001</v>
      </c>
      <c r="T62" s="96">
        <v>13.116432</v>
      </c>
      <c r="U62" s="96">
        <v>13.224297</v>
      </c>
      <c r="V62" s="96">
        <v>13.736769000000001</v>
      </c>
      <c r="W62" s="96">
        <v>13.914393</v>
      </c>
      <c r="X62" s="96">
        <v>14.113455</v>
      </c>
      <c r="Y62" s="96">
        <v>14.229108</v>
      </c>
      <c r="Z62" s="96">
        <v>14.283981000000001</v>
      </c>
      <c r="AA62" s="96">
        <v>14.843826</v>
      </c>
      <c r="AB62" s="96">
        <v>15.073577</v>
      </c>
      <c r="AC62" s="96">
        <v>15.086976</v>
      </c>
      <c r="AD62" s="96">
        <v>15.677839000000001</v>
      </c>
      <c r="AE62" s="96">
        <v>15.942997</v>
      </c>
      <c r="AF62" s="96">
        <v>16.146730000000002</v>
      </c>
      <c r="AG62" s="96">
        <v>16.344221000000001</v>
      </c>
      <c r="AH62" s="96">
        <v>15.920506</v>
      </c>
      <c r="AI62" s="132">
        <v>1.5942000000000001E-2</v>
      </c>
    </row>
    <row r="63" spans="1:35" ht="15" customHeight="1">
      <c r="A63" s="128" t="s">
        <v>199</v>
      </c>
      <c r="B63" s="131" t="s">
        <v>147</v>
      </c>
      <c r="C63" s="96">
        <v>5.0316960000000002</v>
      </c>
      <c r="D63" s="96">
        <v>4.7607179999999998</v>
      </c>
      <c r="E63" s="96">
        <v>4.8476780000000002</v>
      </c>
      <c r="F63" s="96">
        <v>4.8332069999999998</v>
      </c>
      <c r="G63" s="96">
        <v>4.8686489999999996</v>
      </c>
      <c r="H63" s="96">
        <v>4.9797479999999998</v>
      </c>
      <c r="I63" s="96">
        <v>5.198734</v>
      </c>
      <c r="J63" s="96">
        <v>5.4027200000000004</v>
      </c>
      <c r="K63" s="96">
        <v>5.5522840000000002</v>
      </c>
      <c r="L63" s="96">
        <v>5.6320800000000002</v>
      </c>
      <c r="M63" s="96">
        <v>5.6439170000000001</v>
      </c>
      <c r="N63" s="96">
        <v>5.6790589999999996</v>
      </c>
      <c r="O63" s="96">
        <v>5.6373389999999999</v>
      </c>
      <c r="P63" s="96">
        <v>5.6477459999999997</v>
      </c>
      <c r="Q63" s="96">
        <v>5.7140750000000002</v>
      </c>
      <c r="R63" s="96">
        <v>5.7420039999999997</v>
      </c>
      <c r="S63" s="96">
        <v>5.739636</v>
      </c>
      <c r="T63" s="96">
        <v>5.7297529999999997</v>
      </c>
      <c r="U63" s="96">
        <v>5.7619749999999996</v>
      </c>
      <c r="V63" s="96">
        <v>5.7804820000000001</v>
      </c>
      <c r="W63" s="96">
        <v>5.7848649999999999</v>
      </c>
      <c r="X63" s="96">
        <v>5.7817970000000001</v>
      </c>
      <c r="Y63" s="96">
        <v>5.7831630000000001</v>
      </c>
      <c r="Z63" s="96">
        <v>5.7969949999999999</v>
      </c>
      <c r="AA63" s="96">
        <v>5.8079429999999999</v>
      </c>
      <c r="AB63" s="96">
        <v>5.8250010000000003</v>
      </c>
      <c r="AC63" s="96">
        <v>5.848293</v>
      </c>
      <c r="AD63" s="96">
        <v>5.8874190000000004</v>
      </c>
      <c r="AE63" s="96">
        <v>5.9310219999999996</v>
      </c>
      <c r="AF63" s="96">
        <v>5.9516270000000002</v>
      </c>
      <c r="AG63" s="96">
        <v>5.9727379999999997</v>
      </c>
      <c r="AH63" s="96">
        <v>6.0177839999999998</v>
      </c>
      <c r="AI63" s="132">
        <v>5.79E-3</v>
      </c>
    </row>
    <row r="64" spans="1:35" ht="15" customHeight="1">
      <c r="A64" s="128" t="s">
        <v>200</v>
      </c>
      <c r="B64" s="131" t="s">
        <v>164</v>
      </c>
      <c r="C64" s="96">
        <v>4.1353039999999996</v>
      </c>
      <c r="D64" s="96">
        <v>3.7152669999999999</v>
      </c>
      <c r="E64" s="96">
        <v>3.476051</v>
      </c>
      <c r="F64" s="96">
        <v>3.3146680000000002</v>
      </c>
      <c r="G64" s="96">
        <v>3.2265839999999999</v>
      </c>
      <c r="H64" s="96">
        <v>3.2287910000000002</v>
      </c>
      <c r="I64" s="96">
        <v>3.2332890000000001</v>
      </c>
      <c r="J64" s="96">
        <v>3.2376390000000002</v>
      </c>
      <c r="K64" s="96">
        <v>3.26661</v>
      </c>
      <c r="L64" s="96">
        <v>3.2945319999999998</v>
      </c>
      <c r="M64" s="96">
        <v>3.334714</v>
      </c>
      <c r="N64" s="96">
        <v>3.367346</v>
      </c>
      <c r="O64" s="96">
        <v>3.4052180000000001</v>
      </c>
      <c r="P64" s="96">
        <v>3.4421469999999998</v>
      </c>
      <c r="Q64" s="96">
        <v>3.4753530000000001</v>
      </c>
      <c r="R64" s="96">
        <v>3.5131030000000001</v>
      </c>
      <c r="S64" s="96">
        <v>3.5464129999999998</v>
      </c>
      <c r="T64" s="96">
        <v>3.5772750000000002</v>
      </c>
      <c r="U64" s="96">
        <v>3.6102750000000001</v>
      </c>
      <c r="V64" s="96">
        <v>3.6402160000000001</v>
      </c>
      <c r="W64" s="96">
        <v>3.6753309999999999</v>
      </c>
      <c r="X64" s="96">
        <v>3.7064879999999998</v>
      </c>
      <c r="Y64" s="96">
        <v>3.746972</v>
      </c>
      <c r="Z64" s="96">
        <v>3.7830879999999998</v>
      </c>
      <c r="AA64" s="96">
        <v>3.822762</v>
      </c>
      <c r="AB64" s="96">
        <v>3.8575810000000001</v>
      </c>
      <c r="AC64" s="96">
        <v>3.895384</v>
      </c>
      <c r="AD64" s="96">
        <v>3.9313199999999999</v>
      </c>
      <c r="AE64" s="96">
        <v>3.9716300000000002</v>
      </c>
      <c r="AF64" s="96">
        <v>4.0089560000000004</v>
      </c>
      <c r="AG64" s="96">
        <v>4.0499239999999999</v>
      </c>
      <c r="AH64" s="96">
        <v>4.0878550000000002</v>
      </c>
      <c r="AI64" s="132">
        <v>-3.7199999999999999E-4</v>
      </c>
    </row>
    <row r="65" spans="1:35" ht="15" customHeight="1">
      <c r="A65" s="128" t="s">
        <v>201</v>
      </c>
      <c r="B65" s="131" t="s">
        <v>202</v>
      </c>
      <c r="C65" s="96">
        <v>2.0818449999999999</v>
      </c>
      <c r="D65" s="96">
        <v>2.0911249999999999</v>
      </c>
      <c r="E65" s="96">
        <v>2.065455</v>
      </c>
      <c r="F65" s="96">
        <v>2.0417640000000001</v>
      </c>
      <c r="G65" s="96">
        <v>2.0256120000000002</v>
      </c>
      <c r="H65" s="96">
        <v>2.0217540000000001</v>
      </c>
      <c r="I65" s="96">
        <v>2.010812</v>
      </c>
      <c r="J65" s="96">
        <v>2.0161289999999998</v>
      </c>
      <c r="K65" s="96">
        <v>2.0305770000000001</v>
      </c>
      <c r="L65" s="96">
        <v>2.0148670000000002</v>
      </c>
      <c r="M65" s="96">
        <v>2.0170330000000001</v>
      </c>
      <c r="N65" s="96">
        <v>2.0158330000000002</v>
      </c>
      <c r="O65" s="96">
        <v>2.0145590000000002</v>
      </c>
      <c r="P65" s="96">
        <v>2.011771</v>
      </c>
      <c r="Q65" s="96">
        <v>2.0173670000000001</v>
      </c>
      <c r="R65" s="96">
        <v>2.018418</v>
      </c>
      <c r="S65" s="96">
        <v>2.0135670000000001</v>
      </c>
      <c r="T65" s="96">
        <v>2.0143070000000001</v>
      </c>
      <c r="U65" s="96">
        <v>2.019749</v>
      </c>
      <c r="V65" s="96">
        <v>2.0178829999999999</v>
      </c>
      <c r="W65" s="96">
        <v>2.0174940000000001</v>
      </c>
      <c r="X65" s="96">
        <v>2.0118200000000002</v>
      </c>
      <c r="Y65" s="96">
        <v>2.012718</v>
      </c>
      <c r="Z65" s="96">
        <v>2.0156420000000002</v>
      </c>
      <c r="AA65" s="96">
        <v>2.0180030000000002</v>
      </c>
      <c r="AB65" s="96">
        <v>2.0188090000000001</v>
      </c>
      <c r="AC65" s="96">
        <v>2.022332</v>
      </c>
      <c r="AD65" s="96">
        <v>2.0199699999999998</v>
      </c>
      <c r="AE65" s="96">
        <v>2.022497</v>
      </c>
      <c r="AF65" s="96">
        <v>2.0225780000000002</v>
      </c>
      <c r="AG65" s="96">
        <v>2.0215130000000001</v>
      </c>
      <c r="AH65" s="96">
        <v>2.0215649999999998</v>
      </c>
      <c r="AI65" s="132">
        <v>-9.4700000000000003E-4</v>
      </c>
    </row>
    <row r="66" spans="1:35" ht="15" customHeight="1">
      <c r="A66" s="128" t="s">
        <v>203</v>
      </c>
      <c r="B66" s="131" t="s">
        <v>168</v>
      </c>
      <c r="C66" s="132" t="s">
        <v>26</v>
      </c>
      <c r="D66" s="132" t="s">
        <v>26</v>
      </c>
      <c r="E66" s="132" t="s">
        <v>26</v>
      </c>
      <c r="F66" s="132" t="s">
        <v>26</v>
      </c>
      <c r="G66" s="132" t="s">
        <v>26</v>
      </c>
      <c r="H66" s="132" t="s">
        <v>26</v>
      </c>
      <c r="I66" s="132" t="s">
        <v>26</v>
      </c>
      <c r="J66" s="132" t="s">
        <v>26</v>
      </c>
      <c r="K66" s="132" t="s">
        <v>26</v>
      </c>
      <c r="L66" s="132" t="s">
        <v>26</v>
      </c>
      <c r="M66" s="132" t="s">
        <v>26</v>
      </c>
      <c r="N66" s="132" t="s">
        <v>26</v>
      </c>
      <c r="O66" s="132" t="s">
        <v>26</v>
      </c>
      <c r="P66" s="132" t="s">
        <v>26</v>
      </c>
      <c r="Q66" s="132" t="s">
        <v>26</v>
      </c>
      <c r="R66" s="132" t="s">
        <v>26</v>
      </c>
      <c r="S66" s="132" t="s">
        <v>26</v>
      </c>
      <c r="T66" s="132" t="s">
        <v>26</v>
      </c>
      <c r="U66" s="132" t="s">
        <v>26</v>
      </c>
      <c r="V66" s="132" t="s">
        <v>26</v>
      </c>
      <c r="W66" s="132" t="s">
        <v>26</v>
      </c>
      <c r="X66" s="132" t="s">
        <v>26</v>
      </c>
      <c r="Y66" s="132" t="s">
        <v>26</v>
      </c>
      <c r="Z66" s="132" t="s">
        <v>26</v>
      </c>
      <c r="AA66" s="132" t="s">
        <v>26</v>
      </c>
      <c r="AB66" s="132" t="s">
        <v>26</v>
      </c>
      <c r="AC66" s="132" t="s">
        <v>26</v>
      </c>
      <c r="AD66" s="132" t="s">
        <v>26</v>
      </c>
      <c r="AE66" s="132" t="s">
        <v>26</v>
      </c>
      <c r="AF66" s="132" t="s">
        <v>26</v>
      </c>
      <c r="AG66" s="132" t="s">
        <v>26</v>
      </c>
      <c r="AH66" s="132" t="s">
        <v>26</v>
      </c>
      <c r="AI66" s="132" t="s">
        <v>26</v>
      </c>
    </row>
    <row r="67" spans="1:35" ht="15" customHeight="1">
      <c r="A67" s="128" t="s">
        <v>204</v>
      </c>
      <c r="B67" s="131" t="s">
        <v>149</v>
      </c>
      <c r="C67" s="96">
        <v>30.454449</v>
      </c>
      <c r="D67" s="96">
        <v>29.931808</v>
      </c>
      <c r="E67" s="96">
        <v>29.732624000000001</v>
      </c>
      <c r="F67" s="96">
        <v>29.657565999999999</v>
      </c>
      <c r="G67" s="96">
        <v>29.663188999999999</v>
      </c>
      <c r="H67" s="96">
        <v>29.849364999999999</v>
      </c>
      <c r="I67" s="96">
        <v>30.250845000000002</v>
      </c>
      <c r="J67" s="96">
        <v>30.593702</v>
      </c>
      <c r="K67" s="96">
        <v>30.753353000000001</v>
      </c>
      <c r="L67" s="96">
        <v>30.631550000000001</v>
      </c>
      <c r="M67" s="96">
        <v>30.452465</v>
      </c>
      <c r="N67" s="96">
        <v>30.394573000000001</v>
      </c>
      <c r="O67" s="96">
        <v>30.270491</v>
      </c>
      <c r="P67" s="96">
        <v>30.131779000000002</v>
      </c>
      <c r="Q67" s="96">
        <v>30.234314000000001</v>
      </c>
      <c r="R67" s="96">
        <v>30.257355</v>
      </c>
      <c r="S67" s="96">
        <v>30.084644000000001</v>
      </c>
      <c r="T67" s="96">
        <v>29.993071</v>
      </c>
      <c r="U67" s="96">
        <v>29.893633000000001</v>
      </c>
      <c r="V67" s="96">
        <v>29.942001000000001</v>
      </c>
      <c r="W67" s="96">
        <v>29.852777</v>
      </c>
      <c r="X67" s="96">
        <v>29.694433</v>
      </c>
      <c r="Y67" s="96">
        <v>29.642439</v>
      </c>
      <c r="Z67" s="96">
        <v>29.567022000000001</v>
      </c>
      <c r="AA67" s="96">
        <v>29.472882999999999</v>
      </c>
      <c r="AB67" s="96">
        <v>29.460825</v>
      </c>
      <c r="AC67" s="96">
        <v>29.398705</v>
      </c>
      <c r="AD67" s="96">
        <v>29.313385</v>
      </c>
      <c r="AE67" s="96">
        <v>29.319500000000001</v>
      </c>
      <c r="AF67" s="96">
        <v>29.242495999999999</v>
      </c>
      <c r="AG67" s="96">
        <v>29.110025</v>
      </c>
      <c r="AH67" s="96">
        <v>29.024152999999998</v>
      </c>
      <c r="AI67" s="132">
        <v>-1.5510000000000001E-3</v>
      </c>
    </row>
    <row r="68" spans="1:35" ht="15.75" customHeight="1"/>
    <row r="69" spans="1:35" ht="15" customHeight="1">
      <c r="B69" s="130" t="s">
        <v>205</v>
      </c>
    </row>
    <row r="70" spans="1:35" ht="15" customHeight="1">
      <c r="B70" s="130" t="s">
        <v>676</v>
      </c>
    </row>
    <row r="71" spans="1:35" ht="15" customHeight="1">
      <c r="A71" s="128" t="s">
        <v>206</v>
      </c>
      <c r="B71" s="131" t="s">
        <v>141</v>
      </c>
      <c r="C71" s="133">
        <v>254.57782</v>
      </c>
      <c r="D71" s="133">
        <v>244.99707000000001</v>
      </c>
      <c r="E71" s="133">
        <v>249.240814</v>
      </c>
      <c r="F71" s="133">
        <v>249.16171299999999</v>
      </c>
      <c r="G71" s="133">
        <v>249.647751</v>
      </c>
      <c r="H71" s="133">
        <v>251.50500500000001</v>
      </c>
      <c r="I71" s="133">
        <v>254.461716</v>
      </c>
      <c r="J71" s="133">
        <v>257.76516700000002</v>
      </c>
      <c r="K71" s="133">
        <v>259.82574499999998</v>
      </c>
      <c r="L71" s="133">
        <v>260.55981400000002</v>
      </c>
      <c r="M71" s="133">
        <v>260.90564000000001</v>
      </c>
      <c r="N71" s="133">
        <v>262.729919</v>
      </c>
      <c r="O71" s="133">
        <v>262.99603300000001</v>
      </c>
      <c r="P71" s="133">
        <v>263.69931000000003</v>
      </c>
      <c r="Q71" s="133">
        <v>266.15969799999999</v>
      </c>
      <c r="R71" s="133">
        <v>268.10647599999999</v>
      </c>
      <c r="S71" s="133">
        <v>268.84789999999998</v>
      </c>
      <c r="T71" s="133">
        <v>270.04565400000001</v>
      </c>
      <c r="U71" s="133">
        <v>271.52777099999997</v>
      </c>
      <c r="V71" s="133">
        <v>273.669128</v>
      </c>
      <c r="W71" s="133">
        <v>274.980682</v>
      </c>
      <c r="X71" s="133">
        <v>275.86810300000002</v>
      </c>
      <c r="Y71" s="133">
        <v>277.46963499999998</v>
      </c>
      <c r="Z71" s="133">
        <v>278.905304</v>
      </c>
      <c r="AA71" s="133">
        <v>280.38677999999999</v>
      </c>
      <c r="AB71" s="133">
        <v>282.30950899999999</v>
      </c>
      <c r="AC71" s="133">
        <v>284.18606599999998</v>
      </c>
      <c r="AD71" s="133">
        <v>285.84878500000002</v>
      </c>
      <c r="AE71" s="133">
        <v>288.18960600000003</v>
      </c>
      <c r="AF71" s="133">
        <v>289.91580199999999</v>
      </c>
      <c r="AG71" s="133">
        <v>291.34506199999998</v>
      </c>
      <c r="AH71" s="133">
        <v>292.96404999999999</v>
      </c>
      <c r="AI71" s="132">
        <v>4.5409999999999999E-3</v>
      </c>
    </row>
    <row r="72" spans="1:35" ht="15" customHeight="1">
      <c r="A72" s="128" t="s">
        <v>207</v>
      </c>
      <c r="B72" s="131" t="s">
        <v>150</v>
      </c>
      <c r="C72" s="133">
        <v>188.96447800000001</v>
      </c>
      <c r="D72" s="133">
        <v>184.00427199999999</v>
      </c>
      <c r="E72" s="133">
        <v>186.10174599999999</v>
      </c>
      <c r="F72" s="133">
        <v>187.33358799999999</v>
      </c>
      <c r="G72" s="133">
        <v>187.99172999999999</v>
      </c>
      <c r="H72" s="133">
        <v>189.82037399999999</v>
      </c>
      <c r="I72" s="133">
        <v>193.238831</v>
      </c>
      <c r="J72" s="133">
        <v>196.03012100000001</v>
      </c>
      <c r="K72" s="133">
        <v>197.71873500000001</v>
      </c>
      <c r="L72" s="133">
        <v>197.95747399999999</v>
      </c>
      <c r="M72" s="133">
        <v>197.93066400000001</v>
      </c>
      <c r="N72" s="133">
        <v>199.43611100000001</v>
      </c>
      <c r="O72" s="133">
        <v>199.504547</v>
      </c>
      <c r="P72" s="133">
        <v>199.600494</v>
      </c>
      <c r="Q72" s="133">
        <v>201.77681000000001</v>
      </c>
      <c r="R72" s="133">
        <v>203.145355</v>
      </c>
      <c r="S72" s="133">
        <v>203.429169</v>
      </c>
      <c r="T72" s="133">
        <v>204.18055699999999</v>
      </c>
      <c r="U72" s="133">
        <v>205.04864499999999</v>
      </c>
      <c r="V72" s="133">
        <v>206.94574</v>
      </c>
      <c r="W72" s="133">
        <v>208.02191199999999</v>
      </c>
      <c r="X72" s="133">
        <v>208.295288</v>
      </c>
      <c r="Y72" s="133">
        <v>209.649078</v>
      </c>
      <c r="Z72" s="133">
        <v>211.129715</v>
      </c>
      <c r="AA72" s="133">
        <v>212.20214799999999</v>
      </c>
      <c r="AB72" s="133">
        <v>214.002411</v>
      </c>
      <c r="AC72" s="133">
        <v>215.72354100000001</v>
      </c>
      <c r="AD72" s="133">
        <v>217.15588399999999</v>
      </c>
      <c r="AE72" s="133">
        <v>219.67233300000001</v>
      </c>
      <c r="AF72" s="133">
        <v>221.520859</v>
      </c>
      <c r="AG72" s="133">
        <v>223.21383700000001</v>
      </c>
      <c r="AH72" s="133">
        <v>225.257767</v>
      </c>
      <c r="AI72" s="132">
        <v>5.6829999999999997E-3</v>
      </c>
    </row>
    <row r="73" spans="1:35" ht="15" customHeight="1">
      <c r="A73" s="128" t="s">
        <v>208</v>
      </c>
      <c r="B73" s="131" t="s">
        <v>157</v>
      </c>
      <c r="C73" s="133">
        <v>185.42269899999999</v>
      </c>
      <c r="D73" s="133">
        <v>178.381912</v>
      </c>
      <c r="E73" s="133">
        <v>182.648346</v>
      </c>
      <c r="F73" s="133">
        <v>189.65034499999999</v>
      </c>
      <c r="G73" s="133">
        <v>194.59626800000001</v>
      </c>
      <c r="H73" s="133">
        <v>201.136414</v>
      </c>
      <c r="I73" s="133">
        <v>209.50370799999999</v>
      </c>
      <c r="J73" s="133">
        <v>218.95356799999999</v>
      </c>
      <c r="K73" s="133">
        <v>224.50398300000001</v>
      </c>
      <c r="L73" s="133">
        <v>229.356842</v>
      </c>
      <c r="M73" s="133">
        <v>233.07662999999999</v>
      </c>
      <c r="N73" s="133">
        <v>235.32806400000001</v>
      </c>
      <c r="O73" s="133">
        <v>237.86660800000001</v>
      </c>
      <c r="P73" s="133">
        <v>241.10008199999999</v>
      </c>
      <c r="Q73" s="133">
        <v>246.348206</v>
      </c>
      <c r="R73" s="133">
        <v>251.27685500000001</v>
      </c>
      <c r="S73" s="133">
        <v>255.499405</v>
      </c>
      <c r="T73" s="133">
        <v>259.63674900000001</v>
      </c>
      <c r="U73" s="133">
        <v>264.09774800000002</v>
      </c>
      <c r="V73" s="133">
        <v>268.84646600000002</v>
      </c>
      <c r="W73" s="133">
        <v>272.75109900000001</v>
      </c>
      <c r="X73" s="133">
        <v>276.63748199999998</v>
      </c>
      <c r="Y73" s="133">
        <v>281.24298099999999</v>
      </c>
      <c r="Z73" s="133">
        <v>287.342285</v>
      </c>
      <c r="AA73" s="133">
        <v>292.05639600000001</v>
      </c>
      <c r="AB73" s="133">
        <v>297.19439699999998</v>
      </c>
      <c r="AC73" s="133">
        <v>302.94253500000002</v>
      </c>
      <c r="AD73" s="133">
        <v>307.61422700000003</v>
      </c>
      <c r="AE73" s="133">
        <v>314.41885400000001</v>
      </c>
      <c r="AF73" s="133">
        <v>320.70648199999999</v>
      </c>
      <c r="AG73" s="133">
        <v>326.67236300000002</v>
      </c>
      <c r="AH73" s="133">
        <v>331.651184</v>
      </c>
      <c r="AI73" s="132">
        <v>1.8932999999999998E-2</v>
      </c>
    </row>
    <row r="74" spans="1:35" ht="15" customHeight="1">
      <c r="A74" s="128" t="s">
        <v>209</v>
      </c>
      <c r="B74" s="131" t="s">
        <v>170</v>
      </c>
      <c r="C74" s="133">
        <v>573.60052499999995</v>
      </c>
      <c r="D74" s="133">
        <v>568.38348399999995</v>
      </c>
      <c r="E74" s="133">
        <v>565.54217500000004</v>
      </c>
      <c r="F74" s="133">
        <v>562.86956799999996</v>
      </c>
      <c r="G74" s="133">
        <v>554.98449700000003</v>
      </c>
      <c r="H74" s="133">
        <v>547.63159199999996</v>
      </c>
      <c r="I74" s="133">
        <v>545.63659700000005</v>
      </c>
      <c r="J74" s="133">
        <v>547.96838400000001</v>
      </c>
      <c r="K74" s="133">
        <v>547.87457300000005</v>
      </c>
      <c r="L74" s="133">
        <v>549.47851600000001</v>
      </c>
      <c r="M74" s="133">
        <v>551.97534199999996</v>
      </c>
      <c r="N74" s="133">
        <v>561.89013699999998</v>
      </c>
      <c r="O74" s="133">
        <v>564.45361300000002</v>
      </c>
      <c r="P74" s="133">
        <v>566.16943400000002</v>
      </c>
      <c r="Q74" s="133">
        <v>573.63964799999997</v>
      </c>
      <c r="R74" s="133">
        <v>579.27020300000004</v>
      </c>
      <c r="S74" s="133">
        <v>583.33007799999996</v>
      </c>
      <c r="T74" s="133">
        <v>588.45349099999999</v>
      </c>
      <c r="U74" s="133">
        <v>590.22778300000004</v>
      </c>
      <c r="V74" s="133">
        <v>595.51470900000004</v>
      </c>
      <c r="W74" s="133">
        <v>602.19982900000002</v>
      </c>
      <c r="X74" s="133">
        <v>604.504456</v>
      </c>
      <c r="Y74" s="133">
        <v>610.05334500000004</v>
      </c>
      <c r="Z74" s="133">
        <v>620.82281499999999</v>
      </c>
      <c r="AA74" s="133">
        <v>627.82684300000005</v>
      </c>
      <c r="AB74" s="133">
        <v>635.34515399999998</v>
      </c>
      <c r="AC74" s="133">
        <v>646.75067100000001</v>
      </c>
      <c r="AD74" s="133">
        <v>651.49169900000004</v>
      </c>
      <c r="AE74" s="133">
        <v>664.91973900000005</v>
      </c>
      <c r="AF74" s="133">
        <v>675.77990699999998</v>
      </c>
      <c r="AG74" s="133">
        <v>684.92504899999994</v>
      </c>
      <c r="AH74" s="133">
        <v>692.67724599999997</v>
      </c>
      <c r="AI74" s="132">
        <v>6.1029999999999999E-3</v>
      </c>
    </row>
    <row r="75" spans="1:35" ht="15" customHeight="1">
      <c r="A75" s="128" t="s">
        <v>210</v>
      </c>
      <c r="B75" s="131" t="s">
        <v>211</v>
      </c>
      <c r="C75" s="133">
        <v>1202.5654300000001</v>
      </c>
      <c r="D75" s="133">
        <v>1175.7667240000001</v>
      </c>
      <c r="E75" s="133">
        <v>1183.533081</v>
      </c>
      <c r="F75" s="133">
        <v>1189.0151370000001</v>
      </c>
      <c r="G75" s="133">
        <v>1187.2202150000001</v>
      </c>
      <c r="H75" s="133">
        <v>1190.093384</v>
      </c>
      <c r="I75" s="133">
        <v>1202.8408199999999</v>
      </c>
      <c r="J75" s="133">
        <v>1220.7172849999999</v>
      </c>
      <c r="K75" s="133">
        <v>1229.923096</v>
      </c>
      <c r="L75" s="133">
        <v>1237.3526609999999</v>
      </c>
      <c r="M75" s="133">
        <v>1243.8883060000001</v>
      </c>
      <c r="N75" s="133">
        <v>1259.3842770000001</v>
      </c>
      <c r="O75" s="133">
        <v>1264.8208010000001</v>
      </c>
      <c r="P75" s="133">
        <v>1270.569336</v>
      </c>
      <c r="Q75" s="133">
        <v>1287.9243160000001</v>
      </c>
      <c r="R75" s="133">
        <v>1301.798828</v>
      </c>
      <c r="S75" s="133">
        <v>1311.106567</v>
      </c>
      <c r="T75" s="133">
        <v>1322.3164059999999</v>
      </c>
      <c r="U75" s="133">
        <v>1330.9019780000001</v>
      </c>
      <c r="V75" s="133">
        <v>1344.9760739999999</v>
      </c>
      <c r="W75" s="133">
        <v>1357.953491</v>
      </c>
      <c r="X75" s="133">
        <v>1365.3054199999999</v>
      </c>
      <c r="Y75" s="133">
        <v>1378.415039</v>
      </c>
      <c r="Z75" s="133">
        <v>1398.2001949999999</v>
      </c>
      <c r="AA75" s="133">
        <v>1412.472168</v>
      </c>
      <c r="AB75" s="133">
        <v>1428.8515620000001</v>
      </c>
      <c r="AC75" s="133">
        <v>1449.602783</v>
      </c>
      <c r="AD75" s="133">
        <v>1462.110596</v>
      </c>
      <c r="AE75" s="133">
        <v>1487.200439</v>
      </c>
      <c r="AF75" s="133">
        <v>1507.923096</v>
      </c>
      <c r="AG75" s="133">
        <v>1526.15625</v>
      </c>
      <c r="AH75" s="133">
        <v>1542.550293</v>
      </c>
      <c r="AI75" s="132">
        <v>8.064E-3</v>
      </c>
    </row>
    <row r="76" spans="1:35" ht="15" customHeight="1">
      <c r="A76" s="128" t="s">
        <v>212</v>
      </c>
      <c r="B76" s="131" t="s">
        <v>213</v>
      </c>
      <c r="C76" s="133">
        <v>0.36688900000000002</v>
      </c>
      <c r="D76" s="133">
        <v>0.46756700000000001</v>
      </c>
      <c r="E76" s="133">
        <v>0.61441400000000002</v>
      </c>
      <c r="F76" s="133">
        <v>0.69627499999999998</v>
      </c>
      <c r="G76" s="133">
        <v>0.66417099999999996</v>
      </c>
      <c r="H76" s="133">
        <v>0.64847299999999997</v>
      </c>
      <c r="I76" s="133">
        <v>0.67843600000000004</v>
      </c>
      <c r="J76" s="133">
        <v>0.68588300000000002</v>
      </c>
      <c r="K76" s="133">
        <v>0.67841799999999997</v>
      </c>
      <c r="L76" s="133">
        <v>0.65415199999999996</v>
      </c>
      <c r="M76" s="133">
        <v>0.64467799999999997</v>
      </c>
      <c r="N76" s="133">
        <v>0.74730399999999997</v>
      </c>
      <c r="O76" s="133">
        <v>0.714337</v>
      </c>
      <c r="P76" s="133">
        <v>0.70792900000000003</v>
      </c>
      <c r="Q76" s="133">
        <v>0.70504</v>
      </c>
      <c r="R76" s="133">
        <v>0.67912499999999998</v>
      </c>
      <c r="S76" s="133">
        <v>0.63863499999999995</v>
      </c>
      <c r="T76" s="133">
        <v>0.65087499999999998</v>
      </c>
      <c r="U76" s="133">
        <v>0.64742100000000002</v>
      </c>
      <c r="V76" s="133">
        <v>0.61777099999999996</v>
      </c>
      <c r="W76" s="133">
        <v>0.57357199999999997</v>
      </c>
      <c r="X76" s="133">
        <v>0.53631300000000004</v>
      </c>
      <c r="Y76" s="133">
        <v>0.53380000000000005</v>
      </c>
      <c r="Z76" s="133">
        <v>0.494257</v>
      </c>
      <c r="AA76" s="133">
        <v>0.48586699999999999</v>
      </c>
      <c r="AB76" s="133">
        <v>0.477412</v>
      </c>
      <c r="AC76" s="133">
        <v>0.47499999999999998</v>
      </c>
      <c r="AD76" s="133">
        <v>0.45875500000000002</v>
      </c>
      <c r="AE76" s="133">
        <v>0.352987</v>
      </c>
      <c r="AF76" s="133">
        <v>0.34312199999999998</v>
      </c>
      <c r="AG76" s="133">
        <v>0.41863499999999998</v>
      </c>
      <c r="AH76" s="133">
        <v>0.41922399999999999</v>
      </c>
      <c r="AI76" s="132">
        <v>4.3109999999999997E-3</v>
      </c>
    </row>
    <row r="77" spans="1:35" ht="15" customHeight="1">
      <c r="A77" s="128" t="s">
        <v>214</v>
      </c>
      <c r="B77" s="130" t="s">
        <v>215</v>
      </c>
      <c r="C77" s="134">
        <v>1202.9323730000001</v>
      </c>
      <c r="D77" s="134">
        <v>1176.2342530000001</v>
      </c>
      <c r="E77" s="134">
        <v>1184.147461</v>
      </c>
      <c r="F77" s="134">
        <v>1189.7114260000001</v>
      </c>
      <c r="G77" s="134">
        <v>1187.884399</v>
      </c>
      <c r="H77" s="134">
        <v>1190.7418210000001</v>
      </c>
      <c r="I77" s="134">
        <v>1203.5192870000001</v>
      </c>
      <c r="J77" s="134">
        <v>1221.403198</v>
      </c>
      <c r="K77" s="134">
        <v>1230.6015620000001</v>
      </c>
      <c r="L77" s="134">
        <v>1238.006836</v>
      </c>
      <c r="M77" s="134">
        <v>1244.5329589999999</v>
      </c>
      <c r="N77" s="134">
        <v>1260.131592</v>
      </c>
      <c r="O77" s="134">
        <v>1265.5351559999999</v>
      </c>
      <c r="P77" s="134">
        <v>1271.2772219999999</v>
      </c>
      <c r="Q77" s="134">
        <v>1288.6293949999999</v>
      </c>
      <c r="R77" s="134">
        <v>1302.477905</v>
      </c>
      <c r="S77" s="134">
        <v>1311.7452390000001</v>
      </c>
      <c r="T77" s="134">
        <v>1322.9672849999999</v>
      </c>
      <c r="U77" s="134">
        <v>1331.549438</v>
      </c>
      <c r="V77" s="134">
        <v>1345.5938719999999</v>
      </c>
      <c r="W77" s="134">
        <v>1358.5271</v>
      </c>
      <c r="X77" s="134">
        <v>1365.8416749999999</v>
      </c>
      <c r="Y77" s="134">
        <v>1378.9488530000001</v>
      </c>
      <c r="Z77" s="134">
        <v>1398.6944579999999</v>
      </c>
      <c r="AA77" s="134">
        <v>1412.9580080000001</v>
      </c>
      <c r="AB77" s="134">
        <v>1429.3289789999999</v>
      </c>
      <c r="AC77" s="134">
        <v>1450.077759</v>
      </c>
      <c r="AD77" s="134">
        <v>1462.569336</v>
      </c>
      <c r="AE77" s="134">
        <v>1487.553467</v>
      </c>
      <c r="AF77" s="134">
        <v>1508.2662350000001</v>
      </c>
      <c r="AG77" s="134">
        <v>1526.5748289999999</v>
      </c>
      <c r="AH77" s="134">
        <v>1542.969482</v>
      </c>
      <c r="AI77" s="135">
        <v>8.0630000000000007E-3</v>
      </c>
    </row>
    <row r="78" spans="1:35" ht="15.75" customHeight="1"/>
    <row r="79" spans="1:35" ht="15.75" customHeight="1"/>
    <row r="80" spans="1:35" ht="15" customHeight="1">
      <c r="B80" s="130" t="s">
        <v>216</v>
      </c>
    </row>
    <row r="81" spans="1:35" ht="15" customHeight="1">
      <c r="B81" s="130" t="s">
        <v>141</v>
      </c>
    </row>
    <row r="82" spans="1:35" ht="15" customHeight="1">
      <c r="A82" s="128" t="s">
        <v>217</v>
      </c>
      <c r="B82" s="131" t="s">
        <v>143</v>
      </c>
      <c r="C82" s="96">
        <v>21.367118999999999</v>
      </c>
      <c r="D82" s="96">
        <v>21.618206000000001</v>
      </c>
      <c r="E82" s="96">
        <v>22.531421999999999</v>
      </c>
      <c r="F82" s="96">
        <v>23.864519000000001</v>
      </c>
      <c r="G82" s="96">
        <v>25.217535000000002</v>
      </c>
      <c r="H82" s="96">
        <v>26.659936999999999</v>
      </c>
      <c r="I82" s="96">
        <v>28.390567999999998</v>
      </c>
      <c r="J82" s="96">
        <v>30.307848</v>
      </c>
      <c r="K82" s="96">
        <v>32.058723000000001</v>
      </c>
      <c r="L82" s="96">
        <v>33.636082000000002</v>
      </c>
      <c r="M82" s="96">
        <v>35.016575000000003</v>
      </c>
      <c r="N82" s="96">
        <v>36.341754999999999</v>
      </c>
      <c r="O82" s="96">
        <v>37.365485999999997</v>
      </c>
      <c r="P82" s="96">
        <v>38.410632999999997</v>
      </c>
      <c r="Q82" s="96">
        <v>39.705916999999999</v>
      </c>
      <c r="R82" s="96">
        <v>41.038353000000001</v>
      </c>
      <c r="S82" s="96">
        <v>42.459980000000002</v>
      </c>
      <c r="T82" s="96">
        <v>44.001658999999997</v>
      </c>
      <c r="U82" s="96">
        <v>45.660637000000001</v>
      </c>
      <c r="V82" s="96">
        <v>47.389060999999998</v>
      </c>
      <c r="W82" s="96">
        <v>49.151339999999998</v>
      </c>
      <c r="X82" s="96">
        <v>50.913963000000003</v>
      </c>
      <c r="Y82" s="96">
        <v>52.704903000000002</v>
      </c>
      <c r="Z82" s="96">
        <v>54.716994999999997</v>
      </c>
      <c r="AA82" s="96">
        <v>56.737774000000002</v>
      </c>
      <c r="AB82" s="96">
        <v>58.823371999999999</v>
      </c>
      <c r="AC82" s="96">
        <v>60.987628999999998</v>
      </c>
      <c r="AD82" s="96">
        <v>63.209361999999999</v>
      </c>
      <c r="AE82" s="96">
        <v>65.640075999999993</v>
      </c>
      <c r="AF82" s="96">
        <v>68.240691999999996</v>
      </c>
      <c r="AG82" s="96">
        <v>70.851844999999997</v>
      </c>
      <c r="AH82" s="96">
        <v>73.470603999999994</v>
      </c>
      <c r="AI82" s="132">
        <v>4.0644E-2</v>
      </c>
    </row>
    <row r="83" spans="1:35" ht="15" customHeight="1">
      <c r="A83" s="128" t="s">
        <v>218</v>
      </c>
      <c r="B83" s="131" t="s">
        <v>145</v>
      </c>
      <c r="C83" s="96">
        <v>21.885006000000001</v>
      </c>
      <c r="D83" s="96">
        <v>21.816368000000001</v>
      </c>
      <c r="E83" s="96">
        <v>22.706295000000001</v>
      </c>
      <c r="F83" s="96">
        <v>23.891071</v>
      </c>
      <c r="G83" s="96">
        <v>24.914601999999999</v>
      </c>
      <c r="H83" s="96">
        <v>26.236920999999999</v>
      </c>
      <c r="I83" s="96">
        <v>27.333421999999999</v>
      </c>
      <c r="J83" s="96">
        <v>28.404146000000001</v>
      </c>
      <c r="K83" s="96">
        <v>29.120059999999999</v>
      </c>
      <c r="L83" s="96">
        <v>30.240423</v>
      </c>
      <c r="M83" s="96">
        <v>31.213965999999999</v>
      </c>
      <c r="N83" s="96">
        <v>32.091206</v>
      </c>
      <c r="O83" s="96">
        <v>33.175021999999998</v>
      </c>
      <c r="P83" s="96">
        <v>34.137523999999999</v>
      </c>
      <c r="Q83" s="96">
        <v>35.347324</v>
      </c>
      <c r="R83" s="96">
        <v>36.414561999999997</v>
      </c>
      <c r="S83" s="96">
        <v>37.517333999999998</v>
      </c>
      <c r="T83" s="96">
        <v>38.703311999999997</v>
      </c>
      <c r="U83" s="96">
        <v>39.791508</v>
      </c>
      <c r="V83" s="96">
        <v>41.006065</v>
      </c>
      <c r="W83" s="96">
        <v>42.280017999999998</v>
      </c>
      <c r="X83" s="96">
        <v>43.240592999999997</v>
      </c>
      <c r="Y83" s="96">
        <v>44.532555000000002</v>
      </c>
      <c r="Z83" s="96">
        <v>46.173732999999999</v>
      </c>
      <c r="AA83" s="96">
        <v>47.519790999999998</v>
      </c>
      <c r="AB83" s="96">
        <v>48.976398000000003</v>
      </c>
      <c r="AC83" s="96">
        <v>50.777572999999997</v>
      </c>
      <c r="AD83" s="96">
        <v>52.066550999999997</v>
      </c>
      <c r="AE83" s="96">
        <v>53.802559000000002</v>
      </c>
      <c r="AF83" s="96">
        <v>55.653098999999997</v>
      </c>
      <c r="AG83" s="96">
        <v>57.388893000000003</v>
      </c>
      <c r="AH83" s="96">
        <v>59.067146000000001</v>
      </c>
      <c r="AI83" s="132">
        <v>3.2547E-2</v>
      </c>
    </row>
    <row r="84" spans="1:35" ht="15" customHeight="1">
      <c r="A84" s="128" t="s">
        <v>219</v>
      </c>
      <c r="B84" s="131" t="s">
        <v>147</v>
      </c>
      <c r="C84" s="96">
        <v>10.40076</v>
      </c>
      <c r="D84" s="96">
        <v>10.257607</v>
      </c>
      <c r="E84" s="96">
        <v>10.642925</v>
      </c>
      <c r="F84" s="96">
        <v>10.828965</v>
      </c>
      <c r="G84" s="96">
        <v>11.050292000000001</v>
      </c>
      <c r="H84" s="96">
        <v>11.337503999999999</v>
      </c>
      <c r="I84" s="96">
        <v>11.745837999999999</v>
      </c>
      <c r="J84" s="96">
        <v>12.241884000000001</v>
      </c>
      <c r="K84" s="96">
        <v>12.734653</v>
      </c>
      <c r="L84" s="96">
        <v>13.173722</v>
      </c>
      <c r="M84" s="96">
        <v>13.559742999999999</v>
      </c>
      <c r="N84" s="96">
        <v>14.225189</v>
      </c>
      <c r="O84" s="96">
        <v>14.547371999999999</v>
      </c>
      <c r="P84" s="96">
        <v>14.931061</v>
      </c>
      <c r="Q84" s="96">
        <v>15.454808</v>
      </c>
      <c r="R84" s="96">
        <v>15.903148</v>
      </c>
      <c r="S84" s="96">
        <v>16.299015000000001</v>
      </c>
      <c r="T84" s="96">
        <v>16.668935999999999</v>
      </c>
      <c r="U84" s="96">
        <v>17.149611</v>
      </c>
      <c r="V84" s="96">
        <v>17.616116999999999</v>
      </c>
      <c r="W84" s="96">
        <v>18.072695</v>
      </c>
      <c r="X84" s="96">
        <v>18.521626999999999</v>
      </c>
      <c r="Y84" s="96">
        <v>19.015347999999999</v>
      </c>
      <c r="Z84" s="96">
        <v>19.519622999999999</v>
      </c>
      <c r="AA84" s="96">
        <v>20.034766999999999</v>
      </c>
      <c r="AB84" s="96">
        <v>20.557694999999999</v>
      </c>
      <c r="AC84" s="96">
        <v>21.151814000000002</v>
      </c>
      <c r="AD84" s="96">
        <v>21.759796000000001</v>
      </c>
      <c r="AE84" s="96">
        <v>22.429321000000002</v>
      </c>
      <c r="AF84" s="96">
        <v>23.069717000000001</v>
      </c>
      <c r="AG84" s="96">
        <v>23.782661000000001</v>
      </c>
      <c r="AH84" s="96">
        <v>24.487997</v>
      </c>
      <c r="AI84" s="132">
        <v>2.8008000000000002E-2</v>
      </c>
    </row>
    <row r="85" spans="1:35" ht="15" customHeight="1">
      <c r="A85" s="128" t="s">
        <v>220</v>
      </c>
      <c r="B85" s="131" t="s">
        <v>149</v>
      </c>
      <c r="C85" s="96">
        <v>36.809517</v>
      </c>
      <c r="D85" s="96">
        <v>37.214503999999998</v>
      </c>
      <c r="E85" s="96">
        <v>38.336514000000001</v>
      </c>
      <c r="F85" s="96">
        <v>39.341346999999999</v>
      </c>
      <c r="G85" s="96">
        <v>40.528247999999998</v>
      </c>
      <c r="H85" s="96">
        <v>41.884658999999999</v>
      </c>
      <c r="I85" s="96">
        <v>43.447845000000001</v>
      </c>
      <c r="J85" s="96">
        <v>45.039616000000002</v>
      </c>
      <c r="K85" s="96">
        <v>46.421391</v>
      </c>
      <c r="L85" s="96">
        <v>47.477809999999998</v>
      </c>
      <c r="M85" s="96">
        <v>48.441940000000002</v>
      </c>
      <c r="N85" s="96">
        <v>49.609000999999999</v>
      </c>
      <c r="O85" s="96">
        <v>50.618771000000002</v>
      </c>
      <c r="P85" s="96">
        <v>51.619140999999999</v>
      </c>
      <c r="Q85" s="96">
        <v>52.940598000000001</v>
      </c>
      <c r="R85" s="96">
        <v>54.167727999999997</v>
      </c>
      <c r="S85" s="96">
        <v>55.077263000000002</v>
      </c>
      <c r="T85" s="96">
        <v>56.133198</v>
      </c>
      <c r="U85" s="96">
        <v>57.204315000000001</v>
      </c>
      <c r="V85" s="96">
        <v>58.539496999999997</v>
      </c>
      <c r="W85" s="96">
        <v>59.679454999999997</v>
      </c>
      <c r="X85" s="96">
        <v>60.745285000000003</v>
      </c>
      <c r="Y85" s="96">
        <v>62.016692999999997</v>
      </c>
      <c r="Z85" s="96">
        <v>63.249836000000002</v>
      </c>
      <c r="AA85" s="96">
        <v>64.538291999999998</v>
      </c>
      <c r="AB85" s="96">
        <v>66.018660999999994</v>
      </c>
      <c r="AC85" s="96">
        <v>67.448455999999993</v>
      </c>
      <c r="AD85" s="96">
        <v>68.838249000000005</v>
      </c>
      <c r="AE85" s="96">
        <v>70.460708999999994</v>
      </c>
      <c r="AF85" s="96">
        <v>71.981009999999998</v>
      </c>
      <c r="AG85" s="96">
        <v>73.383872999999994</v>
      </c>
      <c r="AH85" s="96">
        <v>74.872878999999998</v>
      </c>
      <c r="AI85" s="132">
        <v>2.3168999999999999E-2</v>
      </c>
    </row>
    <row r="86" spans="1:35" ht="15.75" customHeight="1"/>
    <row r="87" spans="1:35" ht="15" customHeight="1">
      <c r="B87" s="130" t="s">
        <v>150</v>
      </c>
    </row>
    <row r="88" spans="1:35" ht="15" customHeight="1">
      <c r="A88" s="128" t="s">
        <v>221</v>
      </c>
      <c r="B88" s="131" t="s">
        <v>143</v>
      </c>
      <c r="C88" s="96">
        <v>17.532706999999998</v>
      </c>
      <c r="D88" s="96">
        <v>16.863247000000001</v>
      </c>
      <c r="E88" s="96">
        <v>17.735520999999999</v>
      </c>
      <c r="F88" s="96">
        <v>18.981850000000001</v>
      </c>
      <c r="G88" s="96">
        <v>20.008645999999999</v>
      </c>
      <c r="H88" s="96">
        <v>21.090039999999998</v>
      </c>
      <c r="I88" s="96">
        <v>22.465775000000001</v>
      </c>
      <c r="J88" s="96">
        <v>23.896712999999998</v>
      </c>
      <c r="K88" s="96">
        <v>24.966574000000001</v>
      </c>
      <c r="L88" s="96">
        <v>25.873932</v>
      </c>
      <c r="M88" s="96">
        <v>26.641708000000001</v>
      </c>
      <c r="N88" s="96">
        <v>27.450669999999999</v>
      </c>
      <c r="O88" s="96">
        <v>28.083379999999998</v>
      </c>
      <c r="P88" s="96">
        <v>28.818702999999999</v>
      </c>
      <c r="Q88" s="96">
        <v>29.863491</v>
      </c>
      <c r="R88" s="96">
        <v>30.863137999999999</v>
      </c>
      <c r="S88" s="96">
        <v>31.907017</v>
      </c>
      <c r="T88" s="96">
        <v>33.038345</v>
      </c>
      <c r="U88" s="96">
        <v>34.244061000000002</v>
      </c>
      <c r="V88" s="96">
        <v>35.464264</v>
      </c>
      <c r="W88" s="96">
        <v>36.680354999999999</v>
      </c>
      <c r="X88" s="96">
        <v>37.871372000000001</v>
      </c>
      <c r="Y88" s="96">
        <v>39.084556999999997</v>
      </c>
      <c r="Z88" s="96">
        <v>40.556792999999999</v>
      </c>
      <c r="AA88" s="96">
        <v>41.938141000000002</v>
      </c>
      <c r="AB88" s="96">
        <v>43.365127999999999</v>
      </c>
      <c r="AC88" s="96">
        <v>44.851410000000001</v>
      </c>
      <c r="AD88" s="96">
        <v>46.370384000000001</v>
      </c>
      <c r="AE88" s="96">
        <v>48.100456000000001</v>
      </c>
      <c r="AF88" s="96">
        <v>49.929462000000001</v>
      </c>
      <c r="AG88" s="96">
        <v>51.677616</v>
      </c>
      <c r="AH88" s="96">
        <v>53.429253000000003</v>
      </c>
      <c r="AI88" s="132">
        <v>3.6599E-2</v>
      </c>
    </row>
    <row r="89" spans="1:35" ht="15" customHeight="1">
      <c r="A89" s="128" t="s">
        <v>222</v>
      </c>
      <c r="B89" s="131" t="s">
        <v>145</v>
      </c>
      <c r="C89" s="96">
        <v>21.969456000000001</v>
      </c>
      <c r="D89" s="96">
        <v>21.898116999999999</v>
      </c>
      <c r="E89" s="96">
        <v>21.762962000000002</v>
      </c>
      <c r="F89" s="96">
        <v>21.861473</v>
      </c>
      <c r="G89" s="96">
        <v>21.752172000000002</v>
      </c>
      <c r="H89" s="96">
        <v>21.885168</v>
      </c>
      <c r="I89" s="96">
        <v>21.721699000000001</v>
      </c>
      <c r="J89" s="96">
        <v>22.679213000000001</v>
      </c>
      <c r="K89" s="96">
        <v>23.264986</v>
      </c>
      <c r="L89" s="96">
        <v>24.249495</v>
      </c>
      <c r="M89" s="96">
        <v>25.085144</v>
      </c>
      <c r="N89" s="96">
        <v>26.215413999999999</v>
      </c>
      <c r="O89" s="96">
        <v>27.167328000000001</v>
      </c>
      <c r="P89" s="96">
        <v>27.998455</v>
      </c>
      <c r="Q89" s="96">
        <v>29.162941</v>
      </c>
      <c r="R89" s="96">
        <v>30.093755999999999</v>
      </c>
      <c r="S89" s="96">
        <v>31.074348000000001</v>
      </c>
      <c r="T89" s="96">
        <v>32.131630000000001</v>
      </c>
      <c r="U89" s="96">
        <v>33.077209000000003</v>
      </c>
      <c r="V89" s="96">
        <v>34.146740000000001</v>
      </c>
      <c r="W89" s="96">
        <v>35.279792999999998</v>
      </c>
      <c r="X89" s="96">
        <v>36.092055999999999</v>
      </c>
      <c r="Y89" s="96">
        <v>37.230536999999998</v>
      </c>
      <c r="Z89" s="96">
        <v>38.717289000000001</v>
      </c>
      <c r="AA89" s="96">
        <v>39.907310000000003</v>
      </c>
      <c r="AB89" s="96">
        <v>41.185138999999999</v>
      </c>
      <c r="AC89" s="96">
        <v>42.833702000000002</v>
      </c>
      <c r="AD89" s="96">
        <v>43.930790000000002</v>
      </c>
      <c r="AE89" s="96">
        <v>45.518089000000003</v>
      </c>
      <c r="AF89" s="96">
        <v>47.162025</v>
      </c>
      <c r="AG89" s="96">
        <v>48.704704</v>
      </c>
      <c r="AH89" s="96">
        <v>50.202342999999999</v>
      </c>
      <c r="AI89" s="132">
        <v>2.7016999999999999E-2</v>
      </c>
    </row>
    <row r="90" spans="1:35" ht="15" customHeight="1">
      <c r="A90" s="128" t="s">
        <v>223</v>
      </c>
      <c r="B90" s="131" t="s">
        <v>154</v>
      </c>
      <c r="C90" s="96">
        <v>6.3595119999999996</v>
      </c>
      <c r="D90" s="96">
        <v>3.708078</v>
      </c>
      <c r="E90" s="96">
        <v>5.3395390000000003</v>
      </c>
      <c r="F90" s="96">
        <v>6.7733040000000004</v>
      </c>
      <c r="G90" s="96">
        <v>8.2321919999999995</v>
      </c>
      <c r="H90" s="96">
        <v>9.8630899999999997</v>
      </c>
      <c r="I90" s="96">
        <v>11.638453</v>
      </c>
      <c r="J90" s="96">
        <v>11.905842</v>
      </c>
      <c r="K90" s="96">
        <v>12.636255</v>
      </c>
      <c r="L90" s="96">
        <v>12.850498</v>
      </c>
      <c r="M90" s="96">
        <v>13.718299</v>
      </c>
      <c r="N90" s="96">
        <v>14.23298</v>
      </c>
      <c r="O90" s="96">
        <v>14.977437</v>
      </c>
      <c r="P90" s="96">
        <v>15.450844</v>
      </c>
      <c r="Q90" s="96">
        <v>16.144082999999998</v>
      </c>
      <c r="R90" s="96">
        <v>16.63645</v>
      </c>
      <c r="S90" s="96">
        <v>17.354462000000002</v>
      </c>
      <c r="T90" s="96">
        <v>18.064015999999999</v>
      </c>
      <c r="U90" s="96">
        <v>18.670300000000001</v>
      </c>
      <c r="V90" s="96">
        <v>19.381406999999999</v>
      </c>
      <c r="W90" s="96">
        <v>20.279616999999998</v>
      </c>
      <c r="X90" s="96">
        <v>21.261655999999999</v>
      </c>
      <c r="Y90" s="96">
        <v>22.258811999999999</v>
      </c>
      <c r="Z90" s="96">
        <v>23.119781</v>
      </c>
      <c r="AA90" s="96">
        <v>24.023529</v>
      </c>
      <c r="AB90" s="96">
        <v>24.851534000000001</v>
      </c>
      <c r="AC90" s="96">
        <v>25.587855999999999</v>
      </c>
      <c r="AD90" s="96">
        <v>26.82019</v>
      </c>
      <c r="AE90" s="96">
        <v>27.543695</v>
      </c>
      <c r="AF90" s="96">
        <v>28.537485</v>
      </c>
      <c r="AG90" s="96">
        <v>29.656676999999998</v>
      </c>
      <c r="AH90" s="96">
        <v>31.069139</v>
      </c>
      <c r="AI90" s="132">
        <v>5.2502E-2</v>
      </c>
    </row>
    <row r="91" spans="1:35" ht="15" customHeight="1">
      <c r="A91" s="128" t="s">
        <v>224</v>
      </c>
      <c r="B91" s="131" t="s">
        <v>147</v>
      </c>
      <c r="C91" s="96">
        <v>7.5152650000000003</v>
      </c>
      <c r="D91" s="96">
        <v>7.3305740000000004</v>
      </c>
      <c r="E91" s="96">
        <v>7.6648839999999998</v>
      </c>
      <c r="F91" s="96">
        <v>7.8785309999999997</v>
      </c>
      <c r="G91" s="96">
        <v>8.1281289999999995</v>
      </c>
      <c r="H91" s="96">
        <v>8.4529929999999993</v>
      </c>
      <c r="I91" s="96">
        <v>8.8988940000000003</v>
      </c>
      <c r="J91" s="96">
        <v>9.2790660000000003</v>
      </c>
      <c r="K91" s="96">
        <v>9.6523000000000003</v>
      </c>
      <c r="L91" s="96">
        <v>9.9712549999999993</v>
      </c>
      <c r="M91" s="96">
        <v>10.240328999999999</v>
      </c>
      <c r="N91" s="96">
        <v>10.697969000000001</v>
      </c>
      <c r="O91" s="96">
        <v>10.895046000000001</v>
      </c>
      <c r="P91" s="96">
        <v>11.16188</v>
      </c>
      <c r="Q91" s="96">
        <v>11.553995</v>
      </c>
      <c r="R91" s="96">
        <v>11.883238</v>
      </c>
      <c r="S91" s="96">
        <v>12.160325</v>
      </c>
      <c r="T91" s="96">
        <v>12.411177</v>
      </c>
      <c r="U91" s="96">
        <v>12.765247</v>
      </c>
      <c r="V91" s="96">
        <v>13.104399000000001</v>
      </c>
      <c r="W91" s="96">
        <v>13.432090000000001</v>
      </c>
      <c r="X91" s="96">
        <v>13.752542999999999</v>
      </c>
      <c r="Y91" s="96">
        <v>14.112351</v>
      </c>
      <c r="Z91" s="96">
        <v>14.479293</v>
      </c>
      <c r="AA91" s="96">
        <v>14.852727</v>
      </c>
      <c r="AB91" s="96">
        <v>15.228446</v>
      </c>
      <c r="AC91" s="96">
        <v>15.668464</v>
      </c>
      <c r="AD91" s="96">
        <v>16.118176999999999</v>
      </c>
      <c r="AE91" s="96">
        <v>16.621334000000001</v>
      </c>
      <c r="AF91" s="96">
        <v>17.089732999999999</v>
      </c>
      <c r="AG91" s="96">
        <v>17.621753999999999</v>
      </c>
      <c r="AH91" s="96">
        <v>18.145990000000001</v>
      </c>
      <c r="AI91" s="132">
        <v>2.8844000000000002E-2</v>
      </c>
    </row>
    <row r="92" spans="1:35" ht="15" customHeight="1">
      <c r="A92" s="128" t="s">
        <v>225</v>
      </c>
      <c r="B92" s="131" t="s">
        <v>149</v>
      </c>
      <c r="C92" s="96">
        <v>30.830905999999999</v>
      </c>
      <c r="D92" s="96">
        <v>30.961279000000001</v>
      </c>
      <c r="E92" s="96">
        <v>31.407561999999999</v>
      </c>
      <c r="F92" s="96">
        <v>32.135868000000002</v>
      </c>
      <c r="G92" s="96">
        <v>32.890987000000003</v>
      </c>
      <c r="H92" s="96">
        <v>33.825271999999998</v>
      </c>
      <c r="I92" s="96">
        <v>35.093539999999997</v>
      </c>
      <c r="J92" s="96">
        <v>36.345863000000001</v>
      </c>
      <c r="K92" s="96">
        <v>37.383957000000002</v>
      </c>
      <c r="L92" s="96">
        <v>38.043380999999997</v>
      </c>
      <c r="M92" s="96">
        <v>38.620902999999998</v>
      </c>
      <c r="N92" s="96">
        <v>39.447533</v>
      </c>
      <c r="O92" s="96">
        <v>40.099246999999998</v>
      </c>
      <c r="P92" s="96">
        <v>40.651938999999999</v>
      </c>
      <c r="Q92" s="96">
        <v>41.671245999999996</v>
      </c>
      <c r="R92" s="96">
        <v>42.544781</v>
      </c>
      <c r="S92" s="96">
        <v>43.13353</v>
      </c>
      <c r="T92" s="96">
        <v>43.881104000000001</v>
      </c>
      <c r="U92" s="96">
        <v>44.620193</v>
      </c>
      <c r="V92" s="96">
        <v>45.691307000000002</v>
      </c>
      <c r="W92" s="96">
        <v>46.513179999999998</v>
      </c>
      <c r="X92" s="96">
        <v>47.195438000000003</v>
      </c>
      <c r="Y92" s="96">
        <v>48.158439999999999</v>
      </c>
      <c r="Z92" s="96">
        <v>49.128413999999999</v>
      </c>
      <c r="AA92" s="96">
        <v>49.990020999999999</v>
      </c>
      <c r="AB92" s="96">
        <v>51.113379999999999</v>
      </c>
      <c r="AC92" s="96">
        <v>52.145409000000001</v>
      </c>
      <c r="AD92" s="96">
        <v>53.140746999999998</v>
      </c>
      <c r="AE92" s="96">
        <v>54.412182000000001</v>
      </c>
      <c r="AF92" s="96">
        <v>55.527099999999997</v>
      </c>
      <c r="AG92" s="96">
        <v>56.556358000000003</v>
      </c>
      <c r="AH92" s="96">
        <v>57.704371999999999</v>
      </c>
      <c r="AI92" s="132">
        <v>2.0426E-2</v>
      </c>
    </row>
    <row r="93" spans="1:35" ht="15.75" customHeight="1"/>
    <row r="94" spans="1:35" ht="15" customHeight="1">
      <c r="B94" s="130" t="s">
        <v>157</v>
      </c>
    </row>
    <row r="95" spans="1:35" ht="15" customHeight="1">
      <c r="A95" s="128" t="s">
        <v>226</v>
      </c>
      <c r="B95" s="131" t="s">
        <v>143</v>
      </c>
      <c r="C95" s="96">
        <v>12.658595999999999</v>
      </c>
      <c r="D95" s="96">
        <v>11.839549999999999</v>
      </c>
      <c r="E95" s="96">
        <v>12.722671999999999</v>
      </c>
      <c r="F95" s="96">
        <v>13.876709999999999</v>
      </c>
      <c r="G95" s="96">
        <v>14.741910000000001</v>
      </c>
      <c r="H95" s="96">
        <v>15.692278999999999</v>
      </c>
      <c r="I95" s="96">
        <v>16.968260000000001</v>
      </c>
      <c r="J95" s="96">
        <v>18.276751000000001</v>
      </c>
      <c r="K95" s="96">
        <v>19.166840000000001</v>
      </c>
      <c r="L95" s="96">
        <v>19.908007000000001</v>
      </c>
      <c r="M95" s="96">
        <v>20.511856000000002</v>
      </c>
      <c r="N95" s="96">
        <v>20.884039000000001</v>
      </c>
      <c r="O95" s="96">
        <v>21.375778</v>
      </c>
      <c r="P95" s="96">
        <v>21.978901</v>
      </c>
      <c r="Q95" s="96">
        <v>22.875311</v>
      </c>
      <c r="R95" s="96">
        <v>23.736426999999999</v>
      </c>
      <c r="S95" s="96">
        <v>24.640101999999999</v>
      </c>
      <c r="T95" s="96">
        <v>25.634492999999999</v>
      </c>
      <c r="U95" s="96">
        <v>26.701134</v>
      </c>
      <c r="V95" s="96">
        <v>27.771601</v>
      </c>
      <c r="W95" s="96">
        <v>28.832087999999999</v>
      </c>
      <c r="X95" s="96">
        <v>29.860205000000001</v>
      </c>
      <c r="Y95" s="96">
        <v>30.908771999999999</v>
      </c>
      <c r="Z95" s="96">
        <v>32.25526</v>
      </c>
      <c r="AA95" s="96">
        <v>33.462578000000001</v>
      </c>
      <c r="AB95" s="96">
        <v>34.720832999999999</v>
      </c>
      <c r="AC95" s="96">
        <v>36.037350000000004</v>
      </c>
      <c r="AD95" s="96">
        <v>37.380451000000001</v>
      </c>
      <c r="AE95" s="96">
        <v>38.960884</v>
      </c>
      <c r="AF95" s="96">
        <v>40.625114000000004</v>
      </c>
      <c r="AG95" s="96">
        <v>42.169913999999999</v>
      </c>
      <c r="AH95" s="96">
        <v>43.727542999999997</v>
      </c>
      <c r="AI95" s="132">
        <v>4.0799000000000002E-2</v>
      </c>
    </row>
    <row r="96" spans="1:35" ht="15" customHeight="1">
      <c r="A96" s="128" t="s">
        <v>227</v>
      </c>
      <c r="B96" s="131" t="s">
        <v>145</v>
      </c>
      <c r="C96" s="96">
        <v>21.893784</v>
      </c>
      <c r="D96" s="96">
        <v>21.820929</v>
      </c>
      <c r="E96" s="96">
        <v>21.709761</v>
      </c>
      <c r="F96" s="96">
        <v>21.826405999999999</v>
      </c>
      <c r="G96" s="96">
        <v>21.738803999999998</v>
      </c>
      <c r="H96" s="96">
        <v>21.891290999999999</v>
      </c>
      <c r="I96" s="96">
        <v>21.730349</v>
      </c>
      <c r="J96" s="96">
        <v>22.71274</v>
      </c>
      <c r="K96" s="96">
        <v>23.316050000000001</v>
      </c>
      <c r="L96" s="96">
        <v>24.306073999999999</v>
      </c>
      <c r="M96" s="96">
        <v>25.156711999999999</v>
      </c>
      <c r="N96" s="96">
        <v>25.904555999999999</v>
      </c>
      <c r="O96" s="96">
        <v>26.858758999999999</v>
      </c>
      <c r="P96" s="96">
        <v>27.692871</v>
      </c>
      <c r="Q96" s="96">
        <v>28.801349999999999</v>
      </c>
      <c r="R96" s="96">
        <v>29.726109999999998</v>
      </c>
      <c r="S96" s="96">
        <v>30.709804999999999</v>
      </c>
      <c r="T96" s="96">
        <v>31.76099</v>
      </c>
      <c r="U96" s="96">
        <v>32.706145999999997</v>
      </c>
      <c r="V96" s="96">
        <v>33.768833000000001</v>
      </c>
      <c r="W96" s="96">
        <v>34.895511999999997</v>
      </c>
      <c r="X96" s="96">
        <v>35.704791999999998</v>
      </c>
      <c r="Y96" s="96">
        <v>36.834105999999998</v>
      </c>
      <c r="Z96" s="96">
        <v>38.320728000000003</v>
      </c>
      <c r="AA96" s="96">
        <v>39.501193999999998</v>
      </c>
      <c r="AB96" s="96">
        <v>40.783011999999999</v>
      </c>
      <c r="AC96" s="96">
        <v>42.438231999999999</v>
      </c>
      <c r="AD96" s="96">
        <v>43.508476000000002</v>
      </c>
      <c r="AE96" s="96">
        <v>45.091304999999998</v>
      </c>
      <c r="AF96" s="96">
        <v>46.700859000000001</v>
      </c>
      <c r="AG96" s="96">
        <v>48.227801999999997</v>
      </c>
      <c r="AH96" s="96">
        <v>49.738028999999997</v>
      </c>
      <c r="AI96" s="132">
        <v>2.6823E-2</v>
      </c>
    </row>
    <row r="97" spans="1:35" ht="15" customHeight="1">
      <c r="A97" s="128" t="s">
        <v>228</v>
      </c>
      <c r="B97" s="131" t="s">
        <v>154</v>
      </c>
      <c r="C97" s="96">
        <v>6.4834110000000003</v>
      </c>
      <c r="D97" s="96">
        <v>3.7063100000000002</v>
      </c>
      <c r="E97" s="96">
        <v>5.5288909999999998</v>
      </c>
      <c r="F97" s="96">
        <v>7.5078300000000002</v>
      </c>
      <c r="G97" s="96">
        <v>9.4346300000000003</v>
      </c>
      <c r="H97" s="96">
        <v>11.631841</v>
      </c>
      <c r="I97" s="96">
        <v>13.856524</v>
      </c>
      <c r="J97" s="96">
        <v>14.144296000000001</v>
      </c>
      <c r="K97" s="96">
        <v>15.035812</v>
      </c>
      <c r="L97" s="96">
        <v>15.200252000000001</v>
      </c>
      <c r="M97" s="96">
        <v>16.136724000000001</v>
      </c>
      <c r="N97" s="96">
        <v>16.772570000000002</v>
      </c>
      <c r="O97" s="96">
        <v>17.606221999999999</v>
      </c>
      <c r="P97" s="96">
        <v>18.104807000000001</v>
      </c>
      <c r="Q97" s="96">
        <v>18.832867</v>
      </c>
      <c r="R97" s="96">
        <v>19.342677999999999</v>
      </c>
      <c r="S97" s="96">
        <v>20.116554000000001</v>
      </c>
      <c r="T97" s="96">
        <v>20.893837000000001</v>
      </c>
      <c r="U97" s="96">
        <v>21.660502999999999</v>
      </c>
      <c r="V97" s="96">
        <v>22.441400999999999</v>
      </c>
      <c r="W97" s="96">
        <v>23.413762999999999</v>
      </c>
      <c r="X97" s="96">
        <v>24.500813999999998</v>
      </c>
      <c r="Y97" s="96">
        <v>25.543066</v>
      </c>
      <c r="Z97" s="96">
        <v>26.511990000000001</v>
      </c>
      <c r="AA97" s="96">
        <v>27.477909</v>
      </c>
      <c r="AB97" s="96">
        <v>28.398264000000001</v>
      </c>
      <c r="AC97" s="96">
        <v>29.227905</v>
      </c>
      <c r="AD97" s="96">
        <v>30.529858000000001</v>
      </c>
      <c r="AE97" s="96">
        <v>31.356266000000002</v>
      </c>
      <c r="AF97" s="96">
        <v>32.452339000000002</v>
      </c>
      <c r="AG97" s="96">
        <v>33.667686000000003</v>
      </c>
      <c r="AH97" s="96">
        <v>35.129097000000002</v>
      </c>
      <c r="AI97" s="132">
        <v>5.6022000000000002E-2</v>
      </c>
    </row>
    <row r="98" spans="1:35" ht="15" customHeight="1">
      <c r="A98" s="128" t="s">
        <v>229</v>
      </c>
      <c r="B98" s="131" t="s">
        <v>162</v>
      </c>
      <c r="C98" s="96">
        <v>3.601216</v>
      </c>
      <c r="D98" s="96">
        <v>3.5256340000000002</v>
      </c>
      <c r="E98" s="96">
        <v>3.7109519999999998</v>
      </c>
      <c r="F98" s="96">
        <v>3.7351830000000001</v>
      </c>
      <c r="G98" s="96">
        <v>3.8423319999999999</v>
      </c>
      <c r="H98" s="96">
        <v>4.0174890000000003</v>
      </c>
      <c r="I98" s="96">
        <v>4.3386279999999999</v>
      </c>
      <c r="J98" s="96">
        <v>4.7072050000000001</v>
      </c>
      <c r="K98" s="96">
        <v>4.9985869999999997</v>
      </c>
      <c r="L98" s="96">
        <v>5.2211179999999997</v>
      </c>
      <c r="M98" s="96">
        <v>5.3557030000000001</v>
      </c>
      <c r="N98" s="96">
        <v>5.3975350000000004</v>
      </c>
      <c r="O98" s="96">
        <v>5.4607869999999998</v>
      </c>
      <c r="P98" s="96">
        <v>5.6027230000000001</v>
      </c>
      <c r="Q98" s="96">
        <v>5.8095129999999999</v>
      </c>
      <c r="R98" s="96">
        <v>6.0006320000000004</v>
      </c>
      <c r="S98" s="96">
        <v>6.1277499999999998</v>
      </c>
      <c r="T98" s="96">
        <v>6.2480539999999998</v>
      </c>
      <c r="U98" s="96">
        <v>6.4452720000000001</v>
      </c>
      <c r="V98" s="96">
        <v>6.6260450000000004</v>
      </c>
      <c r="W98" s="96">
        <v>6.7849700000000004</v>
      </c>
      <c r="X98" s="96">
        <v>6.9403490000000003</v>
      </c>
      <c r="Y98" s="96">
        <v>7.0974310000000003</v>
      </c>
      <c r="Z98" s="96">
        <v>7.2877609999999997</v>
      </c>
      <c r="AA98" s="96">
        <v>7.4794400000000003</v>
      </c>
      <c r="AB98" s="96">
        <v>7.677778</v>
      </c>
      <c r="AC98" s="96">
        <v>7.9012710000000004</v>
      </c>
      <c r="AD98" s="96">
        <v>8.1597869999999997</v>
      </c>
      <c r="AE98" s="96">
        <v>8.4521090000000001</v>
      </c>
      <c r="AF98" s="96">
        <v>8.7231539999999992</v>
      </c>
      <c r="AG98" s="96">
        <v>8.9977669999999996</v>
      </c>
      <c r="AH98" s="96">
        <v>9.3200450000000004</v>
      </c>
      <c r="AI98" s="132">
        <v>3.1149E-2</v>
      </c>
    </row>
    <row r="99" spans="1:35" ht="15" customHeight="1">
      <c r="A99" s="128" t="s">
        <v>230</v>
      </c>
      <c r="B99" s="131" t="s">
        <v>164</v>
      </c>
      <c r="C99" s="96">
        <v>4.1353039999999996</v>
      </c>
      <c r="D99" s="96">
        <v>3.8058969999999999</v>
      </c>
      <c r="E99" s="96">
        <v>3.6485029999999998</v>
      </c>
      <c r="F99" s="96">
        <v>3.5663390000000001</v>
      </c>
      <c r="G99" s="96">
        <v>3.5560559999999999</v>
      </c>
      <c r="H99" s="96">
        <v>3.6396829999999998</v>
      </c>
      <c r="I99" s="96">
        <v>3.7274620000000001</v>
      </c>
      <c r="J99" s="96">
        <v>3.8199529999999999</v>
      </c>
      <c r="K99" s="96">
        <v>3.946332</v>
      </c>
      <c r="L99" s="96">
        <v>4.0756050000000004</v>
      </c>
      <c r="M99" s="96">
        <v>4.22377</v>
      </c>
      <c r="N99" s="96">
        <v>4.3645560000000003</v>
      </c>
      <c r="O99" s="96">
        <v>4.5134439999999998</v>
      </c>
      <c r="P99" s="96">
        <v>4.6635609999999996</v>
      </c>
      <c r="Q99" s="96">
        <v>4.8128159999999998</v>
      </c>
      <c r="R99" s="96">
        <v>4.9707980000000003</v>
      </c>
      <c r="S99" s="96">
        <v>5.127205</v>
      </c>
      <c r="T99" s="96">
        <v>5.2856249999999996</v>
      </c>
      <c r="U99" s="96">
        <v>5.4529189999999996</v>
      </c>
      <c r="V99" s="96">
        <v>5.6211840000000004</v>
      </c>
      <c r="W99" s="96">
        <v>5.8024329999999997</v>
      </c>
      <c r="X99" s="96">
        <v>5.9824739999999998</v>
      </c>
      <c r="Y99" s="96">
        <v>6.1848809999999999</v>
      </c>
      <c r="Z99" s="96">
        <v>6.3877920000000001</v>
      </c>
      <c r="AA99" s="96">
        <v>6.6032359999999999</v>
      </c>
      <c r="AB99" s="96">
        <v>6.8186720000000003</v>
      </c>
      <c r="AC99" s="96">
        <v>7.0481759999999998</v>
      </c>
      <c r="AD99" s="96">
        <v>7.2821090000000002</v>
      </c>
      <c r="AE99" s="96">
        <v>7.5347229999999996</v>
      </c>
      <c r="AF99" s="96">
        <v>7.7931629999999998</v>
      </c>
      <c r="AG99" s="96">
        <v>8.0684579999999997</v>
      </c>
      <c r="AH99" s="96">
        <v>8.3435210000000009</v>
      </c>
      <c r="AI99" s="132">
        <v>2.2901000000000001E-2</v>
      </c>
    </row>
    <row r="100" spans="1:35" ht="15" customHeight="1">
      <c r="A100" s="128" t="s">
        <v>231</v>
      </c>
      <c r="B100" s="131" t="s">
        <v>166</v>
      </c>
      <c r="C100" s="96">
        <v>2.6014539999999999</v>
      </c>
      <c r="D100" s="96">
        <v>2.6593800000000001</v>
      </c>
      <c r="E100" s="96">
        <v>2.7656849999999999</v>
      </c>
      <c r="F100" s="96">
        <v>2.827134</v>
      </c>
      <c r="G100" s="96">
        <v>2.8990399999999998</v>
      </c>
      <c r="H100" s="96">
        <v>2.9784380000000001</v>
      </c>
      <c r="I100" s="96">
        <v>3.0602589999999998</v>
      </c>
      <c r="J100" s="96">
        <v>3.1379510000000002</v>
      </c>
      <c r="K100" s="96">
        <v>3.2374529999999999</v>
      </c>
      <c r="L100" s="96">
        <v>3.3163320000000001</v>
      </c>
      <c r="M100" s="96">
        <v>3.4091309999999999</v>
      </c>
      <c r="N100" s="96">
        <v>3.4986480000000002</v>
      </c>
      <c r="O100" s="96">
        <v>3.5868639999999998</v>
      </c>
      <c r="P100" s="96">
        <v>3.6753840000000002</v>
      </c>
      <c r="Q100" s="96">
        <v>3.7646190000000002</v>
      </c>
      <c r="R100" s="96">
        <v>3.8543240000000001</v>
      </c>
      <c r="S100" s="96">
        <v>3.9434719999999999</v>
      </c>
      <c r="T100" s="96">
        <v>4.0404479999999996</v>
      </c>
      <c r="U100" s="96">
        <v>4.1454420000000001</v>
      </c>
      <c r="V100" s="96">
        <v>4.2470699999999999</v>
      </c>
      <c r="W100" s="96">
        <v>4.3571590000000002</v>
      </c>
      <c r="X100" s="96">
        <v>4.4643050000000004</v>
      </c>
      <c r="Y100" s="96">
        <v>4.5866619999999996</v>
      </c>
      <c r="Z100" s="96">
        <v>4.7125839999999997</v>
      </c>
      <c r="AA100" s="96">
        <v>4.8367849999999999</v>
      </c>
      <c r="AB100" s="96">
        <v>4.9621259999999996</v>
      </c>
      <c r="AC100" s="96">
        <v>5.1011049999999996</v>
      </c>
      <c r="AD100" s="96">
        <v>5.2366820000000001</v>
      </c>
      <c r="AE100" s="96">
        <v>5.3831790000000002</v>
      </c>
      <c r="AF100" s="96">
        <v>5.5349539999999999</v>
      </c>
      <c r="AG100" s="96">
        <v>5.695818</v>
      </c>
      <c r="AH100" s="96">
        <v>5.8594350000000004</v>
      </c>
      <c r="AI100" s="132">
        <v>2.6539E-2</v>
      </c>
    </row>
    <row r="101" spans="1:35" ht="15" customHeight="1">
      <c r="A101" s="128" t="s">
        <v>232</v>
      </c>
      <c r="B101" s="131" t="s">
        <v>168</v>
      </c>
      <c r="C101" s="132" t="s">
        <v>26</v>
      </c>
      <c r="D101" s="132" t="s">
        <v>26</v>
      </c>
      <c r="E101" s="132" t="s">
        <v>26</v>
      </c>
      <c r="F101" s="132" t="s">
        <v>26</v>
      </c>
      <c r="G101" s="132" t="s">
        <v>26</v>
      </c>
      <c r="H101" s="132" t="s">
        <v>26</v>
      </c>
      <c r="I101" s="132" t="s">
        <v>26</v>
      </c>
      <c r="J101" s="132" t="s">
        <v>26</v>
      </c>
      <c r="K101" s="132" t="s">
        <v>26</v>
      </c>
      <c r="L101" s="132" t="s">
        <v>26</v>
      </c>
      <c r="M101" s="132" t="s">
        <v>26</v>
      </c>
      <c r="N101" s="132" t="s">
        <v>26</v>
      </c>
      <c r="O101" s="132" t="s">
        <v>26</v>
      </c>
      <c r="P101" s="132" t="s">
        <v>26</v>
      </c>
      <c r="Q101" s="132" t="s">
        <v>26</v>
      </c>
      <c r="R101" s="132" t="s">
        <v>26</v>
      </c>
      <c r="S101" s="132" t="s">
        <v>26</v>
      </c>
      <c r="T101" s="132" t="s">
        <v>26</v>
      </c>
      <c r="U101" s="132" t="s">
        <v>26</v>
      </c>
      <c r="V101" s="132" t="s">
        <v>26</v>
      </c>
      <c r="W101" s="132" t="s">
        <v>26</v>
      </c>
      <c r="X101" s="132" t="s">
        <v>26</v>
      </c>
      <c r="Y101" s="132" t="s">
        <v>26</v>
      </c>
      <c r="Z101" s="132" t="s">
        <v>26</v>
      </c>
      <c r="AA101" s="132" t="s">
        <v>26</v>
      </c>
      <c r="AB101" s="132" t="s">
        <v>26</v>
      </c>
      <c r="AC101" s="132" t="s">
        <v>26</v>
      </c>
      <c r="AD101" s="132" t="s">
        <v>26</v>
      </c>
      <c r="AE101" s="132" t="s">
        <v>26</v>
      </c>
      <c r="AF101" s="132" t="s">
        <v>26</v>
      </c>
      <c r="AG101" s="132" t="s">
        <v>26</v>
      </c>
      <c r="AH101" s="132" t="s">
        <v>26</v>
      </c>
      <c r="AI101" s="132" t="s">
        <v>26</v>
      </c>
    </row>
    <row r="102" spans="1:35" ht="15" customHeight="1">
      <c r="A102" s="128" t="s">
        <v>233</v>
      </c>
      <c r="B102" s="131" t="s">
        <v>149</v>
      </c>
      <c r="C102" s="96">
        <v>20.238420000000001</v>
      </c>
      <c r="D102" s="96">
        <v>20.245408999999999</v>
      </c>
      <c r="E102" s="96">
        <v>20.025127000000001</v>
      </c>
      <c r="F102" s="96">
        <v>20.476935999999998</v>
      </c>
      <c r="G102" s="96">
        <v>20.868556999999999</v>
      </c>
      <c r="H102" s="96">
        <v>21.419798</v>
      </c>
      <c r="I102" s="96">
        <v>22.241347999999999</v>
      </c>
      <c r="J102" s="96">
        <v>23.021315000000001</v>
      </c>
      <c r="K102" s="96">
        <v>23.672281000000002</v>
      </c>
      <c r="L102" s="96">
        <v>24.137174999999999</v>
      </c>
      <c r="M102" s="96">
        <v>24.571553999999999</v>
      </c>
      <c r="N102" s="96">
        <v>24.966639000000001</v>
      </c>
      <c r="O102" s="96">
        <v>25.377295</v>
      </c>
      <c r="P102" s="96">
        <v>25.817157999999999</v>
      </c>
      <c r="Q102" s="96">
        <v>26.446489</v>
      </c>
      <c r="R102" s="96">
        <v>27.025971999999999</v>
      </c>
      <c r="S102" s="96">
        <v>27.45232</v>
      </c>
      <c r="T102" s="96">
        <v>27.948982000000001</v>
      </c>
      <c r="U102" s="96">
        <v>28.500240000000002</v>
      </c>
      <c r="V102" s="96">
        <v>29.155092</v>
      </c>
      <c r="W102" s="96">
        <v>29.697931000000001</v>
      </c>
      <c r="X102" s="96">
        <v>30.195474999999998</v>
      </c>
      <c r="Y102" s="96">
        <v>30.788506999999999</v>
      </c>
      <c r="Z102" s="96">
        <v>31.389227000000002</v>
      </c>
      <c r="AA102" s="96">
        <v>32.033149999999999</v>
      </c>
      <c r="AB102" s="96">
        <v>32.728188000000003</v>
      </c>
      <c r="AC102" s="96">
        <v>33.421802999999997</v>
      </c>
      <c r="AD102" s="96">
        <v>34.147125000000003</v>
      </c>
      <c r="AE102" s="96">
        <v>35.013634000000003</v>
      </c>
      <c r="AF102" s="96">
        <v>35.829169999999998</v>
      </c>
      <c r="AG102" s="96">
        <v>36.641551999999997</v>
      </c>
      <c r="AH102" s="96">
        <v>37.505710999999998</v>
      </c>
      <c r="AI102" s="132">
        <v>2.01E-2</v>
      </c>
    </row>
    <row r="103" spans="1:35" ht="15.75" customHeight="1"/>
    <row r="104" spans="1:35" ht="15.75" customHeight="1"/>
    <row r="105" spans="1:35" ht="15" customHeight="1">
      <c r="B105" s="130" t="s">
        <v>170</v>
      </c>
    </row>
    <row r="106" spans="1:35" ht="15" customHeight="1">
      <c r="A106" s="128" t="s">
        <v>234</v>
      </c>
      <c r="B106" s="131" t="s">
        <v>143</v>
      </c>
      <c r="C106" s="96">
        <v>16.634917999999999</v>
      </c>
      <c r="D106" s="96">
        <v>15.939724</v>
      </c>
      <c r="E106" s="96">
        <v>16.815539999999999</v>
      </c>
      <c r="F106" s="96">
        <v>17.981577000000001</v>
      </c>
      <c r="G106" s="96">
        <v>18.902861000000001</v>
      </c>
      <c r="H106" s="96">
        <v>19.881062</v>
      </c>
      <c r="I106" s="96">
        <v>21.131309999999999</v>
      </c>
      <c r="J106" s="96">
        <v>22.415682</v>
      </c>
      <c r="K106" s="96">
        <v>23.355260999999999</v>
      </c>
      <c r="L106" s="96">
        <v>24.163933</v>
      </c>
      <c r="M106" s="96">
        <v>24.855898</v>
      </c>
      <c r="N106" s="96">
        <v>26.049195999999998</v>
      </c>
      <c r="O106" s="96">
        <v>26.648610999999999</v>
      </c>
      <c r="P106" s="96">
        <v>27.340675000000001</v>
      </c>
      <c r="Q106" s="96">
        <v>28.382521000000001</v>
      </c>
      <c r="R106" s="96">
        <v>29.296782</v>
      </c>
      <c r="S106" s="96">
        <v>30.250077999999998</v>
      </c>
      <c r="T106" s="96">
        <v>31.284846999999999</v>
      </c>
      <c r="U106" s="96">
        <v>32.384247000000002</v>
      </c>
      <c r="V106" s="96">
        <v>33.492001000000002</v>
      </c>
      <c r="W106" s="96">
        <v>34.594357000000002</v>
      </c>
      <c r="X106" s="96">
        <v>35.673636999999999</v>
      </c>
      <c r="Y106" s="96">
        <v>36.774695999999999</v>
      </c>
      <c r="Z106" s="96">
        <v>38.115555000000001</v>
      </c>
      <c r="AA106" s="96">
        <v>39.359287000000002</v>
      </c>
      <c r="AB106" s="96">
        <v>40.648555999999999</v>
      </c>
      <c r="AC106" s="96">
        <v>41.991829000000003</v>
      </c>
      <c r="AD106" s="96">
        <v>43.364947999999998</v>
      </c>
      <c r="AE106" s="96">
        <v>44.930332</v>
      </c>
      <c r="AF106" s="96">
        <v>46.578308</v>
      </c>
      <c r="AG106" s="96">
        <v>48.147663000000001</v>
      </c>
      <c r="AH106" s="96">
        <v>49.726489999999998</v>
      </c>
      <c r="AI106" s="132">
        <v>3.5955000000000001E-2</v>
      </c>
    </row>
    <row r="107" spans="1:35" ht="15" customHeight="1">
      <c r="A107" s="128" t="s">
        <v>235</v>
      </c>
      <c r="B107" s="131" t="s">
        <v>173</v>
      </c>
      <c r="C107" s="96">
        <v>24.537946999999999</v>
      </c>
      <c r="D107" s="96">
        <v>24.835270000000001</v>
      </c>
      <c r="E107" s="96">
        <v>31.393367999999999</v>
      </c>
      <c r="F107" s="96">
        <v>30.58511</v>
      </c>
      <c r="G107" s="96">
        <v>31.540338999999999</v>
      </c>
      <c r="H107" s="96">
        <v>32.149506000000002</v>
      </c>
      <c r="I107" s="96">
        <v>32.121197000000002</v>
      </c>
      <c r="J107" s="96">
        <v>32.961230999999998</v>
      </c>
      <c r="K107" s="96">
        <v>34.022007000000002</v>
      </c>
      <c r="L107" s="96">
        <v>35.164154000000003</v>
      </c>
      <c r="M107" s="96">
        <v>36.368839000000001</v>
      </c>
      <c r="N107" s="96">
        <v>38.959269999999997</v>
      </c>
      <c r="O107" s="96">
        <v>40.278027000000002</v>
      </c>
      <c r="P107" s="96">
        <v>41.388728999999998</v>
      </c>
      <c r="Q107" s="96">
        <v>43.218895000000003</v>
      </c>
      <c r="R107" s="96">
        <v>44.846947</v>
      </c>
      <c r="S107" s="96">
        <v>47.385798999999999</v>
      </c>
      <c r="T107" s="96">
        <v>48.259295999999999</v>
      </c>
      <c r="U107" s="96">
        <v>49.593364999999999</v>
      </c>
      <c r="V107" s="96">
        <v>52.141421999999999</v>
      </c>
      <c r="W107" s="96">
        <v>54.896019000000003</v>
      </c>
      <c r="X107" s="96">
        <v>57.474426000000001</v>
      </c>
      <c r="Y107" s="96">
        <v>59.284331999999999</v>
      </c>
      <c r="Z107" s="96">
        <v>63.285099000000002</v>
      </c>
      <c r="AA107" s="96">
        <v>65.527420000000006</v>
      </c>
      <c r="AB107" s="96">
        <v>67.780922000000004</v>
      </c>
      <c r="AC107" s="96">
        <v>70.151511999999997</v>
      </c>
      <c r="AD107" s="96">
        <v>72.730041999999997</v>
      </c>
      <c r="AE107" s="96">
        <v>80.552498</v>
      </c>
      <c r="AF107" s="96">
        <v>84.647689999999997</v>
      </c>
      <c r="AG107" s="96">
        <v>86.845955000000004</v>
      </c>
      <c r="AH107" s="96">
        <v>89.585837999999995</v>
      </c>
      <c r="AI107" s="132">
        <v>4.2658000000000001E-2</v>
      </c>
    </row>
    <row r="108" spans="1:35" ht="15" customHeight="1">
      <c r="A108" s="128" t="s">
        <v>236</v>
      </c>
      <c r="B108" s="131" t="s">
        <v>175</v>
      </c>
      <c r="C108" s="96">
        <v>22.170871999999999</v>
      </c>
      <c r="D108" s="96">
        <v>22.489981</v>
      </c>
      <c r="E108" s="96">
        <v>23.068863</v>
      </c>
      <c r="F108" s="96">
        <v>23.652714</v>
      </c>
      <c r="G108" s="96">
        <v>24.130596000000001</v>
      </c>
      <c r="H108" s="96">
        <v>24.352112000000002</v>
      </c>
      <c r="I108" s="96">
        <v>25.186157000000001</v>
      </c>
      <c r="J108" s="96">
        <v>25.994221</v>
      </c>
      <c r="K108" s="96">
        <v>26.940708000000001</v>
      </c>
      <c r="L108" s="96">
        <v>27.725628</v>
      </c>
      <c r="M108" s="96">
        <v>28.761547</v>
      </c>
      <c r="N108" s="96">
        <v>30.343295999999999</v>
      </c>
      <c r="O108" s="96">
        <v>31.245242999999999</v>
      </c>
      <c r="P108" s="96">
        <v>32.220367000000003</v>
      </c>
      <c r="Q108" s="96">
        <v>33.519278999999997</v>
      </c>
      <c r="R108" s="96">
        <v>34.796340999999998</v>
      </c>
      <c r="S108" s="96">
        <v>35.924461000000001</v>
      </c>
      <c r="T108" s="96">
        <v>37.153968999999996</v>
      </c>
      <c r="U108" s="96">
        <v>38.096263999999998</v>
      </c>
      <c r="V108" s="96">
        <v>39.375464999999998</v>
      </c>
      <c r="W108" s="96">
        <v>40.796497000000002</v>
      </c>
      <c r="X108" s="96">
        <v>41.857342000000003</v>
      </c>
      <c r="Y108" s="96">
        <v>43.111373999999998</v>
      </c>
      <c r="Z108" s="96">
        <v>44.781216000000001</v>
      </c>
      <c r="AA108" s="96">
        <v>46.182957000000002</v>
      </c>
      <c r="AB108" s="96">
        <v>47.629784000000001</v>
      </c>
      <c r="AC108" s="96">
        <v>49.382823999999999</v>
      </c>
      <c r="AD108" s="96">
        <v>50.712657999999998</v>
      </c>
      <c r="AE108" s="96">
        <v>52.843575000000001</v>
      </c>
      <c r="AF108" s="96">
        <v>54.772525999999999</v>
      </c>
      <c r="AG108" s="96">
        <v>56.622439999999997</v>
      </c>
      <c r="AH108" s="96">
        <v>58.43618</v>
      </c>
      <c r="AI108" s="132">
        <v>3.1757000000000001E-2</v>
      </c>
    </row>
    <row r="109" spans="1:35" ht="15" customHeight="1">
      <c r="A109" s="128" t="s">
        <v>237</v>
      </c>
      <c r="B109" s="131" t="s">
        <v>177</v>
      </c>
      <c r="C109" s="96">
        <v>14.641048</v>
      </c>
      <c r="D109" s="96">
        <v>14.801931</v>
      </c>
      <c r="E109" s="96">
        <v>15.187787999999999</v>
      </c>
      <c r="F109" s="96">
        <v>15.792356</v>
      </c>
      <c r="G109" s="96">
        <v>16.293980000000001</v>
      </c>
      <c r="H109" s="96">
        <v>17.114018999999999</v>
      </c>
      <c r="I109" s="96">
        <v>17.585719999999998</v>
      </c>
      <c r="J109" s="96">
        <v>18.536133</v>
      </c>
      <c r="K109" s="96">
        <v>19.01465</v>
      </c>
      <c r="L109" s="96">
        <v>20.058852999999999</v>
      </c>
      <c r="M109" s="96">
        <v>20.804480000000002</v>
      </c>
      <c r="N109" s="96">
        <v>21.599957</v>
      </c>
      <c r="O109" s="96">
        <v>22.549659999999999</v>
      </c>
      <c r="P109" s="96">
        <v>23.286214999999999</v>
      </c>
      <c r="Q109" s="96">
        <v>24.350843000000001</v>
      </c>
      <c r="R109" s="96">
        <v>25.282394</v>
      </c>
      <c r="S109" s="96">
        <v>26.223410000000001</v>
      </c>
      <c r="T109" s="96">
        <v>27.162047999999999</v>
      </c>
      <c r="U109" s="96">
        <v>28.129923000000002</v>
      </c>
      <c r="V109" s="96">
        <v>29.077169000000001</v>
      </c>
      <c r="W109" s="96">
        <v>30.164874999999999</v>
      </c>
      <c r="X109" s="96">
        <v>30.986529999999998</v>
      </c>
      <c r="Y109" s="96">
        <v>32.105167000000002</v>
      </c>
      <c r="Z109" s="96">
        <v>33.490929000000001</v>
      </c>
      <c r="AA109" s="96">
        <v>34.617443000000002</v>
      </c>
      <c r="AB109" s="96">
        <v>35.840415999999998</v>
      </c>
      <c r="AC109" s="96">
        <v>37.454875999999999</v>
      </c>
      <c r="AD109" s="96">
        <v>38.441380000000002</v>
      </c>
      <c r="AE109" s="96">
        <v>40.172516000000002</v>
      </c>
      <c r="AF109" s="96">
        <v>41.830826000000002</v>
      </c>
      <c r="AG109" s="96">
        <v>43.364654999999999</v>
      </c>
      <c r="AH109" s="96">
        <v>44.614829999999998</v>
      </c>
      <c r="AI109" s="132">
        <v>3.6596999999999998E-2</v>
      </c>
    </row>
    <row r="110" spans="1:35" ht="15" customHeight="1">
      <c r="A110" s="128" t="s">
        <v>238</v>
      </c>
      <c r="B110" s="131" t="s">
        <v>179</v>
      </c>
      <c r="C110" s="96">
        <v>22.110787999999999</v>
      </c>
      <c r="D110" s="96">
        <v>21.86459</v>
      </c>
      <c r="E110" s="96">
        <v>22.520702</v>
      </c>
      <c r="F110" s="96">
        <v>23.447042</v>
      </c>
      <c r="G110" s="96">
        <v>24.155602999999999</v>
      </c>
      <c r="H110" s="96">
        <v>25.152311000000001</v>
      </c>
      <c r="I110" s="96">
        <v>25.876425000000001</v>
      </c>
      <c r="J110" s="96">
        <v>26.968354999999999</v>
      </c>
      <c r="K110" s="96">
        <v>27.682907</v>
      </c>
      <c r="L110" s="96">
        <v>28.782222999999998</v>
      </c>
      <c r="M110" s="96">
        <v>29.744112000000001</v>
      </c>
      <c r="N110" s="96">
        <v>31.072458000000001</v>
      </c>
      <c r="O110" s="96">
        <v>32.131252000000003</v>
      </c>
      <c r="P110" s="96">
        <v>33.081982000000004</v>
      </c>
      <c r="Q110" s="96">
        <v>34.358592999999999</v>
      </c>
      <c r="R110" s="96">
        <v>35.388378000000003</v>
      </c>
      <c r="S110" s="96">
        <v>36.483024999999998</v>
      </c>
      <c r="T110" s="96">
        <v>37.664371000000003</v>
      </c>
      <c r="U110" s="96">
        <v>38.762928000000002</v>
      </c>
      <c r="V110" s="96">
        <v>39.965316999999999</v>
      </c>
      <c r="W110" s="96">
        <v>41.210845999999997</v>
      </c>
      <c r="X110" s="96">
        <v>42.134258000000003</v>
      </c>
      <c r="Y110" s="96">
        <v>43.364654999999999</v>
      </c>
      <c r="Z110" s="96">
        <v>45.008724000000001</v>
      </c>
      <c r="AA110" s="96">
        <v>46.323138999999998</v>
      </c>
      <c r="AB110" s="96">
        <v>47.77346</v>
      </c>
      <c r="AC110" s="96">
        <v>49.573794999999997</v>
      </c>
      <c r="AD110" s="96">
        <v>50.781283999999999</v>
      </c>
      <c r="AE110" s="96">
        <v>52.495159000000001</v>
      </c>
      <c r="AF110" s="96">
        <v>54.246723000000003</v>
      </c>
      <c r="AG110" s="96">
        <v>55.935318000000002</v>
      </c>
      <c r="AH110" s="96">
        <v>57.626914999999997</v>
      </c>
      <c r="AI110" s="132">
        <v>3.1383000000000001E-2</v>
      </c>
    </row>
    <row r="111" spans="1:35" ht="15" customHeight="1">
      <c r="A111" s="128" t="s">
        <v>239</v>
      </c>
      <c r="B111" s="131" t="s">
        <v>154</v>
      </c>
      <c r="C111" s="96">
        <v>9.5779259999999997</v>
      </c>
      <c r="D111" s="96">
        <v>10.826867</v>
      </c>
      <c r="E111" s="96">
        <v>10.936658</v>
      </c>
      <c r="F111" s="96">
        <v>10.962009999999999</v>
      </c>
      <c r="G111" s="96">
        <v>9.8245389999999997</v>
      </c>
      <c r="H111" s="96">
        <v>10.381392</v>
      </c>
      <c r="I111" s="96">
        <v>10.902651000000001</v>
      </c>
      <c r="J111" s="96">
        <v>11.922180000000001</v>
      </c>
      <c r="K111" s="96">
        <v>13.184854</v>
      </c>
      <c r="L111" s="96">
        <v>13.967136999999999</v>
      </c>
      <c r="M111" s="96">
        <v>14.660952999999999</v>
      </c>
      <c r="N111" s="96">
        <v>14.278693000000001</v>
      </c>
      <c r="O111" s="96">
        <v>14.895534</v>
      </c>
      <c r="P111" s="96">
        <v>15.314757</v>
      </c>
      <c r="Q111" s="96">
        <v>16.008417000000001</v>
      </c>
      <c r="R111" s="96">
        <v>16.545093999999999</v>
      </c>
      <c r="S111" s="96">
        <v>17.915683999999999</v>
      </c>
      <c r="T111" s="96">
        <v>18.952824</v>
      </c>
      <c r="U111" s="96">
        <v>19.516666000000001</v>
      </c>
      <c r="V111" s="96">
        <v>20.833527</v>
      </c>
      <c r="W111" s="96">
        <v>21.553137</v>
      </c>
      <c r="X111" s="96">
        <v>22.321121000000002</v>
      </c>
      <c r="Y111" s="96">
        <v>23.013912000000001</v>
      </c>
      <c r="Z111" s="96">
        <v>23.585379</v>
      </c>
      <c r="AA111" s="96">
        <v>25.242837999999999</v>
      </c>
      <c r="AB111" s="96">
        <v>26.282902</v>
      </c>
      <c r="AC111" s="96">
        <v>26.951853</v>
      </c>
      <c r="AD111" s="96">
        <v>28.760279000000001</v>
      </c>
      <c r="AE111" s="96">
        <v>30.021650000000001</v>
      </c>
      <c r="AF111" s="96">
        <v>31.162559999999999</v>
      </c>
      <c r="AG111" s="96">
        <v>32.321643999999999</v>
      </c>
      <c r="AH111" s="96">
        <v>31.963968000000001</v>
      </c>
      <c r="AI111" s="132">
        <v>3.9641000000000003E-2</v>
      </c>
    </row>
    <row r="112" spans="1:35" ht="15" customHeight="1">
      <c r="A112" s="128" t="s">
        <v>240</v>
      </c>
      <c r="B112" s="131" t="s">
        <v>182</v>
      </c>
      <c r="C112" s="96">
        <v>13.698598</v>
      </c>
      <c r="D112" s="96">
        <v>13.609958000000001</v>
      </c>
      <c r="E112" s="96">
        <v>13.28656</v>
      </c>
      <c r="F112" s="96">
        <v>13.358461</v>
      </c>
      <c r="G112" s="96">
        <v>13.695582999999999</v>
      </c>
      <c r="H112" s="96">
        <v>13.866628</v>
      </c>
      <c r="I112" s="96">
        <v>14.191694</v>
      </c>
      <c r="J112" s="96">
        <v>14.47123</v>
      </c>
      <c r="K112" s="96">
        <v>14.670904</v>
      </c>
      <c r="L112" s="96">
        <v>14.774322</v>
      </c>
      <c r="M112" s="96">
        <v>14.786587000000001</v>
      </c>
      <c r="N112" s="96">
        <v>15.679444</v>
      </c>
      <c r="O112" s="96">
        <v>15.67318</v>
      </c>
      <c r="P112" s="96">
        <v>15.790754</v>
      </c>
      <c r="Q112" s="96">
        <v>16.136109999999999</v>
      </c>
      <c r="R112" s="96">
        <v>16.360399000000001</v>
      </c>
      <c r="S112" s="96">
        <v>16.561295000000001</v>
      </c>
      <c r="T112" s="96">
        <v>16.794564999999999</v>
      </c>
      <c r="U112" s="96">
        <v>17.135159000000002</v>
      </c>
      <c r="V112" s="96">
        <v>17.465788</v>
      </c>
      <c r="W112" s="96">
        <v>17.792345000000001</v>
      </c>
      <c r="X112" s="96">
        <v>18.113161000000002</v>
      </c>
      <c r="Y112" s="96">
        <v>18.444412</v>
      </c>
      <c r="Z112" s="96">
        <v>18.844269000000001</v>
      </c>
      <c r="AA112" s="96">
        <v>19.247548999999999</v>
      </c>
      <c r="AB112" s="96">
        <v>19.680775000000001</v>
      </c>
      <c r="AC112" s="96">
        <v>20.133883000000001</v>
      </c>
      <c r="AD112" s="96">
        <v>20.658138000000001</v>
      </c>
      <c r="AE112" s="96">
        <v>21.229890999999999</v>
      </c>
      <c r="AF112" s="96">
        <v>21.791283</v>
      </c>
      <c r="AG112" s="96">
        <v>22.376007000000001</v>
      </c>
      <c r="AH112" s="96">
        <v>23.017862000000001</v>
      </c>
      <c r="AI112" s="132">
        <v>1.6882000000000001E-2</v>
      </c>
    </row>
    <row r="113" spans="1:35" ht="15" customHeight="1">
      <c r="A113" s="128" t="s">
        <v>241</v>
      </c>
      <c r="B113" s="131" t="s">
        <v>149</v>
      </c>
      <c r="C113" s="96">
        <v>33.252597999999999</v>
      </c>
      <c r="D113" s="96">
        <v>34.740051000000001</v>
      </c>
      <c r="E113" s="96">
        <v>35.656936999999999</v>
      </c>
      <c r="F113" s="96">
        <v>36.969535999999998</v>
      </c>
      <c r="G113" s="96">
        <v>38.461060000000003</v>
      </c>
      <c r="H113" s="96">
        <v>39.889266999999997</v>
      </c>
      <c r="I113" s="96">
        <v>41.661911000000003</v>
      </c>
      <c r="J113" s="96">
        <v>43.369644000000001</v>
      </c>
      <c r="K113" s="96">
        <v>44.733212000000002</v>
      </c>
      <c r="L113" s="96">
        <v>45.747687999999997</v>
      </c>
      <c r="M113" s="96">
        <v>46.676856999999998</v>
      </c>
      <c r="N113" s="96">
        <v>47.572341999999999</v>
      </c>
      <c r="O113" s="96">
        <v>48.575695000000003</v>
      </c>
      <c r="P113" s="96">
        <v>49.627586000000001</v>
      </c>
      <c r="Q113" s="96">
        <v>51.003799000000001</v>
      </c>
      <c r="R113" s="96">
        <v>52.227412999999999</v>
      </c>
      <c r="S113" s="96">
        <v>52.873469999999998</v>
      </c>
      <c r="T113" s="96">
        <v>53.636631000000001</v>
      </c>
      <c r="U113" s="96">
        <v>54.585723999999999</v>
      </c>
      <c r="V113" s="96">
        <v>55.632477000000002</v>
      </c>
      <c r="W113" s="96">
        <v>56.568375000000003</v>
      </c>
      <c r="X113" s="96">
        <v>57.481597999999998</v>
      </c>
      <c r="Y113" s="96">
        <v>58.470314000000002</v>
      </c>
      <c r="Z113" s="96">
        <v>59.526611000000003</v>
      </c>
      <c r="AA113" s="96">
        <v>60.421332999999997</v>
      </c>
      <c r="AB113" s="96">
        <v>61.528331999999999</v>
      </c>
      <c r="AC113" s="96">
        <v>62.742671999999999</v>
      </c>
      <c r="AD113" s="96">
        <v>63.992901000000003</v>
      </c>
      <c r="AE113" s="96">
        <v>65.289978000000005</v>
      </c>
      <c r="AF113" s="96">
        <v>66.594391000000002</v>
      </c>
      <c r="AG113" s="96">
        <v>67.759308000000004</v>
      </c>
      <c r="AH113" s="96">
        <v>68.945312000000001</v>
      </c>
      <c r="AI113" s="132">
        <v>2.3800999999999999E-2</v>
      </c>
    </row>
    <row r="114" spans="1:35" ht="15.75" customHeight="1"/>
    <row r="115" spans="1:35" ht="15" customHeight="1">
      <c r="B115" s="130" t="s">
        <v>184</v>
      </c>
    </row>
    <row r="116" spans="1:35" ht="15" customHeight="1">
      <c r="A116" s="128" t="s">
        <v>242</v>
      </c>
      <c r="B116" s="131" t="s">
        <v>145</v>
      </c>
      <c r="C116" s="96">
        <v>21.897860999999999</v>
      </c>
      <c r="D116" s="96">
        <v>21.829308000000001</v>
      </c>
      <c r="E116" s="96">
        <v>21.592563999999999</v>
      </c>
      <c r="F116" s="96">
        <v>21.522065999999999</v>
      </c>
      <c r="G116" s="96">
        <v>21.298798000000001</v>
      </c>
      <c r="H116" s="96">
        <v>21.328818999999999</v>
      </c>
      <c r="I116" s="96">
        <v>21.047976999999999</v>
      </c>
      <c r="J116" s="96">
        <v>21.805527000000001</v>
      </c>
      <c r="K116" s="96">
        <v>22.269033</v>
      </c>
      <c r="L116" s="96">
        <v>23.169819</v>
      </c>
      <c r="M116" s="96">
        <v>23.967040999999998</v>
      </c>
      <c r="N116" s="96">
        <v>24.658218000000002</v>
      </c>
      <c r="O116" s="96">
        <v>25.445477</v>
      </c>
      <c r="P116" s="96">
        <v>26.213339000000001</v>
      </c>
      <c r="Q116" s="96">
        <v>27.313379000000001</v>
      </c>
      <c r="R116" s="96">
        <v>28.257555</v>
      </c>
      <c r="S116" s="96">
        <v>29.219763</v>
      </c>
      <c r="T116" s="96">
        <v>30.272099999999998</v>
      </c>
      <c r="U116" s="96">
        <v>31.157147999999999</v>
      </c>
      <c r="V116" s="96">
        <v>32.009998000000003</v>
      </c>
      <c r="W116" s="96">
        <v>33.113647</v>
      </c>
      <c r="X116" s="96">
        <v>33.940845000000003</v>
      </c>
      <c r="Y116" s="96">
        <v>35.038738000000002</v>
      </c>
      <c r="Z116" s="96">
        <v>36.480666999999997</v>
      </c>
      <c r="AA116" s="96">
        <v>37.580975000000002</v>
      </c>
      <c r="AB116" s="96">
        <v>38.804820999999997</v>
      </c>
      <c r="AC116" s="96">
        <v>40.444088000000001</v>
      </c>
      <c r="AD116" s="96">
        <v>41.566467000000003</v>
      </c>
      <c r="AE116" s="96">
        <v>43.259932999999997</v>
      </c>
      <c r="AF116" s="96">
        <v>44.999248999999999</v>
      </c>
      <c r="AG116" s="96">
        <v>46.577950000000001</v>
      </c>
      <c r="AH116" s="96">
        <v>48.034278999999998</v>
      </c>
      <c r="AI116" s="132">
        <v>2.5662999999999998E-2</v>
      </c>
    </row>
    <row r="117" spans="1:35" ht="15" customHeight="1">
      <c r="A117" s="128" t="s">
        <v>243</v>
      </c>
      <c r="B117" s="131" t="s">
        <v>154</v>
      </c>
      <c r="C117" s="96">
        <v>12.40038</v>
      </c>
      <c r="D117" s="96">
        <v>11.835545</v>
      </c>
      <c r="E117" s="96">
        <v>14.023137</v>
      </c>
      <c r="F117" s="96">
        <v>14.4061</v>
      </c>
      <c r="G117" s="96">
        <v>14.679399</v>
      </c>
      <c r="H117" s="96">
        <v>15.134599</v>
      </c>
      <c r="I117" s="96">
        <v>15.682349</v>
      </c>
      <c r="J117" s="96">
        <v>16.187702000000002</v>
      </c>
      <c r="K117" s="96">
        <v>16.924318</v>
      </c>
      <c r="L117" s="96">
        <v>17.345708999999999</v>
      </c>
      <c r="M117" s="96">
        <v>18.25038</v>
      </c>
      <c r="N117" s="96">
        <v>18.953651000000001</v>
      </c>
      <c r="O117" s="96">
        <v>19.730803999999999</v>
      </c>
      <c r="P117" s="96">
        <v>20.360959999999999</v>
      </c>
      <c r="Q117" s="96">
        <v>21.178526000000002</v>
      </c>
      <c r="R117" s="96">
        <v>21.871368</v>
      </c>
      <c r="S117" s="96">
        <v>22.649494000000001</v>
      </c>
      <c r="T117" s="96">
        <v>23.424081999999999</v>
      </c>
      <c r="U117" s="96">
        <v>24.221495000000001</v>
      </c>
      <c r="V117" s="96">
        <v>25.029875000000001</v>
      </c>
      <c r="W117" s="96">
        <v>25.953240999999998</v>
      </c>
      <c r="X117" s="96">
        <v>26.879193999999998</v>
      </c>
      <c r="Y117" s="96">
        <v>27.670366000000001</v>
      </c>
      <c r="Z117" s="96">
        <v>28.593471999999998</v>
      </c>
      <c r="AA117" s="96">
        <v>29.306929</v>
      </c>
      <c r="AB117" s="96">
        <v>29.95532</v>
      </c>
      <c r="AC117" s="96">
        <v>30.478369000000001</v>
      </c>
      <c r="AD117" s="96">
        <v>31.66947</v>
      </c>
      <c r="AE117" s="96">
        <v>32.728661000000002</v>
      </c>
      <c r="AF117" s="96">
        <v>33.997912999999997</v>
      </c>
      <c r="AG117" s="96">
        <v>35.293125000000003</v>
      </c>
      <c r="AH117" s="96">
        <v>36.672564999999999</v>
      </c>
      <c r="AI117" s="132">
        <v>3.5596000000000003E-2</v>
      </c>
    </row>
    <row r="118" spans="1:35" ht="15" customHeight="1">
      <c r="A118" s="128" t="s">
        <v>244</v>
      </c>
      <c r="B118" s="131" t="s">
        <v>147</v>
      </c>
      <c r="C118" s="96">
        <v>2.8587899999999999</v>
      </c>
      <c r="D118" s="96">
        <v>2.7158910000000001</v>
      </c>
      <c r="E118" s="96">
        <v>2.957058</v>
      </c>
      <c r="F118" s="96">
        <v>3.0249999999999999</v>
      </c>
      <c r="G118" s="96">
        <v>3.1758989999999998</v>
      </c>
      <c r="H118" s="96">
        <v>3.4163709999999998</v>
      </c>
      <c r="I118" s="96">
        <v>3.8126699999999998</v>
      </c>
      <c r="J118" s="96">
        <v>4.148504</v>
      </c>
      <c r="K118" s="96">
        <v>4.4065279999999998</v>
      </c>
      <c r="L118" s="96">
        <v>4.5926749999999998</v>
      </c>
      <c r="M118" s="96">
        <v>4.6886369999999999</v>
      </c>
      <c r="N118" s="96">
        <v>4.7064329999999996</v>
      </c>
      <c r="O118" s="96">
        <v>4.7689269999999997</v>
      </c>
      <c r="P118" s="96">
        <v>4.9088229999999999</v>
      </c>
      <c r="Q118" s="96">
        <v>5.1100599999999998</v>
      </c>
      <c r="R118" s="96">
        <v>5.2970980000000001</v>
      </c>
      <c r="S118" s="96">
        <v>5.404827</v>
      </c>
      <c r="T118" s="96">
        <v>5.5193820000000002</v>
      </c>
      <c r="U118" s="96">
        <v>5.7002959999999998</v>
      </c>
      <c r="V118" s="96">
        <v>5.8604589999999996</v>
      </c>
      <c r="W118" s="96">
        <v>6.0008319999999999</v>
      </c>
      <c r="X118" s="96">
        <v>6.1449170000000004</v>
      </c>
      <c r="Y118" s="96">
        <v>6.277698</v>
      </c>
      <c r="Z118" s="96">
        <v>6.4374700000000002</v>
      </c>
      <c r="AA118" s="96">
        <v>6.6023769999999997</v>
      </c>
      <c r="AB118" s="96">
        <v>6.7857380000000003</v>
      </c>
      <c r="AC118" s="96">
        <v>6.9695660000000004</v>
      </c>
      <c r="AD118" s="96">
        <v>7.214569</v>
      </c>
      <c r="AE118" s="96">
        <v>7.4926769999999996</v>
      </c>
      <c r="AF118" s="96">
        <v>7.7478290000000003</v>
      </c>
      <c r="AG118" s="96">
        <v>7.9861180000000003</v>
      </c>
      <c r="AH118" s="96">
        <v>8.2973970000000001</v>
      </c>
      <c r="AI118" s="132">
        <v>3.4970000000000001E-2</v>
      </c>
    </row>
    <row r="119" spans="1:35" ht="15" customHeight="1">
      <c r="A119" s="128" t="s">
        <v>245</v>
      </c>
      <c r="B119" s="131" t="s">
        <v>189</v>
      </c>
      <c r="C119" s="96">
        <v>2.0483389999999999</v>
      </c>
      <c r="D119" s="96">
        <v>2.108984</v>
      </c>
      <c r="E119" s="96">
        <v>2.1260460000000001</v>
      </c>
      <c r="F119" s="96">
        <v>2.1492460000000002</v>
      </c>
      <c r="G119" s="96">
        <v>2.1773829999999998</v>
      </c>
      <c r="H119" s="96">
        <v>2.219719</v>
      </c>
      <c r="I119" s="96">
        <v>2.2503639999999998</v>
      </c>
      <c r="J119" s="96">
        <v>2.3125209999999998</v>
      </c>
      <c r="K119" s="96">
        <v>2.3847499999999999</v>
      </c>
      <c r="L119" s="96">
        <v>2.4207990000000001</v>
      </c>
      <c r="M119" s="96">
        <v>2.4802780000000002</v>
      </c>
      <c r="N119" s="96">
        <v>2.535587</v>
      </c>
      <c r="O119" s="96">
        <v>2.5907610000000001</v>
      </c>
      <c r="P119" s="96">
        <v>2.6441789999999998</v>
      </c>
      <c r="Q119" s="96">
        <v>2.7121219999999999</v>
      </c>
      <c r="R119" s="96">
        <v>2.7721819999999999</v>
      </c>
      <c r="S119" s="96">
        <v>2.824643</v>
      </c>
      <c r="T119" s="96">
        <v>2.8868339999999999</v>
      </c>
      <c r="U119" s="96">
        <v>2.9589319999999999</v>
      </c>
      <c r="V119" s="96">
        <v>3.0205000000000002</v>
      </c>
      <c r="W119" s="96">
        <v>3.0859519999999998</v>
      </c>
      <c r="X119" s="96">
        <v>3.1441759999999999</v>
      </c>
      <c r="Y119" s="96">
        <v>3.21515</v>
      </c>
      <c r="Z119" s="96">
        <v>3.292465</v>
      </c>
      <c r="AA119" s="96">
        <v>3.3712330000000001</v>
      </c>
      <c r="AB119" s="96">
        <v>3.4505309999999998</v>
      </c>
      <c r="AC119" s="96">
        <v>3.5367899999999999</v>
      </c>
      <c r="AD119" s="96">
        <v>3.6162459999999998</v>
      </c>
      <c r="AE119" s="96">
        <v>3.7073779999999998</v>
      </c>
      <c r="AF119" s="96">
        <v>3.797542</v>
      </c>
      <c r="AG119" s="96">
        <v>3.887362</v>
      </c>
      <c r="AH119" s="96">
        <v>3.9816180000000001</v>
      </c>
      <c r="AI119" s="132">
        <v>2.1672E-2</v>
      </c>
    </row>
    <row r="120" spans="1:35" ht="15" customHeight="1">
      <c r="A120" s="128" t="s">
        <v>246</v>
      </c>
      <c r="B120" s="131" t="s">
        <v>191</v>
      </c>
      <c r="C120" s="96">
        <v>0.67625800000000003</v>
      </c>
      <c r="D120" s="96">
        <v>0.694886</v>
      </c>
      <c r="E120" s="96">
        <v>0.71308400000000005</v>
      </c>
      <c r="F120" s="96">
        <v>0.73208200000000001</v>
      </c>
      <c r="G120" s="96">
        <v>0.75219199999999997</v>
      </c>
      <c r="H120" s="96">
        <v>0.77052799999999999</v>
      </c>
      <c r="I120" s="96">
        <v>0.79041099999999997</v>
      </c>
      <c r="J120" s="96">
        <v>0.810164</v>
      </c>
      <c r="K120" s="96">
        <v>0.83080100000000001</v>
      </c>
      <c r="L120" s="96">
        <v>0.85203099999999998</v>
      </c>
      <c r="M120" s="96">
        <v>0.87500199999999995</v>
      </c>
      <c r="N120" s="96">
        <v>0.89810199999999996</v>
      </c>
      <c r="O120" s="96">
        <v>0.91978899999999997</v>
      </c>
      <c r="P120" s="96">
        <v>0.94300399999999995</v>
      </c>
      <c r="Q120" s="96">
        <v>0.96676700000000004</v>
      </c>
      <c r="R120" s="96">
        <v>0.98924500000000004</v>
      </c>
      <c r="S120" s="96">
        <v>1.0137959999999999</v>
      </c>
      <c r="T120" s="96">
        <v>1.0391779999999999</v>
      </c>
      <c r="U120" s="96">
        <v>1.063841</v>
      </c>
      <c r="V120" s="96">
        <v>1.090862</v>
      </c>
      <c r="W120" s="96">
        <v>1.1185620000000001</v>
      </c>
      <c r="X120" s="96">
        <v>1.146933</v>
      </c>
      <c r="Y120" s="96">
        <v>1.174644</v>
      </c>
      <c r="Z120" s="96">
        <v>1.205112</v>
      </c>
      <c r="AA120" s="96">
        <v>1.236423</v>
      </c>
      <c r="AB120" s="96">
        <v>1.2689159999999999</v>
      </c>
      <c r="AC120" s="96">
        <v>1.302662</v>
      </c>
      <c r="AD120" s="96">
        <v>1.33745</v>
      </c>
      <c r="AE120" s="96">
        <v>1.373748</v>
      </c>
      <c r="AF120" s="96">
        <v>1.411683</v>
      </c>
      <c r="AG120" s="96">
        <v>1.4509110000000001</v>
      </c>
      <c r="AH120" s="96">
        <v>1.4906999999999999</v>
      </c>
      <c r="AI120" s="132">
        <v>2.5826000000000002E-2</v>
      </c>
    </row>
    <row r="121" spans="1:35" ht="15.75" customHeight="1"/>
    <row r="122" spans="1:35" ht="15" customHeight="1">
      <c r="B122" s="130" t="s">
        <v>192</v>
      </c>
    </row>
    <row r="123" spans="1:35" ht="15" customHeight="1">
      <c r="A123" s="128" t="s">
        <v>247</v>
      </c>
      <c r="B123" s="131" t="s">
        <v>143</v>
      </c>
      <c r="C123" s="96">
        <v>18.517337999999999</v>
      </c>
      <c r="D123" s="96">
        <v>18.229893000000001</v>
      </c>
      <c r="E123" s="96">
        <v>19.065263999999999</v>
      </c>
      <c r="F123" s="96">
        <v>20.326208000000001</v>
      </c>
      <c r="G123" s="96">
        <v>21.466533999999999</v>
      </c>
      <c r="H123" s="96">
        <v>22.675429999999999</v>
      </c>
      <c r="I123" s="96">
        <v>24.171638000000002</v>
      </c>
      <c r="J123" s="96">
        <v>25.769724</v>
      </c>
      <c r="K123" s="96">
        <v>27.090047999999999</v>
      </c>
      <c r="L123" s="96">
        <v>28.237226</v>
      </c>
      <c r="M123" s="96">
        <v>29.217224000000002</v>
      </c>
      <c r="N123" s="96">
        <v>30.115879</v>
      </c>
      <c r="O123" s="96">
        <v>30.844577999999998</v>
      </c>
      <c r="P123" s="96">
        <v>31.637450999999999</v>
      </c>
      <c r="Q123" s="96">
        <v>32.717934</v>
      </c>
      <c r="R123" s="96">
        <v>33.784908000000001</v>
      </c>
      <c r="S123" s="96">
        <v>34.917686000000003</v>
      </c>
      <c r="T123" s="96">
        <v>36.157111999999998</v>
      </c>
      <c r="U123" s="96">
        <v>37.485011999999998</v>
      </c>
      <c r="V123" s="96">
        <v>38.846770999999997</v>
      </c>
      <c r="W123" s="96">
        <v>40.220398000000003</v>
      </c>
      <c r="X123" s="96">
        <v>41.572487000000002</v>
      </c>
      <c r="Y123" s="96">
        <v>42.945549</v>
      </c>
      <c r="Z123" s="96">
        <v>44.571013999999998</v>
      </c>
      <c r="AA123" s="96">
        <v>46.127712000000002</v>
      </c>
      <c r="AB123" s="96">
        <v>47.732985999999997</v>
      </c>
      <c r="AC123" s="96">
        <v>49.400084999999997</v>
      </c>
      <c r="AD123" s="96">
        <v>51.106814999999997</v>
      </c>
      <c r="AE123" s="96">
        <v>53.029400000000003</v>
      </c>
      <c r="AF123" s="96">
        <v>55.075375000000001</v>
      </c>
      <c r="AG123" s="96">
        <v>57.063828000000001</v>
      </c>
      <c r="AH123" s="96">
        <v>59.059361000000003</v>
      </c>
      <c r="AI123" s="132">
        <v>3.8122999999999997E-2</v>
      </c>
    </row>
    <row r="124" spans="1:35" ht="15" customHeight="1">
      <c r="A124" s="128" t="s">
        <v>248</v>
      </c>
      <c r="B124" s="131" t="s">
        <v>173</v>
      </c>
      <c r="C124" s="96">
        <v>24.537946999999999</v>
      </c>
      <c r="D124" s="96">
        <v>24.835270000000001</v>
      </c>
      <c r="E124" s="96">
        <v>31.393367999999999</v>
      </c>
      <c r="F124" s="96">
        <v>30.58511</v>
      </c>
      <c r="G124" s="96">
        <v>31.540338999999999</v>
      </c>
      <c r="H124" s="96">
        <v>32.149506000000002</v>
      </c>
      <c r="I124" s="96">
        <v>32.121197000000002</v>
      </c>
      <c r="J124" s="96">
        <v>32.961230999999998</v>
      </c>
      <c r="K124" s="96">
        <v>34.022007000000002</v>
      </c>
      <c r="L124" s="96">
        <v>35.164154000000003</v>
      </c>
      <c r="M124" s="96">
        <v>36.368839000000001</v>
      </c>
      <c r="N124" s="96">
        <v>38.959269999999997</v>
      </c>
      <c r="O124" s="96">
        <v>40.278027000000002</v>
      </c>
      <c r="P124" s="96">
        <v>41.388728999999998</v>
      </c>
      <c r="Q124" s="96">
        <v>43.218895000000003</v>
      </c>
      <c r="R124" s="96">
        <v>44.846947</v>
      </c>
      <c r="S124" s="96">
        <v>47.385798999999999</v>
      </c>
      <c r="T124" s="96">
        <v>48.259295999999999</v>
      </c>
      <c r="U124" s="96">
        <v>49.593364999999999</v>
      </c>
      <c r="V124" s="96">
        <v>52.141421999999999</v>
      </c>
      <c r="W124" s="96">
        <v>54.896019000000003</v>
      </c>
      <c r="X124" s="96">
        <v>57.474426000000001</v>
      </c>
      <c r="Y124" s="96">
        <v>59.284331999999999</v>
      </c>
      <c r="Z124" s="96">
        <v>63.285099000000002</v>
      </c>
      <c r="AA124" s="96">
        <v>65.527420000000006</v>
      </c>
      <c r="AB124" s="96">
        <v>67.780922000000004</v>
      </c>
      <c r="AC124" s="96">
        <v>70.151511999999997</v>
      </c>
      <c r="AD124" s="96">
        <v>72.730041999999997</v>
      </c>
      <c r="AE124" s="96">
        <v>80.552498</v>
      </c>
      <c r="AF124" s="96">
        <v>84.647689999999997</v>
      </c>
      <c r="AG124" s="96">
        <v>86.845955000000004</v>
      </c>
      <c r="AH124" s="96">
        <v>89.585837999999995</v>
      </c>
      <c r="AI124" s="132">
        <v>4.2658000000000001E-2</v>
      </c>
    </row>
    <row r="125" spans="1:35" ht="15" customHeight="1">
      <c r="A125" s="128" t="s">
        <v>249</v>
      </c>
      <c r="B125" s="131" t="s">
        <v>175</v>
      </c>
      <c r="C125" s="96">
        <v>22.152425999999998</v>
      </c>
      <c r="D125" s="96">
        <v>22.476096999999999</v>
      </c>
      <c r="E125" s="96">
        <v>23.058857</v>
      </c>
      <c r="F125" s="96">
        <v>23.646887</v>
      </c>
      <c r="G125" s="96">
        <v>24.129930000000002</v>
      </c>
      <c r="H125" s="96">
        <v>24.357769000000001</v>
      </c>
      <c r="I125" s="96">
        <v>25.198143000000002</v>
      </c>
      <c r="J125" s="96">
        <v>26.007742</v>
      </c>
      <c r="K125" s="96">
        <v>26.955055000000002</v>
      </c>
      <c r="L125" s="96">
        <v>27.741505</v>
      </c>
      <c r="M125" s="96">
        <v>28.778348999999999</v>
      </c>
      <c r="N125" s="96">
        <v>30.361357000000002</v>
      </c>
      <c r="O125" s="96">
        <v>31.264752999999999</v>
      </c>
      <c r="P125" s="96">
        <v>32.241118999999998</v>
      </c>
      <c r="Q125" s="96">
        <v>33.541691</v>
      </c>
      <c r="R125" s="96">
        <v>34.819648999999998</v>
      </c>
      <c r="S125" s="96">
        <v>35.949486</v>
      </c>
      <c r="T125" s="96">
        <v>37.179661000000003</v>
      </c>
      <c r="U125" s="96">
        <v>38.123126999999997</v>
      </c>
      <c r="V125" s="96">
        <v>39.403300999999999</v>
      </c>
      <c r="W125" s="96">
        <v>40.824852</v>
      </c>
      <c r="X125" s="96">
        <v>41.886906000000003</v>
      </c>
      <c r="Y125" s="96">
        <v>43.142006000000002</v>
      </c>
      <c r="Z125" s="96">
        <v>44.812649</v>
      </c>
      <c r="AA125" s="96">
        <v>46.215426999999998</v>
      </c>
      <c r="AB125" s="96">
        <v>47.663066999999998</v>
      </c>
      <c r="AC125" s="96">
        <v>49.416148999999997</v>
      </c>
      <c r="AD125" s="96">
        <v>50.748055000000001</v>
      </c>
      <c r="AE125" s="96">
        <v>52.878394999999998</v>
      </c>
      <c r="AF125" s="96">
        <v>54.808250000000001</v>
      </c>
      <c r="AG125" s="96">
        <v>56.658915999999998</v>
      </c>
      <c r="AH125" s="96">
        <v>58.473961000000003</v>
      </c>
      <c r="AI125" s="132">
        <v>3.1806000000000001E-2</v>
      </c>
    </row>
    <row r="126" spans="1:35" ht="15" customHeight="1">
      <c r="A126" s="128" t="s">
        <v>250</v>
      </c>
      <c r="B126" s="131" t="s">
        <v>177</v>
      </c>
      <c r="C126" s="96">
        <v>14.641048</v>
      </c>
      <c r="D126" s="96">
        <v>14.801931</v>
      </c>
      <c r="E126" s="96">
        <v>15.187787999999999</v>
      </c>
      <c r="F126" s="96">
        <v>15.792356</v>
      </c>
      <c r="G126" s="96">
        <v>16.293980000000001</v>
      </c>
      <c r="H126" s="96">
        <v>17.114018999999999</v>
      </c>
      <c r="I126" s="96">
        <v>17.585719999999998</v>
      </c>
      <c r="J126" s="96">
        <v>18.536133</v>
      </c>
      <c r="K126" s="96">
        <v>19.01465</v>
      </c>
      <c r="L126" s="96">
        <v>20.058852999999999</v>
      </c>
      <c r="M126" s="96">
        <v>20.804480000000002</v>
      </c>
      <c r="N126" s="96">
        <v>21.599957</v>
      </c>
      <c r="O126" s="96">
        <v>22.549659999999999</v>
      </c>
      <c r="P126" s="96">
        <v>23.286214999999999</v>
      </c>
      <c r="Q126" s="96">
        <v>24.350843000000001</v>
      </c>
      <c r="R126" s="96">
        <v>25.282394</v>
      </c>
      <c r="S126" s="96">
        <v>26.223410000000001</v>
      </c>
      <c r="T126" s="96">
        <v>27.162047999999999</v>
      </c>
      <c r="U126" s="96">
        <v>28.129923000000002</v>
      </c>
      <c r="V126" s="96">
        <v>29.077169000000001</v>
      </c>
      <c r="W126" s="96">
        <v>30.164874999999999</v>
      </c>
      <c r="X126" s="96">
        <v>30.986529999999998</v>
      </c>
      <c r="Y126" s="96">
        <v>32.105167000000002</v>
      </c>
      <c r="Z126" s="96">
        <v>33.490929000000001</v>
      </c>
      <c r="AA126" s="96">
        <v>34.617443000000002</v>
      </c>
      <c r="AB126" s="96">
        <v>35.840415999999998</v>
      </c>
      <c r="AC126" s="96">
        <v>37.454875999999999</v>
      </c>
      <c r="AD126" s="96">
        <v>38.441380000000002</v>
      </c>
      <c r="AE126" s="96">
        <v>40.172516000000002</v>
      </c>
      <c r="AF126" s="96">
        <v>41.830826000000002</v>
      </c>
      <c r="AG126" s="96">
        <v>43.364654999999999</v>
      </c>
      <c r="AH126" s="96">
        <v>44.614829999999998</v>
      </c>
      <c r="AI126" s="132">
        <v>3.6596999999999998E-2</v>
      </c>
    </row>
    <row r="127" spans="1:35" ht="15" customHeight="1">
      <c r="A127" s="128" t="s">
        <v>251</v>
      </c>
      <c r="B127" s="131" t="s">
        <v>145</v>
      </c>
      <c r="C127" s="96">
        <v>22.055973000000002</v>
      </c>
      <c r="D127" s="96">
        <v>21.853038999999999</v>
      </c>
      <c r="E127" s="96">
        <v>22.364737000000002</v>
      </c>
      <c r="F127" s="96">
        <v>23.142859000000001</v>
      </c>
      <c r="G127" s="96">
        <v>23.703457</v>
      </c>
      <c r="H127" s="96">
        <v>24.539438000000001</v>
      </c>
      <c r="I127" s="96">
        <v>25.093283</v>
      </c>
      <c r="J127" s="96">
        <v>26.154129000000001</v>
      </c>
      <c r="K127" s="96">
        <v>26.838332999999999</v>
      </c>
      <c r="L127" s="96">
        <v>27.908207000000001</v>
      </c>
      <c r="M127" s="96">
        <v>28.836575</v>
      </c>
      <c r="N127" s="96">
        <v>29.989402999999999</v>
      </c>
      <c r="O127" s="96">
        <v>31.015684</v>
      </c>
      <c r="P127" s="96">
        <v>31.927150999999999</v>
      </c>
      <c r="Q127" s="96">
        <v>33.152954000000001</v>
      </c>
      <c r="R127" s="96">
        <v>34.146178999999997</v>
      </c>
      <c r="S127" s="96">
        <v>35.208728999999998</v>
      </c>
      <c r="T127" s="96">
        <v>36.34787</v>
      </c>
      <c r="U127" s="96">
        <v>37.397784999999999</v>
      </c>
      <c r="V127" s="96">
        <v>38.553294999999999</v>
      </c>
      <c r="W127" s="96">
        <v>39.766514000000001</v>
      </c>
      <c r="X127" s="96">
        <v>40.657902</v>
      </c>
      <c r="Y127" s="96">
        <v>41.862636999999999</v>
      </c>
      <c r="Z127" s="96">
        <v>43.462215</v>
      </c>
      <c r="AA127" s="96">
        <v>44.743575999999997</v>
      </c>
      <c r="AB127" s="96">
        <v>46.136909000000003</v>
      </c>
      <c r="AC127" s="96">
        <v>47.897368999999998</v>
      </c>
      <c r="AD127" s="96">
        <v>49.062916000000001</v>
      </c>
      <c r="AE127" s="96">
        <v>50.741565999999999</v>
      </c>
      <c r="AF127" s="96">
        <v>52.457188000000002</v>
      </c>
      <c r="AG127" s="96">
        <v>54.094814</v>
      </c>
      <c r="AH127" s="96">
        <v>55.732666000000002</v>
      </c>
      <c r="AI127" s="132">
        <v>3.0353999999999999E-2</v>
      </c>
    </row>
    <row r="128" spans="1:35" ht="15" customHeight="1">
      <c r="A128" s="128" t="s">
        <v>252</v>
      </c>
      <c r="B128" s="131" t="s">
        <v>154</v>
      </c>
      <c r="C128" s="96">
        <v>9.7503069999999994</v>
      </c>
      <c r="D128" s="96">
        <v>10.441105</v>
      </c>
      <c r="E128" s="96">
        <v>10.780958999999999</v>
      </c>
      <c r="F128" s="96">
        <v>10.946154999999999</v>
      </c>
      <c r="G128" s="96">
        <v>10.121162999999999</v>
      </c>
      <c r="H128" s="96">
        <v>10.770412</v>
      </c>
      <c r="I128" s="96">
        <v>11.386498</v>
      </c>
      <c r="J128" s="96">
        <v>12.338628</v>
      </c>
      <c r="K128" s="96">
        <v>13.542999999999999</v>
      </c>
      <c r="L128" s="96">
        <v>14.272183</v>
      </c>
      <c r="M128" s="96">
        <v>15.000078</v>
      </c>
      <c r="N128" s="96">
        <v>14.738187</v>
      </c>
      <c r="O128" s="96">
        <v>15.381990999999999</v>
      </c>
      <c r="P128" s="96">
        <v>15.820046</v>
      </c>
      <c r="Q128" s="96">
        <v>16.525874999999999</v>
      </c>
      <c r="R128" s="96">
        <v>17.070066000000001</v>
      </c>
      <c r="S128" s="96">
        <v>18.357567</v>
      </c>
      <c r="T128" s="96">
        <v>19.380268000000001</v>
      </c>
      <c r="U128" s="96">
        <v>19.973831000000001</v>
      </c>
      <c r="V128" s="96">
        <v>21.212177000000001</v>
      </c>
      <c r="W128" s="96">
        <v>21.967365000000001</v>
      </c>
      <c r="X128" s="96">
        <v>22.779888</v>
      </c>
      <c r="Y128" s="96">
        <v>23.487055000000002</v>
      </c>
      <c r="Z128" s="96">
        <v>24.118683000000001</v>
      </c>
      <c r="AA128" s="96">
        <v>25.640438</v>
      </c>
      <c r="AB128" s="96">
        <v>26.644098</v>
      </c>
      <c r="AC128" s="96">
        <v>27.297867</v>
      </c>
      <c r="AD128" s="96">
        <v>29.040562000000001</v>
      </c>
      <c r="AE128" s="96">
        <v>30.246037000000001</v>
      </c>
      <c r="AF128" s="96">
        <v>31.388242999999999</v>
      </c>
      <c r="AG128" s="96">
        <v>32.56176</v>
      </c>
      <c r="AH128" s="96">
        <v>32.494563999999997</v>
      </c>
      <c r="AI128" s="132">
        <v>3.9594999999999998E-2</v>
      </c>
    </row>
    <row r="129" spans="1:35" ht="15" customHeight="1">
      <c r="A129" s="128" t="s">
        <v>253</v>
      </c>
      <c r="B129" s="131" t="s">
        <v>147</v>
      </c>
      <c r="C129" s="96">
        <v>5.0316960000000002</v>
      </c>
      <c r="D129" s="96">
        <v>4.8768510000000003</v>
      </c>
      <c r="E129" s="96">
        <v>5.0881780000000001</v>
      </c>
      <c r="F129" s="96">
        <v>5.2001739999999996</v>
      </c>
      <c r="G129" s="96">
        <v>5.3657940000000002</v>
      </c>
      <c r="H129" s="96">
        <v>5.6134649999999997</v>
      </c>
      <c r="I129" s="96">
        <v>5.9933019999999999</v>
      </c>
      <c r="J129" s="96">
        <v>6.3744420000000002</v>
      </c>
      <c r="K129" s="96">
        <v>6.7076130000000003</v>
      </c>
      <c r="L129" s="96">
        <v>6.9673429999999996</v>
      </c>
      <c r="M129" s="96">
        <v>7.1486210000000003</v>
      </c>
      <c r="N129" s="96">
        <v>7.3608609999999999</v>
      </c>
      <c r="O129" s="96">
        <v>7.4720069999999996</v>
      </c>
      <c r="P129" s="96">
        <v>7.6517949999999999</v>
      </c>
      <c r="Q129" s="96">
        <v>7.9130919999999998</v>
      </c>
      <c r="R129" s="96">
        <v>8.1245370000000001</v>
      </c>
      <c r="S129" s="96">
        <v>8.2980440000000009</v>
      </c>
      <c r="T129" s="96">
        <v>8.4660329999999995</v>
      </c>
      <c r="U129" s="96">
        <v>8.7028230000000004</v>
      </c>
      <c r="V129" s="96">
        <v>8.9261610000000005</v>
      </c>
      <c r="W129" s="96">
        <v>9.1328630000000004</v>
      </c>
      <c r="X129" s="96">
        <v>9.3321360000000002</v>
      </c>
      <c r="Y129" s="96">
        <v>9.5458870000000005</v>
      </c>
      <c r="Z129" s="96">
        <v>9.7882999999999996</v>
      </c>
      <c r="AA129" s="96">
        <v>10.032332</v>
      </c>
      <c r="AB129" s="96">
        <v>10.296288000000001</v>
      </c>
      <c r="AC129" s="96">
        <v>10.581704</v>
      </c>
      <c r="AD129" s="96">
        <v>10.905455</v>
      </c>
      <c r="AE129" s="96">
        <v>11.251956</v>
      </c>
      <c r="AF129" s="96">
        <v>11.569595</v>
      </c>
      <c r="AG129" s="96">
        <v>11.899182</v>
      </c>
      <c r="AH129" s="96">
        <v>12.282603</v>
      </c>
      <c r="AI129" s="132">
        <v>2.9205999999999999E-2</v>
      </c>
    </row>
    <row r="130" spans="1:35" ht="15" customHeight="1">
      <c r="A130" s="128" t="s">
        <v>254</v>
      </c>
      <c r="B130" s="131" t="s">
        <v>164</v>
      </c>
      <c r="C130" s="96">
        <v>4.1353039999999996</v>
      </c>
      <c r="D130" s="96">
        <v>3.8058969999999999</v>
      </c>
      <c r="E130" s="96">
        <v>3.6485029999999998</v>
      </c>
      <c r="F130" s="96">
        <v>3.5663390000000001</v>
      </c>
      <c r="G130" s="96">
        <v>3.5560559999999999</v>
      </c>
      <c r="H130" s="96">
        <v>3.6396829999999998</v>
      </c>
      <c r="I130" s="96">
        <v>3.7274620000000001</v>
      </c>
      <c r="J130" s="96">
        <v>3.8199529999999999</v>
      </c>
      <c r="K130" s="96">
        <v>3.946332</v>
      </c>
      <c r="L130" s="96">
        <v>4.0756050000000004</v>
      </c>
      <c r="M130" s="96">
        <v>4.22377</v>
      </c>
      <c r="N130" s="96">
        <v>4.3645560000000003</v>
      </c>
      <c r="O130" s="96">
        <v>4.5134439999999998</v>
      </c>
      <c r="P130" s="96">
        <v>4.6635609999999996</v>
      </c>
      <c r="Q130" s="96">
        <v>4.8128159999999998</v>
      </c>
      <c r="R130" s="96">
        <v>4.9707980000000003</v>
      </c>
      <c r="S130" s="96">
        <v>5.127205</v>
      </c>
      <c r="T130" s="96">
        <v>5.2856249999999996</v>
      </c>
      <c r="U130" s="96">
        <v>5.4529189999999996</v>
      </c>
      <c r="V130" s="96">
        <v>5.6211840000000004</v>
      </c>
      <c r="W130" s="96">
        <v>5.8024329999999997</v>
      </c>
      <c r="X130" s="96">
        <v>5.9824739999999998</v>
      </c>
      <c r="Y130" s="96">
        <v>6.1848809999999999</v>
      </c>
      <c r="Z130" s="96">
        <v>6.3877920000000001</v>
      </c>
      <c r="AA130" s="96">
        <v>6.6032359999999999</v>
      </c>
      <c r="AB130" s="96">
        <v>6.8186720000000003</v>
      </c>
      <c r="AC130" s="96">
        <v>7.0481759999999998</v>
      </c>
      <c r="AD130" s="96">
        <v>7.2821090000000002</v>
      </c>
      <c r="AE130" s="96">
        <v>7.5347229999999996</v>
      </c>
      <c r="AF130" s="96">
        <v>7.7931629999999998</v>
      </c>
      <c r="AG130" s="96">
        <v>8.0684579999999997</v>
      </c>
      <c r="AH130" s="96">
        <v>8.3435210000000009</v>
      </c>
      <c r="AI130" s="132">
        <v>2.2901000000000001E-2</v>
      </c>
    </row>
    <row r="131" spans="1:35" ht="15" customHeight="1">
      <c r="A131" s="128" t="s">
        <v>255</v>
      </c>
      <c r="B131" s="131" t="s">
        <v>202</v>
      </c>
      <c r="C131" s="96">
        <v>2.0818449999999999</v>
      </c>
      <c r="D131" s="96">
        <v>2.1421350000000001</v>
      </c>
      <c r="E131" s="96">
        <v>2.167926</v>
      </c>
      <c r="F131" s="96">
        <v>2.1967880000000002</v>
      </c>
      <c r="G131" s="96">
        <v>2.23245</v>
      </c>
      <c r="H131" s="96">
        <v>2.2790400000000002</v>
      </c>
      <c r="I131" s="96">
        <v>2.3181419999999999</v>
      </c>
      <c r="J131" s="96">
        <v>2.378746</v>
      </c>
      <c r="K131" s="96">
        <v>2.453103</v>
      </c>
      <c r="L131" s="96">
        <v>2.4925549999999999</v>
      </c>
      <c r="M131" s="96">
        <v>2.554786</v>
      </c>
      <c r="N131" s="96">
        <v>2.6128040000000001</v>
      </c>
      <c r="O131" s="96">
        <v>2.6701959999999998</v>
      </c>
      <c r="P131" s="96">
        <v>2.7256290000000001</v>
      </c>
      <c r="Q131" s="96">
        <v>2.7937349999999999</v>
      </c>
      <c r="R131" s="96">
        <v>2.8559220000000001</v>
      </c>
      <c r="S131" s="96">
        <v>2.9111020000000001</v>
      </c>
      <c r="T131" s="96">
        <v>2.9762520000000001</v>
      </c>
      <c r="U131" s="96">
        <v>3.0506060000000002</v>
      </c>
      <c r="V131" s="96">
        <v>3.1159949999999998</v>
      </c>
      <c r="W131" s="96">
        <v>3.1851219999999998</v>
      </c>
      <c r="X131" s="96">
        <v>3.2471869999999998</v>
      </c>
      <c r="Y131" s="96">
        <v>3.3222619999999998</v>
      </c>
      <c r="Z131" s="96">
        <v>3.4034369999999998</v>
      </c>
      <c r="AA131" s="96">
        <v>3.485792</v>
      </c>
      <c r="AB131" s="96">
        <v>3.5684520000000002</v>
      </c>
      <c r="AC131" s="96">
        <v>3.6591399999999998</v>
      </c>
      <c r="AD131" s="96">
        <v>3.741654</v>
      </c>
      <c r="AE131" s="96">
        <v>3.8369520000000001</v>
      </c>
      <c r="AF131" s="96">
        <v>3.9317660000000001</v>
      </c>
      <c r="AG131" s="96">
        <v>4.0273570000000003</v>
      </c>
      <c r="AH131" s="96">
        <v>4.126118</v>
      </c>
      <c r="AI131" s="132">
        <v>2.2311999999999999E-2</v>
      </c>
    </row>
    <row r="132" spans="1:35" ht="15" customHeight="1">
      <c r="A132" s="128" t="s">
        <v>256</v>
      </c>
      <c r="B132" s="131" t="s">
        <v>168</v>
      </c>
      <c r="C132" s="132" t="s">
        <v>26</v>
      </c>
      <c r="D132" s="132" t="s">
        <v>26</v>
      </c>
      <c r="E132" s="132" t="s">
        <v>26</v>
      </c>
      <c r="F132" s="132" t="s">
        <v>26</v>
      </c>
      <c r="G132" s="132" t="s">
        <v>26</v>
      </c>
      <c r="H132" s="132" t="s">
        <v>26</v>
      </c>
      <c r="I132" s="132" t="s">
        <v>26</v>
      </c>
      <c r="J132" s="132" t="s">
        <v>26</v>
      </c>
      <c r="K132" s="132" t="s">
        <v>26</v>
      </c>
      <c r="L132" s="132" t="s">
        <v>26</v>
      </c>
      <c r="M132" s="132" t="s">
        <v>26</v>
      </c>
      <c r="N132" s="132" t="s">
        <v>26</v>
      </c>
      <c r="O132" s="132" t="s">
        <v>26</v>
      </c>
      <c r="P132" s="132" t="s">
        <v>26</v>
      </c>
      <c r="Q132" s="132" t="s">
        <v>26</v>
      </c>
      <c r="R132" s="132" t="s">
        <v>26</v>
      </c>
      <c r="S132" s="132" t="s">
        <v>26</v>
      </c>
      <c r="T132" s="132" t="s">
        <v>26</v>
      </c>
      <c r="U132" s="132" t="s">
        <v>26</v>
      </c>
      <c r="V132" s="132" t="s">
        <v>26</v>
      </c>
      <c r="W132" s="132" t="s">
        <v>26</v>
      </c>
      <c r="X132" s="132" t="s">
        <v>26</v>
      </c>
      <c r="Y132" s="132" t="s">
        <v>26</v>
      </c>
      <c r="Z132" s="132" t="s">
        <v>26</v>
      </c>
      <c r="AA132" s="132" t="s">
        <v>26</v>
      </c>
      <c r="AB132" s="132" t="s">
        <v>26</v>
      </c>
      <c r="AC132" s="132" t="s">
        <v>26</v>
      </c>
      <c r="AD132" s="132" t="s">
        <v>26</v>
      </c>
      <c r="AE132" s="132" t="s">
        <v>26</v>
      </c>
      <c r="AF132" s="132" t="s">
        <v>26</v>
      </c>
      <c r="AG132" s="132" t="s">
        <v>26</v>
      </c>
      <c r="AH132" s="132" t="s">
        <v>26</v>
      </c>
      <c r="AI132" s="132" t="s">
        <v>26</v>
      </c>
    </row>
    <row r="133" spans="1:35" ht="15" customHeight="1">
      <c r="A133" s="128" t="s">
        <v>257</v>
      </c>
      <c r="B133" s="131" t="s">
        <v>149</v>
      </c>
      <c r="C133" s="96">
        <v>30.454449</v>
      </c>
      <c r="D133" s="96">
        <v>30.661966</v>
      </c>
      <c r="E133" s="96">
        <v>31.207701</v>
      </c>
      <c r="F133" s="96">
        <v>31.909357</v>
      </c>
      <c r="G133" s="96">
        <v>32.692146000000001</v>
      </c>
      <c r="H133" s="96">
        <v>33.647961000000002</v>
      </c>
      <c r="I133" s="96">
        <v>34.874352000000002</v>
      </c>
      <c r="J133" s="96">
        <v>36.096221999999997</v>
      </c>
      <c r="K133" s="96">
        <v>37.152560999999999</v>
      </c>
      <c r="L133" s="96">
        <v>37.893734000000002</v>
      </c>
      <c r="M133" s="96">
        <v>38.571289</v>
      </c>
      <c r="N133" s="96">
        <v>39.395653000000003</v>
      </c>
      <c r="O133" s="96">
        <v>40.122002000000002</v>
      </c>
      <c r="P133" s="96">
        <v>40.823757000000001</v>
      </c>
      <c r="Q133" s="96">
        <v>41.869754999999998</v>
      </c>
      <c r="R133" s="96">
        <v>42.812061</v>
      </c>
      <c r="S133" s="96">
        <v>43.494694000000003</v>
      </c>
      <c r="T133" s="96">
        <v>44.316451999999998</v>
      </c>
      <c r="U133" s="96">
        <v>45.151012000000001</v>
      </c>
      <c r="V133" s="96">
        <v>46.236134</v>
      </c>
      <c r="W133" s="96">
        <v>47.130111999999997</v>
      </c>
      <c r="X133" s="96">
        <v>47.928440000000002</v>
      </c>
      <c r="Y133" s="96">
        <v>48.928825000000003</v>
      </c>
      <c r="Z133" s="96">
        <v>49.924289999999999</v>
      </c>
      <c r="AA133" s="96">
        <v>50.909897000000001</v>
      </c>
      <c r="AB133" s="96">
        <v>52.075038999999997</v>
      </c>
      <c r="AC133" s="96">
        <v>53.193027000000001</v>
      </c>
      <c r="AD133" s="96">
        <v>54.298119</v>
      </c>
      <c r="AE133" s="96">
        <v>55.623085000000003</v>
      </c>
      <c r="AF133" s="96">
        <v>56.845604000000002</v>
      </c>
      <c r="AG133" s="96">
        <v>57.994427000000002</v>
      </c>
      <c r="AH133" s="96">
        <v>59.239773</v>
      </c>
      <c r="AI133" s="132">
        <v>2.1694999999999999E-2</v>
      </c>
    </row>
    <row r="134" spans="1:35" ht="15.75" customHeight="1"/>
    <row r="135" spans="1:35" ht="15" customHeight="1">
      <c r="B135" s="130" t="s">
        <v>205</v>
      </c>
    </row>
    <row r="136" spans="1:35" ht="15" customHeight="1">
      <c r="B136" s="130" t="s">
        <v>258</v>
      </c>
    </row>
    <row r="137" spans="1:35" ht="15" customHeight="1">
      <c r="A137" s="128" t="s">
        <v>259</v>
      </c>
      <c r="B137" s="131" t="s">
        <v>141</v>
      </c>
      <c r="C137" s="133">
        <v>254.57783499999999</v>
      </c>
      <c r="D137" s="133">
        <v>250.97354100000001</v>
      </c>
      <c r="E137" s="133">
        <v>261.60598800000002</v>
      </c>
      <c r="F137" s="133">
        <v>268.07965100000001</v>
      </c>
      <c r="G137" s="133">
        <v>275.139679</v>
      </c>
      <c r="H137" s="133">
        <v>283.51123000000001</v>
      </c>
      <c r="I137" s="133">
        <v>293.353363</v>
      </c>
      <c r="J137" s="133">
        <v>304.12625100000002</v>
      </c>
      <c r="K137" s="133">
        <v>313.89068600000002</v>
      </c>
      <c r="L137" s="133">
        <v>322.33380099999999</v>
      </c>
      <c r="M137" s="133">
        <v>330.46475199999998</v>
      </c>
      <c r="N137" s="133">
        <v>340.535034</v>
      </c>
      <c r="O137" s="133">
        <v>348.58792099999999</v>
      </c>
      <c r="P137" s="133">
        <v>357.27053799999999</v>
      </c>
      <c r="Q137" s="133">
        <v>368.589203</v>
      </c>
      <c r="R137" s="133">
        <v>379.35211199999998</v>
      </c>
      <c r="S137" s="133">
        <v>388.68524200000002</v>
      </c>
      <c r="T137" s="133">
        <v>399.00765999999999</v>
      </c>
      <c r="U137" s="133">
        <v>410.11251800000002</v>
      </c>
      <c r="V137" s="133">
        <v>422.59707600000002</v>
      </c>
      <c r="W137" s="133">
        <v>434.12606799999998</v>
      </c>
      <c r="X137" s="133">
        <v>445.26620500000001</v>
      </c>
      <c r="Y137" s="133">
        <v>458.00088499999998</v>
      </c>
      <c r="Z137" s="133">
        <v>470.93511999999998</v>
      </c>
      <c r="AA137" s="133">
        <v>484.325287</v>
      </c>
      <c r="AB137" s="133">
        <v>499.01110799999998</v>
      </c>
      <c r="AC137" s="133">
        <v>514.19671600000004</v>
      </c>
      <c r="AD137" s="133">
        <v>529.48681599999998</v>
      </c>
      <c r="AE137" s="133">
        <v>546.73498500000005</v>
      </c>
      <c r="AF137" s="133">
        <v>563.57836899999995</v>
      </c>
      <c r="AG137" s="133">
        <v>580.43194600000004</v>
      </c>
      <c r="AH137" s="133">
        <v>597.95452899999998</v>
      </c>
      <c r="AI137" s="132">
        <v>2.7928000000000001E-2</v>
      </c>
    </row>
    <row r="138" spans="1:35" ht="15" customHeight="1">
      <c r="A138" s="128" t="s">
        <v>260</v>
      </c>
      <c r="B138" s="131" t="s">
        <v>150</v>
      </c>
      <c r="C138" s="133">
        <v>188.96447800000001</v>
      </c>
      <c r="D138" s="133">
        <v>188.492874</v>
      </c>
      <c r="E138" s="133">
        <v>195.334518</v>
      </c>
      <c r="F138" s="133">
        <v>201.557129</v>
      </c>
      <c r="G138" s="133">
        <v>207.18786600000001</v>
      </c>
      <c r="H138" s="133">
        <v>213.97669999999999</v>
      </c>
      <c r="I138" s="133">
        <v>222.77323899999999</v>
      </c>
      <c r="J138" s="133">
        <v>231.287689</v>
      </c>
      <c r="K138" s="133">
        <v>238.860367</v>
      </c>
      <c r="L138" s="133">
        <v>244.88960299999999</v>
      </c>
      <c r="M138" s="133">
        <v>250.700256</v>
      </c>
      <c r="N138" s="133">
        <v>258.49731400000002</v>
      </c>
      <c r="O138" s="133">
        <v>264.43316700000003</v>
      </c>
      <c r="P138" s="133">
        <v>270.426849</v>
      </c>
      <c r="Q138" s="133">
        <v>279.42904700000003</v>
      </c>
      <c r="R138" s="133">
        <v>287.43658399999998</v>
      </c>
      <c r="S138" s="133">
        <v>294.10650600000002</v>
      </c>
      <c r="T138" s="133">
        <v>301.68826300000001</v>
      </c>
      <c r="U138" s="133">
        <v>309.703217</v>
      </c>
      <c r="V138" s="133">
        <v>319.56347699999998</v>
      </c>
      <c r="W138" s="133">
        <v>328.41485599999999</v>
      </c>
      <c r="X138" s="133">
        <v>336.19998199999998</v>
      </c>
      <c r="Y138" s="133">
        <v>346.05395499999997</v>
      </c>
      <c r="Z138" s="133">
        <v>356.49517800000001</v>
      </c>
      <c r="AA138" s="133">
        <v>366.54675300000002</v>
      </c>
      <c r="AB138" s="133">
        <v>378.27127100000001</v>
      </c>
      <c r="AC138" s="133">
        <v>390.32290599999999</v>
      </c>
      <c r="AD138" s="133">
        <v>402.24478099999999</v>
      </c>
      <c r="AE138" s="133">
        <v>416.74835200000001</v>
      </c>
      <c r="AF138" s="133">
        <v>430.62286399999999</v>
      </c>
      <c r="AG138" s="133">
        <v>444.69760100000002</v>
      </c>
      <c r="AH138" s="133">
        <v>459.76257299999997</v>
      </c>
      <c r="AI138" s="132">
        <v>2.9097999999999999E-2</v>
      </c>
    </row>
    <row r="139" spans="1:35" ht="15" customHeight="1">
      <c r="A139" s="128" t="s">
        <v>261</v>
      </c>
      <c r="B139" s="131" t="s">
        <v>157</v>
      </c>
      <c r="C139" s="133">
        <v>185.42269899999999</v>
      </c>
      <c r="D139" s="133">
        <v>182.73336800000001</v>
      </c>
      <c r="E139" s="133">
        <v>191.709778</v>
      </c>
      <c r="F139" s="133">
        <v>204.04980499999999</v>
      </c>
      <c r="G139" s="133">
        <v>214.46679700000001</v>
      </c>
      <c r="H139" s="133">
        <v>226.73280299999999</v>
      </c>
      <c r="I139" s="133">
        <v>241.52401699999999</v>
      </c>
      <c r="J139" s="133">
        <v>258.33407599999998</v>
      </c>
      <c r="K139" s="133">
        <v>271.21911599999999</v>
      </c>
      <c r="L139" s="133">
        <v>283.73318499999999</v>
      </c>
      <c r="M139" s="133">
        <v>295.216339</v>
      </c>
      <c r="N139" s="133">
        <v>305.018372</v>
      </c>
      <c r="O139" s="133">
        <v>315.28015099999999</v>
      </c>
      <c r="P139" s="133">
        <v>326.65216099999998</v>
      </c>
      <c r="Q139" s="133">
        <v>341.153412</v>
      </c>
      <c r="R139" s="133">
        <v>355.53933699999999</v>
      </c>
      <c r="S139" s="133">
        <v>369.38671900000003</v>
      </c>
      <c r="T139" s="133">
        <v>383.62789900000001</v>
      </c>
      <c r="U139" s="133">
        <v>398.89031999999997</v>
      </c>
      <c r="V139" s="133">
        <v>415.14996300000001</v>
      </c>
      <c r="W139" s="133">
        <v>430.60613999999998</v>
      </c>
      <c r="X139" s="133">
        <v>446.50805700000001</v>
      </c>
      <c r="Y139" s="133">
        <v>464.229309</v>
      </c>
      <c r="Z139" s="133">
        <v>485.181061</v>
      </c>
      <c r="AA139" s="133">
        <v>504.48275799999999</v>
      </c>
      <c r="AB139" s="133">
        <v>525.32165499999996</v>
      </c>
      <c r="AC139" s="133">
        <v>548.13403300000004</v>
      </c>
      <c r="AD139" s="133">
        <v>569.80364999999995</v>
      </c>
      <c r="AE139" s="133">
        <v>596.495361</v>
      </c>
      <c r="AF139" s="133">
        <v>623.43359399999997</v>
      </c>
      <c r="AG139" s="133">
        <v>650.81274399999995</v>
      </c>
      <c r="AH139" s="133">
        <v>676.91693099999998</v>
      </c>
      <c r="AI139" s="132">
        <v>4.2655999999999999E-2</v>
      </c>
    </row>
    <row r="140" spans="1:35" ht="15" customHeight="1">
      <c r="A140" s="128" t="s">
        <v>262</v>
      </c>
      <c r="B140" s="131" t="s">
        <v>170</v>
      </c>
      <c r="C140" s="133">
        <v>573.60052499999995</v>
      </c>
      <c r="D140" s="133">
        <v>582.24865699999998</v>
      </c>
      <c r="E140" s="133">
        <v>593.59954800000003</v>
      </c>
      <c r="F140" s="133">
        <v>605.60620100000006</v>
      </c>
      <c r="G140" s="133">
        <v>611.65484600000002</v>
      </c>
      <c r="H140" s="133">
        <v>617.32250999999997</v>
      </c>
      <c r="I140" s="133">
        <v>629.03106700000001</v>
      </c>
      <c r="J140" s="133">
        <v>646.52477999999996</v>
      </c>
      <c r="K140" s="133">
        <v>661.87725799999998</v>
      </c>
      <c r="L140" s="133">
        <v>679.74981700000001</v>
      </c>
      <c r="M140" s="133">
        <v>699.13549799999998</v>
      </c>
      <c r="N140" s="133">
        <v>728.28887899999995</v>
      </c>
      <c r="O140" s="133">
        <v>748.15472399999999</v>
      </c>
      <c r="P140" s="133">
        <v>767.06933600000002</v>
      </c>
      <c r="Q140" s="133">
        <v>794.40039100000001</v>
      </c>
      <c r="R140" s="133">
        <v>819.62713599999995</v>
      </c>
      <c r="S140" s="133">
        <v>843.34594700000002</v>
      </c>
      <c r="T140" s="133">
        <v>869.47314500000005</v>
      </c>
      <c r="U140" s="133">
        <v>891.47357199999999</v>
      </c>
      <c r="V140" s="133">
        <v>919.58770800000002</v>
      </c>
      <c r="W140" s="133">
        <v>950.72381600000006</v>
      </c>
      <c r="X140" s="133">
        <v>975.70324700000003</v>
      </c>
      <c r="Y140" s="133">
        <v>1006.974915</v>
      </c>
      <c r="Z140" s="133">
        <v>1048.2670900000001</v>
      </c>
      <c r="AA140" s="133">
        <v>1084.474731</v>
      </c>
      <c r="AB140" s="133">
        <v>1123.037842</v>
      </c>
      <c r="AC140" s="133">
        <v>1170.208862</v>
      </c>
      <c r="AD140" s="133">
        <v>1206.7788089999999</v>
      </c>
      <c r="AE140" s="133">
        <v>1261.4433590000001</v>
      </c>
      <c r="AF140" s="133">
        <v>1313.6743160000001</v>
      </c>
      <c r="AG140" s="133">
        <v>1364.5413820000001</v>
      </c>
      <c r="AH140" s="133">
        <v>1413.7895510000001</v>
      </c>
      <c r="AI140" s="132">
        <v>2.9527000000000001E-2</v>
      </c>
    </row>
    <row r="141" spans="1:35" ht="15" customHeight="1">
      <c r="A141" s="128" t="s">
        <v>263</v>
      </c>
      <c r="B141" s="131" t="s">
        <v>211</v>
      </c>
      <c r="C141" s="133">
        <v>1202.5654300000001</v>
      </c>
      <c r="D141" s="133">
        <v>1204.4483640000001</v>
      </c>
      <c r="E141" s="133">
        <v>1242.2497559999999</v>
      </c>
      <c r="F141" s="133">
        <v>1279.292725</v>
      </c>
      <c r="G141" s="133">
        <v>1308.4492190000001</v>
      </c>
      <c r="H141" s="133">
        <v>1341.5433350000001</v>
      </c>
      <c r="I141" s="133">
        <v>1386.6816409999999</v>
      </c>
      <c r="J141" s="133">
        <v>1440.272827</v>
      </c>
      <c r="K141" s="133">
        <v>1485.847534</v>
      </c>
      <c r="L141" s="133">
        <v>1530.7064210000001</v>
      </c>
      <c r="M141" s="133">
        <v>1575.516846</v>
      </c>
      <c r="N141" s="133">
        <v>1632.3396</v>
      </c>
      <c r="O141" s="133">
        <v>1676.455933</v>
      </c>
      <c r="P141" s="133">
        <v>1721.4189449999999</v>
      </c>
      <c r="Q141" s="133">
        <v>1783.571899</v>
      </c>
      <c r="R141" s="133">
        <v>1841.9552000000001</v>
      </c>
      <c r="S141" s="133">
        <v>1895.5245359999999</v>
      </c>
      <c r="T141" s="133">
        <v>1953.796875</v>
      </c>
      <c r="U141" s="133">
        <v>2010.1795649999999</v>
      </c>
      <c r="V141" s="133">
        <v>2076.898193</v>
      </c>
      <c r="W141" s="133">
        <v>2143.8708499999998</v>
      </c>
      <c r="X141" s="133">
        <v>2203.6777339999999</v>
      </c>
      <c r="Y141" s="133">
        <v>2275.2592770000001</v>
      </c>
      <c r="Z141" s="133">
        <v>2360.8786620000001</v>
      </c>
      <c r="AA141" s="133">
        <v>2439.8295899999998</v>
      </c>
      <c r="AB141" s="133">
        <v>2525.6420899999998</v>
      </c>
      <c r="AC141" s="133">
        <v>2622.8625489999999</v>
      </c>
      <c r="AD141" s="133">
        <v>2708.3142090000001</v>
      </c>
      <c r="AE141" s="133">
        <v>2821.4216310000002</v>
      </c>
      <c r="AF141" s="133">
        <v>2931.3093260000001</v>
      </c>
      <c r="AG141" s="133">
        <v>3040.483643</v>
      </c>
      <c r="AH141" s="133">
        <v>3148.423828</v>
      </c>
      <c r="AI141" s="132">
        <v>3.1534E-2</v>
      </c>
    </row>
    <row r="142" spans="1:35" ht="15" customHeight="1">
      <c r="A142" s="128" t="s">
        <v>264</v>
      </c>
      <c r="B142" s="131" t="s">
        <v>213</v>
      </c>
      <c r="C142" s="133">
        <v>0.36688900000000002</v>
      </c>
      <c r="D142" s="133">
        <v>0.47897299999999998</v>
      </c>
      <c r="E142" s="133">
        <v>0.64489600000000002</v>
      </c>
      <c r="F142" s="133">
        <v>0.74914000000000003</v>
      </c>
      <c r="G142" s="133">
        <v>0.73199000000000003</v>
      </c>
      <c r="H142" s="133">
        <v>0.73099700000000001</v>
      </c>
      <c r="I142" s="133">
        <v>0.78212700000000002</v>
      </c>
      <c r="J142" s="133">
        <v>0.80924399999999996</v>
      </c>
      <c r="K142" s="133">
        <v>0.81958500000000001</v>
      </c>
      <c r="L142" s="133">
        <v>0.80923900000000004</v>
      </c>
      <c r="M142" s="133">
        <v>0.81655299999999997</v>
      </c>
      <c r="N142" s="133">
        <v>0.968611</v>
      </c>
      <c r="O142" s="133">
        <v>0.94681800000000005</v>
      </c>
      <c r="P142" s="133">
        <v>0.95913099999999996</v>
      </c>
      <c r="Q142" s="133">
        <v>0.97636999999999996</v>
      </c>
      <c r="R142" s="133">
        <v>0.96091499999999996</v>
      </c>
      <c r="S142" s="133">
        <v>0.92330199999999996</v>
      </c>
      <c r="T142" s="133">
        <v>0.961704</v>
      </c>
      <c r="U142" s="133">
        <v>0.97785699999999998</v>
      </c>
      <c r="V142" s="133">
        <v>0.95395600000000003</v>
      </c>
      <c r="W142" s="133">
        <v>0.905528</v>
      </c>
      <c r="X142" s="133">
        <v>0.86563900000000005</v>
      </c>
      <c r="Y142" s="133">
        <v>0.88110900000000003</v>
      </c>
      <c r="Z142" s="133">
        <v>0.83455900000000005</v>
      </c>
      <c r="AA142" s="133">
        <v>0.83926100000000003</v>
      </c>
      <c r="AB142" s="133">
        <v>0.84387400000000001</v>
      </c>
      <c r="AC142" s="133">
        <v>0.85945000000000005</v>
      </c>
      <c r="AD142" s="133">
        <v>0.84976700000000005</v>
      </c>
      <c r="AE142" s="133">
        <v>0.66966499999999995</v>
      </c>
      <c r="AF142" s="133">
        <v>0.66700700000000002</v>
      </c>
      <c r="AG142" s="133">
        <v>0.83402600000000005</v>
      </c>
      <c r="AH142" s="133">
        <v>0.855657</v>
      </c>
      <c r="AI142" s="132">
        <v>2.7692999999999999E-2</v>
      </c>
    </row>
    <row r="143" spans="1:35" ht="15" customHeight="1">
      <c r="A143" s="128" t="s">
        <v>265</v>
      </c>
      <c r="B143" s="130" t="s">
        <v>215</v>
      </c>
      <c r="C143" s="134">
        <v>1202.9323730000001</v>
      </c>
      <c r="D143" s="134">
        <v>1204.9273679999999</v>
      </c>
      <c r="E143" s="134">
        <v>1242.894775</v>
      </c>
      <c r="F143" s="134">
        <v>1280.04187</v>
      </c>
      <c r="G143" s="134">
        <v>1309.1811520000001</v>
      </c>
      <c r="H143" s="134">
        <v>1342.2741699999999</v>
      </c>
      <c r="I143" s="134">
        <v>1387.4638669999999</v>
      </c>
      <c r="J143" s="134">
        <v>1441.082275</v>
      </c>
      <c r="K143" s="134">
        <v>1486.6671140000001</v>
      </c>
      <c r="L143" s="134">
        <v>1531.5157469999999</v>
      </c>
      <c r="M143" s="134">
        <v>1576.333374</v>
      </c>
      <c r="N143" s="134">
        <v>1633.30835</v>
      </c>
      <c r="O143" s="134">
        <v>1677.4027100000001</v>
      </c>
      <c r="P143" s="134">
        <v>1722.3779300000001</v>
      </c>
      <c r="Q143" s="134">
        <v>1784.5483400000001</v>
      </c>
      <c r="R143" s="134">
        <v>1842.915894</v>
      </c>
      <c r="S143" s="134">
        <v>1896.447754</v>
      </c>
      <c r="T143" s="134">
        <v>1954.7586670000001</v>
      </c>
      <c r="U143" s="134">
        <v>2011.1575929999999</v>
      </c>
      <c r="V143" s="134">
        <v>2077.8522950000001</v>
      </c>
      <c r="W143" s="134">
        <v>2144.7763669999999</v>
      </c>
      <c r="X143" s="134">
        <v>2204.5432129999999</v>
      </c>
      <c r="Y143" s="134">
        <v>2276.1401369999999</v>
      </c>
      <c r="Z143" s="134">
        <v>2361.713135</v>
      </c>
      <c r="AA143" s="134">
        <v>2440.6687010000001</v>
      </c>
      <c r="AB143" s="134">
        <v>2526.4860840000001</v>
      </c>
      <c r="AC143" s="134">
        <v>2623.7219239999999</v>
      </c>
      <c r="AD143" s="134">
        <v>2709.1635740000002</v>
      </c>
      <c r="AE143" s="134">
        <v>2822.0915530000002</v>
      </c>
      <c r="AF143" s="134">
        <v>2931.9760740000002</v>
      </c>
      <c r="AG143" s="134">
        <v>3041.3176269999999</v>
      </c>
      <c r="AH143" s="134">
        <v>3149.279297</v>
      </c>
      <c r="AI143" s="135">
        <v>3.1532999999999999E-2</v>
      </c>
    </row>
    <row r="144" spans="1:35" ht="15.75" customHeight="1"/>
    <row r="146" spans="2:35" ht="15" customHeight="1">
      <c r="B146" s="269" t="s">
        <v>677</v>
      </c>
      <c r="C146" s="270"/>
      <c r="D146" s="270"/>
      <c r="E146" s="270"/>
      <c r="F146" s="270"/>
      <c r="G146" s="270"/>
      <c r="H146" s="270"/>
      <c r="I146" s="270"/>
      <c r="J146" s="270"/>
      <c r="K146" s="270"/>
      <c r="L146" s="270"/>
      <c r="M146" s="270"/>
      <c r="N146" s="270"/>
      <c r="O146" s="270"/>
      <c r="P146" s="270"/>
      <c r="Q146" s="270"/>
      <c r="R146" s="270"/>
      <c r="S146" s="270"/>
      <c r="T146" s="270"/>
      <c r="U146" s="270"/>
      <c r="V146" s="270"/>
      <c r="W146" s="270"/>
      <c r="X146" s="270"/>
      <c r="Y146" s="270"/>
      <c r="Z146" s="270"/>
      <c r="AA146" s="270"/>
      <c r="AB146" s="270"/>
      <c r="AC146" s="270"/>
      <c r="AD146" s="270"/>
      <c r="AE146" s="270"/>
      <c r="AF146" s="270"/>
      <c r="AG146" s="270"/>
      <c r="AH146" s="270"/>
      <c r="AI146" s="270"/>
    </row>
    <row r="147" spans="2:35" ht="15" customHeight="1">
      <c r="B147" s="136" t="s">
        <v>678</v>
      </c>
    </row>
    <row r="148" spans="2:35" ht="15" customHeight="1">
      <c r="B148" s="136" t="s">
        <v>679</v>
      </c>
    </row>
    <row r="149" spans="2:35" ht="15" customHeight="1">
      <c r="B149" s="136" t="s">
        <v>266</v>
      </c>
    </row>
    <row r="150" spans="2:35" ht="15" customHeight="1">
      <c r="B150" s="136" t="s">
        <v>680</v>
      </c>
    </row>
    <row r="151" spans="2:35" ht="15" customHeight="1">
      <c r="B151" s="136" t="s">
        <v>681</v>
      </c>
    </row>
    <row r="152" spans="2:35" ht="15" customHeight="1">
      <c r="B152" s="136" t="s">
        <v>682</v>
      </c>
    </row>
    <row r="153" spans="2:35" ht="15" customHeight="1">
      <c r="B153" s="136" t="s">
        <v>683</v>
      </c>
    </row>
    <row r="154" spans="2:35" ht="15" customHeight="1">
      <c r="B154" s="136" t="s">
        <v>267</v>
      </c>
    </row>
    <row r="155" spans="2:35" ht="15" customHeight="1">
      <c r="B155" s="136" t="s">
        <v>684</v>
      </c>
    </row>
    <row r="156" spans="2:35" ht="15" customHeight="1">
      <c r="B156" s="136" t="s">
        <v>685</v>
      </c>
    </row>
    <row r="157" spans="2:35" ht="15" customHeight="1">
      <c r="B157" s="136" t="s">
        <v>686</v>
      </c>
    </row>
    <row r="158" spans="2:35" ht="15" customHeight="1">
      <c r="B158" s="136" t="s">
        <v>687</v>
      </c>
    </row>
    <row r="159" spans="2:35" ht="15" customHeight="1">
      <c r="B159" s="136" t="s">
        <v>688</v>
      </c>
    </row>
    <row r="160" spans="2:35" ht="15" customHeight="1">
      <c r="B160" s="136" t="s">
        <v>689</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BB230-3E9E-460D-9C39-20782AEBD972}">
  <dimension ref="A2:BB1000"/>
  <sheetViews>
    <sheetView topLeftCell="A71" workbookViewId="0">
      <selection activeCell="B60" sqref="B60"/>
    </sheetView>
  </sheetViews>
  <sheetFormatPr defaultColWidth="14.40625" defaultRowHeight="15" customHeight="1"/>
  <cols>
    <col min="1" max="1" width="27.54296875" style="92" customWidth="1"/>
    <col min="2" max="2" width="16.7265625" style="92" customWidth="1"/>
    <col min="3" max="3" width="21.86328125" style="92" customWidth="1"/>
    <col min="4" max="4" width="15" style="92" customWidth="1"/>
    <col min="5" max="5" width="14.40625" style="92"/>
    <col min="6" max="52" width="8.7265625" style="92" customWidth="1"/>
    <col min="53" max="53" width="9.86328125" style="92" customWidth="1"/>
    <col min="54" max="54" width="15.54296875" style="92" customWidth="1"/>
    <col min="55" max="16384" width="14.40625" style="92"/>
  </cols>
  <sheetData>
    <row r="2" spans="1:5" ht="14.75">
      <c r="A2" s="112" t="s">
        <v>654</v>
      </c>
      <c r="B2" s="91" t="s">
        <v>655</v>
      </c>
      <c r="C2" s="91" t="s">
        <v>656</v>
      </c>
      <c r="D2" s="91" t="s">
        <v>657</v>
      </c>
      <c r="E2" s="91" t="s">
        <v>658</v>
      </c>
    </row>
    <row r="3" spans="1:5" ht="14.75">
      <c r="A3" s="111" t="s">
        <v>536</v>
      </c>
      <c r="B3" s="91">
        <f>IF(SUMIFS('EIA SEDS data'!$AE$20:$AE$119,'EIA SEDS data'!$B$20:$B$119,A3,'EIA SEDS data'!$A$20:$A$119,"exports")&gt;0, 1, 0)</f>
        <v>0</v>
      </c>
      <c r="C3" s="91">
        <f>SUMIFS('Cross border connections'!$R$4:$R$53,'Cross border connections'!$P$4:$P$53,Calculations!A3)</f>
        <v>0</v>
      </c>
      <c r="D3" s="91">
        <f t="shared" ref="D3:D53" si="0">B3*C3</f>
        <v>0</v>
      </c>
      <c r="E3" s="91">
        <f t="shared" ref="E3:E53" si="1">IF($D$54=0,0,D3/$D$54)</f>
        <v>0</v>
      </c>
    </row>
    <row r="4" spans="1:5" ht="14.75">
      <c r="A4" s="111" t="s">
        <v>535</v>
      </c>
      <c r="B4" s="91">
        <f>IF(SUMIFS('EIA SEDS data'!$AE$20:$AE$119,'EIA SEDS data'!$B$20:$B$119,A4,'EIA SEDS data'!$A$20:$A$119,"exports")&gt;0, 1, 0)</f>
        <v>1</v>
      </c>
      <c r="C4" s="91">
        <f>SUMIFS('Cross border connections'!$R$4:$R$53,'Cross border connections'!$P$4:$P$53,Calculations!A4)</f>
        <v>0</v>
      </c>
      <c r="D4" s="91">
        <f t="shared" si="0"/>
        <v>0</v>
      </c>
      <c r="E4" s="91">
        <f t="shared" si="1"/>
        <v>0</v>
      </c>
    </row>
    <row r="5" spans="1:5" ht="14.75">
      <c r="A5" s="111" t="s">
        <v>538</v>
      </c>
      <c r="B5" s="91">
        <f>IF(SUMIFS('EIA SEDS data'!$AE$20:$AE$119,'EIA SEDS data'!$B$20:$B$119,A5,'EIA SEDS data'!$A$20:$A$119,"exports")&gt;0, 1, 0)</f>
        <v>1</v>
      </c>
      <c r="C5" s="91">
        <f>SUMIFS('Cross border connections'!$R$4:$R$53,'Cross border connections'!$P$4:$P$53,Calculations!A5)</f>
        <v>0.48506281404091639</v>
      </c>
      <c r="D5" s="91">
        <f t="shared" si="0"/>
        <v>0.48506281404091639</v>
      </c>
      <c r="E5" s="91">
        <f t="shared" si="1"/>
        <v>0.92724601198972245</v>
      </c>
    </row>
    <row r="6" spans="1:5" ht="14.75">
      <c r="A6" s="111" t="s">
        <v>537</v>
      </c>
      <c r="B6" s="91">
        <f>IF(SUMIFS('EIA SEDS data'!$AE$20:$AE$119,'EIA SEDS data'!$B$20:$B$119,A6,'EIA SEDS data'!$A$20:$A$119,"exports")&gt;0, 1, 0)</f>
        <v>1</v>
      </c>
      <c r="C6" s="91">
        <f>SUMIFS('Cross border connections'!$R$4:$R$53,'Cross border connections'!$P$4:$P$53,Calculations!A6)</f>
        <v>0</v>
      </c>
      <c r="D6" s="91">
        <f t="shared" si="0"/>
        <v>0</v>
      </c>
      <c r="E6" s="91">
        <f t="shared" si="1"/>
        <v>0</v>
      </c>
    </row>
    <row r="7" spans="1:5" ht="14.75">
      <c r="A7" s="111" t="s">
        <v>539</v>
      </c>
      <c r="B7" s="91">
        <f>IF(SUMIFS('EIA SEDS data'!$AE$20:$AE$119,'EIA SEDS data'!$B$20:$B$119,A7,'EIA SEDS data'!$A$20:$A$119,"exports")&gt;0, 1, 0)</f>
        <v>0</v>
      </c>
      <c r="C7" s="91">
        <f>SUMIFS('Cross border connections'!$R$4:$R$53,'Cross border connections'!$P$4:$P$53,Calculations!A7)</f>
        <v>0</v>
      </c>
      <c r="D7" s="91">
        <f t="shared" si="0"/>
        <v>0</v>
      </c>
      <c r="E7" s="91">
        <f t="shared" si="1"/>
        <v>0</v>
      </c>
    </row>
    <row r="8" spans="1:5" ht="14.75">
      <c r="A8" s="111" t="s">
        <v>540</v>
      </c>
      <c r="B8" s="91">
        <f>IF(SUMIFS('EIA SEDS data'!$AE$20:$AE$119,'EIA SEDS data'!$B$20:$B$119,A8,'EIA SEDS data'!$A$20:$A$119,"exports")&gt;0, 1, 0)</f>
        <v>0</v>
      </c>
      <c r="C8" s="91">
        <f>SUMIFS('Cross border connections'!$R$4:$R$53,'Cross border connections'!$P$4:$P$53,Calculations!A8)</f>
        <v>0</v>
      </c>
      <c r="D8" s="91">
        <f t="shared" si="0"/>
        <v>0</v>
      </c>
      <c r="E8" s="91">
        <f t="shared" si="1"/>
        <v>0</v>
      </c>
    </row>
    <row r="9" spans="1:5" ht="14.75">
      <c r="A9" s="111" t="s">
        <v>541</v>
      </c>
      <c r="B9" s="91">
        <f>IF(SUMIFS('EIA SEDS data'!$AE$20:$AE$119,'EIA SEDS data'!$B$20:$B$119,A9,'EIA SEDS data'!$A$20:$A$119,"exports")&gt;0, 1, 0)</f>
        <v>1</v>
      </c>
      <c r="C9" s="91">
        <f>SUMIFS('Cross border connections'!$R$4:$R$53,'Cross border connections'!$P$4:$P$53,Calculations!A9)</f>
        <v>0</v>
      </c>
      <c r="D9" s="91">
        <f t="shared" si="0"/>
        <v>0</v>
      </c>
      <c r="E9" s="91">
        <f t="shared" si="1"/>
        <v>0</v>
      </c>
    </row>
    <row r="10" spans="1:5" ht="14.75">
      <c r="A10" s="111" t="s">
        <v>620</v>
      </c>
      <c r="B10" s="91">
        <f>IF(SUMIFS('EIA SEDS data'!$AE$20:$AE$119,'EIA SEDS data'!$B$20:$B$119,A10,'EIA SEDS data'!$A$20:$A$119,"exports")&gt;0, 1, 0)</f>
        <v>0</v>
      </c>
      <c r="C10" s="91">
        <f>SUMIFS('Cross border connections'!$R$4:$R$53,'Cross border connections'!$P$4:$P$53,Calculations!A10)</f>
        <v>0</v>
      </c>
      <c r="D10" s="91">
        <f t="shared" si="0"/>
        <v>0</v>
      </c>
      <c r="E10" s="91">
        <f t="shared" si="1"/>
        <v>0</v>
      </c>
    </row>
    <row r="11" spans="1:5" ht="14.75">
      <c r="A11" s="111" t="s">
        <v>542</v>
      </c>
      <c r="B11" s="91">
        <f>IF(SUMIFS('EIA SEDS data'!$AE$20:$AE$119,'EIA SEDS data'!$B$20:$B$119,A11,'EIA SEDS data'!$A$20:$A$119,"exports")&gt;0, 1, 0)</f>
        <v>0</v>
      </c>
      <c r="C11" s="91">
        <f>SUMIFS('Cross border connections'!$R$4:$R$53,'Cross border connections'!$P$4:$P$53,Calculations!A11)</f>
        <v>0</v>
      </c>
      <c r="D11" s="91">
        <f t="shared" si="0"/>
        <v>0</v>
      </c>
      <c r="E11" s="91">
        <f t="shared" si="1"/>
        <v>0</v>
      </c>
    </row>
    <row r="12" spans="1:5" ht="14.75">
      <c r="A12" s="111" t="s">
        <v>543</v>
      </c>
      <c r="B12" s="91">
        <f>IF(SUMIFS('EIA SEDS data'!$AE$20:$AE$119,'EIA SEDS data'!$B$20:$B$119,A12,'EIA SEDS data'!$A$20:$A$119,"exports")&gt;0, 1, 0)</f>
        <v>0</v>
      </c>
      <c r="C12" s="91">
        <f>SUMIFS('Cross border connections'!$R$4:$R$53,'Cross border connections'!$P$4:$P$53,Calculations!A12)</f>
        <v>0</v>
      </c>
      <c r="D12" s="91">
        <f t="shared" si="0"/>
        <v>0</v>
      </c>
      <c r="E12" s="91">
        <f t="shared" si="1"/>
        <v>0</v>
      </c>
    </row>
    <row r="13" spans="1:5" ht="14.75">
      <c r="A13" s="111" t="s">
        <v>544</v>
      </c>
      <c r="B13" s="91">
        <f>IF(SUMIFS('EIA SEDS data'!$AE$20:$AE$119,'EIA SEDS data'!$B$20:$B$119,A13,'EIA SEDS data'!$A$20:$A$119,"exports")&gt;0, 1, 0)</f>
        <v>0</v>
      </c>
      <c r="C13" s="91">
        <f>SUMIFS('Cross border connections'!$R$4:$R$53,'Cross border connections'!$P$4:$P$53,Calculations!A13)</f>
        <v>0</v>
      </c>
      <c r="D13" s="91">
        <f t="shared" si="0"/>
        <v>0</v>
      </c>
      <c r="E13" s="91">
        <f t="shared" si="1"/>
        <v>0</v>
      </c>
    </row>
    <row r="14" spans="1:5" ht="14.75">
      <c r="A14" s="111" t="s">
        <v>545</v>
      </c>
      <c r="B14" s="91">
        <f>IF(SUMIFS('EIA SEDS data'!$AE$20:$AE$119,'EIA SEDS data'!$B$20:$B$119,A14,'EIA SEDS data'!$A$20:$A$119,"exports")&gt;0, 1, 0)</f>
        <v>0</v>
      </c>
      <c r="C14" s="91">
        <f>SUMIFS('Cross border connections'!$R$4:$R$53,'Cross border connections'!$P$4:$P$53,Calculations!A14)</f>
        <v>0</v>
      </c>
      <c r="D14" s="91">
        <f t="shared" si="0"/>
        <v>0</v>
      </c>
      <c r="E14" s="91">
        <f t="shared" si="1"/>
        <v>0</v>
      </c>
    </row>
    <row r="15" spans="1:5" ht="14.75">
      <c r="A15" s="111" t="s">
        <v>549</v>
      </c>
      <c r="B15" s="91">
        <f>IF(SUMIFS('EIA SEDS data'!$AE$20:$AE$119,'EIA SEDS data'!$B$20:$B$119,A15,'EIA SEDS data'!$A$20:$A$119,"exports")&gt;0, 1, 0)</f>
        <v>1</v>
      </c>
      <c r="C15" s="91">
        <f>SUMIFS('Cross border connections'!$R$4:$R$53,'Cross border connections'!$P$4:$P$53,Calculations!A15)</f>
        <v>0</v>
      </c>
      <c r="D15" s="91">
        <f t="shared" si="0"/>
        <v>0</v>
      </c>
      <c r="E15" s="91">
        <f t="shared" si="1"/>
        <v>0</v>
      </c>
    </row>
    <row r="16" spans="1:5" ht="14.75">
      <c r="A16" s="111" t="s">
        <v>546</v>
      </c>
      <c r="B16" s="91">
        <f>IF(SUMIFS('EIA SEDS data'!$AE$20:$AE$119,'EIA SEDS data'!$B$20:$B$119,A16,'EIA SEDS data'!$A$20:$A$119,"exports")&gt;0, 1, 0)</f>
        <v>0</v>
      </c>
      <c r="C16" s="91">
        <f>SUMIFS('Cross border connections'!$R$4:$R$53,'Cross border connections'!$P$4:$P$53,Calculations!A16)</f>
        <v>0</v>
      </c>
      <c r="D16" s="91">
        <f t="shared" si="0"/>
        <v>0</v>
      </c>
      <c r="E16" s="91">
        <f t="shared" si="1"/>
        <v>0</v>
      </c>
    </row>
    <row r="17" spans="1:5" ht="14.75">
      <c r="A17" s="111" t="s">
        <v>547</v>
      </c>
      <c r="B17" s="91">
        <f>IF(SUMIFS('EIA SEDS data'!$AE$20:$AE$119,'EIA SEDS data'!$B$20:$B$119,A17,'EIA SEDS data'!$A$20:$A$119,"exports")&gt;0, 1, 0)</f>
        <v>1</v>
      </c>
      <c r="C17" s="91">
        <f>SUMIFS('Cross border connections'!$R$4:$R$53,'Cross border connections'!$P$4:$P$53,Calculations!A17)</f>
        <v>0</v>
      </c>
      <c r="D17" s="91">
        <f t="shared" si="0"/>
        <v>0</v>
      </c>
      <c r="E17" s="91">
        <f t="shared" si="1"/>
        <v>0</v>
      </c>
    </row>
    <row r="18" spans="1:5" ht="14.75">
      <c r="A18" s="111" t="s">
        <v>548</v>
      </c>
      <c r="B18" s="91">
        <f>IF(SUMIFS('EIA SEDS data'!$AE$20:$AE$119,'EIA SEDS data'!$B$20:$B$119,A18,'EIA SEDS data'!$A$20:$A$119,"exports")&gt;0, 1, 0)</f>
        <v>0</v>
      </c>
      <c r="C18" s="91">
        <f>SUMIFS('Cross border connections'!$R$4:$R$53,'Cross border connections'!$P$4:$P$53,Calculations!A18)</f>
        <v>0</v>
      </c>
      <c r="D18" s="91">
        <f t="shared" si="0"/>
        <v>0</v>
      </c>
      <c r="E18" s="91">
        <f t="shared" si="1"/>
        <v>0</v>
      </c>
    </row>
    <row r="19" spans="1:5" ht="14.75">
      <c r="A19" s="111" t="s">
        <v>550</v>
      </c>
      <c r="B19" s="91">
        <f>IF(SUMIFS('EIA SEDS data'!$AE$20:$AE$119,'EIA SEDS data'!$B$20:$B$119,A19,'EIA SEDS data'!$A$20:$A$119,"exports")&gt;0, 1, 0)</f>
        <v>1</v>
      </c>
      <c r="C19" s="91">
        <f>SUMIFS('Cross border connections'!$R$4:$R$53,'Cross border connections'!$P$4:$P$53,Calculations!A19)</f>
        <v>3.8059213736856133E-2</v>
      </c>
      <c r="D19" s="91">
        <f t="shared" si="0"/>
        <v>3.8059213736856133E-2</v>
      </c>
      <c r="E19" s="91">
        <f t="shared" si="1"/>
        <v>7.2753988010277534E-2</v>
      </c>
    </row>
    <row r="20" spans="1:5" ht="14.75">
      <c r="A20" s="111" t="s">
        <v>551</v>
      </c>
      <c r="B20" s="91">
        <f>IF(SUMIFS('EIA SEDS data'!$AE$20:$AE$119,'EIA SEDS data'!$B$20:$B$119,A20,'EIA SEDS data'!$A$20:$A$119,"exports")&gt;0, 1, 0)</f>
        <v>0</v>
      </c>
      <c r="C20" s="91">
        <f>SUMIFS('Cross border connections'!$R$4:$R$53,'Cross border connections'!$P$4:$P$53,Calculations!A20)</f>
        <v>0</v>
      </c>
      <c r="D20" s="91">
        <f t="shared" si="0"/>
        <v>0</v>
      </c>
      <c r="E20" s="91">
        <f t="shared" si="1"/>
        <v>0</v>
      </c>
    </row>
    <row r="21" spans="1:5" ht="15.75" customHeight="1">
      <c r="A21" s="111" t="s">
        <v>552</v>
      </c>
      <c r="B21" s="91">
        <f>IF(SUMIFS('EIA SEDS data'!$AE$20:$AE$119,'EIA SEDS data'!$B$20:$B$119,A21,'EIA SEDS data'!$A$20:$A$119,"exports")&gt;0, 1, 0)</f>
        <v>0</v>
      </c>
      <c r="C21" s="91">
        <f>SUMIFS('Cross border connections'!$R$4:$R$53,'Cross border connections'!$P$4:$P$53,Calculations!A21)</f>
        <v>0</v>
      </c>
      <c r="D21" s="91">
        <f t="shared" si="0"/>
        <v>0</v>
      </c>
      <c r="E21" s="91">
        <f t="shared" si="1"/>
        <v>0</v>
      </c>
    </row>
    <row r="22" spans="1:5" ht="15.75" customHeight="1">
      <c r="A22" s="111" t="s">
        <v>555</v>
      </c>
      <c r="B22" s="91">
        <f>IF(SUMIFS('EIA SEDS data'!$AE$20:$AE$119,'EIA SEDS data'!$B$20:$B$119,A22,'EIA SEDS data'!$A$20:$A$119,"exports")&gt;0, 1, 0)</f>
        <v>0</v>
      </c>
      <c r="C22" s="91">
        <f>SUMIFS('Cross border connections'!$R$4:$R$53,'Cross border connections'!$P$4:$P$53,Calculations!A22)</f>
        <v>0</v>
      </c>
      <c r="D22" s="91">
        <f t="shared" si="0"/>
        <v>0</v>
      </c>
      <c r="E22" s="91">
        <f t="shared" si="1"/>
        <v>0</v>
      </c>
    </row>
    <row r="23" spans="1:5" ht="15.75" customHeight="1">
      <c r="A23" s="111" t="s">
        <v>554</v>
      </c>
      <c r="B23" s="91">
        <f>IF(SUMIFS('EIA SEDS data'!$AE$20:$AE$119,'EIA SEDS data'!$B$20:$B$119,A23,'EIA SEDS data'!$A$20:$A$119,"exports")&gt;0, 1, 0)</f>
        <v>0</v>
      </c>
      <c r="C23" s="91">
        <f>SUMIFS('Cross border connections'!$R$4:$R$53,'Cross border connections'!$P$4:$P$53,Calculations!A23)</f>
        <v>0</v>
      </c>
      <c r="D23" s="91">
        <f t="shared" si="0"/>
        <v>0</v>
      </c>
      <c r="E23" s="91">
        <f t="shared" si="1"/>
        <v>0</v>
      </c>
    </row>
    <row r="24" spans="1:5" ht="15.75" customHeight="1">
      <c r="A24" s="111" t="s">
        <v>553</v>
      </c>
      <c r="B24" s="91">
        <f>IF(SUMIFS('EIA SEDS data'!$AE$20:$AE$119,'EIA SEDS data'!$B$20:$B$119,A24,'EIA SEDS data'!$A$20:$A$119,"exports")&gt;0, 1, 0)</f>
        <v>1</v>
      </c>
      <c r="C24" s="91">
        <f>SUMIFS('Cross border connections'!$R$4:$R$53,'Cross border connections'!$P$4:$P$53,Calculations!A24)</f>
        <v>0</v>
      </c>
      <c r="D24" s="91">
        <f t="shared" si="0"/>
        <v>0</v>
      </c>
      <c r="E24" s="91">
        <f t="shared" si="1"/>
        <v>0</v>
      </c>
    </row>
    <row r="25" spans="1:5" ht="15.75" customHeight="1">
      <c r="A25" s="111" t="s">
        <v>556</v>
      </c>
      <c r="B25" s="91">
        <f>IF(SUMIFS('EIA SEDS data'!$AE$20:$AE$119,'EIA SEDS data'!$B$20:$B$119,A25,'EIA SEDS data'!$A$20:$A$119,"exports")&gt;0, 1, 0)</f>
        <v>1</v>
      </c>
      <c r="C25" s="91">
        <f>SUMIFS('Cross border connections'!$R$4:$R$53,'Cross border connections'!$P$4:$P$53,Calculations!A25)</f>
        <v>0</v>
      </c>
      <c r="D25" s="91">
        <f t="shared" si="0"/>
        <v>0</v>
      </c>
      <c r="E25" s="91">
        <f t="shared" si="1"/>
        <v>0</v>
      </c>
    </row>
    <row r="26" spans="1:5" ht="15.75" customHeight="1">
      <c r="A26" s="111" t="s">
        <v>557</v>
      </c>
      <c r="B26" s="91">
        <f>IF(SUMIFS('EIA SEDS data'!$AE$20:$AE$119,'EIA SEDS data'!$B$20:$B$119,A26,'EIA SEDS data'!$A$20:$A$119,"exports")&gt;0, 1, 0)</f>
        <v>0</v>
      </c>
      <c r="C26" s="91">
        <f>SUMIFS('Cross border connections'!$R$4:$R$53,'Cross border connections'!$P$4:$P$53,Calculations!A26)</f>
        <v>0</v>
      </c>
      <c r="D26" s="91">
        <f t="shared" si="0"/>
        <v>0</v>
      </c>
      <c r="E26" s="91">
        <f t="shared" si="1"/>
        <v>0</v>
      </c>
    </row>
    <row r="27" spans="1:5" ht="15.75" customHeight="1">
      <c r="A27" s="111" t="s">
        <v>559</v>
      </c>
      <c r="B27" s="91">
        <f>IF(SUMIFS('EIA SEDS data'!$AE$20:$AE$119,'EIA SEDS data'!$B$20:$B$119,A27,'EIA SEDS data'!$A$20:$A$119,"exports")&gt;0, 1, 0)</f>
        <v>0</v>
      </c>
      <c r="C27" s="91">
        <f>SUMIFS('Cross border connections'!$R$4:$R$53,'Cross border connections'!$P$4:$P$53,Calculations!A27)</f>
        <v>4.0729897543404234E-3</v>
      </c>
      <c r="D27" s="91">
        <f t="shared" si="0"/>
        <v>0</v>
      </c>
      <c r="E27" s="91">
        <f t="shared" si="1"/>
        <v>0</v>
      </c>
    </row>
    <row r="28" spans="1:5" ht="15.75" customHeight="1">
      <c r="A28" s="111" t="s">
        <v>558</v>
      </c>
      <c r="B28" s="91">
        <f>IF(SUMIFS('EIA SEDS data'!$AE$20:$AE$119,'EIA SEDS data'!$B$20:$B$119,A28,'EIA SEDS data'!$A$20:$A$119,"exports")&gt;0, 1, 0)</f>
        <v>1</v>
      </c>
      <c r="C28" s="91">
        <f>SUMIFS('Cross border connections'!$R$4:$R$53,'Cross border connections'!$P$4:$P$53,Calculations!A28)</f>
        <v>0</v>
      </c>
      <c r="D28" s="91">
        <f t="shared" si="0"/>
        <v>0</v>
      </c>
      <c r="E28" s="91">
        <f t="shared" si="1"/>
        <v>0</v>
      </c>
    </row>
    <row r="29" spans="1:5" ht="15.75" customHeight="1">
      <c r="A29" s="111" t="s">
        <v>560</v>
      </c>
      <c r="B29" s="91">
        <f>IF(SUMIFS('EIA SEDS data'!$AE$20:$AE$119,'EIA SEDS data'!$B$20:$B$119,A29,'EIA SEDS data'!$A$20:$A$119,"exports")&gt;0, 1, 0)</f>
        <v>1</v>
      </c>
      <c r="C29" s="91">
        <f>SUMIFS('Cross border connections'!$R$4:$R$53,'Cross border connections'!$P$4:$P$53,Calculations!A29)</f>
        <v>0</v>
      </c>
      <c r="D29" s="91">
        <f t="shared" si="0"/>
        <v>0</v>
      </c>
      <c r="E29" s="91">
        <f t="shared" si="1"/>
        <v>0</v>
      </c>
    </row>
    <row r="30" spans="1:5" ht="15.75" customHeight="1">
      <c r="A30" s="111" t="s">
        <v>567</v>
      </c>
      <c r="B30" s="91">
        <f>IF(SUMIFS('EIA SEDS data'!$AE$20:$AE$119,'EIA SEDS data'!$B$20:$B$119,A30,'EIA SEDS data'!$A$20:$A$119,"exports")&gt;0, 1, 0)</f>
        <v>0</v>
      </c>
      <c r="C30" s="91">
        <f>SUMIFS('Cross border connections'!$R$4:$R$53,'Cross border connections'!$P$4:$P$53,Calculations!A30)</f>
        <v>0</v>
      </c>
      <c r="D30" s="91">
        <f t="shared" si="0"/>
        <v>0</v>
      </c>
      <c r="E30" s="91">
        <f t="shared" si="1"/>
        <v>0</v>
      </c>
    </row>
    <row r="31" spans="1:5" ht="15.75" customHeight="1">
      <c r="A31" s="111" t="s">
        <v>568</v>
      </c>
      <c r="B31" s="91">
        <f>IF(SUMIFS('EIA SEDS data'!$AE$20:$AE$119,'EIA SEDS data'!$B$20:$B$119,A31,'EIA SEDS data'!$A$20:$A$119,"exports")&gt;0, 1, 0)</f>
        <v>1</v>
      </c>
      <c r="C31" s="91">
        <f>SUMIFS('Cross border connections'!$R$4:$R$53,'Cross border connections'!$P$4:$P$53,Calculations!A31)</f>
        <v>0</v>
      </c>
      <c r="D31" s="91">
        <f t="shared" si="0"/>
        <v>0</v>
      </c>
      <c r="E31" s="91">
        <f t="shared" si="1"/>
        <v>0</v>
      </c>
    </row>
    <row r="32" spans="1:5" ht="15.75" customHeight="1">
      <c r="A32" s="111" t="s">
        <v>561</v>
      </c>
      <c r="B32" s="91">
        <f>IF(SUMIFS('EIA SEDS data'!$AE$20:$AE$119,'EIA SEDS data'!$B$20:$B$119,A32,'EIA SEDS data'!$A$20:$A$119,"exports")&gt;0, 1, 0)</f>
        <v>1</v>
      </c>
      <c r="C32" s="91">
        <f>SUMIFS('Cross border connections'!$R$4:$R$53,'Cross border connections'!$P$4:$P$53,Calculations!A32)</f>
        <v>0</v>
      </c>
      <c r="D32" s="91">
        <f t="shared" si="0"/>
        <v>0</v>
      </c>
      <c r="E32" s="91">
        <f t="shared" si="1"/>
        <v>0</v>
      </c>
    </row>
    <row r="33" spans="1:5" ht="15.75" customHeight="1">
      <c r="A33" s="111" t="s">
        <v>563</v>
      </c>
      <c r="B33" s="91">
        <f>IF(SUMIFS('EIA SEDS data'!$AE$20:$AE$119,'EIA SEDS data'!$B$20:$B$119,A33,'EIA SEDS data'!$A$20:$A$119,"exports")&gt;0, 1, 0)</f>
        <v>1</v>
      </c>
      <c r="C33" s="91">
        <f>SUMIFS('Cross border connections'!$R$4:$R$53,'Cross border connections'!$P$4:$P$53,Calculations!A33)</f>
        <v>0</v>
      </c>
      <c r="D33" s="91">
        <f t="shared" si="0"/>
        <v>0</v>
      </c>
      <c r="E33" s="91">
        <f t="shared" si="1"/>
        <v>0</v>
      </c>
    </row>
    <row r="34" spans="1:5" ht="15.75" customHeight="1">
      <c r="A34" s="111" t="s">
        <v>564</v>
      </c>
      <c r="B34" s="91">
        <f>IF(SUMIFS('EIA SEDS data'!$AE$20:$AE$119,'EIA SEDS data'!$B$20:$B$119,A34,'EIA SEDS data'!$A$20:$A$119,"exports")&gt;0, 1, 0)</f>
        <v>0</v>
      </c>
      <c r="C34" s="91">
        <f>SUMIFS('Cross border connections'!$R$4:$R$53,'Cross border connections'!$P$4:$P$53,Calculations!A34)</f>
        <v>0</v>
      </c>
      <c r="D34" s="91">
        <f t="shared" si="0"/>
        <v>0</v>
      </c>
      <c r="E34" s="91">
        <f t="shared" si="1"/>
        <v>0</v>
      </c>
    </row>
    <row r="35" spans="1:5" ht="15.75" customHeight="1">
      <c r="A35" s="111" t="s">
        <v>565</v>
      </c>
      <c r="B35" s="91">
        <f>IF(SUMIFS('EIA SEDS data'!$AE$20:$AE$119,'EIA SEDS data'!$B$20:$B$119,A35,'EIA SEDS data'!$A$20:$A$119,"exports")&gt;0, 1, 0)</f>
        <v>1</v>
      </c>
      <c r="C35" s="91">
        <f>SUMIFS('Cross border connections'!$R$4:$R$53,'Cross border connections'!$P$4:$P$53,Calculations!A35)</f>
        <v>0</v>
      </c>
      <c r="D35" s="91">
        <f t="shared" si="0"/>
        <v>0</v>
      </c>
      <c r="E35" s="91">
        <f t="shared" si="1"/>
        <v>0</v>
      </c>
    </row>
    <row r="36" spans="1:5" ht="15.75" customHeight="1">
      <c r="A36" s="111" t="s">
        <v>562</v>
      </c>
      <c r="B36" s="91">
        <f>IF(SUMIFS('EIA SEDS data'!$AE$20:$AE$119,'EIA SEDS data'!$B$20:$B$119,A36,'EIA SEDS data'!$A$20:$A$119,"exports")&gt;0, 1, 0)</f>
        <v>0</v>
      </c>
      <c r="C36" s="91">
        <f>SUMIFS('Cross border connections'!$R$4:$R$53,'Cross border connections'!$P$4:$P$53,Calculations!A36)</f>
        <v>0</v>
      </c>
      <c r="D36" s="91">
        <f t="shared" si="0"/>
        <v>0</v>
      </c>
      <c r="E36" s="91">
        <f t="shared" si="1"/>
        <v>0</v>
      </c>
    </row>
    <row r="37" spans="1:5" ht="15.75" customHeight="1">
      <c r="A37" s="111" t="s">
        <v>566</v>
      </c>
      <c r="B37" s="91">
        <f>IF(SUMIFS('EIA SEDS data'!$AE$20:$AE$119,'EIA SEDS data'!$B$20:$B$119,A37,'EIA SEDS data'!$A$20:$A$119,"exports")&gt;0, 1, 0)</f>
        <v>0</v>
      </c>
      <c r="C37" s="91">
        <f>SUMIFS('Cross border connections'!$R$4:$R$53,'Cross border connections'!$P$4:$P$53,Calculations!A37)</f>
        <v>0</v>
      </c>
      <c r="D37" s="91">
        <f t="shared" si="0"/>
        <v>0</v>
      </c>
      <c r="E37" s="91">
        <f t="shared" si="1"/>
        <v>0</v>
      </c>
    </row>
    <row r="38" spans="1:5" ht="15.75" customHeight="1">
      <c r="A38" s="111" t="s">
        <v>569</v>
      </c>
      <c r="B38" s="91">
        <f>IF(SUMIFS('EIA SEDS data'!$AE$20:$AE$119,'EIA SEDS data'!$B$20:$B$119,A38,'EIA SEDS data'!$A$20:$A$119,"exports")&gt;0, 1, 0)</f>
        <v>0</v>
      </c>
      <c r="C38" s="91">
        <f>SUMIFS('Cross border connections'!$R$4:$R$53,'Cross border connections'!$P$4:$P$53,Calculations!A38)</f>
        <v>0</v>
      </c>
      <c r="D38" s="91">
        <f t="shared" si="0"/>
        <v>0</v>
      </c>
      <c r="E38" s="91">
        <f t="shared" si="1"/>
        <v>0</v>
      </c>
    </row>
    <row r="39" spans="1:5" ht="15.75" customHeight="1">
      <c r="A39" s="111" t="s">
        <v>570</v>
      </c>
      <c r="B39" s="91">
        <f>IF(SUMIFS('EIA SEDS data'!$AE$20:$AE$119,'EIA SEDS data'!$B$20:$B$119,A39,'EIA SEDS data'!$A$20:$A$119,"exports")&gt;0, 1, 0)</f>
        <v>1</v>
      </c>
      <c r="C39" s="91">
        <f>SUMIFS('Cross border connections'!$R$4:$R$53,'Cross border connections'!$P$4:$P$53,Calculations!A39)</f>
        <v>0</v>
      </c>
      <c r="D39" s="91">
        <f t="shared" si="0"/>
        <v>0</v>
      </c>
      <c r="E39" s="91">
        <f t="shared" si="1"/>
        <v>0</v>
      </c>
    </row>
    <row r="40" spans="1:5" ht="15.75" customHeight="1">
      <c r="A40" s="111" t="s">
        <v>571</v>
      </c>
      <c r="B40" s="91">
        <f>IF(SUMIFS('EIA SEDS data'!$AE$20:$AE$119,'EIA SEDS data'!$B$20:$B$119,A40,'EIA SEDS data'!$A$20:$A$119,"exports")&gt;0, 1, 0)</f>
        <v>1</v>
      </c>
      <c r="C40" s="91">
        <f>SUMIFS('Cross border connections'!$R$4:$R$53,'Cross border connections'!$P$4:$P$53,Calculations!A40)</f>
        <v>0</v>
      </c>
      <c r="D40" s="91">
        <f t="shared" si="0"/>
        <v>0</v>
      </c>
      <c r="E40" s="91">
        <f t="shared" si="1"/>
        <v>0</v>
      </c>
    </row>
    <row r="41" spans="1:5" ht="15.75" customHeight="1">
      <c r="A41" s="111" t="s">
        <v>572</v>
      </c>
      <c r="B41" s="91">
        <f>IF(SUMIFS('EIA SEDS data'!$AE$20:$AE$119,'EIA SEDS data'!$B$20:$B$119,A41,'EIA SEDS data'!$A$20:$A$119,"exports")&gt;0, 1, 0)</f>
        <v>1</v>
      </c>
      <c r="C41" s="91">
        <f>SUMIFS('Cross border connections'!$R$4:$R$53,'Cross border connections'!$P$4:$P$53,Calculations!A41)</f>
        <v>0</v>
      </c>
      <c r="D41" s="91">
        <f t="shared" si="0"/>
        <v>0</v>
      </c>
      <c r="E41" s="91">
        <f t="shared" si="1"/>
        <v>0</v>
      </c>
    </row>
    <row r="42" spans="1:5" ht="15.75" customHeight="1">
      <c r="A42" s="111" t="s">
        <v>573</v>
      </c>
      <c r="B42" s="91">
        <f>IF(SUMIFS('EIA SEDS data'!$AE$20:$AE$119,'EIA SEDS data'!$B$20:$B$119,A42,'EIA SEDS data'!$A$20:$A$119,"exports")&gt;0, 1, 0)</f>
        <v>1</v>
      </c>
      <c r="C42" s="91">
        <f>SUMIFS('Cross border connections'!$R$4:$R$53,'Cross border connections'!$P$4:$P$53,Calculations!A42)</f>
        <v>0</v>
      </c>
      <c r="D42" s="91">
        <f t="shared" si="0"/>
        <v>0</v>
      </c>
      <c r="E42" s="91">
        <f t="shared" si="1"/>
        <v>0</v>
      </c>
    </row>
    <row r="43" spans="1:5" ht="15.75" customHeight="1">
      <c r="A43" s="111" t="s">
        <v>574</v>
      </c>
      <c r="B43" s="91">
        <f>IF(SUMIFS('EIA SEDS data'!$AE$20:$AE$119,'EIA SEDS data'!$B$20:$B$119,A43,'EIA SEDS data'!$A$20:$A$119,"exports")&gt;0, 1, 0)</f>
        <v>1</v>
      </c>
      <c r="C43" s="91">
        <f>SUMIFS('Cross border connections'!$R$4:$R$53,'Cross border connections'!$P$4:$P$53,Calculations!A43)</f>
        <v>0</v>
      </c>
      <c r="D43" s="91">
        <f t="shared" si="0"/>
        <v>0</v>
      </c>
      <c r="E43" s="91">
        <f t="shared" si="1"/>
        <v>0</v>
      </c>
    </row>
    <row r="44" spans="1:5" ht="15.75" customHeight="1">
      <c r="A44" s="111" t="s">
        <v>575</v>
      </c>
      <c r="B44" s="91">
        <f>IF(SUMIFS('EIA SEDS data'!$AE$20:$AE$119,'EIA SEDS data'!$B$20:$B$119,A44,'EIA SEDS data'!$A$20:$A$119,"exports")&gt;0, 1, 0)</f>
        <v>0</v>
      </c>
      <c r="C44" s="91">
        <f>SUMIFS('Cross border connections'!$R$4:$R$53,'Cross border connections'!$P$4:$P$53,Calculations!A44)</f>
        <v>0</v>
      </c>
      <c r="D44" s="91">
        <f t="shared" si="0"/>
        <v>0</v>
      </c>
      <c r="E44" s="91">
        <f t="shared" si="1"/>
        <v>0</v>
      </c>
    </row>
    <row r="45" spans="1:5" ht="15.75" customHeight="1">
      <c r="A45" s="111" t="s">
        <v>576</v>
      </c>
      <c r="B45" s="91">
        <f>IF(SUMIFS('EIA SEDS data'!$AE$20:$AE$119,'EIA SEDS data'!$B$20:$B$119,A45,'EIA SEDS data'!$A$20:$A$119,"exports")&gt;0, 1, 0)</f>
        <v>0</v>
      </c>
      <c r="C45" s="91">
        <f>SUMIFS('Cross border connections'!$R$4:$R$53,'Cross border connections'!$P$4:$P$53,Calculations!A45)</f>
        <v>0</v>
      </c>
      <c r="D45" s="91">
        <f t="shared" si="0"/>
        <v>0</v>
      </c>
      <c r="E45" s="91">
        <f t="shared" si="1"/>
        <v>0</v>
      </c>
    </row>
    <row r="46" spans="1:5" ht="15.75" customHeight="1">
      <c r="A46" s="111" t="s">
        <v>577</v>
      </c>
      <c r="B46" s="91">
        <f>IF(SUMIFS('EIA SEDS data'!$AE$20:$AE$119,'EIA SEDS data'!$B$20:$B$119,A46,'EIA SEDS data'!$A$20:$A$119,"exports")&gt;0, 1, 0)</f>
        <v>0</v>
      </c>
      <c r="C46" s="91">
        <f>SUMIFS('Cross border connections'!$R$4:$R$53,'Cross border connections'!$P$4:$P$53,Calculations!A46)</f>
        <v>0.47280498246788705</v>
      </c>
      <c r="D46" s="91">
        <f t="shared" si="0"/>
        <v>0</v>
      </c>
      <c r="E46" s="91">
        <f t="shared" si="1"/>
        <v>0</v>
      </c>
    </row>
    <row r="47" spans="1:5" ht="15.75" customHeight="1">
      <c r="A47" s="111" t="s">
        <v>578</v>
      </c>
      <c r="B47" s="91">
        <f>IF(SUMIFS('EIA SEDS data'!$AE$20:$AE$119,'EIA SEDS data'!$B$20:$B$119,A47,'EIA SEDS data'!$A$20:$A$119,"exports")&gt;0, 1, 0)</f>
        <v>1</v>
      </c>
      <c r="C47" s="91">
        <f>SUMIFS('Cross border connections'!$R$4:$R$53,'Cross border connections'!$P$4:$P$53,Calculations!A47)</f>
        <v>0</v>
      </c>
      <c r="D47" s="91">
        <f t="shared" si="0"/>
        <v>0</v>
      </c>
      <c r="E47" s="91">
        <f t="shared" si="1"/>
        <v>0</v>
      </c>
    </row>
    <row r="48" spans="1:5" ht="15.75" customHeight="1">
      <c r="A48" s="111" t="s">
        <v>580</v>
      </c>
      <c r="B48" s="91">
        <f>IF(SUMIFS('EIA SEDS data'!$AE$20:$AE$119,'EIA SEDS data'!$B$20:$B$119,A48,'EIA SEDS data'!$A$20:$A$119,"exports")&gt;0, 1, 0)</f>
        <v>0</v>
      </c>
      <c r="C48" s="91">
        <f>SUMIFS('Cross border connections'!$R$4:$R$53,'Cross border connections'!$P$4:$P$53,Calculations!A48)</f>
        <v>0</v>
      </c>
      <c r="D48" s="91">
        <f t="shared" si="0"/>
        <v>0</v>
      </c>
      <c r="E48" s="91">
        <f t="shared" si="1"/>
        <v>0</v>
      </c>
    </row>
    <row r="49" spans="1:33" ht="15.75" customHeight="1">
      <c r="A49" s="111" t="s">
        <v>579</v>
      </c>
      <c r="B49" s="91">
        <f>IF(SUMIFS('EIA SEDS data'!$AE$20:$AE$119,'EIA SEDS data'!$B$20:$B$119,A49,'EIA SEDS data'!$A$20:$A$119,"exports")&gt;0, 1, 0)</f>
        <v>1</v>
      </c>
      <c r="C49" s="91">
        <f>SUMIFS('Cross border connections'!$R$4:$R$53,'Cross border connections'!$P$4:$P$53,Calculations!A49)</f>
        <v>0</v>
      </c>
      <c r="D49" s="91">
        <f t="shared" si="0"/>
        <v>0</v>
      </c>
      <c r="E49" s="91">
        <f t="shared" si="1"/>
        <v>0</v>
      </c>
    </row>
    <row r="50" spans="1:33" ht="15.75" customHeight="1">
      <c r="A50" s="111" t="s">
        <v>581</v>
      </c>
      <c r="B50" s="91">
        <f>IF(SUMIFS('EIA SEDS data'!$AE$20:$AE$119,'EIA SEDS data'!$B$20:$B$119,A50,'EIA SEDS data'!$A$20:$A$119,"exports")&gt;0, 1, 0)</f>
        <v>1</v>
      </c>
      <c r="C50" s="91">
        <f>SUMIFS('Cross border connections'!$R$4:$R$53,'Cross border connections'!$P$4:$P$53,Calculations!A50)</f>
        <v>0</v>
      </c>
      <c r="D50" s="91">
        <f t="shared" si="0"/>
        <v>0</v>
      </c>
      <c r="E50" s="91">
        <f t="shared" si="1"/>
        <v>0</v>
      </c>
    </row>
    <row r="51" spans="1:33" ht="15.75" customHeight="1">
      <c r="A51" s="111" t="s">
        <v>583</v>
      </c>
      <c r="B51" s="91">
        <f>IF(SUMIFS('EIA SEDS data'!$AE$20:$AE$119,'EIA SEDS data'!$B$20:$B$119,A51,'EIA SEDS data'!$A$20:$A$119,"exports")&gt;0, 1, 0)</f>
        <v>0</v>
      </c>
      <c r="C51" s="91">
        <f>SUMIFS('Cross border connections'!$R$4:$R$53,'Cross border connections'!$P$4:$P$53,Calculations!A51)</f>
        <v>0</v>
      </c>
      <c r="D51" s="91">
        <f t="shared" si="0"/>
        <v>0</v>
      </c>
      <c r="E51" s="91">
        <f t="shared" si="1"/>
        <v>0</v>
      </c>
    </row>
    <row r="52" spans="1:33" ht="15.75" customHeight="1">
      <c r="A52" s="111" t="s">
        <v>582</v>
      </c>
      <c r="B52" s="91">
        <f>IF(SUMIFS('EIA SEDS data'!$AE$20:$AE$119,'EIA SEDS data'!$B$20:$B$119,A52,'EIA SEDS data'!$A$20:$A$119,"exports")&gt;0, 1, 0)</f>
        <v>1</v>
      </c>
      <c r="C52" s="91">
        <f>SUMIFS('Cross border connections'!$R$4:$R$53,'Cross border connections'!$P$4:$P$53,Calculations!A52)</f>
        <v>0</v>
      </c>
      <c r="D52" s="91">
        <f t="shared" si="0"/>
        <v>0</v>
      </c>
      <c r="E52" s="91">
        <f t="shared" si="1"/>
        <v>0</v>
      </c>
    </row>
    <row r="53" spans="1:33" ht="15.75" customHeight="1">
      <c r="A53" s="111" t="s">
        <v>584</v>
      </c>
      <c r="B53" s="91">
        <f>IF(SUMIFS('EIA SEDS data'!$AE$20:$AE$119,'EIA SEDS data'!$B$20:$B$119,A53,'EIA SEDS data'!$A$20:$A$119,"exports")&gt;0, 1, 0)</f>
        <v>1</v>
      </c>
      <c r="C53" s="91">
        <f>SUMIFS('Cross border connections'!$R$4:$R$53,'Cross border connections'!$P$4:$P$53,Calculations!A53)</f>
        <v>0</v>
      </c>
      <c r="D53" s="91">
        <f t="shared" si="0"/>
        <v>0</v>
      </c>
      <c r="E53" s="91">
        <f t="shared" si="1"/>
        <v>0</v>
      </c>
    </row>
    <row r="54" spans="1:33" ht="15.75" customHeight="1">
      <c r="A54" s="112" t="s">
        <v>617</v>
      </c>
      <c r="B54" s="95">
        <f>SUM(B3:B53)</f>
        <v>25</v>
      </c>
      <c r="C54" s="95">
        <f>SUM(C3:C53)</f>
        <v>1</v>
      </c>
      <c r="D54" s="95">
        <f>SUM(D3:D53)</f>
        <v>0.5231220277777725</v>
      </c>
      <c r="E54" s="95">
        <f>SUM(E3:E53)</f>
        <v>1</v>
      </c>
    </row>
    <row r="55" spans="1:33" ht="15.75" customHeight="1">
      <c r="A55" s="95"/>
    </row>
    <row r="56" spans="1:33" ht="15.75" customHeight="1"/>
    <row r="57" spans="1:33" ht="15.75" customHeight="1">
      <c r="A57" s="97" t="s">
        <v>659</v>
      </c>
      <c r="B57" s="113"/>
      <c r="C57" s="113"/>
      <c r="D57" s="113"/>
      <c r="E57" s="113"/>
    </row>
    <row r="58" spans="1:33" ht="15.75" customHeight="1">
      <c r="A58" s="91" t="s">
        <v>660</v>
      </c>
    </row>
    <row r="59" spans="1:33" ht="15.75" customHeight="1">
      <c r="A59" s="111"/>
      <c r="B59" s="91">
        <v>2019</v>
      </c>
      <c r="C59" s="91">
        <f t="shared" ref="C59:M59" si="2">B59+1</f>
        <v>2020</v>
      </c>
      <c r="D59" s="91">
        <f t="shared" si="2"/>
        <v>2021</v>
      </c>
      <c r="E59" s="91">
        <f t="shared" si="2"/>
        <v>2022</v>
      </c>
      <c r="F59" s="91">
        <f t="shared" si="2"/>
        <v>2023</v>
      </c>
      <c r="G59" s="91">
        <f t="shared" si="2"/>
        <v>2024</v>
      </c>
      <c r="H59" s="91">
        <f t="shared" si="2"/>
        <v>2025</v>
      </c>
      <c r="I59" s="91">
        <f t="shared" si="2"/>
        <v>2026</v>
      </c>
      <c r="J59" s="91">
        <f t="shared" si="2"/>
        <v>2027</v>
      </c>
      <c r="K59" s="91">
        <f t="shared" si="2"/>
        <v>2028</v>
      </c>
      <c r="L59" s="91">
        <f t="shared" si="2"/>
        <v>2029</v>
      </c>
      <c r="M59" s="91">
        <f t="shared" si="2"/>
        <v>2030</v>
      </c>
    </row>
    <row r="60" spans="1:33" ht="15.75" customHeight="1">
      <c r="A60" s="111" t="s">
        <v>98</v>
      </c>
      <c r="B60" s="91">
        <f>SUMIFS('ReEDs Generation Data'!G$729:G$1448,'ReEDs Generation Data'!$E$729:$E$1448,Calculations!$A60)</f>
        <v>0.31983777380896644</v>
      </c>
      <c r="C60" s="91">
        <f>SUMIFS('ReEDs Generation Data'!H$729:H$1448,'ReEDs Generation Data'!$E$729:$E$1448,Calculations!$A60)</f>
        <v>0.32224084201035796</v>
      </c>
      <c r="D60" s="91">
        <f>SUMIFS('ReEDs Generation Data'!I$729:I$1448,'ReEDs Generation Data'!$E$729:$E$1448,Calculations!$A60)</f>
        <v>0.32411919488335927</v>
      </c>
      <c r="E60" s="91">
        <f>SUMIFS('ReEDs Generation Data'!J$729:J$1448,'ReEDs Generation Data'!$E$729:$E$1448,Calculations!$A60)</f>
        <v>0.32607211411440101</v>
      </c>
      <c r="F60" s="91">
        <f>SUMIFS('ReEDs Generation Data'!K$729:K$1448,'ReEDs Generation Data'!$E$729:$E$1448,Calculations!$A60)</f>
        <v>0.35246989182438698</v>
      </c>
      <c r="G60" s="91">
        <f>SUMIFS('ReEDs Generation Data'!L$729:L$1448,'ReEDs Generation Data'!$E$729:$E$1448,Calculations!$A60)</f>
        <v>0.38298058920727845</v>
      </c>
      <c r="H60" s="91">
        <f>SUMIFS('ReEDs Generation Data'!M$729:M$1448,'ReEDs Generation Data'!$E$729:$E$1448,Calculations!$A60)</f>
        <v>0.33949049843182055</v>
      </c>
      <c r="I60" s="91">
        <f>SUMIFS('ReEDs Generation Data'!N$729:N$1448,'ReEDs Generation Data'!$E$729:$E$1448,Calculations!$A60)</f>
        <v>0.30277045482640397</v>
      </c>
      <c r="J60" s="91">
        <f>SUMIFS('ReEDs Generation Data'!O$729:O$1448,'ReEDs Generation Data'!$E$729:$E$1448,Calculations!$A60)</f>
        <v>0.29533954812933916</v>
      </c>
      <c r="K60" s="91">
        <f>SUMIFS('ReEDs Generation Data'!P$729:P$1448,'ReEDs Generation Data'!$E$729:$E$1448,Calculations!$A60)</f>
        <v>0.28791717107986414</v>
      </c>
      <c r="L60" s="91">
        <f>SUMIFS('ReEDs Generation Data'!Q$729:Q$1448,'ReEDs Generation Data'!$E$729:$E$1448,Calculations!$A60)</f>
        <v>0.28931110243665586</v>
      </c>
      <c r="M60" s="91">
        <f>SUMIFS('ReEDs Generation Data'!R$729:R$1448,'ReEDs Generation Data'!$E$729:$E$1448,Calculations!$A60)</f>
        <v>0.29072542372415128</v>
      </c>
    </row>
    <row r="61" spans="1:33" ht="15.75" customHeight="1">
      <c r="A61" s="111" t="s">
        <v>633</v>
      </c>
      <c r="B61" s="91">
        <f>SUMIFS('ReEDs Generation Data'!G$729:G$1448,'ReEDs Generation Data'!$E$729:$E$1448,Calculations!$A61)</f>
        <v>0.36755074463117376</v>
      </c>
      <c r="C61" s="91">
        <f>SUMIFS('ReEDs Generation Data'!H$729:H$1448,'ReEDs Generation Data'!$E$729:$E$1448,Calculations!$A61)</f>
        <v>0.34992779257651391</v>
      </c>
      <c r="D61" s="91">
        <f>SUMIFS('ReEDs Generation Data'!I$729:I$1448,'ReEDs Generation Data'!$E$729:$E$1448,Calculations!$A61)</f>
        <v>0.33985964711614114</v>
      </c>
      <c r="E61" s="91">
        <f>SUMIFS('ReEDs Generation Data'!J$729:J$1448,'ReEDs Generation Data'!$E$729:$E$1448,Calculations!$A61)</f>
        <v>0.32925498290015598</v>
      </c>
      <c r="F61" s="91">
        <f>SUMIFS('ReEDs Generation Data'!K$729:K$1448,'ReEDs Generation Data'!$E$729:$E$1448,Calculations!$A61)</f>
        <v>0.27842914793854517</v>
      </c>
      <c r="G61" s="91">
        <f>SUMIFS('ReEDs Generation Data'!L$729:L$1448,'ReEDs Generation Data'!$E$729:$E$1448,Calculations!$A61)</f>
        <v>0.22067142338743248</v>
      </c>
      <c r="H61" s="91">
        <f>SUMIFS('ReEDs Generation Data'!M$729:M$1448,'ReEDs Generation Data'!$E$729:$E$1448,Calculations!$A61)</f>
        <v>0.29268074444468711</v>
      </c>
      <c r="I61" s="91">
        <f>SUMIFS('ReEDs Generation Data'!N$729:N$1448,'ReEDs Generation Data'!$E$729:$E$1448,Calculations!$A61)</f>
        <v>0.35332117894685394</v>
      </c>
      <c r="J61" s="91">
        <f>SUMIFS('ReEDs Generation Data'!O$729:O$1448,'ReEDs Generation Data'!$E$729:$E$1448,Calculations!$A61)</f>
        <v>0.35636699784584652</v>
      </c>
      <c r="K61" s="91">
        <f>SUMIFS('ReEDs Generation Data'!P$729:P$1448,'ReEDs Generation Data'!$E$729:$E$1448,Calculations!$A61)</f>
        <v>0.35941083703914928</v>
      </c>
      <c r="L61" s="91">
        <f>SUMIFS('ReEDs Generation Data'!Q$729:Q$1448,'ReEDs Generation Data'!$E$729:$E$1448,Calculations!$A61)</f>
        <v>0.35447774574955987</v>
      </c>
      <c r="M61" s="91">
        <f>SUMIFS('ReEDs Generation Data'!R$729:R$1448,'ReEDs Generation Data'!$E$729:$E$1448,Calculations!$A61)</f>
        <v>0.34948484696282361</v>
      </c>
      <c r="N61" s="111"/>
      <c r="O61" s="111"/>
      <c r="P61" s="111"/>
      <c r="Q61" s="111"/>
      <c r="R61" s="111"/>
      <c r="S61" s="111"/>
      <c r="T61" s="111"/>
      <c r="U61" s="111"/>
      <c r="V61" s="111"/>
      <c r="W61" s="111"/>
      <c r="X61" s="111"/>
      <c r="Y61" s="111"/>
      <c r="Z61" s="111"/>
      <c r="AA61" s="111"/>
      <c r="AB61" s="111"/>
      <c r="AC61" s="111"/>
      <c r="AD61" s="111"/>
      <c r="AE61" s="111"/>
      <c r="AF61" s="111"/>
      <c r="AG61" s="111"/>
    </row>
    <row r="62" spans="1:33" ht="15.75" customHeight="1">
      <c r="A62" s="111" t="s">
        <v>99</v>
      </c>
      <c r="B62" s="91">
        <f>SUMIFS('ReEDs Generation Data'!G$729:G$1448,'ReEDs Generation Data'!$E$729:$E$1448,Calculations!$A62)</f>
        <v>0.24187606370173884</v>
      </c>
      <c r="C62" s="91">
        <f>SUMIFS('ReEDs Generation Data'!H$729:H$1448,'ReEDs Generation Data'!$E$729:$E$1448,Calculations!$A62)</f>
        <v>0.25338546658296035</v>
      </c>
      <c r="D62" s="91">
        <f>SUMIFS('ReEDs Generation Data'!I$729:I$1448,'ReEDs Generation Data'!$E$729:$E$1448,Calculations!$A62)</f>
        <v>0.25946888603666174</v>
      </c>
      <c r="E62" s="91">
        <f>SUMIFS('ReEDs Generation Data'!J$729:J$1448,'ReEDs Generation Data'!$E$729:$E$1448,Calculations!$A62)</f>
        <v>0.26588047540960835</v>
      </c>
      <c r="F62" s="91">
        <f>SUMIFS('ReEDs Generation Data'!K$729:K$1448,'ReEDs Generation Data'!$E$729:$E$1448,Calculations!$A62)</f>
        <v>0.28164925728532336</v>
      </c>
      <c r="G62" s="91">
        <f>SUMIFS('ReEDs Generation Data'!L$729:L$1448,'ReEDs Generation Data'!$E$729:$E$1448,Calculations!$A62)</f>
        <v>0.29977241437050811</v>
      </c>
      <c r="H62" s="91">
        <f>SUMIFS('ReEDs Generation Data'!M$729:M$1448,'ReEDs Generation Data'!$E$729:$E$1448,Calculations!$A62)</f>
        <v>0.27470752097450113</v>
      </c>
      <c r="I62" s="91">
        <f>SUMIFS('ReEDs Generation Data'!N$729:N$1448,'ReEDs Generation Data'!$E$729:$E$1448,Calculations!$A62)</f>
        <v>0.25357164142970734</v>
      </c>
      <c r="J62" s="91">
        <f>SUMIFS('ReEDs Generation Data'!O$729:O$1448,'ReEDs Generation Data'!$E$729:$E$1448,Calculations!$A62)</f>
        <v>0.25340852794645602</v>
      </c>
      <c r="K62" s="91">
        <f>SUMIFS('ReEDs Generation Data'!P$729:P$1448,'ReEDs Generation Data'!$E$729:$E$1448,Calculations!$A62)</f>
        <v>0.2532460033068214</v>
      </c>
      <c r="L62" s="91">
        <f>SUMIFS('ReEDs Generation Data'!Q$729:Q$1448,'ReEDs Generation Data'!$E$729:$E$1448,Calculations!$A62)</f>
        <v>0.25472149496005192</v>
      </c>
      <c r="M62" s="91">
        <f>SUMIFS('ReEDs Generation Data'!R$729:R$1448,'ReEDs Generation Data'!$E$729:$E$1448,Calculations!$A62)</f>
        <v>0.25621528486504941</v>
      </c>
    </row>
    <row r="63" spans="1:33" ht="15.75" customHeight="1">
      <c r="A63" s="111" t="s">
        <v>101</v>
      </c>
      <c r="B63" s="91">
        <f>SUMIFS('ReEDs Generation Data'!G$729:G$1448,'ReEDs Generation Data'!$E$729:$E$1448,Calculations!$A63)</f>
        <v>4.5559428895201766E-2</v>
      </c>
      <c r="C63" s="91">
        <f>SUMIFS('ReEDs Generation Data'!H$729:H$1448,'ReEDs Generation Data'!$E$729:$E$1448,Calculations!$A63)</f>
        <v>4.7856687442054756E-2</v>
      </c>
      <c r="D63" s="91">
        <f>SUMIFS('ReEDs Generation Data'!I$729:I$1448,'ReEDs Generation Data'!$E$729:$E$1448,Calculations!$A63)</f>
        <v>4.9065772835563362E-2</v>
      </c>
      <c r="E63" s="91">
        <f>SUMIFS('ReEDs Generation Data'!J$729:J$1448,'ReEDs Generation Data'!$E$729:$E$1448,Calculations!$A63)</f>
        <v>5.0338473290514843E-2</v>
      </c>
      <c r="F63" s="91">
        <f>SUMIFS('ReEDs Generation Data'!K$729:K$1448,'ReEDs Generation Data'!$E$729:$E$1448,Calculations!$A63)</f>
        <v>5.3594603639533965E-2</v>
      </c>
      <c r="G63" s="91">
        <f>SUMIFS('ReEDs Generation Data'!L$729:L$1448,'ReEDs Generation Data'!$E$729:$E$1448,Calculations!$A63)</f>
        <v>5.7301386866975272E-2</v>
      </c>
      <c r="H63" s="91">
        <f>SUMIFS('ReEDs Generation Data'!M$729:M$1448,'ReEDs Generation Data'!$E$729:$E$1448,Calculations!$A63)</f>
        <v>5.2418529766128097E-2</v>
      </c>
      <c r="I63" s="91">
        <f>SUMIFS('ReEDs Generation Data'!N$729:N$1448,'ReEDs Generation Data'!$E$729:$E$1448,Calculations!$A63)</f>
        <v>4.8306166836079259E-2</v>
      </c>
      <c r="J63" s="91">
        <f>SUMIFS('ReEDs Generation Data'!O$729:O$1448,'ReEDs Generation Data'!$E$729:$E$1448,Calculations!$A63)</f>
        <v>4.8283221028000305E-2</v>
      </c>
      <c r="K63" s="91">
        <f>SUMIFS('ReEDs Generation Data'!P$729:P$1448,'ReEDs Generation Data'!$E$729:$E$1448,Calculations!$A63)</f>
        <v>4.8260298312728427E-2</v>
      </c>
      <c r="L63" s="91">
        <f>SUMIFS('ReEDs Generation Data'!Q$729:Q$1448,'ReEDs Generation Data'!$E$729:$E$1448,Calculations!$A63)</f>
        <v>4.8573428625983607E-2</v>
      </c>
      <c r="M63" s="91">
        <f>SUMIFS('ReEDs Generation Data'!R$729:R$1448,'ReEDs Generation Data'!$E$729:$E$1448,Calculations!$A63)</f>
        <v>4.889040417653373E-2</v>
      </c>
    </row>
    <row r="64" spans="1:33" ht="15.75" customHeight="1">
      <c r="A64" s="111" t="s">
        <v>100</v>
      </c>
      <c r="B64" s="91">
        <f>SUMIFS('ReEDs Generation Data'!G$729:G$1448,'ReEDs Generation Data'!$E$729:$E$1448,Calculations!$A64)</f>
        <v>2.1756987738748464E-2</v>
      </c>
      <c r="C64" s="91">
        <f>SUMIFS('ReEDs Generation Data'!H$729:H$1448,'ReEDs Generation Data'!$E$729:$E$1448,Calculations!$A64)</f>
        <v>2.2782523523117906E-2</v>
      </c>
      <c r="D64" s="91">
        <f>SUMIFS('ReEDs Generation Data'!I$729:I$1448,'ReEDs Generation Data'!$E$729:$E$1448,Calculations!$A64)</f>
        <v>2.2460738844939852E-2</v>
      </c>
      <c r="E64" s="91">
        <f>SUMIFS('ReEDs Generation Data'!J$729:J$1448,'ReEDs Generation Data'!$E$729:$E$1448,Calculations!$A64)</f>
        <v>2.2145267976546257E-2</v>
      </c>
      <c r="F64" s="91">
        <f>SUMIFS('ReEDs Generation Data'!K$729:K$1448,'ReEDs Generation Data'!$E$729:$E$1448,Calculations!$A64)</f>
        <v>2.0550493266911458E-2</v>
      </c>
      <c r="G64" s="91">
        <f>SUMIFS('ReEDs Generation Data'!L$729:L$1448,'ReEDs Generation Data'!$E$729:$E$1448,Calculations!$A64)</f>
        <v>1.9139450239740292E-2</v>
      </c>
      <c r="H64" s="91">
        <f>SUMIFS('ReEDs Generation Data'!M$729:M$1448,'ReEDs Generation Data'!$E$729:$E$1448,Calculations!$A64)</f>
        <v>1.8574208980913196E-2</v>
      </c>
      <c r="I64" s="91">
        <f>SUMIFS('ReEDs Generation Data'!N$729:N$1448,'ReEDs Generation Data'!$E$729:$E$1448,Calculations!$A64)</f>
        <v>1.8035456849444034E-2</v>
      </c>
      <c r="J64" s="91">
        <f>SUMIFS('ReEDs Generation Data'!O$729:O$1448,'ReEDs Generation Data'!$E$729:$E$1448,Calculations!$A64)</f>
        <v>1.796384516859667E-2</v>
      </c>
      <c r="K64" s="91">
        <f>SUMIFS('ReEDs Generation Data'!P$729:P$1448,'ReEDs Generation Data'!$E$729:$E$1448,Calculations!$A64)</f>
        <v>1.7892951142438662E-2</v>
      </c>
      <c r="L64" s="91">
        <f>SUMIFS('ReEDs Generation Data'!Q$729:Q$1448,'ReEDs Generation Data'!$E$729:$E$1448,Calculations!$A64)</f>
        <v>1.7862608038468147E-2</v>
      </c>
      <c r="M64" s="91">
        <f>SUMIFS('ReEDs Generation Data'!R$729:R$1448,'ReEDs Generation Data'!$E$729:$E$1448,Calculations!$A64)</f>
        <v>1.7832343704411609E-2</v>
      </c>
    </row>
    <row r="65" spans="1:37" ht="15.75" customHeight="1">
      <c r="A65" s="111" t="s">
        <v>102</v>
      </c>
      <c r="B65" s="91">
        <f>SUMIFS('ReEDs Generation Data'!G$729:G$1448,'ReEDs Generation Data'!$E$729:$E$1448,Calculations!$A65)</f>
        <v>1.4473697480896386E-3</v>
      </c>
      <c r="C65" s="91">
        <f>SUMIFS('ReEDs Generation Data'!H$729:H$1448,'ReEDs Generation Data'!$E$729:$E$1448,Calculations!$A65)</f>
        <v>1.9553674323032452E-3</v>
      </c>
      <c r="D65" s="91">
        <f>SUMIFS('ReEDs Generation Data'!I$729:I$1448,'ReEDs Generation Data'!$E$729:$E$1448,Calculations!$A65)</f>
        <v>3.1409225336511675E-3</v>
      </c>
      <c r="E65" s="91">
        <f>SUMIFS('ReEDs Generation Data'!J$729:J$1448,'ReEDs Generation Data'!$E$729:$E$1448,Calculations!$A65)</f>
        <v>4.3883939278467126E-3</v>
      </c>
      <c r="F65" s="91">
        <f>SUMIFS('ReEDs Generation Data'!K$729:K$1448,'ReEDs Generation Data'!$E$729:$E$1448,Calculations!$A65)</f>
        <v>1.1606035878598982E-2</v>
      </c>
      <c r="G65" s="91">
        <f>SUMIFS('ReEDs Generation Data'!L$729:L$1448,'ReEDs Generation Data'!$E$729:$E$1448,Calculations!$A65)</f>
        <v>1.8675974827751032E-2</v>
      </c>
      <c r="H65" s="91">
        <f>SUMIFS('ReEDs Generation Data'!M$729:M$1448,'ReEDs Generation Data'!$E$729:$E$1448,Calculations!$A65)</f>
        <v>2.0788765322600086E-2</v>
      </c>
      <c r="I65" s="91">
        <f>SUMIFS('ReEDs Generation Data'!N$729:N$1448,'ReEDs Generation Data'!$E$729:$E$1448,Calculations!$A65)</f>
        <v>2.2755878974796445E-2</v>
      </c>
      <c r="J65" s="91">
        <f>SUMIFS('ReEDs Generation Data'!O$729:O$1448,'ReEDs Generation Data'!$E$729:$E$1448,Calculations!$A65)</f>
        <v>2.7399645141735977E-2</v>
      </c>
      <c r="K65" s="91">
        <f>SUMIFS('ReEDs Generation Data'!P$729:P$1448,'ReEDs Generation Data'!$E$729:$E$1448,Calculations!$A65)</f>
        <v>3.2035526593528381E-2</v>
      </c>
      <c r="L65" s="91">
        <f>SUMIFS('ReEDs Generation Data'!Q$729:Q$1448,'ReEDs Generation Data'!$E$729:$E$1448,Calculations!$A65)</f>
        <v>3.3809552001695886E-2</v>
      </c>
      <c r="M65" s="91">
        <f>SUMIFS('ReEDs Generation Data'!R$729:R$1448,'ReEDs Generation Data'!$E$729:$E$1448,Calculations!$A65)</f>
        <v>3.5600686547426028E-2</v>
      </c>
    </row>
    <row r="66" spans="1:37" ht="15.75" customHeight="1">
      <c r="A66" s="111" t="s">
        <v>103</v>
      </c>
      <c r="B66" s="91">
        <f>SUMIFS('ReEDs Generation Data'!G$729:G$1448,'ReEDs Generation Data'!$E$729:$E$1448,Calculations!$A66)</f>
        <v>0</v>
      </c>
      <c r="C66" s="91">
        <f>SUMIFS('ReEDs Generation Data'!H$729:H$1448,'ReEDs Generation Data'!$E$729:$E$1448,Calculations!$A66)</f>
        <v>0</v>
      </c>
      <c r="D66" s="91">
        <f>SUMIFS('ReEDs Generation Data'!I$729:I$1448,'ReEDs Generation Data'!$E$729:$E$1448,Calculations!$A66)</f>
        <v>0</v>
      </c>
      <c r="E66" s="91">
        <f>SUMIFS('ReEDs Generation Data'!J$729:J$1448,'ReEDs Generation Data'!$E$729:$E$1448,Calculations!$A66)</f>
        <v>0</v>
      </c>
      <c r="F66" s="91">
        <f>SUMIFS('ReEDs Generation Data'!K$729:K$1448,'ReEDs Generation Data'!$E$729:$E$1448,Calculations!$A66)</f>
        <v>0</v>
      </c>
      <c r="G66" s="91">
        <f>SUMIFS('ReEDs Generation Data'!L$729:L$1448,'ReEDs Generation Data'!$E$729:$E$1448,Calculations!$A66)</f>
        <v>0</v>
      </c>
      <c r="H66" s="91">
        <f>SUMIFS('ReEDs Generation Data'!M$729:M$1448,'ReEDs Generation Data'!$E$729:$E$1448,Calculations!$A66)</f>
        <v>0</v>
      </c>
      <c r="I66" s="91">
        <f>SUMIFS('ReEDs Generation Data'!N$729:N$1448,'ReEDs Generation Data'!$E$729:$E$1448,Calculations!$A66)</f>
        <v>0</v>
      </c>
      <c r="J66" s="91">
        <f>SUMIFS('ReEDs Generation Data'!O$729:O$1448,'ReEDs Generation Data'!$E$729:$E$1448,Calculations!$A66)</f>
        <v>0</v>
      </c>
      <c r="K66" s="91">
        <f>SUMIFS('ReEDs Generation Data'!P$729:P$1448,'ReEDs Generation Data'!$E$729:$E$1448,Calculations!$A66)</f>
        <v>0</v>
      </c>
      <c r="L66" s="91">
        <f>SUMIFS('ReEDs Generation Data'!Q$729:Q$1448,'ReEDs Generation Data'!$E$729:$E$1448,Calculations!$A66)</f>
        <v>0</v>
      </c>
      <c r="M66" s="91">
        <f>SUMIFS('ReEDs Generation Data'!R$729:R$1448,'ReEDs Generation Data'!$E$729:$E$1448,Calculations!$A66)</f>
        <v>0</v>
      </c>
    </row>
    <row r="67" spans="1:37" ht="15.75" customHeight="1">
      <c r="A67" s="111" t="s">
        <v>104</v>
      </c>
      <c r="B67" s="91">
        <f>SUMIFS('ReEDs Generation Data'!G$729:G$1448,'ReEDs Generation Data'!$E$729:$E$1448,Calculations!$A67)</f>
        <v>0</v>
      </c>
      <c r="C67" s="91">
        <f>SUMIFS('ReEDs Generation Data'!H$729:H$1448,'ReEDs Generation Data'!$E$729:$E$1448,Calculations!$A67)</f>
        <v>0</v>
      </c>
      <c r="D67" s="91">
        <f>SUMIFS('ReEDs Generation Data'!I$729:I$1448,'ReEDs Generation Data'!$E$729:$E$1448,Calculations!$A67)</f>
        <v>0</v>
      </c>
      <c r="E67" s="91">
        <f>SUMIFS('ReEDs Generation Data'!J$729:J$1448,'ReEDs Generation Data'!$E$729:$E$1448,Calculations!$A67)</f>
        <v>0</v>
      </c>
      <c r="F67" s="91">
        <f>SUMIFS('ReEDs Generation Data'!K$729:K$1448,'ReEDs Generation Data'!$E$729:$E$1448,Calculations!$A67)</f>
        <v>0</v>
      </c>
      <c r="G67" s="91">
        <f>SUMIFS('ReEDs Generation Data'!L$729:L$1448,'ReEDs Generation Data'!$E$729:$E$1448,Calculations!$A67)</f>
        <v>0</v>
      </c>
      <c r="H67" s="91">
        <f>SUMIFS('ReEDs Generation Data'!M$729:M$1448,'ReEDs Generation Data'!$E$729:$E$1448,Calculations!$A67)</f>
        <v>0</v>
      </c>
      <c r="I67" s="91">
        <f>SUMIFS('ReEDs Generation Data'!N$729:N$1448,'ReEDs Generation Data'!$E$729:$E$1448,Calculations!$A67)</f>
        <v>0</v>
      </c>
      <c r="J67" s="91">
        <f>SUMIFS('ReEDs Generation Data'!O$729:O$1448,'ReEDs Generation Data'!$E$729:$E$1448,Calculations!$A67)</f>
        <v>0</v>
      </c>
      <c r="K67" s="91">
        <f>SUMIFS('ReEDs Generation Data'!P$729:P$1448,'ReEDs Generation Data'!$E$729:$E$1448,Calculations!$A67)</f>
        <v>0</v>
      </c>
      <c r="L67" s="91">
        <f>SUMIFS('ReEDs Generation Data'!Q$729:Q$1448,'ReEDs Generation Data'!$E$729:$E$1448,Calculations!$A67)</f>
        <v>0</v>
      </c>
      <c r="M67" s="91">
        <f>SUMIFS('ReEDs Generation Data'!R$729:R$1448,'ReEDs Generation Data'!$E$729:$E$1448,Calculations!$A67)</f>
        <v>0</v>
      </c>
    </row>
    <row r="68" spans="1:37" ht="15.75" customHeight="1">
      <c r="A68" s="111" t="s">
        <v>105</v>
      </c>
      <c r="B68" s="91">
        <f>SUMIFS('ReEDs Generation Data'!G$729:G$1448,'ReEDs Generation Data'!$E$729:$E$1448,Calculations!$A68)</f>
        <v>0</v>
      </c>
      <c r="C68" s="91">
        <f>SUMIFS('ReEDs Generation Data'!H$729:H$1448,'ReEDs Generation Data'!$E$729:$E$1448,Calculations!$A68)</f>
        <v>0</v>
      </c>
      <c r="D68" s="91">
        <f>SUMIFS('ReEDs Generation Data'!I$729:I$1448,'ReEDs Generation Data'!$E$729:$E$1448,Calculations!$A68)</f>
        <v>0</v>
      </c>
      <c r="E68" s="91">
        <f>SUMIFS('ReEDs Generation Data'!J$729:J$1448,'ReEDs Generation Data'!$E$729:$E$1448,Calculations!$A68)</f>
        <v>0</v>
      </c>
      <c r="F68" s="91">
        <f>SUMIFS('ReEDs Generation Data'!K$729:K$1448,'ReEDs Generation Data'!$E$729:$E$1448,Calculations!$A68)</f>
        <v>0</v>
      </c>
      <c r="G68" s="91">
        <f>SUMIFS('ReEDs Generation Data'!L$729:L$1448,'ReEDs Generation Data'!$E$729:$E$1448,Calculations!$A68)</f>
        <v>0</v>
      </c>
      <c r="H68" s="91">
        <f>SUMIFS('ReEDs Generation Data'!M$729:M$1448,'ReEDs Generation Data'!$E$729:$E$1448,Calculations!$A68)</f>
        <v>0</v>
      </c>
      <c r="I68" s="91">
        <f>SUMIFS('ReEDs Generation Data'!N$729:N$1448,'ReEDs Generation Data'!$E$729:$E$1448,Calculations!$A68)</f>
        <v>0</v>
      </c>
      <c r="J68" s="91">
        <f>SUMIFS('ReEDs Generation Data'!O$729:O$1448,'ReEDs Generation Data'!$E$729:$E$1448,Calculations!$A68)</f>
        <v>0</v>
      </c>
      <c r="K68" s="91">
        <f>SUMIFS('ReEDs Generation Data'!P$729:P$1448,'ReEDs Generation Data'!$E$729:$E$1448,Calculations!$A68)</f>
        <v>0</v>
      </c>
      <c r="L68" s="91">
        <f>SUMIFS('ReEDs Generation Data'!Q$729:Q$1448,'ReEDs Generation Data'!$E$729:$E$1448,Calculations!$A68)</f>
        <v>0</v>
      </c>
      <c r="M68" s="91">
        <f>SUMIFS('ReEDs Generation Data'!R$729:R$1448,'ReEDs Generation Data'!$E$729:$E$1448,Calculations!$A68)</f>
        <v>0</v>
      </c>
    </row>
    <row r="69" spans="1:37" ht="15.75" customHeight="1">
      <c r="A69" s="111" t="s">
        <v>106</v>
      </c>
      <c r="B69" s="91">
        <f>SUMIFS('ReEDs Generation Data'!G$729:G$1448,'ReEDs Generation Data'!$E$729:$E$1448,Calculations!$A69)</f>
        <v>0</v>
      </c>
      <c r="C69" s="91">
        <f>SUMIFS('ReEDs Generation Data'!H$729:H$1448,'ReEDs Generation Data'!$E$729:$E$1448,Calculations!$A69)</f>
        <v>0</v>
      </c>
      <c r="D69" s="91">
        <f>SUMIFS('ReEDs Generation Data'!I$729:I$1448,'ReEDs Generation Data'!$E$729:$E$1448,Calculations!$A69)</f>
        <v>0</v>
      </c>
      <c r="E69" s="91">
        <f>SUMIFS('ReEDs Generation Data'!J$729:J$1448,'ReEDs Generation Data'!$E$729:$E$1448,Calculations!$A69)</f>
        <v>0</v>
      </c>
      <c r="F69" s="91">
        <f>SUMIFS('ReEDs Generation Data'!K$729:K$1448,'ReEDs Generation Data'!$E$729:$E$1448,Calculations!$A69)</f>
        <v>0</v>
      </c>
      <c r="G69" s="91">
        <f>SUMIFS('ReEDs Generation Data'!L$729:L$1448,'ReEDs Generation Data'!$E$729:$E$1448,Calculations!$A69)</f>
        <v>0</v>
      </c>
      <c r="H69" s="91">
        <f>SUMIFS('ReEDs Generation Data'!M$729:M$1448,'ReEDs Generation Data'!$E$729:$E$1448,Calculations!$A69)</f>
        <v>0</v>
      </c>
      <c r="I69" s="91">
        <f>SUMIFS('ReEDs Generation Data'!N$729:N$1448,'ReEDs Generation Data'!$E$729:$E$1448,Calculations!$A69)</f>
        <v>0</v>
      </c>
      <c r="J69" s="91">
        <f>SUMIFS('ReEDs Generation Data'!O$729:O$1448,'ReEDs Generation Data'!$E$729:$E$1448,Calculations!$A69)</f>
        <v>0</v>
      </c>
      <c r="K69" s="91">
        <f>SUMIFS('ReEDs Generation Data'!P$729:P$1448,'ReEDs Generation Data'!$E$729:$E$1448,Calculations!$A69)</f>
        <v>0</v>
      </c>
      <c r="L69" s="91">
        <f>SUMIFS('ReEDs Generation Data'!Q$729:Q$1448,'ReEDs Generation Data'!$E$729:$E$1448,Calculations!$A69)</f>
        <v>0</v>
      </c>
      <c r="M69" s="91">
        <f>SUMIFS('ReEDs Generation Data'!R$729:R$1448,'ReEDs Generation Data'!$E$729:$E$1448,Calculations!$A69)</f>
        <v>0</v>
      </c>
    </row>
    <row r="70" spans="1:37" ht="15.75" customHeight="1">
      <c r="A70" s="111" t="s">
        <v>107</v>
      </c>
      <c r="B70" s="91">
        <f>SUMIFS('ReEDs Generation Data'!G$729:G$1448,'ReEDs Generation Data'!$E$729:$E$1448,Calculations!$A70)</f>
        <v>1.2770968327016434E-3</v>
      </c>
      <c r="C70" s="91">
        <f>SUMIFS('ReEDs Generation Data'!H$729:H$1448,'ReEDs Generation Data'!$E$729:$E$1448,Calculations!$A70)</f>
        <v>1.1244243091810668E-3</v>
      </c>
      <c r="D70" s="91">
        <f>SUMIFS('ReEDs Generation Data'!I$729:I$1448,'ReEDs Generation Data'!$E$729:$E$1448,Calculations!$A70)</f>
        <v>1.1410561381882704E-3</v>
      </c>
      <c r="E70" s="91">
        <f>SUMIFS('ReEDs Generation Data'!J$729:J$1448,'ReEDs Generation Data'!$E$729:$E$1448,Calculations!$A70)</f>
        <v>1.1587022254248341E-3</v>
      </c>
      <c r="F70" s="91">
        <f>SUMIFS('ReEDs Generation Data'!K$729:K$1448,'ReEDs Generation Data'!$E$729:$E$1448,Calculations!$A70)</f>
        <v>8.9578298528125776E-4</v>
      </c>
      <c r="G70" s="91">
        <f>SUMIFS('ReEDs Generation Data'!L$729:L$1448,'ReEDs Generation Data'!$E$729:$E$1448,Calculations!$A70)</f>
        <v>6.0406267379873538E-4</v>
      </c>
      <c r="H70" s="91">
        <f>SUMIFS('ReEDs Generation Data'!M$729:M$1448,'ReEDs Generation Data'!$E$729:$E$1448,Calculations!$A70)</f>
        <v>5.5563421835635475E-4</v>
      </c>
      <c r="I70" s="91">
        <f>SUMIFS('ReEDs Generation Data'!N$729:N$1448,'ReEDs Generation Data'!$E$729:$E$1448,Calculations!$A70)</f>
        <v>5.1469612836827633E-4</v>
      </c>
      <c r="J70" s="91">
        <f>SUMIFS('ReEDs Generation Data'!O$729:O$1448,'ReEDs Generation Data'!$E$729:$E$1448,Calculations!$A70)</f>
        <v>5.1421542662249281E-4</v>
      </c>
      <c r="K70" s="91">
        <f>SUMIFS('ReEDs Generation Data'!P$729:P$1448,'ReEDs Generation Data'!$E$729:$E$1448,Calculations!$A70)</f>
        <v>5.137375599520319E-4</v>
      </c>
      <c r="L70" s="91">
        <f>SUMIFS('ReEDs Generation Data'!Q$729:Q$1448,'ReEDs Generation Data'!$E$729:$E$1448,Calculations!$A70)</f>
        <v>5.1647540303516044E-4</v>
      </c>
      <c r="M70" s="91">
        <f>SUMIFS('ReEDs Generation Data'!R$729:R$1448,'ReEDs Generation Data'!$E$729:$E$1448,Calculations!$A70)</f>
        <v>5.1924808269886288E-4</v>
      </c>
    </row>
    <row r="71" spans="1:37" ht="15.75" customHeight="1">
      <c r="A71" s="111" t="s">
        <v>108</v>
      </c>
      <c r="B71" s="91">
        <f>SUMIFS('ReEDs Generation Data'!G$729:G$1448,'ReEDs Generation Data'!$E$729:$E$1448,Calculations!$A71)</f>
        <v>0</v>
      </c>
      <c r="C71" s="91">
        <f>SUMIFS('ReEDs Generation Data'!H$729:H$1448,'ReEDs Generation Data'!$E$729:$E$1448,Calculations!$A71)</f>
        <v>0</v>
      </c>
      <c r="D71" s="91">
        <f>SUMIFS('ReEDs Generation Data'!I$729:I$1448,'ReEDs Generation Data'!$E$729:$E$1448,Calculations!$A71)</f>
        <v>0</v>
      </c>
      <c r="E71" s="91">
        <f>SUMIFS('ReEDs Generation Data'!J$729:J$1448,'ReEDs Generation Data'!$E$729:$E$1448,Calculations!$A71)</f>
        <v>0</v>
      </c>
      <c r="F71" s="91">
        <f>SUMIFS('ReEDs Generation Data'!K$729:K$1448,'ReEDs Generation Data'!$E$729:$E$1448,Calculations!$A71)</f>
        <v>0</v>
      </c>
      <c r="G71" s="91">
        <f>SUMIFS('ReEDs Generation Data'!L$729:L$1448,'ReEDs Generation Data'!$E$729:$E$1448,Calculations!$A71)</f>
        <v>0</v>
      </c>
      <c r="H71" s="91">
        <f>SUMIFS('ReEDs Generation Data'!M$729:M$1448,'ReEDs Generation Data'!$E$729:$E$1448,Calculations!$A71)</f>
        <v>0</v>
      </c>
      <c r="I71" s="91">
        <f>SUMIFS('ReEDs Generation Data'!N$729:N$1448,'ReEDs Generation Data'!$E$729:$E$1448,Calculations!$A71)</f>
        <v>0</v>
      </c>
      <c r="J71" s="91">
        <f>SUMIFS('ReEDs Generation Data'!O$729:O$1448,'ReEDs Generation Data'!$E$729:$E$1448,Calculations!$A71)</f>
        <v>0</v>
      </c>
      <c r="K71" s="91">
        <f>SUMIFS('ReEDs Generation Data'!P$729:P$1448,'ReEDs Generation Data'!$E$729:$E$1448,Calculations!$A71)</f>
        <v>0</v>
      </c>
      <c r="L71" s="91">
        <f>SUMIFS('ReEDs Generation Data'!Q$729:Q$1448,'ReEDs Generation Data'!$E$729:$E$1448,Calculations!$A71)</f>
        <v>0</v>
      </c>
      <c r="M71" s="91">
        <f>SUMIFS('ReEDs Generation Data'!R$729:R$1448,'ReEDs Generation Data'!$E$729:$E$1448,Calculations!$A71)</f>
        <v>0</v>
      </c>
    </row>
    <row r="72" spans="1:37" ht="15.75" customHeight="1">
      <c r="A72" s="111" t="s">
        <v>109</v>
      </c>
      <c r="B72" s="91">
        <f>SUMIFS('ReEDs Generation Data'!G$729:G$1448,'ReEDs Generation Data'!$E$729:$E$1448,Calculations!$A72)</f>
        <v>0</v>
      </c>
      <c r="C72" s="91">
        <f>SUMIFS('ReEDs Generation Data'!H$729:H$1448,'ReEDs Generation Data'!$E$729:$E$1448,Calculations!$A72)</f>
        <v>0</v>
      </c>
      <c r="D72" s="91">
        <f>SUMIFS('ReEDs Generation Data'!I$729:I$1448,'ReEDs Generation Data'!$E$729:$E$1448,Calculations!$A72)</f>
        <v>0</v>
      </c>
      <c r="E72" s="91">
        <f>SUMIFS('ReEDs Generation Data'!J$729:J$1448,'ReEDs Generation Data'!$E$729:$E$1448,Calculations!$A72)</f>
        <v>0</v>
      </c>
      <c r="F72" s="91">
        <f>SUMIFS('ReEDs Generation Data'!K$729:K$1448,'ReEDs Generation Data'!$E$729:$E$1448,Calculations!$A72)</f>
        <v>0</v>
      </c>
      <c r="G72" s="91">
        <f>SUMIFS('ReEDs Generation Data'!L$729:L$1448,'ReEDs Generation Data'!$E$729:$E$1448,Calculations!$A72)</f>
        <v>0</v>
      </c>
      <c r="H72" s="91">
        <f>SUMIFS('ReEDs Generation Data'!M$729:M$1448,'ReEDs Generation Data'!$E$729:$E$1448,Calculations!$A72)</f>
        <v>0</v>
      </c>
      <c r="I72" s="91">
        <f>SUMIFS('ReEDs Generation Data'!N$729:N$1448,'ReEDs Generation Data'!$E$729:$E$1448,Calculations!$A72)</f>
        <v>0</v>
      </c>
      <c r="J72" s="91">
        <f>SUMIFS('ReEDs Generation Data'!O$729:O$1448,'ReEDs Generation Data'!$E$729:$E$1448,Calculations!$A72)</f>
        <v>0</v>
      </c>
      <c r="K72" s="91">
        <f>SUMIFS('ReEDs Generation Data'!P$729:P$1448,'ReEDs Generation Data'!$E$729:$E$1448,Calculations!$A72)</f>
        <v>0</v>
      </c>
      <c r="L72" s="91">
        <f>SUMIFS('ReEDs Generation Data'!Q$729:Q$1448,'ReEDs Generation Data'!$E$729:$E$1448,Calculations!$A72)</f>
        <v>0</v>
      </c>
      <c r="M72" s="91">
        <f>SUMIFS('ReEDs Generation Data'!R$729:R$1448,'ReEDs Generation Data'!$E$729:$E$1448,Calculations!$A72)</f>
        <v>0</v>
      </c>
    </row>
    <row r="73" spans="1:37" ht="15.75" customHeight="1">
      <c r="A73" s="111" t="s">
        <v>129</v>
      </c>
      <c r="B73" s="91">
        <f>SUMIFS('ReEDs Generation Data'!G$729:G$1448,'ReEDs Generation Data'!$E$729:$E$1448,Calculations!$A73)</f>
        <v>6.9453464337955679E-4</v>
      </c>
      <c r="C73" s="91">
        <f>SUMIFS('ReEDs Generation Data'!H$729:H$1448,'ReEDs Generation Data'!$E$729:$E$1448,Calculations!$A73)</f>
        <v>7.268961235109006E-4</v>
      </c>
      <c r="D73" s="91">
        <f>SUMIFS('ReEDs Generation Data'!I$729:I$1448,'ReEDs Generation Data'!$E$729:$E$1448,Calculations!$A73)</f>
        <v>7.4378161149538894E-4</v>
      </c>
      <c r="E73" s="91">
        <f>SUMIFS('ReEDs Generation Data'!J$729:J$1448,'ReEDs Generation Data'!$E$729:$E$1448,Calculations!$A73)</f>
        <v>7.6159015550226789E-4</v>
      </c>
      <c r="F73" s="91">
        <f>SUMIFS('ReEDs Generation Data'!K$729:K$1448,'ReEDs Generation Data'!$E$729:$E$1448,Calculations!$A73)</f>
        <v>8.0478718141897192E-4</v>
      </c>
      <c r="G73" s="91">
        <f>SUMIFS('ReEDs Generation Data'!L$729:L$1448,'ReEDs Generation Data'!$E$729:$E$1448,Calculations!$A73)</f>
        <v>8.5469842651553815E-4</v>
      </c>
      <c r="H73" s="91">
        <f>SUMIFS('ReEDs Generation Data'!M$729:M$1448,'ReEDs Generation Data'!$E$729:$E$1448,Calculations!$A73)</f>
        <v>7.8409786099341554E-4</v>
      </c>
      <c r="I73" s="91">
        <f>SUMIFS('ReEDs Generation Data'!N$729:N$1448,'ReEDs Generation Data'!$E$729:$E$1448,Calculations!$A73)</f>
        <v>7.2452600834672595E-4</v>
      </c>
      <c r="J73" s="91">
        <f>SUMIFS('ReEDs Generation Data'!O$729:O$1448,'ReEDs Generation Data'!$E$729:$E$1448,Calculations!$A73)</f>
        <v>7.2399931340307955E-4</v>
      </c>
      <c r="K73" s="91">
        <f>SUMIFS('ReEDs Generation Data'!P$729:P$1448,'ReEDs Generation Data'!$E$729:$E$1448,Calculations!$A73)</f>
        <v>7.2347496551774615E-4</v>
      </c>
      <c r="L73" s="91">
        <f>SUMIFS('ReEDs Generation Data'!Q$729:Q$1448,'ReEDs Generation Data'!$E$729:$E$1448,Calculations!$A73)</f>
        <v>7.2759278454966145E-4</v>
      </c>
      <c r="M73" s="91">
        <f>SUMIFS('ReEDs Generation Data'!R$729:R$1448,'ReEDs Generation Data'!$E$729:$E$1448,Calculations!$A73)</f>
        <v>7.3176193690555839E-4</v>
      </c>
    </row>
    <row r="74" spans="1:37" ht="15.75" customHeight="1">
      <c r="A74" s="111" t="s">
        <v>130</v>
      </c>
      <c r="B74" s="91">
        <f>SUMIFS('ReEDs Generation Data'!G$729:G$1448,'ReEDs Generation Data'!$E$729:$E$1448,Calculations!$A74)</f>
        <v>0</v>
      </c>
      <c r="C74" s="91">
        <f>SUMIFS('ReEDs Generation Data'!H$729:H$1448,'ReEDs Generation Data'!$E$729:$E$1448,Calculations!$A74)</f>
        <v>0</v>
      </c>
      <c r="D74" s="91">
        <f>SUMIFS('ReEDs Generation Data'!I$729:I$1448,'ReEDs Generation Data'!$E$729:$E$1448,Calculations!$A74)</f>
        <v>0</v>
      </c>
      <c r="E74" s="91">
        <f>SUMIFS('ReEDs Generation Data'!J$729:J$1448,'ReEDs Generation Data'!$E$729:$E$1448,Calculations!$A74)</f>
        <v>0</v>
      </c>
      <c r="F74" s="91">
        <f>SUMIFS('ReEDs Generation Data'!K$729:K$1448,'ReEDs Generation Data'!$E$729:$E$1448,Calculations!$A74)</f>
        <v>0</v>
      </c>
      <c r="G74" s="91">
        <f>SUMIFS('ReEDs Generation Data'!L$729:L$1448,'ReEDs Generation Data'!$E$729:$E$1448,Calculations!$A74)</f>
        <v>0</v>
      </c>
      <c r="H74" s="91">
        <f>SUMIFS('ReEDs Generation Data'!M$729:M$1448,'ReEDs Generation Data'!$E$729:$E$1448,Calculations!$A74)</f>
        <v>0</v>
      </c>
      <c r="I74" s="91">
        <f>SUMIFS('ReEDs Generation Data'!N$729:N$1448,'ReEDs Generation Data'!$E$729:$E$1448,Calculations!$A74)</f>
        <v>0</v>
      </c>
      <c r="J74" s="91">
        <f>SUMIFS('ReEDs Generation Data'!O$729:O$1448,'ReEDs Generation Data'!$E$729:$E$1448,Calculations!$A74)</f>
        <v>0</v>
      </c>
      <c r="K74" s="91">
        <f>SUMIFS('ReEDs Generation Data'!P$729:P$1448,'ReEDs Generation Data'!$E$729:$E$1448,Calculations!$A74)</f>
        <v>0</v>
      </c>
      <c r="L74" s="91">
        <f>SUMIFS('ReEDs Generation Data'!Q$729:Q$1448,'ReEDs Generation Data'!$E$729:$E$1448,Calculations!$A74)</f>
        <v>0</v>
      </c>
      <c r="M74" s="91">
        <f>SUMIFS('ReEDs Generation Data'!R$729:R$1448,'ReEDs Generation Data'!$E$729:$E$1448,Calculations!$A74)</f>
        <v>0</v>
      </c>
    </row>
    <row r="75" spans="1:37" ht="15.75" customHeight="1">
      <c r="A75" s="111" t="s">
        <v>131</v>
      </c>
      <c r="B75" s="91">
        <f>SUMIFS('ReEDs Generation Data'!G$729:G$1448,'ReEDs Generation Data'!$E$729:$E$1448,Calculations!$A75)</f>
        <v>0</v>
      </c>
      <c r="C75" s="91">
        <f>SUMIFS('ReEDs Generation Data'!H$729:H$1448,'ReEDs Generation Data'!$E$729:$E$1448,Calculations!$A75)</f>
        <v>0</v>
      </c>
      <c r="D75" s="91">
        <f>SUMIFS('ReEDs Generation Data'!I$729:I$1448,'ReEDs Generation Data'!$E$729:$E$1448,Calculations!$A75)</f>
        <v>0</v>
      </c>
      <c r="E75" s="91">
        <f>SUMIFS('ReEDs Generation Data'!J$729:J$1448,'ReEDs Generation Data'!$E$729:$E$1448,Calculations!$A75)</f>
        <v>0</v>
      </c>
      <c r="F75" s="91">
        <f>SUMIFS('ReEDs Generation Data'!K$729:K$1448,'ReEDs Generation Data'!$E$729:$E$1448,Calculations!$A75)</f>
        <v>0</v>
      </c>
      <c r="G75" s="91">
        <f>SUMIFS('ReEDs Generation Data'!L$729:L$1448,'ReEDs Generation Data'!$E$729:$E$1448,Calculations!$A75)</f>
        <v>0</v>
      </c>
      <c r="H75" s="91">
        <f>SUMIFS('ReEDs Generation Data'!M$729:M$1448,'ReEDs Generation Data'!$E$729:$E$1448,Calculations!$A75)</f>
        <v>0</v>
      </c>
      <c r="I75" s="91">
        <f>SUMIFS('ReEDs Generation Data'!N$729:N$1448,'ReEDs Generation Data'!$E$729:$E$1448,Calculations!$A75)</f>
        <v>0</v>
      </c>
      <c r="J75" s="91">
        <f>SUMIFS('ReEDs Generation Data'!O$729:O$1448,'ReEDs Generation Data'!$E$729:$E$1448,Calculations!$A75)</f>
        <v>0</v>
      </c>
      <c r="K75" s="91">
        <f>SUMIFS('ReEDs Generation Data'!P$729:P$1448,'ReEDs Generation Data'!$E$729:$E$1448,Calculations!$A75)</f>
        <v>0</v>
      </c>
      <c r="L75" s="91">
        <f>SUMIFS('ReEDs Generation Data'!Q$729:Q$1448,'ReEDs Generation Data'!$E$729:$E$1448,Calculations!$A75)</f>
        <v>0</v>
      </c>
      <c r="M75" s="91">
        <f>SUMIFS('ReEDs Generation Data'!R$729:R$1448,'ReEDs Generation Data'!$E$729:$E$1448,Calculations!$A75)</f>
        <v>0</v>
      </c>
    </row>
    <row r="76" spans="1:37" ht="15.75" customHeight="1">
      <c r="A76" s="111"/>
    </row>
    <row r="77" spans="1:37" ht="15.75" customHeight="1">
      <c r="A77" s="112" t="s">
        <v>661</v>
      </c>
    </row>
    <row r="78" spans="1:37" ht="15.75" customHeight="1">
      <c r="A78" s="114" t="s">
        <v>662</v>
      </c>
    </row>
    <row r="79" spans="1:37" ht="15.75" customHeight="1">
      <c r="A79" s="115" t="s">
        <v>39</v>
      </c>
      <c r="B79" s="107"/>
      <c r="C79" s="107"/>
      <c r="D79" s="107"/>
      <c r="E79" s="107"/>
      <c r="F79" s="107"/>
      <c r="G79" s="107"/>
      <c r="H79" s="107"/>
      <c r="I79" s="107"/>
      <c r="J79" s="107"/>
      <c r="K79" s="107"/>
      <c r="L79" s="107"/>
      <c r="M79" s="107"/>
      <c r="N79" s="107"/>
      <c r="O79" s="107"/>
      <c r="P79" s="107"/>
      <c r="Q79" s="107"/>
      <c r="R79" s="107"/>
      <c r="S79" s="107"/>
      <c r="T79" s="107"/>
      <c r="U79" s="107"/>
      <c r="V79" s="107"/>
      <c r="W79" s="107"/>
      <c r="X79" s="107" t="s">
        <v>663</v>
      </c>
      <c r="Y79" s="107"/>
      <c r="Z79" s="107"/>
      <c r="AA79" s="107"/>
      <c r="AB79" s="107"/>
      <c r="AC79" s="107"/>
      <c r="AD79" s="107"/>
      <c r="AE79" s="107"/>
      <c r="AF79" s="107"/>
      <c r="AG79" s="107"/>
      <c r="AH79" s="107"/>
      <c r="AI79" s="107"/>
      <c r="AJ79" s="107"/>
      <c r="AK79" s="107"/>
    </row>
    <row r="80" spans="1:37" ht="15.75" customHeight="1">
      <c r="A80" s="116" t="s">
        <v>40</v>
      </c>
      <c r="B80" s="116">
        <v>2019</v>
      </c>
      <c r="C80" s="116">
        <v>2020</v>
      </c>
      <c r="D80" s="116">
        <v>2021</v>
      </c>
      <c r="E80" s="116">
        <v>2022</v>
      </c>
      <c r="F80" s="116">
        <v>2023</v>
      </c>
      <c r="G80" s="116">
        <v>2024</v>
      </c>
      <c r="H80" s="116">
        <v>2025</v>
      </c>
      <c r="I80" s="116">
        <v>2026</v>
      </c>
      <c r="J80" s="116">
        <v>2027</v>
      </c>
      <c r="K80" s="116">
        <v>2028</v>
      </c>
      <c r="L80" s="116">
        <v>2029</v>
      </c>
      <c r="M80" s="116">
        <v>2030</v>
      </c>
      <c r="N80" s="116">
        <v>2031</v>
      </c>
      <c r="O80" s="116">
        <v>2032</v>
      </c>
      <c r="P80" s="116">
        <v>2033</v>
      </c>
      <c r="Q80" s="116">
        <v>2034</v>
      </c>
      <c r="R80" s="116">
        <v>2035</v>
      </c>
      <c r="S80" s="116">
        <v>2036</v>
      </c>
      <c r="T80" s="116">
        <v>2037</v>
      </c>
      <c r="U80" s="116">
        <v>2038</v>
      </c>
      <c r="V80" s="116">
        <v>2039</v>
      </c>
      <c r="W80" s="116">
        <v>2040</v>
      </c>
      <c r="X80" s="95">
        <f t="shared" ref="X80:AG80" si="3">W80+1</f>
        <v>2041</v>
      </c>
      <c r="Y80" s="95">
        <f t="shared" si="3"/>
        <v>2042</v>
      </c>
      <c r="Z80" s="95">
        <f t="shared" si="3"/>
        <v>2043</v>
      </c>
      <c r="AA80" s="95">
        <f t="shared" si="3"/>
        <v>2044</v>
      </c>
      <c r="AB80" s="95">
        <f t="shared" si="3"/>
        <v>2045</v>
      </c>
      <c r="AC80" s="95">
        <f t="shared" si="3"/>
        <v>2046</v>
      </c>
      <c r="AD80" s="95">
        <f t="shared" si="3"/>
        <v>2047</v>
      </c>
      <c r="AE80" s="95">
        <f t="shared" si="3"/>
        <v>2048</v>
      </c>
      <c r="AF80" s="95">
        <f t="shared" si="3"/>
        <v>2049</v>
      </c>
      <c r="AG80" s="95">
        <f t="shared" si="3"/>
        <v>2050</v>
      </c>
    </row>
    <row r="81" spans="1:54" ht="15.75" customHeight="1">
      <c r="A81" s="107" t="s">
        <v>101</v>
      </c>
      <c r="B81" s="117">
        <v>397933.3</v>
      </c>
      <c r="C81" s="117">
        <v>402627.2</v>
      </c>
      <c r="D81" s="117">
        <v>408801.2</v>
      </c>
      <c r="E81" s="117">
        <v>409104.9</v>
      </c>
      <c r="F81" s="117">
        <v>409803.2</v>
      </c>
      <c r="G81" s="117">
        <v>410410.8</v>
      </c>
      <c r="H81" s="117">
        <v>415998.7</v>
      </c>
      <c r="I81" s="117">
        <v>417027.6</v>
      </c>
      <c r="J81" s="117">
        <v>424774.2</v>
      </c>
      <c r="K81" s="117">
        <v>427278.4</v>
      </c>
      <c r="L81" s="117">
        <v>432402.2</v>
      </c>
      <c r="M81" s="117">
        <v>434464.9</v>
      </c>
      <c r="N81" s="117">
        <v>437672.3</v>
      </c>
      <c r="O81" s="117">
        <v>438074.2</v>
      </c>
      <c r="P81" s="117">
        <v>438437.4</v>
      </c>
      <c r="Q81" s="117">
        <v>438229.7</v>
      </c>
      <c r="R81" s="117">
        <v>437668.5</v>
      </c>
      <c r="S81" s="117">
        <v>437068</v>
      </c>
      <c r="T81" s="118">
        <v>437554.4</v>
      </c>
      <c r="U81" s="118">
        <v>438049.3</v>
      </c>
      <c r="V81" s="118">
        <v>438791.5</v>
      </c>
      <c r="W81" s="118">
        <v>439408.5</v>
      </c>
      <c r="X81" s="119">
        <f t="shared" ref="X81:AG89" si="4">W81</f>
        <v>439408.5</v>
      </c>
      <c r="Y81" s="119">
        <f t="shared" si="4"/>
        <v>439408.5</v>
      </c>
      <c r="Z81" s="119">
        <f t="shared" si="4"/>
        <v>439408.5</v>
      </c>
      <c r="AA81" s="119">
        <f t="shared" si="4"/>
        <v>439408.5</v>
      </c>
      <c r="AB81" s="119">
        <f t="shared" si="4"/>
        <v>439408.5</v>
      </c>
      <c r="AC81" s="119">
        <f t="shared" si="4"/>
        <v>439408.5</v>
      </c>
      <c r="AD81" s="119">
        <f t="shared" si="4"/>
        <v>439408.5</v>
      </c>
      <c r="AE81" s="119">
        <f t="shared" si="4"/>
        <v>439408.5</v>
      </c>
      <c r="AF81" s="119">
        <f t="shared" si="4"/>
        <v>439408.5</v>
      </c>
      <c r="AG81" s="119">
        <f t="shared" si="4"/>
        <v>439408.5</v>
      </c>
    </row>
    <row r="82" spans="1:54" ht="15.75" customHeight="1">
      <c r="A82" s="107" t="s">
        <v>78</v>
      </c>
      <c r="B82" s="117">
        <v>30520.06</v>
      </c>
      <c r="C82" s="117">
        <v>31855.51</v>
      </c>
      <c r="D82" s="117">
        <v>32503.919999999998</v>
      </c>
      <c r="E82" s="117">
        <v>36151.39</v>
      </c>
      <c r="F82" s="117">
        <v>36299.56</v>
      </c>
      <c r="G82" s="117">
        <v>36956.639999999999</v>
      </c>
      <c r="H82" s="117">
        <v>41191.910000000003</v>
      </c>
      <c r="I82" s="117">
        <v>43848.38</v>
      </c>
      <c r="J82" s="117">
        <v>46871.49</v>
      </c>
      <c r="K82" s="117">
        <v>49945.48</v>
      </c>
      <c r="L82" s="117">
        <v>51685.59</v>
      </c>
      <c r="M82" s="117">
        <v>57191.45</v>
      </c>
      <c r="N82" s="117">
        <v>58110.04</v>
      </c>
      <c r="O82" s="117">
        <v>58796.07</v>
      </c>
      <c r="P82" s="117">
        <v>61569.39</v>
      </c>
      <c r="Q82" s="117">
        <v>62253.34</v>
      </c>
      <c r="R82" s="117">
        <v>63608.11</v>
      </c>
      <c r="S82" s="117">
        <v>64330.39</v>
      </c>
      <c r="T82" s="118">
        <v>64818.48</v>
      </c>
      <c r="U82" s="118">
        <v>66112.570000000007</v>
      </c>
      <c r="V82" s="118">
        <v>67083.31</v>
      </c>
      <c r="W82" s="118">
        <v>68042.429999999993</v>
      </c>
      <c r="X82" s="119">
        <f t="shared" si="4"/>
        <v>68042.429999999993</v>
      </c>
      <c r="Y82" s="119">
        <f t="shared" si="4"/>
        <v>68042.429999999993</v>
      </c>
      <c r="Z82" s="119">
        <f t="shared" si="4"/>
        <v>68042.429999999993</v>
      </c>
      <c r="AA82" s="119">
        <f t="shared" si="4"/>
        <v>68042.429999999993</v>
      </c>
      <c r="AB82" s="119">
        <f t="shared" si="4"/>
        <v>68042.429999999993</v>
      </c>
      <c r="AC82" s="119">
        <f t="shared" si="4"/>
        <v>68042.429999999993</v>
      </c>
      <c r="AD82" s="119">
        <f t="shared" si="4"/>
        <v>68042.429999999993</v>
      </c>
      <c r="AE82" s="119">
        <f t="shared" si="4"/>
        <v>68042.429999999993</v>
      </c>
      <c r="AF82" s="119">
        <f t="shared" si="4"/>
        <v>68042.429999999993</v>
      </c>
      <c r="AG82" s="119">
        <f t="shared" si="4"/>
        <v>68042.429999999993</v>
      </c>
    </row>
    <row r="83" spans="1:54" ht="15.75" customHeight="1">
      <c r="A83" s="107" t="s">
        <v>79</v>
      </c>
      <c r="B83" s="117">
        <v>7501.38</v>
      </c>
      <c r="C83" s="117">
        <v>8416.9</v>
      </c>
      <c r="D83" s="117">
        <v>8693.23</v>
      </c>
      <c r="E83" s="117">
        <v>8864.01</v>
      </c>
      <c r="F83" s="117">
        <v>9500.18</v>
      </c>
      <c r="G83" s="117">
        <v>9533.98</v>
      </c>
      <c r="H83" s="117">
        <v>9682.5300000000007</v>
      </c>
      <c r="I83" s="117">
        <v>9860.18</v>
      </c>
      <c r="J83" s="117">
        <v>10061.85</v>
      </c>
      <c r="K83" s="117">
        <v>10519.88</v>
      </c>
      <c r="L83" s="117">
        <v>10259.299999999999</v>
      </c>
      <c r="M83" s="117">
        <v>10352.93</v>
      </c>
      <c r="N83" s="117">
        <v>10396.969999999999</v>
      </c>
      <c r="O83" s="117">
        <v>10404.99</v>
      </c>
      <c r="P83" s="117">
        <v>10735.39</v>
      </c>
      <c r="Q83" s="117">
        <v>10321.26</v>
      </c>
      <c r="R83" s="117">
        <v>10162.379999999999</v>
      </c>
      <c r="S83" s="117">
        <v>10170.370000000001</v>
      </c>
      <c r="T83" s="118">
        <v>10180.67</v>
      </c>
      <c r="U83" s="118">
        <v>10255.15</v>
      </c>
      <c r="V83" s="118">
        <v>10271.57</v>
      </c>
      <c r="W83" s="118">
        <v>10278.23</v>
      </c>
      <c r="X83" s="119">
        <f t="shared" si="4"/>
        <v>10278.23</v>
      </c>
      <c r="Y83" s="119">
        <f t="shared" si="4"/>
        <v>10278.23</v>
      </c>
      <c r="Z83" s="119">
        <f t="shared" si="4"/>
        <v>10278.23</v>
      </c>
      <c r="AA83" s="119">
        <f t="shared" si="4"/>
        <v>10278.23</v>
      </c>
      <c r="AB83" s="119">
        <f t="shared" si="4"/>
        <v>10278.23</v>
      </c>
      <c r="AC83" s="119">
        <f t="shared" si="4"/>
        <v>10278.23</v>
      </c>
      <c r="AD83" s="119">
        <f t="shared" si="4"/>
        <v>10278.23</v>
      </c>
      <c r="AE83" s="119">
        <f t="shared" si="4"/>
        <v>10278.23</v>
      </c>
      <c r="AF83" s="119">
        <f t="shared" si="4"/>
        <v>10278.23</v>
      </c>
      <c r="AG83" s="119">
        <f t="shared" si="4"/>
        <v>10278.23</v>
      </c>
    </row>
    <row r="84" spans="1:54" ht="15.75" customHeight="1">
      <c r="A84" s="107" t="s">
        <v>80</v>
      </c>
      <c r="B84" s="117">
        <v>3315.54</v>
      </c>
      <c r="C84" s="117">
        <v>3388.2</v>
      </c>
      <c r="D84" s="117">
        <v>3682.47</v>
      </c>
      <c r="E84" s="117">
        <v>4440.24</v>
      </c>
      <c r="F84" s="117">
        <v>4478.79</v>
      </c>
      <c r="G84" s="117">
        <v>4590.1400000000003</v>
      </c>
      <c r="H84" s="117">
        <v>4808.51</v>
      </c>
      <c r="I84" s="117">
        <v>4912.05</v>
      </c>
      <c r="J84" s="117">
        <v>4997.5200000000004</v>
      </c>
      <c r="K84" s="117">
        <v>5098.7299999999996</v>
      </c>
      <c r="L84" s="117">
        <v>5157.59</v>
      </c>
      <c r="M84" s="117">
        <v>5305.96</v>
      </c>
      <c r="N84" s="117">
        <v>5365.09</v>
      </c>
      <c r="O84" s="117">
        <v>5495.42</v>
      </c>
      <c r="P84" s="117">
        <v>5555.94</v>
      </c>
      <c r="Q84" s="117">
        <v>5714.31</v>
      </c>
      <c r="R84" s="117">
        <v>5986.34</v>
      </c>
      <c r="S84" s="117">
        <v>6226.28</v>
      </c>
      <c r="T84" s="118">
        <v>6413.99</v>
      </c>
      <c r="U84" s="118">
        <v>6513.83</v>
      </c>
      <c r="V84" s="118">
        <v>6685.86</v>
      </c>
      <c r="W84" s="118">
        <v>6899.39</v>
      </c>
      <c r="X84" s="119">
        <f t="shared" si="4"/>
        <v>6899.39</v>
      </c>
      <c r="Y84" s="119">
        <f t="shared" si="4"/>
        <v>6899.39</v>
      </c>
      <c r="Z84" s="119">
        <f t="shared" si="4"/>
        <v>6899.39</v>
      </c>
      <c r="AA84" s="119">
        <f t="shared" si="4"/>
        <v>6899.39</v>
      </c>
      <c r="AB84" s="119">
        <f t="shared" si="4"/>
        <v>6899.39</v>
      </c>
      <c r="AC84" s="119">
        <f t="shared" si="4"/>
        <v>6899.39</v>
      </c>
      <c r="AD84" s="119">
        <f t="shared" si="4"/>
        <v>6899.39</v>
      </c>
      <c r="AE84" s="119">
        <f t="shared" si="4"/>
        <v>6899.39</v>
      </c>
      <c r="AF84" s="119">
        <f t="shared" si="4"/>
        <v>6899.39</v>
      </c>
      <c r="AG84" s="119">
        <f t="shared" si="4"/>
        <v>6899.39</v>
      </c>
    </row>
    <row r="85" spans="1:54" ht="15.75" customHeight="1">
      <c r="A85" s="107" t="s">
        <v>81</v>
      </c>
      <c r="B85" s="117">
        <v>95084.66</v>
      </c>
      <c r="C85" s="117">
        <v>90006.13</v>
      </c>
      <c r="D85" s="117">
        <v>90856.79</v>
      </c>
      <c r="E85" s="117">
        <v>76402.880000000005</v>
      </c>
      <c r="F85" s="117">
        <v>71968.66</v>
      </c>
      <c r="G85" s="117">
        <v>77688.929999999993</v>
      </c>
      <c r="H85" s="117">
        <v>62446.98</v>
      </c>
      <c r="I85" s="117">
        <v>69408.98</v>
      </c>
      <c r="J85" s="117">
        <v>69431.320000000007</v>
      </c>
      <c r="K85" s="117">
        <v>75685.960000000006</v>
      </c>
      <c r="L85" s="117">
        <v>69565.34</v>
      </c>
      <c r="M85" s="117">
        <v>75819.98</v>
      </c>
      <c r="N85" s="117">
        <v>69699.37</v>
      </c>
      <c r="O85" s="117">
        <v>75954.009999999995</v>
      </c>
      <c r="P85" s="117">
        <v>75954.009999999995</v>
      </c>
      <c r="Q85" s="117">
        <v>82208.649999999994</v>
      </c>
      <c r="R85" s="117">
        <v>82208.649999999994</v>
      </c>
      <c r="S85" s="117">
        <v>81960.56</v>
      </c>
      <c r="T85" s="118">
        <v>82173.16</v>
      </c>
      <c r="U85" s="118">
        <v>82208.649999999994</v>
      </c>
      <c r="V85" s="118">
        <v>82208.649999999994</v>
      </c>
      <c r="W85" s="118">
        <v>82208.649999999994</v>
      </c>
      <c r="X85" s="119">
        <f t="shared" si="4"/>
        <v>82208.649999999994</v>
      </c>
      <c r="Y85" s="119">
        <f t="shared" si="4"/>
        <v>82208.649999999994</v>
      </c>
      <c r="Z85" s="119">
        <f t="shared" si="4"/>
        <v>82208.649999999994</v>
      </c>
      <c r="AA85" s="119">
        <f t="shared" si="4"/>
        <v>82208.649999999994</v>
      </c>
      <c r="AB85" s="119">
        <f t="shared" si="4"/>
        <v>82208.649999999994</v>
      </c>
      <c r="AC85" s="119">
        <f t="shared" si="4"/>
        <v>82208.649999999994</v>
      </c>
      <c r="AD85" s="119">
        <f t="shared" si="4"/>
        <v>82208.649999999994</v>
      </c>
      <c r="AE85" s="119">
        <f t="shared" si="4"/>
        <v>82208.649999999994</v>
      </c>
      <c r="AF85" s="119">
        <f t="shared" si="4"/>
        <v>82208.649999999994</v>
      </c>
      <c r="AG85" s="119">
        <f t="shared" si="4"/>
        <v>82208.649999999994</v>
      </c>
    </row>
    <row r="86" spans="1:54" ht="15.75" customHeight="1">
      <c r="A86" s="107" t="s">
        <v>82</v>
      </c>
      <c r="B86" s="117">
        <v>53846.080000000002</v>
      </c>
      <c r="C86" s="117">
        <v>47786.27</v>
      </c>
      <c r="D86" s="117">
        <v>40776.629999999997</v>
      </c>
      <c r="E86" s="117">
        <v>27786.16</v>
      </c>
      <c r="F86" s="117">
        <v>25337.82</v>
      </c>
      <c r="G86" s="117">
        <v>22069.360000000001</v>
      </c>
      <c r="H86" s="117">
        <v>23150.15</v>
      </c>
      <c r="I86" s="117">
        <v>22468.65</v>
      </c>
      <c r="J86" s="117">
        <v>22169.24</v>
      </c>
      <c r="K86" s="117">
        <v>13040.36</v>
      </c>
      <c r="L86" s="117">
        <v>3043.49</v>
      </c>
      <c r="M86" s="117">
        <v>3218.76</v>
      </c>
      <c r="N86" s="117">
        <v>3270.25</v>
      </c>
      <c r="O86" s="117">
        <v>2176.8000000000002</v>
      </c>
      <c r="P86" s="117">
        <v>2288.5500000000002</v>
      </c>
      <c r="Q86" s="117">
        <v>1779.81</v>
      </c>
      <c r="R86" s="117">
        <v>1698.25</v>
      </c>
      <c r="S86" s="117">
        <v>1748.18</v>
      </c>
      <c r="T86" s="118">
        <v>1540.44</v>
      </c>
      <c r="U86" s="118">
        <v>1544.78</v>
      </c>
      <c r="V86" s="118">
        <v>1320.41</v>
      </c>
      <c r="W86" s="118">
        <v>1383.67</v>
      </c>
      <c r="X86" s="119">
        <f t="shared" si="4"/>
        <v>1383.67</v>
      </c>
      <c r="Y86" s="119">
        <f t="shared" si="4"/>
        <v>1383.67</v>
      </c>
      <c r="Z86" s="119">
        <f t="shared" si="4"/>
        <v>1383.67</v>
      </c>
      <c r="AA86" s="119">
        <f t="shared" si="4"/>
        <v>1383.67</v>
      </c>
      <c r="AB86" s="119">
        <f t="shared" si="4"/>
        <v>1383.67</v>
      </c>
      <c r="AC86" s="119">
        <f t="shared" si="4"/>
        <v>1383.67</v>
      </c>
      <c r="AD86" s="119">
        <f t="shared" si="4"/>
        <v>1383.67</v>
      </c>
      <c r="AE86" s="119">
        <f t="shared" si="4"/>
        <v>1383.67</v>
      </c>
      <c r="AF86" s="119">
        <f t="shared" si="4"/>
        <v>1383.67</v>
      </c>
      <c r="AG86" s="119">
        <f t="shared" si="4"/>
        <v>1383.67</v>
      </c>
    </row>
    <row r="87" spans="1:54" ht="15.75" customHeight="1">
      <c r="A87" s="107" t="s">
        <v>83</v>
      </c>
      <c r="B87" s="117">
        <v>60062.22</v>
      </c>
      <c r="C87" s="117">
        <v>69594.17</v>
      </c>
      <c r="D87" s="117">
        <v>70017.75</v>
      </c>
      <c r="E87" s="117">
        <v>83907.92</v>
      </c>
      <c r="F87" s="117">
        <v>89613.4</v>
      </c>
      <c r="G87" s="117">
        <v>92019.16</v>
      </c>
      <c r="H87" s="117">
        <v>98143.27</v>
      </c>
      <c r="I87" s="117">
        <v>95179.87</v>
      </c>
      <c r="J87" s="117">
        <v>93903.77</v>
      </c>
      <c r="K87" s="117">
        <v>102719.9</v>
      </c>
      <c r="L87" s="117">
        <v>115328.2</v>
      </c>
      <c r="M87" s="117">
        <v>111588.5</v>
      </c>
      <c r="N87" s="117">
        <v>116807.5</v>
      </c>
      <c r="O87" s="117">
        <v>116470</v>
      </c>
      <c r="P87" s="117">
        <v>115858.1</v>
      </c>
      <c r="Q87" s="117">
        <v>116055.2</v>
      </c>
      <c r="R87" s="117">
        <v>118823.8</v>
      </c>
      <c r="S87" s="117">
        <v>121006.5</v>
      </c>
      <c r="T87" s="118">
        <v>122821.1</v>
      </c>
      <c r="U87" s="118">
        <v>124353.60000000001</v>
      </c>
      <c r="V87" s="118">
        <v>125902.39999999999</v>
      </c>
      <c r="W87" s="118">
        <v>126905.8</v>
      </c>
      <c r="X87" s="119">
        <f t="shared" si="4"/>
        <v>126905.8</v>
      </c>
      <c r="Y87" s="119">
        <f t="shared" si="4"/>
        <v>126905.8</v>
      </c>
      <c r="Z87" s="119">
        <f t="shared" si="4"/>
        <v>126905.8</v>
      </c>
      <c r="AA87" s="119">
        <f t="shared" si="4"/>
        <v>126905.8</v>
      </c>
      <c r="AB87" s="119">
        <f t="shared" si="4"/>
        <v>126905.8</v>
      </c>
      <c r="AC87" s="119">
        <f t="shared" si="4"/>
        <v>126905.8</v>
      </c>
      <c r="AD87" s="119">
        <f t="shared" si="4"/>
        <v>126905.8</v>
      </c>
      <c r="AE87" s="119">
        <f t="shared" si="4"/>
        <v>126905.8</v>
      </c>
      <c r="AF87" s="119">
        <f t="shared" si="4"/>
        <v>126905.8</v>
      </c>
      <c r="AG87" s="119">
        <f t="shared" si="4"/>
        <v>126905.8</v>
      </c>
    </row>
    <row r="88" spans="1:54" ht="15.75" customHeight="1">
      <c r="A88" s="107" t="s">
        <v>84</v>
      </c>
      <c r="B88" s="117">
        <v>2481.75</v>
      </c>
      <c r="C88" s="117">
        <v>2090.11</v>
      </c>
      <c r="D88" s="117">
        <v>2284.62</v>
      </c>
      <c r="E88" s="117">
        <v>2243.79</v>
      </c>
      <c r="F88" s="117">
        <v>2147.31</v>
      </c>
      <c r="G88" s="117">
        <v>2053.7800000000002</v>
      </c>
      <c r="H88" s="117">
        <v>2093.09</v>
      </c>
      <c r="I88" s="117">
        <v>2145.71</v>
      </c>
      <c r="J88" s="117">
        <v>2093.9</v>
      </c>
      <c r="K88" s="117">
        <v>1945.04</v>
      </c>
      <c r="L88" s="117">
        <v>1903.21</v>
      </c>
      <c r="M88" s="117">
        <v>1867.16</v>
      </c>
      <c r="N88" s="117">
        <v>1915.12</v>
      </c>
      <c r="O88" s="117">
        <v>1904.6</v>
      </c>
      <c r="P88" s="117">
        <v>1934.41</v>
      </c>
      <c r="Q88" s="117">
        <v>1751.45</v>
      </c>
      <c r="R88" s="117">
        <v>1606.78</v>
      </c>
      <c r="S88" s="117">
        <v>1616.69</v>
      </c>
      <c r="T88" s="118">
        <v>1621.84</v>
      </c>
      <c r="U88" s="118">
        <v>1642.52</v>
      </c>
      <c r="V88" s="118">
        <v>1652.26</v>
      </c>
      <c r="W88" s="118">
        <v>1690.29</v>
      </c>
      <c r="X88" s="119">
        <f t="shared" si="4"/>
        <v>1690.29</v>
      </c>
      <c r="Y88" s="119">
        <f t="shared" si="4"/>
        <v>1690.29</v>
      </c>
      <c r="Z88" s="119">
        <f t="shared" si="4"/>
        <v>1690.29</v>
      </c>
      <c r="AA88" s="119">
        <f t="shared" si="4"/>
        <v>1690.29</v>
      </c>
      <c r="AB88" s="119">
        <f t="shared" si="4"/>
        <v>1690.29</v>
      </c>
      <c r="AC88" s="119">
        <f t="shared" si="4"/>
        <v>1690.29</v>
      </c>
      <c r="AD88" s="119">
        <f t="shared" si="4"/>
        <v>1690.29</v>
      </c>
      <c r="AE88" s="119">
        <f t="shared" si="4"/>
        <v>1690.29</v>
      </c>
      <c r="AF88" s="119">
        <f t="shared" si="4"/>
        <v>1690.29</v>
      </c>
      <c r="AG88" s="119">
        <f t="shared" si="4"/>
        <v>1690.29</v>
      </c>
    </row>
    <row r="89" spans="1:54" ht="15.75" customHeight="1">
      <c r="A89" s="95" t="s">
        <v>617</v>
      </c>
      <c r="B89" s="120">
        <f t="shared" ref="B89:W89" si="5">SUM(B81:B88)</f>
        <v>650744.98999999987</v>
      </c>
      <c r="C89" s="120">
        <f t="shared" si="5"/>
        <v>655764.49000000011</v>
      </c>
      <c r="D89" s="120">
        <f t="shared" si="5"/>
        <v>657616.61</v>
      </c>
      <c r="E89" s="120">
        <f t="shared" si="5"/>
        <v>648901.29000000015</v>
      </c>
      <c r="F89" s="120">
        <f t="shared" si="5"/>
        <v>649148.92000000004</v>
      </c>
      <c r="G89" s="120">
        <f t="shared" si="5"/>
        <v>655322.79</v>
      </c>
      <c r="H89" s="120">
        <f t="shared" si="5"/>
        <v>657515.14</v>
      </c>
      <c r="I89" s="120">
        <f t="shared" si="5"/>
        <v>664851.41999999993</v>
      </c>
      <c r="J89" s="120">
        <f t="shared" si="5"/>
        <v>674303.29</v>
      </c>
      <c r="K89" s="120">
        <f t="shared" si="5"/>
        <v>686233.75</v>
      </c>
      <c r="L89" s="120">
        <f t="shared" si="5"/>
        <v>689344.91999999993</v>
      </c>
      <c r="M89" s="120">
        <f t="shared" si="5"/>
        <v>699809.64000000013</v>
      </c>
      <c r="N89" s="120">
        <f t="shared" si="5"/>
        <v>703236.64</v>
      </c>
      <c r="O89" s="120">
        <f t="shared" si="5"/>
        <v>709276.09</v>
      </c>
      <c r="P89" s="120">
        <f t="shared" si="5"/>
        <v>712333.19000000006</v>
      </c>
      <c r="Q89" s="120">
        <f t="shared" si="5"/>
        <v>718313.72</v>
      </c>
      <c r="R89" s="120">
        <f t="shared" si="5"/>
        <v>721762.81</v>
      </c>
      <c r="S89" s="120">
        <f t="shared" si="5"/>
        <v>724126.97000000009</v>
      </c>
      <c r="T89" s="95">
        <f t="shared" si="5"/>
        <v>727124.07999999984</v>
      </c>
      <c r="U89" s="95">
        <f t="shared" si="5"/>
        <v>730680.4</v>
      </c>
      <c r="V89" s="95">
        <f t="shared" si="5"/>
        <v>733915.96000000008</v>
      </c>
      <c r="W89" s="95">
        <f t="shared" si="5"/>
        <v>736816.96000000008</v>
      </c>
      <c r="X89" s="121">
        <f t="shared" si="4"/>
        <v>736816.96000000008</v>
      </c>
      <c r="Y89" s="121">
        <f t="shared" si="4"/>
        <v>736816.96000000008</v>
      </c>
      <c r="Z89" s="121">
        <f t="shared" si="4"/>
        <v>736816.96000000008</v>
      </c>
      <c r="AA89" s="121">
        <f t="shared" si="4"/>
        <v>736816.96000000008</v>
      </c>
      <c r="AB89" s="121">
        <f t="shared" si="4"/>
        <v>736816.96000000008</v>
      </c>
      <c r="AC89" s="121">
        <f t="shared" si="4"/>
        <v>736816.96000000008</v>
      </c>
      <c r="AD89" s="121">
        <f t="shared" si="4"/>
        <v>736816.96000000008</v>
      </c>
      <c r="AE89" s="121">
        <f t="shared" si="4"/>
        <v>736816.96000000008</v>
      </c>
      <c r="AF89" s="121">
        <f t="shared" si="4"/>
        <v>736816.96000000008</v>
      </c>
      <c r="AG89" s="121">
        <f t="shared" si="4"/>
        <v>736816.96000000008</v>
      </c>
    </row>
    <row r="90" spans="1:54" ht="15.75" customHeight="1">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95"/>
    </row>
    <row r="91" spans="1:54" ht="15.75" customHeight="1">
      <c r="A91" s="123" t="s">
        <v>664</v>
      </c>
      <c r="B91" s="124"/>
      <c r="C91" s="95" t="s">
        <v>665</v>
      </c>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95"/>
    </row>
    <row r="92" spans="1:54" ht="15.75" customHeight="1">
      <c r="A92" s="111" t="s">
        <v>98</v>
      </c>
      <c r="B92" s="91">
        <f t="shared" ref="B92:AG92" si="6">B86/B89</f>
        <v>8.2745285522674572E-2</v>
      </c>
      <c r="C92" s="91">
        <f t="shared" si="6"/>
        <v>7.2871085166566416E-2</v>
      </c>
      <c r="D92" s="91">
        <f t="shared" si="6"/>
        <v>6.200669110228222E-2</v>
      </c>
      <c r="E92" s="91">
        <f t="shared" si="6"/>
        <v>4.2820318634287188E-2</v>
      </c>
      <c r="F92" s="91">
        <f t="shared" si="6"/>
        <v>3.903236872057031E-2</v>
      </c>
      <c r="G92" s="91">
        <f t="shared" si="6"/>
        <v>3.367708301431116E-2</v>
      </c>
      <c r="H92" s="91">
        <f t="shared" si="6"/>
        <v>3.5208542878571586E-2</v>
      </c>
      <c r="I92" s="91">
        <f t="shared" si="6"/>
        <v>3.3794994376337505E-2</v>
      </c>
      <c r="J92" s="91">
        <f t="shared" si="6"/>
        <v>3.2877253201597165E-2</v>
      </c>
      <c r="K92" s="91">
        <f t="shared" si="6"/>
        <v>1.900279605892307E-2</v>
      </c>
      <c r="L92" s="91">
        <f t="shared" si="6"/>
        <v>4.4150466793894706E-3</v>
      </c>
      <c r="M92" s="91">
        <f t="shared" si="6"/>
        <v>4.5994793669889992E-3</v>
      </c>
      <c r="N92" s="91">
        <f t="shared" si="6"/>
        <v>4.6502838646177479E-3</v>
      </c>
      <c r="O92" s="91">
        <f t="shared" si="6"/>
        <v>3.0690446649625541E-3</v>
      </c>
      <c r="P92" s="91">
        <f t="shared" si="6"/>
        <v>3.2127521672828414E-3</v>
      </c>
      <c r="Q92" s="91">
        <f t="shared" si="6"/>
        <v>2.4777613881578095E-3</v>
      </c>
      <c r="R92" s="91">
        <f t="shared" si="6"/>
        <v>2.3529197909213412E-3</v>
      </c>
      <c r="S92" s="91">
        <f t="shared" si="6"/>
        <v>2.4141898761207582E-3</v>
      </c>
      <c r="T92" s="91">
        <f t="shared" si="6"/>
        <v>2.1185380079834521E-3</v>
      </c>
      <c r="U92" s="91">
        <f t="shared" si="6"/>
        <v>2.1141664673090996E-3</v>
      </c>
      <c r="V92" s="91">
        <f t="shared" si="6"/>
        <v>1.799129698719183E-3</v>
      </c>
      <c r="W92" s="91">
        <f t="shared" si="6"/>
        <v>1.8779019418879825E-3</v>
      </c>
      <c r="X92" s="91">
        <f t="shared" si="6"/>
        <v>1.8779019418879825E-3</v>
      </c>
      <c r="Y92" s="91">
        <f t="shared" si="6"/>
        <v>1.8779019418879825E-3</v>
      </c>
      <c r="Z92" s="91">
        <f t="shared" si="6"/>
        <v>1.8779019418879825E-3</v>
      </c>
      <c r="AA92" s="91">
        <f t="shared" si="6"/>
        <v>1.8779019418879825E-3</v>
      </c>
      <c r="AB92" s="91">
        <f t="shared" si="6"/>
        <v>1.8779019418879825E-3</v>
      </c>
      <c r="AC92" s="91">
        <f t="shared" si="6"/>
        <v>1.8779019418879825E-3</v>
      </c>
      <c r="AD92" s="91">
        <f t="shared" si="6"/>
        <v>1.8779019418879825E-3</v>
      </c>
      <c r="AE92" s="91">
        <f t="shared" si="6"/>
        <v>1.8779019418879825E-3</v>
      </c>
      <c r="AF92" s="91">
        <f t="shared" si="6"/>
        <v>1.8779019418879825E-3</v>
      </c>
      <c r="AG92" s="91">
        <f t="shared" si="6"/>
        <v>1.8779019418879825E-3</v>
      </c>
      <c r="AH92" s="122"/>
      <c r="AI92" s="122"/>
      <c r="AJ92" s="122"/>
      <c r="AK92" s="122"/>
      <c r="AL92" s="122"/>
      <c r="AM92" s="122"/>
      <c r="AN92" s="122"/>
      <c r="AO92" s="122"/>
      <c r="AP92" s="122"/>
      <c r="AQ92" s="122"/>
      <c r="AR92" s="122"/>
      <c r="AS92" s="122"/>
      <c r="AT92" s="122"/>
      <c r="AU92" s="122"/>
      <c r="AV92" s="122"/>
      <c r="AW92" s="122"/>
      <c r="AX92" s="122"/>
      <c r="AY92" s="122"/>
      <c r="AZ92" s="122"/>
      <c r="BA92" s="122"/>
      <c r="BB92" s="95"/>
    </row>
    <row r="93" spans="1:54" ht="15.75" customHeight="1">
      <c r="A93" s="111" t="s">
        <v>633</v>
      </c>
      <c r="B93" s="91">
        <f>B87/B89</f>
        <v>9.2297629521511979E-2</v>
      </c>
      <c r="C93" s="91">
        <f t="shared" ref="C93:AG93" si="7">C87/C89</f>
        <v>0.10612677426311996</v>
      </c>
      <c r="D93" s="91">
        <f t="shared" si="7"/>
        <v>0.10647199133245737</v>
      </c>
      <c r="E93" s="91">
        <f t="shared" si="7"/>
        <v>0.12930767944690014</v>
      </c>
      <c r="F93" s="91">
        <f t="shared" si="7"/>
        <v>0.13804752228502512</v>
      </c>
      <c r="G93" s="91">
        <f t="shared" si="7"/>
        <v>0.14041806786545605</v>
      </c>
      <c r="H93" s="91">
        <f t="shared" si="7"/>
        <v>0.14926389375611945</v>
      </c>
      <c r="I93" s="91">
        <f t="shared" si="7"/>
        <v>0.1431596100073006</v>
      </c>
      <c r="J93" s="91">
        <f t="shared" si="7"/>
        <v>0.13926043576029415</v>
      </c>
      <c r="K93" s="91">
        <f t="shared" si="7"/>
        <v>0.14968645887789692</v>
      </c>
      <c r="L93" s="91">
        <f t="shared" si="7"/>
        <v>0.16730115310054075</v>
      </c>
      <c r="M93" s="91">
        <f t="shared" si="7"/>
        <v>0.15945550564293454</v>
      </c>
      <c r="N93" s="91">
        <f t="shared" si="7"/>
        <v>0.16609984940488881</v>
      </c>
      <c r="O93" s="91">
        <f t="shared" si="7"/>
        <v>0.16420968032349717</v>
      </c>
      <c r="P93" s="91">
        <f t="shared" si="7"/>
        <v>0.16264593820203715</v>
      </c>
      <c r="Q93" s="91">
        <f t="shared" si="7"/>
        <v>0.16156617473490553</v>
      </c>
      <c r="R93" s="91">
        <f t="shared" si="7"/>
        <v>0.16462998419106686</v>
      </c>
      <c r="S93" s="91">
        <f t="shared" si="7"/>
        <v>0.16710674372479178</v>
      </c>
      <c r="T93" s="91">
        <f t="shared" si="7"/>
        <v>0.16891353673777387</v>
      </c>
      <c r="U93" s="91">
        <f t="shared" si="7"/>
        <v>0.17018877199935842</v>
      </c>
      <c r="V93" s="91">
        <f t="shared" si="7"/>
        <v>0.17154879694944905</v>
      </c>
      <c r="W93" s="91">
        <f t="shared" si="7"/>
        <v>0.17223517764846236</v>
      </c>
      <c r="X93" s="91">
        <f t="shared" si="7"/>
        <v>0.17223517764846236</v>
      </c>
      <c r="Y93" s="91">
        <f t="shared" si="7"/>
        <v>0.17223517764846236</v>
      </c>
      <c r="Z93" s="91">
        <f t="shared" si="7"/>
        <v>0.17223517764846236</v>
      </c>
      <c r="AA93" s="91">
        <f t="shared" si="7"/>
        <v>0.17223517764846236</v>
      </c>
      <c r="AB93" s="91">
        <f t="shared" si="7"/>
        <v>0.17223517764846236</v>
      </c>
      <c r="AC93" s="91">
        <f t="shared" si="7"/>
        <v>0.17223517764846236</v>
      </c>
      <c r="AD93" s="91">
        <f t="shared" si="7"/>
        <v>0.17223517764846236</v>
      </c>
      <c r="AE93" s="91">
        <f t="shared" si="7"/>
        <v>0.17223517764846236</v>
      </c>
      <c r="AF93" s="91">
        <f t="shared" si="7"/>
        <v>0.17223517764846236</v>
      </c>
      <c r="AG93" s="91">
        <f t="shared" si="7"/>
        <v>0.17223517764846236</v>
      </c>
      <c r="AH93" s="122"/>
      <c r="AI93" s="122"/>
      <c r="AJ93" s="122"/>
      <c r="AK93" s="122"/>
      <c r="AL93" s="122"/>
      <c r="AM93" s="122"/>
      <c r="AN93" s="122"/>
      <c r="AO93" s="122"/>
      <c r="AP93" s="122"/>
      <c r="AQ93" s="122"/>
      <c r="AR93" s="122"/>
      <c r="AS93" s="122"/>
      <c r="AT93" s="122"/>
      <c r="AU93" s="122"/>
      <c r="AV93" s="122"/>
      <c r="AW93" s="122"/>
      <c r="AX93" s="122"/>
      <c r="AY93" s="122"/>
      <c r="AZ93" s="122"/>
      <c r="BA93" s="122"/>
      <c r="BB93" s="95"/>
    </row>
    <row r="94" spans="1:54" ht="15.75" customHeight="1">
      <c r="A94" s="111" t="s">
        <v>99</v>
      </c>
      <c r="B94" s="91">
        <f t="shared" ref="B94:AG94" si="8">B85/B89</f>
        <v>0.14611662242685883</v>
      </c>
      <c r="C94" s="91">
        <f t="shared" si="8"/>
        <v>0.13725374181209474</v>
      </c>
      <c r="D94" s="91">
        <f t="shared" si="8"/>
        <v>0.13816072863488044</v>
      </c>
      <c r="E94" s="91">
        <f t="shared" si="8"/>
        <v>0.11774191418235581</v>
      </c>
      <c r="F94" s="91">
        <f t="shared" si="8"/>
        <v>0.11086617844176649</v>
      </c>
      <c r="G94" s="91">
        <f t="shared" si="8"/>
        <v>0.11855063059839563</v>
      </c>
      <c r="H94" s="91">
        <f t="shared" si="8"/>
        <v>9.4974208502636159E-2</v>
      </c>
      <c r="I94" s="91">
        <f t="shared" si="8"/>
        <v>0.10439773145103609</v>
      </c>
      <c r="J94" s="91">
        <f t="shared" si="8"/>
        <v>0.10296749404856086</v>
      </c>
      <c r="K94" s="91">
        <f t="shared" si="8"/>
        <v>0.1102918065455102</v>
      </c>
      <c r="L94" s="91">
        <f t="shared" si="8"/>
        <v>0.100915141290952</v>
      </c>
      <c r="M94" s="91">
        <f t="shared" si="8"/>
        <v>0.10834372044374807</v>
      </c>
      <c r="N94" s="91">
        <f t="shared" si="8"/>
        <v>9.911225615320611E-2</v>
      </c>
      <c r="O94" s="91">
        <f t="shared" si="8"/>
        <v>0.10708666353041733</v>
      </c>
      <c r="P94" s="91">
        <f t="shared" si="8"/>
        <v>0.10662708275603441</v>
      </c>
      <c r="Q94" s="91">
        <f t="shared" si="8"/>
        <v>0.11444672113460397</v>
      </c>
      <c r="R94" s="91">
        <f t="shared" si="8"/>
        <v>0.11389981426169629</v>
      </c>
      <c r="S94" s="91">
        <f t="shared" si="8"/>
        <v>0.11318534372500998</v>
      </c>
      <c r="T94" s="91">
        <f t="shared" si="8"/>
        <v>0.11301119335781043</v>
      </c>
      <c r="U94" s="91">
        <f t="shared" si="8"/>
        <v>0.11250972381358525</v>
      </c>
      <c r="V94" s="91">
        <f t="shared" si="8"/>
        <v>0.11201371067063316</v>
      </c>
      <c r="W94" s="91">
        <f t="shared" si="8"/>
        <v>0.11157268964058589</v>
      </c>
      <c r="X94" s="91">
        <f t="shared" si="8"/>
        <v>0.11157268964058589</v>
      </c>
      <c r="Y94" s="91">
        <f t="shared" si="8"/>
        <v>0.11157268964058589</v>
      </c>
      <c r="Z94" s="91">
        <f t="shared" si="8"/>
        <v>0.11157268964058589</v>
      </c>
      <c r="AA94" s="91">
        <f t="shared" si="8"/>
        <v>0.11157268964058589</v>
      </c>
      <c r="AB94" s="91">
        <f t="shared" si="8"/>
        <v>0.11157268964058589</v>
      </c>
      <c r="AC94" s="91">
        <f t="shared" si="8"/>
        <v>0.11157268964058589</v>
      </c>
      <c r="AD94" s="91">
        <f t="shared" si="8"/>
        <v>0.11157268964058589</v>
      </c>
      <c r="AE94" s="91">
        <f t="shared" si="8"/>
        <v>0.11157268964058589</v>
      </c>
      <c r="AF94" s="91">
        <f t="shared" si="8"/>
        <v>0.11157268964058589</v>
      </c>
      <c r="AG94" s="91">
        <f t="shared" si="8"/>
        <v>0.11157268964058589</v>
      </c>
      <c r="AH94" s="122"/>
      <c r="AI94" s="122"/>
      <c r="AJ94" s="122"/>
      <c r="AK94" s="122"/>
      <c r="AL94" s="122"/>
      <c r="AM94" s="122"/>
      <c r="AN94" s="122"/>
      <c r="AO94" s="122"/>
      <c r="AP94" s="122"/>
      <c r="AQ94" s="122"/>
      <c r="AR94" s="122"/>
      <c r="AS94" s="122"/>
      <c r="AT94" s="122"/>
      <c r="AU94" s="122"/>
      <c r="AV94" s="122"/>
      <c r="AW94" s="122"/>
      <c r="AX94" s="122"/>
      <c r="AY94" s="122"/>
      <c r="AZ94" s="122"/>
      <c r="BA94" s="122"/>
      <c r="BB94" s="95"/>
    </row>
    <row r="95" spans="1:54" ht="15.75" customHeight="1">
      <c r="A95" s="111" t="s">
        <v>101</v>
      </c>
      <c r="B95" s="91">
        <f t="shared" ref="B95:AG95" si="9">B81/B89</f>
        <v>0.61150420843040232</v>
      </c>
      <c r="C95" s="91">
        <f t="shared" si="9"/>
        <v>0.61398140054823636</v>
      </c>
      <c r="D95" s="91">
        <f t="shared" si="9"/>
        <v>0.62164062431452272</v>
      </c>
      <c r="E95" s="91">
        <f t="shared" si="9"/>
        <v>0.63045783126737187</v>
      </c>
      <c r="F95" s="91">
        <f t="shared" si="9"/>
        <v>0.63129304751827975</v>
      </c>
      <c r="G95" s="91">
        <f t="shared" si="9"/>
        <v>0.62627274110213682</v>
      </c>
      <c r="H95" s="91">
        <f t="shared" si="9"/>
        <v>0.63268307403537505</v>
      </c>
      <c r="I95" s="91">
        <f t="shared" si="9"/>
        <v>0.62724931835145969</v>
      </c>
      <c r="J95" s="91">
        <f t="shared" si="9"/>
        <v>0.62994531733635761</v>
      </c>
      <c r="K95" s="91">
        <f t="shared" si="9"/>
        <v>0.62264264909733746</v>
      </c>
      <c r="L95" s="91">
        <f t="shared" si="9"/>
        <v>0.62726537536535421</v>
      </c>
      <c r="M95" s="91">
        <f t="shared" si="9"/>
        <v>0.62083297394988723</v>
      </c>
      <c r="N95" s="91">
        <f t="shared" si="9"/>
        <v>0.6223684533843401</v>
      </c>
      <c r="O95" s="91">
        <f t="shared" si="9"/>
        <v>0.61763565158385647</v>
      </c>
      <c r="P95" s="91">
        <f t="shared" si="9"/>
        <v>0.6154948360611977</v>
      </c>
      <c r="Q95" s="91">
        <f t="shared" si="9"/>
        <v>0.61008120518705955</v>
      </c>
      <c r="R95" s="91">
        <f t="shared" si="9"/>
        <v>0.60638826763601184</v>
      </c>
      <c r="S95" s="91">
        <f t="shared" si="9"/>
        <v>0.603579231415728</v>
      </c>
      <c r="T95" s="91">
        <f t="shared" si="9"/>
        <v>0.60176029378644713</v>
      </c>
      <c r="U95" s="91">
        <f t="shared" si="9"/>
        <v>0.59950875923317493</v>
      </c>
      <c r="V95" s="91">
        <f t="shared" si="9"/>
        <v>0.59787703758343114</v>
      </c>
      <c r="W95" s="91">
        <f t="shared" si="9"/>
        <v>0.59636045836947071</v>
      </c>
      <c r="X95" s="91">
        <f t="shared" si="9"/>
        <v>0.59636045836947071</v>
      </c>
      <c r="Y95" s="91">
        <f t="shared" si="9"/>
        <v>0.59636045836947071</v>
      </c>
      <c r="Z95" s="91">
        <f t="shared" si="9"/>
        <v>0.59636045836947071</v>
      </c>
      <c r="AA95" s="91">
        <f t="shared" si="9"/>
        <v>0.59636045836947071</v>
      </c>
      <c r="AB95" s="91">
        <f t="shared" si="9"/>
        <v>0.59636045836947071</v>
      </c>
      <c r="AC95" s="91">
        <f t="shared" si="9"/>
        <v>0.59636045836947071</v>
      </c>
      <c r="AD95" s="91">
        <f t="shared" si="9"/>
        <v>0.59636045836947071</v>
      </c>
      <c r="AE95" s="91">
        <f t="shared" si="9"/>
        <v>0.59636045836947071</v>
      </c>
      <c r="AF95" s="91">
        <f t="shared" si="9"/>
        <v>0.59636045836947071</v>
      </c>
      <c r="AG95" s="91">
        <f t="shared" si="9"/>
        <v>0.59636045836947071</v>
      </c>
      <c r="AH95" s="122"/>
      <c r="AI95" s="122"/>
      <c r="AJ95" s="122"/>
      <c r="AK95" s="122"/>
      <c r="AL95" s="122"/>
      <c r="AM95" s="122"/>
      <c r="AN95" s="122"/>
      <c r="AO95" s="122"/>
      <c r="AP95" s="122"/>
      <c r="AQ95" s="122"/>
      <c r="AR95" s="122"/>
      <c r="AS95" s="122"/>
      <c r="AT95" s="122"/>
      <c r="AU95" s="122"/>
      <c r="AV95" s="122"/>
      <c r="AW95" s="122"/>
      <c r="AX95" s="122"/>
      <c r="AY95" s="122"/>
      <c r="AZ95" s="122"/>
      <c r="BA95" s="122"/>
      <c r="BB95" s="95"/>
    </row>
    <row r="96" spans="1:54" ht="15.75" customHeight="1">
      <c r="A96" s="111" t="s">
        <v>100</v>
      </c>
      <c r="B96" s="91">
        <f t="shared" ref="B96:AG96" si="10">B82/B89</f>
        <v>4.6900184356394363E-2</v>
      </c>
      <c r="C96" s="91">
        <f t="shared" si="10"/>
        <v>4.8577668485830929E-2</v>
      </c>
      <c r="D96" s="91">
        <f t="shared" si="10"/>
        <v>4.9426853740814118E-2</v>
      </c>
      <c r="E96" s="91">
        <f t="shared" si="10"/>
        <v>5.5711693838673047E-2</v>
      </c>
      <c r="F96" s="91">
        <f t="shared" si="10"/>
        <v>5.5918694280504999E-2</v>
      </c>
      <c r="G96" s="91">
        <f t="shared" si="10"/>
        <v>5.6394559389579595E-2</v>
      </c>
      <c r="H96" s="91">
        <f t="shared" si="10"/>
        <v>6.2647850207677352E-2</v>
      </c>
      <c r="I96" s="91">
        <f t="shared" si="10"/>
        <v>6.5952149128296972E-2</v>
      </c>
      <c r="J96" s="91">
        <f t="shared" si="10"/>
        <v>6.9510991114992177E-2</v>
      </c>
      <c r="K96" s="91">
        <f t="shared" si="10"/>
        <v>7.2782022160816195E-2</v>
      </c>
      <c r="L96" s="91">
        <f t="shared" si="10"/>
        <v>7.4977835478935564E-2</v>
      </c>
      <c r="M96" s="91">
        <f t="shared" si="10"/>
        <v>8.1724295767060293E-2</v>
      </c>
      <c r="N96" s="91">
        <f t="shared" si="10"/>
        <v>8.2632270127449559E-2</v>
      </c>
      <c r="O96" s="91">
        <f t="shared" si="10"/>
        <v>8.2895886142165032E-2</v>
      </c>
      <c r="P96" s="91">
        <f t="shared" si="10"/>
        <v>8.6433414677757739E-2</v>
      </c>
      <c r="Q96" s="91">
        <f t="shared" si="10"/>
        <v>8.6665948688826377E-2</v>
      </c>
      <c r="R96" s="91">
        <f t="shared" si="10"/>
        <v>8.8128827252820077E-2</v>
      </c>
      <c r="S96" s="91">
        <f t="shared" si="10"/>
        <v>8.8838549957613089E-2</v>
      </c>
      <c r="T96" s="91">
        <f t="shared" si="10"/>
        <v>8.9143630066549323E-2</v>
      </c>
      <c r="U96" s="91">
        <f t="shared" si="10"/>
        <v>9.0480831290944724E-2</v>
      </c>
      <c r="V96" s="91">
        <f t="shared" si="10"/>
        <v>9.1404620768841149E-2</v>
      </c>
      <c r="W96" s="91">
        <f t="shared" si="10"/>
        <v>9.2346449245685094E-2</v>
      </c>
      <c r="X96" s="91">
        <f t="shared" si="10"/>
        <v>9.2346449245685094E-2</v>
      </c>
      <c r="Y96" s="91">
        <f t="shared" si="10"/>
        <v>9.2346449245685094E-2</v>
      </c>
      <c r="Z96" s="91">
        <f t="shared" si="10"/>
        <v>9.2346449245685094E-2</v>
      </c>
      <c r="AA96" s="91">
        <f t="shared" si="10"/>
        <v>9.2346449245685094E-2</v>
      </c>
      <c r="AB96" s="91">
        <f t="shared" si="10"/>
        <v>9.2346449245685094E-2</v>
      </c>
      <c r="AC96" s="91">
        <f t="shared" si="10"/>
        <v>9.2346449245685094E-2</v>
      </c>
      <c r="AD96" s="91">
        <f t="shared" si="10"/>
        <v>9.2346449245685094E-2</v>
      </c>
      <c r="AE96" s="91">
        <f t="shared" si="10"/>
        <v>9.2346449245685094E-2</v>
      </c>
      <c r="AF96" s="91">
        <f t="shared" si="10"/>
        <v>9.2346449245685094E-2</v>
      </c>
      <c r="AG96" s="91">
        <f t="shared" si="10"/>
        <v>9.2346449245685094E-2</v>
      </c>
      <c r="AH96" s="122"/>
      <c r="AI96" s="122"/>
      <c r="AJ96" s="122"/>
      <c r="AK96" s="122"/>
      <c r="AL96" s="122"/>
      <c r="AM96" s="122"/>
      <c r="AN96" s="122"/>
      <c r="AO96" s="122"/>
      <c r="AP96" s="122"/>
      <c r="AQ96" s="122"/>
      <c r="AR96" s="122"/>
      <c r="AS96" s="122"/>
      <c r="AT96" s="122"/>
      <c r="AU96" s="122"/>
      <c r="AV96" s="122"/>
      <c r="AW96" s="122"/>
      <c r="AX96" s="122"/>
      <c r="AY96" s="122"/>
      <c r="AZ96" s="122"/>
      <c r="BA96" s="122"/>
      <c r="BB96" s="95"/>
    </row>
    <row r="97" spans="1:53" ht="15.75" customHeight="1">
      <c r="A97" s="111" t="s">
        <v>102</v>
      </c>
      <c r="B97" s="91">
        <f t="shared" ref="B97:AG97" si="11">B84/B89</f>
        <v>5.0949912038508365E-3</v>
      </c>
      <c r="C97" s="91">
        <f t="shared" si="11"/>
        <v>5.166793950675797E-3</v>
      </c>
      <c r="D97" s="91">
        <f t="shared" si="11"/>
        <v>5.5997216980270617E-3</v>
      </c>
      <c r="E97" s="91">
        <f t="shared" si="11"/>
        <v>6.8427048434439065E-3</v>
      </c>
      <c r="F97" s="91">
        <f t="shared" si="11"/>
        <v>6.8994800145396528E-3</v>
      </c>
      <c r="G97" s="91">
        <f t="shared" si="11"/>
        <v>7.0043954979804686E-3</v>
      </c>
      <c r="H97" s="91">
        <f t="shared" si="11"/>
        <v>7.3131547967093197E-3</v>
      </c>
      <c r="I97" s="91">
        <f t="shared" si="11"/>
        <v>7.3881920865868055E-3</v>
      </c>
      <c r="J97" s="91">
        <f t="shared" si="11"/>
        <v>7.4113830884615737E-3</v>
      </c>
      <c r="K97" s="91">
        <f t="shared" si="11"/>
        <v>7.4300192900742636E-3</v>
      </c>
      <c r="L97" s="91">
        <f t="shared" si="11"/>
        <v>7.4818713395320311E-3</v>
      </c>
      <c r="M97" s="91">
        <f t="shared" si="11"/>
        <v>7.5820047291717775E-3</v>
      </c>
      <c r="N97" s="91">
        <f t="shared" si="11"/>
        <v>7.6291388912841634E-3</v>
      </c>
      <c r="O97" s="91">
        <f t="shared" si="11"/>
        <v>7.7479278908161144E-3</v>
      </c>
      <c r="P97" s="91">
        <f t="shared" si="11"/>
        <v>7.7996365717565384E-3</v>
      </c>
      <c r="Q97" s="91">
        <f t="shared" si="11"/>
        <v>7.955173124077319E-3</v>
      </c>
      <c r="R97" s="91">
        <f t="shared" si="11"/>
        <v>8.2940543860939575E-3</v>
      </c>
      <c r="S97" s="91">
        <f t="shared" si="11"/>
        <v>8.5983263404758956E-3</v>
      </c>
      <c r="T97" s="91">
        <f t="shared" si="11"/>
        <v>8.8210391821984518E-3</v>
      </c>
      <c r="U97" s="91">
        <f t="shared" si="11"/>
        <v>8.9147457629902213E-3</v>
      </c>
      <c r="V97" s="91">
        <f t="shared" si="11"/>
        <v>9.1098441298374262E-3</v>
      </c>
      <c r="W97" s="91">
        <f t="shared" si="11"/>
        <v>9.3637774027351371E-3</v>
      </c>
      <c r="X97" s="91">
        <f t="shared" si="11"/>
        <v>9.3637774027351371E-3</v>
      </c>
      <c r="Y97" s="91">
        <f t="shared" si="11"/>
        <v>9.3637774027351371E-3</v>
      </c>
      <c r="Z97" s="91">
        <f t="shared" si="11"/>
        <v>9.3637774027351371E-3</v>
      </c>
      <c r="AA97" s="91">
        <f t="shared" si="11"/>
        <v>9.3637774027351371E-3</v>
      </c>
      <c r="AB97" s="91">
        <f t="shared" si="11"/>
        <v>9.3637774027351371E-3</v>
      </c>
      <c r="AC97" s="91">
        <f t="shared" si="11"/>
        <v>9.3637774027351371E-3</v>
      </c>
      <c r="AD97" s="91">
        <f t="shared" si="11"/>
        <v>9.3637774027351371E-3</v>
      </c>
      <c r="AE97" s="91">
        <f t="shared" si="11"/>
        <v>9.3637774027351371E-3</v>
      </c>
      <c r="AF97" s="91">
        <f t="shared" si="11"/>
        <v>9.3637774027351371E-3</v>
      </c>
      <c r="AG97" s="91">
        <f t="shared" si="11"/>
        <v>9.3637774027351371E-3</v>
      </c>
      <c r="BA97" s="122">
        <f>SUM(BA81:BA96)</f>
        <v>0</v>
      </c>
    </row>
    <row r="98" spans="1:53" ht="15.75" customHeight="1">
      <c r="A98" s="111" t="s">
        <v>103</v>
      </c>
      <c r="B98" s="91">
        <v>0</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c r="AF98" s="91">
        <v>0</v>
      </c>
      <c r="AG98" s="91">
        <v>0</v>
      </c>
    </row>
    <row r="99" spans="1:53" ht="15.75" customHeight="1">
      <c r="A99" s="111" t="s">
        <v>104</v>
      </c>
      <c r="B99" s="91">
        <f t="shared" ref="B99:AG99" si="12">B83/B89/2</f>
        <v>5.7636863251148513E-3</v>
      </c>
      <c r="C99" s="91">
        <f t="shared" si="12"/>
        <v>6.4176241077036657E-3</v>
      </c>
      <c r="D99" s="91">
        <f t="shared" si="12"/>
        <v>6.6096490476419073E-3</v>
      </c>
      <c r="E99" s="91">
        <f t="shared" si="12"/>
        <v>6.8300141613218228E-3</v>
      </c>
      <c r="F99" s="91">
        <f t="shared" si="12"/>
        <v>7.3174118505812194E-3</v>
      </c>
      <c r="G99" s="91">
        <f t="shared" si="12"/>
        <v>7.2742625050473209E-3</v>
      </c>
      <c r="H99" s="91">
        <f t="shared" si="12"/>
        <v>7.3629711401018089E-3</v>
      </c>
      <c r="I99" s="91">
        <f t="shared" si="12"/>
        <v>7.4153259686201775E-3</v>
      </c>
      <c r="J99" s="91">
        <f t="shared" si="12"/>
        <v>7.4609231107266288E-3</v>
      </c>
      <c r="K99" s="91">
        <f t="shared" si="12"/>
        <v>7.664939242641446E-3</v>
      </c>
      <c r="L99" s="91">
        <f t="shared" si="12"/>
        <v>7.4413401059080847E-3</v>
      </c>
      <c r="M99" s="91">
        <f t="shared" si="12"/>
        <v>7.3969615508583152E-3</v>
      </c>
      <c r="N99" s="91">
        <f t="shared" si="12"/>
        <v>7.3922271740562316E-3</v>
      </c>
      <c r="O99" s="91">
        <f t="shared" si="12"/>
        <v>7.3349363856322859E-3</v>
      </c>
      <c r="P99" s="91">
        <f t="shared" si="12"/>
        <v>7.5353711933596685E-3</v>
      </c>
      <c r="Q99" s="91">
        <f t="shared" si="12"/>
        <v>7.1843678553153633E-3</v>
      </c>
      <c r="R99" s="91">
        <f t="shared" si="12"/>
        <v>7.0399720373511615E-3</v>
      </c>
      <c r="S99" s="91">
        <f t="shared" si="12"/>
        <v>7.0225046306450923E-3</v>
      </c>
      <c r="T99" s="91">
        <f t="shared" si="12"/>
        <v>7.0006414861133485E-3</v>
      </c>
      <c r="U99" s="91">
        <f t="shared" si="12"/>
        <v>7.0175346156814934E-3</v>
      </c>
      <c r="V99" s="91">
        <f t="shared" si="12"/>
        <v>6.9977835064385287E-3</v>
      </c>
      <c r="W99" s="91">
        <f t="shared" si="12"/>
        <v>6.9747512326534923E-3</v>
      </c>
      <c r="X99" s="91">
        <f t="shared" si="12"/>
        <v>6.9747512326534923E-3</v>
      </c>
      <c r="Y99" s="91">
        <f t="shared" si="12"/>
        <v>6.9747512326534923E-3</v>
      </c>
      <c r="Z99" s="91">
        <f t="shared" si="12"/>
        <v>6.9747512326534923E-3</v>
      </c>
      <c r="AA99" s="91">
        <f t="shared" si="12"/>
        <v>6.9747512326534923E-3</v>
      </c>
      <c r="AB99" s="91">
        <f t="shared" si="12"/>
        <v>6.9747512326534923E-3</v>
      </c>
      <c r="AC99" s="91">
        <f t="shared" si="12"/>
        <v>6.9747512326534923E-3</v>
      </c>
      <c r="AD99" s="91">
        <f t="shared" si="12"/>
        <v>6.9747512326534923E-3</v>
      </c>
      <c r="AE99" s="91">
        <f t="shared" si="12"/>
        <v>6.9747512326534923E-3</v>
      </c>
      <c r="AF99" s="91">
        <f t="shared" si="12"/>
        <v>6.9747512326534923E-3</v>
      </c>
      <c r="AG99" s="91">
        <f t="shared" si="12"/>
        <v>6.9747512326534923E-3</v>
      </c>
    </row>
    <row r="100" spans="1:53" ht="15.75" customHeight="1">
      <c r="A100" s="111" t="s">
        <v>105</v>
      </c>
      <c r="B100" s="91">
        <f t="shared" ref="B100:AG100" si="13">B83/B89/2</f>
        <v>5.7636863251148513E-3</v>
      </c>
      <c r="C100" s="91">
        <f t="shared" si="13"/>
        <v>6.4176241077036657E-3</v>
      </c>
      <c r="D100" s="91">
        <f t="shared" si="13"/>
        <v>6.6096490476419073E-3</v>
      </c>
      <c r="E100" s="91">
        <f t="shared" si="13"/>
        <v>6.8300141613218228E-3</v>
      </c>
      <c r="F100" s="91">
        <f t="shared" si="13"/>
        <v>7.3174118505812194E-3</v>
      </c>
      <c r="G100" s="91">
        <f t="shared" si="13"/>
        <v>7.2742625050473209E-3</v>
      </c>
      <c r="H100" s="91">
        <f t="shared" si="13"/>
        <v>7.3629711401018089E-3</v>
      </c>
      <c r="I100" s="91">
        <f t="shared" si="13"/>
        <v>7.4153259686201775E-3</v>
      </c>
      <c r="J100" s="91">
        <f t="shared" si="13"/>
        <v>7.4609231107266288E-3</v>
      </c>
      <c r="K100" s="91">
        <f t="shared" si="13"/>
        <v>7.664939242641446E-3</v>
      </c>
      <c r="L100" s="91">
        <f t="shared" si="13"/>
        <v>7.4413401059080847E-3</v>
      </c>
      <c r="M100" s="91">
        <f t="shared" si="13"/>
        <v>7.3969615508583152E-3</v>
      </c>
      <c r="N100" s="91">
        <f t="shared" si="13"/>
        <v>7.3922271740562316E-3</v>
      </c>
      <c r="O100" s="91">
        <f t="shared" si="13"/>
        <v>7.3349363856322859E-3</v>
      </c>
      <c r="P100" s="91">
        <f t="shared" si="13"/>
        <v>7.5353711933596685E-3</v>
      </c>
      <c r="Q100" s="91">
        <f t="shared" si="13"/>
        <v>7.1843678553153633E-3</v>
      </c>
      <c r="R100" s="91">
        <f t="shared" si="13"/>
        <v>7.0399720373511615E-3</v>
      </c>
      <c r="S100" s="91">
        <f t="shared" si="13"/>
        <v>7.0225046306450923E-3</v>
      </c>
      <c r="T100" s="91">
        <f t="shared" si="13"/>
        <v>7.0006414861133485E-3</v>
      </c>
      <c r="U100" s="91">
        <f t="shared" si="13"/>
        <v>7.0175346156814934E-3</v>
      </c>
      <c r="V100" s="91">
        <f t="shared" si="13"/>
        <v>6.9977835064385287E-3</v>
      </c>
      <c r="W100" s="91">
        <f t="shared" si="13"/>
        <v>6.9747512326534923E-3</v>
      </c>
      <c r="X100" s="91">
        <f t="shared" si="13"/>
        <v>6.9747512326534923E-3</v>
      </c>
      <c r="Y100" s="91">
        <f t="shared" si="13"/>
        <v>6.9747512326534923E-3</v>
      </c>
      <c r="Z100" s="91">
        <f t="shared" si="13"/>
        <v>6.9747512326534923E-3</v>
      </c>
      <c r="AA100" s="91">
        <f t="shared" si="13"/>
        <v>6.9747512326534923E-3</v>
      </c>
      <c r="AB100" s="91">
        <f t="shared" si="13"/>
        <v>6.9747512326534923E-3</v>
      </c>
      <c r="AC100" s="91">
        <f t="shared" si="13"/>
        <v>6.9747512326534923E-3</v>
      </c>
      <c r="AD100" s="91">
        <f t="shared" si="13"/>
        <v>6.9747512326534923E-3</v>
      </c>
      <c r="AE100" s="91">
        <f t="shared" si="13"/>
        <v>6.9747512326534923E-3</v>
      </c>
      <c r="AF100" s="91">
        <f t="shared" si="13"/>
        <v>6.9747512326534923E-3</v>
      </c>
      <c r="AG100" s="91">
        <f t="shared" si="13"/>
        <v>6.9747512326534923E-3</v>
      </c>
    </row>
    <row r="101" spans="1:53" ht="15.75" customHeight="1">
      <c r="A101" s="111" t="s">
        <v>106</v>
      </c>
      <c r="B101" s="91">
        <f t="shared" ref="B101:AG101" si="14">B88/B89</f>
        <v>3.8137058880776025E-3</v>
      </c>
      <c r="C101" s="91">
        <f t="shared" si="14"/>
        <v>3.1872875580682934E-3</v>
      </c>
      <c r="D101" s="91">
        <f t="shared" si="14"/>
        <v>3.4740910817322571E-3</v>
      </c>
      <c r="E101" s="91">
        <f t="shared" si="14"/>
        <v>3.4578294643242261E-3</v>
      </c>
      <c r="F101" s="91">
        <f t="shared" si="14"/>
        <v>3.307885038151184E-3</v>
      </c>
      <c r="G101" s="91">
        <f t="shared" si="14"/>
        <v>3.1339975220455864E-3</v>
      </c>
      <c r="H101" s="91">
        <f t="shared" si="14"/>
        <v>3.1833335427074731E-3</v>
      </c>
      <c r="I101" s="91">
        <f t="shared" si="14"/>
        <v>3.227352661742078E-3</v>
      </c>
      <c r="J101" s="91">
        <f t="shared" si="14"/>
        <v>3.1052792282831661E-3</v>
      </c>
      <c r="K101" s="91">
        <f t="shared" si="14"/>
        <v>2.8343694841590056E-3</v>
      </c>
      <c r="L101" s="91">
        <f t="shared" si="14"/>
        <v>2.7608965334799309E-3</v>
      </c>
      <c r="M101" s="91">
        <f t="shared" si="14"/>
        <v>2.6680969984923327E-3</v>
      </c>
      <c r="N101" s="91">
        <f t="shared" si="14"/>
        <v>2.7232938261009835E-3</v>
      </c>
      <c r="O101" s="91">
        <f t="shared" si="14"/>
        <v>2.6852730930208009E-3</v>
      </c>
      <c r="P101" s="91">
        <f t="shared" si="14"/>
        <v>2.7155971772142191E-3</v>
      </c>
      <c r="Q101" s="91">
        <f t="shared" si="14"/>
        <v>2.4382800317387784E-3</v>
      </c>
      <c r="R101" s="91">
        <f t="shared" si="14"/>
        <v>2.2261884066872325E-3</v>
      </c>
      <c r="S101" s="91">
        <f t="shared" si="14"/>
        <v>2.2326056989701681E-3</v>
      </c>
      <c r="T101" s="91">
        <f t="shared" si="14"/>
        <v>2.2304858890108553E-3</v>
      </c>
      <c r="U101" s="91">
        <f t="shared" si="14"/>
        <v>2.2479322012743191E-3</v>
      </c>
      <c r="V101" s="91">
        <f t="shared" si="14"/>
        <v>2.2512931862116742E-3</v>
      </c>
      <c r="W101" s="91">
        <f t="shared" si="14"/>
        <v>2.2940432858657321E-3</v>
      </c>
      <c r="X101" s="91">
        <f t="shared" si="14"/>
        <v>2.2940432858657321E-3</v>
      </c>
      <c r="Y101" s="91">
        <f t="shared" si="14"/>
        <v>2.2940432858657321E-3</v>
      </c>
      <c r="Z101" s="91">
        <f t="shared" si="14"/>
        <v>2.2940432858657321E-3</v>
      </c>
      <c r="AA101" s="91">
        <f t="shared" si="14"/>
        <v>2.2940432858657321E-3</v>
      </c>
      <c r="AB101" s="91">
        <f t="shared" si="14"/>
        <v>2.2940432858657321E-3</v>
      </c>
      <c r="AC101" s="91">
        <f t="shared" si="14"/>
        <v>2.2940432858657321E-3</v>
      </c>
      <c r="AD101" s="91">
        <f t="shared" si="14"/>
        <v>2.2940432858657321E-3</v>
      </c>
      <c r="AE101" s="91">
        <f t="shared" si="14"/>
        <v>2.2940432858657321E-3</v>
      </c>
      <c r="AF101" s="91">
        <f t="shared" si="14"/>
        <v>2.2940432858657321E-3</v>
      </c>
      <c r="AG101" s="91">
        <f t="shared" si="14"/>
        <v>2.2940432858657321E-3</v>
      </c>
      <c r="AH101" s="111"/>
      <c r="AI101" s="111"/>
      <c r="AJ101" s="111"/>
      <c r="AK101" s="111"/>
      <c r="AL101" s="111"/>
      <c r="AM101" s="111"/>
      <c r="AN101" s="111"/>
      <c r="AO101" s="111"/>
      <c r="AP101" s="111"/>
      <c r="AQ101" s="111"/>
      <c r="AR101" s="111"/>
      <c r="AS101" s="111"/>
      <c r="AT101" s="111"/>
      <c r="AU101" s="111"/>
      <c r="AV101" s="111"/>
      <c r="AW101" s="111"/>
      <c r="AX101" s="111"/>
      <c r="AY101" s="111"/>
    </row>
    <row r="102" spans="1:53" ht="15.75" customHeight="1">
      <c r="A102" s="111" t="s">
        <v>107</v>
      </c>
      <c r="B102" s="91">
        <v>0</v>
      </c>
      <c r="C102" s="91">
        <v>0</v>
      </c>
      <c r="D102" s="91">
        <v>0</v>
      </c>
      <c r="E102" s="91">
        <v>0</v>
      </c>
      <c r="F102" s="91">
        <v>0</v>
      </c>
      <c r="G102" s="91">
        <v>0</v>
      </c>
      <c r="H102" s="91">
        <v>0</v>
      </c>
      <c r="I102" s="91">
        <v>0</v>
      </c>
      <c r="J102" s="91">
        <v>0</v>
      </c>
      <c r="K102" s="91">
        <v>0</v>
      </c>
      <c r="L102" s="91">
        <v>0</v>
      </c>
      <c r="M102" s="91">
        <v>0</v>
      </c>
      <c r="N102" s="91">
        <v>0</v>
      </c>
      <c r="O102" s="91">
        <v>0</v>
      </c>
      <c r="P102" s="91">
        <v>0</v>
      </c>
      <c r="Q102" s="91">
        <v>0</v>
      </c>
      <c r="R102" s="91">
        <v>0</v>
      </c>
      <c r="S102" s="91">
        <v>0</v>
      </c>
      <c r="T102" s="91">
        <v>0</v>
      </c>
      <c r="U102" s="91">
        <v>0</v>
      </c>
      <c r="V102" s="91">
        <v>0</v>
      </c>
      <c r="W102" s="91">
        <v>0</v>
      </c>
      <c r="X102" s="91">
        <v>0</v>
      </c>
      <c r="Y102" s="91">
        <v>0</v>
      </c>
      <c r="Z102" s="91">
        <v>0</v>
      </c>
      <c r="AA102" s="91">
        <v>0</v>
      </c>
      <c r="AB102" s="91">
        <v>0</v>
      </c>
      <c r="AC102" s="91">
        <v>0</v>
      </c>
      <c r="AD102" s="91">
        <v>0</v>
      </c>
      <c r="AE102" s="91">
        <v>0</v>
      </c>
      <c r="AF102" s="91">
        <v>0</v>
      </c>
      <c r="AG102" s="91">
        <v>0</v>
      </c>
    </row>
    <row r="103" spans="1:53" ht="15.75" customHeight="1">
      <c r="A103" s="111" t="s">
        <v>108</v>
      </c>
      <c r="B103" s="91">
        <v>0</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c r="AF103" s="91">
        <v>0</v>
      </c>
      <c r="AG103" s="91">
        <v>0</v>
      </c>
    </row>
    <row r="104" spans="1:53" ht="15.75" customHeight="1">
      <c r="A104" s="111" t="s">
        <v>109</v>
      </c>
      <c r="B104" s="91">
        <v>0</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0</v>
      </c>
      <c r="W104" s="91">
        <v>0</v>
      </c>
      <c r="X104" s="91">
        <v>0</v>
      </c>
      <c r="Y104" s="91">
        <v>0</v>
      </c>
      <c r="Z104" s="91">
        <v>0</v>
      </c>
      <c r="AA104" s="91">
        <v>0</v>
      </c>
      <c r="AB104" s="91">
        <v>0</v>
      </c>
      <c r="AC104" s="91">
        <v>0</v>
      </c>
      <c r="AD104" s="91">
        <v>0</v>
      </c>
      <c r="AE104" s="91">
        <v>0</v>
      </c>
      <c r="AF104" s="91">
        <v>0</v>
      </c>
      <c r="AG104" s="91">
        <v>0</v>
      </c>
    </row>
    <row r="105" spans="1:53" ht="15.75" customHeight="1">
      <c r="A105" s="111" t="s">
        <v>129</v>
      </c>
      <c r="B105" s="91">
        <v>0</v>
      </c>
      <c r="C105" s="91">
        <v>0</v>
      </c>
      <c r="D105" s="91">
        <v>0</v>
      </c>
      <c r="E105" s="91">
        <v>0</v>
      </c>
      <c r="F105" s="91">
        <v>0</v>
      </c>
      <c r="G105" s="91">
        <v>0</v>
      </c>
      <c r="H105" s="91">
        <v>0</v>
      </c>
      <c r="I105" s="91">
        <v>0</v>
      </c>
      <c r="J105" s="91">
        <v>0</v>
      </c>
      <c r="K105" s="91">
        <v>0</v>
      </c>
      <c r="L105" s="91">
        <v>0</v>
      </c>
      <c r="M105" s="91">
        <v>0</v>
      </c>
      <c r="N105" s="91">
        <v>0</v>
      </c>
      <c r="O105" s="91">
        <v>0</v>
      </c>
      <c r="P105" s="91">
        <v>0</v>
      </c>
      <c r="Q105" s="91">
        <v>0</v>
      </c>
      <c r="R105" s="91">
        <v>0</v>
      </c>
      <c r="S105" s="91">
        <v>0</v>
      </c>
      <c r="T105" s="91">
        <v>0</v>
      </c>
      <c r="U105" s="91">
        <v>0</v>
      </c>
      <c r="V105" s="91">
        <v>0</v>
      </c>
      <c r="W105" s="91">
        <v>0</v>
      </c>
      <c r="X105" s="91">
        <v>0</v>
      </c>
      <c r="Y105" s="91">
        <v>0</v>
      </c>
      <c r="Z105" s="91">
        <v>0</v>
      </c>
      <c r="AA105" s="91">
        <v>0</v>
      </c>
      <c r="AB105" s="91">
        <v>0</v>
      </c>
      <c r="AC105" s="91">
        <v>0</v>
      </c>
      <c r="AD105" s="91">
        <v>0</v>
      </c>
      <c r="AE105" s="91">
        <v>0</v>
      </c>
      <c r="AF105" s="91">
        <v>0</v>
      </c>
      <c r="AG105" s="91">
        <v>0</v>
      </c>
    </row>
    <row r="106" spans="1:53" ht="15.75" customHeight="1">
      <c r="A106" s="111" t="s">
        <v>130</v>
      </c>
      <c r="B106" s="91">
        <v>0</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c r="AF106" s="91">
        <v>0</v>
      </c>
      <c r="AG106" s="91">
        <v>0</v>
      </c>
    </row>
    <row r="107" spans="1:53" ht="15.75" customHeight="1">
      <c r="A107" s="111" t="s">
        <v>131</v>
      </c>
      <c r="B107" s="91">
        <v>0</v>
      </c>
      <c r="C107" s="91">
        <v>0</v>
      </c>
      <c r="D107" s="91">
        <v>0</v>
      </c>
      <c r="E107" s="91">
        <v>0</v>
      </c>
      <c r="F107" s="91">
        <v>0</v>
      </c>
      <c r="G107" s="91">
        <v>0</v>
      </c>
      <c r="H107" s="91">
        <v>0</v>
      </c>
      <c r="I107" s="91">
        <v>0</v>
      </c>
      <c r="J107" s="91">
        <v>0</v>
      </c>
      <c r="K107" s="91">
        <v>0</v>
      </c>
      <c r="L107" s="91">
        <v>0</v>
      </c>
      <c r="M107" s="91">
        <v>0</v>
      </c>
      <c r="N107" s="91">
        <v>0</v>
      </c>
      <c r="O107" s="91">
        <v>0</v>
      </c>
      <c r="P107" s="91">
        <v>0</v>
      </c>
      <c r="Q107" s="91">
        <v>0</v>
      </c>
      <c r="R107" s="91">
        <v>0</v>
      </c>
      <c r="S107" s="91">
        <v>0</v>
      </c>
      <c r="T107" s="91">
        <v>0</v>
      </c>
      <c r="U107" s="91">
        <v>0</v>
      </c>
      <c r="V107" s="91">
        <v>0</v>
      </c>
      <c r="W107" s="91">
        <v>0</v>
      </c>
      <c r="X107" s="91">
        <v>0</v>
      </c>
      <c r="Y107" s="91">
        <v>0</v>
      </c>
      <c r="Z107" s="91">
        <v>0</v>
      </c>
      <c r="AA107" s="91">
        <v>0</v>
      </c>
      <c r="AB107" s="91">
        <v>0</v>
      </c>
      <c r="AC107" s="91">
        <v>0</v>
      </c>
      <c r="AD107" s="91">
        <v>0</v>
      </c>
      <c r="AE107" s="91">
        <v>0</v>
      </c>
      <c r="AF107" s="91">
        <v>0</v>
      </c>
      <c r="AG107" s="91">
        <v>0</v>
      </c>
    </row>
    <row r="108" spans="1:53" ht="15.75" customHeight="1">
      <c r="J108" s="111"/>
    </row>
    <row r="109" spans="1:53" ht="15.75" customHeight="1">
      <c r="J109" s="111"/>
    </row>
    <row r="110" spans="1:53" ht="15.75" customHeight="1">
      <c r="A110" s="91" t="s">
        <v>666</v>
      </c>
      <c r="J110" s="111"/>
    </row>
    <row r="111" spans="1:53" ht="15.75" customHeight="1">
      <c r="A111" s="114" t="s">
        <v>667</v>
      </c>
      <c r="J111" s="111"/>
    </row>
    <row r="112" spans="1:53" ht="15.75" customHeight="1">
      <c r="J112" s="111"/>
    </row>
    <row r="113" spans="1:10" ht="15.75" customHeight="1">
      <c r="A113" s="123" t="s">
        <v>668</v>
      </c>
      <c r="B113" s="123">
        <v>2015</v>
      </c>
      <c r="J113" s="111"/>
    </row>
    <row r="114" spans="1:10" ht="15.75" customHeight="1">
      <c r="A114" s="111" t="s">
        <v>98</v>
      </c>
      <c r="B114" s="91">
        <v>0.08</v>
      </c>
      <c r="J114" s="111"/>
    </row>
    <row r="115" spans="1:10" ht="15.75" customHeight="1">
      <c r="A115" s="111" t="s">
        <v>633</v>
      </c>
      <c r="B115" s="91">
        <v>0.36</v>
      </c>
      <c r="J115" s="111"/>
    </row>
    <row r="116" spans="1:10" ht="15.75" customHeight="1">
      <c r="A116" s="111" t="s">
        <v>99</v>
      </c>
      <c r="B116" s="91">
        <v>0.04</v>
      </c>
      <c r="J116" s="111"/>
    </row>
    <row r="117" spans="1:10" ht="15.75" customHeight="1">
      <c r="A117" s="111" t="s">
        <v>101</v>
      </c>
      <c r="B117" s="91">
        <v>0.1</v>
      </c>
      <c r="J117" s="111"/>
    </row>
    <row r="118" spans="1:10" ht="15.75" customHeight="1">
      <c r="A118" s="111" t="s">
        <v>100</v>
      </c>
      <c r="B118" s="91">
        <v>0.03</v>
      </c>
      <c r="J118" s="111"/>
    </row>
    <row r="119" spans="1:10" ht="15.75" customHeight="1">
      <c r="A119" s="111" t="s">
        <v>102</v>
      </c>
      <c r="B119" s="91">
        <v>0</v>
      </c>
      <c r="J119" s="111"/>
    </row>
    <row r="120" spans="1:10" ht="15.75" customHeight="1">
      <c r="A120" s="111" t="s">
        <v>103</v>
      </c>
      <c r="B120" s="91">
        <v>0</v>
      </c>
      <c r="J120" s="111"/>
    </row>
    <row r="121" spans="1:10" ht="15.75" customHeight="1">
      <c r="A121" s="111" t="s">
        <v>104</v>
      </c>
      <c r="B121" s="91">
        <v>0</v>
      </c>
      <c r="J121" s="111"/>
    </row>
    <row r="122" spans="1:10" ht="15.75" customHeight="1">
      <c r="A122" s="111" t="s">
        <v>105</v>
      </c>
      <c r="B122" s="91">
        <v>0.03</v>
      </c>
      <c r="J122" s="111"/>
    </row>
    <row r="123" spans="1:10" ht="15.75" customHeight="1">
      <c r="A123" s="111" t="s">
        <v>106</v>
      </c>
      <c r="B123" s="91">
        <v>0.36</v>
      </c>
      <c r="J123" s="111"/>
    </row>
    <row r="124" spans="1:10" ht="15.75" customHeight="1">
      <c r="A124" s="111" t="s">
        <v>107</v>
      </c>
      <c r="B124" s="91">
        <v>0</v>
      </c>
      <c r="J124" s="111"/>
    </row>
    <row r="125" spans="1:10" ht="15.75" customHeight="1">
      <c r="A125" s="111" t="s">
        <v>108</v>
      </c>
      <c r="B125" s="91">
        <v>0</v>
      </c>
      <c r="J125" s="111"/>
    </row>
    <row r="126" spans="1:10" ht="15.75" customHeight="1">
      <c r="A126" s="111" t="s">
        <v>109</v>
      </c>
      <c r="B126" s="91">
        <v>0</v>
      </c>
      <c r="J126" s="111"/>
    </row>
    <row r="127" spans="1:10" ht="15.75" customHeight="1">
      <c r="A127" s="111" t="s">
        <v>129</v>
      </c>
      <c r="B127" s="91">
        <v>0</v>
      </c>
      <c r="J127" s="111"/>
    </row>
    <row r="128" spans="1:10" ht="15.75" customHeight="1">
      <c r="A128" s="111" t="s">
        <v>130</v>
      </c>
      <c r="B128" s="91">
        <v>0</v>
      </c>
      <c r="J128" s="111"/>
    </row>
    <row r="129" spans="1:10" ht="15.75" customHeight="1">
      <c r="A129" s="111" t="s">
        <v>131</v>
      </c>
      <c r="B129" s="91">
        <v>0</v>
      </c>
      <c r="J129" s="111"/>
    </row>
    <row r="130" spans="1:10" ht="15.75" customHeight="1">
      <c r="B130" s="92">
        <f>SUM(B114:B129)</f>
        <v>1</v>
      </c>
    </row>
    <row r="131" spans="1:10" ht="15.75" customHeight="1">
      <c r="A131" s="95"/>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111"/>
    </row>
    <row r="151" spans="1:1" ht="15.75" customHeight="1">
      <c r="A151" s="112"/>
    </row>
    <row r="152" spans="1:1" ht="15.75" customHeight="1">
      <c r="A152" s="111"/>
    </row>
    <row r="153" spans="1:1" ht="15.75" customHeight="1">
      <c r="A153" s="111"/>
    </row>
    <row r="154" spans="1:1" ht="15.75" customHeight="1">
      <c r="A154" s="111"/>
    </row>
    <row r="155" spans="1:1" ht="15.75" customHeight="1">
      <c r="A155" s="111"/>
    </row>
    <row r="156" spans="1:1" ht="15.75" customHeight="1">
      <c r="A156" s="112"/>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3A12D6E4-DB75-4DC8-B127-C976603C8C87}"/>
    <hyperlink ref="A111" r:id="rId2" xr:uid="{232EBA32-A844-4F29-A5CF-166B94C51BBB}"/>
  </hyperlink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84E6-8ED4-46ED-AE4F-937A47A284ED}">
  <dimension ref="A1:AH1551"/>
  <sheetViews>
    <sheetView workbookViewId="0">
      <selection activeCell="B25" sqref="B25"/>
    </sheetView>
  </sheetViews>
  <sheetFormatPr defaultRowHeight="14.75"/>
  <cols>
    <col min="1" max="1" width="15.26953125" customWidth="1"/>
    <col min="2" max="2" width="46.7265625" customWidth="1"/>
  </cols>
  <sheetData>
    <row r="1" spans="1:34">
      <c r="B1" s="84" t="s">
        <v>534</v>
      </c>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34">
      <c r="B2" t="s">
        <v>533</v>
      </c>
    </row>
    <row r="3" spans="1:34">
      <c r="A3" t="str">
        <f>B2</f>
        <v>Alabama</v>
      </c>
      <c r="B3" t="s">
        <v>483</v>
      </c>
    </row>
    <row r="4" spans="1:34">
      <c r="A4" t="str">
        <f t="shared" ref="A4:A32" si="0">A3</f>
        <v>Alabama</v>
      </c>
      <c r="B4" t="s">
        <v>482</v>
      </c>
      <c r="C4" t="s">
        <v>481</v>
      </c>
      <c r="D4" t="s">
        <v>480</v>
      </c>
      <c r="E4" t="s">
        <v>479</v>
      </c>
      <c r="F4" t="s">
        <v>478</v>
      </c>
      <c r="G4" t="s">
        <v>477</v>
      </c>
      <c r="H4" t="s">
        <v>476</v>
      </c>
      <c r="I4" t="s">
        <v>475</v>
      </c>
      <c r="J4" t="s">
        <v>474</v>
      </c>
      <c r="K4" t="s">
        <v>473</v>
      </c>
      <c r="L4" t="s">
        <v>472</v>
      </c>
      <c r="M4" t="s">
        <v>471</v>
      </c>
      <c r="N4" t="s">
        <v>470</v>
      </c>
      <c r="O4" t="s">
        <v>469</v>
      </c>
      <c r="P4" t="s">
        <v>468</v>
      </c>
      <c r="Q4" t="s">
        <v>467</v>
      </c>
      <c r="R4" t="s">
        <v>466</v>
      </c>
      <c r="S4" t="s">
        <v>465</v>
      </c>
      <c r="T4" t="s">
        <v>464</v>
      </c>
      <c r="U4" t="s">
        <v>463</v>
      </c>
      <c r="V4" t="s">
        <v>462</v>
      </c>
      <c r="W4" t="s">
        <v>461</v>
      </c>
      <c r="X4" t="s">
        <v>460</v>
      </c>
      <c r="Y4" t="s">
        <v>459</v>
      </c>
      <c r="Z4" t="s">
        <v>458</v>
      </c>
      <c r="AA4" t="s">
        <v>457</v>
      </c>
      <c r="AB4" t="s">
        <v>456</v>
      </c>
      <c r="AC4" t="s">
        <v>455</v>
      </c>
      <c r="AD4" t="s">
        <v>454</v>
      </c>
      <c r="AE4" t="s">
        <v>453</v>
      </c>
      <c r="AF4" t="s">
        <v>452</v>
      </c>
      <c r="AG4" t="s">
        <v>451</v>
      </c>
      <c r="AH4" t="s">
        <v>450</v>
      </c>
    </row>
    <row r="5" spans="1:34">
      <c r="A5" t="str">
        <f t="shared" si="0"/>
        <v>Alabama</v>
      </c>
      <c r="B5" t="s">
        <v>449</v>
      </c>
    </row>
    <row r="6" spans="1:34">
      <c r="A6" t="str">
        <f t="shared" si="0"/>
        <v>Alabama</v>
      </c>
      <c r="B6" t="s">
        <v>448</v>
      </c>
    </row>
    <row r="7" spans="1:34">
      <c r="A7" t="str">
        <f t="shared" si="0"/>
        <v>Alabama</v>
      </c>
      <c r="B7" t="s">
        <v>447</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c r="A8" t="str">
        <f t="shared" si="0"/>
        <v>Alabama</v>
      </c>
      <c r="B8" t="s">
        <v>446</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c r="A9" t="str">
        <f t="shared" si="0"/>
        <v>Alabama</v>
      </c>
      <c r="B9" t="s">
        <v>445</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c r="A10" t="str">
        <f t="shared" si="0"/>
        <v>Alabama</v>
      </c>
      <c r="B10" t="s">
        <v>444</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c r="A11" t="str">
        <f t="shared" si="0"/>
        <v>Alabama</v>
      </c>
      <c r="B11" t="s">
        <v>443</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c r="A12" t="str">
        <f t="shared" si="0"/>
        <v>Alabama</v>
      </c>
      <c r="B12" t="s">
        <v>442</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c r="A13" t="str">
        <f t="shared" si="0"/>
        <v>Alabama</v>
      </c>
      <c r="B13" t="s">
        <v>441</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c r="A14" t="str">
        <f t="shared" si="0"/>
        <v>Alabama</v>
      </c>
      <c r="B14" t="s">
        <v>440</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c r="A15" t="str">
        <f t="shared" si="0"/>
        <v>Alabama</v>
      </c>
      <c r="B15" s="41" t="s">
        <v>439</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c r="A16" t="str">
        <f t="shared" si="0"/>
        <v>Alabama</v>
      </c>
      <c r="B16" s="41" t="s">
        <v>438</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c r="A17" t="str">
        <f t="shared" si="0"/>
        <v>Alabama</v>
      </c>
      <c r="B17" t="s">
        <v>437</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c r="A18" t="str">
        <f t="shared" si="0"/>
        <v>Alabama</v>
      </c>
      <c r="B18" t="s">
        <v>436</v>
      </c>
    </row>
    <row r="19" spans="1:34">
      <c r="A19" t="str">
        <f t="shared" si="0"/>
        <v>Alabama</v>
      </c>
      <c r="B19" t="s">
        <v>435</v>
      </c>
    </row>
    <row r="20" spans="1:34">
      <c r="A20" t="str">
        <f t="shared" si="0"/>
        <v>Alabama</v>
      </c>
      <c r="B20" t="s">
        <v>434</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c r="A21" t="str">
        <f t="shared" si="0"/>
        <v>Alabama</v>
      </c>
      <c r="B21" t="s">
        <v>433</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c r="A22" t="str">
        <f t="shared" si="0"/>
        <v>Alabama</v>
      </c>
      <c r="B22" t="s">
        <v>432</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c r="A23" t="str">
        <f t="shared" si="0"/>
        <v>Alabama</v>
      </c>
      <c r="B23" t="s">
        <v>431</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c r="A24" t="str">
        <f t="shared" si="0"/>
        <v>Alabama</v>
      </c>
      <c r="B24" t="s">
        <v>430</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c r="A25" t="str">
        <f t="shared" si="0"/>
        <v>Alabama</v>
      </c>
      <c r="B25" t="s">
        <v>429</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c r="A26" t="str">
        <f t="shared" si="0"/>
        <v>Alabama</v>
      </c>
      <c r="B26" t="s">
        <v>428</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c r="A27" t="str">
        <f t="shared" si="0"/>
        <v>Alabama</v>
      </c>
      <c r="B27" t="s">
        <v>427</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c r="A28" t="str">
        <f t="shared" si="0"/>
        <v>Alabama</v>
      </c>
      <c r="B28" t="s">
        <v>426</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c r="A29" t="str">
        <f t="shared" si="0"/>
        <v>Alabama</v>
      </c>
      <c r="B29" t="s">
        <v>425</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c r="A30" t="str">
        <f t="shared" si="0"/>
        <v>Alabama</v>
      </c>
      <c r="B30" t="s">
        <v>424</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c r="A31" t="str">
        <f t="shared" si="0"/>
        <v>Alabama</v>
      </c>
      <c r="B31" t="s">
        <v>423</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c r="A32" t="str">
        <f t="shared" si="0"/>
        <v>Alabama</v>
      </c>
      <c r="B32" t="s">
        <v>422</v>
      </c>
    </row>
    <row r="33" spans="1:34">
      <c r="B33" t="s">
        <v>532</v>
      </c>
    </row>
    <row r="34" spans="1:34">
      <c r="A34" t="str">
        <f>B33</f>
        <v>Alaska</v>
      </c>
      <c r="B34" t="s">
        <v>483</v>
      </c>
    </row>
    <row r="35" spans="1:34">
      <c r="A35" t="str">
        <f t="shared" ref="A35:A63" si="1">A34</f>
        <v>Alaska</v>
      </c>
      <c r="B35" t="s">
        <v>482</v>
      </c>
      <c r="C35" t="s">
        <v>481</v>
      </c>
      <c r="D35" t="s">
        <v>480</v>
      </c>
      <c r="E35" t="s">
        <v>479</v>
      </c>
      <c r="F35" t="s">
        <v>478</v>
      </c>
      <c r="G35" t="s">
        <v>477</v>
      </c>
      <c r="H35" t="s">
        <v>476</v>
      </c>
      <c r="I35" t="s">
        <v>475</v>
      </c>
      <c r="J35" t="s">
        <v>474</v>
      </c>
      <c r="K35" t="s">
        <v>473</v>
      </c>
      <c r="L35" t="s">
        <v>472</v>
      </c>
      <c r="M35" t="s">
        <v>471</v>
      </c>
      <c r="N35" t="s">
        <v>470</v>
      </c>
      <c r="O35" t="s">
        <v>469</v>
      </c>
      <c r="P35" t="s">
        <v>468</v>
      </c>
      <c r="Q35" t="s">
        <v>467</v>
      </c>
      <c r="R35" t="s">
        <v>466</v>
      </c>
      <c r="S35" t="s">
        <v>465</v>
      </c>
      <c r="T35" t="s">
        <v>464</v>
      </c>
      <c r="U35" t="s">
        <v>463</v>
      </c>
      <c r="V35" t="s">
        <v>462</v>
      </c>
      <c r="W35" t="s">
        <v>461</v>
      </c>
      <c r="X35" t="s">
        <v>460</v>
      </c>
      <c r="Y35" t="s">
        <v>459</v>
      </c>
      <c r="Z35" t="s">
        <v>458</v>
      </c>
      <c r="AA35" t="s">
        <v>457</v>
      </c>
      <c r="AB35" t="s">
        <v>456</v>
      </c>
      <c r="AC35" t="s">
        <v>455</v>
      </c>
      <c r="AD35" t="s">
        <v>454</v>
      </c>
      <c r="AE35" t="s">
        <v>453</v>
      </c>
      <c r="AF35" t="s">
        <v>452</v>
      </c>
      <c r="AG35" t="s">
        <v>451</v>
      </c>
      <c r="AH35" t="s">
        <v>450</v>
      </c>
    </row>
    <row r="36" spans="1:34">
      <c r="A36" t="str">
        <f t="shared" si="1"/>
        <v>Alaska</v>
      </c>
      <c r="B36" t="s">
        <v>449</v>
      </c>
    </row>
    <row r="37" spans="1:34">
      <c r="A37" t="str">
        <f t="shared" si="1"/>
        <v>Alaska</v>
      </c>
      <c r="B37" t="s">
        <v>448</v>
      </c>
    </row>
    <row r="38" spans="1:34">
      <c r="A38" t="str">
        <f t="shared" si="1"/>
        <v>Alaska</v>
      </c>
      <c r="B38" t="s">
        <v>447</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c r="A39" t="str">
        <f t="shared" si="1"/>
        <v>Alaska</v>
      </c>
      <c r="B39" t="s">
        <v>446</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c r="A40" t="str">
        <f t="shared" si="1"/>
        <v>Alaska</v>
      </c>
      <c r="B40" t="s">
        <v>445</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c r="A41" t="str">
        <f t="shared" si="1"/>
        <v>Alaska</v>
      </c>
      <c r="B41" t="s">
        <v>444</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c r="A42" t="str">
        <f t="shared" si="1"/>
        <v>Alaska</v>
      </c>
      <c r="B42" t="s">
        <v>443</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c r="A43" t="str">
        <f t="shared" si="1"/>
        <v>Alaska</v>
      </c>
      <c r="B43" t="s">
        <v>442</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c r="A44" t="str">
        <f t="shared" si="1"/>
        <v>Alaska</v>
      </c>
      <c r="B44" t="s">
        <v>441</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c r="A45" t="str">
        <f t="shared" si="1"/>
        <v>Alaska</v>
      </c>
      <c r="B45" t="s">
        <v>440</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c r="A46" t="str">
        <f t="shared" si="1"/>
        <v>Alaska</v>
      </c>
      <c r="B46" t="s">
        <v>439</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c r="A47" t="str">
        <f t="shared" si="1"/>
        <v>Alaska</v>
      </c>
      <c r="B47" t="s">
        <v>438</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c r="A48" t="str">
        <f t="shared" si="1"/>
        <v>Alaska</v>
      </c>
      <c r="B48" t="s">
        <v>437</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c r="A49" t="str">
        <f t="shared" si="1"/>
        <v>Alaska</v>
      </c>
      <c r="B49" t="s">
        <v>436</v>
      </c>
    </row>
    <row r="50" spans="1:34">
      <c r="A50" t="str">
        <f t="shared" si="1"/>
        <v>Alaska</v>
      </c>
      <c r="B50" t="s">
        <v>435</v>
      </c>
    </row>
    <row r="51" spans="1:34">
      <c r="A51" t="str">
        <f t="shared" si="1"/>
        <v>Alaska</v>
      </c>
      <c r="B51" t="s">
        <v>434</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c r="A52" t="str">
        <f t="shared" si="1"/>
        <v>Alaska</v>
      </c>
      <c r="B52" t="s">
        <v>433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c r="A53" t="str">
        <f t="shared" si="1"/>
        <v>Alaska</v>
      </c>
      <c r="B53" t="s">
        <v>432</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c r="A54" t="str">
        <f t="shared" si="1"/>
        <v>Alaska</v>
      </c>
      <c r="B54" t="s">
        <v>431</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c r="A55" t="str">
        <f t="shared" si="1"/>
        <v>Alaska</v>
      </c>
      <c r="B55" t="s">
        <v>430</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c r="A56" t="str">
        <f t="shared" si="1"/>
        <v>Alaska</v>
      </c>
      <c r="B56" t="s">
        <v>429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c r="A57" t="str">
        <f t="shared" si="1"/>
        <v>Alaska</v>
      </c>
      <c r="B57" t="s">
        <v>428</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c r="A58" t="str">
        <f t="shared" si="1"/>
        <v>Alaska</v>
      </c>
      <c r="B58" t="s">
        <v>427</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c r="A59" t="str">
        <f t="shared" si="1"/>
        <v>Alaska</v>
      </c>
      <c r="B59" t="s">
        <v>426</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c r="A60" t="str">
        <f t="shared" si="1"/>
        <v>Alaska</v>
      </c>
      <c r="B60" t="s">
        <v>425</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c r="A61" t="str">
        <f t="shared" si="1"/>
        <v>Alaska</v>
      </c>
      <c r="B61" t="s">
        <v>424</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c r="A62" t="str">
        <f t="shared" si="1"/>
        <v>Alaska</v>
      </c>
      <c r="B62" t="s">
        <v>423</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c r="A63" t="str">
        <f t="shared" si="1"/>
        <v>Alaska</v>
      </c>
      <c r="B63" t="s">
        <v>422</v>
      </c>
    </row>
    <row r="64" spans="1:34">
      <c r="B64" t="s">
        <v>531</v>
      </c>
    </row>
    <row r="65" spans="1:34">
      <c r="A65" t="str">
        <f>B64</f>
        <v>Arizona</v>
      </c>
      <c r="B65" t="s">
        <v>483</v>
      </c>
    </row>
    <row r="66" spans="1:34">
      <c r="A66" t="str">
        <f t="shared" ref="A66:A94" si="2">A65</f>
        <v>Arizona</v>
      </c>
      <c r="B66" t="s">
        <v>482</v>
      </c>
      <c r="C66" t="s">
        <v>481</v>
      </c>
      <c r="D66" t="s">
        <v>480</v>
      </c>
      <c r="E66" t="s">
        <v>479</v>
      </c>
      <c r="F66" t="s">
        <v>478</v>
      </c>
      <c r="G66" t="s">
        <v>477</v>
      </c>
      <c r="H66" t="s">
        <v>476</v>
      </c>
      <c r="I66" t="s">
        <v>475</v>
      </c>
      <c r="J66" t="s">
        <v>474</v>
      </c>
      <c r="K66" t="s">
        <v>473</v>
      </c>
      <c r="L66" t="s">
        <v>472</v>
      </c>
      <c r="M66" t="s">
        <v>471</v>
      </c>
      <c r="N66" t="s">
        <v>470</v>
      </c>
      <c r="O66" t="s">
        <v>469</v>
      </c>
      <c r="P66" t="s">
        <v>468</v>
      </c>
      <c r="Q66" t="s">
        <v>467</v>
      </c>
      <c r="R66" t="s">
        <v>466</v>
      </c>
      <c r="S66" t="s">
        <v>465</v>
      </c>
      <c r="T66" t="s">
        <v>464</v>
      </c>
      <c r="U66" t="s">
        <v>463</v>
      </c>
      <c r="V66" t="s">
        <v>462</v>
      </c>
      <c r="W66" t="s">
        <v>461</v>
      </c>
      <c r="X66" t="s">
        <v>460</v>
      </c>
      <c r="Y66" t="s">
        <v>459</v>
      </c>
      <c r="Z66" t="s">
        <v>458</v>
      </c>
      <c r="AA66" t="s">
        <v>457</v>
      </c>
      <c r="AB66" t="s">
        <v>456</v>
      </c>
      <c r="AC66" t="s">
        <v>455</v>
      </c>
      <c r="AD66" t="s">
        <v>454</v>
      </c>
      <c r="AE66" t="s">
        <v>453</v>
      </c>
      <c r="AF66" t="s">
        <v>452</v>
      </c>
      <c r="AG66" t="s">
        <v>451</v>
      </c>
      <c r="AH66" t="s">
        <v>450</v>
      </c>
    </row>
    <row r="67" spans="1:34">
      <c r="A67" t="str">
        <f t="shared" si="2"/>
        <v>Arizona</v>
      </c>
      <c r="B67" t="s">
        <v>449</v>
      </c>
    </row>
    <row r="68" spans="1:34">
      <c r="A68" t="str">
        <f t="shared" si="2"/>
        <v>Arizona</v>
      </c>
      <c r="B68" t="s">
        <v>448</v>
      </c>
    </row>
    <row r="69" spans="1:34">
      <c r="A69" t="str">
        <f t="shared" si="2"/>
        <v>Arizona</v>
      </c>
      <c r="B69" t="s">
        <v>447</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c r="A70" t="str">
        <f t="shared" si="2"/>
        <v>Arizona</v>
      </c>
      <c r="B70" t="s">
        <v>446</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c r="A71" t="str">
        <f t="shared" si="2"/>
        <v>Arizona</v>
      </c>
      <c r="B71" t="s">
        <v>445</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c r="A72" t="str">
        <f t="shared" si="2"/>
        <v>Arizona</v>
      </c>
      <c r="B72" t="s">
        <v>444</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c r="A73" t="str">
        <f t="shared" si="2"/>
        <v>Arizona</v>
      </c>
      <c r="B73" t="s">
        <v>443</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c r="A74" t="str">
        <f t="shared" si="2"/>
        <v>Arizona</v>
      </c>
      <c r="B74" t="s">
        <v>442</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c r="A75" t="str">
        <f t="shared" si="2"/>
        <v>Arizona</v>
      </c>
      <c r="B75" t="s">
        <v>441</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c r="A76" t="str">
        <f t="shared" si="2"/>
        <v>Arizona</v>
      </c>
      <c r="B76" t="s">
        <v>440</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c r="A77" t="str">
        <f t="shared" si="2"/>
        <v>Arizona</v>
      </c>
      <c r="B77" t="s">
        <v>439</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41" customFormat="1">
      <c r="A78" s="41" t="str">
        <f t="shared" si="2"/>
        <v>Arizona</v>
      </c>
      <c r="B78" s="41" t="s">
        <v>438</v>
      </c>
      <c r="C78" s="41">
        <v>0</v>
      </c>
      <c r="D78" s="41">
        <v>0</v>
      </c>
      <c r="E78" s="41">
        <v>0</v>
      </c>
      <c r="F78" s="41">
        <v>0</v>
      </c>
      <c r="G78" s="41">
        <v>0</v>
      </c>
      <c r="H78" s="41">
        <v>0</v>
      </c>
      <c r="I78" s="41">
        <v>0</v>
      </c>
      <c r="J78" s="41">
        <v>0</v>
      </c>
      <c r="K78" s="41">
        <v>0</v>
      </c>
      <c r="L78" s="41">
        <v>0</v>
      </c>
      <c r="M78" s="41">
        <v>0</v>
      </c>
      <c r="N78" s="41">
        <v>0</v>
      </c>
      <c r="O78" s="41">
        <v>0</v>
      </c>
      <c r="P78" s="41">
        <v>0</v>
      </c>
      <c r="Q78" s="41">
        <v>0</v>
      </c>
      <c r="R78" s="41">
        <v>0</v>
      </c>
      <c r="S78" s="41">
        <v>0</v>
      </c>
      <c r="T78" s="41">
        <v>0</v>
      </c>
      <c r="U78" s="41">
        <v>0</v>
      </c>
      <c r="V78" s="41">
        <v>0</v>
      </c>
      <c r="W78" s="41">
        <v>0</v>
      </c>
      <c r="X78" s="41">
        <v>0</v>
      </c>
      <c r="Y78" s="41">
        <v>0</v>
      </c>
      <c r="Z78" s="41">
        <v>0</v>
      </c>
      <c r="AA78" s="41">
        <v>0</v>
      </c>
      <c r="AB78" s="41">
        <v>0</v>
      </c>
      <c r="AC78" s="41">
        <v>0</v>
      </c>
      <c r="AD78" s="41">
        <v>0</v>
      </c>
      <c r="AE78" s="41">
        <v>0</v>
      </c>
      <c r="AF78" s="41">
        <v>0</v>
      </c>
      <c r="AG78" s="41">
        <v>0</v>
      </c>
      <c r="AH78" s="41">
        <v>0</v>
      </c>
    </row>
    <row r="79" spans="1:34">
      <c r="A79" t="str">
        <f t="shared" si="2"/>
        <v>Arizona</v>
      </c>
      <c r="B79" t="s">
        <v>437</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c r="A80" t="str">
        <f t="shared" si="2"/>
        <v>Arizona</v>
      </c>
      <c r="B80" t="s">
        <v>436</v>
      </c>
    </row>
    <row r="81" spans="1:34">
      <c r="A81" t="str">
        <f t="shared" si="2"/>
        <v>Arizona</v>
      </c>
      <c r="B81" t="s">
        <v>435</v>
      </c>
    </row>
    <row r="82" spans="1:34">
      <c r="A82" t="str">
        <f t="shared" si="2"/>
        <v>Arizona</v>
      </c>
      <c r="B82" t="s">
        <v>434</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c r="A83" t="str">
        <f t="shared" si="2"/>
        <v>Arizona</v>
      </c>
      <c r="B83" t="s">
        <v>433</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c r="A84" t="str">
        <f t="shared" si="2"/>
        <v>Arizona</v>
      </c>
      <c r="B84" t="s">
        <v>432</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c r="A85" t="str">
        <f t="shared" si="2"/>
        <v>Arizona</v>
      </c>
      <c r="B85" t="s">
        <v>431</v>
      </c>
      <c r="C85">
        <v>81219990</v>
      </c>
      <c r="D85">
        <v>81960074</v>
      </c>
      <c r="E85">
        <v>77929170</v>
      </c>
      <c r="F85">
        <v>78346302</v>
      </c>
      <c r="G85">
        <v>77646262</v>
      </c>
      <c r="H85">
        <v>78237828</v>
      </c>
      <c r="I85">
        <v>77349416</v>
      </c>
      <c r="J85">
        <v>76297685</v>
      </c>
      <c r="K85">
        <v>75662037</v>
      </c>
      <c r="L85">
        <v>75063343</v>
      </c>
      <c r="M85">
        <v>74943645</v>
      </c>
      <c r="N85">
        <v>72833030</v>
      </c>
      <c r="O85">
        <v>73432929</v>
      </c>
      <c r="P85">
        <v>76267916</v>
      </c>
      <c r="Q85">
        <v>77193206</v>
      </c>
      <c r="R85">
        <v>73252776</v>
      </c>
      <c r="S85">
        <v>69390686</v>
      </c>
      <c r="T85">
        <v>66933251</v>
      </c>
      <c r="U85">
        <v>64079560</v>
      </c>
      <c r="V85">
        <v>62600737</v>
      </c>
      <c r="W85">
        <v>62281754</v>
      </c>
      <c r="X85">
        <v>61130045</v>
      </c>
      <c r="Y85">
        <v>57661946</v>
      </c>
      <c r="Z85">
        <v>55843277</v>
      </c>
      <c r="AA85">
        <v>54455835</v>
      </c>
      <c r="AB85">
        <v>52084539</v>
      </c>
      <c r="AC85">
        <v>48588969</v>
      </c>
      <c r="AD85">
        <v>47282035</v>
      </c>
      <c r="AE85">
        <v>44407854</v>
      </c>
      <c r="AF85">
        <v>43651272</v>
      </c>
      <c r="AG85">
        <v>41848417</v>
      </c>
      <c r="AH85">
        <v>41469585</v>
      </c>
    </row>
    <row r="86" spans="1:34">
      <c r="A86" t="str">
        <f t="shared" si="2"/>
        <v>Arizona</v>
      </c>
      <c r="B86" t="s">
        <v>430</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c r="A87" t="str">
        <f t="shared" si="2"/>
        <v>Arizona</v>
      </c>
      <c r="B87" t="s">
        <v>429</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c r="A88" t="str">
        <f t="shared" si="2"/>
        <v>Arizona</v>
      </c>
      <c r="B88" t="s">
        <v>428</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c r="A89" t="str">
        <f t="shared" si="2"/>
        <v>Arizona</v>
      </c>
      <c r="B89" t="s">
        <v>427</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41" customFormat="1">
      <c r="A90" s="41" t="str">
        <f t="shared" si="2"/>
        <v>Arizona</v>
      </c>
      <c r="B90" s="41" t="s">
        <v>426</v>
      </c>
      <c r="C90" s="41">
        <v>22821613</v>
      </c>
      <c r="D90" s="41">
        <v>22679474</v>
      </c>
      <c r="E90" s="41">
        <v>30966207</v>
      </c>
      <c r="F90" s="41">
        <v>28883640</v>
      </c>
      <c r="G90" s="41">
        <v>23299188</v>
      </c>
      <c r="H90" s="41">
        <v>25375831</v>
      </c>
      <c r="I90" s="41">
        <v>30529437</v>
      </c>
      <c r="J90" s="41">
        <v>30847567</v>
      </c>
      <c r="K90" s="41">
        <v>32236561</v>
      </c>
      <c r="L90" s="41">
        <v>30169213</v>
      </c>
      <c r="M90" s="41">
        <v>28103262</v>
      </c>
      <c r="N90" s="41">
        <v>33439022</v>
      </c>
      <c r="O90" s="41">
        <v>32626672</v>
      </c>
      <c r="P90" s="41">
        <v>36618328</v>
      </c>
      <c r="Q90" s="41">
        <v>29540165</v>
      </c>
      <c r="R90" s="41">
        <v>22704459</v>
      </c>
      <c r="S90" s="41">
        <v>24060096</v>
      </c>
      <c r="T90" s="41">
        <v>29498352</v>
      </c>
      <c r="U90" s="41">
        <v>23034492</v>
      </c>
      <c r="V90" s="41">
        <v>24465961</v>
      </c>
      <c r="W90" s="41">
        <v>21038692</v>
      </c>
      <c r="X90" s="41">
        <v>20460223</v>
      </c>
      <c r="Y90" s="41">
        <v>19060974</v>
      </c>
      <c r="Z90" s="41">
        <v>19724756</v>
      </c>
      <c r="AA90" s="41">
        <v>17906853</v>
      </c>
      <c r="AB90" s="41">
        <v>13147230</v>
      </c>
      <c r="AC90" s="41">
        <v>15424142</v>
      </c>
      <c r="AD90" s="41">
        <v>18902659</v>
      </c>
      <c r="AE90" s="41">
        <v>18433896</v>
      </c>
      <c r="AF90" s="41">
        <v>21429218</v>
      </c>
      <c r="AG90" s="41">
        <v>20437111</v>
      </c>
      <c r="AH90" s="41">
        <v>16314712</v>
      </c>
    </row>
    <row r="91" spans="1:34">
      <c r="A91" t="str">
        <f t="shared" si="2"/>
        <v>Arizona</v>
      </c>
      <c r="B91" t="s">
        <v>425</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c r="A92" t="str">
        <f t="shared" si="2"/>
        <v>Arizona</v>
      </c>
      <c r="B92" t="s">
        <v>424</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c r="A93" t="str">
        <f t="shared" si="2"/>
        <v>Arizona</v>
      </c>
      <c r="B93" t="s">
        <v>423</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c r="A94" t="str">
        <f t="shared" si="2"/>
        <v>Arizona</v>
      </c>
      <c r="B94" t="s">
        <v>422</v>
      </c>
    </row>
    <row r="95" spans="1:34">
      <c r="B95" t="s">
        <v>530</v>
      </c>
    </row>
    <row r="96" spans="1:34">
      <c r="A96" t="str">
        <f>B95</f>
        <v>Arkansas</v>
      </c>
      <c r="B96" t="s">
        <v>483</v>
      </c>
    </row>
    <row r="97" spans="1:34">
      <c r="A97" t="str">
        <f t="shared" ref="A97:A125" si="3">A96</f>
        <v>Arkansas</v>
      </c>
      <c r="B97" t="s">
        <v>482</v>
      </c>
      <c r="C97" t="s">
        <v>481</v>
      </c>
      <c r="D97" t="s">
        <v>480</v>
      </c>
      <c r="E97" t="s">
        <v>479</v>
      </c>
      <c r="F97" t="s">
        <v>478</v>
      </c>
      <c r="G97" t="s">
        <v>477</v>
      </c>
      <c r="H97" t="s">
        <v>476</v>
      </c>
      <c r="I97" t="s">
        <v>475</v>
      </c>
      <c r="J97" t="s">
        <v>474</v>
      </c>
      <c r="K97" t="s">
        <v>473</v>
      </c>
      <c r="L97" t="s">
        <v>472</v>
      </c>
      <c r="M97" t="s">
        <v>471</v>
      </c>
      <c r="N97" t="s">
        <v>470</v>
      </c>
      <c r="O97" t="s">
        <v>469</v>
      </c>
      <c r="P97" t="s">
        <v>468</v>
      </c>
      <c r="Q97" t="s">
        <v>467</v>
      </c>
      <c r="R97" t="s">
        <v>466</v>
      </c>
      <c r="S97" t="s">
        <v>465</v>
      </c>
      <c r="T97" t="s">
        <v>464</v>
      </c>
      <c r="U97" t="s">
        <v>463</v>
      </c>
      <c r="V97" t="s">
        <v>462</v>
      </c>
      <c r="W97" t="s">
        <v>461</v>
      </c>
      <c r="X97" t="s">
        <v>460</v>
      </c>
      <c r="Y97" t="s">
        <v>459</v>
      </c>
      <c r="Z97" t="s">
        <v>458</v>
      </c>
      <c r="AA97" t="s">
        <v>457</v>
      </c>
      <c r="AB97" t="s">
        <v>456</v>
      </c>
      <c r="AC97" t="s">
        <v>455</v>
      </c>
      <c r="AD97" t="s">
        <v>454</v>
      </c>
      <c r="AE97" t="s">
        <v>453</v>
      </c>
      <c r="AF97" t="s">
        <v>452</v>
      </c>
      <c r="AG97" t="s">
        <v>451</v>
      </c>
      <c r="AH97" t="s">
        <v>450</v>
      </c>
    </row>
    <row r="98" spans="1:34">
      <c r="A98" t="str">
        <f t="shared" si="3"/>
        <v>Arkansas</v>
      </c>
      <c r="B98" t="s">
        <v>449</v>
      </c>
    </row>
    <row r="99" spans="1:34">
      <c r="A99" t="str">
        <f t="shared" si="3"/>
        <v>Arkansas</v>
      </c>
      <c r="B99" t="s">
        <v>448</v>
      </c>
    </row>
    <row r="100" spans="1:34">
      <c r="A100" t="str">
        <f t="shared" si="3"/>
        <v>Arkansas</v>
      </c>
      <c r="B100" t="s">
        <v>447</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c r="A101" t="str">
        <f t="shared" si="3"/>
        <v>Arkansas</v>
      </c>
      <c r="B101" t="s">
        <v>446</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c r="A102" t="str">
        <f t="shared" si="3"/>
        <v>Arkansas</v>
      </c>
      <c r="B102" t="s">
        <v>445</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c r="A103" t="str">
        <f t="shared" si="3"/>
        <v>Arkansas</v>
      </c>
      <c r="B103" t="s">
        <v>444</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c r="A104" t="str">
        <f t="shared" si="3"/>
        <v>Arkansas</v>
      </c>
      <c r="B104" t="s">
        <v>443</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c r="A105" t="str">
        <f t="shared" si="3"/>
        <v>Arkansas</v>
      </c>
      <c r="B105" t="s">
        <v>442</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c r="A106" t="str">
        <f t="shared" si="3"/>
        <v>Arkansas</v>
      </c>
      <c r="B106" t="s">
        <v>441</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c r="A107" t="str">
        <f t="shared" si="3"/>
        <v>Arkansas</v>
      </c>
      <c r="B107" t="s">
        <v>440</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c r="A108" t="str">
        <f t="shared" si="3"/>
        <v>Arkansas</v>
      </c>
      <c r="B108" t="s">
        <v>439</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c r="A109" t="str">
        <f t="shared" si="3"/>
        <v>Arkansas</v>
      </c>
      <c r="B109" t="s">
        <v>438</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c r="A110" t="str">
        <f t="shared" si="3"/>
        <v>Arkansas</v>
      </c>
      <c r="B110" t="s">
        <v>437</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c r="A111" t="str">
        <f t="shared" si="3"/>
        <v>Arkansas</v>
      </c>
      <c r="B111" t="s">
        <v>436</v>
      </c>
    </row>
    <row r="112" spans="1:34">
      <c r="A112" t="str">
        <f t="shared" si="3"/>
        <v>Arkansas</v>
      </c>
      <c r="B112" t="s">
        <v>435</v>
      </c>
    </row>
    <row r="113" spans="1:34">
      <c r="A113" t="str">
        <f t="shared" si="3"/>
        <v>Arkansas</v>
      </c>
      <c r="B113" t="s">
        <v>434</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c r="A114" t="str">
        <f t="shared" si="3"/>
        <v>Arkansas</v>
      </c>
      <c r="B114" t="s">
        <v>433</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c r="A115" t="str">
        <f t="shared" si="3"/>
        <v>Arkansas</v>
      </c>
      <c r="B115" t="s">
        <v>432</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c r="A116" t="str">
        <f t="shared" si="3"/>
        <v>Arkansas</v>
      </c>
      <c r="B116" t="s">
        <v>431</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c r="A117" t="str">
        <f t="shared" si="3"/>
        <v>Arkansas</v>
      </c>
      <c r="B117" t="s">
        <v>430</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c r="A118" t="str">
        <f t="shared" si="3"/>
        <v>Arkansas</v>
      </c>
      <c r="B118" t="s">
        <v>429</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c r="A119" t="str">
        <f t="shared" si="3"/>
        <v>Arkansas</v>
      </c>
      <c r="B119" t="s">
        <v>428</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c r="A120" t="str">
        <f t="shared" si="3"/>
        <v>Arkansas</v>
      </c>
      <c r="B120" t="s">
        <v>427</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c r="A121" t="str">
        <f t="shared" si="3"/>
        <v>Arkansas</v>
      </c>
      <c r="B121" t="s">
        <v>426</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c r="A122" t="str">
        <f t="shared" si="3"/>
        <v>Arkansas</v>
      </c>
      <c r="B122" t="s">
        <v>425</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c r="A123" t="str">
        <f t="shared" si="3"/>
        <v>Arkansas</v>
      </c>
      <c r="B123" t="s">
        <v>424</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c r="A124" t="str">
        <f t="shared" si="3"/>
        <v>Arkansas</v>
      </c>
      <c r="B124" t="s">
        <v>423</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c r="A125" t="str">
        <f t="shared" si="3"/>
        <v>Arkansas</v>
      </c>
      <c r="B125" t="s">
        <v>422</v>
      </c>
    </row>
    <row r="126" spans="1:34">
      <c r="B126" t="s">
        <v>529</v>
      </c>
    </row>
    <row r="127" spans="1:34">
      <c r="A127" t="str">
        <f>B126</f>
        <v>California</v>
      </c>
      <c r="B127" t="s">
        <v>483</v>
      </c>
    </row>
    <row r="128" spans="1:34">
      <c r="A128" t="str">
        <f t="shared" ref="A128:A156" si="4">A127</f>
        <v>California</v>
      </c>
      <c r="B128" t="s">
        <v>482</v>
      </c>
      <c r="C128" t="s">
        <v>481</v>
      </c>
      <c r="D128" t="s">
        <v>480</v>
      </c>
      <c r="E128" t="s">
        <v>479</v>
      </c>
      <c r="F128" t="s">
        <v>478</v>
      </c>
      <c r="G128" t="s">
        <v>477</v>
      </c>
      <c r="H128" t="s">
        <v>476</v>
      </c>
      <c r="I128" t="s">
        <v>475</v>
      </c>
      <c r="J128" t="s">
        <v>474</v>
      </c>
      <c r="K128" t="s">
        <v>473</v>
      </c>
      <c r="L128" t="s">
        <v>472</v>
      </c>
      <c r="M128" t="s">
        <v>471</v>
      </c>
      <c r="N128" t="s">
        <v>470</v>
      </c>
      <c r="O128" t="s">
        <v>469</v>
      </c>
      <c r="P128" t="s">
        <v>468</v>
      </c>
      <c r="Q128" t="s">
        <v>467</v>
      </c>
      <c r="R128" t="s">
        <v>466</v>
      </c>
      <c r="S128" t="s">
        <v>465</v>
      </c>
      <c r="T128" t="s">
        <v>464</v>
      </c>
      <c r="U128" t="s">
        <v>463</v>
      </c>
      <c r="V128" t="s">
        <v>462</v>
      </c>
      <c r="W128" t="s">
        <v>461</v>
      </c>
      <c r="X128" t="s">
        <v>460</v>
      </c>
      <c r="Y128" t="s">
        <v>459</v>
      </c>
      <c r="Z128" t="s">
        <v>458</v>
      </c>
      <c r="AA128" t="s">
        <v>457</v>
      </c>
      <c r="AB128" t="s">
        <v>456</v>
      </c>
      <c r="AC128" t="s">
        <v>455</v>
      </c>
      <c r="AD128" t="s">
        <v>454</v>
      </c>
      <c r="AE128" t="s">
        <v>453</v>
      </c>
      <c r="AF128" t="s">
        <v>452</v>
      </c>
      <c r="AG128" t="s">
        <v>451</v>
      </c>
      <c r="AH128" t="s">
        <v>450</v>
      </c>
    </row>
    <row r="129" spans="1:34">
      <c r="A129" t="str">
        <f t="shared" si="4"/>
        <v>California</v>
      </c>
      <c r="B129" t="s">
        <v>449</v>
      </c>
    </row>
    <row r="130" spans="1:34">
      <c r="A130" t="str">
        <f t="shared" si="4"/>
        <v>California</v>
      </c>
      <c r="B130" t="s">
        <v>448</v>
      </c>
    </row>
    <row r="131" spans="1:34">
      <c r="A131" t="str">
        <f t="shared" si="4"/>
        <v>California</v>
      </c>
      <c r="B131" t="s">
        <v>447</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c r="A132" t="str">
        <f t="shared" si="4"/>
        <v>California</v>
      </c>
      <c r="B132" t="s">
        <v>446</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c r="A133" t="str">
        <f t="shared" si="4"/>
        <v>California</v>
      </c>
      <c r="B133" t="s">
        <v>445</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c r="A134" t="str">
        <f t="shared" si="4"/>
        <v>California</v>
      </c>
      <c r="B134" t="s">
        <v>444</v>
      </c>
      <c r="C134">
        <v>181317557</v>
      </c>
      <c r="D134">
        <v>176864299</v>
      </c>
      <c r="E134">
        <v>185395159</v>
      </c>
      <c r="F134">
        <v>179120487</v>
      </c>
      <c r="G134">
        <v>189764110</v>
      </c>
      <c r="H134">
        <v>180402541</v>
      </c>
      <c r="I134">
        <v>179304309</v>
      </c>
      <c r="J134">
        <v>180821288</v>
      </c>
      <c r="K134">
        <v>181515139</v>
      </c>
      <c r="L134">
        <v>181223651</v>
      </c>
      <c r="M134">
        <v>182271967</v>
      </c>
      <c r="N134">
        <v>185815603</v>
      </c>
      <c r="O134">
        <v>186899573</v>
      </c>
      <c r="P134">
        <v>189949090</v>
      </c>
      <c r="Q134">
        <v>192181096</v>
      </c>
      <c r="R134">
        <v>198246596</v>
      </c>
      <c r="S134">
        <v>181527493</v>
      </c>
      <c r="T134">
        <v>175671583</v>
      </c>
      <c r="U134">
        <v>172615934</v>
      </c>
      <c r="V134">
        <v>165109350</v>
      </c>
      <c r="W134">
        <v>180102640</v>
      </c>
      <c r="X134">
        <v>188262531</v>
      </c>
      <c r="Y134">
        <v>168750531</v>
      </c>
      <c r="Z134">
        <v>170122024</v>
      </c>
      <c r="AA134">
        <v>152701482</v>
      </c>
      <c r="AB134">
        <v>155298692</v>
      </c>
      <c r="AC134">
        <v>162529176</v>
      </c>
      <c r="AD134">
        <v>167143271</v>
      </c>
      <c r="AE134">
        <v>167842349</v>
      </c>
      <c r="AF134">
        <v>158377557</v>
      </c>
      <c r="AG134">
        <v>141417643</v>
      </c>
      <c r="AH134">
        <v>147482454</v>
      </c>
    </row>
    <row r="135" spans="1:34">
      <c r="A135" t="str">
        <f t="shared" si="4"/>
        <v>California</v>
      </c>
      <c r="B135" t="s">
        <v>443</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c r="A136" t="str">
        <f t="shared" si="4"/>
        <v>California</v>
      </c>
      <c r="B136" t="s">
        <v>442</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c r="A137" t="str">
        <f t="shared" si="4"/>
        <v>California</v>
      </c>
      <c r="B137" t="s">
        <v>441</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c r="A138" t="str">
        <f t="shared" si="4"/>
        <v>California</v>
      </c>
      <c r="B138" t="s">
        <v>440</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c r="A139" t="str">
        <f t="shared" si="4"/>
        <v>California</v>
      </c>
      <c r="B139" t="s">
        <v>439</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c r="A140" t="str">
        <f t="shared" si="4"/>
        <v>California</v>
      </c>
      <c r="B140" t="s">
        <v>438</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c r="A141" t="str">
        <f t="shared" si="4"/>
        <v>California</v>
      </c>
      <c r="B141" t="s">
        <v>437</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c r="A142" t="str">
        <f t="shared" si="4"/>
        <v>California</v>
      </c>
      <c r="B142" t="s">
        <v>436</v>
      </c>
    </row>
    <row r="143" spans="1:34">
      <c r="A143" t="str">
        <f t="shared" si="4"/>
        <v>California</v>
      </c>
      <c r="B143" t="s">
        <v>435</v>
      </c>
    </row>
    <row r="144" spans="1:34">
      <c r="A144" t="str">
        <f t="shared" si="4"/>
        <v>California</v>
      </c>
      <c r="B144" t="s">
        <v>434</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c r="A145" t="str">
        <f t="shared" si="4"/>
        <v>California</v>
      </c>
      <c r="B145" t="s">
        <v>433</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c r="A146" t="str">
        <f t="shared" si="4"/>
        <v>California</v>
      </c>
      <c r="B146" t="s">
        <v>432</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c r="A147" t="str">
        <f t="shared" si="4"/>
        <v>California</v>
      </c>
      <c r="B147" t="s">
        <v>431</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c r="A148" t="str">
        <f t="shared" si="4"/>
        <v>California</v>
      </c>
      <c r="B148" t="s">
        <v>430</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c r="A149" t="str">
        <f t="shared" si="4"/>
        <v>California</v>
      </c>
      <c r="B149" t="s">
        <v>429</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c r="A150" t="str">
        <f t="shared" si="4"/>
        <v>California</v>
      </c>
      <c r="B150" t="s">
        <v>428</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c r="A151" t="str">
        <f t="shared" si="4"/>
        <v>California</v>
      </c>
      <c r="B151" t="s">
        <v>427</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c r="A152" t="str">
        <f t="shared" si="4"/>
        <v>California</v>
      </c>
      <c r="B152" t="s">
        <v>426</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c r="A153" t="str">
        <f t="shared" si="4"/>
        <v>California</v>
      </c>
      <c r="B153" t="s">
        <v>425</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c r="A154" t="str">
        <f t="shared" si="4"/>
        <v>California</v>
      </c>
      <c r="B154" t="s">
        <v>424</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c r="A155" t="str">
        <f t="shared" si="4"/>
        <v>California</v>
      </c>
      <c r="B155" t="s">
        <v>423</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c r="A156" t="str">
        <f t="shared" si="4"/>
        <v>California</v>
      </c>
      <c r="B156" t="s">
        <v>422</v>
      </c>
    </row>
    <row r="157" spans="1:34">
      <c r="B157" t="s">
        <v>528</v>
      </c>
    </row>
    <row r="158" spans="1:34">
      <c r="A158" t="str">
        <f>B157</f>
        <v>Colorado</v>
      </c>
      <c r="B158" t="s">
        <v>483</v>
      </c>
    </row>
    <row r="159" spans="1:34">
      <c r="A159" t="str">
        <f t="shared" ref="A159:A187" si="5">A158</f>
        <v>Colorado</v>
      </c>
      <c r="B159" t="s">
        <v>482</v>
      </c>
      <c r="C159" t="s">
        <v>481</v>
      </c>
      <c r="D159" t="s">
        <v>480</v>
      </c>
      <c r="E159" t="s">
        <v>479</v>
      </c>
      <c r="F159" t="s">
        <v>478</v>
      </c>
      <c r="G159" t="s">
        <v>477</v>
      </c>
      <c r="H159" t="s">
        <v>476</v>
      </c>
      <c r="I159" t="s">
        <v>475</v>
      </c>
      <c r="J159" t="s">
        <v>474</v>
      </c>
      <c r="K159" t="s">
        <v>473</v>
      </c>
      <c r="L159" t="s">
        <v>472</v>
      </c>
      <c r="M159" t="s">
        <v>471</v>
      </c>
      <c r="N159" t="s">
        <v>470</v>
      </c>
      <c r="O159" t="s">
        <v>469</v>
      </c>
      <c r="P159" t="s">
        <v>468</v>
      </c>
      <c r="Q159" t="s">
        <v>467</v>
      </c>
      <c r="R159" t="s">
        <v>466</v>
      </c>
      <c r="S159" t="s">
        <v>465</v>
      </c>
      <c r="T159" t="s">
        <v>464</v>
      </c>
      <c r="U159" t="s">
        <v>463</v>
      </c>
      <c r="V159" t="s">
        <v>462</v>
      </c>
      <c r="W159" t="s">
        <v>461</v>
      </c>
      <c r="X159" t="s">
        <v>460</v>
      </c>
      <c r="Y159" t="s">
        <v>459</v>
      </c>
      <c r="Z159" t="s">
        <v>458</v>
      </c>
      <c r="AA159" t="s">
        <v>457</v>
      </c>
      <c r="AB159" t="s">
        <v>456</v>
      </c>
      <c r="AC159" t="s">
        <v>455</v>
      </c>
      <c r="AD159" t="s">
        <v>454</v>
      </c>
      <c r="AE159" t="s">
        <v>453</v>
      </c>
      <c r="AF159" t="s">
        <v>452</v>
      </c>
      <c r="AG159" t="s">
        <v>451</v>
      </c>
      <c r="AH159" t="s">
        <v>450</v>
      </c>
    </row>
    <row r="160" spans="1:34">
      <c r="A160" t="str">
        <f t="shared" si="5"/>
        <v>Colorado</v>
      </c>
      <c r="B160" t="s">
        <v>449</v>
      </c>
    </row>
    <row r="161" spans="1:34">
      <c r="A161" t="str">
        <f t="shared" si="5"/>
        <v>Colorado</v>
      </c>
      <c r="B161" t="s">
        <v>448</v>
      </c>
    </row>
    <row r="162" spans="1:34">
      <c r="A162" t="str">
        <f t="shared" si="5"/>
        <v>Colorado</v>
      </c>
      <c r="B162" t="s">
        <v>447</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c r="A163" t="str">
        <f t="shared" si="5"/>
        <v>Colorado</v>
      </c>
      <c r="B163" t="s">
        <v>446</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c r="A164" t="str">
        <f t="shared" si="5"/>
        <v>Colorado</v>
      </c>
      <c r="B164" t="s">
        <v>445</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c r="A165" t="str">
        <f t="shared" si="5"/>
        <v>Colorado</v>
      </c>
      <c r="B165" t="s">
        <v>444</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c r="A166" t="str">
        <f t="shared" si="5"/>
        <v>Colorado</v>
      </c>
      <c r="B166" t="s">
        <v>443</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c r="A167" t="str">
        <f t="shared" si="5"/>
        <v>Colorado</v>
      </c>
      <c r="B167" t="s">
        <v>442</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c r="A168" t="str">
        <f t="shared" si="5"/>
        <v>Colorado</v>
      </c>
      <c r="B168" t="s">
        <v>441</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c r="A169" t="str">
        <f t="shared" si="5"/>
        <v>Colorado</v>
      </c>
      <c r="B169" t="s">
        <v>440</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c r="A170" t="str">
        <f t="shared" si="5"/>
        <v>Colorado</v>
      </c>
      <c r="B170" t="s">
        <v>439</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c r="A171" t="str">
        <f t="shared" si="5"/>
        <v>Colorado</v>
      </c>
      <c r="B171" t="s">
        <v>438</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c r="A172" t="str">
        <f t="shared" si="5"/>
        <v>Colorado</v>
      </c>
      <c r="B172" t="s">
        <v>437</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c r="A173" t="str">
        <f t="shared" si="5"/>
        <v>Colorado</v>
      </c>
      <c r="B173" t="s">
        <v>436</v>
      </c>
    </row>
    <row r="174" spans="1:34">
      <c r="A174" t="str">
        <f t="shared" si="5"/>
        <v>Colorado</v>
      </c>
      <c r="B174" t="s">
        <v>435</v>
      </c>
    </row>
    <row r="175" spans="1:34">
      <c r="A175" t="str">
        <f t="shared" si="5"/>
        <v>Colorado</v>
      </c>
      <c r="B175" t="s">
        <v>434</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c r="A176" t="str">
        <f t="shared" si="5"/>
        <v>Colorado</v>
      </c>
      <c r="B176" t="s">
        <v>433</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c r="A177" t="str">
        <f t="shared" si="5"/>
        <v>Colorado</v>
      </c>
      <c r="B177" t="s">
        <v>432</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c r="A178" t="str">
        <f t="shared" si="5"/>
        <v>Colorado</v>
      </c>
      <c r="B178" t="s">
        <v>431</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c r="A179" t="str">
        <f t="shared" si="5"/>
        <v>Colorado</v>
      </c>
      <c r="B179" t="s">
        <v>430</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c r="A180" t="str">
        <f t="shared" si="5"/>
        <v>Colorado</v>
      </c>
      <c r="B180" t="s">
        <v>429</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c r="A181" t="str">
        <f t="shared" si="5"/>
        <v>Colorado</v>
      </c>
      <c r="B181" t="s">
        <v>428</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c r="A182" t="str">
        <f t="shared" si="5"/>
        <v>Colorado</v>
      </c>
      <c r="B182" t="s">
        <v>427</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c r="A183" t="str">
        <f t="shared" si="5"/>
        <v>Colorado</v>
      </c>
      <c r="B183" t="s">
        <v>426</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c r="A184" t="str">
        <f t="shared" si="5"/>
        <v>Colorado</v>
      </c>
      <c r="B184" t="s">
        <v>425</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c r="A185" t="str">
        <f t="shared" si="5"/>
        <v>Colorado</v>
      </c>
      <c r="B185" t="s">
        <v>424</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c r="A186" t="str">
        <f t="shared" si="5"/>
        <v>Colorado</v>
      </c>
      <c r="B186" t="s">
        <v>423</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c r="A187" t="str">
        <f t="shared" si="5"/>
        <v>Colorado</v>
      </c>
      <c r="B187" t="s">
        <v>422</v>
      </c>
    </row>
    <row r="188" spans="1:34">
      <c r="B188" t="s">
        <v>527</v>
      </c>
    </row>
    <row r="189" spans="1:34">
      <c r="A189" t="str">
        <f>B188</f>
        <v>Connecticut</v>
      </c>
      <c r="B189" t="s">
        <v>483</v>
      </c>
    </row>
    <row r="190" spans="1:34">
      <c r="A190" t="str">
        <f t="shared" ref="A190:A218" si="6">A189</f>
        <v>Connecticut</v>
      </c>
      <c r="B190" t="s">
        <v>482</v>
      </c>
      <c r="C190" t="s">
        <v>481</v>
      </c>
      <c r="D190" t="s">
        <v>480</v>
      </c>
      <c r="E190" t="s">
        <v>479</v>
      </c>
      <c r="F190" t="s">
        <v>478</v>
      </c>
      <c r="G190" t="s">
        <v>477</v>
      </c>
      <c r="H190" t="s">
        <v>476</v>
      </c>
      <c r="I190" t="s">
        <v>475</v>
      </c>
      <c r="J190" t="s">
        <v>474</v>
      </c>
      <c r="K190" t="s">
        <v>473</v>
      </c>
      <c r="L190" t="s">
        <v>472</v>
      </c>
      <c r="M190" t="s">
        <v>471</v>
      </c>
      <c r="N190" t="s">
        <v>470</v>
      </c>
      <c r="O190" t="s">
        <v>469</v>
      </c>
      <c r="P190" t="s">
        <v>468</v>
      </c>
      <c r="Q190" t="s">
        <v>467</v>
      </c>
      <c r="R190" t="s">
        <v>466</v>
      </c>
      <c r="S190" t="s">
        <v>465</v>
      </c>
      <c r="T190" t="s">
        <v>464</v>
      </c>
      <c r="U190" t="s">
        <v>463</v>
      </c>
      <c r="V190" t="s">
        <v>462</v>
      </c>
      <c r="W190" t="s">
        <v>461</v>
      </c>
      <c r="X190" t="s">
        <v>460</v>
      </c>
      <c r="Y190" t="s">
        <v>459</v>
      </c>
      <c r="Z190" t="s">
        <v>458</v>
      </c>
      <c r="AA190" t="s">
        <v>457</v>
      </c>
      <c r="AB190" t="s">
        <v>456</v>
      </c>
      <c r="AC190" t="s">
        <v>455</v>
      </c>
      <c r="AD190" t="s">
        <v>454</v>
      </c>
      <c r="AE190" t="s">
        <v>453</v>
      </c>
      <c r="AF190" t="s">
        <v>452</v>
      </c>
      <c r="AG190" t="s">
        <v>451</v>
      </c>
      <c r="AH190" t="s">
        <v>450</v>
      </c>
    </row>
    <row r="191" spans="1:34">
      <c r="A191" t="str">
        <f t="shared" si="6"/>
        <v>Connecticut</v>
      </c>
      <c r="B191" t="s">
        <v>449</v>
      </c>
    </row>
    <row r="192" spans="1:34">
      <c r="A192" t="str">
        <f t="shared" si="6"/>
        <v>Connecticut</v>
      </c>
      <c r="B192" t="s">
        <v>448</v>
      </c>
    </row>
    <row r="193" spans="1:34">
      <c r="A193" t="str">
        <f t="shared" si="6"/>
        <v>Connecticut</v>
      </c>
      <c r="B193" t="s">
        <v>447</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c r="A194" t="str">
        <f t="shared" si="6"/>
        <v>Connecticut</v>
      </c>
      <c r="B194" t="s">
        <v>446</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c r="A195" t="str">
        <f t="shared" si="6"/>
        <v>Connecticut</v>
      </c>
      <c r="B195" t="s">
        <v>445</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c r="A196" t="str">
        <f t="shared" si="6"/>
        <v>Connecticut</v>
      </c>
      <c r="B196" t="s">
        <v>444</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c r="A197" t="str">
        <f t="shared" si="6"/>
        <v>Connecticut</v>
      </c>
      <c r="B197" t="s">
        <v>443</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c r="A198" t="str">
        <f t="shared" si="6"/>
        <v>Connecticut</v>
      </c>
      <c r="B198" t="s">
        <v>442</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c r="A199" t="str">
        <f t="shared" si="6"/>
        <v>Connecticut</v>
      </c>
      <c r="B199" t="s">
        <v>441</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c r="A200" t="str">
        <f t="shared" si="6"/>
        <v>Connecticut</v>
      </c>
      <c r="B200" t="s">
        <v>440</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c r="A201" t="str">
        <f t="shared" si="6"/>
        <v>Connecticut</v>
      </c>
      <c r="B201" t="s">
        <v>439</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c r="A202" t="str">
        <f t="shared" si="6"/>
        <v>Connecticut</v>
      </c>
      <c r="B202" t="s">
        <v>438</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c r="A203" t="str">
        <f t="shared" si="6"/>
        <v>Connecticut</v>
      </c>
      <c r="B203" t="s">
        <v>437</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c r="A204" t="str">
        <f t="shared" si="6"/>
        <v>Connecticut</v>
      </c>
      <c r="B204" t="s">
        <v>436</v>
      </c>
    </row>
    <row r="205" spans="1:34">
      <c r="A205" t="str">
        <f t="shared" si="6"/>
        <v>Connecticut</v>
      </c>
      <c r="B205" t="s">
        <v>435</v>
      </c>
    </row>
    <row r="206" spans="1:34">
      <c r="A206" t="str">
        <f t="shared" si="6"/>
        <v>Connecticut</v>
      </c>
      <c r="B206" t="s">
        <v>434</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c r="A207" t="str">
        <f t="shared" si="6"/>
        <v>Connecticut</v>
      </c>
      <c r="B207" t="s">
        <v>433</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c r="A208" t="str">
        <f t="shared" si="6"/>
        <v>Connecticut</v>
      </c>
      <c r="B208" t="s">
        <v>432</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c r="A209" t="str">
        <f t="shared" si="6"/>
        <v>Connecticut</v>
      </c>
      <c r="B209" t="s">
        <v>431</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c r="A210" t="str">
        <f t="shared" si="6"/>
        <v>Connecticut</v>
      </c>
      <c r="B210" t="s">
        <v>430</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c r="A211" t="str">
        <f t="shared" si="6"/>
        <v>Connecticut</v>
      </c>
      <c r="B211" t="s">
        <v>429</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c r="A212" t="str">
        <f t="shared" si="6"/>
        <v>Connecticut</v>
      </c>
      <c r="B212" t="s">
        <v>428</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c r="A213" t="str">
        <f t="shared" si="6"/>
        <v>Connecticut</v>
      </c>
      <c r="B213" t="s">
        <v>427</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c r="A214" t="str">
        <f t="shared" si="6"/>
        <v>Connecticut</v>
      </c>
      <c r="B214" t="s">
        <v>426</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c r="A215" t="str">
        <f t="shared" si="6"/>
        <v>Connecticut</v>
      </c>
      <c r="B215" t="s">
        <v>425</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c r="A216" t="str">
        <f t="shared" si="6"/>
        <v>Connecticut</v>
      </c>
      <c r="B216" t="s">
        <v>424</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c r="A217" t="str">
        <f t="shared" si="6"/>
        <v>Connecticut</v>
      </c>
      <c r="B217" t="s">
        <v>423</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c r="A218" t="str">
        <f t="shared" si="6"/>
        <v>Connecticut</v>
      </c>
      <c r="B218" t="s">
        <v>422</v>
      </c>
    </row>
    <row r="219" spans="1:34">
      <c r="B219" t="s">
        <v>526</v>
      </c>
    </row>
    <row r="220" spans="1:34">
      <c r="A220" t="str">
        <f>B219</f>
        <v>Delaware</v>
      </c>
      <c r="B220" t="s">
        <v>483</v>
      </c>
    </row>
    <row r="221" spans="1:34">
      <c r="A221" t="str">
        <f t="shared" ref="A221:A249" si="7">A220</f>
        <v>Delaware</v>
      </c>
      <c r="B221" t="s">
        <v>482</v>
      </c>
      <c r="C221" t="s">
        <v>481</v>
      </c>
      <c r="D221" t="s">
        <v>480</v>
      </c>
      <c r="E221" t="s">
        <v>479</v>
      </c>
      <c r="F221" t="s">
        <v>478</v>
      </c>
      <c r="G221" t="s">
        <v>477</v>
      </c>
      <c r="H221" t="s">
        <v>476</v>
      </c>
      <c r="I221" t="s">
        <v>475</v>
      </c>
      <c r="J221" t="s">
        <v>474</v>
      </c>
      <c r="K221" t="s">
        <v>473</v>
      </c>
      <c r="L221" t="s">
        <v>472</v>
      </c>
      <c r="M221" t="s">
        <v>471</v>
      </c>
      <c r="N221" t="s">
        <v>470</v>
      </c>
      <c r="O221" t="s">
        <v>469</v>
      </c>
      <c r="P221" t="s">
        <v>468</v>
      </c>
      <c r="Q221" t="s">
        <v>467</v>
      </c>
      <c r="R221" t="s">
        <v>466</v>
      </c>
      <c r="S221" t="s">
        <v>465</v>
      </c>
      <c r="T221" t="s">
        <v>464</v>
      </c>
      <c r="U221" t="s">
        <v>463</v>
      </c>
      <c r="V221" t="s">
        <v>462</v>
      </c>
      <c r="W221" t="s">
        <v>461</v>
      </c>
      <c r="X221" t="s">
        <v>460</v>
      </c>
      <c r="Y221" t="s">
        <v>459</v>
      </c>
      <c r="Z221" t="s">
        <v>458</v>
      </c>
      <c r="AA221" t="s">
        <v>457</v>
      </c>
      <c r="AB221" t="s">
        <v>456</v>
      </c>
      <c r="AC221" t="s">
        <v>455</v>
      </c>
      <c r="AD221" t="s">
        <v>454</v>
      </c>
      <c r="AE221" t="s">
        <v>453</v>
      </c>
      <c r="AF221" t="s">
        <v>452</v>
      </c>
      <c r="AG221" t="s">
        <v>451</v>
      </c>
      <c r="AH221" t="s">
        <v>450</v>
      </c>
    </row>
    <row r="222" spans="1:34">
      <c r="A222" t="str">
        <f t="shared" si="7"/>
        <v>Delaware</v>
      </c>
      <c r="B222" t="s">
        <v>449</v>
      </c>
    </row>
    <row r="223" spans="1:34">
      <c r="A223" t="str">
        <f t="shared" si="7"/>
        <v>Delaware</v>
      </c>
      <c r="B223" t="s">
        <v>448</v>
      </c>
    </row>
    <row r="224" spans="1:34">
      <c r="A224" t="str">
        <f t="shared" si="7"/>
        <v>Delaware</v>
      </c>
      <c r="B224" t="s">
        <v>447</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c r="A225" t="str">
        <f t="shared" si="7"/>
        <v>Delaware</v>
      </c>
      <c r="B225" t="s">
        <v>446</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c r="A226" t="str">
        <f t="shared" si="7"/>
        <v>Delaware</v>
      </c>
      <c r="B226" t="s">
        <v>445</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c r="A227" t="str">
        <f t="shared" si="7"/>
        <v>Delaware</v>
      </c>
      <c r="B227" t="s">
        <v>444</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c r="A228" t="str">
        <f t="shared" si="7"/>
        <v>Delaware</v>
      </c>
      <c r="B228" t="s">
        <v>443</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c r="A229" t="str">
        <f t="shared" si="7"/>
        <v>Delaware</v>
      </c>
      <c r="B229" t="s">
        <v>442</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c r="A230" t="str">
        <f t="shared" si="7"/>
        <v>Delaware</v>
      </c>
      <c r="B230" t="s">
        <v>441</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c r="A231" t="str">
        <f t="shared" si="7"/>
        <v>Delaware</v>
      </c>
      <c r="B231" t="s">
        <v>440</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c r="A232" t="str">
        <f t="shared" si="7"/>
        <v>Delaware</v>
      </c>
      <c r="B232" t="s">
        <v>439</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c r="A233" t="str">
        <f t="shared" si="7"/>
        <v>Delaware</v>
      </c>
      <c r="B233" t="s">
        <v>438</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c r="A234" t="str">
        <f t="shared" si="7"/>
        <v>Delaware</v>
      </c>
      <c r="B234" t="s">
        <v>437</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c r="A235" t="str">
        <f t="shared" si="7"/>
        <v>Delaware</v>
      </c>
      <c r="B235" t="s">
        <v>436</v>
      </c>
    </row>
    <row r="236" spans="1:34">
      <c r="A236" t="str">
        <f t="shared" si="7"/>
        <v>Delaware</v>
      </c>
      <c r="B236" t="s">
        <v>435</v>
      </c>
    </row>
    <row r="237" spans="1:34">
      <c r="A237" t="str">
        <f t="shared" si="7"/>
        <v>Delaware</v>
      </c>
      <c r="B237" t="s">
        <v>434</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c r="A238" t="str">
        <f t="shared" si="7"/>
        <v>Delaware</v>
      </c>
      <c r="B238" t="s">
        <v>433</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c r="A239" t="str">
        <f t="shared" si="7"/>
        <v>Delaware</v>
      </c>
      <c r="B239" t="s">
        <v>432</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c r="A240" t="str">
        <f t="shared" si="7"/>
        <v>Delaware</v>
      </c>
      <c r="B240" t="s">
        <v>431</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c r="A241" t="str">
        <f t="shared" si="7"/>
        <v>Delaware</v>
      </c>
      <c r="B241" t="s">
        <v>430</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c r="A242" t="str">
        <f t="shared" si="7"/>
        <v>Delaware</v>
      </c>
      <c r="B242" t="s">
        <v>429</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c r="A243" t="str">
        <f t="shared" si="7"/>
        <v>Delaware</v>
      </c>
      <c r="B243" t="s">
        <v>428</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c r="A244" t="str">
        <f t="shared" si="7"/>
        <v>Delaware</v>
      </c>
      <c r="B244" t="s">
        <v>427</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c r="A245" t="str">
        <f t="shared" si="7"/>
        <v>Delaware</v>
      </c>
      <c r="B245" t="s">
        <v>426</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c r="A246" t="str">
        <f t="shared" si="7"/>
        <v>Delaware</v>
      </c>
      <c r="B246" t="s">
        <v>425</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c r="A247" t="str">
        <f t="shared" si="7"/>
        <v>Delaware</v>
      </c>
      <c r="B247" t="s">
        <v>424</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c r="A248" t="str">
        <f t="shared" si="7"/>
        <v>Delaware</v>
      </c>
      <c r="B248" t="s">
        <v>423</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c r="A249" t="str">
        <f t="shared" si="7"/>
        <v>Delaware</v>
      </c>
      <c r="B249" t="s">
        <v>422</v>
      </c>
    </row>
    <row r="250" spans="1:34">
      <c r="B250" t="s">
        <v>525</v>
      </c>
    </row>
    <row r="251" spans="1:34">
      <c r="A251" t="str">
        <f>B250</f>
        <v>Florida</v>
      </c>
      <c r="B251" t="s">
        <v>483</v>
      </c>
    </row>
    <row r="252" spans="1:34">
      <c r="A252" t="str">
        <f t="shared" ref="A252:A280" si="8">A251</f>
        <v>Florida</v>
      </c>
      <c r="B252" t="s">
        <v>482</v>
      </c>
      <c r="C252" t="s">
        <v>481</v>
      </c>
      <c r="D252" t="s">
        <v>480</v>
      </c>
      <c r="E252" t="s">
        <v>479</v>
      </c>
      <c r="F252" t="s">
        <v>478</v>
      </c>
      <c r="G252" t="s">
        <v>477</v>
      </c>
      <c r="H252" t="s">
        <v>476</v>
      </c>
      <c r="I252" t="s">
        <v>475</v>
      </c>
      <c r="J252" t="s">
        <v>474</v>
      </c>
      <c r="K252" t="s">
        <v>473</v>
      </c>
      <c r="L252" t="s">
        <v>472</v>
      </c>
      <c r="M252" t="s">
        <v>471</v>
      </c>
      <c r="N252" t="s">
        <v>470</v>
      </c>
      <c r="O252" t="s">
        <v>469</v>
      </c>
      <c r="P252" t="s">
        <v>468</v>
      </c>
      <c r="Q252" t="s">
        <v>467</v>
      </c>
      <c r="R252" t="s">
        <v>466</v>
      </c>
      <c r="S252" t="s">
        <v>465</v>
      </c>
      <c r="T252" t="s">
        <v>464</v>
      </c>
      <c r="U252" t="s">
        <v>463</v>
      </c>
      <c r="V252" t="s">
        <v>462</v>
      </c>
      <c r="W252" t="s">
        <v>461</v>
      </c>
      <c r="X252" t="s">
        <v>460</v>
      </c>
      <c r="Y252" t="s">
        <v>459</v>
      </c>
      <c r="Z252" t="s">
        <v>458</v>
      </c>
      <c r="AA252" t="s">
        <v>457</v>
      </c>
      <c r="AB252" t="s">
        <v>456</v>
      </c>
      <c r="AC252" t="s">
        <v>455</v>
      </c>
      <c r="AD252" t="s">
        <v>454</v>
      </c>
      <c r="AE252" t="s">
        <v>453</v>
      </c>
      <c r="AF252" t="s">
        <v>452</v>
      </c>
      <c r="AG252" t="s">
        <v>451</v>
      </c>
      <c r="AH252" t="s">
        <v>450</v>
      </c>
    </row>
    <row r="253" spans="1:34">
      <c r="A253" t="str">
        <f t="shared" si="8"/>
        <v>Florida</v>
      </c>
      <c r="B253" t="s">
        <v>449</v>
      </c>
    </row>
    <row r="254" spans="1:34">
      <c r="A254" t="str">
        <f t="shared" si="8"/>
        <v>Florida</v>
      </c>
      <c r="B254" t="s">
        <v>448</v>
      </c>
    </row>
    <row r="255" spans="1:34">
      <c r="A255" t="str">
        <f t="shared" si="8"/>
        <v>Florida</v>
      </c>
      <c r="B255" t="s">
        <v>447</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c r="A256" t="str">
        <f t="shared" si="8"/>
        <v>Florida</v>
      </c>
      <c r="B256" t="s">
        <v>446</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c r="A257" t="str">
        <f t="shared" si="8"/>
        <v>Florida</v>
      </c>
      <c r="B257" t="s">
        <v>445</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c r="A258" t="str">
        <f t="shared" si="8"/>
        <v>Florida</v>
      </c>
      <c r="B258" t="s">
        <v>444</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c r="A259" t="str">
        <f t="shared" si="8"/>
        <v>Florida</v>
      </c>
      <c r="B259" t="s">
        <v>443</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c r="A260" t="str">
        <f t="shared" si="8"/>
        <v>Florida</v>
      </c>
      <c r="B260" t="s">
        <v>442</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c r="A261" t="str">
        <f t="shared" si="8"/>
        <v>Florida</v>
      </c>
      <c r="B261" t="s">
        <v>441</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c r="A262" t="str">
        <f t="shared" si="8"/>
        <v>Florida</v>
      </c>
      <c r="B262" t="s">
        <v>440</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c r="A263" t="str">
        <f t="shared" si="8"/>
        <v>Florida</v>
      </c>
      <c r="B263" t="s">
        <v>439</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c r="A264" t="str">
        <f t="shared" si="8"/>
        <v>Florida</v>
      </c>
      <c r="B264" t="s">
        <v>438</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c r="A265" t="str">
        <f t="shared" si="8"/>
        <v>Florida</v>
      </c>
      <c r="B265" t="s">
        <v>437</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c r="A266" t="str">
        <f t="shared" si="8"/>
        <v>Florida</v>
      </c>
      <c r="B266" t="s">
        <v>436</v>
      </c>
    </row>
    <row r="267" spans="1:34">
      <c r="A267" t="str">
        <f t="shared" si="8"/>
        <v>Florida</v>
      </c>
      <c r="B267" t="s">
        <v>435</v>
      </c>
    </row>
    <row r="268" spans="1:34">
      <c r="A268" t="str">
        <f t="shared" si="8"/>
        <v>Florida</v>
      </c>
      <c r="B268" t="s">
        <v>434</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c r="A269" t="str">
        <f t="shared" si="8"/>
        <v>Florida</v>
      </c>
      <c r="B269" t="s">
        <v>433</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c r="A270" t="str">
        <f t="shared" si="8"/>
        <v>Florida</v>
      </c>
      <c r="B270" t="s">
        <v>432</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c r="A271" t="str">
        <f t="shared" si="8"/>
        <v>Florida</v>
      </c>
      <c r="B271" t="s">
        <v>431</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c r="A272" t="str">
        <f t="shared" si="8"/>
        <v>Florida</v>
      </c>
      <c r="B272" t="s">
        <v>430</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c r="A273" t="str">
        <f t="shared" si="8"/>
        <v>Florida</v>
      </c>
      <c r="B273" t="s">
        <v>429</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c r="A274" t="str">
        <f t="shared" si="8"/>
        <v>Florida</v>
      </c>
      <c r="B274" t="s">
        <v>428</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c r="A275" t="str">
        <f t="shared" si="8"/>
        <v>Florida</v>
      </c>
      <c r="B275" t="s">
        <v>427</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c r="A276" t="str">
        <f t="shared" si="8"/>
        <v>Florida</v>
      </c>
      <c r="B276" t="s">
        <v>426</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c r="A277" t="str">
        <f t="shared" si="8"/>
        <v>Florida</v>
      </c>
      <c r="B277" t="s">
        <v>425</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c r="A278" t="str">
        <f t="shared" si="8"/>
        <v>Florida</v>
      </c>
      <c r="B278" t="s">
        <v>424</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c r="A279" t="str">
        <f t="shared" si="8"/>
        <v>Florida</v>
      </c>
      <c r="B279" t="s">
        <v>423</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c r="A280" t="str">
        <f t="shared" si="8"/>
        <v>Florida</v>
      </c>
      <c r="B280" t="s">
        <v>422</v>
      </c>
    </row>
    <row r="281" spans="1:34">
      <c r="B281" t="s">
        <v>524</v>
      </c>
    </row>
    <row r="282" spans="1:34">
      <c r="A282" t="str">
        <f>B281</f>
        <v>Georgia</v>
      </c>
      <c r="B282" t="s">
        <v>483</v>
      </c>
    </row>
    <row r="283" spans="1:34">
      <c r="A283" t="str">
        <f t="shared" ref="A283:A311" si="9">A282</f>
        <v>Georgia</v>
      </c>
      <c r="B283" t="s">
        <v>482</v>
      </c>
      <c r="C283" t="s">
        <v>481</v>
      </c>
      <c r="D283" t="s">
        <v>480</v>
      </c>
      <c r="E283" t="s">
        <v>479</v>
      </c>
      <c r="F283" t="s">
        <v>478</v>
      </c>
      <c r="G283" t="s">
        <v>477</v>
      </c>
      <c r="H283" t="s">
        <v>476</v>
      </c>
      <c r="I283" t="s">
        <v>475</v>
      </c>
      <c r="J283" t="s">
        <v>474</v>
      </c>
      <c r="K283" t="s">
        <v>473</v>
      </c>
      <c r="L283" t="s">
        <v>472</v>
      </c>
      <c r="M283" t="s">
        <v>471</v>
      </c>
      <c r="N283" t="s">
        <v>470</v>
      </c>
      <c r="O283" t="s">
        <v>469</v>
      </c>
      <c r="P283" t="s">
        <v>468</v>
      </c>
      <c r="Q283" t="s">
        <v>467</v>
      </c>
      <c r="R283" t="s">
        <v>466</v>
      </c>
      <c r="S283" t="s">
        <v>465</v>
      </c>
      <c r="T283" t="s">
        <v>464</v>
      </c>
      <c r="U283" t="s">
        <v>463</v>
      </c>
      <c r="V283" t="s">
        <v>462</v>
      </c>
      <c r="W283" t="s">
        <v>461</v>
      </c>
      <c r="X283" t="s">
        <v>460</v>
      </c>
      <c r="Y283" t="s">
        <v>459</v>
      </c>
      <c r="Z283" t="s">
        <v>458</v>
      </c>
      <c r="AA283" t="s">
        <v>457</v>
      </c>
      <c r="AB283" t="s">
        <v>456</v>
      </c>
      <c r="AC283" t="s">
        <v>455</v>
      </c>
      <c r="AD283" t="s">
        <v>454</v>
      </c>
      <c r="AE283" t="s">
        <v>453</v>
      </c>
      <c r="AF283" t="s">
        <v>452</v>
      </c>
      <c r="AG283" t="s">
        <v>451</v>
      </c>
      <c r="AH283" t="s">
        <v>450</v>
      </c>
    </row>
    <row r="284" spans="1:34">
      <c r="A284" t="str">
        <f t="shared" si="9"/>
        <v>Georgia</v>
      </c>
      <c r="B284" t="s">
        <v>449</v>
      </c>
    </row>
    <row r="285" spans="1:34">
      <c r="A285" t="str">
        <f t="shared" si="9"/>
        <v>Georgia</v>
      </c>
      <c r="B285" t="s">
        <v>448</v>
      </c>
    </row>
    <row r="286" spans="1:34">
      <c r="A286" t="str">
        <f t="shared" si="9"/>
        <v>Georgia</v>
      </c>
      <c r="B286" t="s">
        <v>447</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c r="A287" t="str">
        <f t="shared" si="9"/>
        <v>Georgia</v>
      </c>
      <c r="B287" t="s">
        <v>446</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c r="A288" t="str">
        <f t="shared" si="9"/>
        <v>Georgia</v>
      </c>
      <c r="B288" t="s">
        <v>445</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c r="A289" t="str">
        <f t="shared" si="9"/>
        <v>Georgia</v>
      </c>
      <c r="B289" t="s">
        <v>444</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c r="A290" t="str">
        <f t="shared" si="9"/>
        <v>Georgia</v>
      </c>
      <c r="B290" t="s">
        <v>443</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c r="A291" t="str">
        <f t="shared" si="9"/>
        <v>Georgia</v>
      </c>
      <c r="B291" t="s">
        <v>442</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c r="A292" t="str">
        <f t="shared" si="9"/>
        <v>Georgia</v>
      </c>
      <c r="B292" t="s">
        <v>441</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c r="A293" t="str">
        <f t="shared" si="9"/>
        <v>Georgia</v>
      </c>
      <c r="B293" t="s">
        <v>440</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c r="A294" t="str">
        <f t="shared" si="9"/>
        <v>Georgia</v>
      </c>
      <c r="B294" t="s">
        <v>439</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c r="A295" t="str">
        <f t="shared" si="9"/>
        <v>Georgia</v>
      </c>
      <c r="B295" t="s">
        <v>438</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c r="A296" t="str">
        <f t="shared" si="9"/>
        <v>Georgia</v>
      </c>
      <c r="B296" t="s">
        <v>437</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c r="A297" t="str">
        <f t="shared" si="9"/>
        <v>Georgia</v>
      </c>
      <c r="B297" t="s">
        <v>436</v>
      </c>
    </row>
    <row r="298" spans="1:34">
      <c r="A298" t="str">
        <f t="shared" si="9"/>
        <v>Georgia</v>
      </c>
      <c r="B298" t="s">
        <v>435</v>
      </c>
    </row>
    <row r="299" spans="1:34">
      <c r="A299" t="str">
        <f t="shared" si="9"/>
        <v>Georgia</v>
      </c>
      <c r="B299" t="s">
        <v>434</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c r="A300" t="str">
        <f t="shared" si="9"/>
        <v>Georgia</v>
      </c>
      <c r="B300" t="s">
        <v>433</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c r="A301" t="str">
        <f t="shared" si="9"/>
        <v>Georgia</v>
      </c>
      <c r="B301" t="s">
        <v>432</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c r="A302" t="str">
        <f t="shared" si="9"/>
        <v>Georgia</v>
      </c>
      <c r="B302" t="s">
        <v>431</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c r="A303" t="str">
        <f t="shared" si="9"/>
        <v>Georgia</v>
      </c>
      <c r="B303" t="s">
        <v>430</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c r="A304" t="str">
        <f t="shared" si="9"/>
        <v>Georgia</v>
      </c>
      <c r="B304" t="s">
        <v>429</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c r="A305" t="str">
        <f t="shared" si="9"/>
        <v>Georgia</v>
      </c>
      <c r="B305" t="s">
        <v>428</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c r="A306" t="str">
        <f t="shared" si="9"/>
        <v>Georgia</v>
      </c>
      <c r="B306" t="s">
        <v>427</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c r="A307" t="str">
        <f t="shared" si="9"/>
        <v>Georgia</v>
      </c>
      <c r="B307" t="s">
        <v>426</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c r="A308" t="str">
        <f t="shared" si="9"/>
        <v>Georgia</v>
      </c>
      <c r="B308" t="s">
        <v>425</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c r="A309" t="str">
        <f t="shared" si="9"/>
        <v>Georgia</v>
      </c>
      <c r="B309" t="s">
        <v>424</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c r="A310" t="str">
        <f t="shared" si="9"/>
        <v>Georgia</v>
      </c>
      <c r="B310" t="s">
        <v>423</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c r="A311" t="str">
        <f t="shared" si="9"/>
        <v>Georgia</v>
      </c>
      <c r="B311" t="s">
        <v>422</v>
      </c>
    </row>
    <row r="312" spans="1:34">
      <c r="B312" t="s">
        <v>523</v>
      </c>
    </row>
    <row r="313" spans="1:34">
      <c r="A313" t="str">
        <f>B312</f>
        <v>Hawaii</v>
      </c>
      <c r="B313" t="s">
        <v>483</v>
      </c>
    </row>
    <row r="314" spans="1:34">
      <c r="A314" t="str">
        <f t="shared" ref="A314:A342" si="10">A313</f>
        <v>Hawaii</v>
      </c>
      <c r="B314" t="s">
        <v>482</v>
      </c>
      <c r="C314" t="s">
        <v>481</v>
      </c>
      <c r="D314" t="s">
        <v>480</v>
      </c>
      <c r="E314" t="s">
        <v>479</v>
      </c>
      <c r="F314" t="s">
        <v>478</v>
      </c>
      <c r="G314" t="s">
        <v>477</v>
      </c>
      <c r="H314" t="s">
        <v>476</v>
      </c>
      <c r="I314" t="s">
        <v>475</v>
      </c>
      <c r="J314" t="s">
        <v>474</v>
      </c>
      <c r="K314" t="s">
        <v>473</v>
      </c>
      <c r="L314" t="s">
        <v>472</v>
      </c>
      <c r="M314" t="s">
        <v>471</v>
      </c>
      <c r="N314" t="s">
        <v>470</v>
      </c>
      <c r="O314" t="s">
        <v>469</v>
      </c>
      <c r="P314" t="s">
        <v>468</v>
      </c>
      <c r="Q314" t="s">
        <v>467</v>
      </c>
      <c r="R314" t="s">
        <v>466</v>
      </c>
      <c r="S314" t="s">
        <v>465</v>
      </c>
      <c r="T314" t="s">
        <v>464</v>
      </c>
      <c r="U314" t="s">
        <v>463</v>
      </c>
      <c r="V314" t="s">
        <v>462</v>
      </c>
      <c r="W314" t="s">
        <v>461</v>
      </c>
      <c r="X314" t="s">
        <v>460</v>
      </c>
      <c r="Y314" t="s">
        <v>459</v>
      </c>
      <c r="Z314" t="s">
        <v>458</v>
      </c>
      <c r="AA314" t="s">
        <v>457</v>
      </c>
      <c r="AB314" t="s">
        <v>456</v>
      </c>
      <c r="AC314" t="s">
        <v>455</v>
      </c>
      <c r="AD314" t="s">
        <v>454</v>
      </c>
      <c r="AE314" t="s">
        <v>453</v>
      </c>
      <c r="AF314" t="s">
        <v>452</v>
      </c>
      <c r="AG314" t="s">
        <v>451</v>
      </c>
      <c r="AH314" t="s">
        <v>450</v>
      </c>
    </row>
    <row r="315" spans="1:34">
      <c r="A315" t="str">
        <f t="shared" si="10"/>
        <v>Hawaii</v>
      </c>
      <c r="B315" t="s">
        <v>449</v>
      </c>
    </row>
    <row r="316" spans="1:34">
      <c r="A316" t="str">
        <f t="shared" si="10"/>
        <v>Hawaii</v>
      </c>
      <c r="B316" t="s">
        <v>448</v>
      </c>
    </row>
    <row r="317" spans="1:34">
      <c r="A317" t="str">
        <f t="shared" si="10"/>
        <v>Hawaii</v>
      </c>
      <c r="B317" t="s">
        <v>447</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c r="A318" t="str">
        <f t="shared" si="10"/>
        <v>Hawaii</v>
      </c>
      <c r="B318" t="s">
        <v>446</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c r="A319" t="str">
        <f t="shared" si="10"/>
        <v>Hawaii</v>
      </c>
      <c r="B319" t="s">
        <v>445</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c r="A320" t="str">
        <f t="shared" si="10"/>
        <v>Hawaii</v>
      </c>
      <c r="B320" t="s">
        <v>444</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c r="A321" t="str">
        <f t="shared" si="10"/>
        <v>Hawaii</v>
      </c>
      <c r="B321" t="s">
        <v>443</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c r="A322" t="str">
        <f t="shared" si="10"/>
        <v>Hawaii</v>
      </c>
      <c r="B322" t="s">
        <v>442</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c r="A323" t="str">
        <f t="shared" si="10"/>
        <v>Hawaii</v>
      </c>
      <c r="B323" t="s">
        <v>441</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c r="A324" t="str">
        <f t="shared" si="10"/>
        <v>Hawaii</v>
      </c>
      <c r="B324" t="s">
        <v>440</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c r="A325" t="str">
        <f t="shared" si="10"/>
        <v>Hawaii</v>
      </c>
      <c r="B325" t="s">
        <v>439</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c r="A326" t="str">
        <f t="shared" si="10"/>
        <v>Hawaii</v>
      </c>
      <c r="B326" t="s">
        <v>438</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c r="A327" t="str">
        <f t="shared" si="10"/>
        <v>Hawaii</v>
      </c>
      <c r="B327" t="s">
        <v>437</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c r="A328" t="str">
        <f t="shared" si="10"/>
        <v>Hawaii</v>
      </c>
      <c r="B328" t="s">
        <v>436</v>
      </c>
    </row>
    <row r="329" spans="1:34">
      <c r="A329" t="str">
        <f t="shared" si="10"/>
        <v>Hawaii</v>
      </c>
      <c r="B329" t="s">
        <v>435</v>
      </c>
    </row>
    <row r="330" spans="1:34">
      <c r="A330" t="str">
        <f t="shared" si="10"/>
        <v>Hawaii</v>
      </c>
      <c r="B330" t="s">
        <v>434</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c r="A331" t="str">
        <f t="shared" si="10"/>
        <v>Hawaii</v>
      </c>
      <c r="B331" t="s">
        <v>433</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c r="A332" t="str">
        <f t="shared" si="10"/>
        <v>Hawaii</v>
      </c>
      <c r="B332" t="s">
        <v>432</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c r="A333" t="str">
        <f t="shared" si="10"/>
        <v>Hawaii</v>
      </c>
      <c r="B333" t="s">
        <v>431</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c r="A334" t="str">
        <f t="shared" si="10"/>
        <v>Hawaii</v>
      </c>
      <c r="B334" t="s">
        <v>430</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c r="A335" t="str">
        <f t="shared" si="10"/>
        <v>Hawaii</v>
      </c>
      <c r="B335" t="s">
        <v>429</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c r="A336" t="str">
        <f t="shared" si="10"/>
        <v>Hawaii</v>
      </c>
      <c r="B336" t="s">
        <v>428</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c r="A337" t="str">
        <f t="shared" si="10"/>
        <v>Hawaii</v>
      </c>
      <c r="B337" t="s">
        <v>427</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c r="A338" t="str">
        <f t="shared" si="10"/>
        <v>Hawaii</v>
      </c>
      <c r="B338" t="s">
        <v>426</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c r="A339" t="str">
        <f t="shared" si="10"/>
        <v>Hawaii</v>
      </c>
      <c r="B339" t="s">
        <v>425</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c r="A340" t="str">
        <f t="shared" si="10"/>
        <v>Hawaii</v>
      </c>
      <c r="B340" t="s">
        <v>424</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c r="A341" t="str">
        <f t="shared" si="10"/>
        <v>Hawaii</v>
      </c>
      <c r="B341" t="s">
        <v>423</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c r="A342" t="str">
        <f t="shared" si="10"/>
        <v>Hawaii</v>
      </c>
      <c r="B342" t="s">
        <v>422</v>
      </c>
    </row>
    <row r="343" spans="1:34">
      <c r="B343" t="s">
        <v>522</v>
      </c>
    </row>
    <row r="344" spans="1:34">
      <c r="A344" t="str">
        <f>B343</f>
        <v>Idaho</v>
      </c>
      <c r="B344" t="s">
        <v>483</v>
      </c>
    </row>
    <row r="345" spans="1:34">
      <c r="A345" t="str">
        <f t="shared" ref="A345:A373" si="11">A344</f>
        <v>Idaho</v>
      </c>
      <c r="B345" t="s">
        <v>482</v>
      </c>
      <c r="C345" t="s">
        <v>481</v>
      </c>
      <c r="D345" t="s">
        <v>480</v>
      </c>
      <c r="E345" t="s">
        <v>479</v>
      </c>
      <c r="F345" t="s">
        <v>478</v>
      </c>
      <c r="G345" t="s">
        <v>477</v>
      </c>
      <c r="H345" t="s">
        <v>476</v>
      </c>
      <c r="I345" t="s">
        <v>475</v>
      </c>
      <c r="J345" t="s">
        <v>474</v>
      </c>
      <c r="K345" t="s">
        <v>473</v>
      </c>
      <c r="L345" t="s">
        <v>472</v>
      </c>
      <c r="M345" t="s">
        <v>471</v>
      </c>
      <c r="N345" t="s">
        <v>470</v>
      </c>
      <c r="O345" t="s">
        <v>469</v>
      </c>
      <c r="P345" t="s">
        <v>468</v>
      </c>
      <c r="Q345" t="s">
        <v>467</v>
      </c>
      <c r="R345" t="s">
        <v>466</v>
      </c>
      <c r="S345" t="s">
        <v>465</v>
      </c>
      <c r="T345" t="s">
        <v>464</v>
      </c>
      <c r="U345" t="s">
        <v>463</v>
      </c>
      <c r="V345" t="s">
        <v>462</v>
      </c>
      <c r="W345" t="s">
        <v>461</v>
      </c>
      <c r="X345" t="s">
        <v>460</v>
      </c>
      <c r="Y345" t="s">
        <v>459</v>
      </c>
      <c r="Z345" t="s">
        <v>458</v>
      </c>
      <c r="AA345" t="s">
        <v>457</v>
      </c>
      <c r="AB345" t="s">
        <v>456</v>
      </c>
      <c r="AC345" t="s">
        <v>455</v>
      </c>
      <c r="AD345" t="s">
        <v>454</v>
      </c>
      <c r="AE345" t="s">
        <v>453</v>
      </c>
      <c r="AF345" t="s">
        <v>452</v>
      </c>
      <c r="AG345" t="s">
        <v>451</v>
      </c>
      <c r="AH345" t="s">
        <v>450</v>
      </c>
    </row>
    <row r="346" spans="1:34">
      <c r="A346" t="str">
        <f t="shared" si="11"/>
        <v>Idaho</v>
      </c>
      <c r="B346" t="s">
        <v>449</v>
      </c>
    </row>
    <row r="347" spans="1:34">
      <c r="A347" t="str">
        <f t="shared" si="11"/>
        <v>Idaho</v>
      </c>
      <c r="B347" t="s">
        <v>448</v>
      </c>
    </row>
    <row r="348" spans="1:34">
      <c r="A348" t="str">
        <f t="shared" si="11"/>
        <v>Idaho</v>
      </c>
      <c r="B348" t="s">
        <v>447</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c r="A349" t="str">
        <f t="shared" si="11"/>
        <v>Idaho</v>
      </c>
      <c r="B349" t="s">
        <v>446</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c r="A350" t="str">
        <f t="shared" si="11"/>
        <v>Idaho</v>
      </c>
      <c r="B350" t="s">
        <v>445</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c r="A351" t="str">
        <f t="shared" si="11"/>
        <v>Idaho</v>
      </c>
      <c r="B351" t="s">
        <v>444</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c r="A352" t="str">
        <f t="shared" si="11"/>
        <v>Idaho</v>
      </c>
      <c r="B352" t="s">
        <v>443</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c r="A353" t="str">
        <f t="shared" si="11"/>
        <v>Idaho</v>
      </c>
      <c r="B353" t="s">
        <v>442</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c r="A354" t="str">
        <f t="shared" si="11"/>
        <v>Idaho</v>
      </c>
      <c r="B354" t="s">
        <v>441</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c r="A355" t="str">
        <f t="shared" si="11"/>
        <v>Idaho</v>
      </c>
      <c r="B355" t="s">
        <v>440</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c r="A356" t="str">
        <f t="shared" si="11"/>
        <v>Idaho</v>
      </c>
      <c r="B356" t="s">
        <v>439</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c r="A357" t="str">
        <f t="shared" si="11"/>
        <v>Idaho</v>
      </c>
      <c r="B357" t="s">
        <v>438</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c r="A358" t="str">
        <f t="shared" si="11"/>
        <v>Idaho</v>
      </c>
      <c r="B358" t="s">
        <v>437</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c r="A359" t="str">
        <f t="shared" si="11"/>
        <v>Idaho</v>
      </c>
      <c r="B359" t="s">
        <v>436</v>
      </c>
    </row>
    <row r="360" spans="1:34">
      <c r="A360" t="str">
        <f t="shared" si="11"/>
        <v>Idaho</v>
      </c>
      <c r="B360" t="s">
        <v>435</v>
      </c>
    </row>
    <row r="361" spans="1:34">
      <c r="A361" t="str">
        <f t="shared" si="11"/>
        <v>Idaho</v>
      </c>
      <c r="B361" t="s">
        <v>434</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c r="A362" t="str">
        <f t="shared" si="11"/>
        <v>Idaho</v>
      </c>
      <c r="B362" t="s">
        <v>433</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c r="A363" t="str">
        <f t="shared" si="11"/>
        <v>Idaho</v>
      </c>
      <c r="B363" t="s">
        <v>432</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c r="A364" t="str">
        <f t="shared" si="11"/>
        <v>Idaho</v>
      </c>
      <c r="B364" t="s">
        <v>431</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c r="A365" t="str">
        <f t="shared" si="11"/>
        <v>Idaho</v>
      </c>
      <c r="B365" t="s">
        <v>430</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c r="A366" t="str">
        <f t="shared" si="11"/>
        <v>Idaho</v>
      </c>
      <c r="B366" t="s">
        <v>429</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c r="A367" t="str">
        <f t="shared" si="11"/>
        <v>Idaho</v>
      </c>
      <c r="B367" t="s">
        <v>428</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c r="A368" t="str">
        <f t="shared" si="11"/>
        <v>Idaho</v>
      </c>
      <c r="B368" t="s">
        <v>427</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c r="A369" t="str">
        <f t="shared" si="11"/>
        <v>Idaho</v>
      </c>
      <c r="B369" t="s">
        <v>426</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c r="A370" t="str">
        <f t="shared" si="11"/>
        <v>Idaho</v>
      </c>
      <c r="B370" t="s">
        <v>425</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c r="A371" t="str">
        <f t="shared" si="11"/>
        <v>Idaho</v>
      </c>
      <c r="B371" t="s">
        <v>424</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c r="A372" t="str">
        <f t="shared" si="11"/>
        <v>Idaho</v>
      </c>
      <c r="B372" t="s">
        <v>423</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c r="A373" t="str">
        <f t="shared" si="11"/>
        <v>Idaho</v>
      </c>
      <c r="B373" t="s">
        <v>422</v>
      </c>
    </row>
    <row r="374" spans="1:34">
      <c r="B374" t="s">
        <v>521</v>
      </c>
    </row>
    <row r="375" spans="1:34">
      <c r="A375" t="str">
        <f>B374</f>
        <v>Illinois</v>
      </c>
      <c r="B375" t="s">
        <v>483</v>
      </c>
    </row>
    <row r="376" spans="1:34">
      <c r="A376" t="str">
        <f t="shared" ref="A376:A404" si="12">A375</f>
        <v>Illinois</v>
      </c>
      <c r="B376" t="s">
        <v>482</v>
      </c>
      <c r="C376" t="s">
        <v>481</v>
      </c>
      <c r="D376" t="s">
        <v>480</v>
      </c>
      <c r="E376" t="s">
        <v>479</v>
      </c>
      <c r="F376" t="s">
        <v>478</v>
      </c>
      <c r="G376" t="s">
        <v>477</v>
      </c>
      <c r="H376" t="s">
        <v>476</v>
      </c>
      <c r="I376" t="s">
        <v>475</v>
      </c>
      <c r="J376" t="s">
        <v>474</v>
      </c>
      <c r="K376" t="s">
        <v>473</v>
      </c>
      <c r="L376" t="s">
        <v>472</v>
      </c>
      <c r="M376" t="s">
        <v>471</v>
      </c>
      <c r="N376" t="s">
        <v>470</v>
      </c>
      <c r="O376" t="s">
        <v>469</v>
      </c>
      <c r="P376" t="s">
        <v>468</v>
      </c>
      <c r="Q376" t="s">
        <v>467</v>
      </c>
      <c r="R376" t="s">
        <v>466</v>
      </c>
      <c r="S376" t="s">
        <v>465</v>
      </c>
      <c r="T376" t="s">
        <v>464</v>
      </c>
      <c r="U376" t="s">
        <v>463</v>
      </c>
      <c r="V376" t="s">
        <v>462</v>
      </c>
      <c r="W376" t="s">
        <v>461</v>
      </c>
      <c r="X376" t="s">
        <v>460</v>
      </c>
      <c r="Y376" t="s">
        <v>459</v>
      </c>
      <c r="Z376" t="s">
        <v>458</v>
      </c>
      <c r="AA376" t="s">
        <v>457</v>
      </c>
      <c r="AB376" t="s">
        <v>456</v>
      </c>
      <c r="AC376" t="s">
        <v>455</v>
      </c>
      <c r="AD376" t="s">
        <v>454</v>
      </c>
      <c r="AE376" t="s">
        <v>453</v>
      </c>
      <c r="AF376" t="s">
        <v>452</v>
      </c>
      <c r="AG376" t="s">
        <v>451</v>
      </c>
      <c r="AH376" t="s">
        <v>450</v>
      </c>
    </row>
    <row r="377" spans="1:34">
      <c r="A377" t="str">
        <f t="shared" si="12"/>
        <v>Illinois</v>
      </c>
      <c r="B377" t="s">
        <v>449</v>
      </c>
    </row>
    <row r="378" spans="1:34">
      <c r="A378" t="str">
        <f t="shared" si="12"/>
        <v>Illinois</v>
      </c>
      <c r="B378" t="s">
        <v>448</v>
      </c>
    </row>
    <row r="379" spans="1:34">
      <c r="A379" t="str">
        <f t="shared" si="12"/>
        <v>Illinois</v>
      </c>
      <c r="B379" t="s">
        <v>447</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c r="A380" t="str">
        <f t="shared" si="12"/>
        <v>Illinois</v>
      </c>
      <c r="B380" t="s">
        <v>446</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c r="A381" t="str">
        <f t="shared" si="12"/>
        <v>Illinois</v>
      </c>
      <c r="B381" t="s">
        <v>445</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c r="A382" t="str">
        <f t="shared" si="12"/>
        <v>Illinois</v>
      </c>
      <c r="B382" t="s">
        <v>444</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c r="A383" t="str">
        <f t="shared" si="12"/>
        <v>Illinois</v>
      </c>
      <c r="B383" t="s">
        <v>443</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c r="A384" t="str">
        <f t="shared" si="12"/>
        <v>Illinois</v>
      </c>
      <c r="B384" t="s">
        <v>442</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c r="A385" t="str">
        <f t="shared" si="12"/>
        <v>Illinois</v>
      </c>
      <c r="B385" t="s">
        <v>441</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c r="A386" t="str">
        <f t="shared" si="12"/>
        <v>Illinois</v>
      </c>
      <c r="B386" t="s">
        <v>440</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c r="A387" t="str">
        <f t="shared" si="12"/>
        <v>Illinois</v>
      </c>
      <c r="B387" t="s">
        <v>439</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c r="A388" t="str">
        <f t="shared" si="12"/>
        <v>Illinois</v>
      </c>
      <c r="B388" t="s">
        <v>438</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c r="A389" t="str">
        <f t="shared" si="12"/>
        <v>Illinois</v>
      </c>
      <c r="B389" t="s">
        <v>437</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c r="A390" t="str">
        <f t="shared" si="12"/>
        <v>Illinois</v>
      </c>
      <c r="B390" t="s">
        <v>436</v>
      </c>
    </row>
    <row r="391" spans="1:34">
      <c r="A391" t="str">
        <f t="shared" si="12"/>
        <v>Illinois</v>
      </c>
      <c r="B391" t="s">
        <v>435</v>
      </c>
    </row>
    <row r="392" spans="1:34">
      <c r="A392" t="str">
        <f t="shared" si="12"/>
        <v>Illinois</v>
      </c>
      <c r="B392" t="s">
        <v>434</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c r="A393" t="str">
        <f t="shared" si="12"/>
        <v>Illinois</v>
      </c>
      <c r="B393" t="s">
        <v>433</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c r="A394" t="str">
        <f t="shared" si="12"/>
        <v>Illinois</v>
      </c>
      <c r="B394" t="s">
        <v>432</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c r="A395" t="str">
        <f t="shared" si="12"/>
        <v>Illinois</v>
      </c>
      <c r="B395" t="s">
        <v>431</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c r="A396" t="str">
        <f t="shared" si="12"/>
        <v>Illinois</v>
      </c>
      <c r="B396" t="s">
        <v>430</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c r="A397" t="str">
        <f t="shared" si="12"/>
        <v>Illinois</v>
      </c>
      <c r="B397" t="s">
        <v>429</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c r="A398" t="str">
        <f t="shared" si="12"/>
        <v>Illinois</v>
      </c>
      <c r="B398" t="s">
        <v>428</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c r="A399" t="str">
        <f t="shared" si="12"/>
        <v>Illinois</v>
      </c>
      <c r="B399" t="s">
        <v>427</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c r="A400" t="str">
        <f t="shared" si="12"/>
        <v>Illinois</v>
      </c>
      <c r="B400" t="s">
        <v>426</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c r="A401" t="str">
        <f t="shared" si="12"/>
        <v>Illinois</v>
      </c>
      <c r="B401" t="s">
        <v>425</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c r="A402" t="str">
        <f t="shared" si="12"/>
        <v>Illinois</v>
      </c>
      <c r="B402" t="s">
        <v>424</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c r="A403" t="str">
        <f t="shared" si="12"/>
        <v>Illinois</v>
      </c>
      <c r="B403" t="s">
        <v>423</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c r="A404" t="str">
        <f t="shared" si="12"/>
        <v>Illinois</v>
      </c>
      <c r="B404" t="s">
        <v>422</v>
      </c>
    </row>
    <row r="405" spans="1:34">
      <c r="B405" t="s">
        <v>520</v>
      </c>
    </row>
    <row r="406" spans="1:34">
      <c r="A406" t="str">
        <f>B405</f>
        <v>Indiana</v>
      </c>
      <c r="B406" t="s">
        <v>483</v>
      </c>
    </row>
    <row r="407" spans="1:34">
      <c r="A407" t="str">
        <f t="shared" ref="A407:A435" si="13">A406</f>
        <v>Indiana</v>
      </c>
      <c r="B407" t="s">
        <v>482</v>
      </c>
      <c r="C407" t="s">
        <v>481</v>
      </c>
      <c r="D407" t="s">
        <v>480</v>
      </c>
      <c r="E407" t="s">
        <v>479</v>
      </c>
      <c r="F407" t="s">
        <v>478</v>
      </c>
      <c r="G407" t="s">
        <v>477</v>
      </c>
      <c r="H407" t="s">
        <v>476</v>
      </c>
      <c r="I407" t="s">
        <v>475</v>
      </c>
      <c r="J407" t="s">
        <v>474</v>
      </c>
      <c r="K407" t="s">
        <v>473</v>
      </c>
      <c r="L407" t="s">
        <v>472</v>
      </c>
      <c r="M407" t="s">
        <v>471</v>
      </c>
      <c r="N407" t="s">
        <v>470</v>
      </c>
      <c r="O407" t="s">
        <v>469</v>
      </c>
      <c r="P407" t="s">
        <v>468</v>
      </c>
      <c r="Q407" t="s">
        <v>467</v>
      </c>
      <c r="R407" t="s">
        <v>466</v>
      </c>
      <c r="S407" t="s">
        <v>465</v>
      </c>
      <c r="T407" t="s">
        <v>464</v>
      </c>
      <c r="U407" t="s">
        <v>463</v>
      </c>
      <c r="V407" t="s">
        <v>462</v>
      </c>
      <c r="W407" t="s">
        <v>461</v>
      </c>
      <c r="X407" t="s">
        <v>460</v>
      </c>
      <c r="Y407" t="s">
        <v>459</v>
      </c>
      <c r="Z407" t="s">
        <v>458</v>
      </c>
      <c r="AA407" t="s">
        <v>457</v>
      </c>
      <c r="AB407" t="s">
        <v>456</v>
      </c>
      <c r="AC407" t="s">
        <v>455</v>
      </c>
      <c r="AD407" t="s">
        <v>454</v>
      </c>
      <c r="AE407" t="s">
        <v>453</v>
      </c>
      <c r="AF407" t="s">
        <v>452</v>
      </c>
      <c r="AG407" t="s">
        <v>451</v>
      </c>
      <c r="AH407" t="s">
        <v>450</v>
      </c>
    </row>
    <row r="408" spans="1:34">
      <c r="A408" t="str">
        <f t="shared" si="13"/>
        <v>Indiana</v>
      </c>
      <c r="B408" t="s">
        <v>449</v>
      </c>
    </row>
    <row r="409" spans="1:34">
      <c r="A409" t="str">
        <f t="shared" si="13"/>
        <v>Indiana</v>
      </c>
      <c r="B409" t="s">
        <v>448</v>
      </c>
    </row>
    <row r="410" spans="1:34">
      <c r="A410" t="str">
        <f t="shared" si="13"/>
        <v>Indiana</v>
      </c>
      <c r="B410" t="s">
        <v>447</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c r="A411" t="str">
        <f t="shared" si="13"/>
        <v>Indiana</v>
      </c>
      <c r="B411" t="s">
        <v>446</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c r="A412" t="str">
        <f t="shared" si="13"/>
        <v>Indiana</v>
      </c>
      <c r="B412" t="s">
        <v>445</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c r="A413" t="str">
        <f t="shared" si="13"/>
        <v>Indiana</v>
      </c>
      <c r="B413" t="s">
        <v>444</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c r="A414" t="str">
        <f t="shared" si="13"/>
        <v>Indiana</v>
      </c>
      <c r="B414" t="s">
        <v>443</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c r="A415" t="str">
        <f t="shared" si="13"/>
        <v>Indiana</v>
      </c>
      <c r="B415" t="s">
        <v>442</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c r="A416" t="str">
        <f t="shared" si="13"/>
        <v>Indiana</v>
      </c>
      <c r="B416" t="s">
        <v>441</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c r="A417" t="str">
        <f t="shared" si="13"/>
        <v>Indiana</v>
      </c>
      <c r="B417" t="s">
        <v>440</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c r="A418" t="str">
        <f t="shared" si="13"/>
        <v>Indiana</v>
      </c>
      <c r="B418" t="s">
        <v>439</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c r="A419" t="str">
        <f t="shared" si="13"/>
        <v>Indiana</v>
      </c>
      <c r="B419" t="s">
        <v>438</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c r="A420" t="str">
        <f t="shared" si="13"/>
        <v>Indiana</v>
      </c>
      <c r="B420" t="s">
        <v>437</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c r="A421" t="str">
        <f t="shared" si="13"/>
        <v>Indiana</v>
      </c>
      <c r="B421" t="s">
        <v>436</v>
      </c>
    </row>
    <row r="422" spans="1:34">
      <c r="A422" t="str">
        <f t="shared" si="13"/>
        <v>Indiana</v>
      </c>
      <c r="B422" t="s">
        <v>435</v>
      </c>
    </row>
    <row r="423" spans="1:34">
      <c r="A423" t="str">
        <f t="shared" si="13"/>
        <v>Indiana</v>
      </c>
      <c r="B423" t="s">
        <v>434</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c r="A424" t="str">
        <f t="shared" si="13"/>
        <v>Indiana</v>
      </c>
      <c r="B424" t="s">
        <v>433</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c r="A425" t="str">
        <f t="shared" si="13"/>
        <v>Indiana</v>
      </c>
      <c r="B425" t="s">
        <v>432</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c r="A426" t="str">
        <f t="shared" si="13"/>
        <v>Indiana</v>
      </c>
      <c r="B426" t="s">
        <v>431</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c r="A427" t="str">
        <f t="shared" si="13"/>
        <v>Indiana</v>
      </c>
      <c r="B427" t="s">
        <v>430</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c r="A428" t="str">
        <f t="shared" si="13"/>
        <v>Indiana</v>
      </c>
      <c r="B428" t="s">
        <v>429</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c r="A429" t="str">
        <f t="shared" si="13"/>
        <v>Indiana</v>
      </c>
      <c r="B429" t="s">
        <v>428</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c r="A430" t="str">
        <f t="shared" si="13"/>
        <v>Indiana</v>
      </c>
      <c r="B430" t="s">
        <v>427</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c r="A431" t="str">
        <f t="shared" si="13"/>
        <v>Indiana</v>
      </c>
      <c r="B431" t="s">
        <v>426</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c r="A432" t="str">
        <f t="shared" si="13"/>
        <v>Indiana</v>
      </c>
      <c r="B432" t="s">
        <v>425</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c r="A433" t="str">
        <f t="shared" si="13"/>
        <v>Indiana</v>
      </c>
      <c r="B433" t="s">
        <v>424</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c r="A434" t="str">
        <f t="shared" si="13"/>
        <v>Indiana</v>
      </c>
      <c r="B434" t="s">
        <v>423</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c r="A435" t="str">
        <f t="shared" si="13"/>
        <v>Indiana</v>
      </c>
      <c r="B435" t="s">
        <v>422</v>
      </c>
    </row>
    <row r="436" spans="1:34">
      <c r="B436" t="s">
        <v>519</v>
      </c>
    </row>
    <row r="437" spans="1:34">
      <c r="A437" t="str">
        <f>B436</f>
        <v>Iowa</v>
      </c>
      <c r="B437" t="s">
        <v>483</v>
      </c>
    </row>
    <row r="438" spans="1:34">
      <c r="A438" t="str">
        <f t="shared" ref="A438:A466" si="14">A437</f>
        <v>Iowa</v>
      </c>
      <c r="B438" t="s">
        <v>482</v>
      </c>
      <c r="C438" t="s">
        <v>481</v>
      </c>
      <c r="D438" t="s">
        <v>480</v>
      </c>
      <c r="E438" t="s">
        <v>479</v>
      </c>
      <c r="F438" t="s">
        <v>478</v>
      </c>
      <c r="G438" t="s">
        <v>477</v>
      </c>
      <c r="H438" t="s">
        <v>476</v>
      </c>
      <c r="I438" t="s">
        <v>475</v>
      </c>
      <c r="J438" t="s">
        <v>474</v>
      </c>
      <c r="K438" t="s">
        <v>473</v>
      </c>
      <c r="L438" t="s">
        <v>472</v>
      </c>
      <c r="M438" t="s">
        <v>471</v>
      </c>
      <c r="N438" t="s">
        <v>470</v>
      </c>
      <c r="O438" t="s">
        <v>469</v>
      </c>
      <c r="P438" t="s">
        <v>468</v>
      </c>
      <c r="Q438" t="s">
        <v>467</v>
      </c>
      <c r="R438" t="s">
        <v>466</v>
      </c>
      <c r="S438" t="s">
        <v>465</v>
      </c>
      <c r="T438" t="s">
        <v>464</v>
      </c>
      <c r="U438" t="s">
        <v>463</v>
      </c>
      <c r="V438" t="s">
        <v>462</v>
      </c>
      <c r="W438" t="s">
        <v>461</v>
      </c>
      <c r="X438" t="s">
        <v>460</v>
      </c>
      <c r="Y438" t="s">
        <v>459</v>
      </c>
      <c r="Z438" t="s">
        <v>458</v>
      </c>
      <c r="AA438" t="s">
        <v>457</v>
      </c>
      <c r="AB438" t="s">
        <v>456</v>
      </c>
      <c r="AC438" t="s">
        <v>455</v>
      </c>
      <c r="AD438" t="s">
        <v>454</v>
      </c>
      <c r="AE438" t="s">
        <v>453</v>
      </c>
      <c r="AF438" t="s">
        <v>452</v>
      </c>
      <c r="AG438" t="s">
        <v>451</v>
      </c>
      <c r="AH438" t="s">
        <v>450</v>
      </c>
    </row>
    <row r="439" spans="1:34">
      <c r="A439" t="str">
        <f t="shared" si="14"/>
        <v>Iowa</v>
      </c>
      <c r="B439" t="s">
        <v>449</v>
      </c>
    </row>
    <row r="440" spans="1:34">
      <c r="A440" t="str">
        <f t="shared" si="14"/>
        <v>Iowa</v>
      </c>
      <c r="B440" t="s">
        <v>448</v>
      </c>
    </row>
    <row r="441" spans="1:34">
      <c r="A441" t="str">
        <f t="shared" si="14"/>
        <v>Iowa</v>
      </c>
      <c r="B441" t="s">
        <v>447</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c r="A442" t="str">
        <f t="shared" si="14"/>
        <v>Iowa</v>
      </c>
      <c r="B442" t="s">
        <v>446</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c r="A443" t="str">
        <f t="shared" si="14"/>
        <v>Iowa</v>
      </c>
      <c r="B443" t="s">
        <v>445</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c r="A444" t="str">
        <f t="shared" si="14"/>
        <v>Iowa</v>
      </c>
      <c r="B444" t="s">
        <v>444</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c r="A445" t="str">
        <f t="shared" si="14"/>
        <v>Iowa</v>
      </c>
      <c r="B445" t="s">
        <v>443</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c r="A446" t="str">
        <f t="shared" si="14"/>
        <v>Iowa</v>
      </c>
      <c r="B446" t="s">
        <v>442</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c r="A447" t="str">
        <f t="shared" si="14"/>
        <v>Iowa</v>
      </c>
      <c r="B447" t="s">
        <v>441</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c r="A448" t="str">
        <f t="shared" si="14"/>
        <v>Iowa</v>
      </c>
      <c r="B448" t="s">
        <v>440</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c r="A449" t="str">
        <f t="shared" si="14"/>
        <v>Iowa</v>
      </c>
      <c r="B449" t="s">
        <v>439</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c r="A450" t="str">
        <f t="shared" si="14"/>
        <v>Iowa</v>
      </c>
      <c r="B450" t="s">
        <v>438</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c r="A451" t="str">
        <f t="shared" si="14"/>
        <v>Iowa</v>
      </c>
      <c r="B451" t="s">
        <v>437</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c r="A452" t="str">
        <f t="shared" si="14"/>
        <v>Iowa</v>
      </c>
      <c r="B452" t="s">
        <v>436</v>
      </c>
    </row>
    <row r="453" spans="1:34">
      <c r="A453" t="str">
        <f t="shared" si="14"/>
        <v>Iowa</v>
      </c>
      <c r="B453" t="s">
        <v>435</v>
      </c>
    </row>
    <row r="454" spans="1:34">
      <c r="A454" t="str">
        <f t="shared" si="14"/>
        <v>Iowa</v>
      </c>
      <c r="B454" t="s">
        <v>434</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c r="A455" t="str">
        <f t="shared" si="14"/>
        <v>Iowa</v>
      </c>
      <c r="B455" t="s">
        <v>433</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c r="A456" t="str">
        <f t="shared" si="14"/>
        <v>Iowa</v>
      </c>
      <c r="B456" t="s">
        <v>432</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c r="A457" t="str">
        <f t="shared" si="14"/>
        <v>Iowa</v>
      </c>
      <c r="B457" t="s">
        <v>431</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c r="A458" t="str">
        <f t="shared" si="14"/>
        <v>Iowa</v>
      </c>
      <c r="B458" t="s">
        <v>430</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c r="A459" t="str">
        <f t="shared" si="14"/>
        <v>Iowa</v>
      </c>
      <c r="B459" t="s">
        <v>429</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c r="A460" t="str">
        <f t="shared" si="14"/>
        <v>Iowa</v>
      </c>
      <c r="B460" t="s">
        <v>428</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c r="A461" t="str">
        <f t="shared" si="14"/>
        <v>Iowa</v>
      </c>
      <c r="B461" t="s">
        <v>427</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c r="A462" t="str">
        <f t="shared" si="14"/>
        <v>Iowa</v>
      </c>
      <c r="B462" t="s">
        <v>426</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c r="A463" t="str">
        <f t="shared" si="14"/>
        <v>Iowa</v>
      </c>
      <c r="B463" t="s">
        <v>425</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c r="A464" t="str">
        <f t="shared" si="14"/>
        <v>Iowa</v>
      </c>
      <c r="B464" t="s">
        <v>424</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c r="A465" t="str">
        <f t="shared" si="14"/>
        <v>Iowa</v>
      </c>
      <c r="B465" t="s">
        <v>423</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c r="A466" t="str">
        <f t="shared" si="14"/>
        <v>Iowa</v>
      </c>
      <c r="B466" t="s">
        <v>422</v>
      </c>
    </row>
    <row r="467" spans="1:34">
      <c r="B467" t="s">
        <v>518</v>
      </c>
    </row>
    <row r="468" spans="1:34">
      <c r="A468" t="str">
        <f>B467</f>
        <v>Kansas</v>
      </c>
      <c r="B468" t="s">
        <v>483</v>
      </c>
    </row>
    <row r="469" spans="1:34">
      <c r="A469" t="str">
        <f t="shared" ref="A469:A497" si="15">A468</f>
        <v>Kansas</v>
      </c>
      <c r="B469" t="s">
        <v>482</v>
      </c>
      <c r="C469" t="s">
        <v>481</v>
      </c>
      <c r="D469" t="s">
        <v>480</v>
      </c>
      <c r="E469" t="s">
        <v>479</v>
      </c>
      <c r="F469" t="s">
        <v>478</v>
      </c>
      <c r="G469" t="s">
        <v>477</v>
      </c>
      <c r="H469" t="s">
        <v>476</v>
      </c>
      <c r="I469" t="s">
        <v>475</v>
      </c>
      <c r="J469" t="s">
        <v>474</v>
      </c>
      <c r="K469" t="s">
        <v>473</v>
      </c>
      <c r="L469" t="s">
        <v>472</v>
      </c>
      <c r="M469" t="s">
        <v>471</v>
      </c>
      <c r="N469" t="s">
        <v>470</v>
      </c>
      <c r="O469" t="s">
        <v>469</v>
      </c>
      <c r="P469" t="s">
        <v>468</v>
      </c>
      <c r="Q469" t="s">
        <v>467</v>
      </c>
      <c r="R469" t="s">
        <v>466</v>
      </c>
      <c r="S469" t="s">
        <v>465</v>
      </c>
      <c r="T469" t="s">
        <v>464</v>
      </c>
      <c r="U469" t="s">
        <v>463</v>
      </c>
      <c r="V469" t="s">
        <v>462</v>
      </c>
      <c r="W469" t="s">
        <v>461</v>
      </c>
      <c r="X469" t="s">
        <v>460</v>
      </c>
      <c r="Y469" t="s">
        <v>459</v>
      </c>
      <c r="Z469" t="s">
        <v>458</v>
      </c>
      <c r="AA469" t="s">
        <v>457</v>
      </c>
      <c r="AB469" t="s">
        <v>456</v>
      </c>
      <c r="AC469" t="s">
        <v>455</v>
      </c>
      <c r="AD469" t="s">
        <v>454</v>
      </c>
      <c r="AE469" t="s">
        <v>453</v>
      </c>
      <c r="AF469" t="s">
        <v>452</v>
      </c>
      <c r="AG469" t="s">
        <v>451</v>
      </c>
      <c r="AH469" t="s">
        <v>450</v>
      </c>
    </row>
    <row r="470" spans="1:34">
      <c r="A470" t="str">
        <f t="shared" si="15"/>
        <v>Kansas</v>
      </c>
      <c r="B470" t="s">
        <v>449</v>
      </c>
    </row>
    <row r="471" spans="1:34">
      <c r="A471" t="str">
        <f t="shared" si="15"/>
        <v>Kansas</v>
      </c>
      <c r="B471" t="s">
        <v>448</v>
      </c>
    </row>
    <row r="472" spans="1:34">
      <c r="A472" t="str">
        <f t="shared" si="15"/>
        <v>Kansas</v>
      </c>
      <c r="B472" t="s">
        <v>447</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c r="A473" t="str">
        <f t="shared" si="15"/>
        <v>Kansas</v>
      </c>
      <c r="B473" t="s">
        <v>446</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c r="A474" t="str">
        <f t="shared" si="15"/>
        <v>Kansas</v>
      </c>
      <c r="B474" t="s">
        <v>445</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c r="A475" t="str">
        <f t="shared" si="15"/>
        <v>Kansas</v>
      </c>
      <c r="B475" t="s">
        <v>444</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c r="A476" t="str">
        <f t="shared" si="15"/>
        <v>Kansas</v>
      </c>
      <c r="B476" t="s">
        <v>443</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c r="A477" t="str">
        <f t="shared" si="15"/>
        <v>Kansas</v>
      </c>
      <c r="B477" t="s">
        <v>442</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c r="A478" t="str">
        <f t="shared" si="15"/>
        <v>Kansas</v>
      </c>
      <c r="B478" t="s">
        <v>441</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c r="A479" t="str">
        <f t="shared" si="15"/>
        <v>Kansas</v>
      </c>
      <c r="B479" t="s">
        <v>440</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c r="A480" t="str">
        <f t="shared" si="15"/>
        <v>Kansas</v>
      </c>
      <c r="B480" t="s">
        <v>439</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c r="A481" t="str">
        <f t="shared" si="15"/>
        <v>Kansas</v>
      </c>
      <c r="B481" t="s">
        <v>438</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c r="A482" t="str">
        <f t="shared" si="15"/>
        <v>Kansas</v>
      </c>
      <c r="B482" t="s">
        <v>437</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c r="A483" t="str">
        <f t="shared" si="15"/>
        <v>Kansas</v>
      </c>
      <c r="B483" t="s">
        <v>436</v>
      </c>
    </row>
    <row r="484" spans="1:34">
      <c r="A484" t="str">
        <f t="shared" si="15"/>
        <v>Kansas</v>
      </c>
      <c r="B484" t="s">
        <v>435</v>
      </c>
    </row>
    <row r="485" spans="1:34">
      <c r="A485" t="str">
        <f t="shared" si="15"/>
        <v>Kansas</v>
      </c>
      <c r="B485" t="s">
        <v>434</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c r="A486" t="str">
        <f t="shared" si="15"/>
        <v>Kansas</v>
      </c>
      <c r="B486" t="s">
        <v>433</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c r="A487" t="str">
        <f t="shared" si="15"/>
        <v>Kansas</v>
      </c>
      <c r="B487" t="s">
        <v>432</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c r="A488" t="str">
        <f t="shared" si="15"/>
        <v>Kansas</v>
      </c>
      <c r="B488" t="s">
        <v>431</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c r="A489" t="str">
        <f t="shared" si="15"/>
        <v>Kansas</v>
      </c>
      <c r="B489" t="s">
        <v>430</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c r="A490" t="str">
        <f t="shared" si="15"/>
        <v>Kansas</v>
      </c>
      <c r="B490" t="s">
        <v>429</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c r="A491" t="str">
        <f t="shared" si="15"/>
        <v>Kansas</v>
      </c>
      <c r="B491" t="s">
        <v>428</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c r="A492" t="str">
        <f t="shared" si="15"/>
        <v>Kansas</v>
      </c>
      <c r="B492" t="s">
        <v>427</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c r="A493" t="str">
        <f t="shared" si="15"/>
        <v>Kansas</v>
      </c>
      <c r="B493" t="s">
        <v>426</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c r="A494" t="str">
        <f t="shared" si="15"/>
        <v>Kansas</v>
      </c>
      <c r="B494" t="s">
        <v>425</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c r="A495" t="str">
        <f t="shared" si="15"/>
        <v>Kansas</v>
      </c>
      <c r="B495" t="s">
        <v>424</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c r="A496" t="str">
        <f t="shared" si="15"/>
        <v>Kansas</v>
      </c>
      <c r="B496" t="s">
        <v>423</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c r="A497" t="str">
        <f t="shared" si="15"/>
        <v>Kansas</v>
      </c>
      <c r="B497" t="s">
        <v>422</v>
      </c>
    </row>
    <row r="498" spans="1:34">
      <c r="B498" t="s">
        <v>517</v>
      </c>
    </row>
    <row r="499" spans="1:34">
      <c r="A499" t="str">
        <f>B498</f>
        <v>Kentucky</v>
      </c>
      <c r="B499" t="s">
        <v>483</v>
      </c>
    </row>
    <row r="500" spans="1:34">
      <c r="A500" t="str">
        <f t="shared" ref="A500:A528" si="16">A499</f>
        <v>Kentucky</v>
      </c>
      <c r="B500" t="s">
        <v>482</v>
      </c>
      <c r="C500" t="s">
        <v>481</v>
      </c>
      <c r="D500" t="s">
        <v>480</v>
      </c>
      <c r="E500" t="s">
        <v>479</v>
      </c>
      <c r="F500" t="s">
        <v>478</v>
      </c>
      <c r="G500" t="s">
        <v>477</v>
      </c>
      <c r="H500" t="s">
        <v>476</v>
      </c>
      <c r="I500" t="s">
        <v>475</v>
      </c>
      <c r="J500" t="s">
        <v>474</v>
      </c>
      <c r="K500" t="s">
        <v>473</v>
      </c>
      <c r="L500" t="s">
        <v>472</v>
      </c>
      <c r="M500" t="s">
        <v>471</v>
      </c>
      <c r="N500" t="s">
        <v>470</v>
      </c>
      <c r="O500" t="s">
        <v>469</v>
      </c>
      <c r="P500" t="s">
        <v>468</v>
      </c>
      <c r="Q500" t="s">
        <v>467</v>
      </c>
      <c r="R500" t="s">
        <v>466</v>
      </c>
      <c r="S500" t="s">
        <v>465</v>
      </c>
      <c r="T500" t="s">
        <v>464</v>
      </c>
      <c r="U500" t="s">
        <v>463</v>
      </c>
      <c r="V500" t="s">
        <v>462</v>
      </c>
      <c r="W500" t="s">
        <v>461</v>
      </c>
      <c r="X500" t="s">
        <v>460</v>
      </c>
      <c r="Y500" t="s">
        <v>459</v>
      </c>
      <c r="Z500" t="s">
        <v>458</v>
      </c>
      <c r="AA500" t="s">
        <v>457</v>
      </c>
      <c r="AB500" t="s">
        <v>456</v>
      </c>
      <c r="AC500" t="s">
        <v>455</v>
      </c>
      <c r="AD500" t="s">
        <v>454</v>
      </c>
      <c r="AE500" t="s">
        <v>453</v>
      </c>
      <c r="AF500" t="s">
        <v>452</v>
      </c>
      <c r="AG500" t="s">
        <v>451</v>
      </c>
      <c r="AH500" t="s">
        <v>450</v>
      </c>
    </row>
    <row r="501" spans="1:34">
      <c r="A501" t="str">
        <f t="shared" si="16"/>
        <v>Kentucky</v>
      </c>
      <c r="B501" t="s">
        <v>449</v>
      </c>
    </row>
    <row r="502" spans="1:34">
      <c r="A502" t="str">
        <f t="shared" si="16"/>
        <v>Kentucky</v>
      </c>
      <c r="B502" t="s">
        <v>448</v>
      </c>
    </row>
    <row r="503" spans="1:34">
      <c r="A503" t="str">
        <f t="shared" si="16"/>
        <v>Kentucky</v>
      </c>
      <c r="B503" t="s">
        <v>447</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c r="A504" t="str">
        <f t="shared" si="16"/>
        <v>Kentucky</v>
      </c>
      <c r="B504" t="s">
        <v>446</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c r="A505" t="str">
        <f t="shared" si="16"/>
        <v>Kentucky</v>
      </c>
      <c r="B505" t="s">
        <v>445</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c r="A506" t="str">
        <f t="shared" si="16"/>
        <v>Kentucky</v>
      </c>
      <c r="B506" t="s">
        <v>444</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c r="A507" t="str">
        <f t="shared" si="16"/>
        <v>Kentucky</v>
      </c>
      <c r="B507" t="s">
        <v>443</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c r="A508" t="str">
        <f t="shared" si="16"/>
        <v>Kentucky</v>
      </c>
      <c r="B508" t="s">
        <v>442</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c r="A509" t="str">
        <f t="shared" si="16"/>
        <v>Kentucky</v>
      </c>
      <c r="B509" t="s">
        <v>441</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c r="A510" t="str">
        <f t="shared" si="16"/>
        <v>Kentucky</v>
      </c>
      <c r="B510" t="s">
        <v>440</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c r="A511" t="str">
        <f t="shared" si="16"/>
        <v>Kentucky</v>
      </c>
      <c r="B511" t="s">
        <v>439</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c r="A512" t="str">
        <f t="shared" si="16"/>
        <v>Kentucky</v>
      </c>
      <c r="B512" t="s">
        <v>438</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c r="A513" t="str">
        <f t="shared" si="16"/>
        <v>Kentucky</v>
      </c>
      <c r="B513" t="s">
        <v>437</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c r="A514" t="str">
        <f t="shared" si="16"/>
        <v>Kentucky</v>
      </c>
      <c r="B514" t="s">
        <v>436</v>
      </c>
    </row>
    <row r="515" spans="1:34">
      <c r="A515" t="str">
        <f t="shared" si="16"/>
        <v>Kentucky</v>
      </c>
      <c r="B515" t="s">
        <v>435</v>
      </c>
    </row>
    <row r="516" spans="1:34">
      <c r="A516" t="str">
        <f t="shared" si="16"/>
        <v>Kentucky</v>
      </c>
      <c r="B516" t="s">
        <v>434</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c r="A517" t="str">
        <f t="shared" si="16"/>
        <v>Kentucky</v>
      </c>
      <c r="B517" t="s">
        <v>433</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c r="A518" t="str">
        <f t="shared" si="16"/>
        <v>Kentucky</v>
      </c>
      <c r="B518" t="s">
        <v>432</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c r="A519" t="str">
        <f t="shared" si="16"/>
        <v>Kentucky</v>
      </c>
      <c r="B519" t="s">
        <v>431</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c r="A520" t="str">
        <f t="shared" si="16"/>
        <v>Kentucky</v>
      </c>
      <c r="B520" t="s">
        <v>430</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c r="A521" t="str">
        <f t="shared" si="16"/>
        <v>Kentucky</v>
      </c>
      <c r="B521" t="s">
        <v>429</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c r="A522" t="str">
        <f t="shared" si="16"/>
        <v>Kentucky</v>
      </c>
      <c r="B522" t="s">
        <v>428</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c r="A523" t="str">
        <f t="shared" si="16"/>
        <v>Kentucky</v>
      </c>
      <c r="B523" t="s">
        <v>427</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c r="A524" t="str">
        <f t="shared" si="16"/>
        <v>Kentucky</v>
      </c>
      <c r="B524" t="s">
        <v>426</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c r="A525" t="str">
        <f t="shared" si="16"/>
        <v>Kentucky</v>
      </c>
      <c r="B525" t="s">
        <v>425</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c r="A526" t="str">
        <f t="shared" si="16"/>
        <v>Kentucky</v>
      </c>
      <c r="B526" t="s">
        <v>424</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c r="A527" t="str">
        <f t="shared" si="16"/>
        <v>Kentucky</v>
      </c>
      <c r="B527" t="s">
        <v>423</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c r="A528" t="str">
        <f t="shared" si="16"/>
        <v>Kentucky</v>
      </c>
      <c r="B528" t="s">
        <v>422</v>
      </c>
    </row>
    <row r="529" spans="1:34">
      <c r="B529" t="s">
        <v>516</v>
      </c>
    </row>
    <row r="530" spans="1:34">
      <c r="A530" t="str">
        <f>B529</f>
        <v>Louisiana</v>
      </c>
      <c r="B530" t="s">
        <v>483</v>
      </c>
    </row>
    <row r="531" spans="1:34">
      <c r="A531" t="str">
        <f t="shared" ref="A531:A559" si="17">A530</f>
        <v>Louisiana</v>
      </c>
      <c r="B531" t="s">
        <v>482</v>
      </c>
      <c r="C531" t="s">
        <v>481</v>
      </c>
      <c r="D531" t="s">
        <v>480</v>
      </c>
      <c r="E531" t="s">
        <v>479</v>
      </c>
      <c r="F531" t="s">
        <v>478</v>
      </c>
      <c r="G531" t="s">
        <v>477</v>
      </c>
      <c r="H531" t="s">
        <v>476</v>
      </c>
      <c r="I531" t="s">
        <v>475</v>
      </c>
      <c r="J531" t="s">
        <v>474</v>
      </c>
      <c r="K531" t="s">
        <v>473</v>
      </c>
      <c r="L531" t="s">
        <v>472</v>
      </c>
      <c r="M531" t="s">
        <v>471</v>
      </c>
      <c r="N531" t="s">
        <v>470</v>
      </c>
      <c r="O531" t="s">
        <v>469</v>
      </c>
      <c r="P531" t="s">
        <v>468</v>
      </c>
      <c r="Q531" t="s">
        <v>467</v>
      </c>
      <c r="R531" t="s">
        <v>466</v>
      </c>
      <c r="S531" t="s">
        <v>465</v>
      </c>
      <c r="T531" t="s">
        <v>464</v>
      </c>
      <c r="U531" t="s">
        <v>463</v>
      </c>
      <c r="V531" t="s">
        <v>462</v>
      </c>
      <c r="W531" t="s">
        <v>461</v>
      </c>
      <c r="X531" t="s">
        <v>460</v>
      </c>
      <c r="Y531" t="s">
        <v>459</v>
      </c>
      <c r="Z531" t="s">
        <v>458</v>
      </c>
      <c r="AA531" t="s">
        <v>457</v>
      </c>
      <c r="AB531" t="s">
        <v>456</v>
      </c>
      <c r="AC531" t="s">
        <v>455</v>
      </c>
      <c r="AD531" t="s">
        <v>454</v>
      </c>
      <c r="AE531" t="s">
        <v>453</v>
      </c>
      <c r="AF531" t="s">
        <v>452</v>
      </c>
      <c r="AG531" t="s">
        <v>451</v>
      </c>
      <c r="AH531" t="s">
        <v>450</v>
      </c>
    </row>
    <row r="532" spans="1:34">
      <c r="A532" t="str">
        <f t="shared" si="17"/>
        <v>Louisiana</v>
      </c>
      <c r="B532" t="s">
        <v>449</v>
      </c>
    </row>
    <row r="533" spans="1:34">
      <c r="A533" t="str">
        <f t="shared" si="17"/>
        <v>Louisiana</v>
      </c>
      <c r="B533" t="s">
        <v>448</v>
      </c>
    </row>
    <row r="534" spans="1:34">
      <c r="A534" t="str">
        <f t="shared" si="17"/>
        <v>Louisiana</v>
      </c>
      <c r="B534" t="s">
        <v>447</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c r="A535" t="str">
        <f t="shared" si="17"/>
        <v>Louisiana</v>
      </c>
      <c r="B535" t="s">
        <v>446</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c r="A536" t="str">
        <f t="shared" si="17"/>
        <v>Louisiana</v>
      </c>
      <c r="B536" t="s">
        <v>445</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c r="A537" t="str">
        <f t="shared" si="17"/>
        <v>Louisiana</v>
      </c>
      <c r="B537" t="s">
        <v>444</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c r="A538" t="str">
        <f t="shared" si="17"/>
        <v>Louisiana</v>
      </c>
      <c r="B538" t="s">
        <v>443</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c r="A539" t="str">
        <f t="shared" si="17"/>
        <v>Louisiana</v>
      </c>
      <c r="B539" t="s">
        <v>442</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c r="A540" t="str">
        <f t="shared" si="17"/>
        <v>Louisiana</v>
      </c>
      <c r="B540" t="s">
        <v>441</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c r="A541" t="str">
        <f t="shared" si="17"/>
        <v>Louisiana</v>
      </c>
      <c r="B541" t="s">
        <v>440</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c r="A542" t="str">
        <f t="shared" si="17"/>
        <v>Louisiana</v>
      </c>
      <c r="B542" t="s">
        <v>439</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c r="A543" t="str">
        <f t="shared" si="17"/>
        <v>Louisiana</v>
      </c>
      <c r="B543" t="s">
        <v>438</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c r="A544" t="str">
        <f t="shared" si="17"/>
        <v>Louisiana</v>
      </c>
      <c r="B544" t="s">
        <v>437</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c r="A545" t="str">
        <f t="shared" si="17"/>
        <v>Louisiana</v>
      </c>
      <c r="B545" t="s">
        <v>436</v>
      </c>
    </row>
    <row r="546" spans="1:34">
      <c r="A546" t="str">
        <f t="shared" si="17"/>
        <v>Louisiana</v>
      </c>
      <c r="B546" t="s">
        <v>435</v>
      </c>
    </row>
    <row r="547" spans="1:34">
      <c r="A547" t="str">
        <f t="shared" si="17"/>
        <v>Louisiana</v>
      </c>
      <c r="B547" t="s">
        <v>434</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c r="A548" t="str">
        <f t="shared" si="17"/>
        <v>Louisiana</v>
      </c>
      <c r="B548" t="s">
        <v>433</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c r="A549" t="str">
        <f t="shared" si="17"/>
        <v>Louisiana</v>
      </c>
      <c r="B549" t="s">
        <v>432</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c r="A550" t="str">
        <f t="shared" si="17"/>
        <v>Louisiana</v>
      </c>
      <c r="B550" t="s">
        <v>431</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c r="A551" t="str">
        <f t="shared" si="17"/>
        <v>Louisiana</v>
      </c>
      <c r="B551" t="s">
        <v>430</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c r="A552" t="str">
        <f t="shared" si="17"/>
        <v>Louisiana</v>
      </c>
      <c r="B552" t="s">
        <v>429</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c r="A553" t="str">
        <f t="shared" si="17"/>
        <v>Louisiana</v>
      </c>
      <c r="B553" t="s">
        <v>428</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c r="A554" t="str">
        <f t="shared" si="17"/>
        <v>Louisiana</v>
      </c>
      <c r="B554" t="s">
        <v>427</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c r="A555" t="str">
        <f t="shared" si="17"/>
        <v>Louisiana</v>
      </c>
      <c r="B555" t="s">
        <v>426</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c r="A556" t="str">
        <f t="shared" si="17"/>
        <v>Louisiana</v>
      </c>
      <c r="B556" t="s">
        <v>425</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c r="A557" t="str">
        <f t="shared" si="17"/>
        <v>Louisiana</v>
      </c>
      <c r="B557" t="s">
        <v>424</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c r="A558" t="str">
        <f t="shared" si="17"/>
        <v>Louisiana</v>
      </c>
      <c r="B558" t="s">
        <v>423</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c r="A559" t="str">
        <f t="shared" si="17"/>
        <v>Louisiana</v>
      </c>
      <c r="B559" t="s">
        <v>422</v>
      </c>
    </row>
    <row r="560" spans="1:34">
      <c r="B560" t="s">
        <v>515</v>
      </c>
    </row>
    <row r="561" spans="1:34">
      <c r="A561" t="str">
        <f>B560</f>
        <v>Maine</v>
      </c>
      <c r="B561" t="s">
        <v>483</v>
      </c>
    </row>
    <row r="562" spans="1:34">
      <c r="A562" t="str">
        <f t="shared" ref="A562:A590" si="18">A561</f>
        <v>Maine</v>
      </c>
      <c r="B562" t="s">
        <v>482</v>
      </c>
      <c r="C562" t="s">
        <v>481</v>
      </c>
      <c r="D562" t="s">
        <v>480</v>
      </c>
      <c r="E562" t="s">
        <v>479</v>
      </c>
      <c r="F562" t="s">
        <v>478</v>
      </c>
      <c r="G562" t="s">
        <v>477</v>
      </c>
      <c r="H562" t="s">
        <v>476</v>
      </c>
      <c r="I562" t="s">
        <v>475</v>
      </c>
      <c r="J562" t="s">
        <v>474</v>
      </c>
      <c r="K562" t="s">
        <v>473</v>
      </c>
      <c r="L562" t="s">
        <v>472</v>
      </c>
      <c r="M562" t="s">
        <v>471</v>
      </c>
      <c r="N562" t="s">
        <v>470</v>
      </c>
      <c r="O562" t="s">
        <v>469</v>
      </c>
      <c r="P562" t="s">
        <v>468</v>
      </c>
      <c r="Q562" t="s">
        <v>467</v>
      </c>
      <c r="R562" t="s">
        <v>466</v>
      </c>
      <c r="S562" t="s">
        <v>465</v>
      </c>
      <c r="T562" t="s">
        <v>464</v>
      </c>
      <c r="U562" t="s">
        <v>463</v>
      </c>
      <c r="V562" t="s">
        <v>462</v>
      </c>
      <c r="W562" t="s">
        <v>461</v>
      </c>
      <c r="X562" t="s">
        <v>460</v>
      </c>
      <c r="Y562" t="s">
        <v>459</v>
      </c>
      <c r="Z562" t="s">
        <v>458</v>
      </c>
      <c r="AA562" t="s">
        <v>457</v>
      </c>
      <c r="AB562" t="s">
        <v>456</v>
      </c>
      <c r="AC562" t="s">
        <v>455</v>
      </c>
      <c r="AD562" t="s">
        <v>454</v>
      </c>
      <c r="AE562" t="s">
        <v>453</v>
      </c>
      <c r="AF562" t="s">
        <v>452</v>
      </c>
      <c r="AG562" t="s">
        <v>451</v>
      </c>
      <c r="AH562" t="s">
        <v>450</v>
      </c>
    </row>
    <row r="563" spans="1:34">
      <c r="A563" t="str">
        <f t="shared" si="18"/>
        <v>Maine</v>
      </c>
      <c r="B563" t="s">
        <v>449</v>
      </c>
    </row>
    <row r="564" spans="1:34">
      <c r="A564" t="str">
        <f t="shared" si="18"/>
        <v>Maine</v>
      </c>
      <c r="B564" t="s">
        <v>448</v>
      </c>
    </row>
    <row r="565" spans="1:34">
      <c r="A565" t="str">
        <f t="shared" si="18"/>
        <v>Maine</v>
      </c>
      <c r="B565" t="s">
        <v>447</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c r="A566" t="str">
        <f t="shared" si="18"/>
        <v>Maine</v>
      </c>
      <c r="B566" t="s">
        <v>446</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c r="A567" t="str">
        <f t="shared" si="18"/>
        <v>Maine</v>
      </c>
      <c r="B567" t="s">
        <v>445</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c r="A568" t="str">
        <f t="shared" si="18"/>
        <v>Maine</v>
      </c>
      <c r="B568" t="s">
        <v>444</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c r="A569" t="str">
        <f t="shared" si="18"/>
        <v>Maine</v>
      </c>
      <c r="B569" t="s">
        <v>443</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c r="A570" t="str">
        <f t="shared" si="18"/>
        <v>Maine</v>
      </c>
      <c r="B570" t="s">
        <v>442</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c r="A571" t="str">
        <f t="shared" si="18"/>
        <v>Maine</v>
      </c>
      <c r="B571" t="s">
        <v>441</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c r="A572" t="str">
        <f t="shared" si="18"/>
        <v>Maine</v>
      </c>
      <c r="B572" t="s">
        <v>440</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c r="A573" t="str">
        <f t="shared" si="18"/>
        <v>Maine</v>
      </c>
      <c r="B573" t="s">
        <v>439</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c r="A574" t="str">
        <f t="shared" si="18"/>
        <v>Maine</v>
      </c>
      <c r="B574" t="s">
        <v>438</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c r="A575" t="str">
        <f t="shared" si="18"/>
        <v>Maine</v>
      </c>
      <c r="B575" t="s">
        <v>437</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c r="A576" t="str">
        <f t="shared" si="18"/>
        <v>Maine</v>
      </c>
      <c r="B576" t="s">
        <v>436</v>
      </c>
    </row>
    <row r="577" spans="1:34">
      <c r="A577" t="str">
        <f t="shared" si="18"/>
        <v>Maine</v>
      </c>
      <c r="B577" t="s">
        <v>435</v>
      </c>
    </row>
    <row r="578" spans="1:34">
      <c r="A578" t="str">
        <f t="shared" si="18"/>
        <v>Maine</v>
      </c>
      <c r="B578" t="s">
        <v>434</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c r="A579" t="str">
        <f t="shared" si="18"/>
        <v>Maine</v>
      </c>
      <c r="B579" t="s">
        <v>433</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c r="A580" t="str">
        <f t="shared" si="18"/>
        <v>Maine</v>
      </c>
      <c r="B580" t="s">
        <v>432</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c r="A581" t="str">
        <f t="shared" si="18"/>
        <v>Maine</v>
      </c>
      <c r="B581" t="s">
        <v>431</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c r="A582" t="str">
        <f t="shared" si="18"/>
        <v>Maine</v>
      </c>
      <c r="B582" t="s">
        <v>430</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c r="A583" t="str">
        <f t="shared" si="18"/>
        <v>Maine</v>
      </c>
      <c r="B583" t="s">
        <v>429</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c r="A584" t="str">
        <f t="shared" si="18"/>
        <v>Maine</v>
      </c>
      <c r="B584" t="s">
        <v>428</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c r="A585" t="str">
        <f t="shared" si="18"/>
        <v>Maine</v>
      </c>
      <c r="B585" t="s">
        <v>427</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c r="A586" t="str">
        <f t="shared" si="18"/>
        <v>Maine</v>
      </c>
      <c r="B586" t="s">
        <v>426</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c r="A587" t="str">
        <f t="shared" si="18"/>
        <v>Maine</v>
      </c>
      <c r="B587" t="s">
        <v>425</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c r="A588" t="str">
        <f t="shared" si="18"/>
        <v>Maine</v>
      </c>
      <c r="B588" t="s">
        <v>424</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c r="A589" t="str">
        <f t="shared" si="18"/>
        <v>Maine</v>
      </c>
      <c r="B589" t="s">
        <v>423</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c r="A590" t="str">
        <f t="shared" si="18"/>
        <v>Maine</v>
      </c>
      <c r="B590" t="s">
        <v>422</v>
      </c>
    </row>
    <row r="591" spans="1:34">
      <c r="B591" t="s">
        <v>514</v>
      </c>
    </row>
    <row r="592" spans="1:34">
      <c r="A592" t="str">
        <f>B591</f>
        <v>Montana</v>
      </c>
      <c r="B592" t="s">
        <v>483</v>
      </c>
    </row>
    <row r="593" spans="1:34">
      <c r="A593" t="str">
        <f t="shared" ref="A593:A621" si="19">A592</f>
        <v>Montana</v>
      </c>
      <c r="B593" t="s">
        <v>482</v>
      </c>
      <c r="C593" t="s">
        <v>481</v>
      </c>
      <c r="D593" t="s">
        <v>480</v>
      </c>
      <c r="E593" t="s">
        <v>479</v>
      </c>
      <c r="F593" t="s">
        <v>478</v>
      </c>
      <c r="G593" t="s">
        <v>477</v>
      </c>
      <c r="H593" t="s">
        <v>476</v>
      </c>
      <c r="I593" t="s">
        <v>475</v>
      </c>
      <c r="J593" t="s">
        <v>474</v>
      </c>
      <c r="K593" t="s">
        <v>473</v>
      </c>
      <c r="L593" t="s">
        <v>472</v>
      </c>
      <c r="M593" t="s">
        <v>471</v>
      </c>
      <c r="N593" t="s">
        <v>470</v>
      </c>
      <c r="O593" t="s">
        <v>469</v>
      </c>
      <c r="P593" t="s">
        <v>468</v>
      </c>
      <c r="Q593" t="s">
        <v>467</v>
      </c>
      <c r="R593" t="s">
        <v>466</v>
      </c>
      <c r="S593" t="s">
        <v>465</v>
      </c>
      <c r="T593" t="s">
        <v>464</v>
      </c>
      <c r="U593" t="s">
        <v>463</v>
      </c>
      <c r="V593" t="s">
        <v>462</v>
      </c>
      <c r="W593" t="s">
        <v>461</v>
      </c>
      <c r="X593" t="s">
        <v>460</v>
      </c>
      <c r="Y593" t="s">
        <v>459</v>
      </c>
      <c r="Z593" t="s">
        <v>458</v>
      </c>
      <c r="AA593" t="s">
        <v>457</v>
      </c>
      <c r="AB593" t="s">
        <v>456</v>
      </c>
      <c r="AC593" t="s">
        <v>455</v>
      </c>
      <c r="AD593" t="s">
        <v>454</v>
      </c>
      <c r="AE593" t="s">
        <v>453</v>
      </c>
      <c r="AF593" t="s">
        <v>452</v>
      </c>
      <c r="AG593" t="s">
        <v>451</v>
      </c>
      <c r="AH593" t="s">
        <v>450</v>
      </c>
    </row>
    <row r="594" spans="1:34">
      <c r="A594" t="str">
        <f t="shared" si="19"/>
        <v>Montana</v>
      </c>
      <c r="B594" t="s">
        <v>449</v>
      </c>
    </row>
    <row r="595" spans="1:34">
      <c r="A595" t="str">
        <f t="shared" si="19"/>
        <v>Montana</v>
      </c>
      <c r="B595" t="s">
        <v>448</v>
      </c>
    </row>
    <row r="596" spans="1:34">
      <c r="A596" t="str">
        <f t="shared" si="19"/>
        <v>Montana</v>
      </c>
      <c r="B596" t="s">
        <v>447</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c r="A597" t="str">
        <f t="shared" si="19"/>
        <v>Montana</v>
      </c>
      <c r="B597" t="s">
        <v>446</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c r="A598" t="str">
        <f t="shared" si="19"/>
        <v>Montana</v>
      </c>
      <c r="B598" t="s">
        <v>445</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c r="A599" t="str">
        <f t="shared" si="19"/>
        <v>Montana</v>
      </c>
      <c r="B599" t="s">
        <v>444</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c r="A600" t="str">
        <f t="shared" si="19"/>
        <v>Montana</v>
      </c>
      <c r="B600" t="s">
        <v>443</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c r="A601" t="str">
        <f t="shared" si="19"/>
        <v>Montana</v>
      </c>
      <c r="B601" t="s">
        <v>442</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c r="A602" t="str">
        <f t="shared" si="19"/>
        <v>Montana</v>
      </c>
      <c r="B602" t="s">
        <v>441</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c r="A603" t="str">
        <f t="shared" si="19"/>
        <v>Montana</v>
      </c>
      <c r="B603" t="s">
        <v>440</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c r="A604" t="str">
        <f t="shared" si="19"/>
        <v>Montana</v>
      </c>
      <c r="B604" t="s">
        <v>439</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c r="A605" t="str">
        <f t="shared" si="19"/>
        <v>Montana</v>
      </c>
      <c r="B605" t="s">
        <v>438</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c r="A606" t="str">
        <f t="shared" si="19"/>
        <v>Montana</v>
      </c>
      <c r="B606" t="s">
        <v>437</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c r="A607" t="str">
        <f t="shared" si="19"/>
        <v>Montana</v>
      </c>
      <c r="B607" t="s">
        <v>436</v>
      </c>
    </row>
    <row r="608" spans="1:34">
      <c r="A608" t="str">
        <f t="shared" si="19"/>
        <v>Montana</v>
      </c>
      <c r="B608" t="s">
        <v>435</v>
      </c>
    </row>
    <row r="609" spans="1:34">
      <c r="A609" t="str">
        <f t="shared" si="19"/>
        <v>Montana</v>
      </c>
      <c r="B609" t="s">
        <v>434</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c r="A610" t="str">
        <f t="shared" si="19"/>
        <v>Montana</v>
      </c>
      <c r="B610" t="s">
        <v>433</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c r="A611" t="str">
        <f t="shared" si="19"/>
        <v>Montana</v>
      </c>
      <c r="B611" t="s">
        <v>432</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c r="A612" t="str">
        <f t="shared" si="19"/>
        <v>Montana</v>
      </c>
      <c r="B612" t="s">
        <v>431</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c r="A613" t="str">
        <f t="shared" si="19"/>
        <v>Montana</v>
      </c>
      <c r="B613" t="s">
        <v>430</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c r="A614" t="str">
        <f t="shared" si="19"/>
        <v>Montana</v>
      </c>
      <c r="B614" t="s">
        <v>429</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c r="A615" t="str">
        <f t="shared" si="19"/>
        <v>Montana</v>
      </c>
      <c r="B615" t="s">
        <v>428</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c r="A616" t="str">
        <f t="shared" si="19"/>
        <v>Montana</v>
      </c>
      <c r="B616" t="s">
        <v>427</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c r="A617" t="str">
        <f t="shared" si="19"/>
        <v>Montana</v>
      </c>
      <c r="B617" t="s">
        <v>426</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c r="A618" t="str">
        <f t="shared" si="19"/>
        <v>Montana</v>
      </c>
      <c r="B618" t="s">
        <v>425</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c r="A619" t="str">
        <f t="shared" si="19"/>
        <v>Montana</v>
      </c>
      <c r="B619" t="s">
        <v>424</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c r="A620" t="str">
        <f t="shared" si="19"/>
        <v>Montana</v>
      </c>
      <c r="B620" t="s">
        <v>423</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c r="A621" t="str">
        <f t="shared" si="19"/>
        <v>Montana</v>
      </c>
      <c r="B621" t="s">
        <v>422</v>
      </c>
    </row>
    <row r="622" spans="1:34">
      <c r="B622" t="s">
        <v>513</v>
      </c>
    </row>
    <row r="623" spans="1:34">
      <c r="A623" t="str">
        <f>B622</f>
        <v>Nebraska</v>
      </c>
      <c r="B623" t="s">
        <v>483</v>
      </c>
    </row>
    <row r="624" spans="1:34">
      <c r="A624" t="str">
        <f t="shared" ref="A624:A652" si="20">A623</f>
        <v>Nebraska</v>
      </c>
      <c r="B624" t="s">
        <v>482</v>
      </c>
      <c r="C624" t="s">
        <v>481</v>
      </c>
      <c r="D624" t="s">
        <v>480</v>
      </c>
      <c r="E624" t="s">
        <v>479</v>
      </c>
      <c r="F624" t="s">
        <v>478</v>
      </c>
      <c r="G624" t="s">
        <v>477</v>
      </c>
      <c r="H624" t="s">
        <v>476</v>
      </c>
      <c r="I624" t="s">
        <v>475</v>
      </c>
      <c r="J624" t="s">
        <v>474</v>
      </c>
      <c r="K624" t="s">
        <v>473</v>
      </c>
      <c r="L624" t="s">
        <v>472</v>
      </c>
      <c r="M624" t="s">
        <v>471</v>
      </c>
      <c r="N624" t="s">
        <v>470</v>
      </c>
      <c r="O624" t="s">
        <v>469</v>
      </c>
      <c r="P624" t="s">
        <v>468</v>
      </c>
      <c r="Q624" t="s">
        <v>467</v>
      </c>
      <c r="R624" t="s">
        <v>466</v>
      </c>
      <c r="S624" t="s">
        <v>465</v>
      </c>
      <c r="T624" t="s">
        <v>464</v>
      </c>
      <c r="U624" t="s">
        <v>463</v>
      </c>
      <c r="V624" t="s">
        <v>462</v>
      </c>
      <c r="W624" t="s">
        <v>461</v>
      </c>
      <c r="X624" t="s">
        <v>460</v>
      </c>
      <c r="Y624" t="s">
        <v>459</v>
      </c>
      <c r="Z624" t="s">
        <v>458</v>
      </c>
      <c r="AA624" t="s">
        <v>457</v>
      </c>
      <c r="AB624" t="s">
        <v>456</v>
      </c>
      <c r="AC624" t="s">
        <v>455</v>
      </c>
      <c r="AD624" t="s">
        <v>454</v>
      </c>
      <c r="AE624" t="s">
        <v>453</v>
      </c>
      <c r="AF624" t="s">
        <v>452</v>
      </c>
      <c r="AG624" t="s">
        <v>451</v>
      </c>
      <c r="AH624" t="s">
        <v>450</v>
      </c>
    </row>
    <row r="625" spans="1:34">
      <c r="A625" t="str">
        <f t="shared" si="20"/>
        <v>Nebraska</v>
      </c>
      <c r="B625" t="s">
        <v>449</v>
      </c>
    </row>
    <row r="626" spans="1:34">
      <c r="A626" t="str">
        <f t="shared" si="20"/>
        <v>Nebraska</v>
      </c>
      <c r="B626" t="s">
        <v>448</v>
      </c>
    </row>
    <row r="627" spans="1:34">
      <c r="A627" t="str">
        <f t="shared" si="20"/>
        <v>Nebraska</v>
      </c>
      <c r="B627" t="s">
        <v>447</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c r="A628" t="str">
        <f t="shared" si="20"/>
        <v>Nebraska</v>
      </c>
      <c r="B628" t="s">
        <v>446</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c r="A629" t="str">
        <f t="shared" si="20"/>
        <v>Nebraska</v>
      </c>
      <c r="B629" t="s">
        <v>445</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c r="A630" t="str">
        <f t="shared" si="20"/>
        <v>Nebraska</v>
      </c>
      <c r="B630" t="s">
        <v>444</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c r="A631" t="str">
        <f t="shared" si="20"/>
        <v>Nebraska</v>
      </c>
      <c r="B631" t="s">
        <v>443</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c r="A632" t="str">
        <f t="shared" si="20"/>
        <v>Nebraska</v>
      </c>
      <c r="B632" t="s">
        <v>442</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c r="A633" t="str">
        <f t="shared" si="20"/>
        <v>Nebraska</v>
      </c>
      <c r="B633" t="s">
        <v>441</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c r="A634" t="str">
        <f t="shared" si="20"/>
        <v>Nebraska</v>
      </c>
      <c r="B634" t="s">
        <v>440</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c r="A635" t="str">
        <f t="shared" si="20"/>
        <v>Nebraska</v>
      </c>
      <c r="B635" t="s">
        <v>439</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c r="A636" t="str">
        <f t="shared" si="20"/>
        <v>Nebraska</v>
      </c>
      <c r="B636" t="s">
        <v>438</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c r="A637" t="str">
        <f t="shared" si="20"/>
        <v>Nebraska</v>
      </c>
      <c r="B637" t="s">
        <v>437</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c r="A638" t="str">
        <f t="shared" si="20"/>
        <v>Nebraska</v>
      </c>
      <c r="B638" t="s">
        <v>436</v>
      </c>
    </row>
    <row r="639" spans="1:34">
      <c r="A639" t="str">
        <f t="shared" si="20"/>
        <v>Nebraska</v>
      </c>
      <c r="B639" t="s">
        <v>435</v>
      </c>
    </row>
    <row r="640" spans="1:34">
      <c r="A640" t="str">
        <f t="shared" si="20"/>
        <v>Nebraska</v>
      </c>
      <c r="B640" t="s">
        <v>434</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c r="A641" t="str">
        <f t="shared" si="20"/>
        <v>Nebraska</v>
      </c>
      <c r="B641" t="s">
        <v>433</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c r="A642" t="str">
        <f t="shared" si="20"/>
        <v>Nebraska</v>
      </c>
      <c r="B642" t="s">
        <v>432</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c r="A643" t="str">
        <f t="shared" si="20"/>
        <v>Nebraska</v>
      </c>
      <c r="B643" t="s">
        <v>431</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c r="A644" t="str">
        <f t="shared" si="20"/>
        <v>Nebraska</v>
      </c>
      <c r="B644" t="s">
        <v>430</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c r="A645" t="str">
        <f t="shared" si="20"/>
        <v>Nebraska</v>
      </c>
      <c r="B645" t="s">
        <v>429</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c r="A646" t="str">
        <f t="shared" si="20"/>
        <v>Nebraska</v>
      </c>
      <c r="B646" t="s">
        <v>428</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c r="A647" t="str">
        <f t="shared" si="20"/>
        <v>Nebraska</v>
      </c>
      <c r="B647" t="s">
        <v>427</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c r="A648" t="str">
        <f t="shared" si="20"/>
        <v>Nebraska</v>
      </c>
      <c r="B648" t="s">
        <v>426</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c r="A649" t="str">
        <f t="shared" si="20"/>
        <v>Nebraska</v>
      </c>
      <c r="B649" t="s">
        <v>425</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c r="A650" t="str">
        <f t="shared" si="20"/>
        <v>Nebraska</v>
      </c>
      <c r="B650" t="s">
        <v>424</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c r="A651" t="str">
        <f t="shared" si="20"/>
        <v>Nebraska</v>
      </c>
      <c r="B651" t="s">
        <v>423</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c r="A652" t="str">
        <f t="shared" si="20"/>
        <v>Nebraska</v>
      </c>
      <c r="B652" t="s">
        <v>422</v>
      </c>
    </row>
    <row r="653" spans="1:34">
      <c r="B653" t="s">
        <v>512</v>
      </c>
    </row>
    <row r="654" spans="1:34">
      <c r="A654" t="str">
        <f>B653</f>
        <v>Nevada</v>
      </c>
      <c r="B654" t="s">
        <v>483</v>
      </c>
    </row>
    <row r="655" spans="1:34">
      <c r="A655" t="str">
        <f t="shared" ref="A655:A683" si="21">A654</f>
        <v>Nevada</v>
      </c>
      <c r="B655" t="s">
        <v>482</v>
      </c>
      <c r="C655" t="s">
        <v>481</v>
      </c>
      <c r="D655" t="s">
        <v>480</v>
      </c>
      <c r="E655" t="s">
        <v>479</v>
      </c>
      <c r="F655" t="s">
        <v>478</v>
      </c>
      <c r="G655" t="s">
        <v>477</v>
      </c>
      <c r="H655" t="s">
        <v>476</v>
      </c>
      <c r="I655" t="s">
        <v>475</v>
      </c>
      <c r="J655" t="s">
        <v>474</v>
      </c>
      <c r="K655" t="s">
        <v>473</v>
      </c>
      <c r="L655" t="s">
        <v>472</v>
      </c>
      <c r="M655" t="s">
        <v>471</v>
      </c>
      <c r="N655" t="s">
        <v>470</v>
      </c>
      <c r="O655" t="s">
        <v>469</v>
      </c>
      <c r="P655" t="s">
        <v>468</v>
      </c>
      <c r="Q655" t="s">
        <v>467</v>
      </c>
      <c r="R655" t="s">
        <v>466</v>
      </c>
      <c r="S655" t="s">
        <v>465</v>
      </c>
      <c r="T655" t="s">
        <v>464</v>
      </c>
      <c r="U655" t="s">
        <v>463</v>
      </c>
      <c r="V655" t="s">
        <v>462</v>
      </c>
      <c r="W655" t="s">
        <v>461</v>
      </c>
      <c r="X655" t="s">
        <v>460</v>
      </c>
      <c r="Y655" t="s">
        <v>459</v>
      </c>
      <c r="Z655" t="s">
        <v>458</v>
      </c>
      <c r="AA655" t="s">
        <v>457</v>
      </c>
      <c r="AB655" t="s">
        <v>456</v>
      </c>
      <c r="AC655" t="s">
        <v>455</v>
      </c>
      <c r="AD655" t="s">
        <v>454</v>
      </c>
      <c r="AE655" t="s">
        <v>453</v>
      </c>
      <c r="AF655" t="s">
        <v>452</v>
      </c>
      <c r="AG655" t="s">
        <v>451</v>
      </c>
      <c r="AH655" t="s">
        <v>450</v>
      </c>
    </row>
    <row r="656" spans="1:34">
      <c r="A656" t="str">
        <f t="shared" si="21"/>
        <v>Nevada</v>
      </c>
      <c r="B656" t="s">
        <v>449</v>
      </c>
    </row>
    <row r="657" spans="1:34">
      <c r="A657" t="str">
        <f t="shared" si="21"/>
        <v>Nevada</v>
      </c>
      <c r="B657" t="s">
        <v>448</v>
      </c>
    </row>
    <row r="658" spans="1:34">
      <c r="A658" t="str">
        <f t="shared" si="21"/>
        <v>Nevada</v>
      </c>
      <c r="B658" t="s">
        <v>447</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c r="A659" t="str">
        <f t="shared" si="21"/>
        <v>Nevada</v>
      </c>
      <c r="B659" t="s">
        <v>446</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c r="A660" t="str">
        <f t="shared" si="21"/>
        <v>Nevada</v>
      </c>
      <c r="B660" t="s">
        <v>445</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c r="A661" t="str">
        <f t="shared" si="21"/>
        <v>Nevada</v>
      </c>
      <c r="B661" t="s">
        <v>444</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c r="A662" t="str">
        <f t="shared" si="21"/>
        <v>Nevada</v>
      </c>
      <c r="B662" t="s">
        <v>443</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c r="A663" t="str">
        <f t="shared" si="21"/>
        <v>Nevada</v>
      </c>
      <c r="B663" t="s">
        <v>442</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c r="A664" t="str">
        <f t="shared" si="21"/>
        <v>Nevada</v>
      </c>
      <c r="B664" t="s">
        <v>441</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c r="A665" t="str">
        <f t="shared" si="21"/>
        <v>Nevada</v>
      </c>
      <c r="B665" t="s">
        <v>440</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c r="A666" t="str">
        <f t="shared" si="21"/>
        <v>Nevada</v>
      </c>
      <c r="B666" t="s">
        <v>439</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c r="A667" t="str">
        <f t="shared" si="21"/>
        <v>Nevada</v>
      </c>
      <c r="B667" t="s">
        <v>438</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c r="A668" t="str">
        <f t="shared" si="21"/>
        <v>Nevada</v>
      </c>
      <c r="B668" t="s">
        <v>437</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c r="A669" t="str">
        <f t="shared" si="21"/>
        <v>Nevada</v>
      </c>
      <c r="B669" t="s">
        <v>436</v>
      </c>
    </row>
    <row r="670" spans="1:34">
      <c r="A670" t="str">
        <f t="shared" si="21"/>
        <v>Nevada</v>
      </c>
      <c r="B670" t="s">
        <v>435</v>
      </c>
    </row>
    <row r="671" spans="1:34">
      <c r="A671" t="str">
        <f t="shared" si="21"/>
        <v>Nevada</v>
      </c>
      <c r="B671" t="s">
        <v>434</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c r="A672" t="str">
        <f t="shared" si="21"/>
        <v>Nevada</v>
      </c>
      <c r="B672" t="s">
        <v>433</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c r="A673" t="str">
        <f t="shared" si="21"/>
        <v>Nevada</v>
      </c>
      <c r="B673" t="s">
        <v>432</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c r="A674" t="str">
        <f t="shared" si="21"/>
        <v>Nevada</v>
      </c>
      <c r="B674" t="s">
        <v>431</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c r="A675" t="str">
        <f t="shared" si="21"/>
        <v>Nevada</v>
      </c>
      <c r="B675" t="s">
        <v>430</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c r="A676" t="str">
        <f t="shared" si="21"/>
        <v>Nevada</v>
      </c>
      <c r="B676" t="s">
        <v>429</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c r="A677" t="str">
        <f t="shared" si="21"/>
        <v>Nevada</v>
      </c>
      <c r="B677" t="s">
        <v>428</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c r="A678" t="str">
        <f t="shared" si="21"/>
        <v>Nevada</v>
      </c>
      <c r="B678" t="s">
        <v>427</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c r="A679" t="str">
        <f t="shared" si="21"/>
        <v>Nevada</v>
      </c>
      <c r="B679" t="s">
        <v>426</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c r="A680" t="str">
        <f t="shared" si="21"/>
        <v>Nevada</v>
      </c>
      <c r="B680" t="s">
        <v>425</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c r="A681" t="str">
        <f t="shared" si="21"/>
        <v>Nevada</v>
      </c>
      <c r="B681" t="s">
        <v>424</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c r="A682" t="str">
        <f t="shared" si="21"/>
        <v>Nevada</v>
      </c>
      <c r="B682" t="s">
        <v>423</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c r="A683" t="str">
        <f t="shared" si="21"/>
        <v>Nevada</v>
      </c>
      <c r="B683" t="s">
        <v>422</v>
      </c>
    </row>
    <row r="684" spans="1:34">
      <c r="B684" t="s">
        <v>511</v>
      </c>
    </row>
    <row r="685" spans="1:34">
      <c r="A685" t="str">
        <f>B684</f>
        <v>New Hampshire</v>
      </c>
      <c r="B685" t="s">
        <v>483</v>
      </c>
    </row>
    <row r="686" spans="1:34">
      <c r="A686" t="str">
        <f t="shared" ref="A686:A714" si="22">A685</f>
        <v>New Hampshire</v>
      </c>
      <c r="B686" t="s">
        <v>482</v>
      </c>
      <c r="C686" t="s">
        <v>481</v>
      </c>
      <c r="D686" t="s">
        <v>480</v>
      </c>
      <c r="E686" t="s">
        <v>479</v>
      </c>
      <c r="F686" t="s">
        <v>478</v>
      </c>
      <c r="G686" t="s">
        <v>477</v>
      </c>
      <c r="H686" t="s">
        <v>476</v>
      </c>
      <c r="I686" t="s">
        <v>475</v>
      </c>
      <c r="J686" t="s">
        <v>474</v>
      </c>
      <c r="K686" t="s">
        <v>473</v>
      </c>
      <c r="L686" t="s">
        <v>472</v>
      </c>
      <c r="M686" t="s">
        <v>471</v>
      </c>
      <c r="N686" t="s">
        <v>470</v>
      </c>
      <c r="O686" t="s">
        <v>469</v>
      </c>
      <c r="P686" t="s">
        <v>468</v>
      </c>
      <c r="Q686" t="s">
        <v>467</v>
      </c>
      <c r="R686" t="s">
        <v>466</v>
      </c>
      <c r="S686" t="s">
        <v>465</v>
      </c>
      <c r="T686" t="s">
        <v>464</v>
      </c>
      <c r="U686" t="s">
        <v>463</v>
      </c>
      <c r="V686" t="s">
        <v>462</v>
      </c>
      <c r="W686" t="s">
        <v>461</v>
      </c>
      <c r="X686" t="s">
        <v>460</v>
      </c>
      <c r="Y686" t="s">
        <v>459</v>
      </c>
      <c r="Z686" t="s">
        <v>458</v>
      </c>
      <c r="AA686" t="s">
        <v>457</v>
      </c>
      <c r="AB686" t="s">
        <v>456</v>
      </c>
      <c r="AC686" t="s">
        <v>455</v>
      </c>
      <c r="AD686" t="s">
        <v>454</v>
      </c>
      <c r="AE686" t="s">
        <v>453</v>
      </c>
      <c r="AF686" t="s">
        <v>452</v>
      </c>
      <c r="AG686" t="s">
        <v>451</v>
      </c>
      <c r="AH686" t="s">
        <v>450</v>
      </c>
    </row>
    <row r="687" spans="1:34">
      <c r="A687" t="str">
        <f t="shared" si="22"/>
        <v>New Hampshire</v>
      </c>
      <c r="B687" t="s">
        <v>449</v>
      </c>
    </row>
    <row r="688" spans="1:34">
      <c r="A688" t="str">
        <f t="shared" si="22"/>
        <v>New Hampshire</v>
      </c>
      <c r="B688" t="s">
        <v>448</v>
      </c>
    </row>
    <row r="689" spans="1:34">
      <c r="A689" t="str">
        <f t="shared" si="22"/>
        <v>New Hampshire</v>
      </c>
      <c r="B689" t="s">
        <v>447</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c r="A690" t="str">
        <f t="shared" si="22"/>
        <v>New Hampshire</v>
      </c>
      <c r="B690" t="s">
        <v>446</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c r="A691" t="str">
        <f t="shared" si="22"/>
        <v>New Hampshire</v>
      </c>
      <c r="B691" t="s">
        <v>445</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c r="A692" t="str">
        <f t="shared" si="22"/>
        <v>New Hampshire</v>
      </c>
      <c r="B692" t="s">
        <v>444</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c r="A693" t="str">
        <f t="shared" si="22"/>
        <v>New Hampshire</v>
      </c>
      <c r="B693" t="s">
        <v>443</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c r="A694" t="str">
        <f t="shared" si="22"/>
        <v>New Hampshire</v>
      </c>
      <c r="B694" t="s">
        <v>442</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c r="A695" t="str">
        <f t="shared" si="22"/>
        <v>New Hampshire</v>
      </c>
      <c r="B695" t="s">
        <v>441</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c r="A696" t="str">
        <f t="shared" si="22"/>
        <v>New Hampshire</v>
      </c>
      <c r="B696" t="s">
        <v>440</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c r="A697" t="str">
        <f t="shared" si="22"/>
        <v>New Hampshire</v>
      </c>
      <c r="B697" t="s">
        <v>439</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c r="A698" t="str">
        <f t="shared" si="22"/>
        <v>New Hampshire</v>
      </c>
      <c r="B698" t="s">
        <v>438</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c r="A699" t="str">
        <f t="shared" si="22"/>
        <v>New Hampshire</v>
      </c>
      <c r="B699" t="s">
        <v>437</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c r="A700" t="str">
        <f t="shared" si="22"/>
        <v>New Hampshire</v>
      </c>
      <c r="B700" t="s">
        <v>436</v>
      </c>
    </row>
    <row r="701" spans="1:34">
      <c r="A701" t="str">
        <f t="shared" si="22"/>
        <v>New Hampshire</v>
      </c>
      <c r="B701" t="s">
        <v>435</v>
      </c>
    </row>
    <row r="702" spans="1:34">
      <c r="A702" t="str">
        <f t="shared" si="22"/>
        <v>New Hampshire</v>
      </c>
      <c r="B702" t="s">
        <v>434</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c r="A703" t="str">
        <f t="shared" si="22"/>
        <v>New Hampshire</v>
      </c>
      <c r="B703" t="s">
        <v>433</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c r="A704" t="str">
        <f t="shared" si="22"/>
        <v>New Hampshire</v>
      </c>
      <c r="B704" t="s">
        <v>432</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c r="A705" t="str">
        <f t="shared" si="22"/>
        <v>New Hampshire</v>
      </c>
      <c r="B705" t="s">
        <v>431</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c r="A706" t="str">
        <f t="shared" si="22"/>
        <v>New Hampshire</v>
      </c>
      <c r="B706" t="s">
        <v>430</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c r="A707" t="str">
        <f t="shared" si="22"/>
        <v>New Hampshire</v>
      </c>
      <c r="B707" t="s">
        <v>429</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c r="A708" t="str">
        <f t="shared" si="22"/>
        <v>New Hampshire</v>
      </c>
      <c r="B708" t="s">
        <v>428</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c r="A709" t="str">
        <f t="shared" si="22"/>
        <v>New Hampshire</v>
      </c>
      <c r="B709" t="s">
        <v>427</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c r="A710" t="str">
        <f t="shared" si="22"/>
        <v>New Hampshire</v>
      </c>
      <c r="B710" t="s">
        <v>426</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c r="A711" t="str">
        <f t="shared" si="22"/>
        <v>New Hampshire</v>
      </c>
      <c r="B711" t="s">
        <v>425</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c r="A712" t="str">
        <f t="shared" si="22"/>
        <v>New Hampshire</v>
      </c>
      <c r="B712" t="s">
        <v>424</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c r="A713" t="str">
        <f t="shared" si="22"/>
        <v>New Hampshire</v>
      </c>
      <c r="B713" t="s">
        <v>423</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c r="A714" t="str">
        <f t="shared" si="22"/>
        <v>New Hampshire</v>
      </c>
      <c r="B714" t="s">
        <v>422</v>
      </c>
    </row>
    <row r="715" spans="1:34">
      <c r="B715" t="s">
        <v>510</v>
      </c>
    </row>
    <row r="716" spans="1:34">
      <c r="A716" t="str">
        <f>B715</f>
        <v>New Jersey</v>
      </c>
      <c r="B716" t="s">
        <v>483</v>
      </c>
    </row>
    <row r="717" spans="1:34">
      <c r="A717" t="str">
        <f t="shared" ref="A717:A745" si="23">A716</f>
        <v>New Jersey</v>
      </c>
      <c r="B717" t="s">
        <v>482</v>
      </c>
      <c r="C717" t="s">
        <v>481</v>
      </c>
      <c r="D717" t="s">
        <v>480</v>
      </c>
      <c r="E717" t="s">
        <v>479</v>
      </c>
      <c r="F717" t="s">
        <v>478</v>
      </c>
      <c r="G717" t="s">
        <v>477</v>
      </c>
      <c r="H717" t="s">
        <v>476</v>
      </c>
      <c r="I717" t="s">
        <v>475</v>
      </c>
      <c r="J717" t="s">
        <v>474</v>
      </c>
      <c r="K717" t="s">
        <v>473</v>
      </c>
      <c r="L717" t="s">
        <v>472</v>
      </c>
      <c r="M717" t="s">
        <v>471</v>
      </c>
      <c r="N717" t="s">
        <v>470</v>
      </c>
      <c r="O717" t="s">
        <v>469</v>
      </c>
      <c r="P717" t="s">
        <v>468</v>
      </c>
      <c r="Q717" t="s">
        <v>467</v>
      </c>
      <c r="R717" t="s">
        <v>466</v>
      </c>
      <c r="S717" t="s">
        <v>465</v>
      </c>
      <c r="T717" t="s">
        <v>464</v>
      </c>
      <c r="U717" t="s">
        <v>463</v>
      </c>
      <c r="V717" t="s">
        <v>462</v>
      </c>
      <c r="W717" t="s">
        <v>461</v>
      </c>
      <c r="X717" t="s">
        <v>460</v>
      </c>
      <c r="Y717" t="s">
        <v>459</v>
      </c>
      <c r="Z717" t="s">
        <v>458</v>
      </c>
      <c r="AA717" t="s">
        <v>457</v>
      </c>
      <c r="AB717" t="s">
        <v>456</v>
      </c>
      <c r="AC717" t="s">
        <v>455</v>
      </c>
      <c r="AD717" t="s">
        <v>454</v>
      </c>
      <c r="AE717" t="s">
        <v>453</v>
      </c>
      <c r="AF717" t="s">
        <v>452</v>
      </c>
      <c r="AG717" t="s">
        <v>451</v>
      </c>
      <c r="AH717" t="s">
        <v>450</v>
      </c>
    </row>
    <row r="718" spans="1:34">
      <c r="A718" t="str">
        <f t="shared" si="23"/>
        <v>New Jersey</v>
      </c>
      <c r="B718" t="s">
        <v>449</v>
      </c>
    </row>
    <row r="719" spans="1:34">
      <c r="A719" t="str">
        <f t="shared" si="23"/>
        <v>New Jersey</v>
      </c>
      <c r="B719" t="s">
        <v>448</v>
      </c>
    </row>
    <row r="720" spans="1:34">
      <c r="A720" t="str">
        <f t="shared" si="23"/>
        <v>New Jersey</v>
      </c>
      <c r="B720" t="s">
        <v>447</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c r="A721" t="str">
        <f t="shared" si="23"/>
        <v>New Jersey</v>
      </c>
      <c r="B721" t="s">
        <v>446</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c r="A722" t="str">
        <f t="shared" si="23"/>
        <v>New Jersey</v>
      </c>
      <c r="B722" t="s">
        <v>445</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c r="A723" t="str">
        <f t="shared" si="23"/>
        <v>New Jersey</v>
      </c>
      <c r="B723" t="s">
        <v>444</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c r="A724" t="str">
        <f t="shared" si="23"/>
        <v>New Jersey</v>
      </c>
      <c r="B724" t="s">
        <v>443</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c r="A725" t="str">
        <f t="shared" si="23"/>
        <v>New Jersey</v>
      </c>
      <c r="B725" t="s">
        <v>442</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c r="A726" t="str">
        <f t="shared" si="23"/>
        <v>New Jersey</v>
      </c>
      <c r="B726" t="s">
        <v>441</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c r="A727" t="str">
        <f t="shared" si="23"/>
        <v>New Jersey</v>
      </c>
      <c r="B727" t="s">
        <v>440</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c r="A728" t="str">
        <f t="shared" si="23"/>
        <v>New Jersey</v>
      </c>
      <c r="B728" t="s">
        <v>439</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c r="A729" t="str">
        <f t="shared" si="23"/>
        <v>New Jersey</v>
      </c>
      <c r="B729" t="s">
        <v>438</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c r="A730" t="str">
        <f t="shared" si="23"/>
        <v>New Jersey</v>
      </c>
      <c r="B730" t="s">
        <v>437</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c r="A731" t="str">
        <f t="shared" si="23"/>
        <v>New Jersey</v>
      </c>
      <c r="B731" t="s">
        <v>436</v>
      </c>
    </row>
    <row r="732" spans="1:34">
      <c r="A732" t="str">
        <f t="shared" si="23"/>
        <v>New Jersey</v>
      </c>
      <c r="B732" t="s">
        <v>435</v>
      </c>
    </row>
    <row r="733" spans="1:34">
      <c r="A733" t="str">
        <f t="shared" si="23"/>
        <v>New Jersey</v>
      </c>
      <c r="B733" t="s">
        <v>434</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c r="A734" t="str">
        <f t="shared" si="23"/>
        <v>New Jersey</v>
      </c>
      <c r="B734" t="s">
        <v>433</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c r="A735" t="str">
        <f t="shared" si="23"/>
        <v>New Jersey</v>
      </c>
      <c r="B735" t="s">
        <v>432</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c r="A736" t="str">
        <f t="shared" si="23"/>
        <v>New Jersey</v>
      </c>
      <c r="B736" t="s">
        <v>431</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c r="A737" t="str">
        <f t="shared" si="23"/>
        <v>New Jersey</v>
      </c>
      <c r="B737" t="s">
        <v>430</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c r="A738" t="str">
        <f t="shared" si="23"/>
        <v>New Jersey</v>
      </c>
      <c r="B738" t="s">
        <v>429</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c r="A739" t="str">
        <f t="shared" si="23"/>
        <v>New Jersey</v>
      </c>
      <c r="B739" t="s">
        <v>428</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c r="A740" t="str">
        <f t="shared" si="23"/>
        <v>New Jersey</v>
      </c>
      <c r="B740" t="s">
        <v>427</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c r="A741" t="str">
        <f t="shared" si="23"/>
        <v>New Jersey</v>
      </c>
      <c r="B741" t="s">
        <v>426</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c r="A742" t="str">
        <f t="shared" si="23"/>
        <v>New Jersey</v>
      </c>
      <c r="B742" t="s">
        <v>425</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c r="A743" t="str">
        <f t="shared" si="23"/>
        <v>New Jersey</v>
      </c>
      <c r="B743" t="s">
        <v>424</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c r="A744" t="str">
        <f t="shared" si="23"/>
        <v>New Jersey</v>
      </c>
      <c r="B744" t="s">
        <v>423</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c r="A745" t="str">
        <f t="shared" si="23"/>
        <v>New Jersey</v>
      </c>
      <c r="B745" t="s">
        <v>422</v>
      </c>
    </row>
    <row r="746" spans="1:34">
      <c r="B746" t="s">
        <v>509</v>
      </c>
    </row>
    <row r="747" spans="1:34">
      <c r="A747" t="str">
        <f>B746</f>
        <v>New Mexico</v>
      </c>
      <c r="B747" t="s">
        <v>483</v>
      </c>
    </row>
    <row r="748" spans="1:34">
      <c r="A748" t="str">
        <f t="shared" ref="A748:A776" si="24">A747</f>
        <v>New Mexico</v>
      </c>
      <c r="B748" t="s">
        <v>482</v>
      </c>
      <c r="C748" t="s">
        <v>481</v>
      </c>
      <c r="D748" t="s">
        <v>480</v>
      </c>
      <c r="E748" t="s">
        <v>479</v>
      </c>
      <c r="F748" t="s">
        <v>478</v>
      </c>
      <c r="G748" t="s">
        <v>477</v>
      </c>
      <c r="H748" t="s">
        <v>476</v>
      </c>
      <c r="I748" t="s">
        <v>475</v>
      </c>
      <c r="J748" t="s">
        <v>474</v>
      </c>
      <c r="K748" t="s">
        <v>473</v>
      </c>
      <c r="L748" t="s">
        <v>472</v>
      </c>
      <c r="M748" t="s">
        <v>471</v>
      </c>
      <c r="N748" t="s">
        <v>470</v>
      </c>
      <c r="O748" t="s">
        <v>469</v>
      </c>
      <c r="P748" t="s">
        <v>468</v>
      </c>
      <c r="Q748" t="s">
        <v>467</v>
      </c>
      <c r="R748" t="s">
        <v>466</v>
      </c>
      <c r="S748" t="s">
        <v>465</v>
      </c>
      <c r="T748" t="s">
        <v>464</v>
      </c>
      <c r="U748" t="s">
        <v>463</v>
      </c>
      <c r="V748" t="s">
        <v>462</v>
      </c>
      <c r="W748" t="s">
        <v>461</v>
      </c>
      <c r="X748" t="s">
        <v>460</v>
      </c>
      <c r="Y748" t="s">
        <v>459</v>
      </c>
      <c r="Z748" t="s">
        <v>458</v>
      </c>
      <c r="AA748" t="s">
        <v>457</v>
      </c>
      <c r="AB748" t="s">
        <v>456</v>
      </c>
      <c r="AC748" t="s">
        <v>455</v>
      </c>
      <c r="AD748" t="s">
        <v>454</v>
      </c>
      <c r="AE748" t="s">
        <v>453</v>
      </c>
      <c r="AF748" t="s">
        <v>452</v>
      </c>
      <c r="AG748" t="s">
        <v>451</v>
      </c>
      <c r="AH748" t="s">
        <v>450</v>
      </c>
    </row>
    <row r="749" spans="1:34">
      <c r="A749" t="str">
        <f t="shared" si="24"/>
        <v>New Mexico</v>
      </c>
      <c r="B749" t="s">
        <v>449</v>
      </c>
    </row>
    <row r="750" spans="1:34">
      <c r="A750" t="str">
        <f t="shared" si="24"/>
        <v>New Mexico</v>
      </c>
      <c r="B750" t="s">
        <v>448</v>
      </c>
    </row>
    <row r="751" spans="1:34">
      <c r="A751" t="str">
        <f t="shared" si="24"/>
        <v>New Mexico</v>
      </c>
      <c r="B751" t="s">
        <v>447</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c r="A752" t="str">
        <f t="shared" si="24"/>
        <v>New Mexico</v>
      </c>
      <c r="B752" t="s">
        <v>446</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c r="A753" t="str">
        <f t="shared" si="24"/>
        <v>New Mexico</v>
      </c>
      <c r="B753" t="s">
        <v>445</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c r="A754" t="str">
        <f t="shared" si="24"/>
        <v>New Mexico</v>
      </c>
      <c r="B754" t="s">
        <v>444</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c r="A755" t="str">
        <f t="shared" si="24"/>
        <v>New Mexico</v>
      </c>
      <c r="B755" t="s">
        <v>443</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c r="A756" t="str">
        <f t="shared" si="24"/>
        <v>New Mexico</v>
      </c>
      <c r="B756" t="s">
        <v>442</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c r="A757" t="str">
        <f t="shared" si="24"/>
        <v>New Mexico</v>
      </c>
      <c r="B757" t="s">
        <v>441</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c r="A758" t="str">
        <f t="shared" si="24"/>
        <v>New Mexico</v>
      </c>
      <c r="B758" t="s">
        <v>440</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c r="A759" t="str">
        <f t="shared" si="24"/>
        <v>New Mexico</v>
      </c>
      <c r="B759" t="s">
        <v>439</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c r="A760" t="str">
        <f t="shared" si="24"/>
        <v>New Mexico</v>
      </c>
      <c r="B760" t="s">
        <v>438</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c r="A761" t="str">
        <f t="shared" si="24"/>
        <v>New Mexico</v>
      </c>
      <c r="B761" t="s">
        <v>437</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c r="A762" t="str">
        <f t="shared" si="24"/>
        <v>New Mexico</v>
      </c>
      <c r="B762" t="s">
        <v>436</v>
      </c>
    </row>
    <row r="763" spans="1:34">
      <c r="A763" t="str">
        <f t="shared" si="24"/>
        <v>New Mexico</v>
      </c>
      <c r="B763" t="s">
        <v>435</v>
      </c>
    </row>
    <row r="764" spans="1:34">
      <c r="A764" t="str">
        <f t="shared" si="24"/>
        <v>New Mexico</v>
      </c>
      <c r="B764" t="s">
        <v>434</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c r="A765" t="str">
        <f t="shared" si="24"/>
        <v>New Mexico</v>
      </c>
      <c r="B765" t="s">
        <v>433</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c r="A766" t="str">
        <f t="shared" si="24"/>
        <v>New Mexico</v>
      </c>
      <c r="B766" t="s">
        <v>432</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c r="A767" t="str">
        <f t="shared" si="24"/>
        <v>New Mexico</v>
      </c>
      <c r="B767" t="s">
        <v>431</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c r="A768" t="str">
        <f t="shared" si="24"/>
        <v>New Mexico</v>
      </c>
      <c r="B768" t="s">
        <v>430</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c r="A769" t="str">
        <f t="shared" si="24"/>
        <v>New Mexico</v>
      </c>
      <c r="B769" t="s">
        <v>429</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c r="A770" t="str">
        <f t="shared" si="24"/>
        <v>New Mexico</v>
      </c>
      <c r="B770" t="s">
        <v>428</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c r="A771" t="str">
        <f t="shared" si="24"/>
        <v>New Mexico</v>
      </c>
      <c r="B771" t="s">
        <v>427</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c r="A772" t="str">
        <f t="shared" si="24"/>
        <v>New Mexico</v>
      </c>
      <c r="B772" t="s">
        <v>426</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c r="A773" t="str">
        <f t="shared" si="24"/>
        <v>New Mexico</v>
      </c>
      <c r="B773" t="s">
        <v>425</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c r="A774" t="str">
        <f t="shared" si="24"/>
        <v>New Mexico</v>
      </c>
      <c r="B774" t="s">
        <v>424</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c r="A775" t="str">
        <f t="shared" si="24"/>
        <v>New Mexico</v>
      </c>
      <c r="B775" t="s">
        <v>423</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c r="A776" t="str">
        <f t="shared" si="24"/>
        <v>New Mexico</v>
      </c>
      <c r="B776" t="s">
        <v>422</v>
      </c>
    </row>
    <row r="777" spans="1:34">
      <c r="B777" t="s">
        <v>508</v>
      </c>
    </row>
    <row r="778" spans="1:34">
      <c r="A778" t="str">
        <f>B777</f>
        <v>New York</v>
      </c>
      <c r="B778" t="s">
        <v>483</v>
      </c>
    </row>
    <row r="779" spans="1:34">
      <c r="A779" t="str">
        <f t="shared" ref="A779:A807" si="25">A778</f>
        <v>New York</v>
      </c>
      <c r="B779" t="s">
        <v>482</v>
      </c>
      <c r="C779" t="s">
        <v>481</v>
      </c>
      <c r="D779" t="s">
        <v>480</v>
      </c>
      <c r="E779" t="s">
        <v>479</v>
      </c>
      <c r="F779" t="s">
        <v>478</v>
      </c>
      <c r="G779" t="s">
        <v>477</v>
      </c>
      <c r="H779" t="s">
        <v>476</v>
      </c>
      <c r="I779" t="s">
        <v>475</v>
      </c>
      <c r="J779" t="s">
        <v>474</v>
      </c>
      <c r="K779" t="s">
        <v>473</v>
      </c>
      <c r="L779" t="s">
        <v>472</v>
      </c>
      <c r="M779" t="s">
        <v>471</v>
      </c>
      <c r="N779" t="s">
        <v>470</v>
      </c>
      <c r="O779" t="s">
        <v>469</v>
      </c>
      <c r="P779" t="s">
        <v>468</v>
      </c>
      <c r="Q779" t="s">
        <v>467</v>
      </c>
      <c r="R779" t="s">
        <v>466</v>
      </c>
      <c r="S779" t="s">
        <v>465</v>
      </c>
      <c r="T779" t="s">
        <v>464</v>
      </c>
      <c r="U779" t="s">
        <v>463</v>
      </c>
      <c r="V779" t="s">
        <v>462</v>
      </c>
      <c r="W779" t="s">
        <v>461</v>
      </c>
      <c r="X779" t="s">
        <v>460</v>
      </c>
      <c r="Y779" t="s">
        <v>459</v>
      </c>
      <c r="Z779" t="s">
        <v>458</v>
      </c>
      <c r="AA779" t="s">
        <v>457</v>
      </c>
      <c r="AB779" t="s">
        <v>456</v>
      </c>
      <c r="AC779" t="s">
        <v>455</v>
      </c>
      <c r="AD779" t="s">
        <v>454</v>
      </c>
      <c r="AE779" t="s">
        <v>453</v>
      </c>
      <c r="AF779" t="s">
        <v>452</v>
      </c>
      <c r="AG779" t="s">
        <v>451</v>
      </c>
      <c r="AH779" t="s">
        <v>450</v>
      </c>
    </row>
    <row r="780" spans="1:34">
      <c r="A780" t="str">
        <f t="shared" si="25"/>
        <v>New York</v>
      </c>
      <c r="B780" t="s">
        <v>449</v>
      </c>
    </row>
    <row r="781" spans="1:34">
      <c r="A781" t="str">
        <f t="shared" si="25"/>
        <v>New York</v>
      </c>
      <c r="B781" t="s">
        <v>448</v>
      </c>
    </row>
    <row r="782" spans="1:34">
      <c r="A782" t="str">
        <f t="shared" si="25"/>
        <v>New York</v>
      </c>
      <c r="B782" t="s">
        <v>447</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c r="A783" t="str">
        <f t="shared" si="25"/>
        <v>New York</v>
      </c>
      <c r="B783" t="s">
        <v>446</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c r="A784" t="str">
        <f t="shared" si="25"/>
        <v>New York</v>
      </c>
      <c r="B784" t="s">
        <v>445</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c r="A785" t="str">
        <f t="shared" si="25"/>
        <v>New York</v>
      </c>
      <c r="B785" t="s">
        <v>444</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c r="A786" t="str">
        <f t="shared" si="25"/>
        <v>New York</v>
      </c>
      <c r="B786" t="s">
        <v>443</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c r="A787" t="str">
        <f t="shared" si="25"/>
        <v>New York</v>
      </c>
      <c r="B787" t="s">
        <v>442</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c r="A788" t="str">
        <f t="shared" si="25"/>
        <v>New York</v>
      </c>
      <c r="B788" t="s">
        <v>441</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c r="A789" t="str">
        <f t="shared" si="25"/>
        <v>New York</v>
      </c>
      <c r="B789" t="s">
        <v>440</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c r="A790" t="str">
        <f t="shared" si="25"/>
        <v>New York</v>
      </c>
      <c r="B790" t="s">
        <v>439</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c r="A791" t="str">
        <f t="shared" si="25"/>
        <v>New York</v>
      </c>
      <c r="B791" t="s">
        <v>438</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c r="A792" t="str">
        <f t="shared" si="25"/>
        <v>New York</v>
      </c>
      <c r="B792" t="s">
        <v>437</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c r="A793" t="str">
        <f t="shared" si="25"/>
        <v>New York</v>
      </c>
      <c r="B793" t="s">
        <v>436</v>
      </c>
    </row>
    <row r="794" spans="1:34">
      <c r="A794" t="str">
        <f t="shared" si="25"/>
        <v>New York</v>
      </c>
      <c r="B794" t="s">
        <v>435</v>
      </c>
    </row>
    <row r="795" spans="1:34">
      <c r="A795" t="str">
        <f t="shared" si="25"/>
        <v>New York</v>
      </c>
      <c r="B795" t="s">
        <v>434</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c r="A796" t="str">
        <f t="shared" si="25"/>
        <v>New York</v>
      </c>
      <c r="B796" t="s">
        <v>433</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c r="A797" t="str">
        <f t="shared" si="25"/>
        <v>New York</v>
      </c>
      <c r="B797" t="s">
        <v>432</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c r="A798" t="str">
        <f t="shared" si="25"/>
        <v>New York</v>
      </c>
      <c r="B798" t="s">
        <v>431</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c r="A799" t="str">
        <f t="shared" si="25"/>
        <v>New York</v>
      </c>
      <c r="B799" t="s">
        <v>430</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c r="A800" t="str">
        <f t="shared" si="25"/>
        <v>New York</v>
      </c>
      <c r="B800" t="s">
        <v>429</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c r="A801" t="str">
        <f t="shared" si="25"/>
        <v>New York</v>
      </c>
      <c r="B801" t="s">
        <v>428</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c r="A802" t="str">
        <f t="shared" si="25"/>
        <v>New York</v>
      </c>
      <c r="B802" t="s">
        <v>427</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c r="A803" t="str">
        <f t="shared" si="25"/>
        <v>New York</v>
      </c>
      <c r="B803" t="s">
        <v>426</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c r="A804" t="str">
        <f t="shared" si="25"/>
        <v>New York</v>
      </c>
      <c r="B804" t="s">
        <v>425</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c r="A805" t="str">
        <f t="shared" si="25"/>
        <v>New York</v>
      </c>
      <c r="B805" t="s">
        <v>424</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c r="A806" t="str">
        <f t="shared" si="25"/>
        <v>New York</v>
      </c>
      <c r="B806" t="s">
        <v>423</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c r="A807" t="str">
        <f t="shared" si="25"/>
        <v>New York</v>
      </c>
      <c r="B807" t="s">
        <v>422</v>
      </c>
    </row>
    <row r="808" spans="1:34">
      <c r="B808" t="s">
        <v>507</v>
      </c>
    </row>
    <row r="809" spans="1:34">
      <c r="A809" t="str">
        <f>B808</f>
        <v>North Carolina</v>
      </c>
      <c r="B809" t="s">
        <v>483</v>
      </c>
    </row>
    <row r="810" spans="1:34">
      <c r="A810" t="str">
        <f t="shared" ref="A810:A838" si="26">A809</f>
        <v>North Carolina</v>
      </c>
      <c r="B810" t="s">
        <v>482</v>
      </c>
      <c r="C810" t="s">
        <v>481</v>
      </c>
      <c r="D810" t="s">
        <v>480</v>
      </c>
      <c r="E810" t="s">
        <v>479</v>
      </c>
      <c r="F810" t="s">
        <v>478</v>
      </c>
      <c r="G810" t="s">
        <v>477</v>
      </c>
      <c r="H810" t="s">
        <v>476</v>
      </c>
      <c r="I810" t="s">
        <v>475</v>
      </c>
      <c r="J810" t="s">
        <v>474</v>
      </c>
      <c r="K810" t="s">
        <v>473</v>
      </c>
      <c r="L810" t="s">
        <v>472</v>
      </c>
      <c r="M810" t="s">
        <v>471</v>
      </c>
      <c r="N810" t="s">
        <v>470</v>
      </c>
      <c r="O810" t="s">
        <v>469</v>
      </c>
      <c r="P810" t="s">
        <v>468</v>
      </c>
      <c r="Q810" t="s">
        <v>467</v>
      </c>
      <c r="R810" t="s">
        <v>466</v>
      </c>
      <c r="S810" t="s">
        <v>465</v>
      </c>
      <c r="T810" t="s">
        <v>464</v>
      </c>
      <c r="U810" t="s">
        <v>463</v>
      </c>
      <c r="V810" t="s">
        <v>462</v>
      </c>
      <c r="W810" t="s">
        <v>461</v>
      </c>
      <c r="X810" t="s">
        <v>460</v>
      </c>
      <c r="Y810" t="s">
        <v>459</v>
      </c>
      <c r="Z810" t="s">
        <v>458</v>
      </c>
      <c r="AA810" t="s">
        <v>457</v>
      </c>
      <c r="AB810" t="s">
        <v>456</v>
      </c>
      <c r="AC810" t="s">
        <v>455</v>
      </c>
      <c r="AD810" t="s">
        <v>454</v>
      </c>
      <c r="AE810" t="s">
        <v>453</v>
      </c>
      <c r="AF810" t="s">
        <v>452</v>
      </c>
      <c r="AG810" t="s">
        <v>451</v>
      </c>
      <c r="AH810" t="s">
        <v>450</v>
      </c>
    </row>
    <row r="811" spans="1:34">
      <c r="A811" t="str">
        <f t="shared" si="26"/>
        <v>North Carolina</v>
      </c>
      <c r="B811" t="s">
        <v>449</v>
      </c>
    </row>
    <row r="812" spans="1:34">
      <c r="A812" t="str">
        <f t="shared" si="26"/>
        <v>North Carolina</v>
      </c>
      <c r="B812" t="s">
        <v>448</v>
      </c>
    </row>
    <row r="813" spans="1:34">
      <c r="A813" t="str">
        <f t="shared" si="26"/>
        <v>North Carolina</v>
      </c>
      <c r="B813" t="s">
        <v>447</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c r="A814" t="str">
        <f t="shared" si="26"/>
        <v>North Carolina</v>
      </c>
      <c r="B814" t="s">
        <v>446</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c r="A815" t="str">
        <f t="shared" si="26"/>
        <v>North Carolina</v>
      </c>
      <c r="B815" t="s">
        <v>445</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c r="A816" t="str">
        <f t="shared" si="26"/>
        <v>North Carolina</v>
      </c>
      <c r="B816" t="s">
        <v>444</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c r="A817" t="str">
        <f t="shared" si="26"/>
        <v>North Carolina</v>
      </c>
      <c r="B817" t="s">
        <v>443</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c r="A818" t="str">
        <f t="shared" si="26"/>
        <v>North Carolina</v>
      </c>
      <c r="B818" t="s">
        <v>442</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c r="A819" t="str">
        <f t="shared" si="26"/>
        <v>North Carolina</v>
      </c>
      <c r="B819" t="s">
        <v>441</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c r="A820" t="str">
        <f t="shared" si="26"/>
        <v>North Carolina</v>
      </c>
      <c r="B820" t="s">
        <v>440</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c r="A821" t="str">
        <f t="shared" si="26"/>
        <v>North Carolina</v>
      </c>
      <c r="B821" t="s">
        <v>439</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c r="A822" t="str">
        <f t="shared" si="26"/>
        <v>North Carolina</v>
      </c>
      <c r="B822" t="s">
        <v>438</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c r="A823" t="str">
        <f t="shared" si="26"/>
        <v>North Carolina</v>
      </c>
      <c r="B823" t="s">
        <v>437</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c r="A824" t="str">
        <f t="shared" si="26"/>
        <v>North Carolina</v>
      </c>
      <c r="B824" t="s">
        <v>436</v>
      </c>
    </row>
    <row r="825" spans="1:34">
      <c r="A825" t="str">
        <f t="shared" si="26"/>
        <v>North Carolina</v>
      </c>
      <c r="B825" t="s">
        <v>435</v>
      </c>
    </row>
    <row r="826" spans="1:34">
      <c r="A826" t="str">
        <f t="shared" si="26"/>
        <v>North Carolina</v>
      </c>
      <c r="B826" t="s">
        <v>434</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c r="A827" t="str">
        <f t="shared" si="26"/>
        <v>North Carolina</v>
      </c>
      <c r="B827" t="s">
        <v>433</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c r="A828" t="str">
        <f t="shared" si="26"/>
        <v>North Carolina</v>
      </c>
      <c r="B828" t="s">
        <v>432</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c r="A829" t="str">
        <f t="shared" si="26"/>
        <v>North Carolina</v>
      </c>
      <c r="B829" t="s">
        <v>431</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c r="A830" t="str">
        <f t="shared" si="26"/>
        <v>North Carolina</v>
      </c>
      <c r="B830" t="s">
        <v>430</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c r="A831" t="str">
        <f t="shared" si="26"/>
        <v>North Carolina</v>
      </c>
      <c r="B831" t="s">
        <v>429</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c r="A832" t="str">
        <f t="shared" si="26"/>
        <v>North Carolina</v>
      </c>
      <c r="B832" t="s">
        <v>428</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c r="A833" t="str">
        <f t="shared" si="26"/>
        <v>North Carolina</v>
      </c>
      <c r="B833" t="s">
        <v>427</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c r="A834" t="str">
        <f t="shared" si="26"/>
        <v>North Carolina</v>
      </c>
      <c r="B834" t="s">
        <v>426</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c r="A835" t="str">
        <f t="shared" si="26"/>
        <v>North Carolina</v>
      </c>
      <c r="B835" t="s">
        <v>425</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c r="A836" t="str">
        <f t="shared" si="26"/>
        <v>North Carolina</v>
      </c>
      <c r="B836" t="s">
        <v>424</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c r="A837" t="str">
        <f t="shared" si="26"/>
        <v>North Carolina</v>
      </c>
      <c r="B837" t="s">
        <v>423</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c r="A838" t="str">
        <f t="shared" si="26"/>
        <v>North Carolina</v>
      </c>
      <c r="B838" t="s">
        <v>422</v>
      </c>
    </row>
    <row r="839" spans="1:34">
      <c r="B839" t="s">
        <v>506</v>
      </c>
    </row>
    <row r="840" spans="1:34">
      <c r="A840" t="str">
        <f>B839</f>
        <v>North Dakota</v>
      </c>
      <c r="B840" t="s">
        <v>483</v>
      </c>
    </row>
    <row r="841" spans="1:34">
      <c r="A841" t="str">
        <f t="shared" ref="A841:A869" si="27">A840</f>
        <v>North Dakota</v>
      </c>
      <c r="B841" t="s">
        <v>482</v>
      </c>
      <c r="C841" t="s">
        <v>481</v>
      </c>
      <c r="D841" t="s">
        <v>480</v>
      </c>
      <c r="E841" t="s">
        <v>479</v>
      </c>
      <c r="F841" t="s">
        <v>478</v>
      </c>
      <c r="G841" t="s">
        <v>477</v>
      </c>
      <c r="H841" t="s">
        <v>476</v>
      </c>
      <c r="I841" t="s">
        <v>475</v>
      </c>
      <c r="J841" t="s">
        <v>474</v>
      </c>
      <c r="K841" t="s">
        <v>473</v>
      </c>
      <c r="L841" t="s">
        <v>472</v>
      </c>
      <c r="M841" t="s">
        <v>471</v>
      </c>
      <c r="N841" t="s">
        <v>470</v>
      </c>
      <c r="O841" t="s">
        <v>469</v>
      </c>
      <c r="P841" t="s">
        <v>468</v>
      </c>
      <c r="Q841" t="s">
        <v>467</v>
      </c>
      <c r="R841" t="s">
        <v>466</v>
      </c>
      <c r="S841" t="s">
        <v>465</v>
      </c>
      <c r="T841" t="s">
        <v>464</v>
      </c>
      <c r="U841" t="s">
        <v>463</v>
      </c>
      <c r="V841" t="s">
        <v>462</v>
      </c>
      <c r="W841" t="s">
        <v>461</v>
      </c>
      <c r="X841" t="s">
        <v>460</v>
      </c>
      <c r="Y841" t="s">
        <v>459</v>
      </c>
      <c r="Z841" t="s">
        <v>458</v>
      </c>
      <c r="AA841" t="s">
        <v>457</v>
      </c>
      <c r="AB841" t="s">
        <v>456</v>
      </c>
      <c r="AC841" t="s">
        <v>455</v>
      </c>
      <c r="AD841" t="s">
        <v>454</v>
      </c>
      <c r="AE841" t="s">
        <v>453</v>
      </c>
      <c r="AF841" t="s">
        <v>452</v>
      </c>
      <c r="AG841" t="s">
        <v>451</v>
      </c>
      <c r="AH841" t="s">
        <v>450</v>
      </c>
    </row>
    <row r="842" spans="1:34">
      <c r="A842" t="str">
        <f t="shared" si="27"/>
        <v>North Dakota</v>
      </c>
      <c r="B842" t="s">
        <v>449</v>
      </c>
    </row>
    <row r="843" spans="1:34">
      <c r="A843" t="str">
        <f t="shared" si="27"/>
        <v>North Dakota</v>
      </c>
      <c r="B843" t="s">
        <v>448</v>
      </c>
    </row>
    <row r="844" spans="1:34">
      <c r="A844" t="str">
        <f t="shared" si="27"/>
        <v>North Dakota</v>
      </c>
      <c r="B844" t="s">
        <v>447</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c r="A845" t="str">
        <f t="shared" si="27"/>
        <v>North Dakota</v>
      </c>
      <c r="B845" t="s">
        <v>446</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c r="A846" t="str">
        <f t="shared" si="27"/>
        <v>North Dakota</v>
      </c>
      <c r="B846" t="s">
        <v>445</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c r="A847" t="str">
        <f t="shared" si="27"/>
        <v>North Dakota</v>
      </c>
      <c r="B847" t="s">
        <v>444</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c r="A848" t="str">
        <f t="shared" si="27"/>
        <v>North Dakota</v>
      </c>
      <c r="B848" t="s">
        <v>443</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c r="A849" t="str">
        <f t="shared" si="27"/>
        <v>North Dakota</v>
      </c>
      <c r="B849" t="s">
        <v>442</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c r="A850" t="str">
        <f t="shared" si="27"/>
        <v>North Dakota</v>
      </c>
      <c r="B850" t="s">
        <v>441</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c r="A851" t="str">
        <f t="shared" si="27"/>
        <v>North Dakota</v>
      </c>
      <c r="B851" t="s">
        <v>440</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c r="A852" t="str">
        <f t="shared" si="27"/>
        <v>North Dakota</v>
      </c>
      <c r="B852" t="s">
        <v>439</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c r="A853" t="str">
        <f t="shared" si="27"/>
        <v>North Dakota</v>
      </c>
      <c r="B853" t="s">
        <v>438</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c r="A854" t="str">
        <f t="shared" si="27"/>
        <v>North Dakota</v>
      </c>
      <c r="B854" t="s">
        <v>437</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c r="A855" t="str">
        <f t="shared" si="27"/>
        <v>North Dakota</v>
      </c>
      <c r="B855" t="s">
        <v>436</v>
      </c>
    </row>
    <row r="856" spans="1:34">
      <c r="A856" t="str">
        <f t="shared" si="27"/>
        <v>North Dakota</v>
      </c>
      <c r="B856" t="s">
        <v>435</v>
      </c>
    </row>
    <row r="857" spans="1:34">
      <c r="A857" t="str">
        <f t="shared" si="27"/>
        <v>North Dakota</v>
      </c>
      <c r="B857" t="s">
        <v>434</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c r="A858" t="str">
        <f t="shared" si="27"/>
        <v>North Dakota</v>
      </c>
      <c r="B858" t="s">
        <v>433</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c r="A859" t="str">
        <f t="shared" si="27"/>
        <v>North Dakota</v>
      </c>
      <c r="B859" t="s">
        <v>432</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c r="A860" t="str">
        <f t="shared" si="27"/>
        <v>North Dakota</v>
      </c>
      <c r="B860" t="s">
        <v>431</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c r="A861" t="str">
        <f t="shared" si="27"/>
        <v>North Dakota</v>
      </c>
      <c r="B861" t="s">
        <v>430</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c r="A862" t="str">
        <f t="shared" si="27"/>
        <v>North Dakota</v>
      </c>
      <c r="B862" t="s">
        <v>429</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c r="A863" t="str">
        <f t="shared" si="27"/>
        <v>North Dakota</v>
      </c>
      <c r="B863" t="s">
        <v>428</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c r="A864" t="str">
        <f t="shared" si="27"/>
        <v>North Dakota</v>
      </c>
      <c r="B864" t="s">
        <v>427</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c r="A865" t="str">
        <f t="shared" si="27"/>
        <v>North Dakota</v>
      </c>
      <c r="B865" t="s">
        <v>426</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c r="A866" t="str">
        <f t="shared" si="27"/>
        <v>North Dakota</v>
      </c>
      <c r="B866" t="s">
        <v>425</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c r="A867" t="str">
        <f t="shared" si="27"/>
        <v>North Dakota</v>
      </c>
      <c r="B867" t="s">
        <v>424</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c r="A868" t="str">
        <f t="shared" si="27"/>
        <v>North Dakota</v>
      </c>
      <c r="B868" t="s">
        <v>423</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c r="A869" t="str">
        <f t="shared" si="27"/>
        <v>North Dakota</v>
      </c>
      <c r="B869" t="s">
        <v>422</v>
      </c>
    </row>
    <row r="870" spans="1:34">
      <c r="B870" t="s">
        <v>505</v>
      </c>
    </row>
    <row r="871" spans="1:34">
      <c r="A871" t="str">
        <f>B870</f>
        <v>Ohio</v>
      </c>
      <c r="B871" t="s">
        <v>483</v>
      </c>
    </row>
    <row r="872" spans="1:34">
      <c r="A872" t="str">
        <f t="shared" ref="A872:A900" si="28">A871</f>
        <v>Ohio</v>
      </c>
      <c r="B872" t="s">
        <v>482</v>
      </c>
      <c r="C872" t="s">
        <v>481</v>
      </c>
      <c r="D872" t="s">
        <v>480</v>
      </c>
      <c r="E872" t="s">
        <v>479</v>
      </c>
      <c r="F872" t="s">
        <v>478</v>
      </c>
      <c r="G872" t="s">
        <v>477</v>
      </c>
      <c r="H872" t="s">
        <v>476</v>
      </c>
      <c r="I872" t="s">
        <v>475</v>
      </c>
      <c r="J872" t="s">
        <v>474</v>
      </c>
      <c r="K872" t="s">
        <v>473</v>
      </c>
      <c r="L872" t="s">
        <v>472</v>
      </c>
      <c r="M872" t="s">
        <v>471</v>
      </c>
      <c r="N872" t="s">
        <v>470</v>
      </c>
      <c r="O872" t="s">
        <v>469</v>
      </c>
      <c r="P872" t="s">
        <v>468</v>
      </c>
      <c r="Q872" t="s">
        <v>467</v>
      </c>
      <c r="R872" t="s">
        <v>466</v>
      </c>
      <c r="S872" t="s">
        <v>465</v>
      </c>
      <c r="T872" t="s">
        <v>464</v>
      </c>
      <c r="U872" t="s">
        <v>463</v>
      </c>
      <c r="V872" t="s">
        <v>462</v>
      </c>
      <c r="W872" t="s">
        <v>461</v>
      </c>
      <c r="X872" t="s">
        <v>460</v>
      </c>
      <c r="Y872" t="s">
        <v>459</v>
      </c>
      <c r="Z872" t="s">
        <v>458</v>
      </c>
      <c r="AA872" t="s">
        <v>457</v>
      </c>
      <c r="AB872" t="s">
        <v>456</v>
      </c>
      <c r="AC872" t="s">
        <v>455</v>
      </c>
      <c r="AD872" t="s">
        <v>454</v>
      </c>
      <c r="AE872" t="s">
        <v>453</v>
      </c>
      <c r="AF872" t="s">
        <v>452</v>
      </c>
      <c r="AG872" t="s">
        <v>451</v>
      </c>
      <c r="AH872" t="s">
        <v>450</v>
      </c>
    </row>
    <row r="873" spans="1:34">
      <c r="A873" t="str">
        <f t="shared" si="28"/>
        <v>Ohio</v>
      </c>
      <c r="B873" t="s">
        <v>449</v>
      </c>
    </row>
    <row r="874" spans="1:34">
      <c r="A874" t="str">
        <f t="shared" si="28"/>
        <v>Ohio</v>
      </c>
      <c r="B874" t="s">
        <v>448</v>
      </c>
    </row>
    <row r="875" spans="1:34">
      <c r="A875" t="str">
        <f t="shared" si="28"/>
        <v>Ohio</v>
      </c>
      <c r="B875" t="s">
        <v>447</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c r="A876" t="str">
        <f t="shared" si="28"/>
        <v>Ohio</v>
      </c>
      <c r="B876" t="s">
        <v>446</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c r="A877" t="str">
        <f t="shared" si="28"/>
        <v>Ohio</v>
      </c>
      <c r="B877" t="s">
        <v>445</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c r="A878" t="str">
        <f t="shared" si="28"/>
        <v>Ohio</v>
      </c>
      <c r="B878" t="s">
        <v>444</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c r="A879" t="str">
        <f t="shared" si="28"/>
        <v>Ohio</v>
      </c>
      <c r="B879" t="s">
        <v>443</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c r="A880" t="str">
        <f t="shared" si="28"/>
        <v>Ohio</v>
      </c>
      <c r="B880" t="s">
        <v>442</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c r="A881" t="str">
        <f t="shared" si="28"/>
        <v>Ohio</v>
      </c>
      <c r="B881" t="s">
        <v>441</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c r="A882" t="str">
        <f t="shared" si="28"/>
        <v>Ohio</v>
      </c>
      <c r="B882" t="s">
        <v>440</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c r="A883" t="str">
        <f t="shared" si="28"/>
        <v>Ohio</v>
      </c>
      <c r="B883" t="s">
        <v>439</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c r="A884" t="str">
        <f t="shared" si="28"/>
        <v>Ohio</v>
      </c>
      <c r="B884" t="s">
        <v>438</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c r="A885" t="str">
        <f t="shared" si="28"/>
        <v>Ohio</v>
      </c>
      <c r="B885" t="s">
        <v>437</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c r="A886" t="str">
        <f t="shared" si="28"/>
        <v>Ohio</v>
      </c>
      <c r="B886" t="s">
        <v>436</v>
      </c>
    </row>
    <row r="887" spans="1:34">
      <c r="A887" t="str">
        <f t="shared" si="28"/>
        <v>Ohio</v>
      </c>
      <c r="B887" t="s">
        <v>435</v>
      </c>
    </row>
    <row r="888" spans="1:34">
      <c r="A888" t="str">
        <f t="shared" si="28"/>
        <v>Ohio</v>
      </c>
      <c r="B888" t="s">
        <v>434</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c r="A889" t="str">
        <f t="shared" si="28"/>
        <v>Ohio</v>
      </c>
      <c r="B889" t="s">
        <v>433</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c r="A890" t="str">
        <f t="shared" si="28"/>
        <v>Ohio</v>
      </c>
      <c r="B890" t="s">
        <v>432</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c r="A891" t="str">
        <f t="shared" si="28"/>
        <v>Ohio</v>
      </c>
      <c r="B891" t="s">
        <v>431</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c r="A892" t="str">
        <f t="shared" si="28"/>
        <v>Ohio</v>
      </c>
      <c r="B892" t="s">
        <v>430</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c r="A893" t="str">
        <f t="shared" si="28"/>
        <v>Ohio</v>
      </c>
      <c r="B893" t="s">
        <v>429</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c r="A894" t="str">
        <f t="shared" si="28"/>
        <v>Ohio</v>
      </c>
      <c r="B894" t="s">
        <v>428</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c r="A895" t="str">
        <f t="shared" si="28"/>
        <v>Ohio</v>
      </c>
      <c r="B895" t="s">
        <v>427</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c r="A896" t="str">
        <f t="shared" si="28"/>
        <v>Ohio</v>
      </c>
      <c r="B896" t="s">
        <v>426</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c r="A897" t="str">
        <f t="shared" si="28"/>
        <v>Ohio</v>
      </c>
      <c r="B897" t="s">
        <v>425</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c r="A898" t="str">
        <f t="shared" si="28"/>
        <v>Ohio</v>
      </c>
      <c r="B898" t="s">
        <v>424</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c r="A899" t="str">
        <f t="shared" si="28"/>
        <v>Ohio</v>
      </c>
      <c r="B899" t="s">
        <v>423</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c r="A900" t="str">
        <f t="shared" si="28"/>
        <v>Ohio</v>
      </c>
      <c r="B900" t="s">
        <v>422</v>
      </c>
    </row>
    <row r="901" spans="1:34">
      <c r="B901" t="s">
        <v>504</v>
      </c>
    </row>
    <row r="902" spans="1:34">
      <c r="A902" t="str">
        <f>B901</f>
        <v>Oklahoma</v>
      </c>
      <c r="B902" t="s">
        <v>483</v>
      </c>
    </row>
    <row r="903" spans="1:34">
      <c r="A903" t="str">
        <f t="shared" ref="A903:A931" si="29">A902</f>
        <v>Oklahoma</v>
      </c>
      <c r="B903" t="s">
        <v>482</v>
      </c>
      <c r="C903" t="s">
        <v>481</v>
      </c>
      <c r="D903" t="s">
        <v>480</v>
      </c>
      <c r="E903" t="s">
        <v>479</v>
      </c>
      <c r="F903" t="s">
        <v>478</v>
      </c>
      <c r="G903" t="s">
        <v>477</v>
      </c>
      <c r="H903" t="s">
        <v>476</v>
      </c>
      <c r="I903" t="s">
        <v>475</v>
      </c>
      <c r="J903" t="s">
        <v>474</v>
      </c>
      <c r="K903" t="s">
        <v>473</v>
      </c>
      <c r="L903" t="s">
        <v>472</v>
      </c>
      <c r="M903" t="s">
        <v>471</v>
      </c>
      <c r="N903" t="s">
        <v>470</v>
      </c>
      <c r="O903" t="s">
        <v>469</v>
      </c>
      <c r="P903" t="s">
        <v>468</v>
      </c>
      <c r="Q903" t="s">
        <v>467</v>
      </c>
      <c r="R903" t="s">
        <v>466</v>
      </c>
      <c r="S903" t="s">
        <v>465</v>
      </c>
      <c r="T903" t="s">
        <v>464</v>
      </c>
      <c r="U903" t="s">
        <v>463</v>
      </c>
      <c r="V903" t="s">
        <v>462</v>
      </c>
      <c r="W903" t="s">
        <v>461</v>
      </c>
      <c r="X903" t="s">
        <v>460</v>
      </c>
      <c r="Y903" t="s">
        <v>459</v>
      </c>
      <c r="Z903" t="s">
        <v>458</v>
      </c>
      <c r="AA903" t="s">
        <v>457</v>
      </c>
      <c r="AB903" t="s">
        <v>456</v>
      </c>
      <c r="AC903" t="s">
        <v>455</v>
      </c>
      <c r="AD903" t="s">
        <v>454</v>
      </c>
      <c r="AE903" t="s">
        <v>453</v>
      </c>
      <c r="AF903" t="s">
        <v>452</v>
      </c>
      <c r="AG903" t="s">
        <v>451</v>
      </c>
      <c r="AH903" t="s">
        <v>450</v>
      </c>
    </row>
    <row r="904" spans="1:34">
      <c r="A904" t="str">
        <f t="shared" si="29"/>
        <v>Oklahoma</v>
      </c>
      <c r="B904" t="s">
        <v>449</v>
      </c>
    </row>
    <row r="905" spans="1:34">
      <c r="A905" t="str">
        <f t="shared" si="29"/>
        <v>Oklahoma</v>
      </c>
      <c r="B905" t="s">
        <v>448</v>
      </c>
    </row>
    <row r="906" spans="1:34">
      <c r="A906" t="str">
        <f t="shared" si="29"/>
        <v>Oklahoma</v>
      </c>
      <c r="B906" t="s">
        <v>447</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c r="A907" t="str">
        <f t="shared" si="29"/>
        <v>Oklahoma</v>
      </c>
      <c r="B907" t="s">
        <v>446</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c r="A908" t="str">
        <f t="shared" si="29"/>
        <v>Oklahoma</v>
      </c>
      <c r="B908" t="s">
        <v>445</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c r="A909" t="str">
        <f t="shared" si="29"/>
        <v>Oklahoma</v>
      </c>
      <c r="B909" t="s">
        <v>444</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c r="A910" t="str">
        <f t="shared" si="29"/>
        <v>Oklahoma</v>
      </c>
      <c r="B910" t="s">
        <v>443</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c r="A911" t="str">
        <f t="shared" si="29"/>
        <v>Oklahoma</v>
      </c>
      <c r="B911" t="s">
        <v>442</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c r="A912" t="str">
        <f t="shared" si="29"/>
        <v>Oklahoma</v>
      </c>
      <c r="B912" t="s">
        <v>441</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c r="A913" t="str">
        <f t="shared" si="29"/>
        <v>Oklahoma</v>
      </c>
      <c r="B913" t="s">
        <v>440</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c r="A914" t="str">
        <f t="shared" si="29"/>
        <v>Oklahoma</v>
      </c>
      <c r="B914" t="s">
        <v>439</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c r="A915" t="str">
        <f t="shared" si="29"/>
        <v>Oklahoma</v>
      </c>
      <c r="B915" t="s">
        <v>438</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c r="A916" t="str">
        <f t="shared" si="29"/>
        <v>Oklahoma</v>
      </c>
      <c r="B916" t="s">
        <v>437</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c r="A917" t="str">
        <f t="shared" si="29"/>
        <v>Oklahoma</v>
      </c>
      <c r="B917" t="s">
        <v>436</v>
      </c>
    </row>
    <row r="918" spans="1:34">
      <c r="A918" t="str">
        <f t="shared" si="29"/>
        <v>Oklahoma</v>
      </c>
      <c r="B918" t="s">
        <v>435</v>
      </c>
    </row>
    <row r="919" spans="1:34">
      <c r="A919" t="str">
        <f t="shared" si="29"/>
        <v>Oklahoma</v>
      </c>
      <c r="B919" t="s">
        <v>434</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c r="A920" t="str">
        <f t="shared" si="29"/>
        <v>Oklahoma</v>
      </c>
      <c r="B920" t="s">
        <v>433</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c r="A921" t="str">
        <f t="shared" si="29"/>
        <v>Oklahoma</v>
      </c>
      <c r="B921" t="s">
        <v>432</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c r="A922" t="str">
        <f t="shared" si="29"/>
        <v>Oklahoma</v>
      </c>
      <c r="B922" t="s">
        <v>431</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c r="A923" t="str">
        <f t="shared" si="29"/>
        <v>Oklahoma</v>
      </c>
      <c r="B923" t="s">
        <v>430</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c r="A924" t="str">
        <f t="shared" si="29"/>
        <v>Oklahoma</v>
      </c>
      <c r="B924" t="s">
        <v>429</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c r="A925" t="str">
        <f t="shared" si="29"/>
        <v>Oklahoma</v>
      </c>
      <c r="B925" t="s">
        <v>428</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c r="A926" t="str">
        <f t="shared" si="29"/>
        <v>Oklahoma</v>
      </c>
      <c r="B926" t="s">
        <v>427</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c r="A927" t="str">
        <f t="shared" si="29"/>
        <v>Oklahoma</v>
      </c>
      <c r="B927" t="s">
        <v>426</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c r="A928" t="str">
        <f t="shared" si="29"/>
        <v>Oklahoma</v>
      </c>
      <c r="B928" t="s">
        <v>425</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c r="A929" t="str">
        <f t="shared" si="29"/>
        <v>Oklahoma</v>
      </c>
      <c r="B929" t="s">
        <v>424</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c r="A930" t="str">
        <f t="shared" si="29"/>
        <v>Oklahoma</v>
      </c>
      <c r="B930" t="s">
        <v>423</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c r="A931" t="str">
        <f t="shared" si="29"/>
        <v>Oklahoma</v>
      </c>
      <c r="B931" t="s">
        <v>422</v>
      </c>
    </row>
    <row r="932" spans="1:34">
      <c r="B932" t="s">
        <v>503</v>
      </c>
    </row>
    <row r="933" spans="1:34">
      <c r="A933" t="str">
        <f>B932</f>
        <v>Oregon</v>
      </c>
      <c r="B933" t="s">
        <v>483</v>
      </c>
    </row>
    <row r="934" spans="1:34">
      <c r="A934" t="str">
        <f t="shared" ref="A934:A962" si="30">A933</f>
        <v>Oregon</v>
      </c>
      <c r="B934" t="s">
        <v>482</v>
      </c>
      <c r="C934" t="s">
        <v>481</v>
      </c>
      <c r="D934" t="s">
        <v>480</v>
      </c>
      <c r="E934" t="s">
        <v>479</v>
      </c>
      <c r="F934" t="s">
        <v>478</v>
      </c>
      <c r="G934" t="s">
        <v>477</v>
      </c>
      <c r="H934" t="s">
        <v>476</v>
      </c>
      <c r="I934" t="s">
        <v>475</v>
      </c>
      <c r="J934" t="s">
        <v>474</v>
      </c>
      <c r="K934" t="s">
        <v>473</v>
      </c>
      <c r="L934" t="s">
        <v>472</v>
      </c>
      <c r="M934" t="s">
        <v>471</v>
      </c>
      <c r="N934" t="s">
        <v>470</v>
      </c>
      <c r="O934" t="s">
        <v>469</v>
      </c>
      <c r="P934" t="s">
        <v>468</v>
      </c>
      <c r="Q934" t="s">
        <v>467</v>
      </c>
      <c r="R934" t="s">
        <v>466</v>
      </c>
      <c r="S934" t="s">
        <v>465</v>
      </c>
      <c r="T934" t="s">
        <v>464</v>
      </c>
      <c r="U934" t="s">
        <v>463</v>
      </c>
      <c r="V934" t="s">
        <v>462</v>
      </c>
      <c r="W934" t="s">
        <v>461</v>
      </c>
      <c r="X934" t="s">
        <v>460</v>
      </c>
      <c r="Y934" t="s">
        <v>459</v>
      </c>
      <c r="Z934" t="s">
        <v>458</v>
      </c>
      <c r="AA934" t="s">
        <v>457</v>
      </c>
      <c r="AB934" t="s">
        <v>456</v>
      </c>
      <c r="AC934" t="s">
        <v>455</v>
      </c>
      <c r="AD934" t="s">
        <v>454</v>
      </c>
      <c r="AE934" t="s">
        <v>453</v>
      </c>
      <c r="AF934" t="s">
        <v>452</v>
      </c>
      <c r="AG934" t="s">
        <v>451</v>
      </c>
      <c r="AH934" t="s">
        <v>450</v>
      </c>
    </row>
    <row r="935" spans="1:34">
      <c r="A935" t="str">
        <f t="shared" si="30"/>
        <v>Oregon</v>
      </c>
      <c r="B935" t="s">
        <v>449</v>
      </c>
    </row>
    <row r="936" spans="1:34">
      <c r="A936" t="str">
        <f t="shared" si="30"/>
        <v>Oregon</v>
      </c>
      <c r="B936" t="s">
        <v>448</v>
      </c>
    </row>
    <row r="937" spans="1:34">
      <c r="A937" t="str">
        <f t="shared" si="30"/>
        <v>Oregon</v>
      </c>
      <c r="B937" t="s">
        <v>447</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c r="A938" t="str">
        <f t="shared" si="30"/>
        <v>Oregon</v>
      </c>
      <c r="B938" t="s">
        <v>446</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c r="A939" t="str">
        <f t="shared" si="30"/>
        <v>Oregon</v>
      </c>
      <c r="B939" t="s">
        <v>445</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c r="A940" t="str">
        <f t="shared" si="30"/>
        <v>Oregon</v>
      </c>
      <c r="B940" t="s">
        <v>444</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c r="A941" t="str">
        <f t="shared" si="30"/>
        <v>Oregon</v>
      </c>
      <c r="B941" t="s">
        <v>443</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c r="A942" t="str">
        <f t="shared" si="30"/>
        <v>Oregon</v>
      </c>
      <c r="B942" t="s">
        <v>442</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c r="A943" t="str">
        <f t="shared" si="30"/>
        <v>Oregon</v>
      </c>
      <c r="B943" t="s">
        <v>441</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c r="A944" t="str">
        <f t="shared" si="30"/>
        <v>Oregon</v>
      </c>
      <c r="B944" t="s">
        <v>440</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c r="A945" t="str">
        <f t="shared" si="30"/>
        <v>Oregon</v>
      </c>
      <c r="B945" t="s">
        <v>439</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c r="A946" t="str">
        <f t="shared" si="30"/>
        <v>Oregon</v>
      </c>
      <c r="B946" t="s">
        <v>438</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c r="A947" t="str">
        <f t="shared" si="30"/>
        <v>Oregon</v>
      </c>
      <c r="B947" t="s">
        <v>437</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c r="A948" t="str">
        <f t="shared" si="30"/>
        <v>Oregon</v>
      </c>
      <c r="B948" t="s">
        <v>436</v>
      </c>
    </row>
    <row r="949" spans="1:34">
      <c r="A949" t="str">
        <f t="shared" si="30"/>
        <v>Oregon</v>
      </c>
      <c r="B949" t="s">
        <v>435</v>
      </c>
    </row>
    <row r="950" spans="1:34">
      <c r="A950" t="str">
        <f t="shared" si="30"/>
        <v>Oregon</v>
      </c>
      <c r="B950" t="s">
        <v>434</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c r="A951" t="str">
        <f t="shared" si="30"/>
        <v>Oregon</v>
      </c>
      <c r="B951" t="s">
        <v>433</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c r="A952" t="str">
        <f t="shared" si="30"/>
        <v>Oregon</v>
      </c>
      <c r="B952" t="s">
        <v>432</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c r="A953" t="str">
        <f t="shared" si="30"/>
        <v>Oregon</v>
      </c>
      <c r="B953" t="s">
        <v>431</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c r="A954" t="str">
        <f t="shared" si="30"/>
        <v>Oregon</v>
      </c>
      <c r="B954" t="s">
        <v>430</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c r="A955" t="str">
        <f t="shared" si="30"/>
        <v>Oregon</v>
      </c>
      <c r="B955" t="s">
        <v>429</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c r="A956" t="str">
        <f t="shared" si="30"/>
        <v>Oregon</v>
      </c>
      <c r="B956" t="s">
        <v>428</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c r="A957" t="str">
        <f t="shared" si="30"/>
        <v>Oregon</v>
      </c>
      <c r="B957" t="s">
        <v>427</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c r="A958" t="str">
        <f t="shared" si="30"/>
        <v>Oregon</v>
      </c>
      <c r="B958" t="s">
        <v>426</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c r="A959" t="str">
        <f t="shared" si="30"/>
        <v>Oregon</v>
      </c>
      <c r="B959" t="s">
        <v>425</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c r="A960" t="str">
        <f t="shared" si="30"/>
        <v>Oregon</v>
      </c>
      <c r="B960" t="s">
        <v>424</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c r="A961" t="str">
        <f t="shared" si="30"/>
        <v>Oregon</v>
      </c>
      <c r="B961" t="s">
        <v>423</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c r="A962" t="str">
        <f t="shared" si="30"/>
        <v>Oregon</v>
      </c>
      <c r="B962" t="s">
        <v>422</v>
      </c>
    </row>
    <row r="963" spans="1:34">
      <c r="B963" t="s">
        <v>502</v>
      </c>
    </row>
    <row r="964" spans="1:34">
      <c r="A964" t="str">
        <f>B963</f>
        <v>Maryland</v>
      </c>
      <c r="B964" t="s">
        <v>483</v>
      </c>
    </row>
    <row r="965" spans="1:34">
      <c r="A965" t="str">
        <f t="shared" ref="A965:A993" si="31">A964</f>
        <v>Maryland</v>
      </c>
      <c r="B965" t="s">
        <v>482</v>
      </c>
      <c r="C965" t="s">
        <v>481</v>
      </c>
      <c r="D965" t="s">
        <v>480</v>
      </c>
      <c r="E965" t="s">
        <v>479</v>
      </c>
      <c r="F965" t="s">
        <v>478</v>
      </c>
      <c r="G965" t="s">
        <v>477</v>
      </c>
      <c r="H965" t="s">
        <v>476</v>
      </c>
      <c r="I965" t="s">
        <v>475</v>
      </c>
      <c r="J965" t="s">
        <v>474</v>
      </c>
      <c r="K965" t="s">
        <v>473</v>
      </c>
      <c r="L965" t="s">
        <v>472</v>
      </c>
      <c r="M965" t="s">
        <v>471</v>
      </c>
      <c r="N965" t="s">
        <v>470</v>
      </c>
      <c r="O965" t="s">
        <v>469</v>
      </c>
      <c r="P965" t="s">
        <v>468</v>
      </c>
      <c r="Q965" t="s">
        <v>467</v>
      </c>
      <c r="R965" t="s">
        <v>466</v>
      </c>
      <c r="S965" t="s">
        <v>465</v>
      </c>
      <c r="T965" t="s">
        <v>464</v>
      </c>
      <c r="U965" t="s">
        <v>463</v>
      </c>
      <c r="V965" t="s">
        <v>462</v>
      </c>
      <c r="W965" t="s">
        <v>461</v>
      </c>
      <c r="X965" t="s">
        <v>460</v>
      </c>
      <c r="Y965" t="s">
        <v>459</v>
      </c>
      <c r="Z965" t="s">
        <v>458</v>
      </c>
      <c r="AA965" t="s">
        <v>457</v>
      </c>
      <c r="AB965" t="s">
        <v>456</v>
      </c>
      <c r="AC965" t="s">
        <v>455</v>
      </c>
      <c r="AD965" t="s">
        <v>454</v>
      </c>
      <c r="AE965" t="s">
        <v>453</v>
      </c>
      <c r="AF965" t="s">
        <v>452</v>
      </c>
      <c r="AG965" t="s">
        <v>451</v>
      </c>
      <c r="AH965" t="s">
        <v>450</v>
      </c>
    </row>
    <row r="966" spans="1:34">
      <c r="A966" t="str">
        <f t="shared" si="31"/>
        <v>Maryland</v>
      </c>
      <c r="B966" t="s">
        <v>449</v>
      </c>
    </row>
    <row r="967" spans="1:34">
      <c r="A967" t="str">
        <f t="shared" si="31"/>
        <v>Maryland</v>
      </c>
      <c r="B967" t="s">
        <v>448</v>
      </c>
    </row>
    <row r="968" spans="1:34">
      <c r="A968" t="str">
        <f t="shared" si="31"/>
        <v>Maryland</v>
      </c>
      <c r="B968" t="s">
        <v>447</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c r="A969" t="str">
        <f t="shared" si="31"/>
        <v>Maryland</v>
      </c>
      <c r="B969" t="s">
        <v>446</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c r="A970" t="str">
        <f t="shared" si="31"/>
        <v>Maryland</v>
      </c>
      <c r="B970" t="s">
        <v>445</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c r="A971" t="str">
        <f t="shared" si="31"/>
        <v>Maryland</v>
      </c>
      <c r="B971" t="s">
        <v>444</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c r="A972" t="str">
        <f t="shared" si="31"/>
        <v>Maryland</v>
      </c>
      <c r="B972" t="s">
        <v>443</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c r="A973" t="str">
        <f t="shared" si="31"/>
        <v>Maryland</v>
      </c>
      <c r="B973" t="s">
        <v>442</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c r="A974" t="str">
        <f t="shared" si="31"/>
        <v>Maryland</v>
      </c>
      <c r="B974" t="s">
        <v>441</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c r="A975" t="str">
        <f t="shared" si="31"/>
        <v>Maryland</v>
      </c>
      <c r="B975" t="s">
        <v>440</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c r="A976" t="str">
        <f t="shared" si="31"/>
        <v>Maryland</v>
      </c>
      <c r="B976" t="s">
        <v>439</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c r="A977" t="str">
        <f t="shared" si="31"/>
        <v>Maryland</v>
      </c>
      <c r="B977" t="s">
        <v>438</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c r="A978" t="str">
        <f t="shared" si="31"/>
        <v>Maryland</v>
      </c>
      <c r="B978" t="s">
        <v>437</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c r="A979" t="str">
        <f t="shared" si="31"/>
        <v>Maryland</v>
      </c>
      <c r="B979" t="s">
        <v>436</v>
      </c>
    </row>
    <row r="980" spans="1:34">
      <c r="A980" t="str">
        <f t="shared" si="31"/>
        <v>Maryland</v>
      </c>
      <c r="B980" t="s">
        <v>435</v>
      </c>
    </row>
    <row r="981" spans="1:34">
      <c r="A981" t="str">
        <f t="shared" si="31"/>
        <v>Maryland</v>
      </c>
      <c r="B981" t="s">
        <v>434</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c r="A982" t="str">
        <f t="shared" si="31"/>
        <v>Maryland</v>
      </c>
      <c r="B982" t="s">
        <v>433</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c r="A983" t="str">
        <f t="shared" si="31"/>
        <v>Maryland</v>
      </c>
      <c r="B983" t="s">
        <v>432</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c r="A984" t="str">
        <f t="shared" si="31"/>
        <v>Maryland</v>
      </c>
      <c r="B984" t="s">
        <v>431</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c r="A985" t="str">
        <f t="shared" si="31"/>
        <v>Maryland</v>
      </c>
      <c r="B985" t="s">
        <v>430</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c r="A986" t="str">
        <f t="shared" si="31"/>
        <v>Maryland</v>
      </c>
      <c r="B986" t="s">
        <v>429</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c r="A987" t="str">
        <f t="shared" si="31"/>
        <v>Maryland</v>
      </c>
      <c r="B987" t="s">
        <v>428</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c r="A988" t="str">
        <f t="shared" si="31"/>
        <v>Maryland</v>
      </c>
      <c r="B988" t="s">
        <v>427</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c r="A989" t="str">
        <f t="shared" si="31"/>
        <v>Maryland</v>
      </c>
      <c r="B989" t="s">
        <v>426</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c r="A990" t="str">
        <f t="shared" si="31"/>
        <v>Maryland</v>
      </c>
      <c r="B990" t="s">
        <v>425</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c r="A991" t="str">
        <f t="shared" si="31"/>
        <v>Maryland</v>
      </c>
      <c r="B991" t="s">
        <v>424</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c r="A992" t="str">
        <f t="shared" si="31"/>
        <v>Maryland</v>
      </c>
      <c r="B992" t="s">
        <v>423</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c r="A993" t="str">
        <f t="shared" si="31"/>
        <v>Maryland</v>
      </c>
      <c r="B993" t="s">
        <v>422</v>
      </c>
    </row>
    <row r="994" spans="1:34">
      <c r="B994" t="s">
        <v>501</v>
      </c>
    </row>
    <row r="995" spans="1:34">
      <c r="A995" t="str">
        <f>B994</f>
        <v>Massachusetts</v>
      </c>
      <c r="B995" t="s">
        <v>483</v>
      </c>
    </row>
    <row r="996" spans="1:34">
      <c r="A996" t="str">
        <f t="shared" ref="A996:A1024" si="32">A995</f>
        <v>Massachusetts</v>
      </c>
      <c r="B996" t="s">
        <v>482</v>
      </c>
      <c r="C996" t="s">
        <v>481</v>
      </c>
      <c r="D996" t="s">
        <v>480</v>
      </c>
      <c r="E996" t="s">
        <v>479</v>
      </c>
      <c r="F996" t="s">
        <v>478</v>
      </c>
      <c r="G996" t="s">
        <v>477</v>
      </c>
      <c r="H996" t="s">
        <v>476</v>
      </c>
      <c r="I996" t="s">
        <v>475</v>
      </c>
      <c r="J996" t="s">
        <v>474</v>
      </c>
      <c r="K996" t="s">
        <v>473</v>
      </c>
      <c r="L996" t="s">
        <v>472</v>
      </c>
      <c r="M996" t="s">
        <v>471</v>
      </c>
      <c r="N996" t="s">
        <v>470</v>
      </c>
      <c r="O996" t="s">
        <v>469</v>
      </c>
      <c r="P996" t="s">
        <v>468</v>
      </c>
      <c r="Q996" t="s">
        <v>467</v>
      </c>
      <c r="R996" t="s">
        <v>466</v>
      </c>
      <c r="S996" t="s">
        <v>465</v>
      </c>
      <c r="T996" t="s">
        <v>464</v>
      </c>
      <c r="U996" t="s">
        <v>463</v>
      </c>
      <c r="V996" t="s">
        <v>462</v>
      </c>
      <c r="W996" t="s">
        <v>461</v>
      </c>
      <c r="X996" t="s">
        <v>460</v>
      </c>
      <c r="Y996" t="s">
        <v>459</v>
      </c>
      <c r="Z996" t="s">
        <v>458</v>
      </c>
      <c r="AA996" t="s">
        <v>457</v>
      </c>
      <c r="AB996" t="s">
        <v>456</v>
      </c>
      <c r="AC996" t="s">
        <v>455</v>
      </c>
      <c r="AD996" t="s">
        <v>454</v>
      </c>
      <c r="AE996" t="s">
        <v>453</v>
      </c>
      <c r="AF996" t="s">
        <v>452</v>
      </c>
      <c r="AG996" t="s">
        <v>451</v>
      </c>
      <c r="AH996" t="s">
        <v>450</v>
      </c>
    </row>
    <row r="997" spans="1:34">
      <c r="A997" t="str">
        <f t="shared" si="32"/>
        <v>Massachusetts</v>
      </c>
      <c r="B997" t="s">
        <v>449</v>
      </c>
    </row>
    <row r="998" spans="1:34">
      <c r="A998" t="str">
        <f t="shared" si="32"/>
        <v>Massachusetts</v>
      </c>
      <c r="B998" t="s">
        <v>448</v>
      </c>
    </row>
    <row r="999" spans="1:34">
      <c r="A999" t="str">
        <f t="shared" si="32"/>
        <v>Massachusetts</v>
      </c>
      <c r="B999" t="s">
        <v>447</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c r="A1000" t="str">
        <f t="shared" si="32"/>
        <v>Massachusetts</v>
      </c>
      <c r="B1000" t="s">
        <v>446</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c r="A1001" t="str">
        <f t="shared" si="32"/>
        <v>Massachusetts</v>
      </c>
      <c r="B1001" t="s">
        <v>445</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c r="A1002" t="str">
        <f t="shared" si="32"/>
        <v>Massachusetts</v>
      </c>
      <c r="B1002" t="s">
        <v>444</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c r="A1003" t="str">
        <f t="shared" si="32"/>
        <v>Massachusetts</v>
      </c>
      <c r="B1003" t="s">
        <v>443</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c r="A1004" t="str">
        <f t="shared" si="32"/>
        <v>Massachusetts</v>
      </c>
      <c r="B1004" t="s">
        <v>442</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c r="A1005" t="str">
        <f t="shared" si="32"/>
        <v>Massachusetts</v>
      </c>
      <c r="B1005" t="s">
        <v>441</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c r="A1006" t="str">
        <f t="shared" si="32"/>
        <v>Massachusetts</v>
      </c>
      <c r="B1006" t="s">
        <v>440</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c r="A1007" t="str">
        <f t="shared" si="32"/>
        <v>Massachusetts</v>
      </c>
      <c r="B1007" t="s">
        <v>439</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c r="A1008" t="str">
        <f t="shared" si="32"/>
        <v>Massachusetts</v>
      </c>
      <c r="B1008" t="s">
        <v>438</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c r="A1009" t="str">
        <f t="shared" si="32"/>
        <v>Massachusetts</v>
      </c>
      <c r="B1009" t="s">
        <v>437</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c r="A1010" t="str">
        <f t="shared" si="32"/>
        <v>Massachusetts</v>
      </c>
      <c r="B1010" t="s">
        <v>436</v>
      </c>
    </row>
    <row r="1011" spans="1:34">
      <c r="A1011" t="str">
        <f t="shared" si="32"/>
        <v>Massachusetts</v>
      </c>
      <c r="B1011" t="s">
        <v>435</v>
      </c>
    </row>
    <row r="1012" spans="1:34">
      <c r="A1012" t="str">
        <f t="shared" si="32"/>
        <v>Massachusetts</v>
      </c>
      <c r="B1012" t="s">
        <v>434</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c r="A1013" t="str">
        <f t="shared" si="32"/>
        <v>Massachusetts</v>
      </c>
      <c r="B1013" t="s">
        <v>433</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c r="A1014" t="str">
        <f t="shared" si="32"/>
        <v>Massachusetts</v>
      </c>
      <c r="B1014" t="s">
        <v>432</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c r="A1015" t="str">
        <f t="shared" si="32"/>
        <v>Massachusetts</v>
      </c>
      <c r="B1015" t="s">
        <v>431</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c r="A1016" t="str">
        <f t="shared" si="32"/>
        <v>Massachusetts</v>
      </c>
      <c r="B1016" t="s">
        <v>430</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c r="A1017" t="str">
        <f t="shared" si="32"/>
        <v>Massachusetts</v>
      </c>
      <c r="B1017" t="s">
        <v>429</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c r="A1018" t="str">
        <f t="shared" si="32"/>
        <v>Massachusetts</v>
      </c>
      <c r="B1018" t="s">
        <v>428</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c r="A1019" t="str">
        <f t="shared" si="32"/>
        <v>Massachusetts</v>
      </c>
      <c r="B1019" t="s">
        <v>427</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c r="A1020" t="str">
        <f t="shared" si="32"/>
        <v>Massachusetts</v>
      </c>
      <c r="B1020" t="s">
        <v>426</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c r="A1021" t="str">
        <f t="shared" si="32"/>
        <v>Massachusetts</v>
      </c>
      <c r="B1021" t="s">
        <v>425</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c r="A1022" t="str">
        <f t="shared" si="32"/>
        <v>Massachusetts</v>
      </c>
      <c r="B1022" t="s">
        <v>424</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c r="A1023" t="str">
        <f t="shared" si="32"/>
        <v>Massachusetts</v>
      </c>
      <c r="B1023" t="s">
        <v>423</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c r="A1024" t="str">
        <f t="shared" si="32"/>
        <v>Massachusetts</v>
      </c>
      <c r="B1024" t="s">
        <v>422</v>
      </c>
    </row>
    <row r="1025" spans="1:34">
      <c r="B1025" t="s">
        <v>500</v>
      </c>
    </row>
    <row r="1026" spans="1:34">
      <c r="A1026" t="str">
        <f>B1025</f>
        <v>Michigan</v>
      </c>
      <c r="B1026" t="s">
        <v>483</v>
      </c>
    </row>
    <row r="1027" spans="1:34">
      <c r="A1027" t="str">
        <f t="shared" ref="A1027:A1055" si="33">A1026</f>
        <v>Michigan</v>
      </c>
      <c r="B1027" t="s">
        <v>482</v>
      </c>
      <c r="C1027" t="s">
        <v>481</v>
      </c>
      <c r="D1027" t="s">
        <v>480</v>
      </c>
      <c r="E1027" t="s">
        <v>479</v>
      </c>
      <c r="F1027" t="s">
        <v>478</v>
      </c>
      <c r="G1027" t="s">
        <v>477</v>
      </c>
      <c r="H1027" t="s">
        <v>476</v>
      </c>
      <c r="I1027" t="s">
        <v>475</v>
      </c>
      <c r="J1027" t="s">
        <v>474</v>
      </c>
      <c r="K1027" t="s">
        <v>473</v>
      </c>
      <c r="L1027" t="s">
        <v>472</v>
      </c>
      <c r="M1027" t="s">
        <v>471</v>
      </c>
      <c r="N1027" t="s">
        <v>470</v>
      </c>
      <c r="O1027" t="s">
        <v>469</v>
      </c>
      <c r="P1027" t="s">
        <v>468</v>
      </c>
      <c r="Q1027" t="s">
        <v>467</v>
      </c>
      <c r="R1027" t="s">
        <v>466</v>
      </c>
      <c r="S1027" t="s">
        <v>465</v>
      </c>
      <c r="T1027" t="s">
        <v>464</v>
      </c>
      <c r="U1027" t="s">
        <v>463</v>
      </c>
      <c r="V1027" t="s">
        <v>462</v>
      </c>
      <c r="W1027" t="s">
        <v>461</v>
      </c>
      <c r="X1027" t="s">
        <v>460</v>
      </c>
      <c r="Y1027" t="s">
        <v>459</v>
      </c>
      <c r="Z1027" t="s">
        <v>458</v>
      </c>
      <c r="AA1027" t="s">
        <v>457</v>
      </c>
      <c r="AB1027" t="s">
        <v>456</v>
      </c>
      <c r="AC1027" t="s">
        <v>455</v>
      </c>
      <c r="AD1027" t="s">
        <v>454</v>
      </c>
      <c r="AE1027" t="s">
        <v>453</v>
      </c>
      <c r="AF1027" t="s">
        <v>452</v>
      </c>
      <c r="AG1027" t="s">
        <v>451</v>
      </c>
      <c r="AH1027" t="s">
        <v>450</v>
      </c>
    </row>
    <row r="1028" spans="1:34">
      <c r="A1028" t="str">
        <f t="shared" si="33"/>
        <v>Michigan</v>
      </c>
      <c r="B1028" t="s">
        <v>449</v>
      </c>
    </row>
    <row r="1029" spans="1:34">
      <c r="A1029" t="str">
        <f t="shared" si="33"/>
        <v>Michigan</v>
      </c>
      <c r="B1029" t="s">
        <v>448</v>
      </c>
    </row>
    <row r="1030" spans="1:34">
      <c r="A1030" t="str">
        <f t="shared" si="33"/>
        <v>Michigan</v>
      </c>
      <c r="B1030" t="s">
        <v>447</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c r="A1031" t="str">
        <f t="shared" si="33"/>
        <v>Michigan</v>
      </c>
      <c r="B1031" t="s">
        <v>446</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c r="A1032" t="str">
        <f t="shared" si="33"/>
        <v>Michigan</v>
      </c>
      <c r="B1032" t="s">
        <v>445</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c r="A1033" t="str">
        <f t="shared" si="33"/>
        <v>Michigan</v>
      </c>
      <c r="B1033" t="s">
        <v>444</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c r="A1034" t="str">
        <f t="shared" si="33"/>
        <v>Michigan</v>
      </c>
      <c r="B1034" t="s">
        <v>443</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c r="A1035" t="str">
        <f t="shared" si="33"/>
        <v>Michigan</v>
      </c>
      <c r="B1035" t="s">
        <v>442</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c r="A1036" t="str">
        <f t="shared" si="33"/>
        <v>Michigan</v>
      </c>
      <c r="B1036" t="s">
        <v>441</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c r="A1037" t="str">
        <f t="shared" si="33"/>
        <v>Michigan</v>
      </c>
      <c r="B1037" t="s">
        <v>440</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c r="A1038" t="str">
        <f t="shared" si="33"/>
        <v>Michigan</v>
      </c>
      <c r="B1038" t="s">
        <v>439</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c r="A1039" t="str">
        <f t="shared" si="33"/>
        <v>Michigan</v>
      </c>
      <c r="B1039" t="s">
        <v>438</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c r="A1040" t="str">
        <f t="shared" si="33"/>
        <v>Michigan</v>
      </c>
      <c r="B1040" t="s">
        <v>437</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c r="A1041" t="str">
        <f t="shared" si="33"/>
        <v>Michigan</v>
      </c>
      <c r="B1041" t="s">
        <v>436</v>
      </c>
    </row>
    <row r="1042" spans="1:34">
      <c r="A1042" t="str">
        <f t="shared" si="33"/>
        <v>Michigan</v>
      </c>
      <c r="B1042" t="s">
        <v>435</v>
      </c>
    </row>
    <row r="1043" spans="1:34">
      <c r="A1043" t="str">
        <f t="shared" si="33"/>
        <v>Michigan</v>
      </c>
      <c r="B1043" t="s">
        <v>434</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c r="A1044" t="str">
        <f t="shared" si="33"/>
        <v>Michigan</v>
      </c>
      <c r="B1044" t="s">
        <v>433</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c r="A1045" t="str">
        <f t="shared" si="33"/>
        <v>Michigan</v>
      </c>
      <c r="B1045" t="s">
        <v>432</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c r="A1046" t="str">
        <f t="shared" si="33"/>
        <v>Michigan</v>
      </c>
      <c r="B1046" t="s">
        <v>431</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c r="A1047" t="str">
        <f t="shared" si="33"/>
        <v>Michigan</v>
      </c>
      <c r="B1047" t="s">
        <v>430</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c r="A1048" t="str">
        <f t="shared" si="33"/>
        <v>Michigan</v>
      </c>
      <c r="B1048" t="s">
        <v>429</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c r="A1049" t="str">
        <f t="shared" si="33"/>
        <v>Michigan</v>
      </c>
      <c r="B1049" t="s">
        <v>428</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c r="A1050" t="str">
        <f t="shared" si="33"/>
        <v>Michigan</v>
      </c>
      <c r="B1050" t="s">
        <v>427</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c r="A1051" t="str">
        <f t="shared" si="33"/>
        <v>Michigan</v>
      </c>
      <c r="B1051" t="s">
        <v>426</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c r="A1052" t="str">
        <f t="shared" si="33"/>
        <v>Michigan</v>
      </c>
      <c r="B1052" t="s">
        <v>425</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c r="A1053" t="str">
        <f t="shared" si="33"/>
        <v>Michigan</v>
      </c>
      <c r="B1053" t="s">
        <v>424</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c r="A1054" t="str">
        <f t="shared" si="33"/>
        <v>Michigan</v>
      </c>
      <c r="B1054" t="s">
        <v>423</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c r="A1055" t="str">
        <f t="shared" si="33"/>
        <v>Michigan</v>
      </c>
      <c r="B1055" t="s">
        <v>422</v>
      </c>
    </row>
    <row r="1056" spans="1:34">
      <c r="B1056" t="s">
        <v>499</v>
      </c>
    </row>
    <row r="1057" spans="1:34">
      <c r="A1057" t="str">
        <f>B1056</f>
        <v>Minnesota</v>
      </c>
      <c r="B1057" t="s">
        <v>483</v>
      </c>
    </row>
    <row r="1058" spans="1:34">
      <c r="A1058" t="str">
        <f t="shared" ref="A1058:A1086" si="34">A1057</f>
        <v>Minnesota</v>
      </c>
      <c r="B1058" t="s">
        <v>482</v>
      </c>
      <c r="C1058" t="s">
        <v>481</v>
      </c>
      <c r="D1058" t="s">
        <v>480</v>
      </c>
      <c r="E1058" t="s">
        <v>479</v>
      </c>
      <c r="F1058" t="s">
        <v>478</v>
      </c>
      <c r="G1058" t="s">
        <v>477</v>
      </c>
      <c r="H1058" t="s">
        <v>476</v>
      </c>
      <c r="I1058" t="s">
        <v>475</v>
      </c>
      <c r="J1058" t="s">
        <v>474</v>
      </c>
      <c r="K1058" t="s">
        <v>473</v>
      </c>
      <c r="L1058" t="s">
        <v>472</v>
      </c>
      <c r="M1058" t="s">
        <v>471</v>
      </c>
      <c r="N1058" t="s">
        <v>470</v>
      </c>
      <c r="O1058" t="s">
        <v>469</v>
      </c>
      <c r="P1058" t="s">
        <v>468</v>
      </c>
      <c r="Q1058" t="s">
        <v>467</v>
      </c>
      <c r="R1058" t="s">
        <v>466</v>
      </c>
      <c r="S1058" t="s">
        <v>465</v>
      </c>
      <c r="T1058" t="s">
        <v>464</v>
      </c>
      <c r="U1058" t="s">
        <v>463</v>
      </c>
      <c r="V1058" t="s">
        <v>462</v>
      </c>
      <c r="W1058" t="s">
        <v>461</v>
      </c>
      <c r="X1058" t="s">
        <v>460</v>
      </c>
      <c r="Y1058" t="s">
        <v>459</v>
      </c>
      <c r="Z1058" t="s">
        <v>458</v>
      </c>
      <c r="AA1058" t="s">
        <v>457</v>
      </c>
      <c r="AB1058" t="s">
        <v>456</v>
      </c>
      <c r="AC1058" t="s">
        <v>455</v>
      </c>
      <c r="AD1058" t="s">
        <v>454</v>
      </c>
      <c r="AE1058" t="s">
        <v>453</v>
      </c>
      <c r="AF1058" t="s">
        <v>452</v>
      </c>
      <c r="AG1058" t="s">
        <v>451</v>
      </c>
      <c r="AH1058" t="s">
        <v>450</v>
      </c>
    </row>
    <row r="1059" spans="1:34">
      <c r="A1059" t="str">
        <f t="shared" si="34"/>
        <v>Minnesota</v>
      </c>
      <c r="B1059" t="s">
        <v>449</v>
      </c>
    </row>
    <row r="1060" spans="1:34">
      <c r="A1060" t="str">
        <f t="shared" si="34"/>
        <v>Minnesota</v>
      </c>
      <c r="B1060" t="s">
        <v>448</v>
      </c>
    </row>
    <row r="1061" spans="1:34">
      <c r="A1061" t="str">
        <f t="shared" si="34"/>
        <v>Minnesota</v>
      </c>
      <c r="B1061" t="s">
        <v>447</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c r="A1062" t="str">
        <f t="shared" si="34"/>
        <v>Minnesota</v>
      </c>
      <c r="B1062" t="s">
        <v>446</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c r="A1063" t="str">
        <f t="shared" si="34"/>
        <v>Minnesota</v>
      </c>
      <c r="B1063" t="s">
        <v>445</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c r="A1064" t="str">
        <f t="shared" si="34"/>
        <v>Minnesota</v>
      </c>
      <c r="B1064" t="s">
        <v>444</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c r="A1065" t="str">
        <f t="shared" si="34"/>
        <v>Minnesota</v>
      </c>
      <c r="B1065" t="s">
        <v>443</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c r="A1066" t="str">
        <f t="shared" si="34"/>
        <v>Minnesota</v>
      </c>
      <c r="B1066" t="s">
        <v>442</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c r="A1067" t="str">
        <f t="shared" si="34"/>
        <v>Minnesota</v>
      </c>
      <c r="B1067" t="s">
        <v>441</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c r="A1068" t="str">
        <f t="shared" si="34"/>
        <v>Minnesota</v>
      </c>
      <c r="B1068" t="s">
        <v>440</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c r="A1069" t="str">
        <f t="shared" si="34"/>
        <v>Minnesota</v>
      </c>
      <c r="B1069" t="s">
        <v>439</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c r="A1070" t="str">
        <f t="shared" si="34"/>
        <v>Minnesota</v>
      </c>
      <c r="B1070" t="s">
        <v>438</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c r="A1071" t="str">
        <f t="shared" si="34"/>
        <v>Minnesota</v>
      </c>
      <c r="B1071" t="s">
        <v>437</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c r="A1072" t="str">
        <f t="shared" si="34"/>
        <v>Minnesota</v>
      </c>
      <c r="B1072" t="s">
        <v>436</v>
      </c>
    </row>
    <row r="1073" spans="1:34">
      <c r="A1073" t="str">
        <f t="shared" si="34"/>
        <v>Minnesota</v>
      </c>
      <c r="B1073" t="s">
        <v>435</v>
      </c>
    </row>
    <row r="1074" spans="1:34">
      <c r="A1074" t="str">
        <f t="shared" si="34"/>
        <v>Minnesota</v>
      </c>
      <c r="B1074" t="s">
        <v>434</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c r="A1075" t="str">
        <f t="shared" si="34"/>
        <v>Minnesota</v>
      </c>
      <c r="B1075" t="s">
        <v>433</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c r="A1076" t="str">
        <f t="shared" si="34"/>
        <v>Minnesota</v>
      </c>
      <c r="B1076" t="s">
        <v>432</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c r="A1077" t="str">
        <f t="shared" si="34"/>
        <v>Minnesota</v>
      </c>
      <c r="B1077" t="s">
        <v>431</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c r="A1078" t="str">
        <f t="shared" si="34"/>
        <v>Minnesota</v>
      </c>
      <c r="B1078" t="s">
        <v>430</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c r="A1079" t="str">
        <f t="shared" si="34"/>
        <v>Minnesota</v>
      </c>
      <c r="B1079" t="s">
        <v>429</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c r="A1080" t="str">
        <f t="shared" si="34"/>
        <v>Minnesota</v>
      </c>
      <c r="B1080" t="s">
        <v>428</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c r="A1081" t="str">
        <f t="shared" si="34"/>
        <v>Minnesota</v>
      </c>
      <c r="B1081" t="s">
        <v>427</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c r="A1082" t="str">
        <f t="shared" si="34"/>
        <v>Minnesota</v>
      </c>
      <c r="B1082" t="s">
        <v>426</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c r="A1083" t="str">
        <f t="shared" si="34"/>
        <v>Minnesota</v>
      </c>
      <c r="B1083" t="s">
        <v>425</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c r="A1084" t="str">
        <f t="shared" si="34"/>
        <v>Minnesota</v>
      </c>
      <c r="B1084" t="s">
        <v>424</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c r="A1085" t="str">
        <f t="shared" si="34"/>
        <v>Minnesota</v>
      </c>
      <c r="B1085" t="s">
        <v>423</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c r="A1086" t="str">
        <f t="shared" si="34"/>
        <v>Minnesota</v>
      </c>
      <c r="B1086" t="s">
        <v>422</v>
      </c>
    </row>
    <row r="1087" spans="1:34">
      <c r="B1087" t="s">
        <v>498</v>
      </c>
    </row>
    <row r="1088" spans="1:34">
      <c r="A1088" t="str">
        <f>B1087</f>
        <v>Mississippi</v>
      </c>
      <c r="B1088" t="s">
        <v>483</v>
      </c>
    </row>
    <row r="1089" spans="1:34">
      <c r="A1089" t="str">
        <f t="shared" ref="A1089:A1117" si="35">A1088</f>
        <v>Mississippi</v>
      </c>
      <c r="B1089" t="s">
        <v>482</v>
      </c>
      <c r="C1089" t="s">
        <v>481</v>
      </c>
      <c r="D1089" t="s">
        <v>480</v>
      </c>
      <c r="E1089" t="s">
        <v>479</v>
      </c>
      <c r="F1089" t="s">
        <v>478</v>
      </c>
      <c r="G1089" t="s">
        <v>477</v>
      </c>
      <c r="H1089" t="s">
        <v>476</v>
      </c>
      <c r="I1089" t="s">
        <v>475</v>
      </c>
      <c r="J1089" t="s">
        <v>474</v>
      </c>
      <c r="K1089" t="s">
        <v>473</v>
      </c>
      <c r="L1089" t="s">
        <v>472</v>
      </c>
      <c r="M1089" t="s">
        <v>471</v>
      </c>
      <c r="N1089" t="s">
        <v>470</v>
      </c>
      <c r="O1089" t="s">
        <v>469</v>
      </c>
      <c r="P1089" t="s">
        <v>468</v>
      </c>
      <c r="Q1089" t="s">
        <v>467</v>
      </c>
      <c r="R1089" t="s">
        <v>466</v>
      </c>
      <c r="S1089" t="s">
        <v>465</v>
      </c>
      <c r="T1089" t="s">
        <v>464</v>
      </c>
      <c r="U1089" t="s">
        <v>463</v>
      </c>
      <c r="V1089" t="s">
        <v>462</v>
      </c>
      <c r="W1089" t="s">
        <v>461</v>
      </c>
      <c r="X1089" t="s">
        <v>460</v>
      </c>
      <c r="Y1089" t="s">
        <v>459</v>
      </c>
      <c r="Z1089" t="s">
        <v>458</v>
      </c>
      <c r="AA1089" t="s">
        <v>457</v>
      </c>
      <c r="AB1089" t="s">
        <v>456</v>
      </c>
      <c r="AC1089" t="s">
        <v>455</v>
      </c>
      <c r="AD1089" t="s">
        <v>454</v>
      </c>
      <c r="AE1089" t="s">
        <v>453</v>
      </c>
      <c r="AF1089" t="s">
        <v>452</v>
      </c>
      <c r="AG1089" t="s">
        <v>451</v>
      </c>
      <c r="AH1089" t="s">
        <v>450</v>
      </c>
    </row>
    <row r="1090" spans="1:34">
      <c r="A1090" t="str">
        <f t="shared" si="35"/>
        <v>Mississippi</v>
      </c>
      <c r="B1090" t="s">
        <v>449</v>
      </c>
    </row>
    <row r="1091" spans="1:34">
      <c r="A1091" t="str">
        <f t="shared" si="35"/>
        <v>Mississippi</v>
      </c>
      <c r="B1091" t="s">
        <v>448</v>
      </c>
    </row>
    <row r="1092" spans="1:34">
      <c r="A1092" t="str">
        <f t="shared" si="35"/>
        <v>Mississippi</v>
      </c>
      <c r="B1092" t="s">
        <v>447</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c r="A1093" t="str">
        <f t="shared" si="35"/>
        <v>Mississippi</v>
      </c>
      <c r="B1093" t="s">
        <v>446</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c r="A1094" t="str">
        <f t="shared" si="35"/>
        <v>Mississippi</v>
      </c>
      <c r="B1094" t="s">
        <v>445</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c r="A1095" t="str">
        <f t="shared" si="35"/>
        <v>Mississippi</v>
      </c>
      <c r="B1095" t="s">
        <v>444</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c r="A1096" t="str">
        <f t="shared" si="35"/>
        <v>Mississippi</v>
      </c>
      <c r="B1096" t="s">
        <v>443</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c r="A1097" t="str">
        <f t="shared" si="35"/>
        <v>Mississippi</v>
      </c>
      <c r="B1097" t="s">
        <v>442</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c r="A1098" t="str">
        <f t="shared" si="35"/>
        <v>Mississippi</v>
      </c>
      <c r="B1098" t="s">
        <v>441</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c r="A1099" t="str">
        <f t="shared" si="35"/>
        <v>Mississippi</v>
      </c>
      <c r="B1099" t="s">
        <v>440</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c r="A1100" t="str">
        <f t="shared" si="35"/>
        <v>Mississippi</v>
      </c>
      <c r="B1100" t="s">
        <v>439</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c r="A1101" t="str">
        <f t="shared" si="35"/>
        <v>Mississippi</v>
      </c>
      <c r="B1101" t="s">
        <v>438</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c r="A1102" t="str">
        <f t="shared" si="35"/>
        <v>Mississippi</v>
      </c>
      <c r="B1102" t="s">
        <v>437</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c r="A1103" t="str">
        <f t="shared" si="35"/>
        <v>Mississippi</v>
      </c>
      <c r="B1103" t="s">
        <v>436</v>
      </c>
    </row>
    <row r="1104" spans="1:34">
      <c r="A1104" t="str">
        <f t="shared" si="35"/>
        <v>Mississippi</v>
      </c>
      <c r="B1104" t="s">
        <v>435</v>
      </c>
    </row>
    <row r="1105" spans="1:34">
      <c r="A1105" t="str">
        <f t="shared" si="35"/>
        <v>Mississippi</v>
      </c>
      <c r="B1105" t="s">
        <v>434</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c r="A1106" t="str">
        <f t="shared" si="35"/>
        <v>Mississippi</v>
      </c>
      <c r="B1106" t="s">
        <v>433</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c r="A1107" t="str">
        <f t="shared" si="35"/>
        <v>Mississippi</v>
      </c>
      <c r="B1107" t="s">
        <v>432</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c r="A1108" t="str">
        <f t="shared" si="35"/>
        <v>Mississippi</v>
      </c>
      <c r="B1108" t="s">
        <v>431</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c r="A1109" t="str">
        <f t="shared" si="35"/>
        <v>Mississippi</v>
      </c>
      <c r="B1109" t="s">
        <v>430</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c r="A1110" t="str">
        <f t="shared" si="35"/>
        <v>Mississippi</v>
      </c>
      <c r="B1110" t="s">
        <v>429</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c r="A1111" t="str">
        <f t="shared" si="35"/>
        <v>Mississippi</v>
      </c>
      <c r="B1111" t="s">
        <v>428</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c r="A1112" t="str">
        <f t="shared" si="35"/>
        <v>Mississippi</v>
      </c>
      <c r="B1112" t="s">
        <v>427</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c r="A1113" t="str">
        <f t="shared" si="35"/>
        <v>Mississippi</v>
      </c>
      <c r="B1113" t="s">
        <v>426</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c r="A1114" t="str">
        <f t="shared" si="35"/>
        <v>Mississippi</v>
      </c>
      <c r="B1114" t="s">
        <v>425</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c r="A1115" t="str">
        <f t="shared" si="35"/>
        <v>Mississippi</v>
      </c>
      <c r="B1115" t="s">
        <v>424</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c r="A1116" t="str">
        <f t="shared" si="35"/>
        <v>Mississippi</v>
      </c>
      <c r="B1116" t="s">
        <v>423</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c r="A1117" t="str">
        <f t="shared" si="35"/>
        <v>Mississippi</v>
      </c>
      <c r="B1117" t="s">
        <v>422</v>
      </c>
    </row>
    <row r="1118" spans="1:34">
      <c r="B1118" t="s">
        <v>497</v>
      </c>
    </row>
    <row r="1119" spans="1:34">
      <c r="A1119" t="str">
        <f>B1118</f>
        <v>Missouri</v>
      </c>
      <c r="B1119" t="s">
        <v>483</v>
      </c>
    </row>
    <row r="1120" spans="1:34">
      <c r="A1120" t="str">
        <f t="shared" ref="A1120:A1148" si="36">A1119</f>
        <v>Missouri</v>
      </c>
      <c r="B1120" t="s">
        <v>482</v>
      </c>
      <c r="C1120" t="s">
        <v>481</v>
      </c>
      <c r="D1120" t="s">
        <v>480</v>
      </c>
      <c r="E1120" t="s">
        <v>479</v>
      </c>
      <c r="F1120" t="s">
        <v>478</v>
      </c>
      <c r="G1120" t="s">
        <v>477</v>
      </c>
      <c r="H1120" t="s">
        <v>476</v>
      </c>
      <c r="I1120" t="s">
        <v>475</v>
      </c>
      <c r="J1120" t="s">
        <v>474</v>
      </c>
      <c r="K1120" t="s">
        <v>473</v>
      </c>
      <c r="L1120" t="s">
        <v>472</v>
      </c>
      <c r="M1120" t="s">
        <v>471</v>
      </c>
      <c r="N1120" t="s">
        <v>470</v>
      </c>
      <c r="O1120" t="s">
        <v>469</v>
      </c>
      <c r="P1120" t="s">
        <v>468</v>
      </c>
      <c r="Q1120" t="s">
        <v>467</v>
      </c>
      <c r="R1120" t="s">
        <v>466</v>
      </c>
      <c r="S1120" t="s">
        <v>465</v>
      </c>
      <c r="T1120" t="s">
        <v>464</v>
      </c>
      <c r="U1120" t="s">
        <v>463</v>
      </c>
      <c r="V1120" t="s">
        <v>462</v>
      </c>
      <c r="W1120" t="s">
        <v>461</v>
      </c>
      <c r="X1120" t="s">
        <v>460</v>
      </c>
      <c r="Y1120" t="s">
        <v>459</v>
      </c>
      <c r="Z1120" t="s">
        <v>458</v>
      </c>
      <c r="AA1120" t="s">
        <v>457</v>
      </c>
      <c r="AB1120" t="s">
        <v>456</v>
      </c>
      <c r="AC1120" t="s">
        <v>455</v>
      </c>
      <c r="AD1120" t="s">
        <v>454</v>
      </c>
      <c r="AE1120" t="s">
        <v>453</v>
      </c>
      <c r="AF1120" t="s">
        <v>452</v>
      </c>
      <c r="AG1120" t="s">
        <v>451</v>
      </c>
      <c r="AH1120" t="s">
        <v>450</v>
      </c>
    </row>
    <row r="1121" spans="1:34">
      <c r="A1121" t="str">
        <f t="shared" si="36"/>
        <v>Missouri</v>
      </c>
      <c r="B1121" t="s">
        <v>449</v>
      </c>
    </row>
    <row r="1122" spans="1:34">
      <c r="A1122" t="str">
        <f t="shared" si="36"/>
        <v>Missouri</v>
      </c>
      <c r="B1122" t="s">
        <v>448</v>
      </c>
    </row>
    <row r="1123" spans="1:34">
      <c r="A1123" t="str">
        <f t="shared" si="36"/>
        <v>Missouri</v>
      </c>
      <c r="B1123" t="s">
        <v>447</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c r="A1124" t="str">
        <f t="shared" si="36"/>
        <v>Missouri</v>
      </c>
      <c r="B1124" t="s">
        <v>446</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c r="A1125" t="str">
        <f t="shared" si="36"/>
        <v>Missouri</v>
      </c>
      <c r="B1125" t="s">
        <v>445</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c r="A1126" t="str">
        <f t="shared" si="36"/>
        <v>Missouri</v>
      </c>
      <c r="B1126" t="s">
        <v>444</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c r="A1127" t="str">
        <f t="shared" si="36"/>
        <v>Missouri</v>
      </c>
      <c r="B1127" t="s">
        <v>443</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c r="A1128" t="str">
        <f t="shared" si="36"/>
        <v>Missouri</v>
      </c>
      <c r="B1128" t="s">
        <v>442</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c r="A1129" t="str">
        <f t="shared" si="36"/>
        <v>Missouri</v>
      </c>
      <c r="B1129" t="s">
        <v>441</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c r="A1130" t="str">
        <f t="shared" si="36"/>
        <v>Missouri</v>
      </c>
      <c r="B1130" t="s">
        <v>440</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c r="A1131" t="str">
        <f t="shared" si="36"/>
        <v>Missouri</v>
      </c>
      <c r="B1131" t="s">
        <v>439</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c r="A1132" t="str">
        <f t="shared" si="36"/>
        <v>Missouri</v>
      </c>
      <c r="B1132" t="s">
        <v>438</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c r="A1133" t="str">
        <f t="shared" si="36"/>
        <v>Missouri</v>
      </c>
      <c r="B1133" t="s">
        <v>437</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c r="A1134" t="str">
        <f t="shared" si="36"/>
        <v>Missouri</v>
      </c>
      <c r="B1134" t="s">
        <v>436</v>
      </c>
    </row>
    <row r="1135" spans="1:34">
      <c r="A1135" t="str">
        <f t="shared" si="36"/>
        <v>Missouri</v>
      </c>
      <c r="B1135" t="s">
        <v>435</v>
      </c>
    </row>
    <row r="1136" spans="1:34">
      <c r="A1136" t="str">
        <f t="shared" si="36"/>
        <v>Missouri</v>
      </c>
      <c r="B1136" t="s">
        <v>434</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c r="A1137" t="str">
        <f t="shared" si="36"/>
        <v>Missouri</v>
      </c>
      <c r="B1137" t="s">
        <v>433</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c r="A1138" t="str">
        <f t="shared" si="36"/>
        <v>Missouri</v>
      </c>
      <c r="B1138" t="s">
        <v>432</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c r="A1139" t="str">
        <f t="shared" si="36"/>
        <v>Missouri</v>
      </c>
      <c r="B1139" t="s">
        <v>431</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c r="A1140" t="str">
        <f t="shared" si="36"/>
        <v>Missouri</v>
      </c>
      <c r="B1140" t="s">
        <v>430</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c r="A1141" t="str">
        <f t="shared" si="36"/>
        <v>Missouri</v>
      </c>
      <c r="B1141" t="s">
        <v>429</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c r="A1142" t="str">
        <f t="shared" si="36"/>
        <v>Missouri</v>
      </c>
      <c r="B1142" t="s">
        <v>428</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c r="A1143" t="str">
        <f t="shared" si="36"/>
        <v>Missouri</v>
      </c>
      <c r="B1143" t="s">
        <v>427</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c r="A1144" t="str">
        <f t="shared" si="36"/>
        <v>Missouri</v>
      </c>
      <c r="B1144" t="s">
        <v>426</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c r="A1145" t="str">
        <f t="shared" si="36"/>
        <v>Missouri</v>
      </c>
      <c r="B1145" t="s">
        <v>425</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c r="A1146" t="str">
        <f t="shared" si="36"/>
        <v>Missouri</v>
      </c>
      <c r="B1146" t="s">
        <v>424</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c r="A1147" t="str">
        <f t="shared" si="36"/>
        <v>Missouri</v>
      </c>
      <c r="B1147" t="s">
        <v>423</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c r="A1148" t="str">
        <f t="shared" si="36"/>
        <v>Missouri</v>
      </c>
      <c r="B1148" t="s">
        <v>422</v>
      </c>
    </row>
    <row r="1149" spans="1:34">
      <c r="B1149" t="s">
        <v>496</v>
      </c>
    </row>
    <row r="1150" spans="1:34">
      <c r="A1150" t="str">
        <f>B1149</f>
        <v>Pennsylvania</v>
      </c>
      <c r="B1150" t="s">
        <v>483</v>
      </c>
    </row>
    <row r="1151" spans="1:34">
      <c r="A1151" t="str">
        <f t="shared" ref="A1151:A1179" si="37">A1150</f>
        <v>Pennsylvania</v>
      </c>
      <c r="B1151" t="s">
        <v>482</v>
      </c>
      <c r="C1151" t="s">
        <v>481</v>
      </c>
      <c r="D1151" t="s">
        <v>480</v>
      </c>
      <c r="E1151" t="s">
        <v>479</v>
      </c>
      <c r="F1151" t="s">
        <v>478</v>
      </c>
      <c r="G1151" t="s">
        <v>477</v>
      </c>
      <c r="H1151" t="s">
        <v>476</v>
      </c>
      <c r="I1151" t="s">
        <v>475</v>
      </c>
      <c r="J1151" t="s">
        <v>474</v>
      </c>
      <c r="K1151" t="s">
        <v>473</v>
      </c>
      <c r="L1151" t="s">
        <v>472</v>
      </c>
      <c r="M1151" t="s">
        <v>471</v>
      </c>
      <c r="N1151" t="s">
        <v>470</v>
      </c>
      <c r="O1151" t="s">
        <v>469</v>
      </c>
      <c r="P1151" t="s">
        <v>468</v>
      </c>
      <c r="Q1151" t="s">
        <v>467</v>
      </c>
      <c r="R1151" t="s">
        <v>466</v>
      </c>
      <c r="S1151" t="s">
        <v>465</v>
      </c>
      <c r="T1151" t="s">
        <v>464</v>
      </c>
      <c r="U1151" t="s">
        <v>463</v>
      </c>
      <c r="V1151" t="s">
        <v>462</v>
      </c>
      <c r="W1151" t="s">
        <v>461</v>
      </c>
      <c r="X1151" t="s">
        <v>460</v>
      </c>
      <c r="Y1151" t="s">
        <v>459</v>
      </c>
      <c r="Z1151" t="s">
        <v>458</v>
      </c>
      <c r="AA1151" t="s">
        <v>457</v>
      </c>
      <c r="AB1151" t="s">
        <v>456</v>
      </c>
      <c r="AC1151" t="s">
        <v>455</v>
      </c>
      <c r="AD1151" t="s">
        <v>454</v>
      </c>
      <c r="AE1151" t="s">
        <v>453</v>
      </c>
      <c r="AF1151" t="s">
        <v>452</v>
      </c>
      <c r="AG1151" t="s">
        <v>451</v>
      </c>
      <c r="AH1151" t="s">
        <v>450</v>
      </c>
    </row>
    <row r="1152" spans="1:34">
      <c r="A1152" t="str">
        <f t="shared" si="37"/>
        <v>Pennsylvania</v>
      </c>
      <c r="B1152" t="s">
        <v>449</v>
      </c>
    </row>
    <row r="1153" spans="1:34">
      <c r="A1153" t="str">
        <f t="shared" si="37"/>
        <v>Pennsylvania</v>
      </c>
      <c r="B1153" t="s">
        <v>448</v>
      </c>
    </row>
    <row r="1154" spans="1:34">
      <c r="A1154" t="str">
        <f t="shared" si="37"/>
        <v>Pennsylvania</v>
      </c>
      <c r="B1154" t="s">
        <v>447</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c r="A1155" t="str">
        <f t="shared" si="37"/>
        <v>Pennsylvania</v>
      </c>
      <c r="B1155" t="s">
        <v>446</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c r="A1156" t="str">
        <f t="shared" si="37"/>
        <v>Pennsylvania</v>
      </c>
      <c r="B1156" t="s">
        <v>445</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c r="A1157" t="str">
        <f t="shared" si="37"/>
        <v>Pennsylvania</v>
      </c>
      <c r="B1157" t="s">
        <v>444</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c r="A1158" t="str">
        <f t="shared" si="37"/>
        <v>Pennsylvania</v>
      </c>
      <c r="B1158" t="s">
        <v>443</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c r="A1159" t="str">
        <f t="shared" si="37"/>
        <v>Pennsylvania</v>
      </c>
      <c r="B1159" t="s">
        <v>442</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c r="A1160" t="str">
        <f t="shared" si="37"/>
        <v>Pennsylvania</v>
      </c>
      <c r="B1160" t="s">
        <v>441</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c r="A1161" t="str">
        <f t="shared" si="37"/>
        <v>Pennsylvania</v>
      </c>
      <c r="B1161" t="s">
        <v>440</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c r="A1162" t="str">
        <f t="shared" si="37"/>
        <v>Pennsylvania</v>
      </c>
      <c r="B1162" t="s">
        <v>439</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c r="A1163" t="str">
        <f t="shared" si="37"/>
        <v>Pennsylvania</v>
      </c>
      <c r="B1163" t="s">
        <v>438</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c r="A1164" t="str">
        <f t="shared" si="37"/>
        <v>Pennsylvania</v>
      </c>
      <c r="B1164" t="s">
        <v>437</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c r="A1165" t="str">
        <f t="shared" si="37"/>
        <v>Pennsylvania</v>
      </c>
      <c r="B1165" t="s">
        <v>436</v>
      </c>
    </row>
    <row r="1166" spans="1:34">
      <c r="A1166" t="str">
        <f t="shared" si="37"/>
        <v>Pennsylvania</v>
      </c>
      <c r="B1166" t="s">
        <v>435</v>
      </c>
    </row>
    <row r="1167" spans="1:34">
      <c r="A1167" t="str">
        <f t="shared" si="37"/>
        <v>Pennsylvania</v>
      </c>
      <c r="B1167" t="s">
        <v>434</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c r="A1168" t="str">
        <f t="shared" si="37"/>
        <v>Pennsylvania</v>
      </c>
      <c r="B1168" t="s">
        <v>433</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c r="A1169" t="str">
        <f t="shared" si="37"/>
        <v>Pennsylvania</v>
      </c>
      <c r="B1169" t="s">
        <v>432</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c r="A1170" t="str">
        <f t="shared" si="37"/>
        <v>Pennsylvania</v>
      </c>
      <c r="B1170" t="s">
        <v>431</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c r="A1171" t="str">
        <f t="shared" si="37"/>
        <v>Pennsylvania</v>
      </c>
      <c r="B1171" t="s">
        <v>430</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c r="A1172" t="str">
        <f t="shared" si="37"/>
        <v>Pennsylvania</v>
      </c>
      <c r="B1172" t="s">
        <v>429</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c r="A1173" t="str">
        <f t="shared" si="37"/>
        <v>Pennsylvania</v>
      </c>
      <c r="B1173" t="s">
        <v>428</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c r="A1174" t="str">
        <f t="shared" si="37"/>
        <v>Pennsylvania</v>
      </c>
      <c r="B1174" t="s">
        <v>427</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c r="A1175" t="str">
        <f t="shared" si="37"/>
        <v>Pennsylvania</v>
      </c>
      <c r="B1175" t="s">
        <v>426</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c r="A1176" t="str">
        <f t="shared" si="37"/>
        <v>Pennsylvania</v>
      </c>
      <c r="B1176" t="s">
        <v>425</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c r="A1177" t="str">
        <f t="shared" si="37"/>
        <v>Pennsylvania</v>
      </c>
      <c r="B1177" t="s">
        <v>424</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c r="A1178" t="str">
        <f t="shared" si="37"/>
        <v>Pennsylvania</v>
      </c>
      <c r="B1178" t="s">
        <v>423</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c r="A1179" t="str">
        <f t="shared" si="37"/>
        <v>Pennsylvania</v>
      </c>
      <c r="B1179" t="s">
        <v>422</v>
      </c>
    </row>
    <row r="1180" spans="1:34">
      <c r="B1180" t="s">
        <v>495</v>
      </c>
    </row>
    <row r="1181" spans="1:34">
      <c r="A1181" t="str">
        <f>B1180</f>
        <v>Rhode Island</v>
      </c>
      <c r="B1181" t="s">
        <v>483</v>
      </c>
    </row>
    <row r="1182" spans="1:34">
      <c r="A1182" t="str">
        <f t="shared" ref="A1182:A1210" si="38">A1181</f>
        <v>Rhode Island</v>
      </c>
      <c r="B1182" t="s">
        <v>482</v>
      </c>
      <c r="C1182" t="s">
        <v>481</v>
      </c>
      <c r="D1182" t="s">
        <v>480</v>
      </c>
      <c r="E1182" t="s">
        <v>479</v>
      </c>
      <c r="F1182" t="s">
        <v>478</v>
      </c>
      <c r="G1182" t="s">
        <v>477</v>
      </c>
      <c r="H1182" t="s">
        <v>476</v>
      </c>
      <c r="I1182" t="s">
        <v>475</v>
      </c>
      <c r="J1182" t="s">
        <v>474</v>
      </c>
      <c r="K1182" t="s">
        <v>473</v>
      </c>
      <c r="L1182" t="s">
        <v>472</v>
      </c>
      <c r="M1182" t="s">
        <v>471</v>
      </c>
      <c r="N1182" t="s">
        <v>470</v>
      </c>
      <c r="O1182" t="s">
        <v>469</v>
      </c>
      <c r="P1182" t="s">
        <v>468</v>
      </c>
      <c r="Q1182" t="s">
        <v>467</v>
      </c>
      <c r="R1182" t="s">
        <v>466</v>
      </c>
      <c r="S1182" t="s">
        <v>465</v>
      </c>
      <c r="T1182" t="s">
        <v>464</v>
      </c>
      <c r="U1182" t="s">
        <v>463</v>
      </c>
      <c r="V1182" t="s">
        <v>462</v>
      </c>
      <c r="W1182" t="s">
        <v>461</v>
      </c>
      <c r="X1182" t="s">
        <v>460</v>
      </c>
      <c r="Y1182" t="s">
        <v>459</v>
      </c>
      <c r="Z1182" t="s">
        <v>458</v>
      </c>
      <c r="AA1182" t="s">
        <v>457</v>
      </c>
      <c r="AB1182" t="s">
        <v>456</v>
      </c>
      <c r="AC1182" t="s">
        <v>455</v>
      </c>
      <c r="AD1182" t="s">
        <v>454</v>
      </c>
      <c r="AE1182" t="s">
        <v>453</v>
      </c>
      <c r="AF1182" t="s">
        <v>452</v>
      </c>
      <c r="AG1182" t="s">
        <v>451</v>
      </c>
      <c r="AH1182" t="s">
        <v>450</v>
      </c>
    </row>
    <row r="1183" spans="1:34">
      <c r="A1183" t="str">
        <f t="shared" si="38"/>
        <v>Rhode Island</v>
      </c>
      <c r="B1183" t="s">
        <v>449</v>
      </c>
    </row>
    <row r="1184" spans="1:34">
      <c r="A1184" t="str">
        <f t="shared" si="38"/>
        <v>Rhode Island</v>
      </c>
      <c r="B1184" t="s">
        <v>448</v>
      </c>
    </row>
    <row r="1185" spans="1:34">
      <c r="A1185" t="str">
        <f t="shared" si="38"/>
        <v>Rhode Island</v>
      </c>
      <c r="B1185" t="s">
        <v>447</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c r="A1186" t="str">
        <f t="shared" si="38"/>
        <v>Rhode Island</v>
      </c>
      <c r="B1186" t="s">
        <v>446</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c r="A1187" t="str">
        <f t="shared" si="38"/>
        <v>Rhode Island</v>
      </c>
      <c r="B1187" t="s">
        <v>445</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c r="A1188" t="str">
        <f t="shared" si="38"/>
        <v>Rhode Island</v>
      </c>
      <c r="B1188" t="s">
        <v>444</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c r="A1189" t="str">
        <f t="shared" si="38"/>
        <v>Rhode Island</v>
      </c>
      <c r="B1189" t="s">
        <v>443</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c r="A1190" t="str">
        <f t="shared" si="38"/>
        <v>Rhode Island</v>
      </c>
      <c r="B1190" t="s">
        <v>442</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c r="A1191" t="str">
        <f t="shared" si="38"/>
        <v>Rhode Island</v>
      </c>
      <c r="B1191" t="s">
        <v>441</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c r="A1192" t="str">
        <f t="shared" si="38"/>
        <v>Rhode Island</v>
      </c>
      <c r="B1192" t="s">
        <v>440</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c r="A1193" t="str">
        <f t="shared" si="38"/>
        <v>Rhode Island</v>
      </c>
      <c r="B1193" t="s">
        <v>439</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c r="A1194" t="str">
        <f t="shared" si="38"/>
        <v>Rhode Island</v>
      </c>
      <c r="B1194" t="s">
        <v>438</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c r="A1195" t="str">
        <f t="shared" si="38"/>
        <v>Rhode Island</v>
      </c>
      <c r="B1195" t="s">
        <v>437</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c r="A1196" t="str">
        <f t="shared" si="38"/>
        <v>Rhode Island</v>
      </c>
      <c r="B1196" t="s">
        <v>436</v>
      </c>
    </row>
    <row r="1197" spans="1:34">
      <c r="A1197" t="str">
        <f t="shared" si="38"/>
        <v>Rhode Island</v>
      </c>
      <c r="B1197" t="s">
        <v>435</v>
      </c>
    </row>
    <row r="1198" spans="1:34">
      <c r="A1198" t="str">
        <f t="shared" si="38"/>
        <v>Rhode Island</v>
      </c>
      <c r="B1198" t="s">
        <v>434</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c r="A1199" t="str">
        <f t="shared" si="38"/>
        <v>Rhode Island</v>
      </c>
      <c r="B1199" t="s">
        <v>433</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c r="A1200" t="str">
        <f t="shared" si="38"/>
        <v>Rhode Island</v>
      </c>
      <c r="B1200" t="s">
        <v>432</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c r="A1201" t="str">
        <f t="shared" si="38"/>
        <v>Rhode Island</v>
      </c>
      <c r="B1201" t="s">
        <v>431</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c r="A1202" t="str">
        <f t="shared" si="38"/>
        <v>Rhode Island</v>
      </c>
      <c r="B1202" t="s">
        <v>430</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c r="A1203" t="str">
        <f t="shared" si="38"/>
        <v>Rhode Island</v>
      </c>
      <c r="B1203" t="s">
        <v>429</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c r="A1204" t="str">
        <f t="shared" si="38"/>
        <v>Rhode Island</v>
      </c>
      <c r="B1204" t="s">
        <v>428</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c r="A1205" t="str">
        <f t="shared" si="38"/>
        <v>Rhode Island</v>
      </c>
      <c r="B1205" t="s">
        <v>427</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c r="A1206" t="str">
        <f t="shared" si="38"/>
        <v>Rhode Island</v>
      </c>
      <c r="B1206" t="s">
        <v>426</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c r="A1207" t="str">
        <f t="shared" si="38"/>
        <v>Rhode Island</v>
      </c>
      <c r="B1207" t="s">
        <v>425</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c r="A1208" t="str">
        <f t="shared" si="38"/>
        <v>Rhode Island</v>
      </c>
      <c r="B1208" t="s">
        <v>424</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c r="A1209" t="str">
        <f t="shared" si="38"/>
        <v>Rhode Island</v>
      </c>
      <c r="B1209" t="s">
        <v>423</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c r="A1210" t="str">
        <f t="shared" si="38"/>
        <v>Rhode Island</v>
      </c>
      <c r="B1210" t="s">
        <v>422</v>
      </c>
    </row>
    <row r="1211" spans="1:34">
      <c r="B1211" t="s">
        <v>494</v>
      </c>
    </row>
    <row r="1212" spans="1:34">
      <c r="A1212" t="str">
        <f>B1211</f>
        <v>South Carolina</v>
      </c>
      <c r="B1212" t="s">
        <v>483</v>
      </c>
    </row>
    <row r="1213" spans="1:34">
      <c r="A1213" t="str">
        <f t="shared" ref="A1213:A1241" si="39">A1212</f>
        <v>South Carolina</v>
      </c>
      <c r="B1213" t="s">
        <v>482</v>
      </c>
      <c r="C1213" t="s">
        <v>481</v>
      </c>
      <c r="D1213" t="s">
        <v>480</v>
      </c>
      <c r="E1213" t="s">
        <v>479</v>
      </c>
      <c r="F1213" t="s">
        <v>478</v>
      </c>
      <c r="G1213" t="s">
        <v>477</v>
      </c>
      <c r="H1213" t="s">
        <v>476</v>
      </c>
      <c r="I1213" t="s">
        <v>475</v>
      </c>
      <c r="J1213" t="s">
        <v>474</v>
      </c>
      <c r="K1213" t="s">
        <v>473</v>
      </c>
      <c r="L1213" t="s">
        <v>472</v>
      </c>
      <c r="M1213" t="s">
        <v>471</v>
      </c>
      <c r="N1213" t="s">
        <v>470</v>
      </c>
      <c r="O1213" t="s">
        <v>469</v>
      </c>
      <c r="P1213" t="s">
        <v>468</v>
      </c>
      <c r="Q1213" t="s">
        <v>467</v>
      </c>
      <c r="R1213" t="s">
        <v>466</v>
      </c>
      <c r="S1213" t="s">
        <v>465</v>
      </c>
      <c r="T1213" t="s">
        <v>464</v>
      </c>
      <c r="U1213" t="s">
        <v>463</v>
      </c>
      <c r="V1213" t="s">
        <v>462</v>
      </c>
      <c r="W1213" t="s">
        <v>461</v>
      </c>
      <c r="X1213" t="s">
        <v>460</v>
      </c>
      <c r="Y1213" t="s">
        <v>459</v>
      </c>
      <c r="Z1213" t="s">
        <v>458</v>
      </c>
      <c r="AA1213" t="s">
        <v>457</v>
      </c>
      <c r="AB1213" t="s">
        <v>456</v>
      </c>
      <c r="AC1213" t="s">
        <v>455</v>
      </c>
      <c r="AD1213" t="s">
        <v>454</v>
      </c>
      <c r="AE1213" t="s">
        <v>453</v>
      </c>
      <c r="AF1213" t="s">
        <v>452</v>
      </c>
      <c r="AG1213" t="s">
        <v>451</v>
      </c>
      <c r="AH1213" t="s">
        <v>450</v>
      </c>
    </row>
    <row r="1214" spans="1:34">
      <c r="A1214" t="str">
        <f t="shared" si="39"/>
        <v>South Carolina</v>
      </c>
      <c r="B1214" t="s">
        <v>449</v>
      </c>
    </row>
    <row r="1215" spans="1:34">
      <c r="A1215" t="str">
        <f t="shared" si="39"/>
        <v>South Carolina</v>
      </c>
      <c r="B1215" t="s">
        <v>448</v>
      </c>
    </row>
    <row r="1216" spans="1:34">
      <c r="A1216" t="str">
        <f t="shared" si="39"/>
        <v>South Carolina</v>
      </c>
      <c r="B1216" t="s">
        <v>447</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c r="A1217" t="str">
        <f t="shared" si="39"/>
        <v>South Carolina</v>
      </c>
      <c r="B1217" t="s">
        <v>446</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c r="A1218" t="str">
        <f t="shared" si="39"/>
        <v>South Carolina</v>
      </c>
      <c r="B1218" t="s">
        <v>445</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c r="A1219" t="str">
        <f t="shared" si="39"/>
        <v>South Carolina</v>
      </c>
      <c r="B1219" t="s">
        <v>444</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c r="A1220" t="str">
        <f t="shared" si="39"/>
        <v>South Carolina</v>
      </c>
      <c r="B1220" t="s">
        <v>443</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c r="A1221" t="str">
        <f t="shared" si="39"/>
        <v>South Carolina</v>
      </c>
      <c r="B1221" t="s">
        <v>442</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c r="A1222" t="str">
        <f t="shared" si="39"/>
        <v>South Carolina</v>
      </c>
      <c r="B1222" t="s">
        <v>441</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c r="A1223" t="str">
        <f t="shared" si="39"/>
        <v>South Carolina</v>
      </c>
      <c r="B1223" t="s">
        <v>440</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c r="A1224" t="str">
        <f t="shared" si="39"/>
        <v>South Carolina</v>
      </c>
      <c r="B1224" t="s">
        <v>439</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c r="A1225" t="str">
        <f t="shared" si="39"/>
        <v>South Carolina</v>
      </c>
      <c r="B1225" t="s">
        <v>438</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c r="A1226" t="str">
        <f t="shared" si="39"/>
        <v>South Carolina</v>
      </c>
      <c r="B1226" t="s">
        <v>437</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c r="A1227" t="str">
        <f t="shared" si="39"/>
        <v>South Carolina</v>
      </c>
      <c r="B1227" t="s">
        <v>436</v>
      </c>
    </row>
    <row r="1228" spans="1:34">
      <c r="A1228" t="str">
        <f t="shared" si="39"/>
        <v>South Carolina</v>
      </c>
      <c r="B1228" t="s">
        <v>435</v>
      </c>
    </row>
    <row r="1229" spans="1:34">
      <c r="A1229" t="str">
        <f t="shared" si="39"/>
        <v>South Carolina</v>
      </c>
      <c r="B1229" t="s">
        <v>434</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c r="A1230" t="str">
        <f t="shared" si="39"/>
        <v>South Carolina</v>
      </c>
      <c r="B1230" t="s">
        <v>433</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c r="A1231" t="str">
        <f t="shared" si="39"/>
        <v>South Carolina</v>
      </c>
      <c r="B1231" t="s">
        <v>432</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c r="A1232" t="str">
        <f t="shared" si="39"/>
        <v>South Carolina</v>
      </c>
      <c r="B1232" t="s">
        <v>431</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c r="A1233" t="str">
        <f t="shared" si="39"/>
        <v>South Carolina</v>
      </c>
      <c r="B1233" t="s">
        <v>430</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c r="A1234" t="str">
        <f t="shared" si="39"/>
        <v>South Carolina</v>
      </c>
      <c r="B1234" t="s">
        <v>429</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c r="A1235" t="str">
        <f t="shared" si="39"/>
        <v>South Carolina</v>
      </c>
      <c r="B1235" t="s">
        <v>428</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c r="A1236" t="str">
        <f t="shared" si="39"/>
        <v>South Carolina</v>
      </c>
      <c r="B1236" t="s">
        <v>427</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c r="A1237" t="str">
        <f t="shared" si="39"/>
        <v>South Carolina</v>
      </c>
      <c r="B1237" t="s">
        <v>426</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c r="A1238" t="str">
        <f t="shared" si="39"/>
        <v>South Carolina</v>
      </c>
      <c r="B1238" t="s">
        <v>425</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c r="A1239" t="str">
        <f t="shared" si="39"/>
        <v>South Carolina</v>
      </c>
      <c r="B1239" t="s">
        <v>424</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c r="A1240" t="str">
        <f t="shared" si="39"/>
        <v>South Carolina</v>
      </c>
      <c r="B1240" t="s">
        <v>423</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c r="A1241" t="str">
        <f t="shared" si="39"/>
        <v>South Carolina</v>
      </c>
      <c r="B1241" t="s">
        <v>422</v>
      </c>
    </row>
    <row r="1242" spans="1:34">
      <c r="B1242" t="s">
        <v>493</v>
      </c>
    </row>
    <row r="1243" spans="1:34">
      <c r="A1243" t="str">
        <f>B1242</f>
        <v>South Dakota</v>
      </c>
      <c r="B1243" t="s">
        <v>483</v>
      </c>
    </row>
    <row r="1244" spans="1:34">
      <c r="A1244" t="str">
        <f t="shared" ref="A1244:A1272" si="40">A1243</f>
        <v>South Dakota</v>
      </c>
      <c r="B1244" t="s">
        <v>482</v>
      </c>
      <c r="C1244" t="s">
        <v>481</v>
      </c>
      <c r="D1244" t="s">
        <v>480</v>
      </c>
      <c r="E1244" t="s">
        <v>479</v>
      </c>
      <c r="F1244" t="s">
        <v>478</v>
      </c>
      <c r="G1244" t="s">
        <v>477</v>
      </c>
      <c r="H1244" t="s">
        <v>476</v>
      </c>
      <c r="I1244" t="s">
        <v>475</v>
      </c>
      <c r="J1244" t="s">
        <v>474</v>
      </c>
      <c r="K1244" t="s">
        <v>473</v>
      </c>
      <c r="L1244" t="s">
        <v>472</v>
      </c>
      <c r="M1244" t="s">
        <v>471</v>
      </c>
      <c r="N1244" t="s">
        <v>470</v>
      </c>
      <c r="O1244" t="s">
        <v>469</v>
      </c>
      <c r="P1244" t="s">
        <v>468</v>
      </c>
      <c r="Q1244" t="s">
        <v>467</v>
      </c>
      <c r="R1244" t="s">
        <v>466</v>
      </c>
      <c r="S1244" t="s">
        <v>465</v>
      </c>
      <c r="T1244" t="s">
        <v>464</v>
      </c>
      <c r="U1244" t="s">
        <v>463</v>
      </c>
      <c r="V1244" t="s">
        <v>462</v>
      </c>
      <c r="W1244" t="s">
        <v>461</v>
      </c>
      <c r="X1244" t="s">
        <v>460</v>
      </c>
      <c r="Y1244" t="s">
        <v>459</v>
      </c>
      <c r="Z1244" t="s">
        <v>458</v>
      </c>
      <c r="AA1244" t="s">
        <v>457</v>
      </c>
      <c r="AB1244" t="s">
        <v>456</v>
      </c>
      <c r="AC1244" t="s">
        <v>455</v>
      </c>
      <c r="AD1244" t="s">
        <v>454</v>
      </c>
      <c r="AE1244" t="s">
        <v>453</v>
      </c>
      <c r="AF1244" t="s">
        <v>452</v>
      </c>
      <c r="AG1244" t="s">
        <v>451</v>
      </c>
      <c r="AH1244" t="s">
        <v>450</v>
      </c>
    </row>
    <row r="1245" spans="1:34">
      <c r="A1245" t="str">
        <f t="shared" si="40"/>
        <v>South Dakota</v>
      </c>
      <c r="B1245" t="s">
        <v>449</v>
      </c>
    </row>
    <row r="1246" spans="1:34">
      <c r="A1246" t="str">
        <f t="shared" si="40"/>
        <v>South Dakota</v>
      </c>
      <c r="B1246" t="s">
        <v>448</v>
      </c>
    </row>
    <row r="1247" spans="1:34">
      <c r="A1247" t="str">
        <f t="shared" si="40"/>
        <v>South Dakota</v>
      </c>
      <c r="B1247" t="s">
        <v>447</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c r="A1248" t="str">
        <f t="shared" si="40"/>
        <v>South Dakota</v>
      </c>
      <c r="B1248" t="s">
        <v>446</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c r="A1249" t="str">
        <f t="shared" si="40"/>
        <v>South Dakota</v>
      </c>
      <c r="B1249" t="s">
        <v>445</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c r="A1250" t="str">
        <f t="shared" si="40"/>
        <v>South Dakota</v>
      </c>
      <c r="B1250" t="s">
        <v>444</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c r="A1251" t="str">
        <f t="shared" si="40"/>
        <v>South Dakota</v>
      </c>
      <c r="B1251" t="s">
        <v>443</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c r="A1252" t="str">
        <f t="shared" si="40"/>
        <v>South Dakota</v>
      </c>
      <c r="B1252" t="s">
        <v>442</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c r="A1253" t="str">
        <f t="shared" si="40"/>
        <v>South Dakota</v>
      </c>
      <c r="B1253" t="s">
        <v>441</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c r="A1254" t="str">
        <f t="shared" si="40"/>
        <v>South Dakota</v>
      </c>
      <c r="B1254" t="s">
        <v>440</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c r="A1255" t="str">
        <f t="shared" si="40"/>
        <v>South Dakota</v>
      </c>
      <c r="B1255" t="s">
        <v>439</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c r="A1256" t="str">
        <f t="shared" si="40"/>
        <v>South Dakota</v>
      </c>
      <c r="B1256" t="s">
        <v>438</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c r="A1257" t="str">
        <f t="shared" si="40"/>
        <v>South Dakota</v>
      </c>
      <c r="B1257" t="s">
        <v>437</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c r="A1258" t="str">
        <f t="shared" si="40"/>
        <v>South Dakota</v>
      </c>
      <c r="B1258" t="s">
        <v>436</v>
      </c>
    </row>
    <row r="1259" spans="1:34">
      <c r="A1259" t="str">
        <f t="shared" si="40"/>
        <v>South Dakota</v>
      </c>
      <c r="B1259" t="s">
        <v>435</v>
      </c>
    </row>
    <row r="1260" spans="1:34">
      <c r="A1260" t="str">
        <f t="shared" si="40"/>
        <v>South Dakota</v>
      </c>
      <c r="B1260" t="s">
        <v>434</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c r="A1261" t="str">
        <f t="shared" si="40"/>
        <v>South Dakota</v>
      </c>
      <c r="B1261" t="s">
        <v>433</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c r="A1262" t="str">
        <f t="shared" si="40"/>
        <v>South Dakota</v>
      </c>
      <c r="B1262" t="s">
        <v>432</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c r="A1263" t="str">
        <f t="shared" si="40"/>
        <v>South Dakota</v>
      </c>
      <c r="B1263" t="s">
        <v>431</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c r="A1264" t="str">
        <f t="shared" si="40"/>
        <v>South Dakota</v>
      </c>
      <c r="B1264" t="s">
        <v>430</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c r="A1265" t="str">
        <f t="shared" si="40"/>
        <v>South Dakota</v>
      </c>
      <c r="B1265" t="s">
        <v>429</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c r="A1266" t="str">
        <f t="shared" si="40"/>
        <v>South Dakota</v>
      </c>
      <c r="B1266" t="s">
        <v>428</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c r="A1267" t="str">
        <f t="shared" si="40"/>
        <v>South Dakota</v>
      </c>
      <c r="B1267" t="s">
        <v>427</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c r="A1268" t="str">
        <f t="shared" si="40"/>
        <v>South Dakota</v>
      </c>
      <c r="B1268" t="s">
        <v>426</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c r="A1269" t="str">
        <f t="shared" si="40"/>
        <v>South Dakota</v>
      </c>
      <c r="B1269" t="s">
        <v>425</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c r="A1270" t="str">
        <f t="shared" si="40"/>
        <v>South Dakota</v>
      </c>
      <c r="B1270" t="s">
        <v>424</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c r="A1271" t="str">
        <f t="shared" si="40"/>
        <v>South Dakota</v>
      </c>
      <c r="B1271" t="s">
        <v>423</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c r="A1272" t="str">
        <f t="shared" si="40"/>
        <v>South Dakota</v>
      </c>
      <c r="B1272" t="s">
        <v>422</v>
      </c>
    </row>
    <row r="1273" spans="1:34">
      <c r="B1273" t="s">
        <v>492</v>
      </c>
    </row>
    <row r="1274" spans="1:34">
      <c r="A1274" t="str">
        <f>B1273</f>
        <v>Tennessee</v>
      </c>
      <c r="B1274" t="s">
        <v>483</v>
      </c>
    </row>
    <row r="1275" spans="1:34">
      <c r="A1275" t="str">
        <f t="shared" ref="A1275:A1303" si="41">A1274</f>
        <v>Tennessee</v>
      </c>
      <c r="B1275" t="s">
        <v>482</v>
      </c>
      <c r="C1275" t="s">
        <v>481</v>
      </c>
      <c r="D1275" t="s">
        <v>480</v>
      </c>
      <c r="E1275" t="s">
        <v>479</v>
      </c>
      <c r="F1275" t="s">
        <v>478</v>
      </c>
      <c r="G1275" t="s">
        <v>477</v>
      </c>
      <c r="H1275" t="s">
        <v>476</v>
      </c>
      <c r="I1275" t="s">
        <v>475</v>
      </c>
      <c r="J1275" t="s">
        <v>474</v>
      </c>
      <c r="K1275" t="s">
        <v>473</v>
      </c>
      <c r="L1275" t="s">
        <v>472</v>
      </c>
      <c r="M1275" t="s">
        <v>471</v>
      </c>
      <c r="N1275" t="s">
        <v>470</v>
      </c>
      <c r="O1275" t="s">
        <v>469</v>
      </c>
      <c r="P1275" t="s">
        <v>468</v>
      </c>
      <c r="Q1275" t="s">
        <v>467</v>
      </c>
      <c r="R1275" t="s">
        <v>466</v>
      </c>
      <c r="S1275" t="s">
        <v>465</v>
      </c>
      <c r="T1275" t="s">
        <v>464</v>
      </c>
      <c r="U1275" t="s">
        <v>463</v>
      </c>
      <c r="V1275" t="s">
        <v>462</v>
      </c>
      <c r="W1275" t="s">
        <v>461</v>
      </c>
      <c r="X1275" t="s">
        <v>460</v>
      </c>
      <c r="Y1275" t="s">
        <v>459</v>
      </c>
      <c r="Z1275" t="s">
        <v>458</v>
      </c>
      <c r="AA1275" t="s">
        <v>457</v>
      </c>
      <c r="AB1275" t="s">
        <v>456</v>
      </c>
      <c r="AC1275" t="s">
        <v>455</v>
      </c>
      <c r="AD1275" t="s">
        <v>454</v>
      </c>
      <c r="AE1275" t="s">
        <v>453</v>
      </c>
      <c r="AF1275" t="s">
        <v>452</v>
      </c>
      <c r="AG1275" t="s">
        <v>451</v>
      </c>
      <c r="AH1275" t="s">
        <v>450</v>
      </c>
    </row>
    <row r="1276" spans="1:34">
      <c r="A1276" t="str">
        <f t="shared" si="41"/>
        <v>Tennessee</v>
      </c>
      <c r="B1276" t="s">
        <v>449</v>
      </c>
    </row>
    <row r="1277" spans="1:34">
      <c r="A1277" t="str">
        <f t="shared" si="41"/>
        <v>Tennessee</v>
      </c>
      <c r="B1277" t="s">
        <v>448</v>
      </c>
    </row>
    <row r="1278" spans="1:34">
      <c r="A1278" t="str">
        <f t="shared" si="41"/>
        <v>Tennessee</v>
      </c>
      <c r="B1278" t="s">
        <v>447</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c r="A1279" t="str">
        <f t="shared" si="41"/>
        <v>Tennessee</v>
      </c>
      <c r="B1279" t="s">
        <v>446</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c r="A1280" t="str">
        <f t="shared" si="41"/>
        <v>Tennessee</v>
      </c>
      <c r="B1280" t="s">
        <v>445</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c r="A1281" t="str">
        <f t="shared" si="41"/>
        <v>Tennessee</v>
      </c>
      <c r="B1281" t="s">
        <v>444</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c r="A1282" t="str">
        <f t="shared" si="41"/>
        <v>Tennessee</v>
      </c>
      <c r="B1282" t="s">
        <v>443</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c r="A1283" t="str">
        <f t="shared" si="41"/>
        <v>Tennessee</v>
      </c>
      <c r="B1283" t="s">
        <v>442</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c r="A1284" t="str">
        <f t="shared" si="41"/>
        <v>Tennessee</v>
      </c>
      <c r="B1284" t="s">
        <v>441</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c r="A1285" t="str">
        <f t="shared" si="41"/>
        <v>Tennessee</v>
      </c>
      <c r="B1285" t="s">
        <v>440</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c r="A1286" t="str">
        <f t="shared" si="41"/>
        <v>Tennessee</v>
      </c>
      <c r="B1286" t="s">
        <v>439</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c r="A1287" t="str">
        <f t="shared" si="41"/>
        <v>Tennessee</v>
      </c>
      <c r="B1287" t="s">
        <v>438</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c r="A1288" t="str">
        <f t="shared" si="41"/>
        <v>Tennessee</v>
      </c>
      <c r="B1288" t="s">
        <v>437</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c r="A1289" t="str">
        <f t="shared" si="41"/>
        <v>Tennessee</v>
      </c>
      <c r="B1289" t="s">
        <v>436</v>
      </c>
    </row>
    <row r="1290" spans="1:34">
      <c r="A1290" t="str">
        <f t="shared" si="41"/>
        <v>Tennessee</v>
      </c>
      <c r="B1290" t="s">
        <v>435</v>
      </c>
    </row>
    <row r="1291" spans="1:34">
      <c r="A1291" t="str">
        <f t="shared" si="41"/>
        <v>Tennessee</v>
      </c>
      <c r="B1291" t="s">
        <v>434</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c r="A1292" t="str">
        <f t="shared" si="41"/>
        <v>Tennessee</v>
      </c>
      <c r="B1292" t="s">
        <v>433</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c r="A1293" t="str">
        <f t="shared" si="41"/>
        <v>Tennessee</v>
      </c>
      <c r="B1293" t="s">
        <v>432</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c r="A1294" t="str">
        <f t="shared" si="41"/>
        <v>Tennessee</v>
      </c>
      <c r="B1294" t="s">
        <v>431</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c r="A1295" t="str">
        <f t="shared" si="41"/>
        <v>Tennessee</v>
      </c>
      <c r="B1295" t="s">
        <v>430</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c r="A1296" t="str">
        <f t="shared" si="41"/>
        <v>Tennessee</v>
      </c>
      <c r="B1296" t="s">
        <v>429</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c r="A1297" t="str">
        <f t="shared" si="41"/>
        <v>Tennessee</v>
      </c>
      <c r="B1297" t="s">
        <v>428</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c r="A1298" t="str">
        <f t="shared" si="41"/>
        <v>Tennessee</v>
      </c>
      <c r="B1298" t="s">
        <v>427</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c r="A1299" t="str">
        <f t="shared" si="41"/>
        <v>Tennessee</v>
      </c>
      <c r="B1299" t="s">
        <v>426</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c r="A1300" t="str">
        <f t="shared" si="41"/>
        <v>Tennessee</v>
      </c>
      <c r="B1300" t="s">
        <v>425</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c r="A1301" t="str">
        <f t="shared" si="41"/>
        <v>Tennessee</v>
      </c>
      <c r="B1301" t="s">
        <v>424</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c r="A1302" t="str">
        <f t="shared" si="41"/>
        <v>Tennessee</v>
      </c>
      <c r="B1302" t="s">
        <v>423</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c r="A1303" t="str">
        <f t="shared" si="41"/>
        <v>Tennessee</v>
      </c>
      <c r="B1303" t="s">
        <v>422</v>
      </c>
    </row>
    <row r="1304" spans="1:34">
      <c r="B1304" t="s">
        <v>491</v>
      </c>
    </row>
    <row r="1305" spans="1:34">
      <c r="A1305" t="str">
        <f>B1304</f>
        <v>Texas</v>
      </c>
      <c r="B1305" t="s">
        <v>483</v>
      </c>
    </row>
    <row r="1306" spans="1:34">
      <c r="A1306" t="str">
        <f t="shared" ref="A1306:A1334" si="42">A1305</f>
        <v>Texas</v>
      </c>
      <c r="B1306" t="s">
        <v>482</v>
      </c>
      <c r="C1306" t="s">
        <v>481</v>
      </c>
      <c r="D1306" t="s">
        <v>480</v>
      </c>
      <c r="E1306" t="s">
        <v>479</v>
      </c>
      <c r="F1306" t="s">
        <v>478</v>
      </c>
      <c r="G1306" t="s">
        <v>477</v>
      </c>
      <c r="H1306" t="s">
        <v>476</v>
      </c>
      <c r="I1306" t="s">
        <v>475</v>
      </c>
      <c r="J1306" t="s">
        <v>474</v>
      </c>
      <c r="K1306" t="s">
        <v>473</v>
      </c>
      <c r="L1306" t="s">
        <v>472</v>
      </c>
      <c r="M1306" t="s">
        <v>471</v>
      </c>
      <c r="N1306" t="s">
        <v>470</v>
      </c>
      <c r="O1306" t="s">
        <v>469</v>
      </c>
      <c r="P1306" t="s">
        <v>468</v>
      </c>
      <c r="Q1306" t="s">
        <v>467</v>
      </c>
      <c r="R1306" t="s">
        <v>466</v>
      </c>
      <c r="S1306" t="s">
        <v>465</v>
      </c>
      <c r="T1306" t="s">
        <v>464</v>
      </c>
      <c r="U1306" t="s">
        <v>463</v>
      </c>
      <c r="V1306" t="s">
        <v>462</v>
      </c>
      <c r="W1306" t="s">
        <v>461</v>
      </c>
      <c r="X1306" t="s">
        <v>460</v>
      </c>
      <c r="Y1306" t="s">
        <v>459</v>
      </c>
      <c r="Z1306" t="s">
        <v>458</v>
      </c>
      <c r="AA1306" t="s">
        <v>457</v>
      </c>
      <c r="AB1306" t="s">
        <v>456</v>
      </c>
      <c r="AC1306" t="s">
        <v>455</v>
      </c>
      <c r="AD1306" t="s">
        <v>454</v>
      </c>
      <c r="AE1306" t="s">
        <v>453</v>
      </c>
      <c r="AF1306" t="s">
        <v>452</v>
      </c>
      <c r="AG1306" t="s">
        <v>451</v>
      </c>
      <c r="AH1306" t="s">
        <v>450</v>
      </c>
    </row>
    <row r="1307" spans="1:34">
      <c r="A1307" t="str">
        <f t="shared" si="42"/>
        <v>Texas</v>
      </c>
      <c r="B1307" t="s">
        <v>449</v>
      </c>
    </row>
    <row r="1308" spans="1:34">
      <c r="A1308" t="str">
        <f t="shared" si="42"/>
        <v>Texas</v>
      </c>
      <c r="B1308" t="s">
        <v>448</v>
      </c>
    </row>
    <row r="1309" spans="1:34">
      <c r="A1309" t="str">
        <f t="shared" si="42"/>
        <v>Texas</v>
      </c>
      <c r="B1309" t="s">
        <v>447</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c r="A1310" t="str">
        <f t="shared" si="42"/>
        <v>Texas</v>
      </c>
      <c r="B1310" t="s">
        <v>446</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c r="A1311" t="str">
        <f t="shared" si="42"/>
        <v>Texas</v>
      </c>
      <c r="B1311" t="s">
        <v>445</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c r="A1312" t="str">
        <f t="shared" si="42"/>
        <v>Texas</v>
      </c>
      <c r="B1312" t="s">
        <v>444</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c r="A1313" t="str">
        <f t="shared" si="42"/>
        <v>Texas</v>
      </c>
      <c r="B1313" t="s">
        <v>443</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c r="A1314" t="str">
        <f t="shared" si="42"/>
        <v>Texas</v>
      </c>
      <c r="B1314" t="s">
        <v>442</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c r="A1315" t="str">
        <f t="shared" si="42"/>
        <v>Texas</v>
      </c>
      <c r="B1315" t="s">
        <v>441</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c r="A1316" t="str">
        <f t="shared" si="42"/>
        <v>Texas</v>
      </c>
      <c r="B1316" t="s">
        <v>440</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c r="A1317" t="str">
        <f t="shared" si="42"/>
        <v>Texas</v>
      </c>
      <c r="B1317" t="s">
        <v>439</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c r="A1318" t="str">
        <f t="shared" si="42"/>
        <v>Texas</v>
      </c>
      <c r="B1318" t="s">
        <v>438</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c r="A1319" t="str">
        <f t="shared" si="42"/>
        <v>Texas</v>
      </c>
      <c r="B1319" t="s">
        <v>437</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c r="A1320" t="str">
        <f t="shared" si="42"/>
        <v>Texas</v>
      </c>
      <c r="B1320" t="s">
        <v>436</v>
      </c>
    </row>
    <row r="1321" spans="1:34">
      <c r="A1321" t="str">
        <f t="shared" si="42"/>
        <v>Texas</v>
      </c>
      <c r="B1321" t="s">
        <v>435</v>
      </c>
    </row>
    <row r="1322" spans="1:34">
      <c r="A1322" t="str">
        <f t="shared" si="42"/>
        <v>Texas</v>
      </c>
      <c r="B1322" t="s">
        <v>434</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c r="A1323" t="str">
        <f t="shared" si="42"/>
        <v>Texas</v>
      </c>
      <c r="B1323" t="s">
        <v>433</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c r="A1324" t="str">
        <f t="shared" si="42"/>
        <v>Texas</v>
      </c>
      <c r="B1324" t="s">
        <v>432</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c r="A1325" t="str">
        <f t="shared" si="42"/>
        <v>Texas</v>
      </c>
      <c r="B1325" t="s">
        <v>431</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c r="A1326" t="str">
        <f t="shared" si="42"/>
        <v>Texas</v>
      </c>
      <c r="B1326" t="s">
        <v>430</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c r="A1327" t="str">
        <f t="shared" si="42"/>
        <v>Texas</v>
      </c>
      <c r="B1327" t="s">
        <v>429</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c r="A1328" t="str">
        <f t="shared" si="42"/>
        <v>Texas</v>
      </c>
      <c r="B1328" t="s">
        <v>428</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c r="A1329" t="str">
        <f t="shared" si="42"/>
        <v>Texas</v>
      </c>
      <c r="B1329" t="s">
        <v>427</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c r="A1330" t="str">
        <f t="shared" si="42"/>
        <v>Texas</v>
      </c>
      <c r="B1330" t="s">
        <v>426</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c r="A1331" t="str">
        <f t="shared" si="42"/>
        <v>Texas</v>
      </c>
      <c r="B1331" t="s">
        <v>425</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c r="A1332" t="str">
        <f t="shared" si="42"/>
        <v>Texas</v>
      </c>
      <c r="B1332" t="s">
        <v>424</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c r="A1333" t="str">
        <f t="shared" si="42"/>
        <v>Texas</v>
      </c>
      <c r="B1333" t="s">
        <v>423</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c r="A1334" t="str">
        <f t="shared" si="42"/>
        <v>Texas</v>
      </c>
      <c r="B1334" t="s">
        <v>422</v>
      </c>
    </row>
    <row r="1335" spans="1:34">
      <c r="B1335" t="s">
        <v>490</v>
      </c>
    </row>
    <row r="1336" spans="1:34">
      <c r="A1336" t="str">
        <f>B1335</f>
        <v>Utah</v>
      </c>
      <c r="B1336" t="s">
        <v>483</v>
      </c>
    </row>
    <row r="1337" spans="1:34">
      <c r="A1337" t="str">
        <f t="shared" ref="A1337:A1365" si="43">A1336</f>
        <v>Utah</v>
      </c>
      <c r="B1337" t="s">
        <v>482</v>
      </c>
      <c r="C1337" t="s">
        <v>481</v>
      </c>
      <c r="D1337" t="s">
        <v>480</v>
      </c>
      <c r="E1337" t="s">
        <v>479</v>
      </c>
      <c r="F1337" t="s">
        <v>478</v>
      </c>
      <c r="G1337" t="s">
        <v>477</v>
      </c>
      <c r="H1337" t="s">
        <v>476</v>
      </c>
      <c r="I1337" t="s">
        <v>475</v>
      </c>
      <c r="J1337" t="s">
        <v>474</v>
      </c>
      <c r="K1337" t="s">
        <v>473</v>
      </c>
      <c r="L1337" t="s">
        <v>472</v>
      </c>
      <c r="M1337" t="s">
        <v>471</v>
      </c>
      <c r="N1337" t="s">
        <v>470</v>
      </c>
      <c r="O1337" t="s">
        <v>469</v>
      </c>
      <c r="P1337" t="s">
        <v>468</v>
      </c>
      <c r="Q1337" t="s">
        <v>467</v>
      </c>
      <c r="R1337" t="s">
        <v>466</v>
      </c>
      <c r="S1337" t="s">
        <v>465</v>
      </c>
      <c r="T1337" t="s">
        <v>464</v>
      </c>
      <c r="U1337" t="s">
        <v>463</v>
      </c>
      <c r="V1337" t="s">
        <v>462</v>
      </c>
      <c r="W1337" t="s">
        <v>461</v>
      </c>
      <c r="X1337" t="s">
        <v>460</v>
      </c>
      <c r="Y1337" t="s">
        <v>459</v>
      </c>
      <c r="Z1337" t="s">
        <v>458</v>
      </c>
      <c r="AA1337" t="s">
        <v>457</v>
      </c>
      <c r="AB1337" t="s">
        <v>456</v>
      </c>
      <c r="AC1337" t="s">
        <v>455</v>
      </c>
      <c r="AD1337" t="s">
        <v>454</v>
      </c>
      <c r="AE1337" t="s">
        <v>453</v>
      </c>
      <c r="AF1337" t="s">
        <v>452</v>
      </c>
      <c r="AG1337" t="s">
        <v>451</v>
      </c>
      <c r="AH1337" t="s">
        <v>450</v>
      </c>
    </row>
    <row r="1338" spans="1:34">
      <c r="A1338" t="str">
        <f t="shared" si="43"/>
        <v>Utah</v>
      </c>
      <c r="B1338" t="s">
        <v>449</v>
      </c>
    </row>
    <row r="1339" spans="1:34">
      <c r="A1339" t="str">
        <f t="shared" si="43"/>
        <v>Utah</v>
      </c>
      <c r="B1339" t="s">
        <v>448</v>
      </c>
    </row>
    <row r="1340" spans="1:34">
      <c r="A1340" t="str">
        <f t="shared" si="43"/>
        <v>Utah</v>
      </c>
      <c r="B1340" t="s">
        <v>447</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c r="A1341" t="str">
        <f t="shared" si="43"/>
        <v>Utah</v>
      </c>
      <c r="B1341" t="s">
        <v>446</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c r="A1342" t="str">
        <f t="shared" si="43"/>
        <v>Utah</v>
      </c>
      <c r="B1342" t="s">
        <v>445</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c r="A1343" t="str">
        <f t="shared" si="43"/>
        <v>Utah</v>
      </c>
      <c r="B1343" t="s">
        <v>444</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c r="A1344" t="str">
        <f t="shared" si="43"/>
        <v>Utah</v>
      </c>
      <c r="B1344" t="s">
        <v>443</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c r="A1345" t="str">
        <f t="shared" si="43"/>
        <v>Utah</v>
      </c>
      <c r="B1345" t="s">
        <v>442</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c r="A1346" t="str">
        <f t="shared" si="43"/>
        <v>Utah</v>
      </c>
      <c r="B1346" t="s">
        <v>441</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c r="A1347" t="str">
        <f t="shared" si="43"/>
        <v>Utah</v>
      </c>
      <c r="B1347" t="s">
        <v>440</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c r="A1348" t="str">
        <f t="shared" si="43"/>
        <v>Utah</v>
      </c>
      <c r="B1348" t="s">
        <v>439</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c r="A1349" t="str">
        <f t="shared" si="43"/>
        <v>Utah</v>
      </c>
      <c r="B1349" t="s">
        <v>438</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c r="A1350" t="str">
        <f t="shared" si="43"/>
        <v>Utah</v>
      </c>
      <c r="B1350" t="s">
        <v>437</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c r="A1351" t="str">
        <f t="shared" si="43"/>
        <v>Utah</v>
      </c>
      <c r="B1351" t="s">
        <v>436</v>
      </c>
    </row>
    <row r="1352" spans="1:34">
      <c r="A1352" t="str">
        <f t="shared" si="43"/>
        <v>Utah</v>
      </c>
      <c r="B1352" t="s">
        <v>435</v>
      </c>
    </row>
    <row r="1353" spans="1:34">
      <c r="A1353" t="str">
        <f t="shared" si="43"/>
        <v>Utah</v>
      </c>
      <c r="B1353" t="s">
        <v>434</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c r="A1354" t="str">
        <f t="shared" si="43"/>
        <v>Utah</v>
      </c>
      <c r="B1354" t="s">
        <v>433</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c r="A1355" t="str">
        <f t="shared" si="43"/>
        <v>Utah</v>
      </c>
      <c r="B1355" t="s">
        <v>432</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c r="A1356" t="str">
        <f t="shared" si="43"/>
        <v>Utah</v>
      </c>
      <c r="B1356" t="s">
        <v>431</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c r="A1357" t="str">
        <f t="shared" si="43"/>
        <v>Utah</v>
      </c>
      <c r="B1357" t="s">
        <v>430</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c r="A1358" t="str">
        <f t="shared" si="43"/>
        <v>Utah</v>
      </c>
      <c r="B1358" t="s">
        <v>429</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c r="A1359" t="str">
        <f t="shared" si="43"/>
        <v>Utah</v>
      </c>
      <c r="B1359" t="s">
        <v>428</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c r="A1360" t="str">
        <f t="shared" si="43"/>
        <v>Utah</v>
      </c>
      <c r="B1360" t="s">
        <v>427</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c r="A1361" t="str">
        <f t="shared" si="43"/>
        <v>Utah</v>
      </c>
      <c r="B1361" t="s">
        <v>426</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c r="A1362" t="str">
        <f t="shared" si="43"/>
        <v>Utah</v>
      </c>
      <c r="B1362" t="s">
        <v>425</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c r="A1363" t="str">
        <f t="shared" si="43"/>
        <v>Utah</v>
      </c>
      <c r="B1363" t="s">
        <v>424</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c r="A1364" t="str">
        <f t="shared" si="43"/>
        <v>Utah</v>
      </c>
      <c r="B1364" t="s">
        <v>423</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c r="A1365" t="str">
        <f t="shared" si="43"/>
        <v>Utah</v>
      </c>
      <c r="B1365" t="s">
        <v>422</v>
      </c>
    </row>
    <row r="1366" spans="1:34">
      <c r="B1366" t="s">
        <v>489</v>
      </c>
    </row>
    <row r="1367" spans="1:34">
      <c r="A1367" t="str">
        <f>B1366</f>
        <v>Vermont</v>
      </c>
      <c r="B1367" t="s">
        <v>483</v>
      </c>
    </row>
    <row r="1368" spans="1:34">
      <c r="A1368" t="str">
        <f t="shared" ref="A1368:A1396" si="44">A1367</f>
        <v>Vermont</v>
      </c>
      <c r="B1368" t="s">
        <v>482</v>
      </c>
      <c r="C1368" t="s">
        <v>481</v>
      </c>
      <c r="D1368" t="s">
        <v>480</v>
      </c>
      <c r="E1368" t="s">
        <v>479</v>
      </c>
      <c r="F1368" t="s">
        <v>478</v>
      </c>
      <c r="G1368" t="s">
        <v>477</v>
      </c>
      <c r="H1368" t="s">
        <v>476</v>
      </c>
      <c r="I1368" t="s">
        <v>475</v>
      </c>
      <c r="J1368" t="s">
        <v>474</v>
      </c>
      <c r="K1368" t="s">
        <v>473</v>
      </c>
      <c r="L1368" t="s">
        <v>472</v>
      </c>
      <c r="M1368" t="s">
        <v>471</v>
      </c>
      <c r="N1368" t="s">
        <v>470</v>
      </c>
      <c r="O1368" t="s">
        <v>469</v>
      </c>
      <c r="P1368" t="s">
        <v>468</v>
      </c>
      <c r="Q1368" t="s">
        <v>467</v>
      </c>
      <c r="R1368" t="s">
        <v>466</v>
      </c>
      <c r="S1368" t="s">
        <v>465</v>
      </c>
      <c r="T1368" t="s">
        <v>464</v>
      </c>
      <c r="U1368" t="s">
        <v>463</v>
      </c>
      <c r="V1368" t="s">
        <v>462</v>
      </c>
      <c r="W1368" t="s">
        <v>461</v>
      </c>
      <c r="X1368" t="s">
        <v>460</v>
      </c>
      <c r="Y1368" t="s">
        <v>459</v>
      </c>
      <c r="Z1368" t="s">
        <v>458</v>
      </c>
      <c r="AA1368" t="s">
        <v>457</v>
      </c>
      <c r="AB1368" t="s">
        <v>456</v>
      </c>
      <c r="AC1368" t="s">
        <v>455</v>
      </c>
      <c r="AD1368" t="s">
        <v>454</v>
      </c>
      <c r="AE1368" t="s">
        <v>453</v>
      </c>
      <c r="AF1368" t="s">
        <v>452</v>
      </c>
      <c r="AG1368" t="s">
        <v>451</v>
      </c>
      <c r="AH1368" t="s">
        <v>450</v>
      </c>
    </row>
    <row r="1369" spans="1:34">
      <c r="A1369" t="str">
        <f t="shared" si="44"/>
        <v>Vermont</v>
      </c>
      <c r="B1369" t="s">
        <v>449</v>
      </c>
    </row>
    <row r="1370" spans="1:34">
      <c r="A1370" t="str">
        <f t="shared" si="44"/>
        <v>Vermont</v>
      </c>
      <c r="B1370" t="s">
        <v>448</v>
      </c>
    </row>
    <row r="1371" spans="1:34">
      <c r="A1371" t="str">
        <f t="shared" si="44"/>
        <v>Vermont</v>
      </c>
      <c r="B1371" t="s">
        <v>447</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c r="A1372" t="str">
        <f t="shared" si="44"/>
        <v>Vermont</v>
      </c>
      <c r="B1372" t="s">
        <v>446</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c r="A1373" t="str">
        <f t="shared" si="44"/>
        <v>Vermont</v>
      </c>
      <c r="B1373" t="s">
        <v>445</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c r="A1374" t="str">
        <f t="shared" si="44"/>
        <v>Vermont</v>
      </c>
      <c r="B1374" t="s">
        <v>444</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c r="A1375" t="str">
        <f t="shared" si="44"/>
        <v>Vermont</v>
      </c>
      <c r="B1375" t="s">
        <v>443</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c r="A1376" t="str">
        <f t="shared" si="44"/>
        <v>Vermont</v>
      </c>
      <c r="B1376" t="s">
        <v>442</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c r="A1377" t="str">
        <f t="shared" si="44"/>
        <v>Vermont</v>
      </c>
      <c r="B1377" t="s">
        <v>441</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c r="A1378" t="str">
        <f t="shared" si="44"/>
        <v>Vermont</v>
      </c>
      <c r="B1378" t="s">
        <v>440</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c r="A1379" t="str">
        <f t="shared" si="44"/>
        <v>Vermont</v>
      </c>
      <c r="B1379" t="s">
        <v>439</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c r="A1380" t="str">
        <f t="shared" si="44"/>
        <v>Vermont</v>
      </c>
      <c r="B1380" t="s">
        <v>438</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c r="A1381" t="str">
        <f t="shared" si="44"/>
        <v>Vermont</v>
      </c>
      <c r="B1381" t="s">
        <v>437</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c r="A1382" t="str">
        <f t="shared" si="44"/>
        <v>Vermont</v>
      </c>
      <c r="B1382" t="s">
        <v>436</v>
      </c>
    </row>
    <row r="1383" spans="1:34">
      <c r="A1383" t="str">
        <f t="shared" si="44"/>
        <v>Vermont</v>
      </c>
      <c r="B1383" t="s">
        <v>435</v>
      </c>
    </row>
    <row r="1384" spans="1:34">
      <c r="A1384" t="str">
        <f t="shared" si="44"/>
        <v>Vermont</v>
      </c>
      <c r="B1384" t="s">
        <v>434</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c r="A1385" t="str">
        <f t="shared" si="44"/>
        <v>Vermont</v>
      </c>
      <c r="B1385" t="s">
        <v>433</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c r="A1386" t="str">
        <f t="shared" si="44"/>
        <v>Vermont</v>
      </c>
      <c r="B1386" t="s">
        <v>432</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c r="A1387" t="str">
        <f t="shared" si="44"/>
        <v>Vermont</v>
      </c>
      <c r="B1387" t="s">
        <v>431</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c r="A1388" t="str">
        <f t="shared" si="44"/>
        <v>Vermont</v>
      </c>
      <c r="B1388" t="s">
        <v>430</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c r="A1389" t="str">
        <f t="shared" si="44"/>
        <v>Vermont</v>
      </c>
      <c r="B1389" t="s">
        <v>429</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c r="A1390" t="str">
        <f t="shared" si="44"/>
        <v>Vermont</v>
      </c>
      <c r="B1390" t="s">
        <v>428</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c r="A1391" t="str">
        <f t="shared" si="44"/>
        <v>Vermont</v>
      </c>
      <c r="B1391" t="s">
        <v>427</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c r="A1392" t="str">
        <f t="shared" si="44"/>
        <v>Vermont</v>
      </c>
      <c r="B1392" t="s">
        <v>426</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c r="A1393" t="str">
        <f t="shared" si="44"/>
        <v>Vermont</v>
      </c>
      <c r="B1393" t="s">
        <v>425</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c r="A1394" t="str">
        <f t="shared" si="44"/>
        <v>Vermont</v>
      </c>
      <c r="B1394" t="s">
        <v>424</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c r="A1395" t="str">
        <f t="shared" si="44"/>
        <v>Vermont</v>
      </c>
      <c r="B1395" t="s">
        <v>423</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c r="A1396" t="str">
        <f t="shared" si="44"/>
        <v>Vermont</v>
      </c>
      <c r="B1396" t="s">
        <v>422</v>
      </c>
    </row>
    <row r="1397" spans="1:34">
      <c r="B1397" t="s">
        <v>488</v>
      </c>
    </row>
    <row r="1398" spans="1:34">
      <c r="A1398" t="str">
        <f>B1397</f>
        <v>Virginia</v>
      </c>
      <c r="B1398" t="s">
        <v>483</v>
      </c>
    </row>
    <row r="1399" spans="1:34">
      <c r="A1399" t="str">
        <f t="shared" ref="A1399:A1427" si="45">A1398</f>
        <v>Virginia</v>
      </c>
      <c r="B1399" t="s">
        <v>482</v>
      </c>
      <c r="C1399" t="s">
        <v>481</v>
      </c>
      <c r="D1399" t="s">
        <v>480</v>
      </c>
      <c r="E1399" t="s">
        <v>479</v>
      </c>
      <c r="F1399" t="s">
        <v>478</v>
      </c>
      <c r="G1399" t="s">
        <v>477</v>
      </c>
      <c r="H1399" t="s">
        <v>476</v>
      </c>
      <c r="I1399" t="s">
        <v>475</v>
      </c>
      <c r="J1399" t="s">
        <v>474</v>
      </c>
      <c r="K1399" t="s">
        <v>473</v>
      </c>
      <c r="L1399" t="s">
        <v>472</v>
      </c>
      <c r="M1399" t="s">
        <v>471</v>
      </c>
      <c r="N1399" t="s">
        <v>470</v>
      </c>
      <c r="O1399" t="s">
        <v>469</v>
      </c>
      <c r="P1399" t="s">
        <v>468</v>
      </c>
      <c r="Q1399" t="s">
        <v>467</v>
      </c>
      <c r="R1399" t="s">
        <v>466</v>
      </c>
      <c r="S1399" t="s">
        <v>465</v>
      </c>
      <c r="T1399" t="s">
        <v>464</v>
      </c>
      <c r="U1399" t="s">
        <v>463</v>
      </c>
      <c r="V1399" t="s">
        <v>462</v>
      </c>
      <c r="W1399" t="s">
        <v>461</v>
      </c>
      <c r="X1399" t="s">
        <v>460</v>
      </c>
      <c r="Y1399" t="s">
        <v>459</v>
      </c>
      <c r="Z1399" t="s">
        <v>458</v>
      </c>
      <c r="AA1399" t="s">
        <v>457</v>
      </c>
      <c r="AB1399" t="s">
        <v>456</v>
      </c>
      <c r="AC1399" t="s">
        <v>455</v>
      </c>
      <c r="AD1399" t="s">
        <v>454</v>
      </c>
      <c r="AE1399" t="s">
        <v>453</v>
      </c>
      <c r="AF1399" t="s">
        <v>452</v>
      </c>
      <c r="AG1399" t="s">
        <v>451</v>
      </c>
      <c r="AH1399" t="s">
        <v>450</v>
      </c>
    </row>
    <row r="1400" spans="1:34">
      <c r="A1400" t="str">
        <f t="shared" si="45"/>
        <v>Virginia</v>
      </c>
      <c r="B1400" t="s">
        <v>449</v>
      </c>
    </row>
    <row r="1401" spans="1:34">
      <c r="A1401" t="str">
        <f t="shared" si="45"/>
        <v>Virginia</v>
      </c>
      <c r="B1401" t="s">
        <v>448</v>
      </c>
    </row>
    <row r="1402" spans="1:34">
      <c r="A1402" t="str">
        <f t="shared" si="45"/>
        <v>Virginia</v>
      </c>
      <c r="B1402" t="s">
        <v>447</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c r="A1403" t="str">
        <f t="shared" si="45"/>
        <v>Virginia</v>
      </c>
      <c r="B1403" t="s">
        <v>446</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c r="A1404" t="str">
        <f t="shared" si="45"/>
        <v>Virginia</v>
      </c>
      <c r="B1404" t="s">
        <v>445</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c r="A1405" t="str">
        <f t="shared" si="45"/>
        <v>Virginia</v>
      </c>
      <c r="B1405" t="s">
        <v>444</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c r="A1406" t="str">
        <f t="shared" si="45"/>
        <v>Virginia</v>
      </c>
      <c r="B1406" t="s">
        <v>443</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c r="A1407" t="str">
        <f t="shared" si="45"/>
        <v>Virginia</v>
      </c>
      <c r="B1407" t="s">
        <v>442</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c r="A1408" t="str">
        <f t="shared" si="45"/>
        <v>Virginia</v>
      </c>
      <c r="B1408" t="s">
        <v>441</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c r="A1409" t="str">
        <f t="shared" si="45"/>
        <v>Virginia</v>
      </c>
      <c r="B1409" t="s">
        <v>440</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c r="A1410" t="str">
        <f t="shared" si="45"/>
        <v>Virginia</v>
      </c>
      <c r="B1410" t="s">
        <v>439</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c r="A1411" t="str">
        <f t="shared" si="45"/>
        <v>Virginia</v>
      </c>
      <c r="B1411" t="s">
        <v>438</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c r="A1412" t="str">
        <f t="shared" si="45"/>
        <v>Virginia</v>
      </c>
      <c r="B1412" t="s">
        <v>437</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c r="A1413" t="str">
        <f t="shared" si="45"/>
        <v>Virginia</v>
      </c>
      <c r="B1413" t="s">
        <v>436</v>
      </c>
    </row>
    <row r="1414" spans="1:34">
      <c r="A1414" t="str">
        <f t="shared" si="45"/>
        <v>Virginia</v>
      </c>
      <c r="B1414" t="s">
        <v>435</v>
      </c>
    </row>
    <row r="1415" spans="1:34">
      <c r="A1415" t="str">
        <f t="shared" si="45"/>
        <v>Virginia</v>
      </c>
      <c r="B1415" t="s">
        <v>434</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c r="A1416" t="str">
        <f t="shared" si="45"/>
        <v>Virginia</v>
      </c>
      <c r="B1416" t="s">
        <v>433</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c r="A1417" t="str">
        <f t="shared" si="45"/>
        <v>Virginia</v>
      </c>
      <c r="B1417" t="s">
        <v>432</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c r="A1418" t="str">
        <f t="shared" si="45"/>
        <v>Virginia</v>
      </c>
      <c r="B1418" t="s">
        <v>431</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c r="A1419" t="str">
        <f t="shared" si="45"/>
        <v>Virginia</v>
      </c>
      <c r="B1419" t="s">
        <v>430</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c r="A1420" t="str">
        <f t="shared" si="45"/>
        <v>Virginia</v>
      </c>
      <c r="B1420" t="s">
        <v>429</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c r="A1421" t="str">
        <f t="shared" si="45"/>
        <v>Virginia</v>
      </c>
      <c r="B1421" t="s">
        <v>428</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c r="A1422" t="str">
        <f t="shared" si="45"/>
        <v>Virginia</v>
      </c>
      <c r="B1422" t="s">
        <v>427</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c r="A1423" t="str">
        <f t="shared" si="45"/>
        <v>Virginia</v>
      </c>
      <c r="B1423" t="s">
        <v>426</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c r="A1424" t="str">
        <f t="shared" si="45"/>
        <v>Virginia</v>
      </c>
      <c r="B1424" t="s">
        <v>425</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c r="A1425" t="str">
        <f t="shared" si="45"/>
        <v>Virginia</v>
      </c>
      <c r="B1425" t="s">
        <v>424</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c r="A1426" t="str">
        <f t="shared" si="45"/>
        <v>Virginia</v>
      </c>
      <c r="B1426" t="s">
        <v>423</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c r="A1427" t="str">
        <f t="shared" si="45"/>
        <v>Virginia</v>
      </c>
      <c r="B1427" t="s">
        <v>422</v>
      </c>
    </row>
    <row r="1428" spans="1:34">
      <c r="B1428" t="s">
        <v>487</v>
      </c>
    </row>
    <row r="1429" spans="1:34">
      <c r="A1429" t="str">
        <f>B1428</f>
        <v>Washington</v>
      </c>
      <c r="B1429" t="s">
        <v>483</v>
      </c>
    </row>
    <row r="1430" spans="1:34">
      <c r="A1430" t="str">
        <f t="shared" ref="A1430:A1458" si="46">A1429</f>
        <v>Washington</v>
      </c>
      <c r="B1430" t="s">
        <v>482</v>
      </c>
      <c r="C1430" t="s">
        <v>481</v>
      </c>
      <c r="D1430" t="s">
        <v>480</v>
      </c>
      <c r="E1430" t="s">
        <v>479</v>
      </c>
      <c r="F1430" t="s">
        <v>478</v>
      </c>
      <c r="G1430" t="s">
        <v>477</v>
      </c>
      <c r="H1430" t="s">
        <v>476</v>
      </c>
      <c r="I1430" t="s">
        <v>475</v>
      </c>
      <c r="J1430" t="s">
        <v>474</v>
      </c>
      <c r="K1430" t="s">
        <v>473</v>
      </c>
      <c r="L1430" t="s">
        <v>472</v>
      </c>
      <c r="M1430" t="s">
        <v>471</v>
      </c>
      <c r="N1430" t="s">
        <v>470</v>
      </c>
      <c r="O1430" t="s">
        <v>469</v>
      </c>
      <c r="P1430" t="s">
        <v>468</v>
      </c>
      <c r="Q1430" t="s">
        <v>467</v>
      </c>
      <c r="R1430" t="s">
        <v>466</v>
      </c>
      <c r="S1430" t="s">
        <v>465</v>
      </c>
      <c r="T1430" t="s">
        <v>464</v>
      </c>
      <c r="U1430" t="s">
        <v>463</v>
      </c>
      <c r="V1430" t="s">
        <v>462</v>
      </c>
      <c r="W1430" t="s">
        <v>461</v>
      </c>
      <c r="X1430" t="s">
        <v>460</v>
      </c>
      <c r="Y1430" t="s">
        <v>459</v>
      </c>
      <c r="Z1430" t="s">
        <v>458</v>
      </c>
      <c r="AA1430" t="s">
        <v>457</v>
      </c>
      <c r="AB1430" t="s">
        <v>456</v>
      </c>
      <c r="AC1430" t="s">
        <v>455</v>
      </c>
      <c r="AD1430" t="s">
        <v>454</v>
      </c>
      <c r="AE1430" t="s">
        <v>453</v>
      </c>
      <c r="AF1430" t="s">
        <v>452</v>
      </c>
      <c r="AG1430" t="s">
        <v>451</v>
      </c>
      <c r="AH1430" t="s">
        <v>450</v>
      </c>
    </row>
    <row r="1431" spans="1:34">
      <c r="A1431" t="str">
        <f t="shared" si="46"/>
        <v>Washington</v>
      </c>
      <c r="B1431" t="s">
        <v>449</v>
      </c>
    </row>
    <row r="1432" spans="1:34">
      <c r="A1432" t="str">
        <f t="shared" si="46"/>
        <v>Washington</v>
      </c>
      <c r="B1432" t="s">
        <v>448</v>
      </c>
    </row>
    <row r="1433" spans="1:34">
      <c r="A1433" t="str">
        <f t="shared" si="46"/>
        <v>Washington</v>
      </c>
      <c r="B1433" t="s">
        <v>447</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c r="A1434" t="str">
        <f t="shared" si="46"/>
        <v>Washington</v>
      </c>
      <c r="B1434" t="s">
        <v>446</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c r="A1435" t="str">
        <f t="shared" si="46"/>
        <v>Washington</v>
      </c>
      <c r="B1435" t="s">
        <v>445</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c r="A1436" t="str">
        <f t="shared" si="46"/>
        <v>Washington</v>
      </c>
      <c r="B1436" t="s">
        <v>444</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c r="A1437" t="str">
        <f t="shared" si="46"/>
        <v>Washington</v>
      </c>
      <c r="B1437" t="s">
        <v>443</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c r="A1438" t="str">
        <f t="shared" si="46"/>
        <v>Washington</v>
      </c>
      <c r="B1438" t="s">
        <v>442</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c r="A1439" t="str">
        <f t="shared" si="46"/>
        <v>Washington</v>
      </c>
      <c r="B1439" t="s">
        <v>441</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c r="A1440" t="str">
        <f t="shared" si="46"/>
        <v>Washington</v>
      </c>
      <c r="B1440" t="s">
        <v>440</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c r="A1441" t="str">
        <f t="shared" si="46"/>
        <v>Washington</v>
      </c>
      <c r="B1441" t="s">
        <v>439</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c r="A1442" t="str">
        <f t="shared" si="46"/>
        <v>Washington</v>
      </c>
      <c r="B1442" t="s">
        <v>438</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c r="A1443" t="str">
        <f t="shared" si="46"/>
        <v>Washington</v>
      </c>
      <c r="B1443" t="s">
        <v>437</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c r="A1444" t="str">
        <f t="shared" si="46"/>
        <v>Washington</v>
      </c>
      <c r="B1444" t="s">
        <v>436</v>
      </c>
    </row>
    <row r="1445" spans="1:34">
      <c r="A1445" t="str">
        <f t="shared" si="46"/>
        <v>Washington</v>
      </c>
      <c r="B1445" t="s">
        <v>435</v>
      </c>
    </row>
    <row r="1446" spans="1:34">
      <c r="A1446" t="str">
        <f t="shared" si="46"/>
        <v>Washington</v>
      </c>
      <c r="B1446" t="s">
        <v>434</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c r="A1447" t="str">
        <f t="shared" si="46"/>
        <v>Washington</v>
      </c>
      <c r="B1447" t="s">
        <v>433</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c r="A1448" t="str">
        <f t="shared" si="46"/>
        <v>Washington</v>
      </c>
      <c r="B1448" t="s">
        <v>432</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c r="A1449" t="str">
        <f t="shared" si="46"/>
        <v>Washington</v>
      </c>
      <c r="B1449" t="s">
        <v>431</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c r="A1450" t="str">
        <f t="shared" si="46"/>
        <v>Washington</v>
      </c>
      <c r="B1450" t="s">
        <v>430</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c r="A1451" t="str">
        <f t="shared" si="46"/>
        <v>Washington</v>
      </c>
      <c r="B1451" t="s">
        <v>429</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c r="A1452" t="str">
        <f t="shared" si="46"/>
        <v>Washington</v>
      </c>
      <c r="B1452" t="s">
        <v>428</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c r="A1453" t="str">
        <f t="shared" si="46"/>
        <v>Washington</v>
      </c>
      <c r="B1453" t="s">
        <v>427</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c r="A1454" t="str">
        <f t="shared" si="46"/>
        <v>Washington</v>
      </c>
      <c r="B1454" t="s">
        <v>426</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c r="A1455" t="str">
        <f t="shared" si="46"/>
        <v>Washington</v>
      </c>
      <c r="B1455" t="s">
        <v>425</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c r="A1456" t="str">
        <f t="shared" si="46"/>
        <v>Washington</v>
      </c>
      <c r="B1456" t="s">
        <v>424</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c r="A1457" t="str">
        <f t="shared" si="46"/>
        <v>Washington</v>
      </c>
      <c r="B1457" t="s">
        <v>423</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c r="A1458" t="str">
        <f t="shared" si="46"/>
        <v>Washington</v>
      </c>
      <c r="B1458" t="s">
        <v>422</v>
      </c>
    </row>
    <row r="1459" spans="1:34">
      <c r="B1459" t="s">
        <v>486</v>
      </c>
    </row>
    <row r="1460" spans="1:34">
      <c r="A1460" t="str">
        <f>B1459</f>
        <v>West Virginia</v>
      </c>
      <c r="B1460" t="s">
        <v>483</v>
      </c>
    </row>
    <row r="1461" spans="1:34">
      <c r="A1461" t="str">
        <f t="shared" ref="A1461:A1489" si="47">A1460</f>
        <v>West Virginia</v>
      </c>
      <c r="B1461" t="s">
        <v>482</v>
      </c>
      <c r="C1461" t="s">
        <v>481</v>
      </c>
      <c r="D1461" t="s">
        <v>480</v>
      </c>
      <c r="E1461" t="s">
        <v>479</v>
      </c>
      <c r="F1461" t="s">
        <v>478</v>
      </c>
      <c r="G1461" t="s">
        <v>477</v>
      </c>
      <c r="H1461" t="s">
        <v>476</v>
      </c>
      <c r="I1461" t="s">
        <v>475</v>
      </c>
      <c r="J1461" t="s">
        <v>474</v>
      </c>
      <c r="K1461" t="s">
        <v>473</v>
      </c>
      <c r="L1461" t="s">
        <v>472</v>
      </c>
      <c r="M1461" t="s">
        <v>471</v>
      </c>
      <c r="N1461" t="s">
        <v>470</v>
      </c>
      <c r="O1461" t="s">
        <v>469</v>
      </c>
      <c r="P1461" t="s">
        <v>468</v>
      </c>
      <c r="Q1461" t="s">
        <v>467</v>
      </c>
      <c r="R1461" t="s">
        <v>466</v>
      </c>
      <c r="S1461" t="s">
        <v>465</v>
      </c>
      <c r="T1461" t="s">
        <v>464</v>
      </c>
      <c r="U1461" t="s">
        <v>463</v>
      </c>
      <c r="V1461" t="s">
        <v>462</v>
      </c>
      <c r="W1461" t="s">
        <v>461</v>
      </c>
      <c r="X1461" t="s">
        <v>460</v>
      </c>
      <c r="Y1461" t="s">
        <v>459</v>
      </c>
      <c r="Z1461" t="s">
        <v>458</v>
      </c>
      <c r="AA1461" t="s">
        <v>457</v>
      </c>
      <c r="AB1461" t="s">
        <v>456</v>
      </c>
      <c r="AC1461" t="s">
        <v>455</v>
      </c>
      <c r="AD1461" t="s">
        <v>454</v>
      </c>
      <c r="AE1461" t="s">
        <v>453</v>
      </c>
      <c r="AF1461" t="s">
        <v>452</v>
      </c>
      <c r="AG1461" t="s">
        <v>451</v>
      </c>
      <c r="AH1461" t="s">
        <v>450</v>
      </c>
    </row>
    <row r="1462" spans="1:34">
      <c r="A1462" t="str">
        <f t="shared" si="47"/>
        <v>West Virginia</v>
      </c>
      <c r="B1462" t="s">
        <v>449</v>
      </c>
    </row>
    <row r="1463" spans="1:34">
      <c r="A1463" t="str">
        <f t="shared" si="47"/>
        <v>West Virginia</v>
      </c>
      <c r="B1463" t="s">
        <v>448</v>
      </c>
    </row>
    <row r="1464" spans="1:34">
      <c r="A1464" t="str">
        <f t="shared" si="47"/>
        <v>West Virginia</v>
      </c>
      <c r="B1464" t="s">
        <v>447</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c r="A1465" t="str">
        <f t="shared" si="47"/>
        <v>West Virginia</v>
      </c>
      <c r="B1465" t="s">
        <v>446</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c r="A1466" t="str">
        <f t="shared" si="47"/>
        <v>West Virginia</v>
      </c>
      <c r="B1466" t="s">
        <v>445</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c r="A1467" t="str">
        <f t="shared" si="47"/>
        <v>West Virginia</v>
      </c>
      <c r="B1467" t="s">
        <v>444</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c r="A1468" t="str">
        <f t="shared" si="47"/>
        <v>West Virginia</v>
      </c>
      <c r="B1468" t="s">
        <v>443</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c r="A1469" t="str">
        <f t="shared" si="47"/>
        <v>West Virginia</v>
      </c>
      <c r="B1469" t="s">
        <v>442</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c r="A1470" t="str">
        <f t="shared" si="47"/>
        <v>West Virginia</v>
      </c>
      <c r="B1470" t="s">
        <v>441</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c r="A1471" t="str">
        <f t="shared" si="47"/>
        <v>West Virginia</v>
      </c>
      <c r="B1471" t="s">
        <v>440</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c r="A1472" t="str">
        <f t="shared" si="47"/>
        <v>West Virginia</v>
      </c>
      <c r="B1472" t="s">
        <v>439</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c r="A1473" t="str">
        <f t="shared" si="47"/>
        <v>West Virginia</v>
      </c>
      <c r="B1473" t="s">
        <v>438</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c r="A1474" t="str">
        <f t="shared" si="47"/>
        <v>West Virginia</v>
      </c>
      <c r="B1474" t="s">
        <v>437</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c r="A1475" t="str">
        <f t="shared" si="47"/>
        <v>West Virginia</v>
      </c>
      <c r="B1475" t="s">
        <v>436</v>
      </c>
    </row>
    <row r="1476" spans="1:34">
      <c r="A1476" t="str">
        <f t="shared" si="47"/>
        <v>West Virginia</v>
      </c>
      <c r="B1476" t="s">
        <v>435</v>
      </c>
    </row>
    <row r="1477" spans="1:34">
      <c r="A1477" t="str">
        <f t="shared" si="47"/>
        <v>West Virginia</v>
      </c>
      <c r="B1477" t="s">
        <v>434</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c r="A1478" t="str">
        <f t="shared" si="47"/>
        <v>West Virginia</v>
      </c>
      <c r="B1478" t="s">
        <v>433</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c r="A1479" t="str">
        <f t="shared" si="47"/>
        <v>West Virginia</v>
      </c>
      <c r="B1479" t="s">
        <v>432</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c r="A1480" t="str">
        <f t="shared" si="47"/>
        <v>West Virginia</v>
      </c>
      <c r="B1480" t="s">
        <v>431</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c r="A1481" t="str">
        <f t="shared" si="47"/>
        <v>West Virginia</v>
      </c>
      <c r="B1481" t="s">
        <v>430</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c r="A1482" t="str">
        <f t="shared" si="47"/>
        <v>West Virginia</v>
      </c>
      <c r="B1482" t="s">
        <v>429</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c r="A1483" t="str">
        <f t="shared" si="47"/>
        <v>West Virginia</v>
      </c>
      <c r="B1483" t="s">
        <v>428</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c r="A1484" t="str">
        <f t="shared" si="47"/>
        <v>West Virginia</v>
      </c>
      <c r="B1484" t="s">
        <v>427</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c r="A1485" t="str">
        <f t="shared" si="47"/>
        <v>West Virginia</v>
      </c>
      <c r="B1485" t="s">
        <v>426</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c r="A1486" t="str">
        <f t="shared" si="47"/>
        <v>West Virginia</v>
      </c>
      <c r="B1486" t="s">
        <v>425</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c r="A1487" t="str">
        <f t="shared" si="47"/>
        <v>West Virginia</v>
      </c>
      <c r="B1487" t="s">
        <v>424</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c r="A1488" t="str">
        <f t="shared" si="47"/>
        <v>West Virginia</v>
      </c>
      <c r="B1488" t="s">
        <v>423</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c r="A1489" t="str">
        <f t="shared" si="47"/>
        <v>West Virginia</v>
      </c>
      <c r="B1489" t="s">
        <v>422</v>
      </c>
    </row>
    <row r="1490" spans="1:34">
      <c r="B1490" t="s">
        <v>485</v>
      </c>
    </row>
    <row r="1491" spans="1:34">
      <c r="A1491" t="str">
        <f>B1490</f>
        <v>Wisconsin</v>
      </c>
      <c r="B1491" t="s">
        <v>483</v>
      </c>
    </row>
    <row r="1492" spans="1:34">
      <c r="A1492" t="str">
        <f t="shared" ref="A1492:A1520" si="48">A1491</f>
        <v>Wisconsin</v>
      </c>
      <c r="B1492" t="s">
        <v>482</v>
      </c>
      <c r="C1492" t="s">
        <v>481</v>
      </c>
      <c r="D1492" t="s">
        <v>480</v>
      </c>
      <c r="E1492" t="s">
        <v>479</v>
      </c>
      <c r="F1492" t="s">
        <v>478</v>
      </c>
      <c r="G1492" t="s">
        <v>477</v>
      </c>
      <c r="H1492" t="s">
        <v>476</v>
      </c>
      <c r="I1492" t="s">
        <v>475</v>
      </c>
      <c r="J1492" t="s">
        <v>474</v>
      </c>
      <c r="K1492" t="s">
        <v>473</v>
      </c>
      <c r="L1492" t="s">
        <v>472</v>
      </c>
      <c r="M1492" t="s">
        <v>471</v>
      </c>
      <c r="N1492" t="s">
        <v>470</v>
      </c>
      <c r="O1492" t="s">
        <v>469</v>
      </c>
      <c r="P1492" t="s">
        <v>468</v>
      </c>
      <c r="Q1492" t="s">
        <v>467</v>
      </c>
      <c r="R1492" t="s">
        <v>466</v>
      </c>
      <c r="S1492" t="s">
        <v>465</v>
      </c>
      <c r="T1492" t="s">
        <v>464</v>
      </c>
      <c r="U1492" t="s">
        <v>463</v>
      </c>
      <c r="V1492" t="s">
        <v>462</v>
      </c>
      <c r="W1492" t="s">
        <v>461</v>
      </c>
      <c r="X1492" t="s">
        <v>460</v>
      </c>
      <c r="Y1492" t="s">
        <v>459</v>
      </c>
      <c r="Z1492" t="s">
        <v>458</v>
      </c>
      <c r="AA1492" t="s">
        <v>457</v>
      </c>
      <c r="AB1492" t="s">
        <v>456</v>
      </c>
      <c r="AC1492" t="s">
        <v>455</v>
      </c>
      <c r="AD1492" t="s">
        <v>454</v>
      </c>
      <c r="AE1492" t="s">
        <v>453</v>
      </c>
      <c r="AF1492" t="s">
        <v>452</v>
      </c>
      <c r="AG1492" t="s">
        <v>451</v>
      </c>
      <c r="AH1492" t="s">
        <v>450</v>
      </c>
    </row>
    <row r="1493" spans="1:34">
      <c r="A1493" t="str">
        <f t="shared" si="48"/>
        <v>Wisconsin</v>
      </c>
      <c r="B1493" t="s">
        <v>449</v>
      </c>
    </row>
    <row r="1494" spans="1:34">
      <c r="A1494" t="str">
        <f t="shared" si="48"/>
        <v>Wisconsin</v>
      </c>
      <c r="B1494" t="s">
        <v>448</v>
      </c>
    </row>
    <row r="1495" spans="1:34">
      <c r="A1495" t="str">
        <f t="shared" si="48"/>
        <v>Wisconsin</v>
      </c>
      <c r="B1495" t="s">
        <v>447</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c r="A1496" t="str">
        <f t="shared" si="48"/>
        <v>Wisconsin</v>
      </c>
      <c r="B1496" t="s">
        <v>446</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c r="A1497" t="str">
        <f t="shared" si="48"/>
        <v>Wisconsin</v>
      </c>
      <c r="B1497" t="s">
        <v>445</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c r="A1498" t="str">
        <f t="shared" si="48"/>
        <v>Wisconsin</v>
      </c>
      <c r="B1498" t="s">
        <v>444</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c r="A1499" t="str">
        <f t="shared" si="48"/>
        <v>Wisconsin</v>
      </c>
      <c r="B1499" t="s">
        <v>443</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c r="A1500" t="str">
        <f t="shared" si="48"/>
        <v>Wisconsin</v>
      </c>
      <c r="B1500" t="s">
        <v>442</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c r="A1501" t="str">
        <f t="shared" si="48"/>
        <v>Wisconsin</v>
      </c>
      <c r="B1501" t="s">
        <v>441</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c r="A1502" t="str">
        <f t="shared" si="48"/>
        <v>Wisconsin</v>
      </c>
      <c r="B1502" t="s">
        <v>440</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c r="A1503" t="str">
        <f t="shared" si="48"/>
        <v>Wisconsin</v>
      </c>
      <c r="B1503" t="s">
        <v>439</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c r="A1504" t="str">
        <f t="shared" si="48"/>
        <v>Wisconsin</v>
      </c>
      <c r="B1504" t="s">
        <v>438</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c r="A1505" t="str">
        <f t="shared" si="48"/>
        <v>Wisconsin</v>
      </c>
      <c r="B1505" t="s">
        <v>437</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c r="A1506" t="str">
        <f t="shared" si="48"/>
        <v>Wisconsin</v>
      </c>
      <c r="B1506" t="s">
        <v>436</v>
      </c>
    </row>
    <row r="1507" spans="1:34">
      <c r="A1507" t="str">
        <f t="shared" si="48"/>
        <v>Wisconsin</v>
      </c>
      <c r="B1507" t="s">
        <v>435</v>
      </c>
    </row>
    <row r="1508" spans="1:34">
      <c r="A1508" t="str">
        <f t="shared" si="48"/>
        <v>Wisconsin</v>
      </c>
      <c r="B1508" t="s">
        <v>434</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c r="A1509" t="str">
        <f t="shared" si="48"/>
        <v>Wisconsin</v>
      </c>
      <c r="B1509" t="s">
        <v>433</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c r="A1510" t="str">
        <f t="shared" si="48"/>
        <v>Wisconsin</v>
      </c>
      <c r="B1510" t="s">
        <v>432</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c r="A1511" t="str">
        <f t="shared" si="48"/>
        <v>Wisconsin</v>
      </c>
      <c r="B1511" t="s">
        <v>431</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c r="A1512" t="str">
        <f t="shared" si="48"/>
        <v>Wisconsin</v>
      </c>
      <c r="B1512" t="s">
        <v>430</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c r="A1513" t="str">
        <f t="shared" si="48"/>
        <v>Wisconsin</v>
      </c>
      <c r="B1513" t="s">
        <v>429</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c r="A1514" t="str">
        <f t="shared" si="48"/>
        <v>Wisconsin</v>
      </c>
      <c r="B1514" t="s">
        <v>428</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c r="A1515" t="str">
        <f t="shared" si="48"/>
        <v>Wisconsin</v>
      </c>
      <c r="B1515" t="s">
        <v>427</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c r="A1516" t="str">
        <f t="shared" si="48"/>
        <v>Wisconsin</v>
      </c>
      <c r="B1516" t="s">
        <v>426</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c r="A1517" t="str">
        <f t="shared" si="48"/>
        <v>Wisconsin</v>
      </c>
      <c r="B1517" t="s">
        <v>425</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c r="A1518" t="str">
        <f t="shared" si="48"/>
        <v>Wisconsin</v>
      </c>
      <c r="B1518" t="s">
        <v>424</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c r="A1519" t="str">
        <f t="shared" si="48"/>
        <v>Wisconsin</v>
      </c>
      <c r="B1519" t="s">
        <v>423</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c r="A1520" t="str">
        <f t="shared" si="48"/>
        <v>Wisconsin</v>
      </c>
      <c r="B1520" t="s">
        <v>422</v>
      </c>
    </row>
    <row r="1521" spans="1:34">
      <c r="B1521" t="s">
        <v>484</v>
      </c>
    </row>
    <row r="1522" spans="1:34">
      <c r="A1522" t="str">
        <f>B1521</f>
        <v>Wyoming</v>
      </c>
      <c r="B1522" t="s">
        <v>483</v>
      </c>
    </row>
    <row r="1523" spans="1:34">
      <c r="A1523" t="str">
        <f t="shared" ref="A1523:A1551" si="49">A1522</f>
        <v>Wyoming</v>
      </c>
      <c r="B1523" t="s">
        <v>482</v>
      </c>
      <c r="C1523" t="s">
        <v>481</v>
      </c>
      <c r="D1523" t="s">
        <v>480</v>
      </c>
      <c r="E1523" t="s">
        <v>479</v>
      </c>
      <c r="F1523" t="s">
        <v>478</v>
      </c>
      <c r="G1523" t="s">
        <v>477</v>
      </c>
      <c r="H1523" t="s">
        <v>476</v>
      </c>
      <c r="I1523" t="s">
        <v>475</v>
      </c>
      <c r="J1523" t="s">
        <v>474</v>
      </c>
      <c r="K1523" t="s">
        <v>473</v>
      </c>
      <c r="L1523" t="s">
        <v>472</v>
      </c>
      <c r="M1523" t="s">
        <v>471</v>
      </c>
      <c r="N1523" t="s">
        <v>470</v>
      </c>
      <c r="O1523" t="s">
        <v>469</v>
      </c>
      <c r="P1523" t="s">
        <v>468</v>
      </c>
      <c r="Q1523" t="s">
        <v>467</v>
      </c>
      <c r="R1523" t="s">
        <v>466</v>
      </c>
      <c r="S1523" t="s">
        <v>465</v>
      </c>
      <c r="T1523" t="s">
        <v>464</v>
      </c>
      <c r="U1523" t="s">
        <v>463</v>
      </c>
      <c r="V1523" t="s">
        <v>462</v>
      </c>
      <c r="W1523" t="s">
        <v>461</v>
      </c>
      <c r="X1523" t="s">
        <v>460</v>
      </c>
      <c r="Y1523" t="s">
        <v>459</v>
      </c>
      <c r="Z1523" t="s">
        <v>458</v>
      </c>
      <c r="AA1523" t="s">
        <v>457</v>
      </c>
      <c r="AB1523" t="s">
        <v>456</v>
      </c>
      <c r="AC1523" t="s">
        <v>455</v>
      </c>
      <c r="AD1523" t="s">
        <v>454</v>
      </c>
      <c r="AE1523" t="s">
        <v>453</v>
      </c>
      <c r="AF1523" t="s">
        <v>452</v>
      </c>
      <c r="AG1523" t="s">
        <v>451</v>
      </c>
      <c r="AH1523" t="s">
        <v>450</v>
      </c>
    </row>
    <row r="1524" spans="1:34">
      <c r="A1524" t="str">
        <f t="shared" si="49"/>
        <v>Wyoming</v>
      </c>
      <c r="B1524" t="s">
        <v>449</v>
      </c>
    </row>
    <row r="1525" spans="1:34">
      <c r="A1525" t="str">
        <f t="shared" si="49"/>
        <v>Wyoming</v>
      </c>
      <c r="B1525" t="s">
        <v>448</v>
      </c>
    </row>
    <row r="1526" spans="1:34">
      <c r="A1526" t="str">
        <f t="shared" si="49"/>
        <v>Wyoming</v>
      </c>
      <c r="B1526" t="s">
        <v>447</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c r="A1527" t="str">
        <f t="shared" si="49"/>
        <v>Wyoming</v>
      </c>
      <c r="B1527" t="s">
        <v>446</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c r="A1528" t="str">
        <f t="shared" si="49"/>
        <v>Wyoming</v>
      </c>
      <c r="B1528" t="s">
        <v>445</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c r="A1529" t="str">
        <f t="shared" si="49"/>
        <v>Wyoming</v>
      </c>
      <c r="B1529" t="s">
        <v>444</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c r="A1530" t="str">
        <f t="shared" si="49"/>
        <v>Wyoming</v>
      </c>
      <c r="B1530" t="s">
        <v>443</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c r="A1531" t="str">
        <f t="shared" si="49"/>
        <v>Wyoming</v>
      </c>
      <c r="B1531" t="s">
        <v>442</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c r="A1532" t="str">
        <f t="shared" si="49"/>
        <v>Wyoming</v>
      </c>
      <c r="B1532" t="s">
        <v>441</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c r="A1533" t="str">
        <f t="shared" si="49"/>
        <v>Wyoming</v>
      </c>
      <c r="B1533" t="s">
        <v>440</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c r="A1534" t="str">
        <f t="shared" si="49"/>
        <v>Wyoming</v>
      </c>
      <c r="B1534" t="s">
        <v>439</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c r="A1535" t="str">
        <f t="shared" si="49"/>
        <v>Wyoming</v>
      </c>
      <c r="B1535" t="s">
        <v>438</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c r="A1536" t="str">
        <f t="shared" si="49"/>
        <v>Wyoming</v>
      </c>
      <c r="B1536" t="s">
        <v>437</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c r="A1537" t="str">
        <f t="shared" si="49"/>
        <v>Wyoming</v>
      </c>
      <c r="B1537" t="s">
        <v>436</v>
      </c>
    </row>
    <row r="1538" spans="1:34">
      <c r="A1538" t="str">
        <f t="shared" si="49"/>
        <v>Wyoming</v>
      </c>
      <c r="B1538" t="s">
        <v>435</v>
      </c>
    </row>
    <row r="1539" spans="1:34">
      <c r="A1539" t="str">
        <f t="shared" si="49"/>
        <v>Wyoming</v>
      </c>
      <c r="B1539" t="s">
        <v>434</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c r="A1540" t="str">
        <f t="shared" si="49"/>
        <v>Wyoming</v>
      </c>
      <c r="B1540" t="s">
        <v>433</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c r="A1541" t="str">
        <f t="shared" si="49"/>
        <v>Wyoming</v>
      </c>
      <c r="B1541" t="s">
        <v>432</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c r="A1542" t="str">
        <f t="shared" si="49"/>
        <v>Wyoming</v>
      </c>
      <c r="B1542" t="s">
        <v>431</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c r="A1543" t="str">
        <f t="shared" si="49"/>
        <v>Wyoming</v>
      </c>
      <c r="B1543" t="s">
        <v>430</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c r="A1544" t="str">
        <f t="shared" si="49"/>
        <v>Wyoming</v>
      </c>
      <c r="B1544" t="s">
        <v>429</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c r="A1545" t="str">
        <f t="shared" si="49"/>
        <v>Wyoming</v>
      </c>
      <c r="B1545" t="s">
        <v>428</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c r="A1546" t="str">
        <f t="shared" si="49"/>
        <v>Wyoming</v>
      </c>
      <c r="B1546" t="s">
        <v>427</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c r="A1547" t="str">
        <f t="shared" si="49"/>
        <v>Wyoming</v>
      </c>
      <c r="B1547" t="s">
        <v>426</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c r="A1548" t="str">
        <f t="shared" si="49"/>
        <v>Wyoming</v>
      </c>
      <c r="B1548" t="s">
        <v>425</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c r="A1549" t="str">
        <f t="shared" si="49"/>
        <v>Wyoming</v>
      </c>
      <c r="B1549" t="s">
        <v>424</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c r="A1550" t="str">
        <f t="shared" si="49"/>
        <v>Wyoming</v>
      </c>
      <c r="B1550" t="s">
        <v>423</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c r="A1551" t="str">
        <f t="shared" si="49"/>
        <v>Wyoming</v>
      </c>
      <c r="B1551" t="s">
        <v>422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2CC8-BDB4-46BF-9512-53105684462D}">
  <sheetPr filterMode="1"/>
  <dimension ref="A1:DQ390"/>
  <sheetViews>
    <sheetView workbookViewId="0"/>
  </sheetViews>
  <sheetFormatPr defaultRowHeight="14.75"/>
  <cols>
    <col min="10" max="10" width="13.26953125" style="156" bestFit="1" customWidth="1"/>
    <col min="11" max="11" width="14.26953125" style="168" bestFit="1" customWidth="1"/>
    <col min="12" max="77" width="0" hidden="1" customWidth="1"/>
    <col min="78" max="78" width="14.26953125" style="179" bestFit="1" customWidth="1"/>
  </cols>
  <sheetData>
    <row r="1" spans="1:121">
      <c r="A1" t="s">
        <v>1043</v>
      </c>
      <c r="B1" t="s">
        <v>35</v>
      </c>
      <c r="C1" t="s">
        <v>1042</v>
      </c>
      <c r="D1" t="s">
        <v>1041</v>
      </c>
      <c r="E1" t="s">
        <v>1040</v>
      </c>
      <c r="F1" t="s">
        <v>1039</v>
      </c>
    </row>
    <row r="2" spans="1:121">
      <c r="A2" t="s">
        <v>1038</v>
      </c>
      <c r="B2" t="s">
        <v>1037</v>
      </c>
      <c r="C2" t="s">
        <v>1036</v>
      </c>
      <c r="D2">
        <v>2012</v>
      </c>
      <c r="E2" t="s">
        <v>1035</v>
      </c>
      <c r="F2" t="s">
        <v>1034</v>
      </c>
    </row>
    <row r="3" spans="1:121">
      <c r="A3" t="s">
        <v>1033</v>
      </c>
    </row>
    <row r="4" spans="1:121">
      <c r="A4" t="s">
        <v>353</v>
      </c>
      <c r="B4" t="s">
        <v>1032</v>
      </c>
      <c r="C4" t="s">
        <v>1031</v>
      </c>
      <c r="D4" t="s">
        <v>1031</v>
      </c>
      <c r="E4" t="s">
        <v>1031</v>
      </c>
      <c r="F4" t="s">
        <v>1031</v>
      </c>
      <c r="G4" t="s">
        <v>1031</v>
      </c>
      <c r="H4" t="s">
        <v>1031</v>
      </c>
      <c r="I4" t="s">
        <v>1031</v>
      </c>
      <c r="J4" s="156" t="s">
        <v>625</v>
      </c>
      <c r="K4" s="168" t="s">
        <v>625</v>
      </c>
      <c r="L4" t="s">
        <v>1030</v>
      </c>
      <c r="M4" t="s">
        <v>1030</v>
      </c>
      <c r="N4" t="s">
        <v>1030</v>
      </c>
      <c r="O4" t="s">
        <v>1030</v>
      </c>
      <c r="P4" t="s">
        <v>1030</v>
      </c>
      <c r="Q4" t="s">
        <v>1029</v>
      </c>
      <c r="R4" t="s">
        <v>1029</v>
      </c>
      <c r="S4" t="s">
        <v>1028</v>
      </c>
      <c r="T4" t="s">
        <v>1028</v>
      </c>
      <c r="U4" t="s">
        <v>1028</v>
      </c>
      <c r="V4" t="s">
        <v>1028</v>
      </c>
      <c r="W4" t="s">
        <v>1028</v>
      </c>
      <c r="X4" t="s">
        <v>1028</v>
      </c>
      <c r="Y4" t="s">
        <v>1028</v>
      </c>
      <c r="Z4" t="s">
        <v>1028</v>
      </c>
      <c r="AA4" t="s">
        <v>1028</v>
      </c>
      <c r="AB4" t="s">
        <v>1028</v>
      </c>
      <c r="AC4" t="s">
        <v>1028</v>
      </c>
      <c r="AD4" t="s">
        <v>1028</v>
      </c>
      <c r="AE4" t="s">
        <v>1028</v>
      </c>
      <c r="AF4" t="s">
        <v>1028</v>
      </c>
      <c r="AG4" t="s">
        <v>1028</v>
      </c>
      <c r="AH4" t="s">
        <v>1028</v>
      </c>
      <c r="AI4" t="s">
        <v>1028</v>
      </c>
      <c r="AJ4" t="s">
        <v>1028</v>
      </c>
      <c r="AK4" t="s">
        <v>1028</v>
      </c>
      <c r="AL4" t="s">
        <v>1028</v>
      </c>
      <c r="AM4" t="s">
        <v>1028</v>
      </c>
      <c r="AN4" t="s">
        <v>1028</v>
      </c>
      <c r="AO4" t="s">
        <v>1028</v>
      </c>
      <c r="AP4" t="s">
        <v>1028</v>
      </c>
      <c r="AQ4" t="s">
        <v>1028</v>
      </c>
      <c r="AR4" t="s">
        <v>1028</v>
      </c>
      <c r="AS4" t="s">
        <v>1028</v>
      </c>
      <c r="AT4" t="s">
        <v>1028</v>
      </c>
      <c r="AU4" t="s">
        <v>1028</v>
      </c>
      <c r="AV4" t="s">
        <v>1028</v>
      </c>
      <c r="AW4" t="s">
        <v>1028</v>
      </c>
      <c r="AX4" t="s">
        <v>1028</v>
      </c>
      <c r="AY4" t="s">
        <v>1028</v>
      </c>
      <c r="AZ4" t="s">
        <v>1028</v>
      </c>
      <c r="BA4" t="s">
        <v>1028</v>
      </c>
      <c r="BB4" t="s">
        <v>1028</v>
      </c>
      <c r="BC4" t="s">
        <v>1028</v>
      </c>
      <c r="BD4" t="s">
        <v>1028</v>
      </c>
      <c r="BE4" t="s">
        <v>1028</v>
      </c>
      <c r="BF4" t="s">
        <v>1028</v>
      </c>
      <c r="BG4" t="s">
        <v>1028</v>
      </c>
      <c r="BH4" t="s">
        <v>1028</v>
      </c>
      <c r="BI4" t="s">
        <v>1028</v>
      </c>
      <c r="BJ4" t="s">
        <v>1028</v>
      </c>
      <c r="BK4" t="s">
        <v>1028</v>
      </c>
      <c r="BL4" t="s">
        <v>1028</v>
      </c>
      <c r="BM4" t="s">
        <v>1027</v>
      </c>
      <c r="BN4" t="s">
        <v>1027</v>
      </c>
      <c r="BO4" t="s">
        <v>1027</v>
      </c>
      <c r="BP4" t="s">
        <v>1027</v>
      </c>
      <c r="BQ4" t="s">
        <v>1026</v>
      </c>
      <c r="BR4" t="s">
        <v>1026</v>
      </c>
      <c r="BS4" t="s">
        <v>1026</v>
      </c>
      <c r="BT4" t="s">
        <v>1026</v>
      </c>
      <c r="BU4" t="s">
        <v>448</v>
      </c>
      <c r="BV4" t="s">
        <v>448</v>
      </c>
      <c r="BW4" t="s">
        <v>448</v>
      </c>
      <c r="BX4" t="s">
        <v>448</v>
      </c>
      <c r="BY4" t="s">
        <v>448</v>
      </c>
      <c r="BZ4" s="179" t="s">
        <v>448</v>
      </c>
      <c r="CA4" t="s">
        <v>448</v>
      </c>
      <c r="CB4" t="s">
        <v>448</v>
      </c>
      <c r="CC4" t="s">
        <v>448</v>
      </c>
      <c r="CD4" t="s">
        <v>448</v>
      </c>
      <c r="CE4" t="s">
        <v>448</v>
      </c>
      <c r="CF4" t="s">
        <v>448</v>
      </c>
      <c r="CG4" t="s">
        <v>448</v>
      </c>
      <c r="CH4" t="s">
        <v>448</v>
      </c>
      <c r="CI4" t="s">
        <v>448</v>
      </c>
      <c r="CJ4" t="s">
        <v>448</v>
      </c>
      <c r="CK4" t="s">
        <v>448</v>
      </c>
      <c r="CL4" t="s">
        <v>448</v>
      </c>
      <c r="CM4" t="s">
        <v>448</v>
      </c>
      <c r="CN4" t="s">
        <v>448</v>
      </c>
      <c r="CO4" t="s">
        <v>448</v>
      </c>
      <c r="CP4" t="s">
        <v>448</v>
      </c>
      <c r="CQ4" t="s">
        <v>1025</v>
      </c>
      <c r="CR4" t="s">
        <v>1025</v>
      </c>
      <c r="CS4" t="s">
        <v>1025</v>
      </c>
      <c r="CT4" t="s">
        <v>1025</v>
      </c>
      <c r="CU4" t="s">
        <v>1025</v>
      </c>
      <c r="CV4" t="s">
        <v>1025</v>
      </c>
      <c r="CW4" t="s">
        <v>1025</v>
      </c>
      <c r="CX4" t="s">
        <v>1025</v>
      </c>
      <c r="CY4" t="s">
        <v>1025</v>
      </c>
      <c r="CZ4" t="s">
        <v>1025</v>
      </c>
      <c r="DA4" t="s">
        <v>1025</v>
      </c>
      <c r="DB4" t="s">
        <v>1025</v>
      </c>
      <c r="DC4" t="s">
        <v>1025</v>
      </c>
      <c r="DD4" t="s">
        <v>1025</v>
      </c>
      <c r="DE4" t="s">
        <v>1025</v>
      </c>
      <c r="DF4" t="s">
        <v>1025</v>
      </c>
      <c r="DG4" t="s">
        <v>1025</v>
      </c>
      <c r="DH4" t="s">
        <v>1025</v>
      </c>
      <c r="DI4" t="s">
        <v>1025</v>
      </c>
      <c r="DJ4" t="s">
        <v>1024</v>
      </c>
      <c r="DK4" t="s">
        <v>1024</v>
      </c>
      <c r="DL4" t="s">
        <v>1024</v>
      </c>
      <c r="DM4" t="s">
        <v>1023</v>
      </c>
      <c r="DN4" t="s">
        <v>1023</v>
      </c>
      <c r="DO4" t="s">
        <v>1023</v>
      </c>
      <c r="DP4" t="s">
        <v>1023</v>
      </c>
      <c r="DQ4" t="s">
        <v>1023</v>
      </c>
    </row>
    <row r="5" spans="1:121">
      <c r="A5" t="s">
        <v>1022</v>
      </c>
      <c r="B5" t="s">
        <v>1022</v>
      </c>
      <c r="C5" t="s">
        <v>1012</v>
      </c>
      <c r="D5" t="s">
        <v>1012</v>
      </c>
      <c r="E5" t="s">
        <v>1012</v>
      </c>
      <c r="F5" t="s">
        <v>1012</v>
      </c>
      <c r="G5" t="s">
        <v>1012</v>
      </c>
      <c r="H5" t="s">
        <v>1012</v>
      </c>
      <c r="I5" t="s">
        <v>1012</v>
      </c>
      <c r="J5" s="156" t="s">
        <v>1012</v>
      </c>
      <c r="K5" s="168" t="s">
        <v>1012</v>
      </c>
      <c r="L5" t="s">
        <v>1021</v>
      </c>
      <c r="M5" t="s">
        <v>1021</v>
      </c>
      <c r="N5" t="s">
        <v>1020</v>
      </c>
      <c r="O5" t="s">
        <v>1019</v>
      </c>
      <c r="P5" t="s">
        <v>1013</v>
      </c>
      <c r="Q5" t="s">
        <v>1018</v>
      </c>
      <c r="R5" t="s">
        <v>1018</v>
      </c>
      <c r="S5" t="s">
        <v>1016</v>
      </c>
      <c r="T5" t="s">
        <v>1017</v>
      </c>
      <c r="U5" t="s">
        <v>1017</v>
      </c>
      <c r="V5" t="s">
        <v>1016</v>
      </c>
      <c r="W5" t="s">
        <v>1017</v>
      </c>
      <c r="X5" t="s">
        <v>1017</v>
      </c>
      <c r="Y5" t="s">
        <v>1016</v>
      </c>
      <c r="Z5" t="s">
        <v>1016</v>
      </c>
      <c r="AA5" t="s">
        <v>1016</v>
      </c>
      <c r="AB5" t="s">
        <v>1016</v>
      </c>
      <c r="AC5" t="s">
        <v>1017</v>
      </c>
      <c r="AD5" t="s">
        <v>1017</v>
      </c>
      <c r="AE5" t="s">
        <v>1016</v>
      </c>
      <c r="AF5" t="s">
        <v>1017</v>
      </c>
      <c r="AG5" t="s">
        <v>1017</v>
      </c>
      <c r="AH5" t="s">
        <v>1016</v>
      </c>
      <c r="AI5" t="s">
        <v>1016</v>
      </c>
      <c r="AJ5" t="s">
        <v>1016</v>
      </c>
      <c r="AK5" t="s">
        <v>1016</v>
      </c>
      <c r="AL5" t="s">
        <v>1017</v>
      </c>
      <c r="AM5" t="s">
        <v>1017</v>
      </c>
      <c r="AN5" t="s">
        <v>1016</v>
      </c>
      <c r="AO5" t="s">
        <v>1017</v>
      </c>
      <c r="AP5" t="s">
        <v>1017</v>
      </c>
      <c r="AQ5" t="s">
        <v>1016</v>
      </c>
      <c r="AR5" t="s">
        <v>1016</v>
      </c>
      <c r="AS5" t="s">
        <v>1016</v>
      </c>
      <c r="AT5" t="s">
        <v>1016</v>
      </c>
      <c r="AU5" t="s">
        <v>1017</v>
      </c>
      <c r="AV5" t="s">
        <v>1017</v>
      </c>
      <c r="AW5" t="s">
        <v>1016</v>
      </c>
      <c r="AX5" t="s">
        <v>1017</v>
      </c>
      <c r="AY5" t="s">
        <v>1017</v>
      </c>
      <c r="AZ5" t="s">
        <v>1016</v>
      </c>
      <c r="BA5" t="s">
        <v>1016</v>
      </c>
      <c r="BB5" t="s">
        <v>1016</v>
      </c>
      <c r="BC5" t="s">
        <v>1015</v>
      </c>
      <c r="BD5" t="s">
        <v>1015</v>
      </c>
      <c r="BE5" t="s">
        <v>1015</v>
      </c>
      <c r="BF5" t="s">
        <v>1015</v>
      </c>
      <c r="BG5" t="s">
        <v>1015</v>
      </c>
      <c r="BH5" t="s">
        <v>1015</v>
      </c>
      <c r="BI5" t="s">
        <v>1015</v>
      </c>
      <c r="BJ5" t="s">
        <v>1015</v>
      </c>
      <c r="BK5" t="s">
        <v>1015</v>
      </c>
      <c r="BL5" t="s">
        <v>1015</v>
      </c>
      <c r="BM5" t="s">
        <v>1014</v>
      </c>
      <c r="BN5" t="s">
        <v>1014</v>
      </c>
      <c r="BO5" t="s">
        <v>1014</v>
      </c>
      <c r="BP5" t="s">
        <v>1014</v>
      </c>
      <c r="BQ5" t="s">
        <v>1014</v>
      </c>
      <c r="BR5" t="s">
        <v>1014</v>
      </c>
      <c r="BS5" t="s">
        <v>1014</v>
      </c>
      <c r="BT5" t="s">
        <v>1014</v>
      </c>
      <c r="BU5" t="s">
        <v>1012</v>
      </c>
      <c r="BV5" t="s">
        <v>1012</v>
      </c>
      <c r="BW5" t="s">
        <v>1012</v>
      </c>
      <c r="BX5" t="s">
        <v>1012</v>
      </c>
      <c r="BY5" t="s">
        <v>1012</v>
      </c>
      <c r="BZ5" s="179" t="s">
        <v>1012</v>
      </c>
      <c r="CA5" t="s">
        <v>1012</v>
      </c>
      <c r="CB5" t="s">
        <v>1012</v>
      </c>
      <c r="CC5" t="s">
        <v>1012</v>
      </c>
      <c r="CD5" t="s">
        <v>1012</v>
      </c>
      <c r="CE5" t="s">
        <v>1012</v>
      </c>
      <c r="CF5" t="s">
        <v>1012</v>
      </c>
      <c r="CG5" t="s">
        <v>1012</v>
      </c>
      <c r="CH5" t="s">
        <v>1012</v>
      </c>
      <c r="CI5" t="s">
        <v>1012</v>
      </c>
      <c r="CJ5" t="s">
        <v>1012</v>
      </c>
      <c r="CK5" t="s">
        <v>1012</v>
      </c>
      <c r="CL5" t="s">
        <v>1012</v>
      </c>
      <c r="CM5" t="s">
        <v>1012</v>
      </c>
      <c r="CN5" t="s">
        <v>1012</v>
      </c>
      <c r="CO5" t="s">
        <v>1012</v>
      </c>
      <c r="CP5" t="s">
        <v>1012</v>
      </c>
      <c r="CQ5" t="s">
        <v>1013</v>
      </c>
      <c r="CR5" t="s">
        <v>1013</v>
      </c>
      <c r="CS5" t="s">
        <v>1013</v>
      </c>
      <c r="CT5" t="s">
        <v>1013</v>
      </c>
      <c r="CU5" t="s">
        <v>1013</v>
      </c>
      <c r="CV5" t="s">
        <v>1013</v>
      </c>
      <c r="CW5" t="s">
        <v>1013</v>
      </c>
      <c r="CX5" t="s">
        <v>1013</v>
      </c>
      <c r="CY5" t="s">
        <v>1013</v>
      </c>
      <c r="CZ5" t="s">
        <v>1013</v>
      </c>
      <c r="DA5" t="s">
        <v>1013</v>
      </c>
      <c r="DB5" t="s">
        <v>1013</v>
      </c>
      <c r="DC5" t="s">
        <v>1013</v>
      </c>
      <c r="DD5" t="s">
        <v>1013</v>
      </c>
      <c r="DE5" t="s">
        <v>1013</v>
      </c>
      <c r="DF5" t="s">
        <v>1013</v>
      </c>
      <c r="DG5" t="s">
        <v>1013</v>
      </c>
      <c r="DH5" t="s">
        <v>1013</v>
      </c>
      <c r="DI5" t="s">
        <v>1013</v>
      </c>
      <c r="DJ5" t="s">
        <v>1012</v>
      </c>
      <c r="DK5" t="s">
        <v>1012</v>
      </c>
      <c r="DL5" t="s">
        <v>1012</v>
      </c>
      <c r="DM5" t="s">
        <v>1011</v>
      </c>
      <c r="DN5" t="s">
        <v>1010</v>
      </c>
      <c r="DO5" t="s">
        <v>1011</v>
      </c>
      <c r="DP5" t="s">
        <v>1010</v>
      </c>
      <c r="DQ5" t="s">
        <v>1009</v>
      </c>
    </row>
    <row r="6" spans="1:121">
      <c r="A6" t="s">
        <v>893</v>
      </c>
      <c r="B6" t="s">
        <v>892</v>
      </c>
      <c r="C6" t="s">
        <v>1008</v>
      </c>
      <c r="D6" t="s">
        <v>1007</v>
      </c>
      <c r="E6" t="s">
        <v>1006</v>
      </c>
      <c r="F6" t="s">
        <v>1005</v>
      </c>
      <c r="G6" t="s">
        <v>1004</v>
      </c>
      <c r="H6" t="s">
        <v>1003</v>
      </c>
      <c r="I6" t="s">
        <v>1002</v>
      </c>
      <c r="J6" s="156" t="s">
        <v>847</v>
      </c>
      <c r="K6" s="168" t="s">
        <v>848</v>
      </c>
      <c r="L6" t="s">
        <v>1001</v>
      </c>
      <c r="M6" t="s">
        <v>1000</v>
      </c>
      <c r="N6" t="s">
        <v>999</v>
      </c>
      <c r="O6" t="s">
        <v>998</v>
      </c>
      <c r="P6" t="s">
        <v>997</v>
      </c>
      <c r="Q6" t="s">
        <v>996</v>
      </c>
      <c r="R6" t="s">
        <v>995</v>
      </c>
      <c r="S6" t="s">
        <v>994</v>
      </c>
      <c r="T6" t="s">
        <v>993</v>
      </c>
      <c r="U6" t="s">
        <v>992</v>
      </c>
      <c r="V6" t="s">
        <v>991</v>
      </c>
      <c r="W6" t="s">
        <v>990</v>
      </c>
      <c r="X6" t="s">
        <v>989</v>
      </c>
      <c r="Y6" t="s">
        <v>988</v>
      </c>
      <c r="Z6" t="s">
        <v>987</v>
      </c>
      <c r="AA6" t="s">
        <v>986</v>
      </c>
      <c r="AB6" t="s">
        <v>985</v>
      </c>
      <c r="AC6" t="s">
        <v>984</v>
      </c>
      <c r="AD6" t="s">
        <v>983</v>
      </c>
      <c r="AE6" t="s">
        <v>982</v>
      </c>
      <c r="AF6" t="s">
        <v>981</v>
      </c>
      <c r="AG6" t="s">
        <v>980</v>
      </c>
      <c r="AH6" t="s">
        <v>979</v>
      </c>
      <c r="AI6" t="s">
        <v>978</v>
      </c>
      <c r="AJ6" t="s">
        <v>977</v>
      </c>
      <c r="AK6" t="s">
        <v>976</v>
      </c>
      <c r="AL6" t="s">
        <v>975</v>
      </c>
      <c r="AM6" t="s">
        <v>974</v>
      </c>
      <c r="AN6" t="s">
        <v>973</v>
      </c>
      <c r="AO6" t="s">
        <v>972</v>
      </c>
      <c r="AP6" t="s">
        <v>971</v>
      </c>
      <c r="AQ6" t="s">
        <v>970</v>
      </c>
      <c r="AR6" t="s">
        <v>969</v>
      </c>
      <c r="AS6" t="s">
        <v>968</v>
      </c>
      <c r="AT6" t="s">
        <v>967</v>
      </c>
      <c r="AU6" t="s">
        <v>966</v>
      </c>
      <c r="AV6" t="s">
        <v>965</v>
      </c>
      <c r="AW6" t="s">
        <v>964</v>
      </c>
      <c r="AX6" t="s">
        <v>963</v>
      </c>
      <c r="AY6" t="s">
        <v>962</v>
      </c>
      <c r="AZ6" t="s">
        <v>961</v>
      </c>
      <c r="BA6" t="s">
        <v>960</v>
      </c>
      <c r="BB6" t="s">
        <v>959</v>
      </c>
      <c r="BC6" t="s">
        <v>958</v>
      </c>
      <c r="BD6" t="s">
        <v>957</v>
      </c>
      <c r="BE6" t="s">
        <v>956</v>
      </c>
      <c r="BF6" t="s">
        <v>955</v>
      </c>
      <c r="BG6" t="s">
        <v>954</v>
      </c>
      <c r="BH6" t="s">
        <v>953</v>
      </c>
      <c r="BI6" t="s">
        <v>952</v>
      </c>
      <c r="BJ6" t="s">
        <v>951</v>
      </c>
      <c r="BK6" t="s">
        <v>950</v>
      </c>
      <c r="BL6" t="s">
        <v>949</v>
      </c>
      <c r="BM6" t="s">
        <v>948</v>
      </c>
      <c r="BN6" t="s">
        <v>947</v>
      </c>
      <c r="BO6" t="s">
        <v>946</v>
      </c>
      <c r="BP6" t="s">
        <v>945</v>
      </c>
      <c r="BQ6" t="s">
        <v>944</v>
      </c>
      <c r="BR6" t="s">
        <v>943</v>
      </c>
      <c r="BS6" t="s">
        <v>942</v>
      </c>
      <c r="BT6" t="s">
        <v>941</v>
      </c>
      <c r="BU6" t="s">
        <v>852</v>
      </c>
      <c r="BV6" t="s">
        <v>940</v>
      </c>
      <c r="BW6" t="s">
        <v>872</v>
      </c>
      <c r="BX6" t="s">
        <v>939</v>
      </c>
      <c r="BY6" t="s">
        <v>938</v>
      </c>
      <c r="BZ6" s="179" t="s">
        <v>870</v>
      </c>
      <c r="CA6" t="s">
        <v>868</v>
      </c>
      <c r="CB6" t="s">
        <v>937</v>
      </c>
      <c r="CC6" t="s">
        <v>867</v>
      </c>
      <c r="CD6" t="s">
        <v>866</v>
      </c>
      <c r="CE6" t="s">
        <v>936</v>
      </c>
      <c r="CF6" t="s">
        <v>935</v>
      </c>
      <c r="CG6" t="s">
        <v>934</v>
      </c>
      <c r="CH6" t="s">
        <v>933</v>
      </c>
      <c r="CI6" t="s">
        <v>861</v>
      </c>
      <c r="CJ6" t="s">
        <v>860</v>
      </c>
      <c r="CK6" t="s">
        <v>858</v>
      </c>
      <c r="CL6" t="s">
        <v>932</v>
      </c>
      <c r="CM6" t="s">
        <v>931</v>
      </c>
      <c r="CN6" t="s">
        <v>855</v>
      </c>
      <c r="CO6" t="s">
        <v>930</v>
      </c>
      <c r="CP6" t="s">
        <v>929</v>
      </c>
      <c r="CQ6" t="s">
        <v>891</v>
      </c>
      <c r="CR6" t="s">
        <v>928</v>
      </c>
      <c r="CS6" t="s">
        <v>927</v>
      </c>
      <c r="CT6" t="s">
        <v>888</v>
      </c>
      <c r="CU6" t="s">
        <v>926</v>
      </c>
      <c r="CV6" t="s">
        <v>887</v>
      </c>
      <c r="CW6" t="s">
        <v>886</v>
      </c>
      <c r="CX6" t="s">
        <v>925</v>
      </c>
      <c r="CY6" t="s">
        <v>924</v>
      </c>
      <c r="CZ6" t="s">
        <v>923</v>
      </c>
      <c r="DA6" t="s">
        <v>922</v>
      </c>
      <c r="DB6" t="s">
        <v>881</v>
      </c>
      <c r="DC6" t="s">
        <v>880</v>
      </c>
      <c r="DD6" t="s">
        <v>878</v>
      </c>
      <c r="DE6" t="s">
        <v>921</v>
      </c>
      <c r="DF6" t="s">
        <v>920</v>
      </c>
      <c r="DG6" t="s">
        <v>875</v>
      </c>
      <c r="DH6" t="s">
        <v>919</v>
      </c>
      <c r="DI6" t="s">
        <v>918</v>
      </c>
      <c r="DJ6" t="s">
        <v>917</v>
      </c>
      <c r="DK6" t="s">
        <v>916</v>
      </c>
      <c r="DL6" t="s">
        <v>915</v>
      </c>
      <c r="DM6" t="s">
        <v>914</v>
      </c>
      <c r="DN6" t="s">
        <v>913</v>
      </c>
      <c r="DO6" t="s">
        <v>912</v>
      </c>
      <c r="DP6" t="s">
        <v>911</v>
      </c>
      <c r="DQ6" t="s">
        <v>910</v>
      </c>
    </row>
    <row r="7" spans="1:121" hidden="1">
      <c r="A7" t="s">
        <v>535</v>
      </c>
      <c r="B7">
        <v>2024</v>
      </c>
      <c r="C7">
        <v>98365120</v>
      </c>
      <c r="D7">
        <v>282863.7</v>
      </c>
      <c r="E7">
        <v>0</v>
      </c>
      <c r="F7">
        <v>722361.1</v>
      </c>
      <c r="G7">
        <v>99370341.5</v>
      </c>
      <c r="H7">
        <v>94828094.099999994</v>
      </c>
      <c r="I7">
        <v>97597021.799999997</v>
      </c>
      <c r="J7" s="156">
        <v>7001347</v>
      </c>
      <c r="K7" s="168">
        <v>57492184</v>
      </c>
      <c r="L7">
        <v>3.5900000000000001E-2</v>
      </c>
      <c r="M7">
        <v>5.3999999999999999E-2</v>
      </c>
      <c r="N7">
        <v>0.15</v>
      </c>
      <c r="O7">
        <v>4232.95</v>
      </c>
      <c r="P7">
        <v>20967.400000000001</v>
      </c>
      <c r="Q7">
        <v>0.37</v>
      </c>
      <c r="R7">
        <v>0.39</v>
      </c>
      <c r="S7">
        <v>380.2</v>
      </c>
      <c r="T7">
        <v>27.7</v>
      </c>
      <c r="U7">
        <v>3.89</v>
      </c>
      <c r="V7">
        <v>28.9</v>
      </c>
      <c r="W7">
        <v>1341.2</v>
      </c>
      <c r="X7">
        <v>0.24</v>
      </c>
      <c r="Y7">
        <v>382</v>
      </c>
      <c r="Z7">
        <v>68.900000000000006</v>
      </c>
      <c r="AA7">
        <v>450.9</v>
      </c>
      <c r="AB7">
        <v>398.8</v>
      </c>
      <c r="AC7">
        <v>30.6</v>
      </c>
      <c r="AD7">
        <v>4.32</v>
      </c>
      <c r="AE7">
        <v>29.1</v>
      </c>
      <c r="AF7">
        <v>1355.5</v>
      </c>
      <c r="AG7">
        <v>0.26</v>
      </c>
      <c r="AH7">
        <v>400.9</v>
      </c>
      <c r="AI7">
        <v>69.5</v>
      </c>
      <c r="AJ7">
        <v>470.4</v>
      </c>
      <c r="AK7">
        <v>315.39999999999998</v>
      </c>
      <c r="AL7">
        <v>19.899999999999999</v>
      </c>
      <c r="AM7">
        <v>2.79</v>
      </c>
      <c r="AN7">
        <v>25</v>
      </c>
      <c r="AO7">
        <v>1171.8</v>
      </c>
      <c r="AP7">
        <v>0.17</v>
      </c>
      <c r="AQ7">
        <v>316.7</v>
      </c>
      <c r="AR7">
        <v>60</v>
      </c>
      <c r="AS7">
        <v>376.7</v>
      </c>
      <c r="AT7">
        <v>760.7</v>
      </c>
      <c r="AU7">
        <v>58.2</v>
      </c>
      <c r="AV7">
        <v>8.3800000000000008</v>
      </c>
      <c r="AW7">
        <v>52.1</v>
      </c>
      <c r="AX7">
        <v>2436.5</v>
      </c>
      <c r="AY7">
        <v>0.47</v>
      </c>
      <c r="AZ7">
        <v>764.7</v>
      </c>
      <c r="BA7">
        <v>124.8</v>
      </c>
      <c r="BB7">
        <v>889.5</v>
      </c>
      <c r="BC7">
        <v>56726630.100000001</v>
      </c>
      <c r="BD7">
        <v>4138.6000000000004</v>
      </c>
      <c r="BE7">
        <v>581.1</v>
      </c>
      <c r="BF7">
        <v>4306529.5999999996</v>
      </c>
      <c r="BG7">
        <v>200104.5</v>
      </c>
      <c r="BH7">
        <v>35.700000000000003</v>
      </c>
      <c r="BI7">
        <v>57008588.799999997</v>
      </c>
      <c r="BJ7">
        <v>10279379.4</v>
      </c>
      <c r="BK7">
        <v>67287968.200000003</v>
      </c>
      <c r="BL7">
        <v>0</v>
      </c>
      <c r="BM7">
        <v>31.36</v>
      </c>
      <c r="BN7">
        <v>0.87</v>
      </c>
      <c r="BO7">
        <v>0</v>
      </c>
      <c r="BP7">
        <v>32.24</v>
      </c>
      <c r="BQ7">
        <v>33.21</v>
      </c>
      <c r="BR7">
        <v>0.95</v>
      </c>
      <c r="BS7">
        <v>0</v>
      </c>
      <c r="BT7">
        <v>34.159999999999997</v>
      </c>
      <c r="BU7">
        <v>150239070</v>
      </c>
      <c r="BV7">
        <v>1773319.6</v>
      </c>
      <c r="BW7">
        <v>257096.3</v>
      </c>
      <c r="BX7">
        <v>29293.4</v>
      </c>
      <c r="BY7">
        <v>0</v>
      </c>
      <c r="BZ7" s="173">
        <v>0</v>
      </c>
      <c r="CA7">
        <v>31141140</v>
      </c>
      <c r="CB7">
        <v>0</v>
      </c>
      <c r="CC7">
        <v>0</v>
      </c>
      <c r="CD7">
        <v>94340.6</v>
      </c>
      <c r="CE7">
        <v>62776980</v>
      </c>
      <c r="CF7">
        <v>0</v>
      </c>
      <c r="CG7">
        <v>137272.70000000001</v>
      </c>
      <c r="CH7">
        <v>0</v>
      </c>
      <c r="CI7">
        <v>9704665</v>
      </c>
      <c r="CJ7">
        <v>44282730</v>
      </c>
      <c r="CK7">
        <v>136585.29999999999</v>
      </c>
      <c r="CL7">
        <v>0</v>
      </c>
      <c r="CM7">
        <v>0</v>
      </c>
      <c r="CN7">
        <v>1678979</v>
      </c>
      <c r="CO7">
        <v>0</v>
      </c>
      <c r="CP7">
        <v>0</v>
      </c>
      <c r="CQ7">
        <v>78.8</v>
      </c>
      <c r="CR7">
        <v>6.4</v>
      </c>
      <c r="CS7">
        <v>0</v>
      </c>
      <c r="CT7">
        <v>5790.7</v>
      </c>
      <c r="CU7">
        <v>0</v>
      </c>
      <c r="CV7">
        <v>0</v>
      </c>
      <c r="CW7">
        <v>63.3</v>
      </c>
      <c r="CX7">
        <v>11043.4</v>
      </c>
      <c r="CY7">
        <v>0</v>
      </c>
      <c r="CZ7">
        <v>927.2</v>
      </c>
      <c r="DA7">
        <v>0</v>
      </c>
      <c r="DB7">
        <v>3334</v>
      </c>
      <c r="DC7">
        <v>5544.5</v>
      </c>
      <c r="DD7">
        <v>472.1</v>
      </c>
      <c r="DE7">
        <v>0</v>
      </c>
      <c r="DF7">
        <v>0</v>
      </c>
      <c r="DG7">
        <v>753.6</v>
      </c>
      <c r="DH7">
        <v>0</v>
      </c>
      <c r="DI7">
        <v>0</v>
      </c>
      <c r="DJ7">
        <v>1320</v>
      </c>
      <c r="DK7">
        <v>0</v>
      </c>
      <c r="DL7">
        <v>0</v>
      </c>
      <c r="DM7">
        <v>0</v>
      </c>
      <c r="DN7">
        <v>0</v>
      </c>
      <c r="DO7">
        <v>0</v>
      </c>
      <c r="DP7">
        <v>0</v>
      </c>
      <c r="DQ7">
        <v>0</v>
      </c>
    </row>
    <row r="8" spans="1:121" hidden="1">
      <c r="A8" t="s">
        <v>535</v>
      </c>
      <c r="B8">
        <v>2026</v>
      </c>
      <c r="C8">
        <v>100522560</v>
      </c>
      <c r="D8">
        <v>345719.5</v>
      </c>
      <c r="E8">
        <v>0</v>
      </c>
      <c r="F8">
        <v>712541.6</v>
      </c>
      <c r="G8">
        <v>101580820.40000001</v>
      </c>
      <c r="H8">
        <v>96907976.299999997</v>
      </c>
      <c r="I8">
        <v>96713417.700000003</v>
      </c>
      <c r="J8" s="156">
        <v>11443183</v>
      </c>
      <c r="K8" s="168">
        <v>53759732</v>
      </c>
      <c r="L8">
        <v>3.5900000000000001E-2</v>
      </c>
      <c r="M8">
        <v>5.3999999999999999E-2</v>
      </c>
      <c r="N8">
        <v>0.15</v>
      </c>
      <c r="O8">
        <v>38517.83</v>
      </c>
      <c r="P8">
        <v>21446.6</v>
      </c>
      <c r="Q8">
        <v>0.41</v>
      </c>
      <c r="R8">
        <v>0.44</v>
      </c>
      <c r="S8">
        <v>356.4</v>
      </c>
      <c r="T8">
        <v>26.1</v>
      </c>
      <c r="U8">
        <v>3.67</v>
      </c>
      <c r="V8">
        <v>27.2</v>
      </c>
      <c r="W8">
        <v>1254.5</v>
      </c>
      <c r="X8">
        <v>0.23</v>
      </c>
      <c r="Y8">
        <v>358.2</v>
      </c>
      <c r="Z8">
        <v>64.599999999999994</v>
      </c>
      <c r="AA8">
        <v>422.8</v>
      </c>
      <c r="AB8">
        <v>364.4</v>
      </c>
      <c r="AC8">
        <v>27.7</v>
      </c>
      <c r="AD8">
        <v>3.9</v>
      </c>
      <c r="AE8">
        <v>27.1</v>
      </c>
      <c r="AF8">
        <v>1251.0999999999999</v>
      </c>
      <c r="AG8">
        <v>0.24</v>
      </c>
      <c r="AH8">
        <v>366.2</v>
      </c>
      <c r="AI8">
        <v>64.400000000000006</v>
      </c>
      <c r="AJ8">
        <v>430.7</v>
      </c>
      <c r="AK8">
        <v>245.9</v>
      </c>
      <c r="AL8">
        <v>13.1</v>
      </c>
      <c r="AM8">
        <v>1.8</v>
      </c>
      <c r="AN8">
        <v>21.7</v>
      </c>
      <c r="AO8">
        <v>994.5</v>
      </c>
      <c r="AP8">
        <v>0.13</v>
      </c>
      <c r="AQ8">
        <v>246.8</v>
      </c>
      <c r="AR8">
        <v>51.3</v>
      </c>
      <c r="AS8">
        <v>298.2</v>
      </c>
      <c r="AT8">
        <v>720.3</v>
      </c>
      <c r="AU8">
        <v>54.6</v>
      </c>
      <c r="AV8">
        <v>7.8</v>
      </c>
      <c r="AW8">
        <v>49.3</v>
      </c>
      <c r="AX8">
        <v>2367.5</v>
      </c>
      <c r="AY8">
        <v>0.41</v>
      </c>
      <c r="AZ8">
        <v>724.1</v>
      </c>
      <c r="BA8">
        <v>120</v>
      </c>
      <c r="BB8">
        <v>844.1</v>
      </c>
      <c r="BC8">
        <v>51042817.299999997</v>
      </c>
      <c r="BD8">
        <v>3743.9</v>
      </c>
      <c r="BE8">
        <v>525.79999999999995</v>
      </c>
      <c r="BF8">
        <v>3893648.5</v>
      </c>
      <c r="BG8">
        <v>179628.3</v>
      </c>
      <c r="BH8">
        <v>32.9</v>
      </c>
      <c r="BI8">
        <v>51297925.5</v>
      </c>
      <c r="BJ8">
        <v>9255553.8000000007</v>
      </c>
      <c r="BK8">
        <v>60553479.299999997</v>
      </c>
      <c r="BL8">
        <v>0</v>
      </c>
      <c r="BM8">
        <v>29.48</v>
      </c>
      <c r="BN8">
        <v>7.7</v>
      </c>
      <c r="BO8">
        <v>0</v>
      </c>
      <c r="BP8">
        <v>37.18</v>
      </c>
      <c r="BQ8">
        <v>31.22</v>
      </c>
      <c r="BR8">
        <v>8.32</v>
      </c>
      <c r="BS8">
        <v>0</v>
      </c>
      <c r="BT8">
        <v>39.549999999999997</v>
      </c>
      <c r="BU8">
        <v>144241070</v>
      </c>
      <c r="BV8">
        <v>4867402.5</v>
      </c>
      <c r="BW8">
        <v>310577.40000000002</v>
      </c>
      <c r="BX8">
        <v>29293.4</v>
      </c>
      <c r="BY8">
        <v>0</v>
      </c>
      <c r="BZ8" s="173">
        <v>0</v>
      </c>
      <c r="CA8">
        <v>28299364</v>
      </c>
      <c r="CB8">
        <v>0</v>
      </c>
      <c r="CC8">
        <v>0</v>
      </c>
      <c r="CD8">
        <v>232833.6</v>
      </c>
      <c r="CE8">
        <v>56293896</v>
      </c>
      <c r="CF8">
        <v>0</v>
      </c>
      <c r="CG8">
        <v>110345.1</v>
      </c>
      <c r="CH8">
        <v>0</v>
      </c>
      <c r="CI8">
        <v>10015572</v>
      </c>
      <c r="CJ8">
        <v>44239440</v>
      </c>
      <c r="CK8">
        <v>75182.899999999994</v>
      </c>
      <c r="CL8">
        <v>0</v>
      </c>
      <c r="CM8">
        <v>0</v>
      </c>
      <c r="CN8">
        <v>4634569</v>
      </c>
      <c r="CO8">
        <v>0</v>
      </c>
      <c r="CP8">
        <v>0</v>
      </c>
      <c r="CQ8">
        <v>95.9</v>
      </c>
      <c r="CR8">
        <v>6.4</v>
      </c>
      <c r="CS8">
        <v>0</v>
      </c>
      <c r="CT8">
        <v>5790.7</v>
      </c>
      <c r="CU8">
        <v>0</v>
      </c>
      <c r="CV8">
        <v>0</v>
      </c>
      <c r="CW8">
        <v>155.5</v>
      </c>
      <c r="CX8">
        <v>11043.4</v>
      </c>
      <c r="CY8">
        <v>0</v>
      </c>
      <c r="CZ8">
        <v>927.2</v>
      </c>
      <c r="DA8">
        <v>0</v>
      </c>
      <c r="DB8">
        <v>3419</v>
      </c>
      <c r="DC8">
        <v>5544.5</v>
      </c>
      <c r="DD8">
        <v>472.1</v>
      </c>
      <c r="DE8">
        <v>0</v>
      </c>
      <c r="DF8">
        <v>0</v>
      </c>
      <c r="DG8">
        <v>2045.6</v>
      </c>
      <c r="DH8">
        <v>0</v>
      </c>
      <c r="DI8">
        <v>0</v>
      </c>
      <c r="DJ8">
        <v>1388.7</v>
      </c>
      <c r="DK8">
        <v>0</v>
      </c>
      <c r="DL8">
        <v>0</v>
      </c>
      <c r="DM8">
        <v>0</v>
      </c>
      <c r="DN8">
        <v>0</v>
      </c>
      <c r="DO8">
        <v>0</v>
      </c>
      <c r="DP8">
        <v>0</v>
      </c>
      <c r="DQ8">
        <v>0</v>
      </c>
    </row>
    <row r="9" spans="1:121" hidden="1">
      <c r="A9" t="s">
        <v>535</v>
      </c>
      <c r="B9">
        <v>2028</v>
      </c>
      <c r="C9">
        <v>103272024</v>
      </c>
      <c r="D9">
        <v>1870347.2</v>
      </c>
      <c r="E9">
        <v>0</v>
      </c>
      <c r="F9">
        <v>1209718.8999999999</v>
      </c>
      <c r="G9">
        <v>106352092.90000001</v>
      </c>
      <c r="H9">
        <v>99558616.200000003</v>
      </c>
      <c r="I9">
        <v>96293661.599999994</v>
      </c>
      <c r="J9" s="156">
        <v>44122060</v>
      </c>
      <c r="K9" s="168">
        <v>75094950</v>
      </c>
      <c r="L9">
        <v>3.5900000000000001E-2</v>
      </c>
      <c r="M9">
        <v>5.3999999999999999E-2</v>
      </c>
      <c r="N9">
        <v>0.15</v>
      </c>
      <c r="O9">
        <v>46111.08</v>
      </c>
      <c r="P9">
        <v>22072.2</v>
      </c>
      <c r="Q9">
        <v>0.47</v>
      </c>
      <c r="R9">
        <v>0.56000000000000005</v>
      </c>
      <c r="S9">
        <v>310.89999999999998</v>
      </c>
      <c r="T9">
        <v>22</v>
      </c>
      <c r="U9">
        <v>3.08</v>
      </c>
      <c r="V9">
        <v>24.9</v>
      </c>
      <c r="W9">
        <v>1120.5</v>
      </c>
      <c r="X9">
        <v>0.21</v>
      </c>
      <c r="Y9">
        <v>312.3</v>
      </c>
      <c r="Z9">
        <v>58.3</v>
      </c>
      <c r="AA9">
        <v>370.7</v>
      </c>
      <c r="AB9">
        <v>281</v>
      </c>
      <c r="AC9">
        <v>20.7</v>
      </c>
      <c r="AD9">
        <v>2.91</v>
      </c>
      <c r="AE9">
        <v>21.9</v>
      </c>
      <c r="AF9">
        <v>986.5</v>
      </c>
      <c r="AG9">
        <v>0.19</v>
      </c>
      <c r="AH9">
        <v>282.39999999999998</v>
      </c>
      <c r="AI9">
        <v>51.4</v>
      </c>
      <c r="AJ9">
        <v>333.8</v>
      </c>
      <c r="AK9">
        <v>196.4</v>
      </c>
      <c r="AL9">
        <v>5.0999999999999996</v>
      </c>
      <c r="AM9">
        <v>0.6</v>
      </c>
      <c r="AN9">
        <v>22</v>
      </c>
      <c r="AO9">
        <v>978.5</v>
      </c>
      <c r="AP9">
        <v>0.09</v>
      </c>
      <c r="AQ9">
        <v>196.8</v>
      </c>
      <c r="AR9">
        <v>51.1</v>
      </c>
      <c r="AS9">
        <v>247.9</v>
      </c>
      <c r="AT9">
        <v>605.29999999999995</v>
      </c>
      <c r="AU9">
        <v>41.2</v>
      </c>
      <c r="AV9">
        <v>5.83</v>
      </c>
      <c r="AW9">
        <v>46.2</v>
      </c>
      <c r="AX9">
        <v>2137.5</v>
      </c>
      <c r="AY9">
        <v>0.36</v>
      </c>
      <c r="AZ9">
        <v>608.1</v>
      </c>
      <c r="BA9">
        <v>110</v>
      </c>
      <c r="BB9">
        <v>718.1</v>
      </c>
      <c r="BC9">
        <v>42435523.399999999</v>
      </c>
      <c r="BD9">
        <v>3003.1</v>
      </c>
      <c r="BE9">
        <v>420.2</v>
      </c>
      <c r="BF9">
        <v>3394604.5</v>
      </c>
      <c r="BG9">
        <v>152959.9</v>
      </c>
      <c r="BH9">
        <v>28.6</v>
      </c>
      <c r="BI9">
        <v>42639735.5</v>
      </c>
      <c r="BJ9">
        <v>7960621.5</v>
      </c>
      <c r="BK9">
        <v>50600357</v>
      </c>
      <c r="BL9">
        <v>0</v>
      </c>
      <c r="BM9">
        <v>25.48</v>
      </c>
      <c r="BN9">
        <v>8.73</v>
      </c>
      <c r="BO9">
        <v>0</v>
      </c>
      <c r="BP9">
        <v>34.21</v>
      </c>
      <c r="BQ9">
        <v>27.15</v>
      </c>
      <c r="BR9">
        <v>9.6</v>
      </c>
      <c r="BS9">
        <v>0</v>
      </c>
      <c r="BT9">
        <v>36.75</v>
      </c>
      <c r="BU9">
        <v>137626510</v>
      </c>
      <c r="BV9">
        <v>10058431</v>
      </c>
      <c r="BW9">
        <v>1632526</v>
      </c>
      <c r="BX9">
        <v>28641.4</v>
      </c>
      <c r="BY9">
        <v>0</v>
      </c>
      <c r="BZ9" s="173">
        <v>0</v>
      </c>
      <c r="CA9">
        <v>22492916</v>
      </c>
      <c r="CB9">
        <v>0</v>
      </c>
      <c r="CC9">
        <v>0</v>
      </c>
      <c r="CD9">
        <v>569039.19999999995</v>
      </c>
      <c r="CE9">
        <v>49761716</v>
      </c>
      <c r="CF9">
        <v>0</v>
      </c>
      <c r="CG9">
        <v>91637.4</v>
      </c>
      <c r="CH9">
        <v>0</v>
      </c>
      <c r="CI9">
        <v>9983333</v>
      </c>
      <c r="CJ9">
        <v>43519844</v>
      </c>
      <c r="CK9">
        <v>57464</v>
      </c>
      <c r="CL9">
        <v>0</v>
      </c>
      <c r="CM9">
        <v>0</v>
      </c>
      <c r="CN9">
        <v>9489392</v>
      </c>
      <c r="CO9">
        <v>0</v>
      </c>
      <c r="CP9">
        <v>0</v>
      </c>
      <c r="CQ9">
        <v>722.5</v>
      </c>
      <c r="CR9">
        <v>6.4</v>
      </c>
      <c r="CS9">
        <v>0</v>
      </c>
      <c r="CT9">
        <v>5790.7</v>
      </c>
      <c r="CU9">
        <v>0</v>
      </c>
      <c r="CV9">
        <v>0</v>
      </c>
      <c r="CW9">
        <v>379.3</v>
      </c>
      <c r="CX9">
        <v>11043.4</v>
      </c>
      <c r="CY9">
        <v>0</v>
      </c>
      <c r="CZ9">
        <v>927.2</v>
      </c>
      <c r="DA9">
        <v>0</v>
      </c>
      <c r="DB9">
        <v>3449</v>
      </c>
      <c r="DC9">
        <v>5544.5</v>
      </c>
      <c r="DD9">
        <v>472.1</v>
      </c>
      <c r="DE9">
        <v>0</v>
      </c>
      <c r="DF9">
        <v>0</v>
      </c>
      <c r="DG9">
        <v>4141.5</v>
      </c>
      <c r="DH9">
        <v>0</v>
      </c>
      <c r="DI9">
        <v>0</v>
      </c>
      <c r="DJ9">
        <v>5100.8</v>
      </c>
      <c r="DK9">
        <v>0</v>
      </c>
      <c r="DL9">
        <v>0</v>
      </c>
      <c r="DM9">
        <v>0</v>
      </c>
      <c r="DN9">
        <v>0</v>
      </c>
      <c r="DO9">
        <v>0</v>
      </c>
      <c r="DP9">
        <v>0</v>
      </c>
      <c r="DQ9">
        <v>0</v>
      </c>
    </row>
    <row r="10" spans="1:121" hidden="1">
      <c r="A10" t="s">
        <v>535</v>
      </c>
      <c r="B10">
        <v>2030</v>
      </c>
      <c r="C10">
        <v>106542120</v>
      </c>
      <c r="D10">
        <v>1956309.2</v>
      </c>
      <c r="E10">
        <v>0</v>
      </c>
      <c r="F10">
        <v>1257812.8999999999</v>
      </c>
      <c r="G10">
        <v>109756240.09999999</v>
      </c>
      <c r="H10">
        <v>102711178.40000001</v>
      </c>
      <c r="I10">
        <v>99098769</v>
      </c>
      <c r="J10" s="156">
        <v>51347360</v>
      </c>
      <c r="K10" s="168">
        <v>73082950</v>
      </c>
      <c r="L10">
        <v>3.5900000000000001E-2</v>
      </c>
      <c r="M10">
        <v>5.3999999999999999E-2</v>
      </c>
      <c r="N10">
        <v>0.15</v>
      </c>
      <c r="O10">
        <v>52177.23</v>
      </c>
      <c r="P10">
        <v>22748</v>
      </c>
      <c r="Q10">
        <v>0.49</v>
      </c>
      <c r="R10">
        <v>0.59</v>
      </c>
      <c r="S10">
        <v>302.39999999999998</v>
      </c>
      <c r="T10">
        <v>21.8</v>
      </c>
      <c r="U10">
        <v>3.05</v>
      </c>
      <c r="V10">
        <v>24</v>
      </c>
      <c r="W10">
        <v>1078.5999999999999</v>
      </c>
      <c r="X10">
        <v>0.21</v>
      </c>
      <c r="Y10">
        <v>303.89999999999998</v>
      </c>
      <c r="Z10">
        <v>56.2</v>
      </c>
      <c r="AA10">
        <v>360.1</v>
      </c>
      <c r="AB10">
        <v>260.3</v>
      </c>
      <c r="AC10">
        <v>19.399999999999999</v>
      </c>
      <c r="AD10">
        <v>2.74</v>
      </c>
      <c r="AE10">
        <v>20.3</v>
      </c>
      <c r="AF10">
        <v>906.1</v>
      </c>
      <c r="AG10">
        <v>0.18</v>
      </c>
      <c r="AH10">
        <v>261.60000000000002</v>
      </c>
      <c r="AI10">
        <v>47.3</v>
      </c>
      <c r="AJ10">
        <v>308.89999999999998</v>
      </c>
      <c r="AK10">
        <v>256.89999999999998</v>
      </c>
      <c r="AL10">
        <v>7.8</v>
      </c>
      <c r="AM10">
        <v>0.95</v>
      </c>
      <c r="AN10">
        <v>27.7</v>
      </c>
      <c r="AO10">
        <v>1246.3</v>
      </c>
      <c r="AP10">
        <v>0.12</v>
      </c>
      <c r="AQ10">
        <v>257.39999999999998</v>
      </c>
      <c r="AR10">
        <v>64.900000000000006</v>
      </c>
      <c r="AS10">
        <v>322.3</v>
      </c>
      <c r="AT10">
        <v>555.79999999999995</v>
      </c>
      <c r="AU10">
        <v>37.799999999999997</v>
      </c>
      <c r="AV10">
        <v>5.32</v>
      </c>
      <c r="AW10">
        <v>42.2</v>
      </c>
      <c r="AX10">
        <v>1994.2</v>
      </c>
      <c r="AY10">
        <v>0.31</v>
      </c>
      <c r="AZ10">
        <v>558.4</v>
      </c>
      <c r="BA10">
        <v>101.7</v>
      </c>
      <c r="BB10">
        <v>660.1</v>
      </c>
      <c r="BC10">
        <v>39498472.899999999</v>
      </c>
      <c r="BD10">
        <v>2844.3</v>
      </c>
      <c r="BE10">
        <v>398.7</v>
      </c>
      <c r="BF10">
        <v>3135326.2</v>
      </c>
      <c r="BG10">
        <v>140883.29999999999</v>
      </c>
      <c r="BH10">
        <v>27.1</v>
      </c>
      <c r="BI10">
        <v>39692076.799999997</v>
      </c>
      <c r="BJ10">
        <v>7341052.7999999998</v>
      </c>
      <c r="BK10">
        <v>47033129.700000003</v>
      </c>
      <c r="BL10">
        <v>0</v>
      </c>
      <c r="BM10">
        <v>24.13</v>
      </c>
      <c r="BN10">
        <v>9.9</v>
      </c>
      <c r="BO10">
        <v>0</v>
      </c>
      <c r="BP10">
        <v>34.03</v>
      </c>
      <c r="BQ10">
        <v>25.75</v>
      </c>
      <c r="BR10">
        <v>10.9</v>
      </c>
      <c r="BS10">
        <v>0</v>
      </c>
      <c r="BT10">
        <v>36.64</v>
      </c>
      <c r="BU10">
        <v>131782160</v>
      </c>
      <c r="BV10">
        <v>10657471</v>
      </c>
      <c r="BW10">
        <v>1692801.6</v>
      </c>
      <c r="BX10">
        <v>27437.5</v>
      </c>
      <c r="BY10">
        <v>0</v>
      </c>
      <c r="BZ10" s="173">
        <v>0</v>
      </c>
      <c r="CA10">
        <v>21444640</v>
      </c>
      <c r="CB10">
        <v>0</v>
      </c>
      <c r="CC10">
        <v>0</v>
      </c>
      <c r="CD10">
        <v>1172418.3999999999</v>
      </c>
      <c r="CE10">
        <v>45176060</v>
      </c>
      <c r="CF10">
        <v>0</v>
      </c>
      <c r="CG10">
        <v>90341.6</v>
      </c>
      <c r="CH10">
        <v>0</v>
      </c>
      <c r="CI10">
        <v>9791635</v>
      </c>
      <c r="CJ10">
        <v>42853636</v>
      </c>
      <c r="CK10">
        <v>48129.7</v>
      </c>
      <c r="CL10">
        <v>0</v>
      </c>
      <c r="CM10">
        <v>0</v>
      </c>
      <c r="CN10">
        <v>9485053</v>
      </c>
      <c r="CO10">
        <v>0</v>
      </c>
      <c r="CP10">
        <v>0</v>
      </c>
      <c r="CQ10">
        <v>743.5</v>
      </c>
      <c r="CR10">
        <v>6.4</v>
      </c>
      <c r="CS10">
        <v>0</v>
      </c>
      <c r="CT10">
        <v>5790.7</v>
      </c>
      <c r="CU10">
        <v>0</v>
      </c>
      <c r="CV10">
        <v>0</v>
      </c>
      <c r="CW10">
        <v>782.3</v>
      </c>
      <c r="CX10">
        <v>11003.4</v>
      </c>
      <c r="CY10">
        <v>0</v>
      </c>
      <c r="CZ10">
        <v>927.2</v>
      </c>
      <c r="DA10">
        <v>0</v>
      </c>
      <c r="DB10">
        <v>3449</v>
      </c>
      <c r="DC10">
        <v>5544.5</v>
      </c>
      <c r="DD10">
        <v>472.1</v>
      </c>
      <c r="DE10">
        <v>0</v>
      </c>
      <c r="DF10">
        <v>0</v>
      </c>
      <c r="DG10">
        <v>4194.3999999999996</v>
      </c>
      <c r="DH10">
        <v>0</v>
      </c>
      <c r="DI10">
        <v>0</v>
      </c>
      <c r="DJ10">
        <v>5184.8</v>
      </c>
      <c r="DK10">
        <v>0</v>
      </c>
      <c r="DL10">
        <v>0</v>
      </c>
      <c r="DM10">
        <v>0</v>
      </c>
      <c r="DN10">
        <v>0</v>
      </c>
      <c r="DO10">
        <v>0</v>
      </c>
      <c r="DP10">
        <v>0</v>
      </c>
      <c r="DQ10">
        <v>0</v>
      </c>
    </row>
    <row r="11" spans="1:121" hidden="1">
      <c r="A11" t="s">
        <v>535</v>
      </c>
      <c r="B11">
        <v>2035</v>
      </c>
      <c r="C11">
        <v>115368856</v>
      </c>
      <c r="D11">
        <v>4808648</v>
      </c>
      <c r="E11">
        <v>0</v>
      </c>
      <c r="F11">
        <v>1129180.3</v>
      </c>
      <c r="G11">
        <v>121306689.3</v>
      </c>
      <c r="H11">
        <v>111220709.40000001</v>
      </c>
      <c r="I11">
        <v>101411917.8</v>
      </c>
      <c r="J11" s="156">
        <v>54878280</v>
      </c>
      <c r="K11" s="168">
        <v>60530550</v>
      </c>
      <c r="L11">
        <v>3.5900000000000001E-2</v>
      </c>
      <c r="M11">
        <v>5.3999999999999999E-2</v>
      </c>
      <c r="N11">
        <v>0.15</v>
      </c>
      <c r="O11">
        <v>81731.55</v>
      </c>
      <c r="P11">
        <v>25121.7</v>
      </c>
      <c r="Q11">
        <v>0.59</v>
      </c>
      <c r="R11">
        <v>0.68</v>
      </c>
      <c r="S11">
        <v>255.6</v>
      </c>
      <c r="T11">
        <v>20</v>
      </c>
      <c r="U11">
        <v>2.82</v>
      </c>
      <c r="V11">
        <v>19.3</v>
      </c>
      <c r="W11">
        <v>863.5</v>
      </c>
      <c r="X11">
        <v>0.19</v>
      </c>
      <c r="Y11">
        <v>257</v>
      </c>
      <c r="Z11">
        <v>45.1</v>
      </c>
      <c r="AA11">
        <v>302.10000000000002</v>
      </c>
      <c r="AB11">
        <v>215.1</v>
      </c>
      <c r="AC11">
        <v>17.2</v>
      </c>
      <c r="AD11">
        <v>2.44</v>
      </c>
      <c r="AE11">
        <v>16.2</v>
      </c>
      <c r="AF11">
        <v>714.8</v>
      </c>
      <c r="AG11">
        <v>0.16</v>
      </c>
      <c r="AH11">
        <v>216.3</v>
      </c>
      <c r="AI11">
        <v>37.5</v>
      </c>
      <c r="AJ11">
        <v>253.8</v>
      </c>
      <c r="AK11">
        <v>335.4</v>
      </c>
      <c r="AL11">
        <v>14.8</v>
      </c>
      <c r="AM11">
        <v>1.94</v>
      </c>
      <c r="AN11">
        <v>32</v>
      </c>
      <c r="AO11">
        <v>1484.4</v>
      </c>
      <c r="AP11">
        <v>0.15</v>
      </c>
      <c r="AQ11">
        <v>336.3</v>
      </c>
      <c r="AR11">
        <v>76.3</v>
      </c>
      <c r="AS11">
        <v>412.6</v>
      </c>
      <c r="AT11">
        <v>500.9</v>
      </c>
      <c r="AU11">
        <v>33.5</v>
      </c>
      <c r="AV11">
        <v>4.71</v>
      </c>
      <c r="AW11">
        <v>38.5</v>
      </c>
      <c r="AX11">
        <v>1818.8</v>
      </c>
      <c r="AY11">
        <v>0.28000000000000003</v>
      </c>
      <c r="AZ11">
        <v>503.1</v>
      </c>
      <c r="BA11">
        <v>92.7</v>
      </c>
      <c r="BB11">
        <v>595.9</v>
      </c>
      <c r="BC11">
        <v>32167415.899999999</v>
      </c>
      <c r="BD11">
        <v>2518.1</v>
      </c>
      <c r="BE11">
        <v>355.7</v>
      </c>
      <c r="BF11">
        <v>2432602.7000000002</v>
      </c>
      <c r="BG11">
        <v>108599.8</v>
      </c>
      <c r="BH11">
        <v>23.6</v>
      </c>
      <c r="BI11">
        <v>32339564.600000001</v>
      </c>
      <c r="BJ11">
        <v>5675321.5999999996</v>
      </c>
      <c r="BK11">
        <v>38014886.200000003</v>
      </c>
      <c r="BL11">
        <v>0</v>
      </c>
      <c r="BM11">
        <v>21.64</v>
      </c>
      <c r="BN11">
        <v>15.21</v>
      </c>
      <c r="BO11">
        <v>0</v>
      </c>
      <c r="BP11">
        <v>36.85</v>
      </c>
      <c r="BQ11">
        <v>23.38</v>
      </c>
      <c r="BR11">
        <v>17.09</v>
      </c>
      <c r="BS11">
        <v>0</v>
      </c>
      <c r="BT11">
        <v>40.479999999999997</v>
      </c>
      <c r="BU11">
        <v>127210410</v>
      </c>
      <c r="BV11">
        <v>19894772</v>
      </c>
      <c r="BW11">
        <v>4101713.5</v>
      </c>
      <c r="BX11">
        <v>25598.3</v>
      </c>
      <c r="BY11">
        <v>0</v>
      </c>
      <c r="BZ11" s="173">
        <v>0</v>
      </c>
      <c r="CA11">
        <v>19569620</v>
      </c>
      <c r="CB11">
        <v>0</v>
      </c>
      <c r="CC11">
        <v>0</v>
      </c>
      <c r="CD11">
        <v>2138763</v>
      </c>
      <c r="CE11">
        <v>31875878</v>
      </c>
      <c r="CF11">
        <v>0</v>
      </c>
      <c r="CG11">
        <v>89355.4</v>
      </c>
      <c r="CH11">
        <v>0</v>
      </c>
      <c r="CI11">
        <v>9464985</v>
      </c>
      <c r="CJ11">
        <v>42188480</v>
      </c>
      <c r="CK11">
        <v>0</v>
      </c>
      <c r="CL11">
        <v>0</v>
      </c>
      <c r="CM11">
        <v>0</v>
      </c>
      <c r="CN11">
        <v>17756008</v>
      </c>
      <c r="CO11">
        <v>0</v>
      </c>
      <c r="CP11">
        <v>0</v>
      </c>
      <c r="CQ11">
        <v>1804.2</v>
      </c>
      <c r="CR11">
        <v>6.4</v>
      </c>
      <c r="CS11">
        <v>0</v>
      </c>
      <c r="CT11">
        <v>5790.7</v>
      </c>
      <c r="CU11">
        <v>0</v>
      </c>
      <c r="CV11">
        <v>0</v>
      </c>
      <c r="CW11">
        <v>1445.5</v>
      </c>
      <c r="CX11">
        <v>11003.4</v>
      </c>
      <c r="CY11">
        <v>0</v>
      </c>
      <c r="CZ11">
        <v>927.2</v>
      </c>
      <c r="DA11">
        <v>0</v>
      </c>
      <c r="DB11">
        <v>3471</v>
      </c>
      <c r="DC11">
        <v>5544.5</v>
      </c>
      <c r="DD11">
        <v>218.1</v>
      </c>
      <c r="DE11">
        <v>0</v>
      </c>
      <c r="DF11">
        <v>0</v>
      </c>
      <c r="DG11">
        <v>7703.9</v>
      </c>
      <c r="DH11">
        <v>0</v>
      </c>
      <c r="DI11">
        <v>0</v>
      </c>
      <c r="DJ11">
        <v>12842.7</v>
      </c>
      <c r="DK11">
        <v>0</v>
      </c>
      <c r="DL11">
        <v>0</v>
      </c>
      <c r="DM11">
        <v>0</v>
      </c>
      <c r="DN11">
        <v>0</v>
      </c>
      <c r="DO11">
        <v>0</v>
      </c>
      <c r="DP11">
        <v>0</v>
      </c>
      <c r="DQ11">
        <v>0</v>
      </c>
    </row>
    <row r="12" spans="1:121" hidden="1">
      <c r="A12" t="s">
        <v>535</v>
      </c>
      <c r="B12">
        <v>2040</v>
      </c>
      <c r="C12">
        <v>125247080</v>
      </c>
      <c r="D12">
        <v>8497508</v>
      </c>
      <c r="E12">
        <v>0</v>
      </c>
      <c r="F12">
        <v>1315638.3999999999</v>
      </c>
      <c r="G12">
        <v>135060220.40000001</v>
      </c>
      <c r="H12">
        <v>120743901.5</v>
      </c>
      <c r="I12">
        <v>98731442.200000003</v>
      </c>
      <c r="J12" s="156">
        <v>64435670</v>
      </c>
      <c r="K12" s="168">
        <v>69343050</v>
      </c>
      <c r="L12">
        <v>3.5900000000000001E-2</v>
      </c>
      <c r="M12">
        <v>5.3999999999999999E-2</v>
      </c>
      <c r="N12">
        <v>0.15</v>
      </c>
      <c r="O12">
        <v>81947.27</v>
      </c>
      <c r="P12">
        <v>28164.6</v>
      </c>
      <c r="Q12">
        <v>0.67</v>
      </c>
      <c r="R12">
        <v>0.75</v>
      </c>
      <c r="S12">
        <v>194</v>
      </c>
      <c r="T12">
        <v>14.1</v>
      </c>
      <c r="U12">
        <v>1.98</v>
      </c>
      <c r="V12">
        <v>16</v>
      </c>
      <c r="W12">
        <v>690.3</v>
      </c>
      <c r="X12">
        <v>0.15</v>
      </c>
      <c r="Y12">
        <v>195</v>
      </c>
      <c r="Z12">
        <v>36.700000000000003</v>
      </c>
      <c r="AA12">
        <v>231.6</v>
      </c>
      <c r="AB12">
        <v>157.6</v>
      </c>
      <c r="AC12">
        <v>11.7</v>
      </c>
      <c r="AD12">
        <v>1.64</v>
      </c>
      <c r="AE12">
        <v>13.1</v>
      </c>
      <c r="AF12">
        <v>554.4</v>
      </c>
      <c r="AG12">
        <v>0.13</v>
      </c>
      <c r="AH12">
        <v>158.4</v>
      </c>
      <c r="AI12">
        <v>29.6</v>
      </c>
      <c r="AJ12">
        <v>188.1</v>
      </c>
      <c r="AK12">
        <v>374.6</v>
      </c>
      <c r="AL12">
        <v>20</v>
      </c>
      <c r="AM12">
        <v>2.71</v>
      </c>
      <c r="AN12">
        <v>32.6</v>
      </c>
      <c r="AO12">
        <v>1547.3</v>
      </c>
      <c r="AP12">
        <v>0.17</v>
      </c>
      <c r="AQ12">
        <v>375.9</v>
      </c>
      <c r="AR12">
        <v>78.7</v>
      </c>
      <c r="AS12">
        <v>454.7</v>
      </c>
      <c r="AT12">
        <v>453.1</v>
      </c>
      <c r="AU12">
        <v>28.7</v>
      </c>
      <c r="AV12">
        <v>3.99</v>
      </c>
      <c r="AW12">
        <v>36.299999999999997</v>
      </c>
      <c r="AX12">
        <v>1707.2</v>
      </c>
      <c r="AY12">
        <v>0.24</v>
      </c>
      <c r="AZ12">
        <v>455.1</v>
      </c>
      <c r="BA12">
        <v>87.2</v>
      </c>
      <c r="BB12">
        <v>542.29999999999995</v>
      </c>
      <c r="BC12">
        <v>26844019.5</v>
      </c>
      <c r="BD12">
        <v>1951.4</v>
      </c>
      <c r="BE12">
        <v>273.7</v>
      </c>
      <c r="BF12">
        <v>2221479.6</v>
      </c>
      <c r="BG12">
        <v>95512.7</v>
      </c>
      <c r="BH12">
        <v>20.9</v>
      </c>
      <c r="BI12">
        <v>26976892.800000001</v>
      </c>
      <c r="BJ12">
        <v>5073456.0999999996</v>
      </c>
      <c r="BK12">
        <v>32050349</v>
      </c>
      <c r="BL12">
        <v>0</v>
      </c>
      <c r="BM12">
        <v>19.55</v>
      </c>
      <c r="BN12">
        <v>14.92</v>
      </c>
      <c r="BO12">
        <v>0</v>
      </c>
      <c r="BP12">
        <v>34.47</v>
      </c>
      <c r="BQ12">
        <v>21.46</v>
      </c>
      <c r="BR12">
        <v>17.190000000000001</v>
      </c>
      <c r="BS12">
        <v>0</v>
      </c>
      <c r="BT12">
        <v>38.65</v>
      </c>
      <c r="BU12">
        <v>140210400</v>
      </c>
      <c r="BV12">
        <v>36328780</v>
      </c>
      <c r="BW12">
        <v>7258634.5</v>
      </c>
      <c r="BX12">
        <v>24264.1</v>
      </c>
      <c r="BY12">
        <v>0</v>
      </c>
      <c r="BZ12" s="173">
        <v>0</v>
      </c>
      <c r="CA12">
        <v>14860813</v>
      </c>
      <c r="CB12">
        <v>0</v>
      </c>
      <c r="CC12">
        <v>0</v>
      </c>
      <c r="CD12">
        <v>2562441.5</v>
      </c>
      <c r="CE12">
        <v>30830694</v>
      </c>
      <c r="CF12">
        <v>0</v>
      </c>
      <c r="CG12">
        <v>74227.600000000006</v>
      </c>
      <c r="CH12">
        <v>0</v>
      </c>
      <c r="CI12">
        <v>9219771</v>
      </c>
      <c r="CJ12">
        <v>41613216</v>
      </c>
      <c r="CK12">
        <v>0</v>
      </c>
      <c r="CL12">
        <v>0</v>
      </c>
      <c r="CM12">
        <v>0</v>
      </c>
      <c r="CN12">
        <v>33766336</v>
      </c>
      <c r="CO12">
        <v>0</v>
      </c>
      <c r="CP12">
        <v>0</v>
      </c>
      <c r="CQ12">
        <v>3644.2</v>
      </c>
      <c r="CR12">
        <v>6.4</v>
      </c>
      <c r="CS12">
        <v>0</v>
      </c>
      <c r="CT12">
        <v>5790.7</v>
      </c>
      <c r="CU12">
        <v>0</v>
      </c>
      <c r="CV12">
        <v>0</v>
      </c>
      <c r="CW12">
        <v>1782.3</v>
      </c>
      <c r="CX12">
        <v>11003.4</v>
      </c>
      <c r="CY12">
        <v>0</v>
      </c>
      <c r="CZ12">
        <v>927.2</v>
      </c>
      <c r="DA12">
        <v>0</v>
      </c>
      <c r="DB12">
        <v>3471</v>
      </c>
      <c r="DC12">
        <v>5544.5</v>
      </c>
      <c r="DD12">
        <v>0</v>
      </c>
      <c r="DE12">
        <v>0</v>
      </c>
      <c r="DF12">
        <v>0</v>
      </c>
      <c r="DG12">
        <v>14426.3</v>
      </c>
      <c r="DH12">
        <v>0</v>
      </c>
      <c r="DI12">
        <v>0</v>
      </c>
      <c r="DJ12">
        <v>21738.1</v>
      </c>
      <c r="DK12">
        <v>0</v>
      </c>
      <c r="DL12">
        <v>0</v>
      </c>
      <c r="DM12">
        <v>0</v>
      </c>
      <c r="DN12">
        <v>0</v>
      </c>
      <c r="DO12">
        <v>0</v>
      </c>
      <c r="DP12">
        <v>0</v>
      </c>
      <c r="DQ12">
        <v>0</v>
      </c>
    </row>
    <row r="13" spans="1:121" hidden="1">
      <c r="A13" t="s">
        <v>535</v>
      </c>
      <c r="B13">
        <v>2045</v>
      </c>
      <c r="C13">
        <v>133963030</v>
      </c>
      <c r="D13">
        <v>10188792</v>
      </c>
      <c r="E13">
        <v>0</v>
      </c>
      <c r="F13">
        <v>1176444.8</v>
      </c>
      <c r="G13">
        <v>145328266.40000001</v>
      </c>
      <c r="H13">
        <v>129146566.2</v>
      </c>
      <c r="I13">
        <v>100190084.09999999</v>
      </c>
      <c r="J13" s="156">
        <v>58108340</v>
      </c>
      <c r="K13" s="168">
        <v>62013812</v>
      </c>
      <c r="L13">
        <v>3.5900000000000001E-2</v>
      </c>
      <c r="M13">
        <v>5.3999999999999999E-2</v>
      </c>
      <c r="N13">
        <v>0.15</v>
      </c>
      <c r="O13">
        <v>82024.22</v>
      </c>
      <c r="P13">
        <v>30506.3</v>
      </c>
      <c r="Q13">
        <v>0.69</v>
      </c>
      <c r="R13">
        <v>0.76</v>
      </c>
      <c r="S13">
        <v>175.9</v>
      </c>
      <c r="T13">
        <v>11.9</v>
      </c>
      <c r="U13">
        <v>1.65</v>
      </c>
      <c r="V13">
        <v>15.4</v>
      </c>
      <c r="W13">
        <v>654.4</v>
      </c>
      <c r="X13">
        <v>0.14000000000000001</v>
      </c>
      <c r="Y13">
        <v>176.7</v>
      </c>
      <c r="Z13">
        <v>34.9</v>
      </c>
      <c r="AA13">
        <v>211.6</v>
      </c>
      <c r="AB13">
        <v>142.6</v>
      </c>
      <c r="AC13">
        <v>9.8000000000000007</v>
      </c>
      <c r="AD13">
        <v>1.37</v>
      </c>
      <c r="AE13">
        <v>12.6</v>
      </c>
      <c r="AF13">
        <v>524.79999999999995</v>
      </c>
      <c r="AG13">
        <v>0.12</v>
      </c>
      <c r="AH13">
        <v>143.30000000000001</v>
      </c>
      <c r="AI13">
        <v>28.3</v>
      </c>
      <c r="AJ13">
        <v>171.5</v>
      </c>
      <c r="AK13">
        <v>336.5</v>
      </c>
      <c r="AL13">
        <v>19.3</v>
      </c>
      <c r="AM13">
        <v>2.63</v>
      </c>
      <c r="AN13">
        <v>28.3</v>
      </c>
      <c r="AO13">
        <v>1349.7</v>
      </c>
      <c r="AP13">
        <v>0.16</v>
      </c>
      <c r="AQ13">
        <v>337.8</v>
      </c>
      <c r="AR13">
        <v>68.599999999999994</v>
      </c>
      <c r="AS13">
        <v>406.3</v>
      </c>
      <c r="AT13">
        <v>386.6</v>
      </c>
      <c r="AU13">
        <v>22.4</v>
      </c>
      <c r="AV13">
        <v>3.09</v>
      </c>
      <c r="AW13">
        <v>32.9</v>
      </c>
      <c r="AX13">
        <v>1526.1</v>
      </c>
      <c r="AY13">
        <v>0.2</v>
      </c>
      <c r="AZ13">
        <v>388.1</v>
      </c>
      <c r="BA13">
        <v>78.5</v>
      </c>
      <c r="BB13">
        <v>466.6</v>
      </c>
      <c r="BC13">
        <v>25926419.800000001</v>
      </c>
      <c r="BD13">
        <v>1750.6</v>
      </c>
      <c r="BE13">
        <v>243.7</v>
      </c>
      <c r="BF13">
        <v>2270694.5</v>
      </c>
      <c r="BG13">
        <v>96501.4</v>
      </c>
      <c r="BH13">
        <v>20.2</v>
      </c>
      <c r="BI13">
        <v>26045105</v>
      </c>
      <c r="BJ13">
        <v>5151940.3</v>
      </c>
      <c r="BK13">
        <v>31197045.300000001</v>
      </c>
      <c r="BL13">
        <v>0</v>
      </c>
      <c r="BM13">
        <v>17.07</v>
      </c>
      <c r="BN13">
        <v>14.86</v>
      </c>
      <c r="BO13">
        <v>0</v>
      </c>
      <c r="BP13">
        <v>31.93</v>
      </c>
      <c r="BQ13">
        <v>18.96</v>
      </c>
      <c r="BR13">
        <v>17.22</v>
      </c>
      <c r="BS13">
        <v>0</v>
      </c>
      <c r="BT13">
        <v>36.18</v>
      </c>
      <c r="BU13">
        <v>149469330</v>
      </c>
      <c r="BV13">
        <v>45138184</v>
      </c>
      <c r="BW13">
        <v>8749858</v>
      </c>
      <c r="BX13">
        <v>21792.799999999999</v>
      </c>
      <c r="BY13">
        <v>0</v>
      </c>
      <c r="BZ13" s="173">
        <v>0</v>
      </c>
      <c r="CA13">
        <v>13009146</v>
      </c>
      <c r="CB13">
        <v>0</v>
      </c>
      <c r="CC13">
        <v>0</v>
      </c>
      <c r="CD13">
        <v>2861001.8</v>
      </c>
      <c r="CE13">
        <v>33075174</v>
      </c>
      <c r="CF13">
        <v>0</v>
      </c>
      <c r="CG13">
        <v>57660.2</v>
      </c>
      <c r="CH13">
        <v>0</v>
      </c>
      <c r="CI13">
        <v>8805473</v>
      </c>
      <c r="CJ13">
        <v>40612040</v>
      </c>
      <c r="CK13">
        <v>0</v>
      </c>
      <c r="CL13">
        <v>0</v>
      </c>
      <c r="CM13">
        <v>0</v>
      </c>
      <c r="CN13">
        <v>42277180</v>
      </c>
      <c r="CO13">
        <v>0</v>
      </c>
      <c r="CP13">
        <v>0</v>
      </c>
      <c r="CQ13">
        <v>4284.3</v>
      </c>
      <c r="CR13">
        <v>6.4</v>
      </c>
      <c r="CS13">
        <v>0</v>
      </c>
      <c r="CT13">
        <v>5372.6</v>
      </c>
      <c r="CU13">
        <v>0</v>
      </c>
      <c r="CV13">
        <v>0</v>
      </c>
      <c r="CW13">
        <v>2185.6</v>
      </c>
      <c r="CX13">
        <v>11003.4</v>
      </c>
      <c r="CY13">
        <v>0</v>
      </c>
      <c r="CZ13">
        <v>927.2</v>
      </c>
      <c r="DA13">
        <v>0</v>
      </c>
      <c r="DB13">
        <v>3471</v>
      </c>
      <c r="DC13">
        <v>5544.5</v>
      </c>
      <c r="DD13">
        <v>0</v>
      </c>
      <c r="DE13">
        <v>0</v>
      </c>
      <c r="DF13">
        <v>0</v>
      </c>
      <c r="DG13">
        <v>18721.2</v>
      </c>
      <c r="DH13">
        <v>0</v>
      </c>
      <c r="DI13">
        <v>0</v>
      </c>
      <c r="DJ13">
        <v>25124.1</v>
      </c>
      <c r="DK13">
        <v>0</v>
      </c>
      <c r="DL13">
        <v>0</v>
      </c>
      <c r="DM13">
        <v>0</v>
      </c>
      <c r="DN13">
        <v>0</v>
      </c>
      <c r="DO13">
        <v>0</v>
      </c>
      <c r="DP13">
        <v>0</v>
      </c>
      <c r="DQ13">
        <v>0</v>
      </c>
    </row>
    <row r="14" spans="1:121" hidden="1">
      <c r="A14" t="s">
        <v>535</v>
      </c>
      <c r="B14">
        <v>2050</v>
      </c>
      <c r="C14">
        <v>142183200</v>
      </c>
      <c r="D14">
        <v>8948993</v>
      </c>
      <c r="E14">
        <v>0</v>
      </c>
      <c r="F14">
        <v>1163472</v>
      </c>
      <c r="G14">
        <v>152295662.90000001</v>
      </c>
      <c r="H14">
        <v>137071196.19999999</v>
      </c>
      <c r="I14">
        <v>105556760.40000001</v>
      </c>
      <c r="J14" s="156">
        <v>60554230</v>
      </c>
      <c r="K14" s="168">
        <v>57778360</v>
      </c>
      <c r="L14">
        <v>3.5900000000000001E-2</v>
      </c>
      <c r="M14">
        <v>5.3999999999999999E-2</v>
      </c>
      <c r="N14">
        <v>0.15</v>
      </c>
      <c r="O14">
        <v>83085.5</v>
      </c>
      <c r="P14">
        <v>32533.599999999999</v>
      </c>
      <c r="Q14">
        <v>0.69</v>
      </c>
      <c r="R14">
        <v>0.76</v>
      </c>
      <c r="S14">
        <v>160.30000000000001</v>
      </c>
      <c r="T14">
        <v>9.1</v>
      </c>
      <c r="U14">
        <v>1.24</v>
      </c>
      <c r="V14">
        <v>15.8</v>
      </c>
      <c r="W14">
        <v>651.29999999999995</v>
      </c>
      <c r="X14">
        <v>0.13</v>
      </c>
      <c r="Y14">
        <v>160.9</v>
      </c>
      <c r="Z14">
        <v>35.200000000000003</v>
      </c>
      <c r="AA14">
        <v>196.1</v>
      </c>
      <c r="AB14">
        <v>131.6</v>
      </c>
      <c r="AC14">
        <v>7.7</v>
      </c>
      <c r="AD14">
        <v>1.05</v>
      </c>
      <c r="AE14">
        <v>12.9</v>
      </c>
      <c r="AF14">
        <v>528.5</v>
      </c>
      <c r="AG14">
        <v>0.11</v>
      </c>
      <c r="AH14">
        <v>132.1</v>
      </c>
      <c r="AI14">
        <v>28.6</v>
      </c>
      <c r="AJ14">
        <v>160.80000000000001</v>
      </c>
      <c r="AK14">
        <v>306.7</v>
      </c>
      <c r="AL14">
        <v>16.899999999999999</v>
      </c>
      <c r="AM14">
        <v>2.29</v>
      </c>
      <c r="AN14">
        <v>26.5</v>
      </c>
      <c r="AO14">
        <v>1252.3</v>
      </c>
      <c r="AP14">
        <v>0.15</v>
      </c>
      <c r="AQ14">
        <v>307.8</v>
      </c>
      <c r="AR14">
        <v>63.9</v>
      </c>
      <c r="AS14">
        <v>371.7</v>
      </c>
      <c r="AT14">
        <v>377.7</v>
      </c>
      <c r="AU14">
        <v>19.7</v>
      </c>
      <c r="AV14">
        <v>2.67</v>
      </c>
      <c r="AW14">
        <v>33.9</v>
      </c>
      <c r="AX14">
        <v>1565.3</v>
      </c>
      <c r="AY14">
        <v>0.19</v>
      </c>
      <c r="AZ14">
        <v>379</v>
      </c>
      <c r="BA14">
        <v>80.599999999999994</v>
      </c>
      <c r="BB14">
        <v>459.6</v>
      </c>
      <c r="BC14">
        <v>23683473.5</v>
      </c>
      <c r="BD14">
        <v>1344.4</v>
      </c>
      <c r="BE14">
        <v>183.3</v>
      </c>
      <c r="BF14">
        <v>2333136.2999999998</v>
      </c>
      <c r="BG14">
        <v>96286.3</v>
      </c>
      <c r="BH14">
        <v>18.899999999999999</v>
      </c>
      <c r="BI14">
        <v>23773565.899999999</v>
      </c>
      <c r="BJ14">
        <v>5207628</v>
      </c>
      <c r="BK14">
        <v>28981193.800000001</v>
      </c>
      <c r="BL14">
        <v>0</v>
      </c>
      <c r="BM14">
        <v>17.440000000000001</v>
      </c>
      <c r="BN14">
        <v>15.25</v>
      </c>
      <c r="BO14">
        <v>0</v>
      </c>
      <c r="BP14">
        <v>32.700000000000003</v>
      </c>
      <c r="BQ14">
        <v>19.27</v>
      </c>
      <c r="BR14">
        <v>17.47</v>
      </c>
      <c r="BS14">
        <v>0</v>
      </c>
      <c r="BT14">
        <v>36.74</v>
      </c>
      <c r="BU14">
        <v>149654580</v>
      </c>
      <c r="BV14">
        <v>46738904</v>
      </c>
      <c r="BW14">
        <v>7617783</v>
      </c>
      <c r="BX14">
        <v>21090.6</v>
      </c>
      <c r="BY14">
        <v>0</v>
      </c>
      <c r="BZ14" s="173">
        <v>0</v>
      </c>
      <c r="CA14">
        <v>9319278</v>
      </c>
      <c r="CB14">
        <v>0</v>
      </c>
      <c r="CC14">
        <v>0</v>
      </c>
      <c r="CD14">
        <v>3249568.2</v>
      </c>
      <c r="CE14">
        <v>36818680</v>
      </c>
      <c r="CF14">
        <v>0</v>
      </c>
      <c r="CG14">
        <v>121287.4</v>
      </c>
      <c r="CH14">
        <v>0</v>
      </c>
      <c r="CI14">
        <v>8695776</v>
      </c>
      <c r="CJ14">
        <v>40321770</v>
      </c>
      <c r="CK14">
        <v>0</v>
      </c>
      <c r="CL14">
        <v>0</v>
      </c>
      <c r="CM14">
        <v>0</v>
      </c>
      <c r="CN14">
        <v>43489336</v>
      </c>
      <c r="CO14">
        <v>0</v>
      </c>
      <c r="CP14">
        <v>0</v>
      </c>
      <c r="CQ14">
        <v>4001.4</v>
      </c>
      <c r="CR14">
        <v>6.4</v>
      </c>
      <c r="CS14">
        <v>0</v>
      </c>
      <c r="CT14">
        <v>3727.6</v>
      </c>
      <c r="CU14">
        <v>0</v>
      </c>
      <c r="CV14">
        <v>0</v>
      </c>
      <c r="CW14">
        <v>2540.3000000000002</v>
      </c>
      <c r="CX14">
        <v>11003.4</v>
      </c>
      <c r="CY14">
        <v>0</v>
      </c>
      <c r="CZ14">
        <v>2001.1</v>
      </c>
      <c r="DA14">
        <v>0</v>
      </c>
      <c r="DB14">
        <v>3471</v>
      </c>
      <c r="DC14">
        <v>5544.5</v>
      </c>
      <c r="DD14">
        <v>0</v>
      </c>
      <c r="DE14">
        <v>0</v>
      </c>
      <c r="DF14">
        <v>0</v>
      </c>
      <c r="DG14">
        <v>19799.2</v>
      </c>
      <c r="DH14">
        <v>0</v>
      </c>
      <c r="DI14">
        <v>0</v>
      </c>
      <c r="DJ14">
        <v>21748.2</v>
      </c>
      <c r="DK14">
        <v>0</v>
      </c>
      <c r="DL14">
        <v>0</v>
      </c>
      <c r="DM14">
        <v>0</v>
      </c>
      <c r="DN14">
        <v>0</v>
      </c>
      <c r="DO14">
        <v>0</v>
      </c>
      <c r="DP14">
        <v>0</v>
      </c>
      <c r="DQ14">
        <v>0</v>
      </c>
    </row>
    <row r="15" spans="1:121" hidden="1">
      <c r="A15" t="s">
        <v>538</v>
      </c>
      <c r="B15">
        <v>2024</v>
      </c>
      <c r="C15">
        <v>51551216</v>
      </c>
      <c r="D15">
        <v>0</v>
      </c>
      <c r="E15">
        <v>26004.400000000001</v>
      </c>
      <c r="F15">
        <v>881987.5</v>
      </c>
      <c r="G15">
        <v>52459207.399999999</v>
      </c>
      <c r="H15">
        <v>49697857.200000003</v>
      </c>
      <c r="I15">
        <v>51361523.399999999</v>
      </c>
      <c r="J15" s="156">
        <v>48007376</v>
      </c>
      <c r="K15" s="168">
        <v>44824250</v>
      </c>
      <c r="L15">
        <v>3.5900000000000001E-2</v>
      </c>
      <c r="M15">
        <v>5.3999999999999999E-2</v>
      </c>
      <c r="N15">
        <v>0.17649999999999999</v>
      </c>
      <c r="O15">
        <v>4723.1499999999996</v>
      </c>
      <c r="P15">
        <v>11237.3</v>
      </c>
      <c r="Q15">
        <v>0.38</v>
      </c>
      <c r="R15">
        <v>0.52</v>
      </c>
      <c r="S15">
        <v>383.6</v>
      </c>
      <c r="T15">
        <v>28.2</v>
      </c>
      <c r="U15">
        <v>3.98</v>
      </c>
      <c r="V15">
        <v>29.2</v>
      </c>
      <c r="W15">
        <v>1338.1</v>
      </c>
      <c r="X15">
        <v>0.25</v>
      </c>
      <c r="Y15">
        <v>385.5</v>
      </c>
      <c r="Z15">
        <v>69.099999999999994</v>
      </c>
      <c r="AA15">
        <v>454.7</v>
      </c>
      <c r="AB15">
        <v>335.1</v>
      </c>
      <c r="AC15">
        <v>27.8</v>
      </c>
      <c r="AD15">
        <v>3.96</v>
      </c>
      <c r="AE15">
        <v>21.8</v>
      </c>
      <c r="AF15">
        <v>1069</v>
      </c>
      <c r="AG15">
        <v>0.2</v>
      </c>
      <c r="AH15">
        <v>337</v>
      </c>
      <c r="AI15">
        <v>53.7</v>
      </c>
      <c r="AJ15">
        <v>390.7</v>
      </c>
      <c r="AK15">
        <v>392.5</v>
      </c>
      <c r="AL15">
        <v>21</v>
      </c>
      <c r="AM15">
        <v>3.02</v>
      </c>
      <c r="AN15">
        <v>36.200000000000003</v>
      </c>
      <c r="AO15">
        <v>1459</v>
      </c>
      <c r="AP15">
        <v>0.28999999999999998</v>
      </c>
      <c r="AQ15">
        <v>393.9</v>
      </c>
      <c r="AR15">
        <v>79.7</v>
      </c>
      <c r="AS15">
        <v>473.7</v>
      </c>
      <c r="AT15">
        <v>773.6</v>
      </c>
      <c r="AU15">
        <v>61</v>
      </c>
      <c r="AV15">
        <v>8.83</v>
      </c>
      <c r="AW15">
        <v>51.7</v>
      </c>
      <c r="AX15">
        <v>2397.6999999999998</v>
      </c>
      <c r="AY15">
        <v>0.49</v>
      </c>
      <c r="AZ15">
        <v>777.9</v>
      </c>
      <c r="BA15">
        <v>123.3</v>
      </c>
      <c r="BB15">
        <v>901.1</v>
      </c>
      <c r="BC15">
        <v>18775177.800000001</v>
      </c>
      <c r="BD15">
        <v>1383.7</v>
      </c>
      <c r="BE15">
        <v>194.9</v>
      </c>
      <c r="BF15">
        <v>1426105.1</v>
      </c>
      <c r="BG15">
        <v>65442</v>
      </c>
      <c r="BH15">
        <v>12.1</v>
      </c>
      <c r="BI15">
        <v>18869609.800000001</v>
      </c>
      <c r="BJ15">
        <v>3379592.2</v>
      </c>
      <c r="BK15">
        <v>22249202</v>
      </c>
      <c r="BL15">
        <v>0</v>
      </c>
      <c r="BM15">
        <v>29.75</v>
      </c>
      <c r="BN15">
        <v>1.01</v>
      </c>
      <c r="BO15">
        <v>0</v>
      </c>
      <c r="BP15">
        <v>30.76</v>
      </c>
      <c r="BQ15">
        <v>31.53</v>
      </c>
      <c r="BR15">
        <v>1.1100000000000001</v>
      </c>
      <c r="BS15">
        <v>0</v>
      </c>
      <c r="BT15">
        <v>32.630000000000003</v>
      </c>
      <c r="BU15">
        <v>49328300</v>
      </c>
      <c r="BV15">
        <v>1097684</v>
      </c>
      <c r="BW15">
        <v>0</v>
      </c>
      <c r="BX15">
        <v>98117.6</v>
      </c>
      <c r="BY15">
        <v>0</v>
      </c>
      <c r="BZ15">
        <v>0</v>
      </c>
      <c r="CA15">
        <v>11215421</v>
      </c>
      <c r="CB15">
        <v>0</v>
      </c>
      <c r="CC15">
        <v>0</v>
      </c>
      <c r="CD15">
        <v>428917.4</v>
      </c>
      <c r="CE15">
        <v>19219532</v>
      </c>
      <c r="CF15">
        <v>0</v>
      </c>
      <c r="CG15">
        <v>64191.3</v>
      </c>
      <c r="CH15">
        <v>0</v>
      </c>
      <c r="CI15">
        <v>2896239.2</v>
      </c>
      <c r="CJ15">
        <v>14515110</v>
      </c>
      <c r="CK15">
        <v>200615.7</v>
      </c>
      <c r="CL15">
        <v>21389.1</v>
      </c>
      <c r="CM15">
        <v>0</v>
      </c>
      <c r="CN15">
        <v>668766.5</v>
      </c>
      <c r="CO15">
        <v>0</v>
      </c>
      <c r="CP15">
        <v>0</v>
      </c>
      <c r="CQ15">
        <v>0</v>
      </c>
      <c r="CR15">
        <v>16.8</v>
      </c>
      <c r="CS15">
        <v>0</v>
      </c>
      <c r="CT15">
        <v>5128.1000000000004</v>
      </c>
      <c r="CU15">
        <v>0</v>
      </c>
      <c r="CV15">
        <v>0</v>
      </c>
      <c r="CW15">
        <v>278.5</v>
      </c>
      <c r="CX15">
        <v>4597</v>
      </c>
      <c r="CY15">
        <v>0</v>
      </c>
      <c r="CZ15">
        <v>705.4</v>
      </c>
      <c r="DA15">
        <v>0</v>
      </c>
      <c r="DB15">
        <v>1265.8</v>
      </c>
      <c r="DC15">
        <v>1817.8</v>
      </c>
      <c r="DD15">
        <v>305.8</v>
      </c>
      <c r="DE15">
        <v>30</v>
      </c>
      <c r="DF15">
        <v>0</v>
      </c>
      <c r="DG15">
        <v>306.7</v>
      </c>
      <c r="DH15">
        <v>0</v>
      </c>
      <c r="DI15">
        <v>0</v>
      </c>
      <c r="DJ15">
        <v>0</v>
      </c>
      <c r="DK15">
        <v>300</v>
      </c>
      <c r="DL15">
        <v>0</v>
      </c>
      <c r="DM15">
        <v>0</v>
      </c>
      <c r="DN15">
        <v>0</v>
      </c>
      <c r="DO15">
        <v>0</v>
      </c>
      <c r="DP15">
        <v>0</v>
      </c>
      <c r="DQ15">
        <v>0</v>
      </c>
    </row>
    <row r="16" spans="1:121" hidden="1">
      <c r="A16" t="s">
        <v>538</v>
      </c>
      <c r="B16">
        <v>2026</v>
      </c>
      <c r="C16">
        <v>52636924</v>
      </c>
      <c r="D16">
        <v>0</v>
      </c>
      <c r="E16">
        <v>28826.400000000001</v>
      </c>
      <c r="F16">
        <v>1122759.8999999999</v>
      </c>
      <c r="G16">
        <v>53788509.399999999</v>
      </c>
      <c r="H16">
        <v>50744535.600000001</v>
      </c>
      <c r="I16">
        <v>49437835.299999997</v>
      </c>
      <c r="J16" s="156">
        <v>59068532</v>
      </c>
      <c r="K16" s="168">
        <v>52468140</v>
      </c>
      <c r="L16">
        <v>3.5900000000000001E-2</v>
      </c>
      <c r="M16">
        <v>5.3999999999999999E-2</v>
      </c>
      <c r="N16">
        <v>0.17660000000000001</v>
      </c>
      <c r="O16">
        <v>41037.07</v>
      </c>
      <c r="P16">
        <v>11488.9</v>
      </c>
      <c r="Q16">
        <v>0.46</v>
      </c>
      <c r="R16">
        <v>0.64</v>
      </c>
      <c r="S16">
        <v>318</v>
      </c>
      <c r="T16">
        <v>22.3</v>
      </c>
      <c r="U16">
        <v>3.12</v>
      </c>
      <c r="V16">
        <v>25.7</v>
      </c>
      <c r="W16">
        <v>1153.8</v>
      </c>
      <c r="X16">
        <v>0.21</v>
      </c>
      <c r="Y16">
        <v>319.5</v>
      </c>
      <c r="Z16">
        <v>60.1</v>
      </c>
      <c r="AA16">
        <v>379.6</v>
      </c>
      <c r="AB16">
        <v>237.1</v>
      </c>
      <c r="AC16">
        <v>18.600000000000001</v>
      </c>
      <c r="AD16">
        <v>2.63</v>
      </c>
      <c r="AE16">
        <v>16.600000000000001</v>
      </c>
      <c r="AF16">
        <v>794.5</v>
      </c>
      <c r="AG16">
        <v>0.14000000000000001</v>
      </c>
      <c r="AH16">
        <v>238.3</v>
      </c>
      <c r="AI16">
        <v>40.299999999999997</v>
      </c>
      <c r="AJ16">
        <v>278.7</v>
      </c>
      <c r="AK16">
        <v>334.7</v>
      </c>
      <c r="AL16">
        <v>13.5</v>
      </c>
      <c r="AM16">
        <v>1.86</v>
      </c>
      <c r="AN16">
        <v>34.5</v>
      </c>
      <c r="AO16">
        <v>1415.3</v>
      </c>
      <c r="AP16">
        <v>0.23</v>
      </c>
      <c r="AQ16">
        <v>335.6</v>
      </c>
      <c r="AR16">
        <v>76.7</v>
      </c>
      <c r="AS16">
        <v>412.3</v>
      </c>
      <c r="AT16">
        <v>717.1</v>
      </c>
      <c r="AU16">
        <v>56.5</v>
      </c>
      <c r="AV16">
        <v>8.11</v>
      </c>
      <c r="AW16">
        <v>47.4</v>
      </c>
      <c r="AX16">
        <v>2278.9</v>
      </c>
      <c r="AY16">
        <v>0.42</v>
      </c>
      <c r="AZ16">
        <v>721</v>
      </c>
      <c r="BA16">
        <v>115.4</v>
      </c>
      <c r="BB16">
        <v>836.4</v>
      </c>
      <c r="BC16">
        <v>14888595.1</v>
      </c>
      <c r="BD16">
        <v>1045.5999999999999</v>
      </c>
      <c r="BE16">
        <v>146.1</v>
      </c>
      <c r="BF16">
        <v>1200721.7</v>
      </c>
      <c r="BG16">
        <v>53966.6</v>
      </c>
      <c r="BH16">
        <v>9.9</v>
      </c>
      <c r="BI16">
        <v>14959649.9</v>
      </c>
      <c r="BJ16">
        <v>2811641.4</v>
      </c>
      <c r="BK16">
        <v>17771291.300000001</v>
      </c>
      <c r="BL16">
        <v>0</v>
      </c>
      <c r="BM16">
        <v>27.17</v>
      </c>
      <c r="BN16">
        <v>8.7200000000000006</v>
      </c>
      <c r="BO16">
        <v>0</v>
      </c>
      <c r="BP16">
        <v>35.89</v>
      </c>
      <c r="BQ16">
        <v>28.81</v>
      </c>
      <c r="BR16">
        <v>9.52</v>
      </c>
      <c r="BS16">
        <v>0</v>
      </c>
      <c r="BT16">
        <v>38.32</v>
      </c>
      <c r="BU16">
        <v>47216810</v>
      </c>
      <c r="BV16">
        <v>4350674</v>
      </c>
      <c r="BW16">
        <v>0</v>
      </c>
      <c r="BX16">
        <v>96255.4</v>
      </c>
      <c r="BY16">
        <v>0</v>
      </c>
      <c r="BZ16">
        <v>0</v>
      </c>
      <c r="CA16">
        <v>8439922</v>
      </c>
      <c r="CB16">
        <v>0</v>
      </c>
      <c r="CC16">
        <v>0</v>
      </c>
      <c r="CD16">
        <v>1084511</v>
      </c>
      <c r="CE16">
        <v>16906450</v>
      </c>
      <c r="CF16">
        <v>0</v>
      </c>
      <c r="CG16">
        <v>33808.6</v>
      </c>
      <c r="CH16">
        <v>0</v>
      </c>
      <c r="CI16">
        <v>2875972.8</v>
      </c>
      <c r="CJ16">
        <v>14490571</v>
      </c>
      <c r="CK16">
        <v>0</v>
      </c>
      <c r="CL16">
        <v>23154.799999999999</v>
      </c>
      <c r="CM16">
        <v>0</v>
      </c>
      <c r="CN16">
        <v>3266163</v>
      </c>
      <c r="CO16">
        <v>0</v>
      </c>
      <c r="CP16">
        <v>0</v>
      </c>
      <c r="CQ16">
        <v>0</v>
      </c>
      <c r="CR16">
        <v>16.8</v>
      </c>
      <c r="CS16">
        <v>0</v>
      </c>
      <c r="CT16">
        <v>4310.3999999999996</v>
      </c>
      <c r="CU16">
        <v>0</v>
      </c>
      <c r="CV16">
        <v>0</v>
      </c>
      <c r="CW16">
        <v>705.1</v>
      </c>
      <c r="CX16">
        <v>4597</v>
      </c>
      <c r="CY16">
        <v>0</v>
      </c>
      <c r="CZ16">
        <v>705.4</v>
      </c>
      <c r="DA16">
        <v>0</v>
      </c>
      <c r="DB16">
        <v>1265.8</v>
      </c>
      <c r="DC16">
        <v>1817.8</v>
      </c>
      <c r="DD16">
        <v>3.1</v>
      </c>
      <c r="DE16">
        <v>30</v>
      </c>
      <c r="DF16">
        <v>0</v>
      </c>
      <c r="DG16">
        <v>1414</v>
      </c>
      <c r="DH16">
        <v>0</v>
      </c>
      <c r="DI16">
        <v>0</v>
      </c>
      <c r="DJ16">
        <v>0</v>
      </c>
      <c r="DK16">
        <v>300</v>
      </c>
      <c r="DL16">
        <v>0</v>
      </c>
      <c r="DM16">
        <v>0</v>
      </c>
      <c r="DN16">
        <v>0</v>
      </c>
      <c r="DO16">
        <v>0</v>
      </c>
      <c r="DP16">
        <v>0</v>
      </c>
      <c r="DQ16">
        <v>0</v>
      </c>
    </row>
    <row r="17" spans="1:121" hidden="1">
      <c r="A17" t="s">
        <v>538</v>
      </c>
      <c r="B17">
        <v>2028</v>
      </c>
      <c r="C17">
        <v>53973292</v>
      </c>
      <c r="D17">
        <v>933185.1</v>
      </c>
      <c r="E17">
        <v>55774</v>
      </c>
      <c r="F17">
        <v>1712167.4</v>
      </c>
      <c r="G17">
        <v>56674417.399999999</v>
      </c>
      <c r="H17">
        <v>52032872.399999999</v>
      </c>
      <c r="I17">
        <v>46351061.100000001</v>
      </c>
      <c r="J17" s="156">
        <v>85612860</v>
      </c>
      <c r="K17" s="168">
        <v>70196000</v>
      </c>
      <c r="L17">
        <v>3.5900000000000001E-2</v>
      </c>
      <c r="M17">
        <v>5.3999999999999999E-2</v>
      </c>
      <c r="N17">
        <v>0.1767</v>
      </c>
      <c r="O17">
        <v>53764.72</v>
      </c>
      <c r="P17">
        <v>11869.8</v>
      </c>
      <c r="Q17">
        <v>0.68</v>
      </c>
      <c r="R17">
        <v>0.82</v>
      </c>
      <c r="S17">
        <v>175.6</v>
      </c>
      <c r="T17">
        <v>10.8</v>
      </c>
      <c r="U17">
        <v>1.48</v>
      </c>
      <c r="V17">
        <v>17.2</v>
      </c>
      <c r="W17">
        <v>689.7</v>
      </c>
      <c r="X17">
        <v>0.15</v>
      </c>
      <c r="Y17">
        <v>176.3</v>
      </c>
      <c r="Z17">
        <v>37.799999999999997</v>
      </c>
      <c r="AA17">
        <v>214.1</v>
      </c>
      <c r="AB17">
        <v>109.7</v>
      </c>
      <c r="AC17">
        <v>7.7</v>
      </c>
      <c r="AD17">
        <v>1.08</v>
      </c>
      <c r="AE17">
        <v>9</v>
      </c>
      <c r="AF17">
        <v>397.3</v>
      </c>
      <c r="AG17">
        <v>0.08</v>
      </c>
      <c r="AH17">
        <v>110.2</v>
      </c>
      <c r="AI17">
        <v>20.9</v>
      </c>
      <c r="AJ17">
        <v>131.1</v>
      </c>
      <c r="AK17">
        <v>268.3</v>
      </c>
      <c r="AL17">
        <v>5.9</v>
      </c>
      <c r="AM17">
        <v>0.65</v>
      </c>
      <c r="AN17">
        <v>31</v>
      </c>
      <c r="AO17">
        <v>1370.3</v>
      </c>
      <c r="AP17">
        <v>0.12</v>
      </c>
      <c r="AQ17">
        <v>268.60000000000002</v>
      </c>
      <c r="AR17">
        <v>71.900000000000006</v>
      </c>
      <c r="AS17">
        <v>340.5</v>
      </c>
      <c r="AT17">
        <v>559.20000000000005</v>
      </c>
      <c r="AU17">
        <v>41.1</v>
      </c>
      <c r="AV17">
        <v>5.87</v>
      </c>
      <c r="AW17">
        <v>40.5</v>
      </c>
      <c r="AX17">
        <v>1873.3</v>
      </c>
      <c r="AY17">
        <v>0.35</v>
      </c>
      <c r="AZ17">
        <v>562</v>
      </c>
      <c r="BA17">
        <v>96.4</v>
      </c>
      <c r="BB17">
        <v>658.4</v>
      </c>
      <c r="BC17">
        <v>7137750.2999999998</v>
      </c>
      <c r="BD17">
        <v>439</v>
      </c>
      <c r="BE17">
        <v>60.5</v>
      </c>
      <c r="BF17">
        <v>697474</v>
      </c>
      <c r="BG17">
        <v>28001.1</v>
      </c>
      <c r="BH17">
        <v>6.2</v>
      </c>
      <c r="BI17">
        <v>7167338.0999999996</v>
      </c>
      <c r="BJ17">
        <v>1533591.4</v>
      </c>
      <c r="BK17">
        <v>8700929.5</v>
      </c>
      <c r="BL17">
        <v>0</v>
      </c>
      <c r="BM17">
        <v>21.33</v>
      </c>
      <c r="BN17">
        <v>10.4</v>
      </c>
      <c r="BO17">
        <v>0</v>
      </c>
      <c r="BP17">
        <v>31.73</v>
      </c>
      <c r="BQ17">
        <v>22.82</v>
      </c>
      <c r="BR17">
        <v>11.53</v>
      </c>
      <c r="BS17">
        <v>0</v>
      </c>
      <c r="BT17">
        <v>34.35</v>
      </c>
      <c r="BU17">
        <v>41265600</v>
      </c>
      <c r="BV17">
        <v>10323356</v>
      </c>
      <c r="BW17">
        <v>794471.6</v>
      </c>
      <c r="BX17">
        <v>90797.1</v>
      </c>
      <c r="BY17">
        <v>0</v>
      </c>
      <c r="BZ17">
        <v>0</v>
      </c>
      <c r="CA17">
        <v>3418660.8</v>
      </c>
      <c r="CB17">
        <v>0</v>
      </c>
      <c r="CC17">
        <v>0</v>
      </c>
      <c r="CD17">
        <v>1824331</v>
      </c>
      <c r="CE17">
        <v>9799162</v>
      </c>
      <c r="CF17">
        <v>0</v>
      </c>
      <c r="CG17">
        <v>20933.5</v>
      </c>
      <c r="CH17">
        <v>0</v>
      </c>
      <c r="CI17">
        <v>2840304.8</v>
      </c>
      <c r="CJ17">
        <v>13933362</v>
      </c>
      <c r="CK17">
        <v>0</v>
      </c>
      <c r="CL17">
        <v>44553.2</v>
      </c>
      <c r="CM17">
        <v>0</v>
      </c>
      <c r="CN17">
        <v>8499025</v>
      </c>
      <c r="CO17">
        <v>0</v>
      </c>
      <c r="CP17">
        <v>0</v>
      </c>
      <c r="CQ17">
        <v>545.70000000000005</v>
      </c>
      <c r="CR17">
        <v>16.8</v>
      </c>
      <c r="CS17">
        <v>0</v>
      </c>
      <c r="CT17">
        <v>3487.7</v>
      </c>
      <c r="CU17">
        <v>0</v>
      </c>
      <c r="CV17">
        <v>0</v>
      </c>
      <c r="CW17">
        <v>1192.0999999999999</v>
      </c>
      <c r="CX17">
        <v>4597</v>
      </c>
      <c r="CY17">
        <v>0</v>
      </c>
      <c r="CZ17">
        <v>705.4</v>
      </c>
      <c r="DA17">
        <v>0</v>
      </c>
      <c r="DB17">
        <v>1292.8</v>
      </c>
      <c r="DC17">
        <v>1817.8</v>
      </c>
      <c r="DD17">
        <v>3.1</v>
      </c>
      <c r="DE17">
        <v>30</v>
      </c>
      <c r="DF17">
        <v>0</v>
      </c>
      <c r="DG17">
        <v>3598.6</v>
      </c>
      <c r="DH17">
        <v>0</v>
      </c>
      <c r="DI17">
        <v>0</v>
      </c>
      <c r="DJ17">
        <v>2182.6999999999998</v>
      </c>
      <c r="DK17">
        <v>300</v>
      </c>
      <c r="DL17">
        <v>0</v>
      </c>
      <c r="DM17">
        <v>0</v>
      </c>
      <c r="DN17">
        <v>0</v>
      </c>
      <c r="DO17">
        <v>0</v>
      </c>
      <c r="DP17">
        <v>0</v>
      </c>
      <c r="DQ17">
        <v>0</v>
      </c>
    </row>
    <row r="18" spans="1:121" hidden="1">
      <c r="A18" t="s">
        <v>538</v>
      </c>
      <c r="B18">
        <v>2030</v>
      </c>
      <c r="C18">
        <v>55531144</v>
      </c>
      <c r="D18">
        <v>967235.3</v>
      </c>
      <c r="E18">
        <v>64602.9</v>
      </c>
      <c r="F18">
        <v>2025313.8</v>
      </c>
      <c r="G18">
        <v>58588294.100000001</v>
      </c>
      <c r="H18">
        <v>53534739.5</v>
      </c>
      <c r="I18">
        <v>38307759.200000003</v>
      </c>
      <c r="J18" s="156">
        <v>97806456</v>
      </c>
      <c r="K18" s="168">
        <v>84818210</v>
      </c>
      <c r="L18">
        <v>3.5900000000000001E-2</v>
      </c>
      <c r="M18">
        <v>5.3999999999999999E-2</v>
      </c>
      <c r="N18">
        <v>0.17680000000000001</v>
      </c>
      <c r="O18">
        <v>60688.73</v>
      </c>
      <c r="P18">
        <v>12294.7</v>
      </c>
      <c r="Q18">
        <v>0.82</v>
      </c>
      <c r="R18">
        <v>0.89</v>
      </c>
      <c r="S18">
        <v>102.8</v>
      </c>
      <c r="T18">
        <v>7.1</v>
      </c>
      <c r="U18">
        <v>0.99</v>
      </c>
      <c r="V18">
        <v>10.3</v>
      </c>
      <c r="W18">
        <v>382.2</v>
      </c>
      <c r="X18">
        <v>0.11</v>
      </c>
      <c r="Y18">
        <v>103.3</v>
      </c>
      <c r="Z18">
        <v>21.7</v>
      </c>
      <c r="AA18">
        <v>125</v>
      </c>
      <c r="AB18">
        <v>70.8</v>
      </c>
      <c r="AC18">
        <v>5.5</v>
      </c>
      <c r="AD18">
        <v>0.78</v>
      </c>
      <c r="AE18">
        <v>5.6</v>
      </c>
      <c r="AF18">
        <v>240.7</v>
      </c>
      <c r="AG18">
        <v>0.06</v>
      </c>
      <c r="AH18">
        <v>71.099999999999994</v>
      </c>
      <c r="AI18">
        <v>12.8</v>
      </c>
      <c r="AJ18">
        <v>83.9</v>
      </c>
      <c r="AK18">
        <v>254.8</v>
      </c>
      <c r="AL18">
        <v>8.4</v>
      </c>
      <c r="AM18">
        <v>1.04</v>
      </c>
      <c r="AN18">
        <v>27</v>
      </c>
      <c r="AO18">
        <v>1215.3</v>
      </c>
      <c r="AP18">
        <v>0.12</v>
      </c>
      <c r="AQ18">
        <v>255.4</v>
      </c>
      <c r="AR18">
        <v>63.3</v>
      </c>
      <c r="AS18">
        <v>318.60000000000002</v>
      </c>
      <c r="AT18">
        <v>487.3</v>
      </c>
      <c r="AU18">
        <v>35.9</v>
      </c>
      <c r="AV18">
        <v>5.1100000000000003</v>
      </c>
      <c r="AW18">
        <v>35.200000000000003</v>
      </c>
      <c r="AX18">
        <v>1649.1</v>
      </c>
      <c r="AY18">
        <v>0.28999999999999998</v>
      </c>
      <c r="AZ18">
        <v>489.8</v>
      </c>
      <c r="BA18">
        <v>84.4</v>
      </c>
      <c r="BB18">
        <v>574.20000000000005</v>
      </c>
      <c r="BC18">
        <v>4589347</v>
      </c>
      <c r="BD18">
        <v>316.60000000000002</v>
      </c>
      <c r="BE18">
        <v>44.2</v>
      </c>
      <c r="BF18">
        <v>459815.1</v>
      </c>
      <c r="BG18">
        <v>17021.099999999999</v>
      </c>
      <c r="BH18">
        <v>4.9000000000000004</v>
      </c>
      <c r="BI18">
        <v>4610838.8</v>
      </c>
      <c r="BJ18">
        <v>968386.8</v>
      </c>
      <c r="BK18">
        <v>5579225.7000000002</v>
      </c>
      <c r="BL18">
        <v>0</v>
      </c>
      <c r="BM18">
        <v>19.14</v>
      </c>
      <c r="BN18">
        <v>11.55</v>
      </c>
      <c r="BO18">
        <v>0</v>
      </c>
      <c r="BP18">
        <v>30.69</v>
      </c>
      <c r="BQ18">
        <v>20.52</v>
      </c>
      <c r="BR18">
        <v>12.81</v>
      </c>
      <c r="BS18">
        <v>0</v>
      </c>
      <c r="BT18">
        <v>33.33</v>
      </c>
      <c r="BU18">
        <v>45593364</v>
      </c>
      <c r="BV18">
        <v>20280534</v>
      </c>
      <c r="BW18">
        <v>821184.6</v>
      </c>
      <c r="BX18">
        <v>87505.4</v>
      </c>
      <c r="BY18">
        <v>0</v>
      </c>
      <c r="BZ18">
        <v>0</v>
      </c>
      <c r="CA18">
        <v>2619506.7999999998</v>
      </c>
      <c r="CB18">
        <v>0</v>
      </c>
      <c r="CC18">
        <v>0</v>
      </c>
      <c r="CD18">
        <v>2721206.5</v>
      </c>
      <c r="CE18">
        <v>5522905</v>
      </c>
      <c r="CF18">
        <v>0</v>
      </c>
      <c r="CG18">
        <v>5358.7</v>
      </c>
      <c r="CH18">
        <v>0</v>
      </c>
      <c r="CI18">
        <v>2720509.2</v>
      </c>
      <c r="CJ18">
        <v>13484443</v>
      </c>
      <c r="CK18">
        <v>0</v>
      </c>
      <c r="CL18">
        <v>51417.5</v>
      </c>
      <c r="CM18">
        <v>0</v>
      </c>
      <c r="CN18">
        <v>17559328</v>
      </c>
      <c r="CO18">
        <v>0</v>
      </c>
      <c r="CP18">
        <v>0</v>
      </c>
      <c r="CQ18">
        <v>556.29999999999995</v>
      </c>
      <c r="CR18">
        <v>16.8</v>
      </c>
      <c r="CS18">
        <v>0</v>
      </c>
      <c r="CT18">
        <v>3487.7</v>
      </c>
      <c r="CU18">
        <v>0</v>
      </c>
      <c r="CV18">
        <v>0</v>
      </c>
      <c r="CW18">
        <v>1786.5</v>
      </c>
      <c r="CX18">
        <v>4536</v>
      </c>
      <c r="CY18">
        <v>0</v>
      </c>
      <c r="CZ18">
        <v>705.4</v>
      </c>
      <c r="DA18">
        <v>0</v>
      </c>
      <c r="DB18">
        <v>1292.8</v>
      </c>
      <c r="DC18">
        <v>1817.8</v>
      </c>
      <c r="DD18">
        <v>1.8</v>
      </c>
      <c r="DE18">
        <v>30</v>
      </c>
      <c r="DF18">
        <v>0</v>
      </c>
      <c r="DG18">
        <v>7321.9</v>
      </c>
      <c r="DH18">
        <v>0</v>
      </c>
      <c r="DI18">
        <v>0</v>
      </c>
      <c r="DJ18">
        <v>2225.4</v>
      </c>
      <c r="DK18">
        <v>300</v>
      </c>
      <c r="DL18">
        <v>0</v>
      </c>
      <c r="DM18">
        <v>0</v>
      </c>
      <c r="DN18">
        <v>0</v>
      </c>
      <c r="DO18">
        <v>0</v>
      </c>
      <c r="DP18">
        <v>0</v>
      </c>
      <c r="DQ18">
        <v>0</v>
      </c>
    </row>
    <row r="19" spans="1:121" hidden="1">
      <c r="A19" t="s">
        <v>538</v>
      </c>
      <c r="B19">
        <v>2035</v>
      </c>
      <c r="C19">
        <v>59632330</v>
      </c>
      <c r="D19">
        <v>963072.2</v>
      </c>
      <c r="E19">
        <v>69858.399999999994</v>
      </c>
      <c r="F19">
        <v>2203140.2999999998</v>
      </c>
      <c r="G19">
        <v>62868396.200000003</v>
      </c>
      <c r="H19">
        <v>57488556.5</v>
      </c>
      <c r="I19">
        <v>40256308.899999999</v>
      </c>
      <c r="J19" s="156">
        <v>108612100</v>
      </c>
      <c r="K19" s="168">
        <v>90997330</v>
      </c>
      <c r="L19">
        <v>3.5900000000000001E-2</v>
      </c>
      <c r="M19">
        <v>5.3900000000000003E-2</v>
      </c>
      <c r="N19">
        <v>0.17680000000000001</v>
      </c>
      <c r="O19">
        <v>85518.68</v>
      </c>
      <c r="P19">
        <v>13472.3</v>
      </c>
      <c r="Q19">
        <v>0.87</v>
      </c>
      <c r="R19">
        <v>0.92</v>
      </c>
      <c r="S19">
        <v>76.5</v>
      </c>
      <c r="T19">
        <v>5.9</v>
      </c>
      <c r="U19">
        <v>0.83</v>
      </c>
      <c r="V19">
        <v>7.8</v>
      </c>
      <c r="W19">
        <v>266.8</v>
      </c>
      <c r="X19">
        <v>0.1</v>
      </c>
      <c r="Y19">
        <v>76.900000000000006</v>
      </c>
      <c r="Z19">
        <v>15.8</v>
      </c>
      <c r="AA19">
        <v>92.7</v>
      </c>
      <c r="AB19">
        <v>54.7</v>
      </c>
      <c r="AC19">
        <v>4.7</v>
      </c>
      <c r="AD19">
        <v>0.66</v>
      </c>
      <c r="AE19">
        <v>4.0999999999999996</v>
      </c>
      <c r="AF19">
        <v>173.4</v>
      </c>
      <c r="AG19">
        <v>0.05</v>
      </c>
      <c r="AH19">
        <v>55</v>
      </c>
      <c r="AI19">
        <v>9.3000000000000007</v>
      </c>
      <c r="AJ19">
        <v>64.400000000000006</v>
      </c>
      <c r="AK19">
        <v>250.3</v>
      </c>
      <c r="AL19">
        <v>10.9</v>
      </c>
      <c r="AM19">
        <v>1.42</v>
      </c>
      <c r="AN19">
        <v>24.2</v>
      </c>
      <c r="AO19">
        <v>1110.3</v>
      </c>
      <c r="AP19">
        <v>0.12</v>
      </c>
      <c r="AQ19">
        <v>251</v>
      </c>
      <c r="AR19">
        <v>57.3</v>
      </c>
      <c r="AS19">
        <v>308.3</v>
      </c>
      <c r="AT19">
        <v>448.7</v>
      </c>
      <c r="AU19">
        <v>32.5</v>
      </c>
      <c r="AV19">
        <v>4.6100000000000003</v>
      </c>
      <c r="AW19">
        <v>32.799999999999997</v>
      </c>
      <c r="AX19">
        <v>1545.1</v>
      </c>
      <c r="AY19">
        <v>0.26</v>
      </c>
      <c r="AZ19">
        <v>450.9</v>
      </c>
      <c r="BA19">
        <v>78.900000000000006</v>
      </c>
      <c r="BB19">
        <v>529.9</v>
      </c>
      <c r="BC19">
        <v>3357546.8</v>
      </c>
      <c r="BD19">
        <v>259.10000000000002</v>
      </c>
      <c r="BE19">
        <v>36.6</v>
      </c>
      <c r="BF19">
        <v>344090.3</v>
      </c>
      <c r="BG19">
        <v>11662.1</v>
      </c>
      <c r="BH19">
        <v>4.3</v>
      </c>
      <c r="BI19">
        <v>3375246.5</v>
      </c>
      <c r="BJ19">
        <v>692804</v>
      </c>
      <c r="BK19">
        <v>4068050.5</v>
      </c>
      <c r="BL19">
        <v>0</v>
      </c>
      <c r="BM19">
        <v>17.78</v>
      </c>
      <c r="BN19">
        <v>16.37</v>
      </c>
      <c r="BO19">
        <v>0</v>
      </c>
      <c r="BP19">
        <v>34.159999999999997</v>
      </c>
      <c r="BQ19">
        <v>19.05</v>
      </c>
      <c r="BR19">
        <v>18.170000000000002</v>
      </c>
      <c r="BS19">
        <v>0</v>
      </c>
      <c r="BT19">
        <v>37.21</v>
      </c>
      <c r="BU19">
        <v>45229344</v>
      </c>
      <c r="BV19">
        <v>22612088</v>
      </c>
      <c r="BW19">
        <v>814675.8</v>
      </c>
      <c r="BX19">
        <v>86188.3</v>
      </c>
      <c r="BY19">
        <v>0</v>
      </c>
      <c r="BZ19">
        <v>0</v>
      </c>
      <c r="CA19">
        <v>2267566</v>
      </c>
      <c r="CB19">
        <v>0</v>
      </c>
      <c r="CC19">
        <v>0</v>
      </c>
      <c r="CD19">
        <v>3240508.2</v>
      </c>
      <c r="CE19">
        <v>3387965.5</v>
      </c>
      <c r="CF19">
        <v>0</v>
      </c>
      <c r="CG19">
        <v>2499.8000000000002</v>
      </c>
      <c r="CH19">
        <v>0</v>
      </c>
      <c r="CI19">
        <v>2659702.2000000002</v>
      </c>
      <c r="CJ19">
        <v>13342006</v>
      </c>
      <c r="CK19">
        <v>0</v>
      </c>
      <c r="CL19">
        <v>56652.9</v>
      </c>
      <c r="CM19">
        <v>0</v>
      </c>
      <c r="CN19">
        <v>19371578</v>
      </c>
      <c r="CO19">
        <v>0</v>
      </c>
      <c r="CP19">
        <v>0</v>
      </c>
      <c r="CQ19">
        <v>557</v>
      </c>
      <c r="CR19">
        <v>16.8</v>
      </c>
      <c r="CS19">
        <v>0</v>
      </c>
      <c r="CT19">
        <v>3487.7</v>
      </c>
      <c r="CU19">
        <v>0</v>
      </c>
      <c r="CV19">
        <v>0</v>
      </c>
      <c r="CW19">
        <v>2181.8000000000002</v>
      </c>
      <c r="CX19">
        <v>4536</v>
      </c>
      <c r="CY19">
        <v>0</v>
      </c>
      <c r="CZ19">
        <v>705.4</v>
      </c>
      <c r="DA19">
        <v>0</v>
      </c>
      <c r="DB19">
        <v>1300.8</v>
      </c>
      <c r="DC19">
        <v>1817.8</v>
      </c>
      <c r="DD19">
        <v>1.8</v>
      </c>
      <c r="DE19">
        <v>30</v>
      </c>
      <c r="DF19">
        <v>0</v>
      </c>
      <c r="DG19">
        <v>8287.7000000000007</v>
      </c>
      <c r="DH19">
        <v>0</v>
      </c>
      <c r="DI19">
        <v>0</v>
      </c>
      <c r="DJ19">
        <v>2228.1</v>
      </c>
      <c r="DK19">
        <v>300</v>
      </c>
      <c r="DL19">
        <v>0</v>
      </c>
      <c r="DM19">
        <v>0</v>
      </c>
      <c r="DN19">
        <v>0</v>
      </c>
      <c r="DO19">
        <v>0</v>
      </c>
      <c r="DP19">
        <v>0</v>
      </c>
      <c r="DQ19">
        <v>0</v>
      </c>
    </row>
    <row r="20" spans="1:121" hidden="1">
      <c r="A20" t="s">
        <v>538</v>
      </c>
      <c r="B20">
        <v>2040</v>
      </c>
      <c r="C20">
        <v>64297656</v>
      </c>
      <c r="D20">
        <v>1011218.9</v>
      </c>
      <c r="E20">
        <v>71534.3</v>
      </c>
      <c r="F20">
        <v>2437417.6</v>
      </c>
      <c r="G20">
        <v>67817831.099999994</v>
      </c>
      <c r="H20">
        <v>61986243.700000003</v>
      </c>
      <c r="I20">
        <v>44941717.200000003</v>
      </c>
      <c r="J20" s="156">
        <v>120695850</v>
      </c>
      <c r="K20" s="168">
        <v>96259030</v>
      </c>
      <c r="L20">
        <v>3.5900000000000001E-2</v>
      </c>
      <c r="M20">
        <v>5.3900000000000003E-2</v>
      </c>
      <c r="N20">
        <v>0.1769</v>
      </c>
      <c r="O20">
        <v>85541.04</v>
      </c>
      <c r="P20">
        <v>14812</v>
      </c>
      <c r="Q20">
        <v>0.91</v>
      </c>
      <c r="R20">
        <v>0.95</v>
      </c>
      <c r="S20">
        <v>54.8</v>
      </c>
      <c r="T20">
        <v>4</v>
      </c>
      <c r="U20">
        <v>0.56000000000000005</v>
      </c>
      <c r="V20">
        <v>6.6</v>
      </c>
      <c r="W20">
        <v>199.4</v>
      </c>
      <c r="X20">
        <v>0.09</v>
      </c>
      <c r="Y20">
        <v>55.1</v>
      </c>
      <c r="Z20">
        <v>12.6</v>
      </c>
      <c r="AA20">
        <v>67.599999999999994</v>
      </c>
      <c r="AB20">
        <v>36.4</v>
      </c>
      <c r="AC20">
        <v>3</v>
      </c>
      <c r="AD20">
        <v>0.42</v>
      </c>
      <c r="AE20">
        <v>3.1</v>
      </c>
      <c r="AF20">
        <v>120.3</v>
      </c>
      <c r="AG20">
        <v>0.04</v>
      </c>
      <c r="AH20">
        <v>36.6</v>
      </c>
      <c r="AI20">
        <v>6.7</v>
      </c>
      <c r="AJ20">
        <v>43.3</v>
      </c>
      <c r="AK20">
        <v>242.8</v>
      </c>
      <c r="AL20">
        <v>12.8</v>
      </c>
      <c r="AM20">
        <v>1.73</v>
      </c>
      <c r="AN20">
        <v>21.5</v>
      </c>
      <c r="AO20">
        <v>1007.5</v>
      </c>
      <c r="AP20">
        <v>0.12</v>
      </c>
      <c r="AQ20">
        <v>243.6</v>
      </c>
      <c r="AR20">
        <v>51.6</v>
      </c>
      <c r="AS20">
        <v>295.2</v>
      </c>
      <c r="AT20">
        <v>378.3</v>
      </c>
      <c r="AU20">
        <v>24.8</v>
      </c>
      <c r="AV20">
        <v>3.48</v>
      </c>
      <c r="AW20">
        <v>30.1</v>
      </c>
      <c r="AX20">
        <v>1388.9</v>
      </c>
      <c r="AY20">
        <v>0.22</v>
      </c>
      <c r="AZ20">
        <v>380</v>
      </c>
      <c r="BA20">
        <v>71.5</v>
      </c>
      <c r="BB20">
        <v>451.5</v>
      </c>
      <c r="BC20">
        <v>2271563.2999999998</v>
      </c>
      <c r="BD20">
        <v>167.3</v>
      </c>
      <c r="BE20">
        <v>23.5</v>
      </c>
      <c r="BF20">
        <v>276537.2</v>
      </c>
      <c r="BG20">
        <v>8231.2000000000007</v>
      </c>
      <c r="BH20">
        <v>3.7</v>
      </c>
      <c r="BI20">
        <v>2282964.2000000002</v>
      </c>
      <c r="BJ20">
        <v>522844.3</v>
      </c>
      <c r="BK20">
        <v>2805808.5</v>
      </c>
      <c r="BL20">
        <v>0</v>
      </c>
      <c r="BM20">
        <v>15.53</v>
      </c>
      <c r="BN20">
        <v>16.45</v>
      </c>
      <c r="BO20">
        <v>0</v>
      </c>
      <c r="BP20">
        <v>31.98</v>
      </c>
      <c r="BQ20">
        <v>16.649999999999999</v>
      </c>
      <c r="BR20">
        <v>18.260000000000002</v>
      </c>
      <c r="BS20">
        <v>0</v>
      </c>
      <c r="BT20">
        <v>34.909999999999997</v>
      </c>
      <c r="BU20">
        <v>43332830</v>
      </c>
      <c r="BV20">
        <v>22876114</v>
      </c>
      <c r="BW20">
        <v>869793.6</v>
      </c>
      <c r="BX20">
        <v>83705.8</v>
      </c>
      <c r="BY20">
        <v>0</v>
      </c>
      <c r="BZ20">
        <v>0</v>
      </c>
      <c r="CA20">
        <v>1467005.5</v>
      </c>
      <c r="CB20">
        <v>0</v>
      </c>
      <c r="CC20">
        <v>0</v>
      </c>
      <c r="CD20">
        <v>3250494.5</v>
      </c>
      <c r="CE20">
        <v>2512392</v>
      </c>
      <c r="CF20">
        <v>0</v>
      </c>
      <c r="CG20">
        <v>20893.8</v>
      </c>
      <c r="CH20">
        <v>0</v>
      </c>
      <c r="CI20">
        <v>2533102.5</v>
      </c>
      <c r="CJ20">
        <v>12911475</v>
      </c>
      <c r="CK20">
        <v>0</v>
      </c>
      <c r="CL20">
        <v>58351.4</v>
      </c>
      <c r="CM20">
        <v>0</v>
      </c>
      <c r="CN20">
        <v>19625620</v>
      </c>
      <c r="CO20">
        <v>0</v>
      </c>
      <c r="CP20">
        <v>0</v>
      </c>
      <c r="CQ20">
        <v>558.4</v>
      </c>
      <c r="CR20">
        <v>16.8</v>
      </c>
      <c r="CS20">
        <v>0</v>
      </c>
      <c r="CT20">
        <v>3487.7</v>
      </c>
      <c r="CU20">
        <v>0</v>
      </c>
      <c r="CV20">
        <v>0</v>
      </c>
      <c r="CW20">
        <v>2281.3000000000002</v>
      </c>
      <c r="CX20">
        <v>4536</v>
      </c>
      <c r="CY20">
        <v>0</v>
      </c>
      <c r="CZ20">
        <v>1233.5</v>
      </c>
      <c r="DA20">
        <v>0</v>
      </c>
      <c r="DB20">
        <v>1300.8</v>
      </c>
      <c r="DC20">
        <v>1817.8</v>
      </c>
      <c r="DD20">
        <v>1.8</v>
      </c>
      <c r="DE20">
        <v>30</v>
      </c>
      <c r="DF20">
        <v>0</v>
      </c>
      <c r="DG20">
        <v>8713.7000000000007</v>
      </c>
      <c r="DH20">
        <v>0</v>
      </c>
      <c r="DI20">
        <v>0</v>
      </c>
      <c r="DJ20">
        <v>2230.9</v>
      </c>
      <c r="DK20">
        <v>300</v>
      </c>
      <c r="DL20">
        <v>0</v>
      </c>
      <c r="DM20">
        <v>0</v>
      </c>
      <c r="DN20">
        <v>0</v>
      </c>
      <c r="DO20">
        <v>0</v>
      </c>
      <c r="DP20">
        <v>0</v>
      </c>
      <c r="DQ20">
        <v>0</v>
      </c>
    </row>
    <row r="21" spans="1:121" hidden="1">
      <c r="A21" t="s">
        <v>538</v>
      </c>
      <c r="B21">
        <v>2045</v>
      </c>
      <c r="C21">
        <v>68468440</v>
      </c>
      <c r="D21">
        <v>965684.2</v>
      </c>
      <c r="E21">
        <v>79707.899999999994</v>
      </c>
      <c r="F21">
        <v>2344694.1</v>
      </c>
      <c r="G21">
        <v>71858522.5</v>
      </c>
      <c r="H21">
        <v>66007115.700000003</v>
      </c>
      <c r="I21">
        <v>46680668</v>
      </c>
      <c r="J21" s="156">
        <v>117926480</v>
      </c>
      <c r="K21" s="168">
        <v>92128080</v>
      </c>
      <c r="L21">
        <v>3.5900000000000001E-2</v>
      </c>
      <c r="M21">
        <v>5.3900000000000003E-2</v>
      </c>
      <c r="N21">
        <v>0.1769</v>
      </c>
      <c r="O21">
        <v>85359.5</v>
      </c>
      <c r="P21">
        <v>15923.2</v>
      </c>
      <c r="Q21">
        <v>0.89</v>
      </c>
      <c r="R21">
        <v>0.95</v>
      </c>
      <c r="S21">
        <v>58</v>
      </c>
      <c r="T21">
        <v>3.6</v>
      </c>
      <c r="U21">
        <v>0.49</v>
      </c>
      <c r="V21">
        <v>7.1</v>
      </c>
      <c r="W21">
        <v>230.7</v>
      </c>
      <c r="X21">
        <v>0.08</v>
      </c>
      <c r="Y21">
        <v>58.3</v>
      </c>
      <c r="Z21">
        <v>14</v>
      </c>
      <c r="AA21">
        <v>72.2</v>
      </c>
      <c r="AB21">
        <v>32.6</v>
      </c>
      <c r="AC21">
        <v>2.2999999999999998</v>
      </c>
      <c r="AD21">
        <v>0.31</v>
      </c>
      <c r="AE21">
        <v>3.2</v>
      </c>
      <c r="AF21">
        <v>120.7</v>
      </c>
      <c r="AG21">
        <v>0.03</v>
      </c>
      <c r="AH21">
        <v>32.799999999999997</v>
      </c>
      <c r="AI21">
        <v>6.8</v>
      </c>
      <c r="AJ21">
        <v>39.6</v>
      </c>
      <c r="AK21">
        <v>205.4</v>
      </c>
      <c r="AL21">
        <v>9.9</v>
      </c>
      <c r="AM21">
        <v>1.33</v>
      </c>
      <c r="AN21">
        <v>20.3</v>
      </c>
      <c r="AO21">
        <v>883.5</v>
      </c>
      <c r="AP21">
        <v>0.13</v>
      </c>
      <c r="AQ21">
        <v>206.1</v>
      </c>
      <c r="AR21">
        <v>46.7</v>
      </c>
      <c r="AS21">
        <v>252.8</v>
      </c>
      <c r="AT21">
        <v>325.89999999999998</v>
      </c>
      <c r="AU21">
        <v>19.2</v>
      </c>
      <c r="AV21">
        <v>2.65</v>
      </c>
      <c r="AW21">
        <v>27.9</v>
      </c>
      <c r="AX21">
        <v>1271.9000000000001</v>
      </c>
      <c r="AY21">
        <v>0.18</v>
      </c>
      <c r="AZ21">
        <v>327.2</v>
      </c>
      <c r="BA21">
        <v>65.900000000000006</v>
      </c>
      <c r="BB21">
        <v>393</v>
      </c>
      <c r="BC21">
        <v>2545506.5</v>
      </c>
      <c r="BD21">
        <v>158</v>
      </c>
      <c r="BE21">
        <v>21.8</v>
      </c>
      <c r="BF21">
        <v>313995.59999999998</v>
      </c>
      <c r="BG21">
        <v>10109.299999999999</v>
      </c>
      <c r="BH21">
        <v>3.8</v>
      </c>
      <c r="BI21">
        <v>2556161.2000000002</v>
      </c>
      <c r="BJ21">
        <v>616279.80000000005</v>
      </c>
      <c r="BK21">
        <v>3172441</v>
      </c>
      <c r="BL21">
        <v>0</v>
      </c>
      <c r="BM21">
        <v>14.1</v>
      </c>
      <c r="BN21">
        <v>16.559999999999999</v>
      </c>
      <c r="BO21">
        <v>0</v>
      </c>
      <c r="BP21">
        <v>30.66</v>
      </c>
      <c r="BQ21">
        <v>15.08</v>
      </c>
      <c r="BR21">
        <v>18.28</v>
      </c>
      <c r="BS21">
        <v>0</v>
      </c>
      <c r="BT21">
        <v>33.36</v>
      </c>
      <c r="BU21">
        <v>46032852</v>
      </c>
      <c r="BV21">
        <v>25177854</v>
      </c>
      <c r="BW21">
        <v>807459.9</v>
      </c>
      <c r="BX21">
        <v>23189</v>
      </c>
      <c r="BY21">
        <v>0</v>
      </c>
      <c r="BZ21">
        <v>0</v>
      </c>
      <c r="CA21">
        <v>1286259.5</v>
      </c>
      <c r="CB21">
        <v>0</v>
      </c>
      <c r="CC21">
        <v>0</v>
      </c>
      <c r="CD21">
        <v>3244808.8</v>
      </c>
      <c r="CE21">
        <v>3413576.8</v>
      </c>
      <c r="CF21">
        <v>0</v>
      </c>
      <c r="CG21">
        <v>146845.9</v>
      </c>
      <c r="CH21">
        <v>0</v>
      </c>
      <c r="CI21">
        <v>2442495</v>
      </c>
      <c r="CJ21">
        <v>12671585</v>
      </c>
      <c r="CK21">
        <v>0</v>
      </c>
      <c r="CL21">
        <v>63586.9</v>
      </c>
      <c r="CM21">
        <v>0</v>
      </c>
      <c r="CN21">
        <v>21933046</v>
      </c>
      <c r="CO21">
        <v>0</v>
      </c>
      <c r="CP21">
        <v>0</v>
      </c>
      <c r="CQ21">
        <v>548.29999999999995</v>
      </c>
      <c r="CR21">
        <v>8.8000000000000007</v>
      </c>
      <c r="CS21">
        <v>0</v>
      </c>
      <c r="CT21">
        <v>3487.7</v>
      </c>
      <c r="CU21">
        <v>0</v>
      </c>
      <c r="CV21">
        <v>0</v>
      </c>
      <c r="CW21">
        <v>2403.6</v>
      </c>
      <c r="CX21">
        <v>4536</v>
      </c>
      <c r="CY21">
        <v>0</v>
      </c>
      <c r="CZ21">
        <v>3276.4</v>
      </c>
      <c r="DA21">
        <v>0</v>
      </c>
      <c r="DB21">
        <v>1300.8</v>
      </c>
      <c r="DC21">
        <v>1817.8</v>
      </c>
      <c r="DD21">
        <v>0</v>
      </c>
      <c r="DE21">
        <v>30</v>
      </c>
      <c r="DF21">
        <v>0</v>
      </c>
      <c r="DG21">
        <v>10006.4</v>
      </c>
      <c r="DH21">
        <v>0</v>
      </c>
      <c r="DI21">
        <v>0</v>
      </c>
      <c r="DJ21">
        <v>2190.4</v>
      </c>
      <c r="DK21">
        <v>300</v>
      </c>
      <c r="DL21">
        <v>0</v>
      </c>
      <c r="DM21">
        <v>0</v>
      </c>
      <c r="DN21">
        <v>0</v>
      </c>
      <c r="DO21">
        <v>0</v>
      </c>
      <c r="DP21">
        <v>0</v>
      </c>
      <c r="DQ21">
        <v>0</v>
      </c>
    </row>
    <row r="22" spans="1:121" hidden="1">
      <c r="A22" t="s">
        <v>538</v>
      </c>
      <c r="B22">
        <v>2050</v>
      </c>
      <c r="C22">
        <v>72378056</v>
      </c>
      <c r="D22">
        <v>2362200.5</v>
      </c>
      <c r="E22">
        <v>80129.899999999994</v>
      </c>
      <c r="F22">
        <v>2616274.7000000002</v>
      </c>
      <c r="G22">
        <v>77436657.5</v>
      </c>
      <c r="H22">
        <v>69776169</v>
      </c>
      <c r="I22">
        <v>47253304</v>
      </c>
      <c r="J22" s="156">
        <v>131972430</v>
      </c>
      <c r="K22" s="168">
        <v>102231110</v>
      </c>
      <c r="L22">
        <v>3.5900000000000001E-2</v>
      </c>
      <c r="M22">
        <v>5.3900000000000003E-2</v>
      </c>
      <c r="N22">
        <v>0.17710000000000001</v>
      </c>
      <c r="O22">
        <v>84129.8</v>
      </c>
      <c r="P22">
        <v>16874.2</v>
      </c>
      <c r="Q22">
        <v>0.84</v>
      </c>
      <c r="R22">
        <v>0.93</v>
      </c>
      <c r="S22">
        <v>94.9</v>
      </c>
      <c r="T22">
        <v>6.6</v>
      </c>
      <c r="U22">
        <v>0.92</v>
      </c>
      <c r="V22">
        <v>7.9</v>
      </c>
      <c r="W22">
        <v>346.3</v>
      </c>
      <c r="X22">
        <v>7.0000000000000007E-2</v>
      </c>
      <c r="Y22">
        <v>95.3</v>
      </c>
      <c r="Z22">
        <v>18.2</v>
      </c>
      <c r="AA22">
        <v>113.5</v>
      </c>
      <c r="AB22">
        <v>43.4</v>
      </c>
      <c r="AC22">
        <v>3.2</v>
      </c>
      <c r="AD22">
        <v>0.44</v>
      </c>
      <c r="AE22">
        <v>3.3</v>
      </c>
      <c r="AF22">
        <v>153.80000000000001</v>
      </c>
      <c r="AG22">
        <v>0.03</v>
      </c>
      <c r="AH22">
        <v>43.6</v>
      </c>
      <c r="AI22">
        <v>7.9</v>
      </c>
      <c r="AJ22">
        <v>51.5</v>
      </c>
      <c r="AK22">
        <v>188.5</v>
      </c>
      <c r="AL22">
        <v>8.6999999999999993</v>
      </c>
      <c r="AM22">
        <v>1.1499999999999999</v>
      </c>
      <c r="AN22">
        <v>19.8</v>
      </c>
      <c r="AO22">
        <v>826.1</v>
      </c>
      <c r="AP22">
        <v>0.14000000000000001</v>
      </c>
      <c r="AQ22">
        <v>189.1</v>
      </c>
      <c r="AR22">
        <v>44.5</v>
      </c>
      <c r="AS22">
        <v>233.6</v>
      </c>
      <c r="AT22">
        <v>312.10000000000002</v>
      </c>
      <c r="AU22">
        <v>16.5</v>
      </c>
      <c r="AV22">
        <v>2.2400000000000002</v>
      </c>
      <c r="AW22">
        <v>28.1</v>
      </c>
      <c r="AX22">
        <v>1282.3</v>
      </c>
      <c r="AY22">
        <v>0.16</v>
      </c>
      <c r="AZ22">
        <v>313.2</v>
      </c>
      <c r="BA22">
        <v>66.3</v>
      </c>
      <c r="BB22">
        <v>379.6</v>
      </c>
      <c r="BC22">
        <v>4354157.3</v>
      </c>
      <c r="BD22">
        <v>306</v>
      </c>
      <c r="BE22">
        <v>42.8</v>
      </c>
      <c r="BF22">
        <v>360541</v>
      </c>
      <c r="BG22">
        <v>15801.5</v>
      </c>
      <c r="BH22">
        <v>3.2</v>
      </c>
      <c r="BI22">
        <v>4374952.5999999996</v>
      </c>
      <c r="BJ22">
        <v>832287.5</v>
      </c>
      <c r="BK22">
        <v>5207240.0999999996</v>
      </c>
      <c r="BL22">
        <v>0</v>
      </c>
      <c r="BM22">
        <v>13.61</v>
      </c>
      <c r="BN22">
        <v>15.87</v>
      </c>
      <c r="BO22">
        <v>0</v>
      </c>
      <c r="BP22">
        <v>29.48</v>
      </c>
      <c r="BQ22">
        <v>14.73</v>
      </c>
      <c r="BR22">
        <v>17.850000000000001</v>
      </c>
      <c r="BS22">
        <v>0</v>
      </c>
      <c r="BT22">
        <v>32.57</v>
      </c>
      <c r="BU22">
        <v>47677612</v>
      </c>
      <c r="BV22">
        <v>30183354</v>
      </c>
      <c r="BW22">
        <v>1999450</v>
      </c>
      <c r="BX22">
        <v>21706.7</v>
      </c>
      <c r="BY22">
        <v>0</v>
      </c>
      <c r="BZ22">
        <v>0</v>
      </c>
      <c r="CA22">
        <v>2562472.5</v>
      </c>
      <c r="CB22">
        <v>0</v>
      </c>
      <c r="CC22">
        <v>0</v>
      </c>
      <c r="CD22">
        <v>3329036.5</v>
      </c>
      <c r="CE22">
        <v>4460997</v>
      </c>
      <c r="CF22">
        <v>0</v>
      </c>
      <c r="CG22">
        <v>518505</v>
      </c>
      <c r="CH22">
        <v>0</v>
      </c>
      <c r="CI22">
        <v>2384909</v>
      </c>
      <c r="CJ22">
        <v>5481923.5</v>
      </c>
      <c r="CK22">
        <v>0</v>
      </c>
      <c r="CL22">
        <v>64295.9</v>
      </c>
      <c r="CM22">
        <v>0</v>
      </c>
      <c r="CN22">
        <v>26854316</v>
      </c>
      <c r="CO22">
        <v>0</v>
      </c>
      <c r="CP22">
        <v>0</v>
      </c>
      <c r="CQ22">
        <v>1332.1</v>
      </c>
      <c r="CR22">
        <v>8.8000000000000007</v>
      </c>
      <c r="CS22">
        <v>0</v>
      </c>
      <c r="CT22">
        <v>3328.6</v>
      </c>
      <c r="CU22">
        <v>0</v>
      </c>
      <c r="CV22">
        <v>0</v>
      </c>
      <c r="CW22">
        <v>2575.5</v>
      </c>
      <c r="CX22">
        <v>4536</v>
      </c>
      <c r="CY22">
        <v>0</v>
      </c>
      <c r="CZ22">
        <v>4654.7</v>
      </c>
      <c r="DA22">
        <v>0</v>
      </c>
      <c r="DB22">
        <v>1300.8</v>
      </c>
      <c r="DC22">
        <v>794.9</v>
      </c>
      <c r="DD22">
        <v>0</v>
      </c>
      <c r="DE22">
        <v>30</v>
      </c>
      <c r="DF22">
        <v>0</v>
      </c>
      <c r="DG22">
        <v>12178.4</v>
      </c>
      <c r="DH22">
        <v>0</v>
      </c>
      <c r="DI22">
        <v>0</v>
      </c>
      <c r="DJ22">
        <v>5325.5</v>
      </c>
      <c r="DK22">
        <v>300</v>
      </c>
      <c r="DL22">
        <v>0</v>
      </c>
      <c r="DM22">
        <v>0</v>
      </c>
      <c r="DN22">
        <v>0</v>
      </c>
      <c r="DO22">
        <v>0</v>
      </c>
      <c r="DP22">
        <v>0</v>
      </c>
      <c r="DQ22">
        <v>0</v>
      </c>
    </row>
    <row r="23" spans="1:121" hidden="1">
      <c r="A23" t="s">
        <v>537</v>
      </c>
      <c r="B23">
        <v>2024</v>
      </c>
      <c r="C23">
        <v>89306130</v>
      </c>
      <c r="D23">
        <v>999207.8</v>
      </c>
      <c r="E23">
        <v>365621.2</v>
      </c>
      <c r="F23">
        <v>1452858.9</v>
      </c>
      <c r="G23">
        <v>92123814</v>
      </c>
      <c r="H23">
        <v>86096749.900000006</v>
      </c>
      <c r="I23">
        <v>37125873</v>
      </c>
      <c r="J23" s="156">
        <v>31149532</v>
      </c>
      <c r="K23" s="168">
        <v>72940160</v>
      </c>
      <c r="L23">
        <v>3.5900000000000001E-2</v>
      </c>
      <c r="M23">
        <v>5.3900000000000003E-2</v>
      </c>
      <c r="N23">
        <v>0.11550000000000001</v>
      </c>
      <c r="O23">
        <v>56704.78</v>
      </c>
      <c r="P23">
        <v>21622.5</v>
      </c>
      <c r="Q23">
        <v>0.7</v>
      </c>
      <c r="R23">
        <v>0.66</v>
      </c>
      <c r="S23">
        <v>194.3</v>
      </c>
      <c r="T23">
        <v>15.2</v>
      </c>
      <c r="U23">
        <v>2.15</v>
      </c>
      <c r="V23">
        <v>14.6</v>
      </c>
      <c r="W23">
        <v>655.20000000000005</v>
      </c>
      <c r="X23">
        <v>0.14000000000000001</v>
      </c>
      <c r="Y23">
        <v>195.4</v>
      </c>
      <c r="Z23">
        <v>34.200000000000003</v>
      </c>
      <c r="AA23">
        <v>229.5</v>
      </c>
      <c r="AB23">
        <v>233.1</v>
      </c>
      <c r="AC23">
        <v>18.399999999999999</v>
      </c>
      <c r="AD23">
        <v>2.6</v>
      </c>
      <c r="AE23">
        <v>17.100000000000001</v>
      </c>
      <c r="AF23">
        <v>781.1</v>
      </c>
      <c r="AG23">
        <v>0.16</v>
      </c>
      <c r="AH23">
        <v>234.4</v>
      </c>
      <c r="AI23">
        <v>40.4</v>
      </c>
      <c r="AJ23">
        <v>274.8</v>
      </c>
      <c r="AK23">
        <v>263.8</v>
      </c>
      <c r="AL23">
        <v>5.9</v>
      </c>
      <c r="AM23">
        <v>0.65</v>
      </c>
      <c r="AN23">
        <v>30.3</v>
      </c>
      <c r="AO23">
        <v>1346.8</v>
      </c>
      <c r="AP23">
        <v>0.12</v>
      </c>
      <c r="AQ23">
        <v>264.10000000000002</v>
      </c>
      <c r="AR23">
        <v>70.5</v>
      </c>
      <c r="AS23">
        <v>334.6</v>
      </c>
      <c r="AT23">
        <v>657.1</v>
      </c>
      <c r="AU23">
        <v>49.2</v>
      </c>
      <c r="AV23">
        <v>6.96</v>
      </c>
      <c r="AW23">
        <v>45</v>
      </c>
      <c r="AX23">
        <v>2236.3000000000002</v>
      </c>
      <c r="AY23">
        <v>0.34</v>
      </c>
      <c r="AZ23">
        <v>660.5</v>
      </c>
      <c r="BA23">
        <v>111.7</v>
      </c>
      <c r="BB23">
        <v>772.2</v>
      </c>
      <c r="BC23">
        <v>25886897.899999999</v>
      </c>
      <c r="BD23">
        <v>2025.1</v>
      </c>
      <c r="BE23">
        <v>286.2</v>
      </c>
      <c r="BF23">
        <v>1944474.5</v>
      </c>
      <c r="BG23">
        <v>87292.3</v>
      </c>
      <c r="BH23">
        <v>18.600000000000001</v>
      </c>
      <c r="BI23">
        <v>26025373.100000001</v>
      </c>
      <c r="BJ23">
        <v>4550849.8</v>
      </c>
      <c r="BK23">
        <v>30576222.800000001</v>
      </c>
      <c r="BL23">
        <v>0</v>
      </c>
      <c r="BM23">
        <v>27.73</v>
      </c>
      <c r="BN23">
        <v>11.56</v>
      </c>
      <c r="BO23">
        <v>0</v>
      </c>
      <c r="BP23">
        <v>39.29</v>
      </c>
      <c r="BQ23">
        <v>29.48</v>
      </c>
      <c r="BR23">
        <v>12.76</v>
      </c>
      <c r="BS23">
        <v>0</v>
      </c>
      <c r="BT23">
        <v>42.24</v>
      </c>
      <c r="BU23">
        <v>134211840</v>
      </c>
      <c r="BV23">
        <v>54997940</v>
      </c>
      <c r="BW23">
        <v>840538.8</v>
      </c>
      <c r="BX23">
        <v>208506.1</v>
      </c>
      <c r="BY23">
        <v>0</v>
      </c>
      <c r="BZ23">
        <v>0</v>
      </c>
      <c r="CA23">
        <v>14880445</v>
      </c>
      <c r="CB23">
        <v>0</v>
      </c>
      <c r="CC23">
        <v>610865.5</v>
      </c>
      <c r="CD23">
        <v>2766371</v>
      </c>
      <c r="CE23">
        <v>24586128</v>
      </c>
      <c r="CF23">
        <v>0</v>
      </c>
      <c r="CG23">
        <v>255905.6</v>
      </c>
      <c r="CH23">
        <v>0</v>
      </c>
      <c r="CI23">
        <v>7251561.5</v>
      </c>
      <c r="CJ23">
        <v>30865014</v>
      </c>
      <c r="CK23">
        <v>35759</v>
      </c>
      <c r="CL23">
        <v>290045.5</v>
      </c>
      <c r="CM23">
        <v>0</v>
      </c>
      <c r="CN23">
        <v>49970500</v>
      </c>
      <c r="CO23">
        <v>1650202.9</v>
      </c>
      <c r="CP23">
        <v>0</v>
      </c>
      <c r="CQ23">
        <v>713.2</v>
      </c>
      <c r="CR23">
        <v>30.7</v>
      </c>
      <c r="CS23">
        <v>0</v>
      </c>
      <c r="CT23">
        <v>2943</v>
      </c>
      <c r="CU23">
        <v>0</v>
      </c>
      <c r="CV23">
        <v>295.60000000000002</v>
      </c>
      <c r="CW23">
        <v>1611.8</v>
      </c>
      <c r="CX23">
        <v>10756.2</v>
      </c>
      <c r="CY23">
        <v>0</v>
      </c>
      <c r="CZ23">
        <v>3142</v>
      </c>
      <c r="DA23">
        <v>0</v>
      </c>
      <c r="DB23">
        <v>2840.9</v>
      </c>
      <c r="DC23">
        <v>3937</v>
      </c>
      <c r="DD23">
        <v>1118</v>
      </c>
      <c r="DE23">
        <v>216.3</v>
      </c>
      <c r="DF23">
        <v>0</v>
      </c>
      <c r="DG23">
        <v>18155.599999999999</v>
      </c>
      <c r="DH23">
        <v>0</v>
      </c>
      <c r="DI23">
        <v>617.29999999999995</v>
      </c>
      <c r="DJ23">
        <v>2362.6999999999998</v>
      </c>
      <c r="DK23">
        <v>2163</v>
      </c>
      <c r="DL23">
        <v>0</v>
      </c>
      <c r="DM23">
        <v>0</v>
      </c>
      <c r="DN23">
        <v>0.08</v>
      </c>
      <c r="DO23">
        <v>0</v>
      </c>
      <c r="DP23">
        <v>0</v>
      </c>
      <c r="DQ23">
        <v>0</v>
      </c>
    </row>
    <row r="24" spans="1:121" hidden="1">
      <c r="A24" t="s">
        <v>537</v>
      </c>
      <c r="B24">
        <v>2026</v>
      </c>
      <c r="C24">
        <v>91575000</v>
      </c>
      <c r="D24">
        <v>2900199.5</v>
      </c>
      <c r="E24">
        <v>457150.2</v>
      </c>
      <c r="F24">
        <v>1867039.4</v>
      </c>
      <c r="G24">
        <v>96799391.099999994</v>
      </c>
      <c r="H24">
        <v>88284083.200000003</v>
      </c>
      <c r="I24">
        <v>35783624.899999999</v>
      </c>
      <c r="J24" s="156">
        <v>45487044</v>
      </c>
      <c r="K24" s="168">
        <v>86461624</v>
      </c>
      <c r="L24">
        <v>3.5900000000000001E-2</v>
      </c>
      <c r="M24">
        <v>5.3900000000000003E-2</v>
      </c>
      <c r="N24">
        <v>0.11550000000000001</v>
      </c>
      <c r="O24">
        <v>66638.070000000007</v>
      </c>
      <c r="P24">
        <v>22167.8</v>
      </c>
      <c r="Q24">
        <v>0.75</v>
      </c>
      <c r="R24">
        <v>0.71</v>
      </c>
      <c r="S24">
        <v>169.6</v>
      </c>
      <c r="T24">
        <v>13.6</v>
      </c>
      <c r="U24">
        <v>1.93</v>
      </c>
      <c r="V24">
        <v>12.6</v>
      </c>
      <c r="W24">
        <v>562.1</v>
      </c>
      <c r="X24">
        <v>0.13</v>
      </c>
      <c r="Y24">
        <v>170.5</v>
      </c>
      <c r="Z24">
        <v>29.4</v>
      </c>
      <c r="AA24">
        <v>199.9</v>
      </c>
      <c r="AB24">
        <v>204.8</v>
      </c>
      <c r="AC24">
        <v>16.8</v>
      </c>
      <c r="AD24">
        <v>2.38</v>
      </c>
      <c r="AE24">
        <v>14.5</v>
      </c>
      <c r="AF24">
        <v>667.1</v>
      </c>
      <c r="AG24">
        <v>0.14000000000000001</v>
      </c>
      <c r="AH24">
        <v>206</v>
      </c>
      <c r="AI24">
        <v>34.4</v>
      </c>
      <c r="AJ24">
        <v>240.4</v>
      </c>
      <c r="AK24">
        <v>154.5</v>
      </c>
      <c r="AL24">
        <v>4.4000000000000004</v>
      </c>
      <c r="AM24">
        <v>0.52</v>
      </c>
      <c r="AN24">
        <v>17</v>
      </c>
      <c r="AO24">
        <v>759.6</v>
      </c>
      <c r="AP24">
        <v>7.0000000000000007E-2</v>
      </c>
      <c r="AQ24">
        <v>154.80000000000001</v>
      </c>
      <c r="AR24">
        <v>39.6</v>
      </c>
      <c r="AS24">
        <v>194.4</v>
      </c>
      <c r="AT24">
        <v>595.79999999999995</v>
      </c>
      <c r="AU24">
        <v>42.5</v>
      </c>
      <c r="AV24">
        <v>5.97</v>
      </c>
      <c r="AW24">
        <v>42.7</v>
      </c>
      <c r="AX24">
        <v>2103.3000000000002</v>
      </c>
      <c r="AY24">
        <v>0.3</v>
      </c>
      <c r="AZ24">
        <v>598.70000000000005</v>
      </c>
      <c r="BA24">
        <v>105.4</v>
      </c>
      <c r="BB24">
        <v>704.1</v>
      </c>
      <c r="BC24">
        <v>23235756.199999999</v>
      </c>
      <c r="BD24">
        <v>1861.4</v>
      </c>
      <c r="BE24">
        <v>263.60000000000002</v>
      </c>
      <c r="BF24">
        <v>1729898.7</v>
      </c>
      <c r="BG24">
        <v>77044.800000000003</v>
      </c>
      <c r="BH24">
        <v>17.2</v>
      </c>
      <c r="BI24">
        <v>23363188.5</v>
      </c>
      <c r="BJ24">
        <v>4030533.9</v>
      </c>
      <c r="BK24">
        <v>27393722.399999999</v>
      </c>
      <c r="BL24">
        <v>0</v>
      </c>
      <c r="BM24">
        <v>25.82</v>
      </c>
      <c r="BN24">
        <v>13.29</v>
      </c>
      <c r="BO24">
        <v>0</v>
      </c>
      <c r="BP24">
        <v>39.11</v>
      </c>
      <c r="BQ24">
        <v>27.73</v>
      </c>
      <c r="BR24">
        <v>14.95</v>
      </c>
      <c r="BS24">
        <v>0</v>
      </c>
      <c r="BT24">
        <v>42.68</v>
      </c>
      <c r="BU24">
        <v>138025330</v>
      </c>
      <c r="BV24">
        <v>61015770</v>
      </c>
      <c r="BW24">
        <v>2477977</v>
      </c>
      <c r="BX24">
        <v>207198.8</v>
      </c>
      <c r="BY24">
        <v>0</v>
      </c>
      <c r="BZ24">
        <v>0</v>
      </c>
      <c r="CA24">
        <v>13788579</v>
      </c>
      <c r="CB24">
        <v>0</v>
      </c>
      <c r="CC24">
        <v>608656.19999999995</v>
      </c>
      <c r="CD24">
        <v>3245570.2</v>
      </c>
      <c r="CE24">
        <v>21040042</v>
      </c>
      <c r="CF24">
        <v>0</v>
      </c>
      <c r="CG24">
        <v>212040.4</v>
      </c>
      <c r="CH24">
        <v>0</v>
      </c>
      <c r="CI24">
        <v>8501812</v>
      </c>
      <c r="CJ24">
        <v>30392044</v>
      </c>
      <c r="CK24">
        <v>26155.8</v>
      </c>
      <c r="CL24">
        <v>363703.8</v>
      </c>
      <c r="CM24">
        <v>0</v>
      </c>
      <c r="CN24">
        <v>55519064</v>
      </c>
      <c r="CO24">
        <v>1642470.1</v>
      </c>
      <c r="CP24">
        <v>0</v>
      </c>
      <c r="CQ24">
        <v>1811</v>
      </c>
      <c r="CR24">
        <v>30.7</v>
      </c>
      <c r="CS24">
        <v>0</v>
      </c>
      <c r="CT24">
        <v>2943</v>
      </c>
      <c r="CU24">
        <v>0</v>
      </c>
      <c r="CV24">
        <v>295.60000000000002</v>
      </c>
      <c r="CW24">
        <v>1888.1</v>
      </c>
      <c r="CX24">
        <v>10756.2</v>
      </c>
      <c r="CY24">
        <v>0</v>
      </c>
      <c r="CZ24">
        <v>3047</v>
      </c>
      <c r="DA24">
        <v>0</v>
      </c>
      <c r="DB24">
        <v>3234.9</v>
      </c>
      <c r="DC24">
        <v>3937</v>
      </c>
      <c r="DD24">
        <v>1118</v>
      </c>
      <c r="DE24">
        <v>216.3</v>
      </c>
      <c r="DF24">
        <v>0</v>
      </c>
      <c r="DG24">
        <v>20061.599999999999</v>
      </c>
      <c r="DH24">
        <v>0</v>
      </c>
      <c r="DI24">
        <v>617.29999999999995</v>
      </c>
      <c r="DJ24">
        <v>6754</v>
      </c>
      <c r="DK24">
        <v>2163</v>
      </c>
      <c r="DL24">
        <v>0</v>
      </c>
      <c r="DM24">
        <v>0</v>
      </c>
      <c r="DN24">
        <v>0.09</v>
      </c>
      <c r="DO24">
        <v>0</v>
      </c>
      <c r="DP24">
        <v>0</v>
      </c>
      <c r="DQ24">
        <v>0</v>
      </c>
    </row>
    <row r="25" spans="1:121" hidden="1">
      <c r="A25" t="s">
        <v>537</v>
      </c>
      <c r="B25">
        <v>2028</v>
      </c>
      <c r="C25">
        <v>94285340</v>
      </c>
      <c r="D25">
        <v>3493100.8</v>
      </c>
      <c r="E25">
        <v>522529.2</v>
      </c>
      <c r="F25">
        <v>2228372.2000000002</v>
      </c>
      <c r="G25">
        <v>100529344.5</v>
      </c>
      <c r="H25">
        <v>90897017.299999997</v>
      </c>
      <c r="I25">
        <v>31948868.600000001</v>
      </c>
      <c r="J25" s="156">
        <v>63320776</v>
      </c>
      <c r="K25" s="168">
        <v>97044936</v>
      </c>
      <c r="L25">
        <v>3.5900000000000001E-2</v>
      </c>
      <c r="M25">
        <v>5.3900000000000003E-2</v>
      </c>
      <c r="N25">
        <v>0.11550000000000001</v>
      </c>
      <c r="O25">
        <v>60539.89</v>
      </c>
      <c r="P25">
        <v>22830.400000000001</v>
      </c>
      <c r="Q25">
        <v>0.82</v>
      </c>
      <c r="R25">
        <v>0.8</v>
      </c>
      <c r="S25">
        <v>126</v>
      </c>
      <c r="T25">
        <v>10.5</v>
      </c>
      <c r="U25">
        <v>1.49</v>
      </c>
      <c r="V25">
        <v>9.5</v>
      </c>
      <c r="W25">
        <v>406.7</v>
      </c>
      <c r="X25">
        <v>0.1</v>
      </c>
      <c r="Y25">
        <v>126.7</v>
      </c>
      <c r="Z25">
        <v>21.7</v>
      </c>
      <c r="AA25">
        <v>148.4</v>
      </c>
      <c r="AB25">
        <v>141.9</v>
      </c>
      <c r="AC25">
        <v>11.9</v>
      </c>
      <c r="AD25">
        <v>1.69</v>
      </c>
      <c r="AE25">
        <v>10.199999999999999</v>
      </c>
      <c r="AF25">
        <v>454</v>
      </c>
      <c r="AG25">
        <v>0.11</v>
      </c>
      <c r="AH25">
        <v>142.69999999999999</v>
      </c>
      <c r="AI25">
        <v>23.7</v>
      </c>
      <c r="AJ25">
        <v>166.4</v>
      </c>
      <c r="AK25">
        <v>105.7</v>
      </c>
      <c r="AL25">
        <v>3.4</v>
      </c>
      <c r="AM25">
        <v>0.41</v>
      </c>
      <c r="AN25">
        <v>11.3</v>
      </c>
      <c r="AO25">
        <v>508</v>
      </c>
      <c r="AP25">
        <v>0.05</v>
      </c>
      <c r="AQ25">
        <v>105.9</v>
      </c>
      <c r="AR25">
        <v>26.4</v>
      </c>
      <c r="AS25">
        <v>132.4</v>
      </c>
      <c r="AT25">
        <v>480.1</v>
      </c>
      <c r="AU25">
        <v>31.3</v>
      </c>
      <c r="AV25">
        <v>4.37</v>
      </c>
      <c r="AW25">
        <v>37.4</v>
      </c>
      <c r="AX25">
        <v>1781.4</v>
      </c>
      <c r="AY25">
        <v>0.25</v>
      </c>
      <c r="AZ25">
        <v>482.3</v>
      </c>
      <c r="BA25">
        <v>90.6</v>
      </c>
      <c r="BB25">
        <v>572.79999999999995</v>
      </c>
      <c r="BC25">
        <v>16806969</v>
      </c>
      <c r="BD25">
        <v>1396.8</v>
      </c>
      <c r="BE25">
        <v>198.4</v>
      </c>
      <c r="BF25">
        <v>1272390.3999999999</v>
      </c>
      <c r="BG25">
        <v>54294.3</v>
      </c>
      <c r="BH25">
        <v>14</v>
      </c>
      <c r="BI25">
        <v>16902771.300000001</v>
      </c>
      <c r="BJ25">
        <v>2894175.3</v>
      </c>
      <c r="BK25">
        <v>19796946.600000001</v>
      </c>
      <c r="BL25">
        <v>0</v>
      </c>
      <c r="BM25">
        <v>21.46</v>
      </c>
      <c r="BN25">
        <v>11.99</v>
      </c>
      <c r="BO25">
        <v>0</v>
      </c>
      <c r="BP25">
        <v>33.450000000000003</v>
      </c>
      <c r="BQ25">
        <v>23.25</v>
      </c>
      <c r="BR25">
        <v>13.57</v>
      </c>
      <c r="BS25">
        <v>0</v>
      </c>
      <c r="BT25">
        <v>36.82</v>
      </c>
      <c r="BU25">
        <v>134449940</v>
      </c>
      <c r="BV25">
        <v>68580470</v>
      </c>
      <c r="BW25">
        <v>2983087.8</v>
      </c>
      <c r="BX25">
        <v>204129.6</v>
      </c>
      <c r="BY25">
        <v>0</v>
      </c>
      <c r="BZ25">
        <v>0</v>
      </c>
      <c r="CA25">
        <v>10460713</v>
      </c>
      <c r="CB25">
        <v>0</v>
      </c>
      <c r="CC25">
        <v>556958.6</v>
      </c>
      <c r="CD25">
        <v>3795764</v>
      </c>
      <c r="CE25">
        <v>13922306</v>
      </c>
      <c r="CF25">
        <v>0</v>
      </c>
      <c r="CG25">
        <v>131238.5</v>
      </c>
      <c r="CH25">
        <v>0</v>
      </c>
      <c r="CI25">
        <v>8379625.5</v>
      </c>
      <c r="CJ25">
        <v>29352388</v>
      </c>
      <c r="CK25">
        <v>19751.400000000001</v>
      </c>
      <c r="CL25">
        <v>416224.2</v>
      </c>
      <c r="CM25">
        <v>0</v>
      </c>
      <c r="CN25">
        <v>60863496</v>
      </c>
      <c r="CO25">
        <v>3364259.5</v>
      </c>
      <c r="CP25">
        <v>0</v>
      </c>
      <c r="CQ25">
        <v>2068.6</v>
      </c>
      <c r="CR25">
        <v>30.7</v>
      </c>
      <c r="CS25">
        <v>0</v>
      </c>
      <c r="CT25">
        <v>2943</v>
      </c>
      <c r="CU25">
        <v>0</v>
      </c>
      <c r="CV25">
        <v>295.60000000000002</v>
      </c>
      <c r="CW25">
        <v>2245.4</v>
      </c>
      <c r="CX25">
        <v>10756.2</v>
      </c>
      <c r="CY25">
        <v>0</v>
      </c>
      <c r="CZ25">
        <v>2447.5</v>
      </c>
      <c r="DA25">
        <v>0</v>
      </c>
      <c r="DB25">
        <v>3237.9</v>
      </c>
      <c r="DC25">
        <v>3937</v>
      </c>
      <c r="DD25">
        <v>1098</v>
      </c>
      <c r="DE25">
        <v>216.3</v>
      </c>
      <c r="DF25">
        <v>0</v>
      </c>
      <c r="DG25">
        <v>22360.5</v>
      </c>
      <c r="DH25">
        <v>0</v>
      </c>
      <c r="DI25">
        <v>1137.5</v>
      </c>
      <c r="DJ25">
        <v>8125.1</v>
      </c>
      <c r="DK25">
        <v>2163</v>
      </c>
      <c r="DL25">
        <v>0</v>
      </c>
      <c r="DM25">
        <v>0</v>
      </c>
      <c r="DN25">
        <v>0.09</v>
      </c>
      <c r="DO25">
        <v>0</v>
      </c>
      <c r="DP25">
        <v>0</v>
      </c>
      <c r="DQ25">
        <v>0</v>
      </c>
    </row>
    <row r="26" spans="1:121" hidden="1">
      <c r="A26" t="s">
        <v>537</v>
      </c>
      <c r="B26">
        <v>2030</v>
      </c>
      <c r="C26">
        <v>97421370</v>
      </c>
      <c r="D26">
        <v>6004219</v>
      </c>
      <c r="E26">
        <v>580361.6</v>
      </c>
      <c r="F26">
        <v>2154697.2999999998</v>
      </c>
      <c r="G26">
        <v>106160642.59999999</v>
      </c>
      <c r="H26">
        <v>93920337</v>
      </c>
      <c r="I26">
        <v>38554592.600000001</v>
      </c>
      <c r="J26" s="156">
        <v>64772680</v>
      </c>
      <c r="K26" s="168">
        <v>89551340</v>
      </c>
      <c r="L26">
        <v>3.5900000000000001E-2</v>
      </c>
      <c r="M26">
        <v>5.3900000000000003E-2</v>
      </c>
      <c r="N26">
        <v>0.11550000000000001</v>
      </c>
      <c r="O26">
        <v>61513.4</v>
      </c>
      <c r="P26">
        <v>23661.3</v>
      </c>
      <c r="Q26">
        <v>0.84</v>
      </c>
      <c r="R26">
        <v>0.84</v>
      </c>
      <c r="S26">
        <v>117.1</v>
      </c>
      <c r="T26">
        <v>10.4</v>
      </c>
      <c r="U26">
        <v>1.49</v>
      </c>
      <c r="V26">
        <v>8.4</v>
      </c>
      <c r="W26">
        <v>356.5</v>
      </c>
      <c r="X26">
        <v>0.1</v>
      </c>
      <c r="Y26">
        <v>117.8</v>
      </c>
      <c r="Z26">
        <v>19</v>
      </c>
      <c r="AA26">
        <v>136.80000000000001</v>
      </c>
      <c r="AB26">
        <v>119.9</v>
      </c>
      <c r="AC26">
        <v>10.6</v>
      </c>
      <c r="AD26">
        <v>1.52</v>
      </c>
      <c r="AE26">
        <v>8.3000000000000007</v>
      </c>
      <c r="AF26">
        <v>366.8</v>
      </c>
      <c r="AG26">
        <v>0.1</v>
      </c>
      <c r="AH26">
        <v>120.7</v>
      </c>
      <c r="AI26">
        <v>19.3</v>
      </c>
      <c r="AJ26">
        <v>140</v>
      </c>
      <c r="AK26">
        <v>91.1</v>
      </c>
      <c r="AL26">
        <v>3</v>
      </c>
      <c r="AM26">
        <v>0.37</v>
      </c>
      <c r="AN26">
        <v>9.6</v>
      </c>
      <c r="AO26">
        <v>434.5</v>
      </c>
      <c r="AP26">
        <v>0.04</v>
      </c>
      <c r="AQ26">
        <v>91.2</v>
      </c>
      <c r="AR26">
        <v>22.6</v>
      </c>
      <c r="AS26">
        <v>113.9</v>
      </c>
      <c r="AT26">
        <v>414.5</v>
      </c>
      <c r="AU26">
        <v>28.1</v>
      </c>
      <c r="AV26">
        <v>3.93</v>
      </c>
      <c r="AW26">
        <v>31.8</v>
      </c>
      <c r="AX26">
        <v>1506.8</v>
      </c>
      <c r="AY26">
        <v>0.23</v>
      </c>
      <c r="AZ26">
        <v>416.4</v>
      </c>
      <c r="BA26">
        <v>76.8</v>
      </c>
      <c r="BB26">
        <v>493.2</v>
      </c>
      <c r="BC26">
        <v>15216782.5</v>
      </c>
      <c r="BD26">
        <v>1355.4</v>
      </c>
      <c r="BE26">
        <v>193.6</v>
      </c>
      <c r="BF26">
        <v>1087438.3</v>
      </c>
      <c r="BG26">
        <v>46370.1</v>
      </c>
      <c r="BH26">
        <v>13.1</v>
      </c>
      <c r="BI26">
        <v>15310033.6</v>
      </c>
      <c r="BJ26">
        <v>2472840.2000000002</v>
      </c>
      <c r="BK26">
        <v>17782873.800000001</v>
      </c>
      <c r="BL26">
        <v>0</v>
      </c>
      <c r="BM26">
        <v>19.7</v>
      </c>
      <c r="BN26">
        <v>11.89</v>
      </c>
      <c r="BO26">
        <v>0</v>
      </c>
      <c r="BP26">
        <v>31.59</v>
      </c>
      <c r="BQ26">
        <v>21.67</v>
      </c>
      <c r="BR26">
        <v>13.76</v>
      </c>
      <c r="BS26">
        <v>0</v>
      </c>
      <c r="BT26">
        <v>35.43</v>
      </c>
      <c r="BU26">
        <v>131117170</v>
      </c>
      <c r="BV26">
        <v>67606050</v>
      </c>
      <c r="BW26">
        <v>5120343</v>
      </c>
      <c r="BX26">
        <v>202019.8</v>
      </c>
      <c r="BY26">
        <v>0</v>
      </c>
      <c r="BZ26">
        <v>0</v>
      </c>
      <c r="CA26">
        <v>10362335</v>
      </c>
      <c r="CB26">
        <v>0</v>
      </c>
      <c r="CC26">
        <v>441317.3</v>
      </c>
      <c r="CD26">
        <v>4256599</v>
      </c>
      <c r="CE26">
        <v>10409221</v>
      </c>
      <c r="CF26">
        <v>0</v>
      </c>
      <c r="CG26">
        <v>91853.1</v>
      </c>
      <c r="CH26">
        <v>0</v>
      </c>
      <c r="CI26">
        <v>8280618.5</v>
      </c>
      <c r="CJ26">
        <v>28571094</v>
      </c>
      <c r="CK26">
        <v>2684.8</v>
      </c>
      <c r="CL26">
        <v>470947.8</v>
      </c>
      <c r="CM26">
        <v>0</v>
      </c>
      <c r="CN26">
        <v>59590956</v>
      </c>
      <c r="CO26">
        <v>3317177.8</v>
      </c>
      <c r="CP26">
        <v>0</v>
      </c>
      <c r="CQ26">
        <v>3265.1</v>
      </c>
      <c r="CR26">
        <v>30.7</v>
      </c>
      <c r="CS26">
        <v>0</v>
      </c>
      <c r="CT26">
        <v>2943</v>
      </c>
      <c r="CU26">
        <v>0</v>
      </c>
      <c r="CV26">
        <v>295.60000000000002</v>
      </c>
      <c r="CW26">
        <v>2657.1</v>
      </c>
      <c r="CX26">
        <v>10388.200000000001</v>
      </c>
      <c r="CY26">
        <v>0</v>
      </c>
      <c r="CZ26">
        <v>2158.5</v>
      </c>
      <c r="DA26">
        <v>0</v>
      </c>
      <c r="DB26">
        <v>3237.9</v>
      </c>
      <c r="DC26">
        <v>3937</v>
      </c>
      <c r="DD26">
        <v>585</v>
      </c>
      <c r="DE26">
        <v>216.3</v>
      </c>
      <c r="DF26">
        <v>0</v>
      </c>
      <c r="DG26">
        <v>24059.8</v>
      </c>
      <c r="DH26">
        <v>0</v>
      </c>
      <c r="DI26">
        <v>1137.5</v>
      </c>
      <c r="DJ26">
        <v>13652.7</v>
      </c>
      <c r="DK26">
        <v>2163</v>
      </c>
      <c r="DL26">
        <v>0</v>
      </c>
      <c r="DM26">
        <v>0</v>
      </c>
      <c r="DN26">
        <v>0.09</v>
      </c>
      <c r="DO26">
        <v>0</v>
      </c>
      <c r="DP26">
        <v>0</v>
      </c>
      <c r="DQ26">
        <v>0</v>
      </c>
    </row>
    <row r="27" spans="1:121" hidden="1">
      <c r="A27" t="s">
        <v>537</v>
      </c>
      <c r="B27">
        <v>2035</v>
      </c>
      <c r="C27">
        <v>106160350</v>
      </c>
      <c r="D27">
        <v>11908474</v>
      </c>
      <c r="E27">
        <v>565303.80000000005</v>
      </c>
      <c r="F27">
        <v>1947776.1</v>
      </c>
      <c r="G27">
        <v>120581903.3</v>
      </c>
      <c r="H27">
        <v>102345252.3</v>
      </c>
      <c r="I27">
        <v>51154289.799999997</v>
      </c>
      <c r="J27" s="156">
        <v>64552460</v>
      </c>
      <c r="K27" s="168">
        <v>75652150</v>
      </c>
      <c r="L27">
        <v>3.5900000000000001E-2</v>
      </c>
      <c r="M27">
        <v>5.3900000000000003E-2</v>
      </c>
      <c r="N27">
        <v>0.11550000000000001</v>
      </c>
      <c r="O27">
        <v>84703.51</v>
      </c>
      <c r="P27">
        <v>25824</v>
      </c>
      <c r="Q27">
        <v>0.88</v>
      </c>
      <c r="R27">
        <v>0.89</v>
      </c>
      <c r="S27">
        <v>89.9</v>
      </c>
      <c r="T27">
        <v>8.1999999999999993</v>
      </c>
      <c r="U27">
        <v>1.17</v>
      </c>
      <c r="V27">
        <v>6.6</v>
      </c>
      <c r="W27">
        <v>269</v>
      </c>
      <c r="X27">
        <v>0.09</v>
      </c>
      <c r="Y27">
        <v>90.5</v>
      </c>
      <c r="Z27">
        <v>14.7</v>
      </c>
      <c r="AA27">
        <v>105.1</v>
      </c>
      <c r="AB27">
        <v>83.8</v>
      </c>
      <c r="AC27">
        <v>7.3</v>
      </c>
      <c r="AD27">
        <v>1.05</v>
      </c>
      <c r="AE27">
        <v>6.4</v>
      </c>
      <c r="AF27">
        <v>260</v>
      </c>
      <c r="AG27">
        <v>0.08</v>
      </c>
      <c r="AH27">
        <v>84.3</v>
      </c>
      <c r="AI27">
        <v>14.1</v>
      </c>
      <c r="AJ27">
        <v>98.5</v>
      </c>
      <c r="AK27">
        <v>132.80000000000001</v>
      </c>
      <c r="AL27">
        <v>4</v>
      </c>
      <c r="AM27">
        <v>0.48</v>
      </c>
      <c r="AN27">
        <v>14.4</v>
      </c>
      <c r="AO27">
        <v>646</v>
      </c>
      <c r="AP27">
        <v>0.06</v>
      </c>
      <c r="AQ27">
        <v>133</v>
      </c>
      <c r="AR27">
        <v>33.700000000000003</v>
      </c>
      <c r="AS27">
        <v>166.7</v>
      </c>
      <c r="AT27">
        <v>344.5</v>
      </c>
      <c r="AU27">
        <v>23.9</v>
      </c>
      <c r="AV27">
        <v>3.36</v>
      </c>
      <c r="AW27">
        <v>26.5</v>
      </c>
      <c r="AX27">
        <v>1237.8</v>
      </c>
      <c r="AY27">
        <v>0.2</v>
      </c>
      <c r="AZ27">
        <v>346.1</v>
      </c>
      <c r="BA27">
        <v>63.5</v>
      </c>
      <c r="BB27">
        <v>409.6</v>
      </c>
      <c r="BC27">
        <v>11732444.4</v>
      </c>
      <c r="BD27">
        <v>1069</v>
      </c>
      <c r="BE27">
        <v>153</v>
      </c>
      <c r="BF27">
        <v>866804.2</v>
      </c>
      <c r="BG27">
        <v>35109.1</v>
      </c>
      <c r="BH27">
        <v>11.2</v>
      </c>
      <c r="BI27">
        <v>11806071.1</v>
      </c>
      <c r="BJ27">
        <v>1916121.7</v>
      </c>
      <c r="BK27">
        <v>13722192.800000001</v>
      </c>
      <c r="BL27">
        <v>0</v>
      </c>
      <c r="BM27">
        <v>16.52</v>
      </c>
      <c r="BN27">
        <v>15.8</v>
      </c>
      <c r="BO27">
        <v>0</v>
      </c>
      <c r="BP27">
        <v>32.31</v>
      </c>
      <c r="BQ27">
        <v>18.559999999999999</v>
      </c>
      <c r="BR27">
        <v>19.13</v>
      </c>
      <c r="BS27">
        <v>0</v>
      </c>
      <c r="BT27">
        <v>37.700000000000003</v>
      </c>
      <c r="BU27">
        <v>131811480</v>
      </c>
      <c r="BV27">
        <v>69427620</v>
      </c>
      <c r="BW27">
        <v>10116651</v>
      </c>
      <c r="BX27">
        <v>199135.6</v>
      </c>
      <c r="BY27">
        <v>0</v>
      </c>
      <c r="BZ27">
        <v>0</v>
      </c>
      <c r="CA27">
        <v>8231337.5</v>
      </c>
      <c r="CB27">
        <v>0</v>
      </c>
      <c r="CC27">
        <v>378828.1</v>
      </c>
      <c r="CD27">
        <v>4894836.5</v>
      </c>
      <c r="CE27">
        <v>7537887</v>
      </c>
      <c r="CF27">
        <v>0</v>
      </c>
      <c r="CG27">
        <v>74339.199999999997</v>
      </c>
      <c r="CH27">
        <v>0</v>
      </c>
      <c r="CI27">
        <v>8235579</v>
      </c>
      <c r="CJ27">
        <v>27536908</v>
      </c>
      <c r="CK27">
        <v>4222.1000000000004</v>
      </c>
      <c r="CL27">
        <v>447807</v>
      </c>
      <c r="CM27">
        <v>0</v>
      </c>
      <c r="CN27">
        <v>60859916</v>
      </c>
      <c r="CO27">
        <v>3294032.2</v>
      </c>
      <c r="CP27">
        <v>0</v>
      </c>
      <c r="CQ27">
        <v>5358</v>
      </c>
      <c r="CR27">
        <v>30.7</v>
      </c>
      <c r="CS27">
        <v>0</v>
      </c>
      <c r="CT27">
        <v>2181</v>
      </c>
      <c r="CU27">
        <v>0</v>
      </c>
      <c r="CV27">
        <v>295.60000000000002</v>
      </c>
      <c r="CW27">
        <v>3238.4</v>
      </c>
      <c r="CX27">
        <v>10182.799999999999</v>
      </c>
      <c r="CY27">
        <v>0</v>
      </c>
      <c r="CZ27">
        <v>2158.5</v>
      </c>
      <c r="DA27">
        <v>0</v>
      </c>
      <c r="DB27">
        <v>3237.9</v>
      </c>
      <c r="DC27">
        <v>3937</v>
      </c>
      <c r="DD27">
        <v>359</v>
      </c>
      <c r="DE27">
        <v>216.3</v>
      </c>
      <c r="DF27">
        <v>0</v>
      </c>
      <c r="DG27">
        <v>26471.7</v>
      </c>
      <c r="DH27">
        <v>0</v>
      </c>
      <c r="DI27">
        <v>1137.5</v>
      </c>
      <c r="DJ27">
        <v>27578.3</v>
      </c>
      <c r="DK27">
        <v>2163</v>
      </c>
      <c r="DL27">
        <v>0</v>
      </c>
      <c r="DM27">
        <v>0</v>
      </c>
      <c r="DN27">
        <v>0.09</v>
      </c>
      <c r="DO27">
        <v>0</v>
      </c>
      <c r="DP27">
        <v>0</v>
      </c>
      <c r="DQ27">
        <v>0</v>
      </c>
    </row>
    <row r="28" spans="1:121" hidden="1">
      <c r="A28" t="s">
        <v>537</v>
      </c>
      <c r="B28">
        <v>2040</v>
      </c>
      <c r="C28">
        <v>116630590</v>
      </c>
      <c r="D28">
        <v>19683132</v>
      </c>
      <c r="E28">
        <v>541825.80000000005</v>
      </c>
      <c r="F28">
        <v>2115477.7000000002</v>
      </c>
      <c r="G28">
        <v>138971029.5</v>
      </c>
      <c r="H28">
        <v>112439191.09999999</v>
      </c>
      <c r="I28">
        <v>60425494.200000003</v>
      </c>
      <c r="J28" s="156">
        <v>74734760</v>
      </c>
      <c r="K28" s="168">
        <v>77341690</v>
      </c>
      <c r="L28">
        <v>3.5900000000000001E-2</v>
      </c>
      <c r="M28">
        <v>5.3900000000000003E-2</v>
      </c>
      <c r="N28">
        <v>0.11550000000000001</v>
      </c>
      <c r="O28">
        <v>82519.16</v>
      </c>
      <c r="P28">
        <v>28376.3</v>
      </c>
      <c r="Q28">
        <v>0.92</v>
      </c>
      <c r="R28">
        <v>0.93</v>
      </c>
      <c r="S28">
        <v>59.1</v>
      </c>
      <c r="T28">
        <v>5.6</v>
      </c>
      <c r="U28">
        <v>0.8</v>
      </c>
      <c r="V28">
        <v>4.7</v>
      </c>
      <c r="W28">
        <v>172.4</v>
      </c>
      <c r="X28">
        <v>7.0000000000000007E-2</v>
      </c>
      <c r="Y28">
        <v>59.4</v>
      </c>
      <c r="Z28">
        <v>9.8000000000000007</v>
      </c>
      <c r="AA28">
        <v>69.3</v>
      </c>
      <c r="AB28">
        <v>54.3</v>
      </c>
      <c r="AC28">
        <v>4.9000000000000004</v>
      </c>
      <c r="AD28">
        <v>0.71</v>
      </c>
      <c r="AE28">
        <v>4.4000000000000004</v>
      </c>
      <c r="AF28">
        <v>163.6</v>
      </c>
      <c r="AG28">
        <v>0.06</v>
      </c>
      <c r="AH28">
        <v>54.6</v>
      </c>
      <c r="AI28">
        <v>9.3000000000000007</v>
      </c>
      <c r="AJ28">
        <v>63.9</v>
      </c>
      <c r="AK28">
        <v>173.7</v>
      </c>
      <c r="AL28">
        <v>6</v>
      </c>
      <c r="AM28">
        <v>0.75</v>
      </c>
      <c r="AN28">
        <v>18.2</v>
      </c>
      <c r="AO28">
        <v>822.7</v>
      </c>
      <c r="AP28">
        <v>0.08</v>
      </c>
      <c r="AQ28">
        <v>174.1</v>
      </c>
      <c r="AR28">
        <v>42.7</v>
      </c>
      <c r="AS28">
        <v>216.8</v>
      </c>
      <c r="AT28">
        <v>309.3</v>
      </c>
      <c r="AU28">
        <v>21.5</v>
      </c>
      <c r="AV28">
        <v>3.01</v>
      </c>
      <c r="AW28">
        <v>23.6</v>
      </c>
      <c r="AX28">
        <v>1117.2</v>
      </c>
      <c r="AY28">
        <v>0.18</v>
      </c>
      <c r="AZ28">
        <v>310.8</v>
      </c>
      <c r="BA28">
        <v>57</v>
      </c>
      <c r="BB28">
        <v>367.8</v>
      </c>
      <c r="BC28">
        <v>8263842.2000000002</v>
      </c>
      <c r="BD28">
        <v>778.1</v>
      </c>
      <c r="BE28">
        <v>111.6</v>
      </c>
      <c r="BF28">
        <v>656184.6</v>
      </c>
      <c r="BG28">
        <v>24109.7</v>
      </c>
      <c r="BH28">
        <v>9.4</v>
      </c>
      <c r="BI28">
        <v>8317505.7999999998</v>
      </c>
      <c r="BJ28">
        <v>1377233.5</v>
      </c>
      <c r="BK28">
        <v>9694739.3000000007</v>
      </c>
      <c r="BL28">
        <v>0</v>
      </c>
      <c r="BM28">
        <v>13.62</v>
      </c>
      <c r="BN28">
        <v>14.73</v>
      </c>
      <c r="BO28">
        <v>0</v>
      </c>
      <c r="BP28">
        <v>28.35</v>
      </c>
      <c r="BQ28">
        <v>15.65</v>
      </c>
      <c r="BR28">
        <v>18.75</v>
      </c>
      <c r="BS28">
        <v>0</v>
      </c>
      <c r="BT28">
        <v>34.4</v>
      </c>
      <c r="BU28">
        <v>141692290</v>
      </c>
      <c r="BV28">
        <v>78545540</v>
      </c>
      <c r="BW28">
        <v>16810782</v>
      </c>
      <c r="BX28">
        <v>196809.4</v>
      </c>
      <c r="BY28">
        <v>0</v>
      </c>
      <c r="BZ28">
        <v>0</v>
      </c>
      <c r="CA28">
        <v>6037824</v>
      </c>
      <c r="CB28">
        <v>0</v>
      </c>
      <c r="CC28">
        <v>368334.2</v>
      </c>
      <c r="CD28">
        <v>4918841</v>
      </c>
      <c r="CE28">
        <v>4675264.5</v>
      </c>
      <c r="CF28">
        <v>0</v>
      </c>
      <c r="CG28">
        <v>44319.3</v>
      </c>
      <c r="CH28">
        <v>0</v>
      </c>
      <c r="CI28">
        <v>8008262.5</v>
      </c>
      <c r="CJ28">
        <v>26945542</v>
      </c>
      <c r="CK28">
        <v>535.6</v>
      </c>
      <c r="CL28">
        <v>427417.8</v>
      </c>
      <c r="CM28">
        <v>0</v>
      </c>
      <c r="CN28">
        <v>70243260</v>
      </c>
      <c r="CO28">
        <v>3015092.8</v>
      </c>
      <c r="CP28">
        <v>0</v>
      </c>
      <c r="CQ28">
        <v>8490.9</v>
      </c>
      <c r="CR28">
        <v>30.7</v>
      </c>
      <c r="CS28">
        <v>0</v>
      </c>
      <c r="CT28">
        <v>2065</v>
      </c>
      <c r="CU28">
        <v>0</v>
      </c>
      <c r="CV28">
        <v>295.60000000000002</v>
      </c>
      <c r="CW28">
        <v>3341.8</v>
      </c>
      <c r="CX28">
        <v>10182.799999999999</v>
      </c>
      <c r="CY28">
        <v>0</v>
      </c>
      <c r="CZ28">
        <v>2158.5</v>
      </c>
      <c r="DA28">
        <v>0</v>
      </c>
      <c r="DB28">
        <v>3237.9</v>
      </c>
      <c r="DC28">
        <v>3937</v>
      </c>
      <c r="DD28">
        <v>175</v>
      </c>
      <c r="DE28">
        <v>216.3</v>
      </c>
      <c r="DF28">
        <v>0</v>
      </c>
      <c r="DG28">
        <v>30664.5</v>
      </c>
      <c r="DH28">
        <v>0</v>
      </c>
      <c r="DI28">
        <v>1009.4</v>
      </c>
      <c r="DJ28">
        <v>46738</v>
      </c>
      <c r="DK28">
        <v>2163</v>
      </c>
      <c r="DL28">
        <v>0</v>
      </c>
      <c r="DM28">
        <v>0</v>
      </c>
      <c r="DN28">
        <v>0.09</v>
      </c>
      <c r="DO28">
        <v>0</v>
      </c>
      <c r="DP28">
        <v>0</v>
      </c>
      <c r="DQ28">
        <v>0</v>
      </c>
    </row>
    <row r="29" spans="1:121" hidden="1">
      <c r="A29" t="s">
        <v>537</v>
      </c>
      <c r="B29">
        <v>2045</v>
      </c>
      <c r="C29">
        <v>126716350</v>
      </c>
      <c r="D29">
        <v>27628330</v>
      </c>
      <c r="E29">
        <v>574055.19999999995</v>
      </c>
      <c r="F29">
        <v>1879364.9</v>
      </c>
      <c r="G29">
        <v>156798102.59999999</v>
      </c>
      <c r="H29">
        <v>122162424.40000001</v>
      </c>
      <c r="I29">
        <v>68026595.299999997</v>
      </c>
      <c r="J29" s="156">
        <v>68920200</v>
      </c>
      <c r="K29" s="168">
        <v>67068692</v>
      </c>
      <c r="L29">
        <v>3.5900000000000001E-2</v>
      </c>
      <c r="M29">
        <v>5.3900000000000003E-2</v>
      </c>
      <c r="N29">
        <v>0.11550000000000001</v>
      </c>
      <c r="O29">
        <v>83778.17</v>
      </c>
      <c r="P29">
        <v>30926.3</v>
      </c>
      <c r="Q29">
        <v>0.94</v>
      </c>
      <c r="R29">
        <v>0.95</v>
      </c>
      <c r="S29">
        <v>44.5</v>
      </c>
      <c r="T29">
        <v>4.3</v>
      </c>
      <c r="U29">
        <v>0.62</v>
      </c>
      <c r="V29">
        <v>3.7</v>
      </c>
      <c r="W29">
        <v>127.2</v>
      </c>
      <c r="X29">
        <v>0.06</v>
      </c>
      <c r="Y29">
        <v>44.7</v>
      </c>
      <c r="Z29">
        <v>7.5</v>
      </c>
      <c r="AA29">
        <v>52.2</v>
      </c>
      <c r="AB29">
        <v>41.8</v>
      </c>
      <c r="AC29">
        <v>3.9</v>
      </c>
      <c r="AD29">
        <v>0.56000000000000005</v>
      </c>
      <c r="AE29">
        <v>3.5</v>
      </c>
      <c r="AF29">
        <v>122.5</v>
      </c>
      <c r="AG29">
        <v>0.05</v>
      </c>
      <c r="AH29">
        <v>42.1</v>
      </c>
      <c r="AI29">
        <v>7.2</v>
      </c>
      <c r="AJ29">
        <v>49.3</v>
      </c>
      <c r="AK29">
        <v>178.5</v>
      </c>
      <c r="AL29">
        <v>6.7</v>
      </c>
      <c r="AM29">
        <v>0.86</v>
      </c>
      <c r="AN29">
        <v>18.2</v>
      </c>
      <c r="AO29">
        <v>826.5</v>
      </c>
      <c r="AP29">
        <v>0.08</v>
      </c>
      <c r="AQ29">
        <v>178.9</v>
      </c>
      <c r="AR29">
        <v>42.8</v>
      </c>
      <c r="AS29">
        <v>221.7</v>
      </c>
      <c r="AT29">
        <v>232.5</v>
      </c>
      <c r="AU29">
        <v>16.100000000000001</v>
      </c>
      <c r="AV29">
        <v>2.25</v>
      </c>
      <c r="AW29">
        <v>18.3</v>
      </c>
      <c r="AX29">
        <v>843.1</v>
      </c>
      <c r="AY29">
        <v>0.14000000000000001</v>
      </c>
      <c r="AZ29">
        <v>233.6</v>
      </c>
      <c r="BA29">
        <v>43.5</v>
      </c>
      <c r="BB29">
        <v>277.10000000000002</v>
      </c>
      <c r="BC29">
        <v>6788036.5999999996</v>
      </c>
      <c r="BD29">
        <v>655</v>
      </c>
      <c r="BE29">
        <v>94.2</v>
      </c>
      <c r="BF29">
        <v>560514.6</v>
      </c>
      <c r="BG29">
        <v>19389.900000000001</v>
      </c>
      <c r="BH29">
        <v>8.6</v>
      </c>
      <c r="BI29">
        <v>6833259.7999999998</v>
      </c>
      <c r="BJ29">
        <v>1140673.8</v>
      </c>
      <c r="BK29">
        <v>7973933.5999999996</v>
      </c>
      <c r="BL29">
        <v>0</v>
      </c>
      <c r="BM29">
        <v>10.66</v>
      </c>
      <c r="BN29">
        <v>14.35</v>
      </c>
      <c r="BO29">
        <v>0</v>
      </c>
      <c r="BP29">
        <v>25.01</v>
      </c>
      <c r="BQ29">
        <v>12.87</v>
      </c>
      <c r="BR29">
        <v>18.98</v>
      </c>
      <c r="BS29">
        <v>0</v>
      </c>
      <c r="BT29">
        <v>31.85</v>
      </c>
      <c r="BU29">
        <v>155071520</v>
      </c>
      <c r="BV29">
        <v>88771500</v>
      </c>
      <c r="BW29">
        <v>23459972</v>
      </c>
      <c r="BX29">
        <v>194260.6</v>
      </c>
      <c r="BY29">
        <v>0</v>
      </c>
      <c r="BZ29">
        <v>0</v>
      </c>
      <c r="CA29">
        <v>5122842.5</v>
      </c>
      <c r="CB29">
        <v>0</v>
      </c>
      <c r="CC29">
        <v>0</v>
      </c>
      <c r="CD29">
        <v>4398965</v>
      </c>
      <c r="CE29">
        <v>3466294.5</v>
      </c>
      <c r="CF29">
        <v>0</v>
      </c>
      <c r="CG29">
        <v>29516.799999999999</v>
      </c>
      <c r="CH29">
        <v>0</v>
      </c>
      <c r="CI29">
        <v>7504829</v>
      </c>
      <c r="CJ29">
        <v>26072742</v>
      </c>
      <c r="CK29">
        <v>107.1</v>
      </c>
      <c r="CL29">
        <v>449454</v>
      </c>
      <c r="CM29">
        <v>0</v>
      </c>
      <c r="CN29">
        <v>81705630</v>
      </c>
      <c r="CO29">
        <v>2666907.5</v>
      </c>
      <c r="CP29">
        <v>0</v>
      </c>
      <c r="CQ29">
        <v>11241.9</v>
      </c>
      <c r="CR29">
        <v>30.7</v>
      </c>
      <c r="CS29">
        <v>0</v>
      </c>
      <c r="CT29">
        <v>2065</v>
      </c>
      <c r="CU29">
        <v>0</v>
      </c>
      <c r="CV29">
        <v>0</v>
      </c>
      <c r="CW29">
        <v>3499.8</v>
      </c>
      <c r="CX29">
        <v>10182.799999999999</v>
      </c>
      <c r="CY29">
        <v>0</v>
      </c>
      <c r="CZ29">
        <v>2118</v>
      </c>
      <c r="DA29">
        <v>0</v>
      </c>
      <c r="DB29">
        <v>3237.9</v>
      </c>
      <c r="DC29">
        <v>3937</v>
      </c>
      <c r="DD29">
        <v>175</v>
      </c>
      <c r="DE29">
        <v>216.3</v>
      </c>
      <c r="DF29">
        <v>0</v>
      </c>
      <c r="DG29">
        <v>37626.1</v>
      </c>
      <c r="DH29">
        <v>0</v>
      </c>
      <c r="DI29">
        <v>900.2</v>
      </c>
      <c r="DJ29">
        <v>64923.7</v>
      </c>
      <c r="DK29">
        <v>2163</v>
      </c>
      <c r="DL29">
        <v>0</v>
      </c>
      <c r="DM29">
        <v>0</v>
      </c>
      <c r="DN29">
        <v>0.09</v>
      </c>
      <c r="DO29">
        <v>0</v>
      </c>
      <c r="DP29">
        <v>0</v>
      </c>
      <c r="DQ29">
        <v>0</v>
      </c>
    </row>
    <row r="30" spans="1:121" hidden="1">
      <c r="A30" t="s">
        <v>537</v>
      </c>
      <c r="B30">
        <v>2050</v>
      </c>
      <c r="C30">
        <v>136535330</v>
      </c>
      <c r="D30">
        <v>28974214</v>
      </c>
      <c r="E30">
        <v>604198.19999999995</v>
      </c>
      <c r="F30">
        <v>1821736.1</v>
      </c>
      <c r="G30">
        <v>167935471.30000001</v>
      </c>
      <c r="H30">
        <v>131628416.90000001</v>
      </c>
      <c r="I30">
        <v>75646396.599999994</v>
      </c>
      <c r="J30" s="156">
        <v>69600490</v>
      </c>
      <c r="K30" s="168">
        <v>63491476</v>
      </c>
      <c r="L30">
        <v>3.5900000000000001E-2</v>
      </c>
      <c r="M30">
        <v>5.3900000000000003E-2</v>
      </c>
      <c r="N30">
        <v>0.11550000000000001</v>
      </c>
      <c r="O30">
        <v>85634.559999999998</v>
      </c>
      <c r="P30">
        <v>33062.5</v>
      </c>
      <c r="Q30">
        <v>0.93</v>
      </c>
      <c r="R30">
        <v>0.94</v>
      </c>
      <c r="S30">
        <v>49.3</v>
      </c>
      <c r="T30">
        <v>4.5</v>
      </c>
      <c r="U30">
        <v>0.64</v>
      </c>
      <c r="V30">
        <v>4</v>
      </c>
      <c r="W30">
        <v>148.1</v>
      </c>
      <c r="X30">
        <v>0.06</v>
      </c>
      <c r="Y30">
        <v>49.6</v>
      </c>
      <c r="Z30">
        <v>8.5</v>
      </c>
      <c r="AA30">
        <v>58.1</v>
      </c>
      <c r="AB30">
        <v>45.8</v>
      </c>
      <c r="AC30">
        <v>4.0999999999999996</v>
      </c>
      <c r="AD30">
        <v>0.57999999999999996</v>
      </c>
      <c r="AE30">
        <v>3.9</v>
      </c>
      <c r="AF30">
        <v>140.80000000000001</v>
      </c>
      <c r="AG30">
        <v>0.05</v>
      </c>
      <c r="AH30">
        <v>46.1</v>
      </c>
      <c r="AI30">
        <v>8.1</v>
      </c>
      <c r="AJ30">
        <v>54.2</v>
      </c>
      <c r="AK30">
        <v>185.9</v>
      </c>
      <c r="AL30">
        <v>7.5</v>
      </c>
      <c r="AM30">
        <v>0.96</v>
      </c>
      <c r="AN30">
        <v>18.5</v>
      </c>
      <c r="AO30">
        <v>846.7</v>
      </c>
      <c r="AP30">
        <v>0.09</v>
      </c>
      <c r="AQ30">
        <v>186.4</v>
      </c>
      <c r="AR30">
        <v>43.8</v>
      </c>
      <c r="AS30">
        <v>230.2</v>
      </c>
      <c r="AT30">
        <v>212.4</v>
      </c>
      <c r="AU30">
        <v>11.9</v>
      </c>
      <c r="AV30">
        <v>1.63</v>
      </c>
      <c r="AW30">
        <v>19.100000000000001</v>
      </c>
      <c r="AX30">
        <v>859.4</v>
      </c>
      <c r="AY30">
        <v>0.13</v>
      </c>
      <c r="AZ30">
        <v>213.2</v>
      </c>
      <c r="BA30">
        <v>44.8</v>
      </c>
      <c r="BB30">
        <v>258</v>
      </c>
      <c r="BC30">
        <v>7862906</v>
      </c>
      <c r="BD30">
        <v>720.3</v>
      </c>
      <c r="BE30">
        <v>103.1</v>
      </c>
      <c r="BF30">
        <v>645511.4</v>
      </c>
      <c r="BG30">
        <v>23584.9</v>
      </c>
      <c r="BH30">
        <v>9.1</v>
      </c>
      <c r="BI30">
        <v>7912521.0999999996</v>
      </c>
      <c r="BJ30">
        <v>1350814.4</v>
      </c>
      <c r="BK30">
        <v>9263335.5</v>
      </c>
      <c r="BL30">
        <v>0</v>
      </c>
      <c r="BM30">
        <v>11.19</v>
      </c>
      <c r="BN30">
        <v>14.63</v>
      </c>
      <c r="BO30">
        <v>0</v>
      </c>
      <c r="BP30">
        <v>25.82</v>
      </c>
      <c r="BQ30">
        <v>13.63</v>
      </c>
      <c r="BR30">
        <v>19.239999999999998</v>
      </c>
      <c r="BS30">
        <v>0</v>
      </c>
      <c r="BT30">
        <v>32.869999999999997</v>
      </c>
      <c r="BU30">
        <v>161981630</v>
      </c>
      <c r="BV30">
        <v>92289070</v>
      </c>
      <c r="BW30">
        <v>24633548</v>
      </c>
      <c r="BX30">
        <v>175780.4</v>
      </c>
      <c r="BY30">
        <v>0</v>
      </c>
      <c r="BZ30">
        <v>0</v>
      </c>
      <c r="CA30">
        <v>5555184</v>
      </c>
      <c r="CB30">
        <v>0</v>
      </c>
      <c r="CC30">
        <v>0</v>
      </c>
      <c r="CD30">
        <v>4463041</v>
      </c>
      <c r="CE30">
        <v>5072792.5</v>
      </c>
      <c r="CF30">
        <v>0</v>
      </c>
      <c r="CG30">
        <v>44330.1</v>
      </c>
      <c r="CH30">
        <v>0</v>
      </c>
      <c r="CI30">
        <v>7686961</v>
      </c>
      <c r="CJ30">
        <v>26040922</v>
      </c>
      <c r="CK30">
        <v>142.80000000000001</v>
      </c>
      <c r="CL30">
        <v>482890.2</v>
      </c>
      <c r="CM30">
        <v>0</v>
      </c>
      <c r="CN30">
        <v>86222570</v>
      </c>
      <c r="CO30">
        <v>1603463.2</v>
      </c>
      <c r="CP30">
        <v>0</v>
      </c>
      <c r="CQ30">
        <v>12270.5</v>
      </c>
      <c r="CR30">
        <v>28.2</v>
      </c>
      <c r="CS30">
        <v>0</v>
      </c>
      <c r="CT30">
        <v>2065</v>
      </c>
      <c r="CU30">
        <v>0</v>
      </c>
      <c r="CV30">
        <v>0</v>
      </c>
      <c r="CW30">
        <v>3767.2</v>
      </c>
      <c r="CX30">
        <v>10252.299999999999</v>
      </c>
      <c r="CY30">
        <v>0</v>
      </c>
      <c r="CZ30">
        <v>2510</v>
      </c>
      <c r="DA30">
        <v>0</v>
      </c>
      <c r="DB30">
        <v>3237.9</v>
      </c>
      <c r="DC30">
        <v>3937</v>
      </c>
      <c r="DD30">
        <v>175</v>
      </c>
      <c r="DE30">
        <v>216.3</v>
      </c>
      <c r="DF30">
        <v>0</v>
      </c>
      <c r="DG30">
        <v>41051</v>
      </c>
      <c r="DH30">
        <v>0</v>
      </c>
      <c r="DI30">
        <v>530.20000000000005</v>
      </c>
      <c r="DJ30">
        <v>66813.5</v>
      </c>
      <c r="DK30">
        <v>2163</v>
      </c>
      <c r="DL30">
        <v>0</v>
      </c>
      <c r="DM30">
        <v>0</v>
      </c>
      <c r="DN30">
        <v>0.09</v>
      </c>
      <c r="DO30">
        <v>0</v>
      </c>
      <c r="DP30">
        <v>0</v>
      </c>
      <c r="DQ30">
        <v>0</v>
      </c>
    </row>
    <row r="31" spans="1:121" hidden="1">
      <c r="A31" t="s">
        <v>539</v>
      </c>
      <c r="B31">
        <v>2024</v>
      </c>
      <c r="C31">
        <v>297754660</v>
      </c>
      <c r="D31">
        <v>5056848.5</v>
      </c>
      <c r="E31">
        <v>6609243.5</v>
      </c>
      <c r="F31">
        <v>2989273.5</v>
      </c>
      <c r="G31">
        <v>312410020.60000002</v>
      </c>
      <c r="H31">
        <v>287052545.19999999</v>
      </c>
      <c r="I31">
        <v>219659269.80000001</v>
      </c>
      <c r="J31" s="156">
        <v>109195120</v>
      </c>
      <c r="K31" s="168">
        <v>45540468</v>
      </c>
      <c r="L31">
        <v>3.5900000000000001E-2</v>
      </c>
      <c r="M31">
        <v>5.3900000000000003E-2</v>
      </c>
      <c r="N31">
        <v>0.18179999999999999</v>
      </c>
      <c r="O31">
        <v>60436.32</v>
      </c>
      <c r="P31">
        <v>70679.5</v>
      </c>
      <c r="Q31">
        <v>0.71</v>
      </c>
      <c r="R31">
        <v>0.69</v>
      </c>
      <c r="S31">
        <v>111.6</v>
      </c>
      <c r="T31">
        <v>2.1</v>
      </c>
      <c r="U31">
        <v>0.21</v>
      </c>
      <c r="V31">
        <v>14.7</v>
      </c>
      <c r="W31">
        <v>586</v>
      </c>
      <c r="X31">
        <v>7.0000000000000007E-2</v>
      </c>
      <c r="Y31">
        <v>111.7</v>
      </c>
      <c r="Z31">
        <v>32.200000000000003</v>
      </c>
      <c r="AA31">
        <v>143.9</v>
      </c>
      <c r="AB31">
        <v>145.9</v>
      </c>
      <c r="AC31">
        <v>5.8</v>
      </c>
      <c r="AD31">
        <v>0.75</v>
      </c>
      <c r="AE31">
        <v>16</v>
      </c>
      <c r="AF31">
        <v>669.1</v>
      </c>
      <c r="AG31">
        <v>0.09</v>
      </c>
      <c r="AH31">
        <v>146.30000000000001</v>
      </c>
      <c r="AI31">
        <v>36</v>
      </c>
      <c r="AJ31">
        <v>182.3</v>
      </c>
      <c r="AK31">
        <v>164.5</v>
      </c>
      <c r="AL31">
        <v>4</v>
      </c>
      <c r="AM31">
        <v>0.45</v>
      </c>
      <c r="AN31">
        <v>18.7</v>
      </c>
      <c r="AO31">
        <v>830.6</v>
      </c>
      <c r="AP31">
        <v>7.0000000000000007E-2</v>
      </c>
      <c r="AQ31">
        <v>164.7</v>
      </c>
      <c r="AR31">
        <v>43.4</v>
      </c>
      <c r="AS31">
        <v>208.2</v>
      </c>
      <c r="AT31">
        <v>637.1</v>
      </c>
      <c r="AU31">
        <v>44.6</v>
      </c>
      <c r="AV31">
        <v>6.26</v>
      </c>
      <c r="AW31">
        <v>46.4</v>
      </c>
      <c r="AX31">
        <v>2270.4</v>
      </c>
      <c r="AY31">
        <v>0.33</v>
      </c>
      <c r="AZ31">
        <v>640.1</v>
      </c>
      <c r="BA31">
        <v>114.1</v>
      </c>
      <c r="BB31">
        <v>754.3</v>
      </c>
      <c r="BC31">
        <v>27604136.699999999</v>
      </c>
      <c r="BD31">
        <v>520.5</v>
      </c>
      <c r="BE31">
        <v>52.1</v>
      </c>
      <c r="BF31">
        <v>3632168.9</v>
      </c>
      <c r="BG31">
        <v>144950.70000000001</v>
      </c>
      <c r="BH31">
        <v>16.5</v>
      </c>
      <c r="BI31">
        <v>27633869.5</v>
      </c>
      <c r="BJ31">
        <v>7956213.7000000002</v>
      </c>
      <c r="BK31">
        <v>35590083.200000003</v>
      </c>
      <c r="BL31">
        <v>0</v>
      </c>
      <c r="BM31">
        <v>29.29</v>
      </c>
      <c r="BN31">
        <v>12.2</v>
      </c>
      <c r="BO31">
        <v>0.57999999999999996</v>
      </c>
      <c r="BP31">
        <v>42.07</v>
      </c>
      <c r="BQ31">
        <v>31.4</v>
      </c>
      <c r="BR31">
        <v>13.7</v>
      </c>
      <c r="BS31">
        <v>0.62</v>
      </c>
      <c r="BT31">
        <v>45.72</v>
      </c>
      <c r="BU31">
        <v>248110980</v>
      </c>
      <c r="BV31">
        <v>92750750</v>
      </c>
      <c r="BW31">
        <v>4280509.5</v>
      </c>
      <c r="BX31">
        <v>5587050.5</v>
      </c>
      <c r="BY31">
        <v>0</v>
      </c>
      <c r="BZ31">
        <v>0</v>
      </c>
      <c r="CA31">
        <v>0</v>
      </c>
      <c r="CB31">
        <v>0</v>
      </c>
      <c r="CC31">
        <v>1918365</v>
      </c>
      <c r="CD31">
        <v>21291766</v>
      </c>
      <c r="CE31">
        <v>70561864</v>
      </c>
      <c r="CF31">
        <v>0</v>
      </c>
      <c r="CG31">
        <v>417539.2</v>
      </c>
      <c r="CH31">
        <v>23130482</v>
      </c>
      <c r="CI31">
        <v>28333284</v>
      </c>
      <c r="CJ31">
        <v>17623994</v>
      </c>
      <c r="CK31">
        <v>9997.6</v>
      </c>
      <c r="CL31">
        <v>5415509</v>
      </c>
      <c r="CM31">
        <v>0</v>
      </c>
      <c r="CN31">
        <v>54788470</v>
      </c>
      <c r="CO31">
        <v>14752144</v>
      </c>
      <c r="CP31">
        <v>0</v>
      </c>
      <c r="CQ31">
        <v>3304.1</v>
      </c>
      <c r="CR31">
        <v>865.4</v>
      </c>
      <c r="CS31">
        <v>0</v>
      </c>
      <c r="CT31">
        <v>0</v>
      </c>
      <c r="CU31">
        <v>0</v>
      </c>
      <c r="CV31">
        <v>917.8</v>
      </c>
      <c r="CW31">
        <v>13052.4</v>
      </c>
      <c r="CX31">
        <v>19788.5</v>
      </c>
      <c r="CY31">
        <v>0</v>
      </c>
      <c r="CZ31">
        <v>10758.4</v>
      </c>
      <c r="DA31">
        <v>3106.1</v>
      </c>
      <c r="DB31">
        <v>10215.5</v>
      </c>
      <c r="DC31">
        <v>2240</v>
      </c>
      <c r="DD31">
        <v>994.6</v>
      </c>
      <c r="DE31">
        <v>3911.9</v>
      </c>
      <c r="DF31">
        <v>0</v>
      </c>
      <c r="DG31">
        <v>20194.2</v>
      </c>
      <c r="DH31">
        <v>0</v>
      </c>
      <c r="DI31">
        <v>6476</v>
      </c>
      <c r="DJ31">
        <v>12614.7</v>
      </c>
      <c r="DK31">
        <v>39119</v>
      </c>
      <c r="DL31">
        <v>0</v>
      </c>
      <c r="DM31">
        <v>1.9</v>
      </c>
      <c r="DN31">
        <v>0.42</v>
      </c>
      <c r="DO31">
        <v>0</v>
      </c>
      <c r="DP31">
        <v>0</v>
      </c>
      <c r="DQ31">
        <v>0</v>
      </c>
    </row>
    <row r="32" spans="1:121" hidden="1">
      <c r="A32" t="s">
        <v>539</v>
      </c>
      <c r="B32">
        <v>2026</v>
      </c>
      <c r="C32">
        <v>300685220</v>
      </c>
      <c r="D32">
        <v>5604551</v>
      </c>
      <c r="E32">
        <v>7335229</v>
      </c>
      <c r="F32">
        <v>3370284.8</v>
      </c>
      <c r="G32">
        <v>316995290.39999998</v>
      </c>
      <c r="H32">
        <v>289877783.69999999</v>
      </c>
      <c r="I32">
        <v>220821089.30000001</v>
      </c>
      <c r="J32" s="156">
        <v>123635820</v>
      </c>
      <c r="K32" s="168">
        <v>51493140</v>
      </c>
      <c r="L32">
        <v>3.5900000000000001E-2</v>
      </c>
      <c r="M32">
        <v>5.3900000000000003E-2</v>
      </c>
      <c r="N32">
        <v>0.18179999999999999</v>
      </c>
      <c r="O32">
        <v>70540.95</v>
      </c>
      <c r="P32">
        <v>71722.5</v>
      </c>
      <c r="Q32">
        <v>0.74</v>
      </c>
      <c r="R32">
        <v>0.73</v>
      </c>
      <c r="S32">
        <v>99.4</v>
      </c>
      <c r="T32">
        <v>1.9</v>
      </c>
      <c r="U32">
        <v>0.19</v>
      </c>
      <c r="V32">
        <v>13.3</v>
      </c>
      <c r="W32">
        <v>522.29999999999995</v>
      </c>
      <c r="X32">
        <v>0.06</v>
      </c>
      <c r="Y32">
        <v>99.5</v>
      </c>
      <c r="Z32">
        <v>28.8</v>
      </c>
      <c r="AA32">
        <v>128.4</v>
      </c>
      <c r="AB32">
        <v>132.30000000000001</v>
      </c>
      <c r="AC32">
        <v>5.7</v>
      </c>
      <c r="AD32">
        <v>0.74</v>
      </c>
      <c r="AE32">
        <v>14.3</v>
      </c>
      <c r="AF32">
        <v>594.29999999999995</v>
      </c>
      <c r="AG32">
        <v>0.08</v>
      </c>
      <c r="AH32">
        <v>132.69999999999999</v>
      </c>
      <c r="AI32">
        <v>32</v>
      </c>
      <c r="AJ32">
        <v>164.7</v>
      </c>
      <c r="AK32">
        <v>95</v>
      </c>
      <c r="AL32">
        <v>2.7</v>
      </c>
      <c r="AM32">
        <v>0.32</v>
      </c>
      <c r="AN32">
        <v>10.4</v>
      </c>
      <c r="AO32">
        <v>467.9</v>
      </c>
      <c r="AP32">
        <v>0.04</v>
      </c>
      <c r="AQ32">
        <v>95.2</v>
      </c>
      <c r="AR32">
        <v>24.4</v>
      </c>
      <c r="AS32">
        <v>119.5</v>
      </c>
      <c r="AT32">
        <v>585.20000000000005</v>
      </c>
      <c r="AU32">
        <v>39.9</v>
      </c>
      <c r="AV32">
        <v>5.58</v>
      </c>
      <c r="AW32">
        <v>43.6</v>
      </c>
      <c r="AX32">
        <v>2127.8000000000002</v>
      </c>
      <c r="AY32">
        <v>0.28999999999999998</v>
      </c>
      <c r="AZ32">
        <v>587.9</v>
      </c>
      <c r="BA32">
        <v>107</v>
      </c>
      <c r="BB32">
        <v>695</v>
      </c>
      <c r="BC32">
        <v>24197310.100000001</v>
      </c>
      <c r="BD32">
        <v>456.2</v>
      </c>
      <c r="BE32">
        <v>45.7</v>
      </c>
      <c r="BF32">
        <v>3225307.5</v>
      </c>
      <c r="BG32">
        <v>127136.5</v>
      </c>
      <c r="BH32">
        <v>15</v>
      </c>
      <c r="BI32">
        <v>24223370.800000001</v>
      </c>
      <c r="BJ32">
        <v>7018066.5</v>
      </c>
      <c r="BK32">
        <v>31241437.300000001</v>
      </c>
      <c r="BL32">
        <v>0</v>
      </c>
      <c r="BM32">
        <v>27.45</v>
      </c>
      <c r="BN32">
        <v>14.23</v>
      </c>
      <c r="BO32">
        <v>0</v>
      </c>
      <c r="BP32">
        <v>41.68</v>
      </c>
      <c r="BQ32">
        <v>29.61</v>
      </c>
      <c r="BR32">
        <v>16.05</v>
      </c>
      <c r="BS32">
        <v>0</v>
      </c>
      <c r="BT32">
        <v>45.65</v>
      </c>
      <c r="BU32">
        <v>244193200</v>
      </c>
      <c r="BV32">
        <v>96174200</v>
      </c>
      <c r="BW32">
        <v>4771323</v>
      </c>
      <c r="BX32">
        <v>5510777</v>
      </c>
      <c r="BY32">
        <v>0</v>
      </c>
      <c r="BZ32">
        <v>0</v>
      </c>
      <c r="CA32">
        <v>0</v>
      </c>
      <c r="CB32">
        <v>0</v>
      </c>
      <c r="CC32">
        <v>1916708.4</v>
      </c>
      <c r="CD32">
        <v>24709658</v>
      </c>
      <c r="CE32">
        <v>62213364</v>
      </c>
      <c r="CF32">
        <v>0</v>
      </c>
      <c r="CG32">
        <v>396000.9</v>
      </c>
      <c r="CH32">
        <v>23130482</v>
      </c>
      <c r="CI32">
        <v>28720758</v>
      </c>
      <c r="CJ32">
        <v>17396206</v>
      </c>
      <c r="CK32">
        <v>7732.7</v>
      </c>
      <c r="CL32">
        <v>5872349</v>
      </c>
      <c r="CM32">
        <v>0</v>
      </c>
      <c r="CN32">
        <v>54858550</v>
      </c>
      <c r="CO32">
        <v>14689280</v>
      </c>
      <c r="CP32">
        <v>0</v>
      </c>
      <c r="CQ32">
        <v>3828.6</v>
      </c>
      <c r="CR32">
        <v>865.4</v>
      </c>
      <c r="CS32">
        <v>0</v>
      </c>
      <c r="CT32">
        <v>0</v>
      </c>
      <c r="CU32">
        <v>0</v>
      </c>
      <c r="CV32">
        <v>917.8</v>
      </c>
      <c r="CW32">
        <v>15234.3</v>
      </c>
      <c r="CX32">
        <v>19788.5</v>
      </c>
      <c r="CY32">
        <v>0</v>
      </c>
      <c r="CZ32">
        <v>10758.4</v>
      </c>
      <c r="DA32">
        <v>3106.1</v>
      </c>
      <c r="DB32">
        <v>10619.1</v>
      </c>
      <c r="DC32">
        <v>2240</v>
      </c>
      <c r="DD32">
        <v>993</v>
      </c>
      <c r="DE32">
        <v>3919.5</v>
      </c>
      <c r="DF32">
        <v>0</v>
      </c>
      <c r="DG32">
        <v>20477.400000000001</v>
      </c>
      <c r="DH32">
        <v>0</v>
      </c>
      <c r="DI32">
        <v>6436.5</v>
      </c>
      <c r="DJ32">
        <v>13710.7</v>
      </c>
      <c r="DK32">
        <v>39195</v>
      </c>
      <c r="DL32">
        <v>0</v>
      </c>
      <c r="DM32">
        <v>0</v>
      </c>
      <c r="DN32">
        <v>0.42</v>
      </c>
      <c r="DO32">
        <v>0</v>
      </c>
      <c r="DP32">
        <v>0</v>
      </c>
      <c r="DQ32">
        <v>0</v>
      </c>
    </row>
    <row r="33" spans="1:121" hidden="1">
      <c r="A33" t="s">
        <v>539</v>
      </c>
      <c r="B33">
        <v>2028</v>
      </c>
      <c r="C33">
        <v>306406430</v>
      </c>
      <c r="D33">
        <v>10629478</v>
      </c>
      <c r="E33">
        <v>8734192</v>
      </c>
      <c r="F33">
        <v>3819746.8</v>
      </c>
      <c r="G33">
        <v>329589857.69999999</v>
      </c>
      <c r="H33">
        <v>295393377.10000002</v>
      </c>
      <c r="I33">
        <v>214117811.80000001</v>
      </c>
      <c r="J33" s="156">
        <v>138579280</v>
      </c>
      <c r="K33" s="168">
        <v>60275624</v>
      </c>
      <c r="L33">
        <v>3.5900000000000001E-2</v>
      </c>
      <c r="M33">
        <v>5.3900000000000003E-2</v>
      </c>
      <c r="N33">
        <v>0.18179999999999999</v>
      </c>
      <c r="O33">
        <v>65221.91</v>
      </c>
      <c r="P33">
        <v>73698.2</v>
      </c>
      <c r="Q33">
        <v>0.82</v>
      </c>
      <c r="R33">
        <v>0.81</v>
      </c>
      <c r="S33">
        <v>67.5</v>
      </c>
      <c r="T33">
        <v>1.3</v>
      </c>
      <c r="U33">
        <v>0.13</v>
      </c>
      <c r="V33">
        <v>9.4</v>
      </c>
      <c r="W33">
        <v>355.3</v>
      </c>
      <c r="X33">
        <v>0.05</v>
      </c>
      <c r="Y33">
        <v>67.599999999999994</v>
      </c>
      <c r="Z33">
        <v>20</v>
      </c>
      <c r="AA33">
        <v>87.6</v>
      </c>
      <c r="AB33">
        <v>94.8</v>
      </c>
      <c r="AC33">
        <v>4.4000000000000004</v>
      </c>
      <c r="AD33">
        <v>0.57999999999999996</v>
      </c>
      <c r="AE33">
        <v>10.3</v>
      </c>
      <c r="AF33">
        <v>415.8</v>
      </c>
      <c r="AG33">
        <v>0.06</v>
      </c>
      <c r="AH33">
        <v>95.1</v>
      </c>
      <c r="AI33">
        <v>22.7</v>
      </c>
      <c r="AJ33">
        <v>117.8</v>
      </c>
      <c r="AK33">
        <v>50.8</v>
      </c>
      <c r="AL33">
        <v>1.7</v>
      </c>
      <c r="AM33">
        <v>0.22</v>
      </c>
      <c r="AN33">
        <v>5.3</v>
      </c>
      <c r="AO33">
        <v>240.4</v>
      </c>
      <c r="AP33">
        <v>0.02</v>
      </c>
      <c r="AQ33">
        <v>50.9</v>
      </c>
      <c r="AR33">
        <v>12.5</v>
      </c>
      <c r="AS33">
        <v>63.4</v>
      </c>
      <c r="AT33">
        <v>493.7</v>
      </c>
      <c r="AU33">
        <v>31.4</v>
      </c>
      <c r="AV33">
        <v>4.3600000000000003</v>
      </c>
      <c r="AW33">
        <v>39.1</v>
      </c>
      <c r="AX33">
        <v>1860.8</v>
      </c>
      <c r="AY33">
        <v>0.26</v>
      </c>
      <c r="AZ33">
        <v>495.8</v>
      </c>
      <c r="BA33">
        <v>94.6</v>
      </c>
      <c r="BB33">
        <v>590.4</v>
      </c>
      <c r="BC33">
        <v>16864928</v>
      </c>
      <c r="BD33">
        <v>318</v>
      </c>
      <c r="BE33">
        <v>31.8</v>
      </c>
      <c r="BF33">
        <v>2350492.7000000002</v>
      </c>
      <c r="BG33">
        <v>88786.2</v>
      </c>
      <c r="BH33">
        <v>11.7</v>
      </c>
      <c r="BI33">
        <v>16883093</v>
      </c>
      <c r="BJ33">
        <v>4999510.5</v>
      </c>
      <c r="BK33">
        <v>21882603.5</v>
      </c>
      <c r="BL33">
        <v>0</v>
      </c>
      <c r="BM33">
        <v>23.22</v>
      </c>
      <c r="BN33">
        <v>12.95</v>
      </c>
      <c r="BO33">
        <v>0</v>
      </c>
      <c r="BP33">
        <v>36.18</v>
      </c>
      <c r="BQ33">
        <v>25.46</v>
      </c>
      <c r="BR33">
        <v>14.91</v>
      </c>
      <c r="BS33">
        <v>0</v>
      </c>
      <c r="BT33">
        <v>40.369999999999997</v>
      </c>
      <c r="BU33">
        <v>250582580</v>
      </c>
      <c r="BV33">
        <v>115472050</v>
      </c>
      <c r="BW33">
        <v>9075954</v>
      </c>
      <c r="BX33">
        <v>5359158.5</v>
      </c>
      <c r="BY33">
        <v>0</v>
      </c>
      <c r="BZ33">
        <v>0</v>
      </c>
      <c r="CA33">
        <v>0</v>
      </c>
      <c r="CB33">
        <v>0</v>
      </c>
      <c r="CC33">
        <v>1926788.4</v>
      </c>
      <c r="CD33">
        <v>28534132</v>
      </c>
      <c r="CE33">
        <v>43784080</v>
      </c>
      <c r="CF33">
        <v>0</v>
      </c>
      <c r="CG33">
        <v>423472</v>
      </c>
      <c r="CH33">
        <v>24502536</v>
      </c>
      <c r="CI33">
        <v>28044364</v>
      </c>
      <c r="CJ33">
        <v>16964816</v>
      </c>
      <c r="CK33">
        <v>5966.6</v>
      </c>
      <c r="CL33">
        <v>6950205</v>
      </c>
      <c r="CM33">
        <v>0</v>
      </c>
      <c r="CN33">
        <v>68615096</v>
      </c>
      <c r="CO33">
        <v>14606058</v>
      </c>
      <c r="CP33">
        <v>1789975.4</v>
      </c>
      <c r="CQ33">
        <v>6807.7</v>
      </c>
      <c r="CR33">
        <v>865.4</v>
      </c>
      <c r="CS33">
        <v>0</v>
      </c>
      <c r="CT33">
        <v>0</v>
      </c>
      <c r="CU33">
        <v>0</v>
      </c>
      <c r="CV33">
        <v>917.8</v>
      </c>
      <c r="CW33">
        <v>17685.400000000001</v>
      </c>
      <c r="CX33">
        <v>19788.5</v>
      </c>
      <c r="CY33">
        <v>0</v>
      </c>
      <c r="CZ33">
        <v>10667.1</v>
      </c>
      <c r="DA33">
        <v>3290.3</v>
      </c>
      <c r="DB33">
        <v>10908.2</v>
      </c>
      <c r="DC33">
        <v>2240</v>
      </c>
      <c r="DD33">
        <v>883</v>
      </c>
      <c r="DE33">
        <v>4063.4</v>
      </c>
      <c r="DF33">
        <v>0</v>
      </c>
      <c r="DG33">
        <v>25344</v>
      </c>
      <c r="DH33">
        <v>600</v>
      </c>
      <c r="DI33">
        <v>6422.9</v>
      </c>
      <c r="DJ33">
        <v>25625.4</v>
      </c>
      <c r="DK33">
        <v>40634.400000000001</v>
      </c>
      <c r="DL33">
        <v>0</v>
      </c>
      <c r="DM33">
        <v>0</v>
      </c>
      <c r="DN33">
        <v>0.5</v>
      </c>
      <c r="DO33">
        <v>0</v>
      </c>
      <c r="DP33">
        <v>0</v>
      </c>
      <c r="DQ33">
        <v>0</v>
      </c>
    </row>
    <row r="34" spans="1:121" hidden="1">
      <c r="A34" t="s">
        <v>539</v>
      </c>
      <c r="B34">
        <v>2030</v>
      </c>
      <c r="C34">
        <v>314559460</v>
      </c>
      <c r="D34">
        <v>22693312</v>
      </c>
      <c r="E34">
        <v>15127707</v>
      </c>
      <c r="F34">
        <v>3847663.4</v>
      </c>
      <c r="G34">
        <v>356228130.10000002</v>
      </c>
      <c r="H34">
        <v>303253369.19999999</v>
      </c>
      <c r="I34">
        <v>186500836.80000001</v>
      </c>
      <c r="J34" s="156">
        <v>132483736</v>
      </c>
      <c r="K34" s="168">
        <v>67278110</v>
      </c>
      <c r="L34">
        <v>3.5900000000000001E-2</v>
      </c>
      <c r="M34">
        <v>5.3900000000000003E-2</v>
      </c>
      <c r="N34">
        <v>0.1817</v>
      </c>
      <c r="O34">
        <v>66259.990000000005</v>
      </c>
      <c r="P34">
        <v>76484.600000000006</v>
      </c>
      <c r="Q34">
        <v>0.89</v>
      </c>
      <c r="R34">
        <v>0.86</v>
      </c>
      <c r="S34">
        <v>42.7</v>
      </c>
      <c r="T34">
        <v>0.8</v>
      </c>
      <c r="U34">
        <v>0.08</v>
      </c>
      <c r="V34">
        <v>5.7</v>
      </c>
      <c r="W34">
        <v>224</v>
      </c>
      <c r="X34">
        <v>0.02</v>
      </c>
      <c r="Y34">
        <v>42.7</v>
      </c>
      <c r="Z34">
        <v>12.4</v>
      </c>
      <c r="AA34">
        <v>55.1</v>
      </c>
      <c r="AB34">
        <v>72.8</v>
      </c>
      <c r="AC34">
        <v>3.7</v>
      </c>
      <c r="AD34">
        <v>0.5</v>
      </c>
      <c r="AE34">
        <v>7.4</v>
      </c>
      <c r="AF34">
        <v>308.10000000000002</v>
      </c>
      <c r="AG34">
        <v>0.04</v>
      </c>
      <c r="AH34">
        <v>73.099999999999994</v>
      </c>
      <c r="AI34">
        <v>16.600000000000001</v>
      </c>
      <c r="AJ34">
        <v>89.7</v>
      </c>
      <c r="AK34">
        <v>31.6</v>
      </c>
      <c r="AL34">
        <v>0.8</v>
      </c>
      <c r="AM34">
        <v>0.08</v>
      </c>
      <c r="AN34">
        <v>3.6</v>
      </c>
      <c r="AO34">
        <v>160.1</v>
      </c>
      <c r="AP34">
        <v>0.01</v>
      </c>
      <c r="AQ34">
        <v>31.7</v>
      </c>
      <c r="AR34">
        <v>8.4</v>
      </c>
      <c r="AS34">
        <v>40</v>
      </c>
      <c r="AT34">
        <v>413.7</v>
      </c>
      <c r="AU34">
        <v>26.8</v>
      </c>
      <c r="AV34">
        <v>3.73</v>
      </c>
      <c r="AW34">
        <v>32.700000000000003</v>
      </c>
      <c r="AX34">
        <v>1548.4</v>
      </c>
      <c r="AY34">
        <v>0.22</v>
      </c>
      <c r="AZ34">
        <v>415.5</v>
      </c>
      <c r="BA34">
        <v>78.900000000000006</v>
      </c>
      <c r="BB34">
        <v>494.4</v>
      </c>
      <c r="BC34">
        <v>12347496.9</v>
      </c>
      <c r="BD34">
        <v>232.8</v>
      </c>
      <c r="BE34">
        <v>23.3</v>
      </c>
      <c r="BF34">
        <v>1658070.4</v>
      </c>
      <c r="BG34">
        <v>64788.1</v>
      </c>
      <c r="BH34">
        <v>6.3</v>
      </c>
      <c r="BI34">
        <v>12360796.9</v>
      </c>
      <c r="BJ34">
        <v>3590474.5</v>
      </c>
      <c r="BK34">
        <v>15951271.4</v>
      </c>
      <c r="BL34">
        <v>0</v>
      </c>
      <c r="BM34">
        <v>20.94</v>
      </c>
      <c r="BN34">
        <v>12.51</v>
      </c>
      <c r="BO34">
        <v>0.59</v>
      </c>
      <c r="BP34">
        <v>34.03</v>
      </c>
      <c r="BQ34">
        <v>23.82</v>
      </c>
      <c r="BR34">
        <v>15.16</v>
      </c>
      <c r="BS34">
        <v>0.66</v>
      </c>
      <c r="BT34">
        <v>39.630000000000003</v>
      </c>
      <c r="BU34">
        <v>290316580</v>
      </c>
      <c r="BV34">
        <v>169727300</v>
      </c>
      <c r="BW34">
        <v>19258454</v>
      </c>
      <c r="BX34">
        <v>5036885</v>
      </c>
      <c r="BY34">
        <v>0</v>
      </c>
      <c r="BZ34">
        <v>0</v>
      </c>
      <c r="CA34">
        <v>0</v>
      </c>
      <c r="CB34">
        <v>0</v>
      </c>
      <c r="CC34">
        <v>1859431.8</v>
      </c>
      <c r="CD34">
        <v>32398796</v>
      </c>
      <c r="CE34">
        <v>32232058</v>
      </c>
      <c r="CF34">
        <v>0</v>
      </c>
      <c r="CG34">
        <v>350414.2</v>
      </c>
      <c r="CH34">
        <v>24475000</v>
      </c>
      <c r="CI34">
        <v>27105958</v>
      </c>
      <c r="CJ34">
        <v>0</v>
      </c>
      <c r="CK34">
        <v>4614.1000000000004</v>
      </c>
      <c r="CL34">
        <v>12125892</v>
      </c>
      <c r="CM34">
        <v>0</v>
      </c>
      <c r="CN34">
        <v>113415950</v>
      </c>
      <c r="CO34">
        <v>14813338</v>
      </c>
      <c r="CP34">
        <v>7239773</v>
      </c>
      <c r="CQ34">
        <v>12014</v>
      </c>
      <c r="CR34">
        <v>842.4</v>
      </c>
      <c r="CS34">
        <v>0</v>
      </c>
      <c r="CT34">
        <v>0</v>
      </c>
      <c r="CU34">
        <v>0</v>
      </c>
      <c r="CV34">
        <v>917.8</v>
      </c>
      <c r="CW34">
        <v>20237.099999999999</v>
      </c>
      <c r="CX34">
        <v>19755.900000000001</v>
      </c>
      <c r="CY34">
        <v>0</v>
      </c>
      <c r="CZ34">
        <v>10646.8</v>
      </c>
      <c r="DA34">
        <v>3290.3</v>
      </c>
      <c r="DB34">
        <v>11024.9</v>
      </c>
      <c r="DC34">
        <v>0</v>
      </c>
      <c r="DD34">
        <v>592.9</v>
      </c>
      <c r="DE34">
        <v>6358.1</v>
      </c>
      <c r="DF34">
        <v>0</v>
      </c>
      <c r="DG34">
        <v>40410.1</v>
      </c>
      <c r="DH34">
        <v>2000</v>
      </c>
      <c r="DI34">
        <v>6451.7</v>
      </c>
      <c r="DJ34">
        <v>54043.7</v>
      </c>
      <c r="DK34">
        <v>63581.3</v>
      </c>
      <c r="DL34">
        <v>0</v>
      </c>
      <c r="DM34">
        <v>0</v>
      </c>
      <c r="DN34">
        <v>0.56999999999999995</v>
      </c>
      <c r="DO34">
        <v>1.2</v>
      </c>
      <c r="DP34">
        <v>0.85</v>
      </c>
      <c r="DQ34">
        <v>0</v>
      </c>
    </row>
    <row r="35" spans="1:121" hidden="1">
      <c r="A35" t="s">
        <v>539</v>
      </c>
      <c r="B35">
        <v>2035</v>
      </c>
      <c r="C35">
        <v>339248960</v>
      </c>
      <c r="D35">
        <v>34225984</v>
      </c>
      <c r="E35">
        <v>25815206</v>
      </c>
      <c r="F35">
        <v>3670448.2</v>
      </c>
      <c r="G35">
        <v>402960582.89999998</v>
      </c>
      <c r="H35">
        <v>327055541</v>
      </c>
      <c r="I35">
        <v>174151632.30000001</v>
      </c>
      <c r="J35" s="156">
        <v>119150376</v>
      </c>
      <c r="K35" s="168">
        <v>72510050</v>
      </c>
      <c r="L35">
        <v>3.5900000000000001E-2</v>
      </c>
      <c r="M35">
        <v>5.3900000000000003E-2</v>
      </c>
      <c r="N35">
        <v>0.18179999999999999</v>
      </c>
      <c r="O35">
        <v>89657.56</v>
      </c>
      <c r="P35">
        <v>84998.9</v>
      </c>
      <c r="Q35">
        <v>0.93</v>
      </c>
      <c r="R35">
        <v>0.92</v>
      </c>
      <c r="S35">
        <v>25.8</v>
      </c>
      <c r="T35">
        <v>0.5</v>
      </c>
      <c r="U35">
        <v>0.05</v>
      </c>
      <c r="V35">
        <v>3.2</v>
      </c>
      <c r="W35">
        <v>135.19999999999999</v>
      </c>
      <c r="X35">
        <v>0.01</v>
      </c>
      <c r="Y35">
        <v>25.9</v>
      </c>
      <c r="Z35">
        <v>7.3</v>
      </c>
      <c r="AA35">
        <v>33.1</v>
      </c>
      <c r="AB35">
        <v>40.4</v>
      </c>
      <c r="AC35">
        <v>2.1</v>
      </c>
      <c r="AD35">
        <v>0.28000000000000003</v>
      </c>
      <c r="AE35">
        <v>3.9</v>
      </c>
      <c r="AF35">
        <v>170.8</v>
      </c>
      <c r="AG35">
        <v>0.02</v>
      </c>
      <c r="AH35">
        <v>40.5</v>
      </c>
      <c r="AI35">
        <v>9</v>
      </c>
      <c r="AJ35">
        <v>49.5</v>
      </c>
      <c r="AK35">
        <v>33.6</v>
      </c>
      <c r="AL35">
        <v>0.8</v>
      </c>
      <c r="AM35">
        <v>0.08</v>
      </c>
      <c r="AN35">
        <v>3.9</v>
      </c>
      <c r="AO35">
        <v>171.2</v>
      </c>
      <c r="AP35">
        <v>0.01</v>
      </c>
      <c r="AQ35">
        <v>33.6</v>
      </c>
      <c r="AR35">
        <v>9</v>
      </c>
      <c r="AS35">
        <v>42.6</v>
      </c>
      <c r="AT35">
        <v>340.4</v>
      </c>
      <c r="AU35">
        <v>21.1</v>
      </c>
      <c r="AV35">
        <v>2.93</v>
      </c>
      <c r="AW35">
        <v>28.3</v>
      </c>
      <c r="AX35">
        <v>1306.0999999999999</v>
      </c>
      <c r="AY35">
        <v>0.19</v>
      </c>
      <c r="AZ35">
        <v>341.8</v>
      </c>
      <c r="BA35">
        <v>67.3</v>
      </c>
      <c r="BB35">
        <v>409.1</v>
      </c>
      <c r="BC35">
        <v>9131833.0999999996</v>
      </c>
      <c r="BD35">
        <v>172.3</v>
      </c>
      <c r="BE35">
        <v>17.3</v>
      </c>
      <c r="BF35">
        <v>1144515.3</v>
      </c>
      <c r="BG35">
        <v>47802.400000000001</v>
      </c>
      <c r="BH35">
        <v>4.3</v>
      </c>
      <c r="BI35">
        <v>9141680.0999999996</v>
      </c>
      <c r="BJ35">
        <v>2570199</v>
      </c>
      <c r="BK35">
        <v>11711879.1</v>
      </c>
      <c r="BL35">
        <v>0</v>
      </c>
      <c r="BM35">
        <v>17.66</v>
      </c>
      <c r="BN35">
        <v>16.32</v>
      </c>
      <c r="BO35">
        <v>0</v>
      </c>
      <c r="BP35">
        <v>33.97</v>
      </c>
      <c r="BQ35">
        <v>20.58</v>
      </c>
      <c r="BR35">
        <v>20.78</v>
      </c>
      <c r="BS35">
        <v>0</v>
      </c>
      <c r="BT35">
        <v>41.36</v>
      </c>
      <c r="BU35">
        <v>355661470</v>
      </c>
      <c r="BV35">
        <v>228808930</v>
      </c>
      <c r="BW35">
        <v>29090714</v>
      </c>
      <c r="BX35">
        <v>1867576</v>
      </c>
      <c r="BY35">
        <v>0</v>
      </c>
      <c r="BZ35">
        <v>0</v>
      </c>
      <c r="CA35">
        <v>0</v>
      </c>
      <c r="CB35">
        <v>0</v>
      </c>
      <c r="CC35">
        <v>1660649.2</v>
      </c>
      <c r="CD35">
        <v>37693070</v>
      </c>
      <c r="CE35">
        <v>24006908</v>
      </c>
      <c r="CF35">
        <v>0</v>
      </c>
      <c r="CG35">
        <v>271456.09999999998</v>
      </c>
      <c r="CH35">
        <v>24288468</v>
      </c>
      <c r="CI35">
        <v>26779578</v>
      </c>
      <c r="CJ35">
        <v>0</v>
      </c>
      <c r="CK35">
        <v>7656.3</v>
      </c>
      <c r="CL35">
        <v>20540162</v>
      </c>
      <c r="CM35">
        <v>0</v>
      </c>
      <c r="CN35">
        <v>149230160</v>
      </c>
      <c r="CO35">
        <v>14493099</v>
      </c>
      <c r="CP35">
        <v>25731962</v>
      </c>
      <c r="CQ35">
        <v>17243.900000000001</v>
      </c>
      <c r="CR35">
        <v>435.9</v>
      </c>
      <c r="CS35">
        <v>0</v>
      </c>
      <c r="CT35">
        <v>0</v>
      </c>
      <c r="CU35">
        <v>0</v>
      </c>
      <c r="CV35">
        <v>917.8</v>
      </c>
      <c r="CW35">
        <v>24240.2</v>
      </c>
      <c r="CX35">
        <v>19646</v>
      </c>
      <c r="CY35">
        <v>0</v>
      </c>
      <c r="CZ35">
        <v>10235.799999999999</v>
      </c>
      <c r="DA35">
        <v>3290.3</v>
      </c>
      <c r="DB35">
        <v>11129.8</v>
      </c>
      <c r="DC35">
        <v>0</v>
      </c>
      <c r="DD35">
        <v>592.9</v>
      </c>
      <c r="DE35">
        <v>11429.5</v>
      </c>
      <c r="DF35">
        <v>0</v>
      </c>
      <c r="DG35">
        <v>53522.9</v>
      </c>
      <c r="DH35">
        <v>6000</v>
      </c>
      <c r="DI35">
        <v>5747.5</v>
      </c>
      <c r="DJ35">
        <v>81164.2</v>
      </c>
      <c r="DK35">
        <v>114294.8</v>
      </c>
      <c r="DL35">
        <v>0</v>
      </c>
      <c r="DM35">
        <v>0</v>
      </c>
      <c r="DN35">
        <v>0.56999999999999995</v>
      </c>
      <c r="DO35">
        <v>0</v>
      </c>
      <c r="DP35">
        <v>0.93</v>
      </c>
      <c r="DQ35">
        <v>0</v>
      </c>
    </row>
    <row r="36" spans="1:121" hidden="1">
      <c r="A36" t="s">
        <v>539</v>
      </c>
      <c r="B36">
        <v>2040</v>
      </c>
      <c r="C36">
        <v>370525340</v>
      </c>
      <c r="D36">
        <v>47941970</v>
      </c>
      <c r="E36">
        <v>23324384</v>
      </c>
      <c r="F36">
        <v>3715843.1</v>
      </c>
      <c r="G36">
        <v>445507548.30000001</v>
      </c>
      <c r="H36">
        <v>357207844.80000001</v>
      </c>
      <c r="I36">
        <v>155789627.19999999</v>
      </c>
      <c r="J36" s="156">
        <v>115643540</v>
      </c>
      <c r="K36" s="168">
        <v>84776670</v>
      </c>
      <c r="L36">
        <v>3.5900000000000001E-2</v>
      </c>
      <c r="M36">
        <v>5.3900000000000003E-2</v>
      </c>
      <c r="N36">
        <v>0.1817</v>
      </c>
      <c r="O36">
        <v>86957.68</v>
      </c>
      <c r="P36">
        <v>95261.1</v>
      </c>
      <c r="Q36">
        <v>0.96</v>
      </c>
      <c r="R36">
        <v>0.95</v>
      </c>
      <c r="S36">
        <v>14.2</v>
      </c>
      <c r="T36">
        <v>0.3</v>
      </c>
      <c r="U36">
        <v>0.03</v>
      </c>
      <c r="V36">
        <v>1.8</v>
      </c>
      <c r="W36">
        <v>74.2</v>
      </c>
      <c r="X36">
        <v>0.01</v>
      </c>
      <c r="Y36">
        <v>14.2</v>
      </c>
      <c r="Z36">
        <v>4</v>
      </c>
      <c r="AA36">
        <v>18.2</v>
      </c>
      <c r="AB36">
        <v>23.8</v>
      </c>
      <c r="AC36">
        <v>1.3</v>
      </c>
      <c r="AD36">
        <v>0.17</v>
      </c>
      <c r="AE36">
        <v>2.2999999999999998</v>
      </c>
      <c r="AF36">
        <v>99.1</v>
      </c>
      <c r="AG36">
        <v>0.01</v>
      </c>
      <c r="AH36">
        <v>23.9</v>
      </c>
      <c r="AI36">
        <v>5.3</v>
      </c>
      <c r="AJ36">
        <v>29.1</v>
      </c>
      <c r="AK36">
        <v>16.399999999999999</v>
      </c>
      <c r="AL36">
        <v>0.4</v>
      </c>
      <c r="AM36">
        <v>0.04</v>
      </c>
      <c r="AN36">
        <v>1.9</v>
      </c>
      <c r="AO36">
        <v>83.9</v>
      </c>
      <c r="AP36">
        <v>0.01</v>
      </c>
      <c r="AQ36">
        <v>16.5</v>
      </c>
      <c r="AR36">
        <v>4.4000000000000004</v>
      </c>
      <c r="AS36">
        <v>20.9</v>
      </c>
      <c r="AT36">
        <v>312.3</v>
      </c>
      <c r="AU36">
        <v>18.8</v>
      </c>
      <c r="AV36">
        <v>2.58</v>
      </c>
      <c r="AW36">
        <v>26.1</v>
      </c>
      <c r="AX36">
        <v>1221</v>
      </c>
      <c r="AY36">
        <v>0.17</v>
      </c>
      <c r="AZ36">
        <v>313.5</v>
      </c>
      <c r="BA36">
        <v>62.6</v>
      </c>
      <c r="BB36">
        <v>376.1</v>
      </c>
      <c r="BC36">
        <v>5801570.2000000002</v>
      </c>
      <c r="BD36">
        <v>109.4</v>
      </c>
      <c r="BE36">
        <v>10.9</v>
      </c>
      <c r="BF36">
        <v>726549.7</v>
      </c>
      <c r="BG36">
        <v>30382.2</v>
      </c>
      <c r="BH36">
        <v>2.7</v>
      </c>
      <c r="BI36">
        <v>5807816.5999999996</v>
      </c>
      <c r="BJ36">
        <v>1632681.6</v>
      </c>
      <c r="BK36">
        <v>7440498.0999999996</v>
      </c>
      <c r="BL36">
        <v>0</v>
      </c>
      <c r="BM36">
        <v>15.2</v>
      </c>
      <c r="BN36">
        <v>15.44</v>
      </c>
      <c r="BO36">
        <v>0</v>
      </c>
      <c r="BP36">
        <v>30.63</v>
      </c>
      <c r="BQ36">
        <v>17.66</v>
      </c>
      <c r="BR36">
        <v>19.89</v>
      </c>
      <c r="BS36">
        <v>0</v>
      </c>
      <c r="BT36">
        <v>37.56</v>
      </c>
      <c r="BU36">
        <v>414002270</v>
      </c>
      <c r="BV36">
        <v>289717920</v>
      </c>
      <c r="BW36">
        <v>40750636</v>
      </c>
      <c r="BX36">
        <v>1220886.3999999999</v>
      </c>
      <c r="BY36">
        <v>0</v>
      </c>
      <c r="BZ36">
        <v>0</v>
      </c>
      <c r="CA36">
        <v>0</v>
      </c>
      <c r="CB36">
        <v>0</v>
      </c>
      <c r="CC36">
        <v>1437662.2</v>
      </c>
      <c r="CD36">
        <v>38840064</v>
      </c>
      <c r="CE36">
        <v>15447642</v>
      </c>
      <c r="CF36">
        <v>0</v>
      </c>
      <c r="CG36">
        <v>147047.5</v>
      </c>
      <c r="CH36">
        <v>23981804</v>
      </c>
      <c r="CI36">
        <v>24037372</v>
      </c>
      <c r="CJ36">
        <v>0</v>
      </c>
      <c r="CK36">
        <v>1152</v>
      </c>
      <c r="CL36">
        <v>18697804</v>
      </c>
      <c r="CM36">
        <v>0</v>
      </c>
      <c r="CN36">
        <v>161620930</v>
      </c>
      <c r="CO36">
        <v>15677990</v>
      </c>
      <c r="CP36">
        <v>72141270</v>
      </c>
      <c r="CQ36">
        <v>23776.799999999999</v>
      </c>
      <c r="CR36">
        <v>366.9</v>
      </c>
      <c r="CS36">
        <v>0</v>
      </c>
      <c r="CT36">
        <v>0</v>
      </c>
      <c r="CU36">
        <v>0</v>
      </c>
      <c r="CV36">
        <v>917.8</v>
      </c>
      <c r="CW36">
        <v>25964.7</v>
      </c>
      <c r="CX36">
        <v>19646</v>
      </c>
      <c r="CY36">
        <v>0</v>
      </c>
      <c r="CZ36">
        <v>9887.2999999999993</v>
      </c>
      <c r="DA36">
        <v>3290.3</v>
      </c>
      <c r="DB36">
        <v>11235.4</v>
      </c>
      <c r="DC36">
        <v>0</v>
      </c>
      <c r="DD36">
        <v>147.5</v>
      </c>
      <c r="DE36">
        <v>11429.5</v>
      </c>
      <c r="DF36">
        <v>0</v>
      </c>
      <c r="DG36">
        <v>59809.2</v>
      </c>
      <c r="DH36">
        <v>16000</v>
      </c>
      <c r="DI36">
        <v>5708.9</v>
      </c>
      <c r="DJ36">
        <v>116732.8</v>
      </c>
      <c r="DK36">
        <v>114294.8</v>
      </c>
      <c r="DL36">
        <v>0</v>
      </c>
      <c r="DM36">
        <v>0</v>
      </c>
      <c r="DN36">
        <v>0.56999999999999995</v>
      </c>
      <c r="DO36">
        <v>0</v>
      </c>
      <c r="DP36">
        <v>0.96</v>
      </c>
      <c r="DQ36">
        <v>0</v>
      </c>
    </row>
    <row r="37" spans="1:121" hidden="1">
      <c r="A37" t="s">
        <v>539</v>
      </c>
      <c r="B37">
        <v>2045</v>
      </c>
      <c r="C37">
        <v>403348100</v>
      </c>
      <c r="D37">
        <v>55293504</v>
      </c>
      <c r="E37">
        <v>24325034</v>
      </c>
      <c r="F37">
        <v>4069441.5</v>
      </c>
      <c r="G37">
        <v>487036079.60000002</v>
      </c>
      <c r="H37">
        <v>388850829.60000002</v>
      </c>
      <c r="I37">
        <v>128159000</v>
      </c>
      <c r="J37" s="156">
        <v>113077270</v>
      </c>
      <c r="K37" s="168">
        <v>109627350</v>
      </c>
      <c r="L37">
        <v>3.5900000000000001E-2</v>
      </c>
      <c r="M37">
        <v>5.3900000000000003E-2</v>
      </c>
      <c r="N37">
        <v>0.1817</v>
      </c>
      <c r="O37">
        <v>97913.33</v>
      </c>
      <c r="P37">
        <v>104946.8</v>
      </c>
      <c r="Q37">
        <v>0.97</v>
      </c>
      <c r="R37">
        <v>1</v>
      </c>
      <c r="S37">
        <v>10.199999999999999</v>
      </c>
      <c r="T37">
        <v>0.2</v>
      </c>
      <c r="U37">
        <v>0.02</v>
      </c>
      <c r="V37">
        <v>1.3</v>
      </c>
      <c r="W37">
        <v>53.5</v>
      </c>
      <c r="X37">
        <v>0</v>
      </c>
      <c r="Y37">
        <v>10.199999999999999</v>
      </c>
      <c r="Z37">
        <v>2.9</v>
      </c>
      <c r="AA37">
        <v>13.1</v>
      </c>
      <c r="AB37">
        <v>0</v>
      </c>
      <c r="AC37">
        <v>0</v>
      </c>
      <c r="AD37">
        <v>0</v>
      </c>
      <c r="AE37">
        <v>0</v>
      </c>
      <c r="AF37">
        <v>0</v>
      </c>
      <c r="AG37">
        <v>0</v>
      </c>
      <c r="AH37">
        <v>0</v>
      </c>
      <c r="AI37">
        <v>0</v>
      </c>
      <c r="AJ37">
        <v>0</v>
      </c>
      <c r="AK37">
        <v>6.7</v>
      </c>
      <c r="AL37">
        <v>0.2</v>
      </c>
      <c r="AM37">
        <v>0.02</v>
      </c>
      <c r="AN37">
        <v>0.8</v>
      </c>
      <c r="AO37">
        <v>34.1</v>
      </c>
      <c r="AP37">
        <v>0</v>
      </c>
      <c r="AQ37">
        <v>6.7</v>
      </c>
      <c r="AR37">
        <v>1.8</v>
      </c>
      <c r="AS37">
        <v>8.5</v>
      </c>
      <c r="AT37">
        <v>231.8</v>
      </c>
      <c r="AU37">
        <v>13.7</v>
      </c>
      <c r="AV37">
        <v>1.89</v>
      </c>
      <c r="AW37">
        <v>20</v>
      </c>
      <c r="AX37">
        <v>911.6</v>
      </c>
      <c r="AY37">
        <v>0.13</v>
      </c>
      <c r="AZ37">
        <v>232.7</v>
      </c>
      <c r="BA37">
        <v>47.2</v>
      </c>
      <c r="BB37">
        <v>279.89999999999998</v>
      </c>
      <c r="BC37">
        <v>4866790</v>
      </c>
      <c r="BD37">
        <v>91.7</v>
      </c>
      <c r="BE37">
        <v>9.1999999999999993</v>
      </c>
      <c r="BF37">
        <v>611153.6</v>
      </c>
      <c r="BG37">
        <v>25488.6</v>
      </c>
      <c r="BH37">
        <v>2.2999999999999998</v>
      </c>
      <c r="BI37">
        <v>4872030.0999999996</v>
      </c>
      <c r="BJ37">
        <v>1371337.3</v>
      </c>
      <c r="BK37">
        <v>6243367.5</v>
      </c>
      <c r="BL37">
        <v>0</v>
      </c>
      <c r="BM37">
        <v>12.28</v>
      </c>
      <c r="BN37">
        <v>17.21</v>
      </c>
      <c r="BO37">
        <v>0</v>
      </c>
      <c r="BP37">
        <v>29.49</v>
      </c>
      <c r="BQ37">
        <v>14.57</v>
      </c>
      <c r="BR37">
        <v>22.25</v>
      </c>
      <c r="BS37">
        <v>0</v>
      </c>
      <c r="BT37">
        <v>36.82</v>
      </c>
      <c r="BU37">
        <v>483030880</v>
      </c>
      <c r="BV37">
        <v>358877100</v>
      </c>
      <c r="BW37">
        <v>46940268</v>
      </c>
      <c r="BX37">
        <v>1064288.8</v>
      </c>
      <c r="BY37">
        <v>0</v>
      </c>
      <c r="BZ37">
        <v>0</v>
      </c>
      <c r="CA37">
        <v>0</v>
      </c>
      <c r="CB37">
        <v>0</v>
      </c>
      <c r="CC37">
        <v>0</v>
      </c>
      <c r="CD37">
        <v>36905080</v>
      </c>
      <c r="CE37">
        <v>12914269</v>
      </c>
      <c r="CF37">
        <v>0</v>
      </c>
      <c r="CG37">
        <v>119528</v>
      </c>
      <c r="CH37">
        <v>23111560</v>
      </c>
      <c r="CI37">
        <v>20492180</v>
      </c>
      <c r="CJ37">
        <v>0</v>
      </c>
      <c r="CK37">
        <v>1064.3</v>
      </c>
      <c r="CL37">
        <v>19510634</v>
      </c>
      <c r="CM37">
        <v>0</v>
      </c>
      <c r="CN37">
        <v>186239870</v>
      </c>
      <c r="CO37">
        <v>23322760</v>
      </c>
      <c r="CP37">
        <v>112409370</v>
      </c>
      <c r="CQ37">
        <v>26075.599999999999</v>
      </c>
      <c r="CR37">
        <v>366.9</v>
      </c>
      <c r="CS37">
        <v>0</v>
      </c>
      <c r="CT37">
        <v>0</v>
      </c>
      <c r="CU37">
        <v>0</v>
      </c>
      <c r="CV37">
        <v>0</v>
      </c>
      <c r="CW37">
        <v>27450.5</v>
      </c>
      <c r="CX37">
        <v>18961.599999999999</v>
      </c>
      <c r="CY37">
        <v>0</v>
      </c>
      <c r="CZ37">
        <v>8702</v>
      </c>
      <c r="DA37">
        <v>3240.4</v>
      </c>
      <c r="DB37">
        <v>11341</v>
      </c>
      <c r="DC37">
        <v>0</v>
      </c>
      <c r="DD37">
        <v>144.69999999999999</v>
      </c>
      <c r="DE37">
        <v>11429.5</v>
      </c>
      <c r="DF37">
        <v>0</v>
      </c>
      <c r="DG37">
        <v>71382.5</v>
      </c>
      <c r="DH37">
        <v>25000</v>
      </c>
      <c r="DI37">
        <v>7281.9</v>
      </c>
      <c r="DJ37">
        <v>131470.20000000001</v>
      </c>
      <c r="DK37">
        <v>114294.8</v>
      </c>
      <c r="DL37">
        <v>0</v>
      </c>
      <c r="DM37">
        <v>0</v>
      </c>
      <c r="DN37">
        <v>0.56999999999999995</v>
      </c>
      <c r="DO37">
        <v>0</v>
      </c>
      <c r="DP37">
        <v>1</v>
      </c>
      <c r="DQ37">
        <v>0</v>
      </c>
    </row>
    <row r="38" spans="1:121" hidden="1">
      <c r="A38" t="s">
        <v>539</v>
      </c>
      <c r="B38">
        <v>2050</v>
      </c>
      <c r="C38">
        <v>437613730</v>
      </c>
      <c r="D38">
        <v>68282010</v>
      </c>
      <c r="E38">
        <v>23934216</v>
      </c>
      <c r="F38">
        <v>4195604</v>
      </c>
      <c r="G38">
        <v>534025569.60000002</v>
      </c>
      <c r="H38">
        <v>421884795.10000002</v>
      </c>
      <c r="I38">
        <v>139158330.09999999</v>
      </c>
      <c r="J38" s="156">
        <v>117845070</v>
      </c>
      <c r="K38" s="168">
        <v>113808260</v>
      </c>
      <c r="L38">
        <v>3.5900000000000001E-2</v>
      </c>
      <c r="M38">
        <v>5.3900000000000003E-2</v>
      </c>
      <c r="N38">
        <v>0.18160000000000001</v>
      </c>
      <c r="O38">
        <v>108997.16</v>
      </c>
      <c r="P38">
        <v>114423.7</v>
      </c>
      <c r="Q38">
        <v>0.96</v>
      </c>
      <c r="R38">
        <v>1</v>
      </c>
      <c r="S38">
        <v>13.4</v>
      </c>
      <c r="T38">
        <v>0.3</v>
      </c>
      <c r="U38">
        <v>0.03</v>
      </c>
      <c r="V38">
        <v>1.6</v>
      </c>
      <c r="W38">
        <v>70</v>
      </c>
      <c r="X38">
        <v>0.01</v>
      </c>
      <c r="Y38">
        <v>13.4</v>
      </c>
      <c r="Z38">
        <v>3.7</v>
      </c>
      <c r="AA38">
        <v>17.100000000000001</v>
      </c>
      <c r="AB38">
        <v>0</v>
      </c>
      <c r="AC38">
        <v>0</v>
      </c>
      <c r="AD38">
        <v>0</v>
      </c>
      <c r="AE38">
        <v>0</v>
      </c>
      <c r="AF38">
        <v>0</v>
      </c>
      <c r="AG38">
        <v>0</v>
      </c>
      <c r="AH38">
        <v>0</v>
      </c>
      <c r="AI38">
        <v>0</v>
      </c>
      <c r="AJ38">
        <v>0</v>
      </c>
      <c r="AK38">
        <v>0</v>
      </c>
      <c r="AL38">
        <v>0</v>
      </c>
      <c r="AM38">
        <v>0</v>
      </c>
      <c r="AN38">
        <v>0</v>
      </c>
      <c r="AO38">
        <v>0</v>
      </c>
      <c r="AP38">
        <v>0</v>
      </c>
      <c r="AQ38">
        <v>0</v>
      </c>
      <c r="AR38">
        <v>0</v>
      </c>
      <c r="AS38">
        <v>0</v>
      </c>
      <c r="AT38">
        <v>234.6</v>
      </c>
      <c r="AU38">
        <v>11.6</v>
      </c>
      <c r="AV38">
        <v>1.55</v>
      </c>
      <c r="AW38">
        <v>22.1</v>
      </c>
      <c r="AX38">
        <v>998.8</v>
      </c>
      <c r="AY38">
        <v>0.13</v>
      </c>
      <c r="AZ38">
        <v>235.3</v>
      </c>
      <c r="BA38">
        <v>51.9</v>
      </c>
      <c r="BB38">
        <v>287.2</v>
      </c>
      <c r="BC38">
        <v>6969951.5999999996</v>
      </c>
      <c r="BD38">
        <v>131.4</v>
      </c>
      <c r="BE38">
        <v>13.1</v>
      </c>
      <c r="BF38">
        <v>860068.8</v>
      </c>
      <c r="BG38">
        <v>36486.5</v>
      </c>
      <c r="BH38">
        <v>3.2</v>
      </c>
      <c r="BI38">
        <v>6977455.2999999998</v>
      </c>
      <c r="BJ38">
        <v>1948240.8</v>
      </c>
      <c r="BK38">
        <v>8925696.0999999996</v>
      </c>
      <c r="BL38">
        <v>0</v>
      </c>
      <c r="BM38">
        <v>13</v>
      </c>
      <c r="BN38">
        <v>19.059999999999999</v>
      </c>
      <c r="BO38">
        <v>0</v>
      </c>
      <c r="BP38">
        <v>32.06</v>
      </c>
      <c r="BQ38">
        <v>15.64</v>
      </c>
      <c r="BR38">
        <v>24.91</v>
      </c>
      <c r="BS38">
        <v>0</v>
      </c>
      <c r="BT38">
        <v>40.549999999999997</v>
      </c>
      <c r="BU38">
        <v>529475500</v>
      </c>
      <c r="BV38">
        <v>394867230</v>
      </c>
      <c r="BW38">
        <v>58124640</v>
      </c>
      <c r="BX38">
        <v>1076869.8</v>
      </c>
      <c r="BY38">
        <v>0</v>
      </c>
      <c r="BZ38">
        <v>0</v>
      </c>
      <c r="CA38">
        <v>0</v>
      </c>
      <c r="CB38">
        <v>0</v>
      </c>
      <c r="CC38">
        <v>0</v>
      </c>
      <c r="CD38">
        <v>36855370</v>
      </c>
      <c r="CE38">
        <v>18417282</v>
      </c>
      <c r="CF38">
        <v>0</v>
      </c>
      <c r="CG38">
        <v>148676.20000000001</v>
      </c>
      <c r="CH38">
        <v>15939955</v>
      </c>
      <c r="CI38">
        <v>21816540</v>
      </c>
      <c r="CJ38">
        <v>0</v>
      </c>
      <c r="CK38">
        <v>1057.8</v>
      </c>
      <c r="CL38">
        <v>19083210</v>
      </c>
      <c r="CM38">
        <v>0</v>
      </c>
      <c r="CN38">
        <v>216776060</v>
      </c>
      <c r="CO38">
        <v>30003308</v>
      </c>
      <c r="CP38">
        <v>111232500</v>
      </c>
      <c r="CQ38">
        <v>31348.9</v>
      </c>
      <c r="CR38">
        <v>366.9</v>
      </c>
      <c r="CS38">
        <v>0</v>
      </c>
      <c r="CT38">
        <v>0</v>
      </c>
      <c r="CU38">
        <v>0</v>
      </c>
      <c r="CV38">
        <v>0</v>
      </c>
      <c r="CW38">
        <v>28500.9</v>
      </c>
      <c r="CX38">
        <v>18391.2</v>
      </c>
      <c r="CY38">
        <v>0</v>
      </c>
      <c r="CZ38">
        <v>8987.9</v>
      </c>
      <c r="DA38">
        <v>2225.1999999999998</v>
      </c>
      <c r="DB38">
        <v>11434.3</v>
      </c>
      <c r="DC38">
        <v>0</v>
      </c>
      <c r="DD38">
        <v>144.69999999999999</v>
      </c>
      <c r="DE38">
        <v>11429.5</v>
      </c>
      <c r="DF38">
        <v>0</v>
      </c>
      <c r="DG38">
        <v>83635.7</v>
      </c>
      <c r="DH38">
        <v>25000</v>
      </c>
      <c r="DI38">
        <v>9476.6</v>
      </c>
      <c r="DJ38">
        <v>160032.1</v>
      </c>
      <c r="DK38">
        <v>114294.8</v>
      </c>
      <c r="DL38">
        <v>0</v>
      </c>
      <c r="DM38">
        <v>0</v>
      </c>
      <c r="DN38">
        <v>0.56999999999999995</v>
      </c>
      <c r="DO38">
        <v>0</v>
      </c>
      <c r="DP38">
        <v>1</v>
      </c>
      <c r="DQ38">
        <v>0</v>
      </c>
    </row>
    <row r="39" spans="1:121" hidden="1">
      <c r="A39" t="s">
        <v>540</v>
      </c>
      <c r="B39">
        <v>2024</v>
      </c>
      <c r="C39">
        <v>64974508</v>
      </c>
      <c r="D39">
        <v>2840.5</v>
      </c>
      <c r="E39">
        <v>488534.4</v>
      </c>
      <c r="F39">
        <v>459470.1</v>
      </c>
      <c r="G39">
        <v>65925353.899999999</v>
      </c>
      <c r="H39">
        <v>62637762.5</v>
      </c>
      <c r="I39">
        <v>44435914.399999999</v>
      </c>
      <c r="J39" s="156">
        <v>32434150</v>
      </c>
      <c r="K39" s="168">
        <v>19356276</v>
      </c>
      <c r="L39">
        <v>3.5999999999999997E-2</v>
      </c>
      <c r="M39">
        <v>5.3999999999999999E-2</v>
      </c>
      <c r="N39">
        <v>0.14349999999999999</v>
      </c>
      <c r="O39">
        <v>0</v>
      </c>
      <c r="P39">
        <v>11380</v>
      </c>
      <c r="Q39">
        <v>0.45</v>
      </c>
      <c r="R39">
        <v>0.47</v>
      </c>
      <c r="S39">
        <v>438.1</v>
      </c>
      <c r="T39">
        <v>42.6</v>
      </c>
      <c r="U39">
        <v>6.13</v>
      </c>
      <c r="V39">
        <v>20.7</v>
      </c>
      <c r="W39">
        <v>1203.8</v>
      </c>
      <c r="X39">
        <v>0.21</v>
      </c>
      <c r="Y39">
        <v>441.1</v>
      </c>
      <c r="Z39">
        <v>56.7</v>
      </c>
      <c r="AA39">
        <v>497.8</v>
      </c>
      <c r="AB39">
        <v>476.7</v>
      </c>
      <c r="AC39">
        <v>48.9</v>
      </c>
      <c r="AD39">
        <v>7.05</v>
      </c>
      <c r="AE39">
        <v>20.3</v>
      </c>
      <c r="AF39">
        <v>1230.4000000000001</v>
      </c>
      <c r="AG39">
        <v>0.23</v>
      </c>
      <c r="AH39">
        <v>480</v>
      </c>
      <c r="AI39">
        <v>57</v>
      </c>
      <c r="AJ39">
        <v>537</v>
      </c>
      <c r="AK39">
        <v>322</v>
      </c>
      <c r="AL39">
        <v>17</v>
      </c>
      <c r="AM39">
        <v>2.29</v>
      </c>
      <c r="AN39">
        <v>28.2</v>
      </c>
      <c r="AO39">
        <v>1337.3</v>
      </c>
      <c r="AP39">
        <v>0.15</v>
      </c>
      <c r="AQ39">
        <v>323.2</v>
      </c>
      <c r="AR39">
        <v>68.099999999999994</v>
      </c>
      <c r="AS39">
        <v>391.2</v>
      </c>
      <c r="AT39">
        <v>756.1</v>
      </c>
      <c r="AU39">
        <v>64.3</v>
      </c>
      <c r="AV39">
        <v>9.19</v>
      </c>
      <c r="AW39">
        <v>44.6</v>
      </c>
      <c r="AX39">
        <v>2339.1999999999998</v>
      </c>
      <c r="AY39">
        <v>0.39</v>
      </c>
      <c r="AZ39">
        <v>760.5</v>
      </c>
      <c r="BA39">
        <v>114.4</v>
      </c>
      <c r="BB39">
        <v>875</v>
      </c>
      <c r="BC39">
        <v>22954216.100000001</v>
      </c>
      <c r="BD39">
        <v>2233.1999999999998</v>
      </c>
      <c r="BE39">
        <v>321.2</v>
      </c>
      <c r="BF39">
        <v>1085558.3</v>
      </c>
      <c r="BG39">
        <v>63039.7</v>
      </c>
      <c r="BH39">
        <v>11.2</v>
      </c>
      <c r="BI39">
        <v>23108445</v>
      </c>
      <c r="BJ39">
        <v>2967186.6</v>
      </c>
      <c r="BK39">
        <v>26075631.600000001</v>
      </c>
      <c r="BL39">
        <v>0</v>
      </c>
      <c r="BM39">
        <v>27.77</v>
      </c>
      <c r="BN39">
        <v>0</v>
      </c>
      <c r="BO39">
        <v>0</v>
      </c>
      <c r="BP39">
        <v>27.77</v>
      </c>
      <c r="BQ39">
        <v>29.49</v>
      </c>
      <c r="BR39">
        <v>0</v>
      </c>
      <c r="BS39">
        <v>0</v>
      </c>
      <c r="BT39">
        <v>29.49</v>
      </c>
      <c r="BU39">
        <v>52781024</v>
      </c>
      <c r="BV39">
        <v>21489440</v>
      </c>
      <c r="BW39">
        <v>2403.9</v>
      </c>
      <c r="BX39">
        <v>190174</v>
      </c>
      <c r="BY39">
        <v>0</v>
      </c>
      <c r="BZ39">
        <v>0</v>
      </c>
      <c r="CA39">
        <v>18167850</v>
      </c>
      <c r="CB39">
        <v>0</v>
      </c>
      <c r="CC39">
        <v>0</v>
      </c>
      <c r="CD39">
        <v>1412359.1</v>
      </c>
      <c r="CE39">
        <v>10714119</v>
      </c>
      <c r="CF39">
        <v>0</v>
      </c>
      <c r="CG39">
        <v>1759.5</v>
      </c>
      <c r="CH39">
        <v>0</v>
      </c>
      <c r="CI39">
        <v>1821809.2</v>
      </c>
      <c r="CJ39">
        <v>0</v>
      </c>
      <c r="CK39">
        <v>0</v>
      </c>
      <c r="CL39">
        <v>393470.5</v>
      </c>
      <c r="CM39">
        <v>0</v>
      </c>
      <c r="CN39">
        <v>4150026.8</v>
      </c>
      <c r="CO39">
        <v>15927054</v>
      </c>
      <c r="CP39">
        <v>0</v>
      </c>
      <c r="CQ39">
        <v>4</v>
      </c>
      <c r="CR39">
        <v>28.7</v>
      </c>
      <c r="CS39">
        <v>0</v>
      </c>
      <c r="CT39">
        <v>3373.3</v>
      </c>
      <c r="CU39">
        <v>0</v>
      </c>
      <c r="CV39">
        <v>0</v>
      </c>
      <c r="CW39">
        <v>858.1</v>
      </c>
      <c r="CX39">
        <v>3221.6</v>
      </c>
      <c r="CY39">
        <v>0</v>
      </c>
      <c r="CZ39">
        <v>1344</v>
      </c>
      <c r="DA39">
        <v>0</v>
      </c>
      <c r="DB39">
        <v>694.6</v>
      </c>
      <c r="DC39">
        <v>0</v>
      </c>
      <c r="DD39">
        <v>0</v>
      </c>
      <c r="DE39">
        <v>580.79999999999995</v>
      </c>
      <c r="DF39">
        <v>0</v>
      </c>
      <c r="DG39">
        <v>1619.1</v>
      </c>
      <c r="DH39">
        <v>0</v>
      </c>
      <c r="DI39">
        <v>5139</v>
      </c>
      <c r="DJ39">
        <v>8</v>
      </c>
      <c r="DK39">
        <v>5808</v>
      </c>
      <c r="DL39">
        <v>0</v>
      </c>
      <c r="DM39">
        <v>0</v>
      </c>
      <c r="DN39">
        <v>0.2</v>
      </c>
      <c r="DO39">
        <v>0</v>
      </c>
      <c r="DP39">
        <v>0.28999999999999998</v>
      </c>
      <c r="DQ39">
        <v>0</v>
      </c>
    </row>
    <row r="40" spans="1:121" hidden="1">
      <c r="A40" t="s">
        <v>540</v>
      </c>
      <c r="B40">
        <v>2026</v>
      </c>
      <c r="C40">
        <v>66678484</v>
      </c>
      <c r="D40">
        <v>2868.8</v>
      </c>
      <c r="E40">
        <v>716117.1</v>
      </c>
      <c r="F40">
        <v>637319.6</v>
      </c>
      <c r="G40">
        <v>68034789.700000003</v>
      </c>
      <c r="H40">
        <v>64280462.799999997</v>
      </c>
      <c r="I40">
        <v>45168330</v>
      </c>
      <c r="J40" s="156">
        <v>44082890</v>
      </c>
      <c r="K40" s="168">
        <v>26086048</v>
      </c>
      <c r="L40">
        <v>3.5999999999999997E-2</v>
      </c>
      <c r="M40">
        <v>5.3999999999999999E-2</v>
      </c>
      <c r="N40">
        <v>0.14349999999999999</v>
      </c>
      <c r="O40">
        <v>41793.17</v>
      </c>
      <c r="P40">
        <v>11704</v>
      </c>
      <c r="Q40">
        <v>0.51</v>
      </c>
      <c r="R40">
        <v>0.59</v>
      </c>
      <c r="S40">
        <v>382</v>
      </c>
      <c r="T40">
        <v>36.6</v>
      </c>
      <c r="U40">
        <v>5.25</v>
      </c>
      <c r="V40">
        <v>18.600000000000001</v>
      </c>
      <c r="W40">
        <v>1068.3</v>
      </c>
      <c r="X40">
        <v>0.19</v>
      </c>
      <c r="Y40">
        <v>384.5</v>
      </c>
      <c r="Z40">
        <v>50.5</v>
      </c>
      <c r="AA40">
        <v>435</v>
      </c>
      <c r="AB40">
        <v>355.6</v>
      </c>
      <c r="AC40">
        <v>36</v>
      </c>
      <c r="AD40">
        <v>5.19</v>
      </c>
      <c r="AE40">
        <v>15.6</v>
      </c>
      <c r="AF40">
        <v>932.8</v>
      </c>
      <c r="AG40">
        <v>0.17</v>
      </c>
      <c r="AH40">
        <v>358.1</v>
      </c>
      <c r="AI40">
        <v>43.4</v>
      </c>
      <c r="AJ40">
        <v>401.5</v>
      </c>
      <c r="AK40">
        <v>258.7</v>
      </c>
      <c r="AL40">
        <v>17.7</v>
      </c>
      <c r="AM40">
        <v>2.4700000000000002</v>
      </c>
      <c r="AN40">
        <v>19</v>
      </c>
      <c r="AO40">
        <v>946.8</v>
      </c>
      <c r="AP40">
        <v>0.12</v>
      </c>
      <c r="AQ40">
        <v>259.89999999999998</v>
      </c>
      <c r="AR40">
        <v>47.2</v>
      </c>
      <c r="AS40">
        <v>307.2</v>
      </c>
      <c r="AT40">
        <v>665.3</v>
      </c>
      <c r="AU40">
        <v>53.2</v>
      </c>
      <c r="AV40">
        <v>7.55</v>
      </c>
      <c r="AW40">
        <v>42.6</v>
      </c>
      <c r="AX40">
        <v>2172.8000000000002</v>
      </c>
      <c r="AY40">
        <v>0.34</v>
      </c>
      <c r="AZ40">
        <v>669</v>
      </c>
      <c r="BA40">
        <v>107.4</v>
      </c>
      <c r="BB40">
        <v>776.4</v>
      </c>
      <c r="BC40">
        <v>18923905.399999999</v>
      </c>
      <c r="BD40">
        <v>1811.6</v>
      </c>
      <c r="BE40">
        <v>260.2</v>
      </c>
      <c r="BF40">
        <v>922704.9</v>
      </c>
      <c r="BG40">
        <v>52903.9</v>
      </c>
      <c r="BH40">
        <v>9.1999999999999993</v>
      </c>
      <c r="BI40">
        <v>19048937.899999999</v>
      </c>
      <c r="BJ40">
        <v>2501749.5</v>
      </c>
      <c r="BK40">
        <v>21550687.300000001</v>
      </c>
      <c r="BL40">
        <v>0</v>
      </c>
      <c r="BM40">
        <v>25.69</v>
      </c>
      <c r="BN40">
        <v>7.13</v>
      </c>
      <c r="BO40">
        <v>0</v>
      </c>
      <c r="BP40">
        <v>32.82</v>
      </c>
      <c r="BQ40">
        <v>27.34</v>
      </c>
      <c r="BR40">
        <v>7.74</v>
      </c>
      <c r="BS40">
        <v>0</v>
      </c>
      <c r="BT40">
        <v>35.08</v>
      </c>
      <c r="BU40">
        <v>49953210</v>
      </c>
      <c r="BV40">
        <v>22866460</v>
      </c>
      <c r="BW40">
        <v>2410</v>
      </c>
      <c r="BX40">
        <v>185117.8</v>
      </c>
      <c r="BY40">
        <v>0</v>
      </c>
      <c r="BZ40">
        <v>0</v>
      </c>
      <c r="CA40">
        <v>14814910</v>
      </c>
      <c r="CB40">
        <v>0</v>
      </c>
      <c r="CC40">
        <v>0</v>
      </c>
      <c r="CD40">
        <v>1764708</v>
      </c>
      <c r="CE40">
        <v>9720782</v>
      </c>
      <c r="CF40">
        <v>0</v>
      </c>
      <c r="CG40">
        <v>538.79999999999995</v>
      </c>
      <c r="CH40">
        <v>0</v>
      </c>
      <c r="CI40">
        <v>1794330.8</v>
      </c>
      <c r="CJ40">
        <v>0</v>
      </c>
      <c r="CK40">
        <v>0</v>
      </c>
      <c r="CL40">
        <v>568656.4</v>
      </c>
      <c r="CM40">
        <v>0</v>
      </c>
      <c r="CN40">
        <v>4092130</v>
      </c>
      <c r="CO40">
        <v>17009622</v>
      </c>
      <c r="CP40">
        <v>0</v>
      </c>
      <c r="CQ40">
        <v>4</v>
      </c>
      <c r="CR40">
        <v>28.7</v>
      </c>
      <c r="CS40">
        <v>0</v>
      </c>
      <c r="CT40">
        <v>3038.2</v>
      </c>
      <c r="CU40">
        <v>0</v>
      </c>
      <c r="CV40">
        <v>0</v>
      </c>
      <c r="CW40">
        <v>1075.8</v>
      </c>
      <c r="CX40">
        <v>3221.6</v>
      </c>
      <c r="CY40">
        <v>0</v>
      </c>
      <c r="CZ40">
        <v>1344</v>
      </c>
      <c r="DA40">
        <v>0</v>
      </c>
      <c r="DB40">
        <v>694.6</v>
      </c>
      <c r="DC40">
        <v>0</v>
      </c>
      <c r="DD40">
        <v>0</v>
      </c>
      <c r="DE40">
        <v>580.79999999999995</v>
      </c>
      <c r="DF40">
        <v>0</v>
      </c>
      <c r="DG40">
        <v>1619.1</v>
      </c>
      <c r="DH40">
        <v>0</v>
      </c>
      <c r="DI40">
        <v>5428.7</v>
      </c>
      <c r="DJ40">
        <v>8</v>
      </c>
      <c r="DK40">
        <v>5808</v>
      </c>
      <c r="DL40">
        <v>0</v>
      </c>
      <c r="DM40">
        <v>0</v>
      </c>
      <c r="DN40">
        <v>0.2</v>
      </c>
      <c r="DO40">
        <v>0</v>
      </c>
      <c r="DP40">
        <v>0.34</v>
      </c>
      <c r="DQ40">
        <v>0</v>
      </c>
    </row>
    <row r="41" spans="1:121" hidden="1">
      <c r="A41" t="s">
        <v>540</v>
      </c>
      <c r="B41">
        <v>2028</v>
      </c>
      <c r="C41">
        <v>68718216</v>
      </c>
      <c r="D41">
        <v>4958</v>
      </c>
      <c r="E41">
        <v>1072024.5</v>
      </c>
      <c r="F41">
        <v>1017317.6</v>
      </c>
      <c r="G41">
        <v>70812518.400000006</v>
      </c>
      <c r="H41">
        <v>66246862.200000003</v>
      </c>
      <c r="I41">
        <v>24217046.399999999</v>
      </c>
      <c r="J41" s="156">
        <v>69761304</v>
      </c>
      <c r="K41" s="168">
        <v>58825172</v>
      </c>
      <c r="L41">
        <v>3.5999999999999997E-2</v>
      </c>
      <c r="M41">
        <v>5.3999999999999999E-2</v>
      </c>
      <c r="N41">
        <v>0.14349999999999999</v>
      </c>
      <c r="O41">
        <v>56316.57</v>
      </c>
      <c r="P41">
        <v>12194.5</v>
      </c>
      <c r="Q41">
        <v>0.82</v>
      </c>
      <c r="R41">
        <v>0.84</v>
      </c>
      <c r="S41">
        <v>129</v>
      </c>
      <c r="T41">
        <v>11.9</v>
      </c>
      <c r="U41">
        <v>1.7</v>
      </c>
      <c r="V41">
        <v>6.8</v>
      </c>
      <c r="W41">
        <v>375.2</v>
      </c>
      <c r="X41">
        <v>0.06</v>
      </c>
      <c r="Y41">
        <v>129.80000000000001</v>
      </c>
      <c r="Z41">
        <v>18</v>
      </c>
      <c r="AA41">
        <v>147.69999999999999</v>
      </c>
      <c r="AB41">
        <v>131.1</v>
      </c>
      <c r="AC41">
        <v>13</v>
      </c>
      <c r="AD41">
        <v>1.87</v>
      </c>
      <c r="AE41">
        <v>6.1</v>
      </c>
      <c r="AF41">
        <v>353.4</v>
      </c>
      <c r="AG41">
        <v>0.06</v>
      </c>
      <c r="AH41">
        <v>132</v>
      </c>
      <c r="AI41">
        <v>16.600000000000001</v>
      </c>
      <c r="AJ41">
        <v>148.6</v>
      </c>
      <c r="AK41">
        <v>181.4</v>
      </c>
      <c r="AL41">
        <v>14.7</v>
      </c>
      <c r="AM41">
        <v>2.09</v>
      </c>
      <c r="AN41">
        <v>11.2</v>
      </c>
      <c r="AO41">
        <v>590.5</v>
      </c>
      <c r="AP41">
        <v>0.09</v>
      </c>
      <c r="AQ41">
        <v>182.4</v>
      </c>
      <c r="AR41">
        <v>28.8</v>
      </c>
      <c r="AS41">
        <v>211.2</v>
      </c>
      <c r="AT41">
        <v>584.9</v>
      </c>
      <c r="AU41">
        <v>50.7</v>
      </c>
      <c r="AV41">
        <v>7.26</v>
      </c>
      <c r="AW41">
        <v>33.9</v>
      </c>
      <c r="AX41">
        <v>1782.8</v>
      </c>
      <c r="AY41">
        <v>0.3</v>
      </c>
      <c r="AZ41">
        <v>588.4</v>
      </c>
      <c r="BA41">
        <v>87.1</v>
      </c>
      <c r="BB41">
        <v>675.4</v>
      </c>
      <c r="BC41">
        <v>7611519</v>
      </c>
      <c r="BD41">
        <v>702.4</v>
      </c>
      <c r="BE41">
        <v>100.6</v>
      </c>
      <c r="BF41">
        <v>398323.5</v>
      </c>
      <c r="BG41">
        <v>22115.3</v>
      </c>
      <c r="BH41">
        <v>3.7</v>
      </c>
      <c r="BI41">
        <v>7659917.4000000004</v>
      </c>
      <c r="BJ41">
        <v>1058368.6000000001</v>
      </c>
      <c r="BK41">
        <v>8718286</v>
      </c>
      <c r="BL41">
        <v>0</v>
      </c>
      <c r="BM41">
        <v>19.3</v>
      </c>
      <c r="BN41">
        <v>8.7899999999999991</v>
      </c>
      <c r="BO41">
        <v>0</v>
      </c>
      <c r="BP41">
        <v>28.09</v>
      </c>
      <c r="BQ41">
        <v>20.64</v>
      </c>
      <c r="BR41">
        <v>9.57</v>
      </c>
      <c r="BS41">
        <v>0</v>
      </c>
      <c r="BT41">
        <v>30.21</v>
      </c>
      <c r="BU41">
        <v>59819480</v>
      </c>
      <c r="BV41">
        <v>46595470</v>
      </c>
      <c r="BW41">
        <v>4255.8</v>
      </c>
      <c r="BX41">
        <v>172774.6</v>
      </c>
      <c r="BY41">
        <v>0</v>
      </c>
      <c r="BZ41">
        <v>0</v>
      </c>
      <c r="CA41">
        <v>5720040.5</v>
      </c>
      <c r="CB41">
        <v>0</v>
      </c>
      <c r="CC41">
        <v>0</v>
      </c>
      <c r="CD41">
        <v>2177039.2000000002</v>
      </c>
      <c r="CE41">
        <v>4809542.5</v>
      </c>
      <c r="CF41">
        <v>0</v>
      </c>
      <c r="CG41">
        <v>0</v>
      </c>
      <c r="CH41">
        <v>0</v>
      </c>
      <c r="CI41">
        <v>1643395.9</v>
      </c>
      <c r="CJ41">
        <v>0</v>
      </c>
      <c r="CK41">
        <v>0</v>
      </c>
      <c r="CL41">
        <v>873998.4</v>
      </c>
      <c r="CM41">
        <v>0</v>
      </c>
      <c r="CN41">
        <v>7087843</v>
      </c>
      <c r="CO41">
        <v>37330588</v>
      </c>
      <c r="CP41">
        <v>0</v>
      </c>
      <c r="CQ41">
        <v>4.9000000000000004</v>
      </c>
      <c r="CR41">
        <v>28.7</v>
      </c>
      <c r="CS41">
        <v>0</v>
      </c>
      <c r="CT41">
        <v>2187.1999999999998</v>
      </c>
      <c r="CU41">
        <v>0</v>
      </c>
      <c r="CV41">
        <v>0</v>
      </c>
      <c r="CW41">
        <v>1350</v>
      </c>
      <c r="CX41">
        <v>3221.6</v>
      </c>
      <c r="CY41">
        <v>0</v>
      </c>
      <c r="CZ41">
        <v>1344</v>
      </c>
      <c r="DA41">
        <v>0</v>
      </c>
      <c r="DB41">
        <v>694.6</v>
      </c>
      <c r="DC41">
        <v>0</v>
      </c>
      <c r="DD41">
        <v>0</v>
      </c>
      <c r="DE41">
        <v>580.79999999999995</v>
      </c>
      <c r="DF41">
        <v>0</v>
      </c>
      <c r="DG41">
        <v>2752.2</v>
      </c>
      <c r="DH41">
        <v>0</v>
      </c>
      <c r="DI41">
        <v>10550.4</v>
      </c>
      <c r="DJ41">
        <v>11.4</v>
      </c>
      <c r="DK41">
        <v>5808</v>
      </c>
      <c r="DL41">
        <v>0</v>
      </c>
      <c r="DM41">
        <v>0</v>
      </c>
      <c r="DN41">
        <v>0.2</v>
      </c>
      <c r="DO41">
        <v>0</v>
      </c>
      <c r="DP41">
        <v>0.39</v>
      </c>
      <c r="DQ41">
        <v>0</v>
      </c>
    </row>
    <row r="42" spans="1:121" hidden="1">
      <c r="A42" t="s">
        <v>540</v>
      </c>
      <c r="B42">
        <v>2030</v>
      </c>
      <c r="C42">
        <v>71075750</v>
      </c>
      <c r="D42">
        <v>413475.3</v>
      </c>
      <c r="E42">
        <v>1249274.8</v>
      </c>
      <c r="F42">
        <v>1081664.6000000001</v>
      </c>
      <c r="G42">
        <v>73820163.700000003</v>
      </c>
      <c r="H42">
        <v>68519644.099999994</v>
      </c>
      <c r="I42">
        <v>1910605.6</v>
      </c>
      <c r="J42" s="156">
        <v>69615530</v>
      </c>
      <c r="K42" s="168">
        <v>74372920</v>
      </c>
      <c r="L42">
        <v>3.5999999999999997E-2</v>
      </c>
      <c r="M42">
        <v>5.3999999999999999E-2</v>
      </c>
      <c r="N42">
        <v>0.14349999999999999</v>
      </c>
      <c r="O42">
        <v>61460.79</v>
      </c>
      <c r="P42">
        <v>12808.3</v>
      </c>
      <c r="Q42">
        <v>0.95</v>
      </c>
      <c r="R42">
        <v>0.94</v>
      </c>
      <c r="S42">
        <v>30</v>
      </c>
      <c r="T42">
        <v>2.5</v>
      </c>
      <c r="U42">
        <v>0.36</v>
      </c>
      <c r="V42">
        <v>1.8</v>
      </c>
      <c r="W42">
        <v>95.4</v>
      </c>
      <c r="X42">
        <v>0.01</v>
      </c>
      <c r="Y42">
        <v>30.1</v>
      </c>
      <c r="Z42">
        <v>4.7</v>
      </c>
      <c r="AA42">
        <v>34.799999999999997</v>
      </c>
      <c r="AB42">
        <v>49.1</v>
      </c>
      <c r="AC42">
        <v>4.8</v>
      </c>
      <c r="AD42">
        <v>0.69</v>
      </c>
      <c r="AE42">
        <v>2.4</v>
      </c>
      <c r="AF42">
        <v>133.80000000000001</v>
      </c>
      <c r="AG42">
        <v>0.02</v>
      </c>
      <c r="AH42">
        <v>49.4</v>
      </c>
      <c r="AI42">
        <v>6.3</v>
      </c>
      <c r="AJ42">
        <v>55.7</v>
      </c>
      <c r="AK42">
        <v>124.7</v>
      </c>
      <c r="AL42">
        <v>8.9</v>
      </c>
      <c r="AM42">
        <v>1.25</v>
      </c>
      <c r="AN42">
        <v>8.8000000000000007</v>
      </c>
      <c r="AO42">
        <v>443.8</v>
      </c>
      <c r="AP42">
        <v>0.06</v>
      </c>
      <c r="AQ42">
        <v>125.3</v>
      </c>
      <c r="AR42">
        <v>22.1</v>
      </c>
      <c r="AS42">
        <v>147.30000000000001</v>
      </c>
      <c r="AT42">
        <v>434</v>
      </c>
      <c r="AU42">
        <v>38.799999999999997</v>
      </c>
      <c r="AV42">
        <v>5.55</v>
      </c>
      <c r="AW42">
        <v>24.4</v>
      </c>
      <c r="AX42">
        <v>1294.0999999999999</v>
      </c>
      <c r="AY42">
        <v>0.23</v>
      </c>
      <c r="AZ42">
        <v>436.7</v>
      </c>
      <c r="BA42">
        <v>63</v>
      </c>
      <c r="BB42">
        <v>499.7</v>
      </c>
      <c r="BC42">
        <v>2300934.7999999998</v>
      </c>
      <c r="BD42">
        <v>192.2</v>
      </c>
      <c r="BE42">
        <v>27.3</v>
      </c>
      <c r="BF42">
        <v>140480.4</v>
      </c>
      <c r="BG42">
        <v>7324.9</v>
      </c>
      <c r="BH42">
        <v>1.1000000000000001</v>
      </c>
      <c r="BI42">
        <v>2314117.1</v>
      </c>
      <c r="BJ42">
        <v>359066.4</v>
      </c>
      <c r="BK42">
        <v>2673183.5</v>
      </c>
      <c r="BL42">
        <v>0</v>
      </c>
      <c r="BM42">
        <v>14.12</v>
      </c>
      <c r="BN42">
        <v>8.7899999999999991</v>
      </c>
      <c r="BO42">
        <v>0</v>
      </c>
      <c r="BP42">
        <v>22.92</v>
      </c>
      <c r="BQ42">
        <v>15.2</v>
      </c>
      <c r="BR42">
        <v>9.61</v>
      </c>
      <c r="BS42">
        <v>0</v>
      </c>
      <c r="BT42">
        <v>24.81</v>
      </c>
      <c r="BU42">
        <v>78575940</v>
      </c>
      <c r="BV42">
        <v>71909560</v>
      </c>
      <c r="BW42">
        <v>353803.3</v>
      </c>
      <c r="BX42">
        <v>111322.8</v>
      </c>
      <c r="BY42">
        <v>0</v>
      </c>
      <c r="BZ42">
        <v>0</v>
      </c>
      <c r="CA42">
        <v>1641940.8</v>
      </c>
      <c r="CB42">
        <v>0</v>
      </c>
      <c r="CC42">
        <v>0</v>
      </c>
      <c r="CD42">
        <v>2690821.2</v>
      </c>
      <c r="CE42">
        <v>2067133.4</v>
      </c>
      <c r="CF42">
        <v>0</v>
      </c>
      <c r="CG42">
        <v>269.39999999999998</v>
      </c>
      <c r="CH42">
        <v>0</v>
      </c>
      <c r="CI42">
        <v>1483073</v>
      </c>
      <c r="CJ42">
        <v>0</v>
      </c>
      <c r="CK42">
        <v>0</v>
      </c>
      <c r="CL42">
        <v>1008831.9</v>
      </c>
      <c r="CM42">
        <v>0</v>
      </c>
      <c r="CN42">
        <v>12246147</v>
      </c>
      <c r="CO42">
        <v>56972588</v>
      </c>
      <c r="CP42">
        <v>0</v>
      </c>
      <c r="CQ42">
        <v>225</v>
      </c>
      <c r="CR42">
        <v>23.9</v>
      </c>
      <c r="CS42">
        <v>0</v>
      </c>
      <c r="CT42">
        <v>1251.2</v>
      </c>
      <c r="CU42">
        <v>0</v>
      </c>
      <c r="CV42">
        <v>0</v>
      </c>
      <c r="CW42">
        <v>1698.2</v>
      </c>
      <c r="CX42">
        <v>3221.6</v>
      </c>
      <c r="CY42">
        <v>0</v>
      </c>
      <c r="CZ42">
        <v>1344</v>
      </c>
      <c r="DA42">
        <v>0</v>
      </c>
      <c r="DB42">
        <v>694.6</v>
      </c>
      <c r="DC42">
        <v>0</v>
      </c>
      <c r="DD42">
        <v>0</v>
      </c>
      <c r="DE42">
        <v>580.79999999999995</v>
      </c>
      <c r="DF42">
        <v>0</v>
      </c>
      <c r="DG42">
        <v>4797</v>
      </c>
      <c r="DH42">
        <v>0</v>
      </c>
      <c r="DI42">
        <v>16370.9</v>
      </c>
      <c r="DJ42">
        <v>891.9</v>
      </c>
      <c r="DK42">
        <v>5808</v>
      </c>
      <c r="DL42">
        <v>0</v>
      </c>
      <c r="DM42">
        <v>0</v>
      </c>
      <c r="DN42">
        <v>0.2</v>
      </c>
      <c r="DO42">
        <v>0</v>
      </c>
      <c r="DP42">
        <v>0.44</v>
      </c>
      <c r="DQ42">
        <v>0</v>
      </c>
    </row>
    <row r="43" spans="1:121" hidden="1">
      <c r="A43" t="s">
        <v>540</v>
      </c>
      <c r="B43">
        <v>2035</v>
      </c>
      <c r="C43">
        <v>77597500</v>
      </c>
      <c r="D43">
        <v>752958.6</v>
      </c>
      <c r="E43">
        <v>1149054.3999999999</v>
      </c>
      <c r="F43">
        <v>1002221.5</v>
      </c>
      <c r="G43">
        <v>80501736.400000006</v>
      </c>
      <c r="H43">
        <v>74806973.099999994</v>
      </c>
      <c r="I43">
        <v>-1061811.7</v>
      </c>
      <c r="J43" s="156">
        <v>60953076</v>
      </c>
      <c r="K43" s="168">
        <v>67753710</v>
      </c>
      <c r="L43">
        <v>3.5999999999999997E-2</v>
      </c>
      <c r="M43">
        <v>5.3999999999999999E-2</v>
      </c>
      <c r="N43">
        <v>0.14349999999999999</v>
      </c>
      <c r="O43">
        <v>87264.28</v>
      </c>
      <c r="P43">
        <v>14667.1</v>
      </c>
      <c r="Q43">
        <v>0.97</v>
      </c>
      <c r="R43">
        <v>0.96</v>
      </c>
      <c r="S43">
        <v>23.5</v>
      </c>
      <c r="T43">
        <v>2.2999999999999998</v>
      </c>
      <c r="U43">
        <v>0.33</v>
      </c>
      <c r="V43">
        <v>1.1000000000000001</v>
      </c>
      <c r="W43">
        <v>63.6</v>
      </c>
      <c r="X43">
        <v>0.01</v>
      </c>
      <c r="Y43">
        <v>23.6</v>
      </c>
      <c r="Z43">
        <v>3</v>
      </c>
      <c r="AA43">
        <v>26.6</v>
      </c>
      <c r="AB43">
        <v>39</v>
      </c>
      <c r="AC43">
        <v>4.0999999999999996</v>
      </c>
      <c r="AD43">
        <v>0.6</v>
      </c>
      <c r="AE43">
        <v>1.6</v>
      </c>
      <c r="AF43">
        <v>97.1</v>
      </c>
      <c r="AG43">
        <v>0.02</v>
      </c>
      <c r="AH43">
        <v>39.299999999999997</v>
      </c>
      <c r="AI43">
        <v>4.5</v>
      </c>
      <c r="AJ43">
        <v>43.8</v>
      </c>
      <c r="AK43">
        <v>110.4</v>
      </c>
      <c r="AL43">
        <v>6</v>
      </c>
      <c r="AM43">
        <v>0.82</v>
      </c>
      <c r="AN43">
        <v>9.5</v>
      </c>
      <c r="AO43">
        <v>452.5</v>
      </c>
      <c r="AP43">
        <v>0.05</v>
      </c>
      <c r="AQ43">
        <v>110.8</v>
      </c>
      <c r="AR43">
        <v>23</v>
      </c>
      <c r="AS43">
        <v>133.80000000000001</v>
      </c>
      <c r="AT43">
        <v>348</v>
      </c>
      <c r="AU43">
        <v>31.4</v>
      </c>
      <c r="AV43">
        <v>4.49</v>
      </c>
      <c r="AW43">
        <v>19.3</v>
      </c>
      <c r="AX43">
        <v>1029.4000000000001</v>
      </c>
      <c r="AY43">
        <v>0.18</v>
      </c>
      <c r="AZ43">
        <v>350.2</v>
      </c>
      <c r="BA43">
        <v>50</v>
      </c>
      <c r="BB43">
        <v>400.2</v>
      </c>
      <c r="BC43">
        <v>1992458.5</v>
      </c>
      <c r="BD43">
        <v>196.8</v>
      </c>
      <c r="BE43">
        <v>28.3</v>
      </c>
      <c r="BF43">
        <v>94082</v>
      </c>
      <c r="BG43">
        <v>5382.2</v>
      </c>
      <c r="BH43">
        <v>1</v>
      </c>
      <c r="BI43">
        <v>2006056.6</v>
      </c>
      <c r="BJ43">
        <v>254738.9</v>
      </c>
      <c r="BK43">
        <v>2260795.6</v>
      </c>
      <c r="BL43">
        <v>0</v>
      </c>
      <c r="BM43">
        <v>10.92</v>
      </c>
      <c r="BN43">
        <v>12.96</v>
      </c>
      <c r="BO43">
        <v>0</v>
      </c>
      <c r="BP43">
        <v>23.88</v>
      </c>
      <c r="BQ43">
        <v>11.76</v>
      </c>
      <c r="BR43">
        <v>14.17</v>
      </c>
      <c r="BS43">
        <v>0</v>
      </c>
      <c r="BT43">
        <v>25.92</v>
      </c>
      <c r="BU43">
        <v>87314930</v>
      </c>
      <c r="BV43">
        <v>81563550</v>
      </c>
      <c r="BW43">
        <v>646439</v>
      </c>
      <c r="BX43">
        <v>94662.2</v>
      </c>
      <c r="BY43">
        <v>0</v>
      </c>
      <c r="BZ43">
        <v>0</v>
      </c>
      <c r="CA43">
        <v>1733109.8</v>
      </c>
      <c r="CB43">
        <v>0</v>
      </c>
      <c r="CC43">
        <v>0</v>
      </c>
      <c r="CD43">
        <v>3521779.2</v>
      </c>
      <c r="CE43">
        <v>962608.6</v>
      </c>
      <c r="CF43">
        <v>0</v>
      </c>
      <c r="CG43">
        <v>808.2</v>
      </c>
      <c r="CH43">
        <v>0</v>
      </c>
      <c r="CI43">
        <v>1394428.5</v>
      </c>
      <c r="CJ43">
        <v>0</v>
      </c>
      <c r="CK43">
        <v>0</v>
      </c>
      <c r="CL43">
        <v>919324.1</v>
      </c>
      <c r="CM43">
        <v>0</v>
      </c>
      <c r="CN43">
        <v>13850741</v>
      </c>
      <c r="CO43">
        <v>64191028</v>
      </c>
      <c r="CP43">
        <v>0</v>
      </c>
      <c r="CQ43">
        <v>430.2</v>
      </c>
      <c r="CR43">
        <v>23.9</v>
      </c>
      <c r="CS43">
        <v>0</v>
      </c>
      <c r="CT43">
        <v>1251.2</v>
      </c>
      <c r="CU43">
        <v>0</v>
      </c>
      <c r="CV43">
        <v>0</v>
      </c>
      <c r="CW43">
        <v>2288.8000000000002</v>
      </c>
      <c r="CX43">
        <v>3221.6</v>
      </c>
      <c r="CY43">
        <v>0</v>
      </c>
      <c r="CZ43">
        <v>1344</v>
      </c>
      <c r="DA43">
        <v>0</v>
      </c>
      <c r="DB43">
        <v>694.6</v>
      </c>
      <c r="DC43">
        <v>0</v>
      </c>
      <c r="DD43">
        <v>0</v>
      </c>
      <c r="DE43">
        <v>580.79999999999995</v>
      </c>
      <c r="DF43">
        <v>0</v>
      </c>
      <c r="DG43">
        <v>5647.9</v>
      </c>
      <c r="DH43">
        <v>0</v>
      </c>
      <c r="DI43">
        <v>19160.599999999999</v>
      </c>
      <c r="DJ43">
        <v>1720.7</v>
      </c>
      <c r="DK43">
        <v>5808</v>
      </c>
      <c r="DL43">
        <v>0</v>
      </c>
      <c r="DM43">
        <v>0</v>
      </c>
      <c r="DN43">
        <v>0.2</v>
      </c>
      <c r="DO43">
        <v>0</v>
      </c>
      <c r="DP43">
        <v>0.47</v>
      </c>
      <c r="DQ43">
        <v>0</v>
      </c>
    </row>
    <row r="44" spans="1:121" hidden="1">
      <c r="A44" t="s">
        <v>540</v>
      </c>
      <c r="B44">
        <v>2040</v>
      </c>
      <c r="C44">
        <v>85335464</v>
      </c>
      <c r="D44">
        <v>881122.9</v>
      </c>
      <c r="E44">
        <v>1014108.7</v>
      </c>
      <c r="F44">
        <v>1023389.8</v>
      </c>
      <c r="G44">
        <v>88254085.599999994</v>
      </c>
      <c r="H44">
        <v>82266762.900000006</v>
      </c>
      <c r="I44">
        <v>4768728.9000000004</v>
      </c>
      <c r="J44" s="156">
        <v>65447416</v>
      </c>
      <c r="K44" s="168">
        <v>65605996</v>
      </c>
      <c r="L44">
        <v>3.5900000000000001E-2</v>
      </c>
      <c r="M44">
        <v>5.3999999999999999E-2</v>
      </c>
      <c r="N44">
        <v>0.14349999999999999</v>
      </c>
      <c r="O44">
        <v>86110.45</v>
      </c>
      <c r="P44">
        <v>16883.2</v>
      </c>
      <c r="Q44">
        <v>0.98</v>
      </c>
      <c r="R44">
        <v>0.97</v>
      </c>
      <c r="S44">
        <v>16.5</v>
      </c>
      <c r="T44">
        <v>1.6</v>
      </c>
      <c r="U44">
        <v>0.23</v>
      </c>
      <c r="V44">
        <v>0.8</v>
      </c>
      <c r="W44">
        <v>45.8</v>
      </c>
      <c r="X44">
        <v>0.01</v>
      </c>
      <c r="Y44">
        <v>16.600000000000001</v>
      </c>
      <c r="Z44">
        <v>2.2000000000000002</v>
      </c>
      <c r="AA44">
        <v>18.8</v>
      </c>
      <c r="AB44">
        <v>26.4</v>
      </c>
      <c r="AC44">
        <v>2.8</v>
      </c>
      <c r="AD44">
        <v>0.4</v>
      </c>
      <c r="AE44">
        <v>1.1000000000000001</v>
      </c>
      <c r="AF44">
        <v>66.7</v>
      </c>
      <c r="AG44">
        <v>0.01</v>
      </c>
      <c r="AH44">
        <v>26.6</v>
      </c>
      <c r="AI44">
        <v>3.1</v>
      </c>
      <c r="AJ44">
        <v>29.7</v>
      </c>
      <c r="AK44">
        <v>119</v>
      </c>
      <c r="AL44">
        <v>5.9</v>
      </c>
      <c r="AM44">
        <v>0.8</v>
      </c>
      <c r="AN44">
        <v>10.8</v>
      </c>
      <c r="AO44">
        <v>504.9</v>
      </c>
      <c r="AP44">
        <v>0.06</v>
      </c>
      <c r="AQ44">
        <v>119.3</v>
      </c>
      <c r="AR44">
        <v>25.9</v>
      </c>
      <c r="AS44">
        <v>145.19999999999999</v>
      </c>
      <c r="AT44">
        <v>295.89999999999998</v>
      </c>
      <c r="AU44">
        <v>26.6</v>
      </c>
      <c r="AV44">
        <v>3.8</v>
      </c>
      <c r="AW44">
        <v>16.5</v>
      </c>
      <c r="AX44">
        <v>877.7</v>
      </c>
      <c r="AY44">
        <v>0.16</v>
      </c>
      <c r="AZ44">
        <v>297.8</v>
      </c>
      <c r="BA44">
        <v>42.7</v>
      </c>
      <c r="BB44">
        <v>340.5</v>
      </c>
      <c r="BC44">
        <v>1408514.3</v>
      </c>
      <c r="BD44">
        <v>136.30000000000001</v>
      </c>
      <c r="BE44">
        <v>19.600000000000001</v>
      </c>
      <c r="BF44">
        <v>69652.899999999994</v>
      </c>
      <c r="BG44">
        <v>3895.5</v>
      </c>
      <c r="BH44">
        <v>0.7</v>
      </c>
      <c r="BI44">
        <v>1417922.4</v>
      </c>
      <c r="BJ44">
        <v>185929.3</v>
      </c>
      <c r="BK44">
        <v>1603851.7</v>
      </c>
      <c r="BL44">
        <v>0</v>
      </c>
      <c r="BM44">
        <v>8.99</v>
      </c>
      <c r="BN44">
        <v>13.57</v>
      </c>
      <c r="BO44">
        <v>0</v>
      </c>
      <c r="BP44">
        <v>22.56</v>
      </c>
      <c r="BQ44">
        <v>9.66</v>
      </c>
      <c r="BR44">
        <v>14.82</v>
      </c>
      <c r="BS44">
        <v>0</v>
      </c>
      <c r="BT44">
        <v>24.48</v>
      </c>
      <c r="BU44">
        <v>88384940</v>
      </c>
      <c r="BV44">
        <v>83485360</v>
      </c>
      <c r="BW44">
        <v>753649.6</v>
      </c>
      <c r="BX44">
        <v>83933.4</v>
      </c>
      <c r="BY44">
        <v>0</v>
      </c>
      <c r="BZ44">
        <v>0</v>
      </c>
      <c r="CA44">
        <v>1221603.2</v>
      </c>
      <c r="CB44">
        <v>0</v>
      </c>
      <c r="CC44">
        <v>0</v>
      </c>
      <c r="CD44">
        <v>3742601.5</v>
      </c>
      <c r="CE44">
        <v>769025.9</v>
      </c>
      <c r="CF44">
        <v>0</v>
      </c>
      <c r="CG44">
        <v>1902.6</v>
      </c>
      <c r="CH44">
        <v>0</v>
      </c>
      <c r="CI44">
        <v>1256878.3999999999</v>
      </c>
      <c r="CJ44">
        <v>0</v>
      </c>
      <c r="CK44">
        <v>0</v>
      </c>
      <c r="CL44">
        <v>812592.7</v>
      </c>
      <c r="CM44">
        <v>0</v>
      </c>
      <c r="CN44">
        <v>13444189</v>
      </c>
      <c r="CO44">
        <v>66298570</v>
      </c>
      <c r="CP44">
        <v>0</v>
      </c>
      <c r="CQ44">
        <v>543.6</v>
      </c>
      <c r="CR44">
        <v>23.9</v>
      </c>
      <c r="CS44">
        <v>0</v>
      </c>
      <c r="CT44">
        <v>1251.2</v>
      </c>
      <c r="CU44">
        <v>0</v>
      </c>
      <c r="CV44">
        <v>0</v>
      </c>
      <c r="CW44">
        <v>2478.4</v>
      </c>
      <c r="CX44">
        <v>3221.6</v>
      </c>
      <c r="CY44">
        <v>0</v>
      </c>
      <c r="CZ44">
        <v>1344</v>
      </c>
      <c r="DA44">
        <v>0</v>
      </c>
      <c r="DB44">
        <v>694.6</v>
      </c>
      <c r="DC44">
        <v>0</v>
      </c>
      <c r="DD44">
        <v>0</v>
      </c>
      <c r="DE44">
        <v>580.79999999999995</v>
      </c>
      <c r="DF44">
        <v>0</v>
      </c>
      <c r="DG44">
        <v>5628</v>
      </c>
      <c r="DH44">
        <v>0</v>
      </c>
      <c r="DI44">
        <v>19666.599999999999</v>
      </c>
      <c r="DJ44">
        <v>2034.5</v>
      </c>
      <c r="DK44">
        <v>5808</v>
      </c>
      <c r="DL44">
        <v>0</v>
      </c>
      <c r="DM44">
        <v>0</v>
      </c>
      <c r="DN44">
        <v>0.2</v>
      </c>
      <c r="DO44">
        <v>0</v>
      </c>
      <c r="DP44">
        <v>0.5</v>
      </c>
      <c r="DQ44">
        <v>0</v>
      </c>
    </row>
    <row r="45" spans="1:121" hidden="1">
      <c r="A45" t="s">
        <v>540</v>
      </c>
      <c r="B45">
        <v>2045</v>
      </c>
      <c r="C45">
        <v>92898710</v>
      </c>
      <c r="D45">
        <v>3029842.2</v>
      </c>
      <c r="E45">
        <v>752552.4</v>
      </c>
      <c r="F45">
        <v>1092115.6000000001</v>
      </c>
      <c r="G45">
        <v>97773225.700000003</v>
      </c>
      <c r="H45">
        <v>89558050.900000006</v>
      </c>
      <c r="I45">
        <v>6291051</v>
      </c>
      <c r="J45" s="156">
        <v>70803520</v>
      </c>
      <c r="K45" s="168">
        <v>69710920</v>
      </c>
      <c r="L45">
        <v>3.5900000000000001E-2</v>
      </c>
      <c r="M45">
        <v>5.3999999999999999E-2</v>
      </c>
      <c r="N45">
        <v>0.14349999999999999</v>
      </c>
      <c r="O45">
        <v>87211.64</v>
      </c>
      <c r="P45">
        <v>18746.099999999999</v>
      </c>
      <c r="Q45">
        <v>0.99</v>
      </c>
      <c r="R45">
        <v>0.99</v>
      </c>
      <c r="S45">
        <v>6.3</v>
      </c>
      <c r="T45">
        <v>0.6</v>
      </c>
      <c r="U45">
        <v>0.09</v>
      </c>
      <c r="V45">
        <v>0.3</v>
      </c>
      <c r="W45">
        <v>17.600000000000001</v>
      </c>
      <c r="X45">
        <v>0</v>
      </c>
      <c r="Y45">
        <v>6.3</v>
      </c>
      <c r="Z45">
        <v>0.8</v>
      </c>
      <c r="AA45">
        <v>7.2</v>
      </c>
      <c r="AB45">
        <v>11.2</v>
      </c>
      <c r="AC45">
        <v>1.2</v>
      </c>
      <c r="AD45">
        <v>0.17</v>
      </c>
      <c r="AE45">
        <v>0.5</v>
      </c>
      <c r="AF45">
        <v>27.9</v>
      </c>
      <c r="AG45">
        <v>0.01</v>
      </c>
      <c r="AH45">
        <v>11.3</v>
      </c>
      <c r="AI45">
        <v>1.3</v>
      </c>
      <c r="AJ45">
        <v>12.6</v>
      </c>
      <c r="AK45">
        <v>116.5</v>
      </c>
      <c r="AL45">
        <v>6.4</v>
      </c>
      <c r="AM45">
        <v>0.86</v>
      </c>
      <c r="AN45">
        <v>10.1</v>
      </c>
      <c r="AO45">
        <v>477.2</v>
      </c>
      <c r="AP45">
        <v>0.06</v>
      </c>
      <c r="AQ45">
        <v>116.9</v>
      </c>
      <c r="AR45">
        <v>24.4</v>
      </c>
      <c r="AS45">
        <v>141.19999999999999</v>
      </c>
      <c r="AT45">
        <v>183.8</v>
      </c>
      <c r="AU45">
        <v>16.3</v>
      </c>
      <c r="AV45">
        <v>2.33</v>
      </c>
      <c r="AW45">
        <v>10.6</v>
      </c>
      <c r="AX45">
        <v>550.6</v>
      </c>
      <c r="AY45">
        <v>0.1</v>
      </c>
      <c r="AZ45">
        <v>185</v>
      </c>
      <c r="BA45">
        <v>27</v>
      </c>
      <c r="BB45">
        <v>212</v>
      </c>
      <c r="BC45">
        <v>582624.5</v>
      </c>
      <c r="BD45">
        <v>55.8</v>
      </c>
      <c r="BE45">
        <v>8</v>
      </c>
      <c r="BF45">
        <v>29095.8</v>
      </c>
      <c r="BG45">
        <v>1629.4</v>
      </c>
      <c r="BH45">
        <v>0.3</v>
      </c>
      <c r="BI45">
        <v>586474.5</v>
      </c>
      <c r="BJ45">
        <v>77729.8</v>
      </c>
      <c r="BK45">
        <v>664204.30000000005</v>
      </c>
      <c r="BL45">
        <v>0</v>
      </c>
      <c r="BM45">
        <v>5.25</v>
      </c>
      <c r="BN45">
        <v>13.33</v>
      </c>
      <c r="BO45">
        <v>0</v>
      </c>
      <c r="BP45">
        <v>18.59</v>
      </c>
      <c r="BQ45">
        <v>5.71</v>
      </c>
      <c r="BR45">
        <v>14.79</v>
      </c>
      <c r="BS45">
        <v>0</v>
      </c>
      <c r="BT45">
        <v>20.5</v>
      </c>
      <c r="BU45">
        <v>96609560</v>
      </c>
      <c r="BV45">
        <v>91482180</v>
      </c>
      <c r="BW45">
        <v>2560421.7999999998</v>
      </c>
      <c r="BX45">
        <v>28235.1</v>
      </c>
      <c r="BY45">
        <v>0</v>
      </c>
      <c r="BZ45">
        <v>0</v>
      </c>
      <c r="CA45">
        <v>511635</v>
      </c>
      <c r="CB45">
        <v>0</v>
      </c>
      <c r="CC45">
        <v>0</v>
      </c>
      <c r="CD45">
        <v>3942192</v>
      </c>
      <c r="CE45">
        <v>328389.5</v>
      </c>
      <c r="CF45">
        <v>0</v>
      </c>
      <c r="CG45">
        <v>2062.6</v>
      </c>
      <c r="CH45">
        <v>0</v>
      </c>
      <c r="CI45">
        <v>1080541.5</v>
      </c>
      <c r="CJ45">
        <v>0</v>
      </c>
      <c r="CK45">
        <v>0</v>
      </c>
      <c r="CL45">
        <v>616102</v>
      </c>
      <c r="CM45">
        <v>0</v>
      </c>
      <c r="CN45">
        <v>16192922</v>
      </c>
      <c r="CO45">
        <v>71347064</v>
      </c>
      <c r="CP45">
        <v>0</v>
      </c>
      <c r="CQ45">
        <v>1751.9</v>
      </c>
      <c r="CR45">
        <v>18.899999999999999</v>
      </c>
      <c r="CS45">
        <v>0</v>
      </c>
      <c r="CT45">
        <v>1251.2</v>
      </c>
      <c r="CU45">
        <v>0</v>
      </c>
      <c r="CV45">
        <v>0</v>
      </c>
      <c r="CW45">
        <v>2689.6</v>
      </c>
      <c r="CX45">
        <v>3093.6</v>
      </c>
      <c r="CY45">
        <v>0</v>
      </c>
      <c r="CZ45">
        <v>1344</v>
      </c>
      <c r="DA45">
        <v>0</v>
      </c>
      <c r="DB45">
        <v>694.6</v>
      </c>
      <c r="DC45">
        <v>0</v>
      </c>
      <c r="DD45">
        <v>0</v>
      </c>
      <c r="DE45">
        <v>580.79999999999995</v>
      </c>
      <c r="DF45">
        <v>0</v>
      </c>
      <c r="DG45">
        <v>6901.4</v>
      </c>
      <c r="DH45">
        <v>0</v>
      </c>
      <c r="DI45">
        <v>21434.3</v>
      </c>
      <c r="DJ45">
        <v>6441.8</v>
      </c>
      <c r="DK45">
        <v>5808</v>
      </c>
      <c r="DL45">
        <v>0</v>
      </c>
      <c r="DM45">
        <v>0</v>
      </c>
      <c r="DN45">
        <v>0.2</v>
      </c>
      <c r="DO45">
        <v>0</v>
      </c>
      <c r="DP45">
        <v>0.52</v>
      </c>
      <c r="DQ45">
        <v>0</v>
      </c>
    </row>
    <row r="46" spans="1:121" hidden="1">
      <c r="A46" t="s">
        <v>540</v>
      </c>
      <c r="B46">
        <v>2050</v>
      </c>
      <c r="C46">
        <v>100525410</v>
      </c>
      <c r="D46">
        <v>3047064.5</v>
      </c>
      <c r="E46">
        <v>859559.4</v>
      </c>
      <c r="F46">
        <v>1140203.6000000001</v>
      </c>
      <c r="G46">
        <v>105572233.40000001</v>
      </c>
      <c r="H46">
        <v>96910407.700000003</v>
      </c>
      <c r="I46">
        <v>14170015.199999999</v>
      </c>
      <c r="J46" s="156">
        <v>78400136</v>
      </c>
      <c r="K46" s="168">
        <v>70218050</v>
      </c>
      <c r="L46">
        <v>3.5900000000000001E-2</v>
      </c>
      <c r="M46">
        <v>5.3999999999999999E-2</v>
      </c>
      <c r="N46">
        <v>0.14349999999999999</v>
      </c>
      <c r="O46">
        <v>90092.28</v>
      </c>
      <c r="P46">
        <v>19880</v>
      </c>
      <c r="Q46">
        <v>0.99</v>
      </c>
      <c r="R46">
        <v>0.98</v>
      </c>
      <c r="S46">
        <v>10.9</v>
      </c>
      <c r="T46">
        <v>1.1000000000000001</v>
      </c>
      <c r="U46">
        <v>0.15</v>
      </c>
      <c r="V46">
        <v>0.5</v>
      </c>
      <c r="W46">
        <v>30</v>
      </c>
      <c r="X46">
        <v>0.01</v>
      </c>
      <c r="Y46">
        <v>11</v>
      </c>
      <c r="Z46">
        <v>1.4</v>
      </c>
      <c r="AA46">
        <v>12.4</v>
      </c>
      <c r="AB46">
        <v>13.3</v>
      </c>
      <c r="AC46">
        <v>1.4</v>
      </c>
      <c r="AD46">
        <v>0.2</v>
      </c>
      <c r="AE46">
        <v>0.6</v>
      </c>
      <c r="AF46">
        <v>34.299999999999997</v>
      </c>
      <c r="AG46">
        <v>0.01</v>
      </c>
      <c r="AH46">
        <v>13.4</v>
      </c>
      <c r="AI46">
        <v>1.6</v>
      </c>
      <c r="AJ46">
        <v>15</v>
      </c>
      <c r="AK46">
        <v>128.4</v>
      </c>
      <c r="AL46">
        <v>7.7</v>
      </c>
      <c r="AM46">
        <v>1.05</v>
      </c>
      <c r="AN46">
        <v>10.6</v>
      </c>
      <c r="AO46">
        <v>505.3</v>
      </c>
      <c r="AP46">
        <v>0.06</v>
      </c>
      <c r="AQ46">
        <v>128.9</v>
      </c>
      <c r="AR46">
        <v>25.7</v>
      </c>
      <c r="AS46">
        <v>154.6</v>
      </c>
      <c r="AT46">
        <v>184.7</v>
      </c>
      <c r="AU46">
        <v>14.6</v>
      </c>
      <c r="AV46">
        <v>2.0699999999999998</v>
      </c>
      <c r="AW46">
        <v>12.1</v>
      </c>
      <c r="AX46">
        <v>612.6</v>
      </c>
      <c r="AY46">
        <v>0.09</v>
      </c>
      <c r="AZ46">
        <v>185.7</v>
      </c>
      <c r="BA46">
        <v>30.4</v>
      </c>
      <c r="BB46">
        <v>216.1</v>
      </c>
      <c r="BC46">
        <v>1025929.1</v>
      </c>
      <c r="BD46">
        <v>99.8</v>
      </c>
      <c r="BE46">
        <v>14.4</v>
      </c>
      <c r="BF46">
        <v>49217.3</v>
      </c>
      <c r="BG46">
        <v>2819</v>
      </c>
      <c r="BH46">
        <v>0.5</v>
      </c>
      <c r="BI46">
        <v>1032820.9</v>
      </c>
      <c r="BJ46">
        <v>133359.79999999999</v>
      </c>
      <c r="BK46">
        <v>1166180.6000000001</v>
      </c>
      <c r="BL46">
        <v>0</v>
      </c>
      <c r="BM46">
        <v>6.05</v>
      </c>
      <c r="BN46">
        <v>14.21</v>
      </c>
      <c r="BO46">
        <v>0</v>
      </c>
      <c r="BP46">
        <v>20.260000000000002</v>
      </c>
      <c r="BQ46">
        <v>6.57</v>
      </c>
      <c r="BR46">
        <v>15.76</v>
      </c>
      <c r="BS46">
        <v>0</v>
      </c>
      <c r="BT46">
        <v>22.32</v>
      </c>
      <c r="BU46">
        <v>97256344</v>
      </c>
      <c r="BV46">
        <v>91402216</v>
      </c>
      <c r="BW46">
        <v>2598509.5</v>
      </c>
      <c r="BX46">
        <v>30917.3</v>
      </c>
      <c r="BY46">
        <v>0</v>
      </c>
      <c r="BZ46">
        <v>0</v>
      </c>
      <c r="CA46">
        <v>911896.2</v>
      </c>
      <c r="CB46">
        <v>0</v>
      </c>
      <c r="CC46">
        <v>0</v>
      </c>
      <c r="CD46">
        <v>4225092</v>
      </c>
      <c r="CE46">
        <v>522587.6</v>
      </c>
      <c r="CF46">
        <v>0</v>
      </c>
      <c r="CG46">
        <v>2062.6</v>
      </c>
      <c r="CH46">
        <v>0</v>
      </c>
      <c r="CI46">
        <v>1108938.8999999999</v>
      </c>
      <c r="CJ46">
        <v>0</v>
      </c>
      <c r="CK46">
        <v>0</v>
      </c>
      <c r="CL46">
        <v>679217</v>
      </c>
      <c r="CM46">
        <v>0</v>
      </c>
      <c r="CN46">
        <v>16531498</v>
      </c>
      <c r="CO46">
        <v>70645630</v>
      </c>
      <c r="CP46">
        <v>0</v>
      </c>
      <c r="CQ46">
        <v>1796.2</v>
      </c>
      <c r="CR46">
        <v>18.899999999999999</v>
      </c>
      <c r="CS46">
        <v>0</v>
      </c>
      <c r="CT46">
        <v>1251.2</v>
      </c>
      <c r="CU46">
        <v>0</v>
      </c>
      <c r="CV46">
        <v>0</v>
      </c>
      <c r="CW46">
        <v>2921.6</v>
      </c>
      <c r="CX46">
        <v>2749.5</v>
      </c>
      <c r="CY46">
        <v>0</v>
      </c>
      <c r="CZ46">
        <v>1344</v>
      </c>
      <c r="DA46">
        <v>0</v>
      </c>
      <c r="DB46">
        <v>694.6</v>
      </c>
      <c r="DC46">
        <v>0</v>
      </c>
      <c r="DD46">
        <v>0</v>
      </c>
      <c r="DE46">
        <v>580.79999999999995</v>
      </c>
      <c r="DF46">
        <v>0</v>
      </c>
      <c r="DG46">
        <v>6912.5</v>
      </c>
      <c r="DH46">
        <v>0</v>
      </c>
      <c r="DI46">
        <v>20381.3</v>
      </c>
      <c r="DJ46">
        <v>6508.2</v>
      </c>
      <c r="DK46">
        <v>5808</v>
      </c>
      <c r="DL46">
        <v>0</v>
      </c>
      <c r="DM46">
        <v>0</v>
      </c>
      <c r="DN46">
        <v>0.21</v>
      </c>
      <c r="DO46">
        <v>0</v>
      </c>
      <c r="DP46">
        <v>0.55000000000000004</v>
      </c>
      <c r="DQ46">
        <v>0</v>
      </c>
    </row>
    <row r="47" spans="1:121" hidden="1">
      <c r="A47" t="s">
        <v>541</v>
      </c>
      <c r="B47">
        <v>2024</v>
      </c>
      <c r="C47">
        <v>29626202</v>
      </c>
      <c r="D47">
        <v>17819.3</v>
      </c>
      <c r="E47">
        <v>20414.599999999999</v>
      </c>
      <c r="F47">
        <v>81150.8</v>
      </c>
      <c r="G47">
        <v>29745587</v>
      </c>
      <c r="H47">
        <v>28561094.899999999</v>
      </c>
      <c r="I47">
        <v>26543898.699999999</v>
      </c>
      <c r="J47" s="156">
        <v>328162.59999999998</v>
      </c>
      <c r="K47" s="168">
        <v>11822086</v>
      </c>
      <c r="L47">
        <v>3.5900000000000001E-2</v>
      </c>
      <c r="M47">
        <v>5.3999999999999999E-2</v>
      </c>
      <c r="N47">
        <v>0.13500000000000001</v>
      </c>
      <c r="O47">
        <v>10056.75</v>
      </c>
      <c r="P47">
        <v>7285.9</v>
      </c>
      <c r="Q47">
        <v>0.51</v>
      </c>
      <c r="R47">
        <v>0.52</v>
      </c>
      <c r="S47">
        <v>183.6</v>
      </c>
      <c r="T47">
        <v>3.5</v>
      </c>
      <c r="U47">
        <v>0.35</v>
      </c>
      <c r="V47">
        <v>26.2</v>
      </c>
      <c r="W47">
        <v>968.4</v>
      </c>
      <c r="X47">
        <v>0.17</v>
      </c>
      <c r="Y47">
        <v>183.8</v>
      </c>
      <c r="Z47">
        <v>55.1</v>
      </c>
      <c r="AA47">
        <v>238.9</v>
      </c>
      <c r="AB47">
        <v>190.2</v>
      </c>
      <c r="AC47">
        <v>3.6</v>
      </c>
      <c r="AD47">
        <v>0.37</v>
      </c>
      <c r="AE47">
        <v>27.2</v>
      </c>
      <c r="AF47">
        <v>1002.1</v>
      </c>
      <c r="AG47">
        <v>0.17</v>
      </c>
      <c r="AH47">
        <v>190.4</v>
      </c>
      <c r="AI47">
        <v>57.1</v>
      </c>
      <c r="AJ47">
        <v>247.5</v>
      </c>
      <c r="AK47">
        <v>302.10000000000002</v>
      </c>
      <c r="AL47">
        <v>7.4</v>
      </c>
      <c r="AM47">
        <v>0.87</v>
      </c>
      <c r="AN47">
        <v>34.6</v>
      </c>
      <c r="AO47">
        <v>1491.3</v>
      </c>
      <c r="AP47">
        <v>0.16</v>
      </c>
      <c r="AQ47">
        <v>302.60000000000002</v>
      </c>
      <c r="AR47">
        <v>79</v>
      </c>
      <c r="AS47">
        <v>381.6</v>
      </c>
      <c r="AT47">
        <v>636.70000000000005</v>
      </c>
      <c r="AU47">
        <v>37.4</v>
      </c>
      <c r="AV47">
        <v>5.28</v>
      </c>
      <c r="AW47">
        <v>54</v>
      </c>
      <c r="AX47">
        <v>2386.4</v>
      </c>
      <c r="AY47">
        <v>0.39</v>
      </c>
      <c r="AZ47">
        <v>639.29999999999995</v>
      </c>
      <c r="BA47">
        <v>125.2</v>
      </c>
      <c r="BB47">
        <v>764.5</v>
      </c>
      <c r="BC47">
        <v>7535321.2000000002</v>
      </c>
      <c r="BD47">
        <v>142.4</v>
      </c>
      <c r="BE47">
        <v>14.3</v>
      </c>
      <c r="BF47">
        <v>1076184.2</v>
      </c>
      <c r="BG47">
        <v>39747.300000000003</v>
      </c>
      <c r="BH47">
        <v>6.8</v>
      </c>
      <c r="BI47">
        <v>7543476</v>
      </c>
      <c r="BJ47">
        <v>2262504.4</v>
      </c>
      <c r="BK47">
        <v>9805980.4000000004</v>
      </c>
      <c r="BL47">
        <v>0</v>
      </c>
      <c r="BM47">
        <v>31.54</v>
      </c>
      <c r="BN47">
        <v>2.2400000000000002</v>
      </c>
      <c r="BO47">
        <v>1.82</v>
      </c>
      <c r="BP47">
        <v>35.6</v>
      </c>
      <c r="BQ47">
        <v>33.409999999999997</v>
      </c>
      <c r="BR47">
        <v>2.4300000000000002</v>
      </c>
      <c r="BS47">
        <v>1.93</v>
      </c>
      <c r="BT47">
        <v>37.770000000000003</v>
      </c>
      <c r="BU47">
        <v>41302480</v>
      </c>
      <c r="BV47">
        <v>3201688.2</v>
      </c>
      <c r="BW47">
        <v>14905.1</v>
      </c>
      <c r="BX47">
        <v>1015875.3</v>
      </c>
      <c r="BY47">
        <v>0</v>
      </c>
      <c r="BZ47">
        <v>0</v>
      </c>
      <c r="CA47">
        <v>0</v>
      </c>
      <c r="CB47">
        <v>0</v>
      </c>
      <c r="CC47">
        <v>0</v>
      </c>
      <c r="CD47">
        <v>1082586.5</v>
      </c>
      <c r="CE47">
        <v>19993526</v>
      </c>
      <c r="CF47">
        <v>0</v>
      </c>
      <c r="CG47">
        <v>78847.8</v>
      </c>
      <c r="CH47">
        <v>0</v>
      </c>
      <c r="CI47">
        <v>409444.5</v>
      </c>
      <c r="CJ47">
        <v>16552286</v>
      </c>
      <c r="CK47">
        <v>19432.099999999999</v>
      </c>
      <c r="CL47">
        <v>16473.900000000001</v>
      </c>
      <c r="CM47">
        <v>0</v>
      </c>
      <c r="CN47">
        <v>1995343.2</v>
      </c>
      <c r="CO47">
        <v>123758.6</v>
      </c>
      <c r="CP47">
        <v>0</v>
      </c>
      <c r="CQ47">
        <v>11.5</v>
      </c>
      <c r="CR47">
        <v>199.1</v>
      </c>
      <c r="CS47">
        <v>0</v>
      </c>
      <c r="CT47">
        <v>0</v>
      </c>
      <c r="CU47">
        <v>0</v>
      </c>
      <c r="CV47">
        <v>0</v>
      </c>
      <c r="CW47">
        <v>805.7</v>
      </c>
      <c r="CX47">
        <v>3822.2</v>
      </c>
      <c r="CY47">
        <v>0</v>
      </c>
      <c r="CZ47">
        <v>1117.5</v>
      </c>
      <c r="DA47">
        <v>0</v>
      </c>
      <c r="DB47">
        <v>122.2</v>
      </c>
      <c r="DC47">
        <v>2073.1</v>
      </c>
      <c r="DD47">
        <v>627.4</v>
      </c>
      <c r="DE47">
        <v>29.4</v>
      </c>
      <c r="DF47">
        <v>0</v>
      </c>
      <c r="DG47">
        <v>1029.5999999999999</v>
      </c>
      <c r="DH47">
        <v>0</v>
      </c>
      <c r="DI47">
        <v>35.799999999999997</v>
      </c>
      <c r="DJ47">
        <v>46.1</v>
      </c>
      <c r="DK47">
        <v>294</v>
      </c>
      <c r="DL47">
        <v>0</v>
      </c>
      <c r="DM47">
        <v>6.2</v>
      </c>
      <c r="DN47">
        <v>0.32</v>
      </c>
      <c r="DO47">
        <v>0</v>
      </c>
      <c r="DP47">
        <v>0</v>
      </c>
      <c r="DQ47">
        <v>0</v>
      </c>
    </row>
    <row r="48" spans="1:121" hidden="1">
      <c r="A48" t="s">
        <v>541</v>
      </c>
      <c r="B48">
        <v>2026</v>
      </c>
      <c r="C48">
        <v>29945994</v>
      </c>
      <c r="D48">
        <v>50726.5</v>
      </c>
      <c r="E48">
        <v>21830.2</v>
      </c>
      <c r="F48">
        <v>76433.399999999994</v>
      </c>
      <c r="G48">
        <v>30094983.5</v>
      </c>
      <c r="H48">
        <v>28869391.600000001</v>
      </c>
      <c r="I48">
        <v>26477749.300000001</v>
      </c>
      <c r="J48" s="156">
        <v>209854.9</v>
      </c>
      <c r="K48" s="168">
        <v>11261064</v>
      </c>
      <c r="L48">
        <v>3.5900000000000001E-2</v>
      </c>
      <c r="M48">
        <v>5.3999999999999999E-2</v>
      </c>
      <c r="N48">
        <v>0.13500000000000001</v>
      </c>
      <c r="O48">
        <v>40168.11</v>
      </c>
      <c r="P48">
        <v>7429.1</v>
      </c>
      <c r="Q48">
        <v>0.52</v>
      </c>
      <c r="R48">
        <v>0.53</v>
      </c>
      <c r="S48">
        <v>180.6</v>
      </c>
      <c r="T48">
        <v>3.4</v>
      </c>
      <c r="U48">
        <v>0.34</v>
      </c>
      <c r="V48">
        <v>25.9</v>
      </c>
      <c r="W48">
        <v>952.9</v>
      </c>
      <c r="X48">
        <v>0.16</v>
      </c>
      <c r="Y48">
        <v>180.8</v>
      </c>
      <c r="Z48">
        <v>54.3</v>
      </c>
      <c r="AA48">
        <v>235.1</v>
      </c>
      <c r="AB48">
        <v>187.2</v>
      </c>
      <c r="AC48">
        <v>3.6</v>
      </c>
      <c r="AD48">
        <v>0.36</v>
      </c>
      <c r="AE48">
        <v>26.8</v>
      </c>
      <c r="AF48">
        <v>987.3</v>
      </c>
      <c r="AG48">
        <v>0.17</v>
      </c>
      <c r="AH48">
        <v>187.4</v>
      </c>
      <c r="AI48">
        <v>56.3</v>
      </c>
      <c r="AJ48">
        <v>243.7</v>
      </c>
      <c r="AK48">
        <v>274.7</v>
      </c>
      <c r="AL48">
        <v>6.1</v>
      </c>
      <c r="AM48">
        <v>0.69</v>
      </c>
      <c r="AN48">
        <v>32</v>
      </c>
      <c r="AO48">
        <v>1382.6</v>
      </c>
      <c r="AP48">
        <v>0.14000000000000001</v>
      </c>
      <c r="AQ48">
        <v>275.10000000000002</v>
      </c>
      <c r="AR48">
        <v>73.2</v>
      </c>
      <c r="AS48">
        <v>348.3</v>
      </c>
      <c r="AT48">
        <v>587.20000000000005</v>
      </c>
      <c r="AU48">
        <v>32</v>
      </c>
      <c r="AV48">
        <v>4.45</v>
      </c>
      <c r="AW48">
        <v>51.6</v>
      </c>
      <c r="AX48">
        <v>2316.6</v>
      </c>
      <c r="AY48">
        <v>0.34</v>
      </c>
      <c r="AZ48">
        <v>589.4</v>
      </c>
      <c r="BA48">
        <v>120.8</v>
      </c>
      <c r="BB48">
        <v>710.2</v>
      </c>
      <c r="BC48">
        <v>7393895.7999999998</v>
      </c>
      <c r="BD48">
        <v>139.69999999999999</v>
      </c>
      <c r="BE48">
        <v>14</v>
      </c>
      <c r="BF48">
        <v>1059173.3</v>
      </c>
      <c r="BG48">
        <v>39015.599999999999</v>
      </c>
      <c r="BH48">
        <v>6.7</v>
      </c>
      <c r="BI48">
        <v>7401892.2999999998</v>
      </c>
      <c r="BJ48">
        <v>2223669.1</v>
      </c>
      <c r="BK48">
        <v>9625561.4000000004</v>
      </c>
      <c r="BL48">
        <v>0</v>
      </c>
      <c r="BM48">
        <v>28.64</v>
      </c>
      <c r="BN48">
        <v>8.7899999999999991</v>
      </c>
      <c r="BO48">
        <v>4.4800000000000004</v>
      </c>
      <c r="BP48">
        <v>41.91</v>
      </c>
      <c r="BQ48">
        <v>30.36</v>
      </c>
      <c r="BR48">
        <v>9.5500000000000007</v>
      </c>
      <c r="BS48">
        <v>4.74</v>
      </c>
      <c r="BT48">
        <v>44.64</v>
      </c>
      <c r="BU48">
        <v>41206220</v>
      </c>
      <c r="BV48">
        <v>3617234.5</v>
      </c>
      <c r="BW48">
        <v>42793.8</v>
      </c>
      <c r="BX48">
        <v>1015782.5</v>
      </c>
      <c r="BY48">
        <v>0</v>
      </c>
      <c r="BZ48">
        <v>0</v>
      </c>
      <c r="CA48">
        <v>0</v>
      </c>
      <c r="CB48">
        <v>0</v>
      </c>
      <c r="CC48">
        <v>0</v>
      </c>
      <c r="CD48">
        <v>1278438.6000000001</v>
      </c>
      <c r="CE48">
        <v>19489408</v>
      </c>
      <c r="CF48">
        <v>0</v>
      </c>
      <c r="CG48">
        <v>70011.899999999994</v>
      </c>
      <c r="CH48">
        <v>0</v>
      </c>
      <c r="CI48">
        <v>409617.8</v>
      </c>
      <c r="CJ48">
        <v>16527250</v>
      </c>
      <c r="CK48">
        <v>16891.7</v>
      </c>
      <c r="CL48">
        <v>17232.7</v>
      </c>
      <c r="CM48">
        <v>0</v>
      </c>
      <c r="CN48">
        <v>2215704.5</v>
      </c>
      <c r="CO48">
        <v>123091.2</v>
      </c>
      <c r="CP48">
        <v>0</v>
      </c>
      <c r="CQ48">
        <v>32.9</v>
      </c>
      <c r="CR48">
        <v>199.1</v>
      </c>
      <c r="CS48">
        <v>0</v>
      </c>
      <c r="CT48">
        <v>0</v>
      </c>
      <c r="CU48">
        <v>0</v>
      </c>
      <c r="CV48">
        <v>0</v>
      </c>
      <c r="CW48">
        <v>957.3</v>
      </c>
      <c r="CX48">
        <v>3822.2</v>
      </c>
      <c r="CY48">
        <v>0</v>
      </c>
      <c r="CZ48">
        <v>1117.5</v>
      </c>
      <c r="DA48">
        <v>0</v>
      </c>
      <c r="DB48">
        <v>122.2</v>
      </c>
      <c r="DC48">
        <v>2073.1</v>
      </c>
      <c r="DD48">
        <v>627.4</v>
      </c>
      <c r="DE48">
        <v>29.4</v>
      </c>
      <c r="DF48">
        <v>0</v>
      </c>
      <c r="DG48">
        <v>1150.0999999999999</v>
      </c>
      <c r="DH48">
        <v>0</v>
      </c>
      <c r="DI48">
        <v>35.799999999999997</v>
      </c>
      <c r="DJ48">
        <v>131.69999999999999</v>
      </c>
      <c r="DK48">
        <v>294</v>
      </c>
      <c r="DL48">
        <v>0</v>
      </c>
      <c r="DM48">
        <v>13.4</v>
      </c>
      <c r="DN48">
        <v>0.36</v>
      </c>
      <c r="DO48">
        <v>0</v>
      </c>
      <c r="DP48">
        <v>0</v>
      </c>
      <c r="DQ48">
        <v>0</v>
      </c>
    </row>
    <row r="49" spans="1:121" hidden="1">
      <c r="A49" t="s">
        <v>541</v>
      </c>
      <c r="B49">
        <v>2028</v>
      </c>
      <c r="C49">
        <v>30493712</v>
      </c>
      <c r="D49">
        <v>104424.5</v>
      </c>
      <c r="E49">
        <v>2724</v>
      </c>
      <c r="F49">
        <v>73409.8</v>
      </c>
      <c r="G49">
        <v>30674270.300000001</v>
      </c>
      <c r="H49">
        <v>29397425.600000001</v>
      </c>
      <c r="I49">
        <v>26506253.100000001</v>
      </c>
      <c r="J49" s="156">
        <v>515814.8</v>
      </c>
      <c r="K49" s="168">
        <v>10470896</v>
      </c>
      <c r="L49">
        <v>3.5900000000000001E-2</v>
      </c>
      <c r="M49">
        <v>5.3999999999999999E-2</v>
      </c>
      <c r="N49">
        <v>0.13500000000000001</v>
      </c>
      <c r="O49">
        <v>47381.18</v>
      </c>
      <c r="P49">
        <v>7675.9</v>
      </c>
      <c r="Q49">
        <v>0.54</v>
      </c>
      <c r="R49">
        <v>0.55000000000000004</v>
      </c>
      <c r="S49">
        <v>173.2</v>
      </c>
      <c r="T49">
        <v>3.3</v>
      </c>
      <c r="U49">
        <v>0.33</v>
      </c>
      <c r="V49">
        <v>25</v>
      </c>
      <c r="W49">
        <v>914.3</v>
      </c>
      <c r="X49">
        <v>0.16</v>
      </c>
      <c r="Y49">
        <v>173.4</v>
      </c>
      <c r="Z49">
        <v>52.3</v>
      </c>
      <c r="AA49">
        <v>225.7</v>
      </c>
      <c r="AB49">
        <v>178.9</v>
      </c>
      <c r="AC49">
        <v>3.4</v>
      </c>
      <c r="AD49">
        <v>0.34</v>
      </c>
      <c r="AE49">
        <v>25.9</v>
      </c>
      <c r="AF49">
        <v>944.2</v>
      </c>
      <c r="AG49">
        <v>0.17</v>
      </c>
      <c r="AH49">
        <v>179.1</v>
      </c>
      <c r="AI49">
        <v>54</v>
      </c>
      <c r="AJ49">
        <v>233.2</v>
      </c>
      <c r="AK49">
        <v>250.5</v>
      </c>
      <c r="AL49">
        <v>4.9000000000000004</v>
      </c>
      <c r="AM49">
        <v>0.51</v>
      </c>
      <c r="AN49">
        <v>29.6</v>
      </c>
      <c r="AO49">
        <v>1294.4000000000001</v>
      </c>
      <c r="AP49">
        <v>0.12</v>
      </c>
      <c r="AQ49">
        <v>250.8</v>
      </c>
      <c r="AR49">
        <v>68.2</v>
      </c>
      <c r="AS49">
        <v>319</v>
      </c>
      <c r="AT49">
        <v>531.29999999999995</v>
      </c>
      <c r="AU49">
        <v>25.8</v>
      </c>
      <c r="AV49">
        <v>3.53</v>
      </c>
      <c r="AW49">
        <v>49.9</v>
      </c>
      <c r="AX49">
        <v>2194.1</v>
      </c>
      <c r="AY49">
        <v>0.31</v>
      </c>
      <c r="AZ49">
        <v>533</v>
      </c>
      <c r="BA49">
        <v>115.4</v>
      </c>
      <c r="BB49">
        <v>648.4</v>
      </c>
      <c r="BC49">
        <v>6999425.7999999998</v>
      </c>
      <c r="BD49">
        <v>132.30000000000001</v>
      </c>
      <c r="BE49">
        <v>13.3</v>
      </c>
      <c r="BF49">
        <v>1011358.8</v>
      </c>
      <c r="BG49">
        <v>36952.800000000003</v>
      </c>
      <c r="BH49">
        <v>6.5</v>
      </c>
      <c r="BI49">
        <v>7006996.2000000002</v>
      </c>
      <c r="BJ49">
        <v>2114330.7999999998</v>
      </c>
      <c r="BK49">
        <v>9121327</v>
      </c>
      <c r="BL49">
        <v>0</v>
      </c>
      <c r="BM49">
        <v>24.5</v>
      </c>
      <c r="BN49">
        <v>10.23</v>
      </c>
      <c r="BO49">
        <v>3.46</v>
      </c>
      <c r="BP49">
        <v>38.200000000000003</v>
      </c>
      <c r="BQ49">
        <v>25.99</v>
      </c>
      <c r="BR49">
        <v>11.12</v>
      </c>
      <c r="BS49">
        <v>3.66</v>
      </c>
      <c r="BT49">
        <v>40.76</v>
      </c>
      <c r="BU49">
        <v>40687820</v>
      </c>
      <c r="BV49">
        <v>4168017.2</v>
      </c>
      <c r="BW49">
        <v>88666.3</v>
      </c>
      <c r="BX49">
        <v>1008968.9</v>
      </c>
      <c r="BY49">
        <v>0</v>
      </c>
      <c r="BZ49">
        <v>0</v>
      </c>
      <c r="CA49">
        <v>0</v>
      </c>
      <c r="CB49">
        <v>0</v>
      </c>
      <c r="CC49">
        <v>0</v>
      </c>
      <c r="CD49">
        <v>1489699.8</v>
      </c>
      <c r="CE49">
        <v>18489134</v>
      </c>
      <c r="CF49">
        <v>0</v>
      </c>
      <c r="CG49">
        <v>60769.9</v>
      </c>
      <c r="CH49">
        <v>0</v>
      </c>
      <c r="CI49">
        <v>408025</v>
      </c>
      <c r="CJ49">
        <v>16445872</v>
      </c>
      <c r="CK49">
        <v>16172.1</v>
      </c>
      <c r="CL49">
        <v>2193.4</v>
      </c>
      <c r="CM49">
        <v>0</v>
      </c>
      <c r="CN49">
        <v>2555904.2000000002</v>
      </c>
      <c r="CO49">
        <v>122413.3</v>
      </c>
      <c r="CP49">
        <v>0</v>
      </c>
      <c r="CQ49">
        <v>66.7</v>
      </c>
      <c r="CR49">
        <v>199.1</v>
      </c>
      <c r="CS49">
        <v>0</v>
      </c>
      <c r="CT49">
        <v>0</v>
      </c>
      <c r="CU49">
        <v>0</v>
      </c>
      <c r="CV49">
        <v>0</v>
      </c>
      <c r="CW49">
        <v>1122.0999999999999</v>
      </c>
      <c r="CX49">
        <v>3822.2</v>
      </c>
      <c r="CY49">
        <v>0</v>
      </c>
      <c r="CZ49">
        <v>1117.5</v>
      </c>
      <c r="DA49">
        <v>0</v>
      </c>
      <c r="DB49">
        <v>122.2</v>
      </c>
      <c r="DC49">
        <v>2073.1</v>
      </c>
      <c r="DD49">
        <v>627.4</v>
      </c>
      <c r="DE49">
        <v>2</v>
      </c>
      <c r="DF49">
        <v>0</v>
      </c>
      <c r="DG49">
        <v>1327.1</v>
      </c>
      <c r="DH49">
        <v>0</v>
      </c>
      <c r="DI49">
        <v>35.799999999999997</v>
      </c>
      <c r="DJ49">
        <v>267</v>
      </c>
      <c r="DK49">
        <v>20</v>
      </c>
      <c r="DL49">
        <v>0</v>
      </c>
      <c r="DM49">
        <v>9.5</v>
      </c>
      <c r="DN49">
        <v>0.4</v>
      </c>
      <c r="DO49">
        <v>0</v>
      </c>
      <c r="DP49">
        <v>0</v>
      </c>
      <c r="DQ49">
        <v>0</v>
      </c>
    </row>
    <row r="50" spans="1:121" hidden="1">
      <c r="A50" t="s">
        <v>541</v>
      </c>
      <c r="B50">
        <v>2030</v>
      </c>
      <c r="C50">
        <v>31208940</v>
      </c>
      <c r="D50">
        <v>222161.8</v>
      </c>
      <c r="E50">
        <v>0</v>
      </c>
      <c r="F50">
        <v>66464.2</v>
      </c>
      <c r="G50">
        <v>31497566.899999999</v>
      </c>
      <c r="H50">
        <v>30086951.199999999</v>
      </c>
      <c r="I50">
        <v>26787624.300000001</v>
      </c>
      <c r="J50" s="156">
        <v>1012360.9</v>
      </c>
      <c r="K50" s="168">
        <v>8819947</v>
      </c>
      <c r="L50">
        <v>3.5900000000000001E-2</v>
      </c>
      <c r="M50">
        <v>5.3900000000000003E-2</v>
      </c>
      <c r="N50">
        <v>0.13500000000000001</v>
      </c>
      <c r="O50">
        <v>67730.100000000006</v>
      </c>
      <c r="P50">
        <v>8005.3</v>
      </c>
      <c r="Q50">
        <v>0.56999999999999995</v>
      </c>
      <c r="R50">
        <v>0.57999999999999996</v>
      </c>
      <c r="S50">
        <v>161.9</v>
      </c>
      <c r="T50">
        <v>3.1</v>
      </c>
      <c r="U50">
        <v>0.31</v>
      </c>
      <c r="V50">
        <v>23.8</v>
      </c>
      <c r="W50">
        <v>855.8</v>
      </c>
      <c r="X50">
        <v>0.16</v>
      </c>
      <c r="Y50">
        <v>162.1</v>
      </c>
      <c r="Z50">
        <v>49.3</v>
      </c>
      <c r="AA50">
        <v>211.4</v>
      </c>
      <c r="AB50">
        <v>165</v>
      </c>
      <c r="AC50">
        <v>3.1</v>
      </c>
      <c r="AD50">
        <v>0.31</v>
      </c>
      <c r="AE50">
        <v>24.3</v>
      </c>
      <c r="AF50">
        <v>871.7</v>
      </c>
      <c r="AG50">
        <v>0.16</v>
      </c>
      <c r="AH50">
        <v>165.2</v>
      </c>
      <c r="AI50">
        <v>50.3</v>
      </c>
      <c r="AJ50">
        <v>215.5</v>
      </c>
      <c r="AK50">
        <v>246.9</v>
      </c>
      <c r="AL50">
        <v>4.9000000000000004</v>
      </c>
      <c r="AM50">
        <v>0.52</v>
      </c>
      <c r="AN50">
        <v>29.2</v>
      </c>
      <c r="AO50">
        <v>1271.7</v>
      </c>
      <c r="AP50">
        <v>0.12</v>
      </c>
      <c r="AQ50">
        <v>247.2</v>
      </c>
      <c r="AR50">
        <v>67.099999999999994</v>
      </c>
      <c r="AS50">
        <v>314.3</v>
      </c>
      <c r="AT50">
        <v>500.4</v>
      </c>
      <c r="AU50">
        <v>23.5</v>
      </c>
      <c r="AV50">
        <v>3.18</v>
      </c>
      <c r="AW50">
        <v>47.4</v>
      </c>
      <c r="AX50">
        <v>2120.5</v>
      </c>
      <c r="AY50">
        <v>0.27</v>
      </c>
      <c r="AZ50">
        <v>502</v>
      </c>
      <c r="BA50">
        <v>110.7</v>
      </c>
      <c r="BB50">
        <v>612.6</v>
      </c>
      <c r="BC50">
        <v>6325891.2999999998</v>
      </c>
      <c r="BD50">
        <v>119.5</v>
      </c>
      <c r="BE50">
        <v>12</v>
      </c>
      <c r="BF50">
        <v>929763.1</v>
      </c>
      <c r="BG50">
        <v>33438.6</v>
      </c>
      <c r="BH50">
        <v>6.2</v>
      </c>
      <c r="BI50">
        <v>6332728.2999999998</v>
      </c>
      <c r="BJ50">
        <v>1927920.5</v>
      </c>
      <c r="BK50">
        <v>8260648.7999999998</v>
      </c>
      <c r="BL50">
        <v>0</v>
      </c>
      <c r="BM50">
        <v>23.83</v>
      </c>
      <c r="BN50">
        <v>14.58</v>
      </c>
      <c r="BO50">
        <v>1.86</v>
      </c>
      <c r="BP50">
        <v>40.28</v>
      </c>
      <c r="BQ50">
        <v>25.3</v>
      </c>
      <c r="BR50">
        <v>15.89</v>
      </c>
      <c r="BS50">
        <v>1.97</v>
      </c>
      <c r="BT50">
        <v>43.16</v>
      </c>
      <c r="BU50">
        <v>39358404</v>
      </c>
      <c r="BV50">
        <v>4709942.5</v>
      </c>
      <c r="BW50">
        <v>190051.3</v>
      </c>
      <c r="BX50">
        <v>990371.5</v>
      </c>
      <c r="BY50">
        <v>0</v>
      </c>
      <c r="BZ50">
        <v>0</v>
      </c>
      <c r="CA50">
        <v>0</v>
      </c>
      <c r="CB50">
        <v>0</v>
      </c>
      <c r="CC50">
        <v>0</v>
      </c>
      <c r="CD50">
        <v>1753323.2</v>
      </c>
      <c r="CE50">
        <v>16696794</v>
      </c>
      <c r="CF50">
        <v>0</v>
      </c>
      <c r="CG50">
        <v>55092.9</v>
      </c>
      <c r="CH50">
        <v>0</v>
      </c>
      <c r="CI50">
        <v>405865.9</v>
      </c>
      <c r="CJ50">
        <v>16297747</v>
      </c>
      <c r="CK50">
        <v>12537</v>
      </c>
      <c r="CL50">
        <v>0</v>
      </c>
      <c r="CM50">
        <v>0</v>
      </c>
      <c r="CN50">
        <v>2834880.2</v>
      </c>
      <c r="CO50">
        <v>121739.4</v>
      </c>
      <c r="CP50">
        <v>0</v>
      </c>
      <c r="CQ50">
        <v>135.9</v>
      </c>
      <c r="CR50">
        <v>199.1</v>
      </c>
      <c r="CS50">
        <v>0</v>
      </c>
      <c r="CT50">
        <v>0</v>
      </c>
      <c r="CU50">
        <v>0</v>
      </c>
      <c r="CV50">
        <v>0</v>
      </c>
      <c r="CW50">
        <v>1326.1</v>
      </c>
      <c r="CX50">
        <v>3822.2</v>
      </c>
      <c r="CY50">
        <v>0</v>
      </c>
      <c r="CZ50">
        <v>1117.5</v>
      </c>
      <c r="DA50">
        <v>0</v>
      </c>
      <c r="DB50">
        <v>122.2</v>
      </c>
      <c r="DC50">
        <v>2073.1</v>
      </c>
      <c r="DD50">
        <v>537.4</v>
      </c>
      <c r="DE50">
        <v>0</v>
      </c>
      <c r="DF50">
        <v>0</v>
      </c>
      <c r="DG50">
        <v>1473.8</v>
      </c>
      <c r="DH50">
        <v>0</v>
      </c>
      <c r="DI50">
        <v>35.799999999999997</v>
      </c>
      <c r="DJ50">
        <v>542.79999999999995</v>
      </c>
      <c r="DK50">
        <v>0</v>
      </c>
      <c r="DL50">
        <v>0</v>
      </c>
      <c r="DM50">
        <v>4.7</v>
      </c>
      <c r="DN50">
        <v>0.44</v>
      </c>
      <c r="DO50">
        <v>0</v>
      </c>
      <c r="DP50">
        <v>0</v>
      </c>
      <c r="DQ50">
        <v>0</v>
      </c>
    </row>
    <row r="51" spans="1:121" hidden="1">
      <c r="A51" t="s">
        <v>541</v>
      </c>
      <c r="B51">
        <v>2035</v>
      </c>
      <c r="C51">
        <v>33227140</v>
      </c>
      <c r="D51">
        <v>213910.1</v>
      </c>
      <c r="E51">
        <v>0</v>
      </c>
      <c r="F51">
        <v>73649.100000000006</v>
      </c>
      <c r="G51">
        <v>33514699.300000001</v>
      </c>
      <c r="H51">
        <v>32032622.399999999</v>
      </c>
      <c r="I51">
        <v>28538945.399999999</v>
      </c>
      <c r="J51" s="156">
        <v>3614615.2</v>
      </c>
      <c r="K51" s="168">
        <v>7150033</v>
      </c>
      <c r="L51">
        <v>3.5900000000000001E-2</v>
      </c>
      <c r="M51">
        <v>5.3900000000000003E-2</v>
      </c>
      <c r="N51">
        <v>0.13500000000000001</v>
      </c>
      <c r="O51">
        <v>101638.76</v>
      </c>
      <c r="P51">
        <v>8946.9</v>
      </c>
      <c r="Q51">
        <v>0.61</v>
      </c>
      <c r="R51">
        <v>0.64</v>
      </c>
      <c r="S51">
        <v>147</v>
      </c>
      <c r="T51">
        <v>2.8</v>
      </c>
      <c r="U51">
        <v>0.28000000000000003</v>
      </c>
      <c r="V51">
        <v>22.3</v>
      </c>
      <c r="W51">
        <v>778.7</v>
      </c>
      <c r="X51">
        <v>0.16</v>
      </c>
      <c r="Y51">
        <v>147.19999999999999</v>
      </c>
      <c r="Z51">
        <v>45.5</v>
      </c>
      <c r="AA51">
        <v>192.7</v>
      </c>
      <c r="AB51">
        <v>141.19999999999999</v>
      </c>
      <c r="AC51">
        <v>2.7</v>
      </c>
      <c r="AD51">
        <v>0.27</v>
      </c>
      <c r="AE51">
        <v>21.5</v>
      </c>
      <c r="AF51">
        <v>747.2</v>
      </c>
      <c r="AG51">
        <v>0.15</v>
      </c>
      <c r="AH51">
        <v>141.4</v>
      </c>
      <c r="AI51">
        <v>43.8</v>
      </c>
      <c r="AJ51">
        <v>185.2</v>
      </c>
      <c r="AK51">
        <v>251.1</v>
      </c>
      <c r="AL51">
        <v>5</v>
      </c>
      <c r="AM51">
        <v>0.53</v>
      </c>
      <c r="AN51">
        <v>29.6</v>
      </c>
      <c r="AO51">
        <v>1291.9000000000001</v>
      </c>
      <c r="AP51">
        <v>0.12</v>
      </c>
      <c r="AQ51">
        <v>251.4</v>
      </c>
      <c r="AR51">
        <v>68.2</v>
      </c>
      <c r="AS51">
        <v>319.60000000000002</v>
      </c>
      <c r="AT51">
        <v>456.9</v>
      </c>
      <c r="AU51">
        <v>19.5</v>
      </c>
      <c r="AV51">
        <v>2.6</v>
      </c>
      <c r="AW51">
        <v>45.5</v>
      </c>
      <c r="AX51">
        <v>1993.7</v>
      </c>
      <c r="AY51">
        <v>0.26</v>
      </c>
      <c r="AZ51">
        <v>458.2</v>
      </c>
      <c r="BA51">
        <v>105</v>
      </c>
      <c r="BB51">
        <v>563.1</v>
      </c>
      <c r="BC51">
        <v>5413933.0999999996</v>
      </c>
      <c r="BD51">
        <v>102.3</v>
      </c>
      <c r="BE51">
        <v>10.3</v>
      </c>
      <c r="BF51">
        <v>820325.6</v>
      </c>
      <c r="BG51">
        <v>28670.400000000001</v>
      </c>
      <c r="BH51">
        <v>5.8</v>
      </c>
      <c r="BI51">
        <v>5419785.7999999998</v>
      </c>
      <c r="BJ51">
        <v>1676275.9</v>
      </c>
      <c r="BK51">
        <v>7096061.7999999998</v>
      </c>
      <c r="BL51">
        <v>0</v>
      </c>
      <c r="BM51">
        <v>22.4</v>
      </c>
      <c r="BN51">
        <v>22.69</v>
      </c>
      <c r="BO51">
        <v>1.3</v>
      </c>
      <c r="BP51">
        <v>46.39</v>
      </c>
      <c r="BQ51">
        <v>23.79</v>
      </c>
      <c r="BR51">
        <v>24.74</v>
      </c>
      <c r="BS51">
        <v>1.38</v>
      </c>
      <c r="BT51">
        <v>49.9</v>
      </c>
      <c r="BU51">
        <v>37071456</v>
      </c>
      <c r="BV51">
        <v>4975754</v>
      </c>
      <c r="BW51">
        <v>179807.1</v>
      </c>
      <c r="BX51">
        <v>967406.2</v>
      </c>
      <c r="BY51">
        <v>0</v>
      </c>
      <c r="BZ51">
        <v>0</v>
      </c>
      <c r="CA51">
        <v>0</v>
      </c>
      <c r="CB51">
        <v>0</v>
      </c>
      <c r="CC51">
        <v>0</v>
      </c>
      <c r="CD51">
        <v>2028927.6</v>
      </c>
      <c r="CE51">
        <v>14283782</v>
      </c>
      <c r="CF51">
        <v>0</v>
      </c>
      <c r="CG51">
        <v>76328.2</v>
      </c>
      <c r="CH51">
        <v>0</v>
      </c>
      <c r="CI51">
        <v>402407.5</v>
      </c>
      <c r="CJ51">
        <v>16174653</v>
      </c>
      <c r="CK51">
        <v>11317.5</v>
      </c>
      <c r="CL51">
        <v>0</v>
      </c>
      <c r="CM51">
        <v>0</v>
      </c>
      <c r="CN51">
        <v>2826694.2</v>
      </c>
      <c r="CO51">
        <v>120132.2</v>
      </c>
      <c r="CP51">
        <v>0</v>
      </c>
      <c r="CQ51">
        <v>145.4</v>
      </c>
      <c r="CR51">
        <v>199.1</v>
      </c>
      <c r="CS51">
        <v>0</v>
      </c>
      <c r="CT51">
        <v>0</v>
      </c>
      <c r="CU51">
        <v>0</v>
      </c>
      <c r="CV51">
        <v>0</v>
      </c>
      <c r="CW51">
        <v>1567</v>
      </c>
      <c r="CX51">
        <v>3822.2</v>
      </c>
      <c r="CY51">
        <v>0</v>
      </c>
      <c r="CZ51">
        <v>1450.4</v>
      </c>
      <c r="DA51">
        <v>0</v>
      </c>
      <c r="DB51">
        <v>122.2</v>
      </c>
      <c r="DC51">
        <v>2073.1</v>
      </c>
      <c r="DD51">
        <v>537.4</v>
      </c>
      <c r="DE51">
        <v>0</v>
      </c>
      <c r="DF51">
        <v>0</v>
      </c>
      <c r="DG51">
        <v>1515.1</v>
      </c>
      <c r="DH51">
        <v>0</v>
      </c>
      <c r="DI51">
        <v>35.799999999999997</v>
      </c>
      <c r="DJ51">
        <v>581</v>
      </c>
      <c r="DK51">
        <v>0</v>
      </c>
      <c r="DL51">
        <v>0</v>
      </c>
      <c r="DM51">
        <v>3.5</v>
      </c>
      <c r="DN51">
        <v>0.44</v>
      </c>
      <c r="DO51">
        <v>0</v>
      </c>
      <c r="DP51">
        <v>0</v>
      </c>
      <c r="DQ51">
        <v>0</v>
      </c>
    </row>
    <row r="52" spans="1:121" hidden="1">
      <c r="A52" t="s">
        <v>541</v>
      </c>
      <c r="B52">
        <v>2040</v>
      </c>
      <c r="C52">
        <v>35621852</v>
      </c>
      <c r="D52">
        <v>1170496.8</v>
      </c>
      <c r="E52">
        <v>0</v>
      </c>
      <c r="F52">
        <v>90221.1</v>
      </c>
      <c r="G52">
        <v>36882568.200000003</v>
      </c>
      <c r="H52">
        <v>34341257.100000001</v>
      </c>
      <c r="I52">
        <v>31511133.899999999</v>
      </c>
      <c r="J52" s="156">
        <v>5611761</v>
      </c>
      <c r="K52" s="168">
        <v>7505859</v>
      </c>
      <c r="L52">
        <v>3.5900000000000001E-2</v>
      </c>
      <c r="M52">
        <v>5.3900000000000003E-2</v>
      </c>
      <c r="N52">
        <v>0.13500000000000001</v>
      </c>
      <c r="O52">
        <v>100268.8</v>
      </c>
      <c r="P52">
        <v>9941</v>
      </c>
      <c r="Q52">
        <v>0.62</v>
      </c>
      <c r="R52">
        <v>0.65</v>
      </c>
      <c r="S52">
        <v>146</v>
      </c>
      <c r="T52">
        <v>2.8</v>
      </c>
      <c r="U52">
        <v>0.28000000000000003</v>
      </c>
      <c r="V52">
        <v>21.9</v>
      </c>
      <c r="W52">
        <v>772.8</v>
      </c>
      <c r="X52">
        <v>0.15</v>
      </c>
      <c r="Y52">
        <v>146.1</v>
      </c>
      <c r="Z52">
        <v>45</v>
      </c>
      <c r="AA52">
        <v>191.1</v>
      </c>
      <c r="AB52">
        <v>139.69999999999999</v>
      </c>
      <c r="AC52">
        <v>2.7</v>
      </c>
      <c r="AD52">
        <v>0.27</v>
      </c>
      <c r="AE52">
        <v>21.1</v>
      </c>
      <c r="AF52">
        <v>738.8</v>
      </c>
      <c r="AG52">
        <v>0.15</v>
      </c>
      <c r="AH52">
        <v>139.80000000000001</v>
      </c>
      <c r="AI52">
        <v>43.1</v>
      </c>
      <c r="AJ52">
        <v>183</v>
      </c>
      <c r="AK52">
        <v>244.7</v>
      </c>
      <c r="AL52">
        <v>5</v>
      </c>
      <c r="AM52">
        <v>0.53</v>
      </c>
      <c r="AN52">
        <v>28.8</v>
      </c>
      <c r="AO52">
        <v>1259.0999999999999</v>
      </c>
      <c r="AP52">
        <v>0.11</v>
      </c>
      <c r="AQ52">
        <v>245</v>
      </c>
      <c r="AR52">
        <v>66.3</v>
      </c>
      <c r="AS52">
        <v>311.3</v>
      </c>
      <c r="AT52">
        <v>434.6</v>
      </c>
      <c r="AU52">
        <v>14.6</v>
      </c>
      <c r="AV52">
        <v>1.86</v>
      </c>
      <c r="AW52">
        <v>46.8</v>
      </c>
      <c r="AX52">
        <v>2022.6</v>
      </c>
      <c r="AY52">
        <v>0.24</v>
      </c>
      <c r="AZ52">
        <v>435.6</v>
      </c>
      <c r="BA52">
        <v>107.1</v>
      </c>
      <c r="BB52">
        <v>542.70000000000005</v>
      </c>
      <c r="BC52">
        <v>5621776.0999999996</v>
      </c>
      <c r="BD52">
        <v>106.2</v>
      </c>
      <c r="BE52">
        <v>10.7</v>
      </c>
      <c r="BF52">
        <v>843822.6</v>
      </c>
      <c r="BG52">
        <v>29759.599999999999</v>
      </c>
      <c r="BH52">
        <v>5.8</v>
      </c>
      <c r="BI52">
        <v>5627849.7000000002</v>
      </c>
      <c r="BJ52">
        <v>1732252.4</v>
      </c>
      <c r="BK52">
        <v>7360102.0999999996</v>
      </c>
      <c r="BL52">
        <v>0</v>
      </c>
      <c r="BM52">
        <v>21.72</v>
      </c>
      <c r="BN52">
        <v>22.66</v>
      </c>
      <c r="BO52">
        <v>0.99</v>
      </c>
      <c r="BP52">
        <v>45.37</v>
      </c>
      <c r="BQ52">
        <v>23.27</v>
      </c>
      <c r="BR52">
        <v>25.4</v>
      </c>
      <c r="BS52">
        <v>1.05</v>
      </c>
      <c r="BT52">
        <v>49.72</v>
      </c>
      <c r="BU52">
        <v>38795604</v>
      </c>
      <c r="BV52">
        <v>5371434</v>
      </c>
      <c r="BW52">
        <v>984757.9</v>
      </c>
      <c r="BX52">
        <v>960976.9</v>
      </c>
      <c r="BY52">
        <v>0</v>
      </c>
      <c r="BZ52">
        <v>0</v>
      </c>
      <c r="CA52">
        <v>0</v>
      </c>
      <c r="CB52">
        <v>0</v>
      </c>
      <c r="CC52">
        <v>0</v>
      </c>
      <c r="CD52">
        <v>2021226.2</v>
      </c>
      <c r="CE52">
        <v>14833090</v>
      </c>
      <c r="CF52">
        <v>0</v>
      </c>
      <c r="CG52">
        <v>84012.7</v>
      </c>
      <c r="CH52">
        <v>0</v>
      </c>
      <c r="CI52">
        <v>401530.7</v>
      </c>
      <c r="CJ52">
        <v>16149667</v>
      </c>
      <c r="CK52">
        <v>10134.6</v>
      </c>
      <c r="CL52">
        <v>0</v>
      </c>
      <c r="CM52">
        <v>0</v>
      </c>
      <c r="CN52">
        <v>3231689</v>
      </c>
      <c r="CO52">
        <v>118519.2</v>
      </c>
      <c r="CP52">
        <v>0</v>
      </c>
      <c r="CQ52">
        <v>885.2</v>
      </c>
      <c r="CR52">
        <v>199.1</v>
      </c>
      <c r="CS52">
        <v>0</v>
      </c>
      <c r="CT52">
        <v>0</v>
      </c>
      <c r="CU52">
        <v>0</v>
      </c>
      <c r="CV52">
        <v>0</v>
      </c>
      <c r="CW52">
        <v>1611.5</v>
      </c>
      <c r="CX52">
        <v>3822.2</v>
      </c>
      <c r="CY52">
        <v>0</v>
      </c>
      <c r="CZ52">
        <v>1631.3</v>
      </c>
      <c r="DA52">
        <v>0</v>
      </c>
      <c r="DB52">
        <v>122.2</v>
      </c>
      <c r="DC52">
        <v>2073.1</v>
      </c>
      <c r="DD52">
        <v>537.4</v>
      </c>
      <c r="DE52">
        <v>0</v>
      </c>
      <c r="DF52">
        <v>0</v>
      </c>
      <c r="DG52">
        <v>1741.5</v>
      </c>
      <c r="DH52">
        <v>0</v>
      </c>
      <c r="DI52">
        <v>35.799999999999997</v>
      </c>
      <c r="DJ52">
        <v>3348.4</v>
      </c>
      <c r="DK52">
        <v>0</v>
      </c>
      <c r="DL52">
        <v>0</v>
      </c>
      <c r="DM52">
        <v>2.6</v>
      </c>
      <c r="DN52">
        <v>0.44</v>
      </c>
      <c r="DO52">
        <v>0</v>
      </c>
      <c r="DP52">
        <v>0</v>
      </c>
      <c r="DQ52">
        <v>0</v>
      </c>
    </row>
    <row r="53" spans="1:121" hidden="1">
      <c r="A53" t="s">
        <v>541</v>
      </c>
      <c r="B53">
        <v>2045</v>
      </c>
      <c r="C53">
        <v>37856748</v>
      </c>
      <c r="D53">
        <v>1292872.5</v>
      </c>
      <c r="E53">
        <v>0</v>
      </c>
      <c r="F53">
        <v>97236.3</v>
      </c>
      <c r="G53">
        <v>39246858.100000001</v>
      </c>
      <c r="H53">
        <v>36495787.899999999</v>
      </c>
      <c r="I53">
        <v>33572309.299999997</v>
      </c>
      <c r="J53" s="156">
        <v>5987861</v>
      </c>
      <c r="K53" s="168">
        <v>8068211</v>
      </c>
      <c r="L53">
        <v>3.5900000000000001E-2</v>
      </c>
      <c r="M53">
        <v>5.3900000000000003E-2</v>
      </c>
      <c r="N53">
        <v>0.13500000000000001</v>
      </c>
      <c r="O53">
        <v>97995.199999999997</v>
      </c>
      <c r="P53">
        <v>10734.5</v>
      </c>
      <c r="Q53">
        <v>0.59</v>
      </c>
      <c r="R53">
        <v>0.62</v>
      </c>
      <c r="S53">
        <v>156.1</v>
      </c>
      <c r="T53">
        <v>2.9</v>
      </c>
      <c r="U53">
        <v>0.3</v>
      </c>
      <c r="V53">
        <v>22.9</v>
      </c>
      <c r="W53">
        <v>825.4</v>
      </c>
      <c r="X53">
        <v>0.15</v>
      </c>
      <c r="Y53">
        <v>156.30000000000001</v>
      </c>
      <c r="Z53">
        <v>47.5</v>
      </c>
      <c r="AA53">
        <v>203.7</v>
      </c>
      <c r="AB53">
        <v>151</v>
      </c>
      <c r="AC53">
        <v>2.9</v>
      </c>
      <c r="AD53">
        <v>0.28999999999999998</v>
      </c>
      <c r="AE53">
        <v>22.2</v>
      </c>
      <c r="AF53">
        <v>797.6</v>
      </c>
      <c r="AG53">
        <v>0.15</v>
      </c>
      <c r="AH53">
        <v>151.1</v>
      </c>
      <c r="AI53">
        <v>46</v>
      </c>
      <c r="AJ53">
        <v>197.1</v>
      </c>
      <c r="AK53">
        <v>230.6</v>
      </c>
      <c r="AL53">
        <v>4.7</v>
      </c>
      <c r="AM53">
        <v>0.49</v>
      </c>
      <c r="AN53">
        <v>27.1</v>
      </c>
      <c r="AO53">
        <v>1189.0999999999999</v>
      </c>
      <c r="AP53">
        <v>0.11</v>
      </c>
      <c r="AQ53">
        <v>230.9</v>
      </c>
      <c r="AR53">
        <v>62.6</v>
      </c>
      <c r="AS53">
        <v>293.5</v>
      </c>
      <c r="AT53">
        <v>452.6</v>
      </c>
      <c r="AU53">
        <v>14.1</v>
      </c>
      <c r="AV53">
        <v>1.76</v>
      </c>
      <c r="AW53">
        <v>49.5</v>
      </c>
      <c r="AX53">
        <v>2149.6999999999998</v>
      </c>
      <c r="AY53">
        <v>0.24</v>
      </c>
      <c r="AZ53">
        <v>453.5</v>
      </c>
      <c r="BA53">
        <v>113.6</v>
      </c>
      <c r="BB53">
        <v>567.20000000000005</v>
      </c>
      <c r="BC53">
        <v>6403977.7000000002</v>
      </c>
      <c r="BD53">
        <v>120.8</v>
      </c>
      <c r="BE53">
        <v>12.1</v>
      </c>
      <c r="BF53">
        <v>937959.1</v>
      </c>
      <c r="BG53">
        <v>33865.699999999997</v>
      </c>
      <c r="BH53">
        <v>6.2</v>
      </c>
      <c r="BI53">
        <v>6410884.0999999996</v>
      </c>
      <c r="BJ53">
        <v>1948847.5</v>
      </c>
      <c r="BK53">
        <v>8359731.5999999996</v>
      </c>
      <c r="BL53">
        <v>0</v>
      </c>
      <c r="BM53">
        <v>21.66</v>
      </c>
      <c r="BN53">
        <v>22.44</v>
      </c>
      <c r="BO53">
        <v>1.4</v>
      </c>
      <c r="BP53">
        <v>45.51</v>
      </c>
      <c r="BQ53">
        <v>23.17</v>
      </c>
      <c r="BR53">
        <v>25.21</v>
      </c>
      <c r="BS53">
        <v>1.49</v>
      </c>
      <c r="BT53">
        <v>49.86</v>
      </c>
      <c r="BU53">
        <v>41355068</v>
      </c>
      <c r="BV53">
        <v>5674549</v>
      </c>
      <c r="BW53">
        <v>1092607</v>
      </c>
      <c r="BX53">
        <v>977387.2</v>
      </c>
      <c r="BY53">
        <v>0</v>
      </c>
      <c r="BZ53">
        <v>0</v>
      </c>
      <c r="CA53">
        <v>0</v>
      </c>
      <c r="CB53">
        <v>0</v>
      </c>
      <c r="CC53">
        <v>0</v>
      </c>
      <c r="CD53">
        <v>2050201.8</v>
      </c>
      <c r="CE53">
        <v>16800952</v>
      </c>
      <c r="CF53">
        <v>0</v>
      </c>
      <c r="CG53">
        <v>141099.1</v>
      </c>
      <c r="CH53">
        <v>0</v>
      </c>
      <c r="CI53">
        <v>404211</v>
      </c>
      <c r="CJ53">
        <v>16257998</v>
      </c>
      <c r="CK53">
        <v>6263.7</v>
      </c>
      <c r="CL53">
        <v>0</v>
      </c>
      <c r="CM53">
        <v>0</v>
      </c>
      <c r="CN53">
        <v>3507419.2</v>
      </c>
      <c r="CO53">
        <v>116927.8</v>
      </c>
      <c r="CP53">
        <v>0</v>
      </c>
      <c r="CQ53">
        <v>865.7</v>
      </c>
      <c r="CR53">
        <v>199.1</v>
      </c>
      <c r="CS53">
        <v>0</v>
      </c>
      <c r="CT53">
        <v>0</v>
      </c>
      <c r="CU53">
        <v>0</v>
      </c>
      <c r="CV53">
        <v>0</v>
      </c>
      <c r="CW53">
        <v>1682.3</v>
      </c>
      <c r="CX53">
        <v>3771.2</v>
      </c>
      <c r="CY53">
        <v>0</v>
      </c>
      <c r="CZ53">
        <v>2465.8000000000002</v>
      </c>
      <c r="DA53">
        <v>0</v>
      </c>
      <c r="DB53">
        <v>122.2</v>
      </c>
      <c r="DC53">
        <v>2073.1</v>
      </c>
      <c r="DD53">
        <v>537.4</v>
      </c>
      <c r="DE53">
        <v>0</v>
      </c>
      <c r="DF53">
        <v>0</v>
      </c>
      <c r="DG53">
        <v>1909.5</v>
      </c>
      <c r="DH53">
        <v>0</v>
      </c>
      <c r="DI53">
        <v>35.799999999999997</v>
      </c>
      <c r="DJ53">
        <v>3467.7</v>
      </c>
      <c r="DK53">
        <v>0</v>
      </c>
      <c r="DL53">
        <v>0</v>
      </c>
      <c r="DM53">
        <v>3.7</v>
      </c>
      <c r="DN53">
        <v>0.44</v>
      </c>
      <c r="DO53">
        <v>0</v>
      </c>
      <c r="DP53">
        <v>0</v>
      </c>
      <c r="DQ53">
        <v>0</v>
      </c>
    </row>
    <row r="54" spans="1:121" hidden="1">
      <c r="A54" t="s">
        <v>541</v>
      </c>
      <c r="B54">
        <v>2050</v>
      </c>
      <c r="C54">
        <v>40142380</v>
      </c>
      <c r="D54">
        <v>1586249.5</v>
      </c>
      <c r="E54">
        <v>0</v>
      </c>
      <c r="F54">
        <v>88782.7</v>
      </c>
      <c r="G54">
        <v>41817412.200000003</v>
      </c>
      <c r="H54">
        <v>38699176.200000003</v>
      </c>
      <c r="I54">
        <v>35814293</v>
      </c>
      <c r="J54" s="156">
        <v>5987797.5</v>
      </c>
      <c r="K54" s="168">
        <v>6982633</v>
      </c>
      <c r="L54">
        <v>3.5900000000000001E-2</v>
      </c>
      <c r="M54">
        <v>5.3900000000000003E-2</v>
      </c>
      <c r="N54">
        <v>0.13500000000000001</v>
      </c>
      <c r="O54">
        <v>96946.86</v>
      </c>
      <c r="P54">
        <v>11387.1</v>
      </c>
      <c r="Q54">
        <v>0.57999999999999996</v>
      </c>
      <c r="R54">
        <v>0.61</v>
      </c>
      <c r="S54">
        <v>160.80000000000001</v>
      </c>
      <c r="T54">
        <v>3</v>
      </c>
      <c r="U54">
        <v>0.3</v>
      </c>
      <c r="V54">
        <v>23.2</v>
      </c>
      <c r="W54">
        <v>850.1</v>
      </c>
      <c r="X54">
        <v>0.15</v>
      </c>
      <c r="Y54">
        <v>161</v>
      </c>
      <c r="Z54">
        <v>48.6</v>
      </c>
      <c r="AA54">
        <v>209.6</v>
      </c>
      <c r="AB54">
        <v>156.19999999999999</v>
      </c>
      <c r="AC54">
        <v>2.9</v>
      </c>
      <c r="AD54">
        <v>0.3</v>
      </c>
      <c r="AE54">
        <v>22.6</v>
      </c>
      <c r="AF54">
        <v>825.4</v>
      </c>
      <c r="AG54">
        <v>0.15</v>
      </c>
      <c r="AH54">
        <v>156.4</v>
      </c>
      <c r="AI54">
        <v>47.2</v>
      </c>
      <c r="AJ54">
        <v>203.6</v>
      </c>
      <c r="AK54">
        <v>216.6</v>
      </c>
      <c r="AL54">
        <v>4.4000000000000004</v>
      </c>
      <c r="AM54">
        <v>0.46</v>
      </c>
      <c r="AN54">
        <v>25.4</v>
      </c>
      <c r="AO54">
        <v>1116.9000000000001</v>
      </c>
      <c r="AP54">
        <v>0.1</v>
      </c>
      <c r="AQ54">
        <v>216.8</v>
      </c>
      <c r="AR54">
        <v>58.7</v>
      </c>
      <c r="AS54">
        <v>275.5</v>
      </c>
      <c r="AT54">
        <v>442.7</v>
      </c>
      <c r="AU54">
        <v>12.3</v>
      </c>
      <c r="AV54">
        <v>1.47</v>
      </c>
      <c r="AW54">
        <v>49.6</v>
      </c>
      <c r="AX54">
        <v>2164.8000000000002</v>
      </c>
      <c r="AY54">
        <v>0.23</v>
      </c>
      <c r="AZ54">
        <v>443.4</v>
      </c>
      <c r="BA54">
        <v>114.2</v>
      </c>
      <c r="BB54">
        <v>557.6</v>
      </c>
      <c r="BC54">
        <v>6838425.5999999996</v>
      </c>
      <c r="BD54">
        <v>128.9</v>
      </c>
      <c r="BE54">
        <v>12.9</v>
      </c>
      <c r="BF54">
        <v>987116.9</v>
      </c>
      <c r="BG54">
        <v>36146.6</v>
      </c>
      <c r="BH54">
        <v>6.3</v>
      </c>
      <c r="BI54">
        <v>6845789.9000000004</v>
      </c>
      <c r="BJ54">
        <v>2066018.1</v>
      </c>
      <c r="BK54">
        <v>8911807.9000000004</v>
      </c>
      <c r="BL54">
        <v>0</v>
      </c>
      <c r="BM54">
        <v>21.6</v>
      </c>
      <c r="BN54">
        <v>21.85</v>
      </c>
      <c r="BO54">
        <v>0.73</v>
      </c>
      <c r="BP54">
        <v>44.19</v>
      </c>
      <c r="BQ54">
        <v>23.17</v>
      </c>
      <c r="BR54">
        <v>24.65</v>
      </c>
      <c r="BS54">
        <v>0.78</v>
      </c>
      <c r="BT54">
        <v>48.6</v>
      </c>
      <c r="BU54">
        <v>42816184</v>
      </c>
      <c r="BV54">
        <v>6003119</v>
      </c>
      <c r="BW54">
        <v>1347300</v>
      </c>
      <c r="BX54">
        <v>947788</v>
      </c>
      <c r="BY54">
        <v>0</v>
      </c>
      <c r="BZ54">
        <v>0</v>
      </c>
      <c r="CA54">
        <v>0</v>
      </c>
      <c r="CB54">
        <v>0</v>
      </c>
      <c r="CC54">
        <v>0</v>
      </c>
      <c r="CD54">
        <v>2125100</v>
      </c>
      <c r="CE54">
        <v>17804106</v>
      </c>
      <c r="CF54">
        <v>0</v>
      </c>
      <c r="CG54">
        <v>208444</v>
      </c>
      <c r="CH54">
        <v>0</v>
      </c>
      <c r="CI54">
        <v>399107.7</v>
      </c>
      <c r="CJ54">
        <v>16104238</v>
      </c>
      <c r="CK54">
        <v>2080.6</v>
      </c>
      <c r="CL54">
        <v>0</v>
      </c>
      <c r="CM54">
        <v>0</v>
      </c>
      <c r="CN54">
        <v>3761746</v>
      </c>
      <c r="CO54">
        <v>116273.3</v>
      </c>
      <c r="CP54">
        <v>0</v>
      </c>
      <c r="CQ54">
        <v>1028.0999999999999</v>
      </c>
      <c r="CR54">
        <v>199.1</v>
      </c>
      <c r="CS54">
        <v>0</v>
      </c>
      <c r="CT54">
        <v>0</v>
      </c>
      <c r="CU54">
        <v>0</v>
      </c>
      <c r="CV54">
        <v>0</v>
      </c>
      <c r="CW54">
        <v>1792.6</v>
      </c>
      <c r="CX54">
        <v>3771.2</v>
      </c>
      <c r="CY54">
        <v>0</v>
      </c>
      <c r="CZ54">
        <v>3389.6</v>
      </c>
      <c r="DA54">
        <v>0</v>
      </c>
      <c r="DB54">
        <v>122.2</v>
      </c>
      <c r="DC54">
        <v>2073.1</v>
      </c>
      <c r="DD54">
        <v>135.19999999999999</v>
      </c>
      <c r="DE54">
        <v>0</v>
      </c>
      <c r="DF54">
        <v>0</v>
      </c>
      <c r="DG54">
        <v>2030.1</v>
      </c>
      <c r="DH54">
        <v>0</v>
      </c>
      <c r="DI54">
        <v>35.799999999999997</v>
      </c>
      <c r="DJ54">
        <v>4117.3999999999996</v>
      </c>
      <c r="DK54">
        <v>0</v>
      </c>
      <c r="DL54">
        <v>0</v>
      </c>
      <c r="DM54">
        <v>2</v>
      </c>
      <c r="DN54">
        <v>0.44</v>
      </c>
      <c r="DO54">
        <v>0</v>
      </c>
      <c r="DP54">
        <v>0</v>
      </c>
      <c r="DQ54">
        <v>0</v>
      </c>
    </row>
    <row r="55" spans="1:121" hidden="1">
      <c r="A55" t="s">
        <v>542</v>
      </c>
      <c r="B55">
        <v>2024</v>
      </c>
      <c r="C55">
        <v>12103389</v>
      </c>
      <c r="D55">
        <v>0</v>
      </c>
      <c r="E55">
        <v>0</v>
      </c>
      <c r="F55">
        <v>90345.600000000006</v>
      </c>
      <c r="G55">
        <v>12193734.4</v>
      </c>
      <c r="H55">
        <v>11668195.699999999</v>
      </c>
      <c r="I55">
        <v>10837998.5</v>
      </c>
      <c r="J55" s="156">
        <v>10484592</v>
      </c>
      <c r="K55" s="168">
        <v>4323573</v>
      </c>
      <c r="L55">
        <v>3.5900000000000001E-2</v>
      </c>
      <c r="M55">
        <v>5.3999999999999999E-2</v>
      </c>
      <c r="N55">
        <v>0.14599999999999999</v>
      </c>
      <c r="O55">
        <v>11307.12</v>
      </c>
      <c r="P55">
        <v>2936.7</v>
      </c>
      <c r="Q55">
        <v>0.23</v>
      </c>
      <c r="R55">
        <v>0.4</v>
      </c>
      <c r="S55">
        <v>323.7</v>
      </c>
      <c r="T55">
        <v>6.2</v>
      </c>
      <c r="U55">
        <v>0.65</v>
      </c>
      <c r="V55">
        <v>38.5</v>
      </c>
      <c r="W55">
        <v>1672.7</v>
      </c>
      <c r="X55">
        <v>0.15</v>
      </c>
      <c r="Y55">
        <v>324</v>
      </c>
      <c r="Z55">
        <v>88.4</v>
      </c>
      <c r="AA55">
        <v>412.5</v>
      </c>
      <c r="AB55">
        <v>262.2</v>
      </c>
      <c r="AC55">
        <v>6.5</v>
      </c>
      <c r="AD55">
        <v>0.74</v>
      </c>
      <c r="AE55">
        <v>31.8</v>
      </c>
      <c r="AF55">
        <v>1320.6</v>
      </c>
      <c r="AG55">
        <v>0.16</v>
      </c>
      <c r="AH55">
        <v>262.60000000000002</v>
      </c>
      <c r="AI55">
        <v>71.2</v>
      </c>
      <c r="AJ55">
        <v>333.9</v>
      </c>
      <c r="AK55">
        <v>354</v>
      </c>
      <c r="AL55">
        <v>21.2</v>
      </c>
      <c r="AM55">
        <v>2.96</v>
      </c>
      <c r="AN55">
        <v>29.3</v>
      </c>
      <c r="AO55">
        <v>1342.8</v>
      </c>
      <c r="AP55">
        <v>0.2</v>
      </c>
      <c r="AQ55">
        <v>355.5</v>
      </c>
      <c r="AR55">
        <v>69.400000000000006</v>
      </c>
      <c r="AS55">
        <v>424.9</v>
      </c>
      <c r="AT55">
        <v>723.3</v>
      </c>
      <c r="AU55">
        <v>51.3</v>
      </c>
      <c r="AV55">
        <v>7.35</v>
      </c>
      <c r="AW55">
        <v>53.4</v>
      </c>
      <c r="AX55">
        <v>2432.5</v>
      </c>
      <c r="AY55">
        <v>0.45</v>
      </c>
      <c r="AZ55">
        <v>726.8</v>
      </c>
      <c r="BA55">
        <v>126</v>
      </c>
      <c r="BB55">
        <v>852.8</v>
      </c>
      <c r="BC55">
        <v>1921904.7</v>
      </c>
      <c r="BD55">
        <v>37</v>
      </c>
      <c r="BE55">
        <v>3.8</v>
      </c>
      <c r="BF55">
        <v>228876.7</v>
      </c>
      <c r="BG55">
        <v>9935.4</v>
      </c>
      <c r="BH55">
        <v>0.9</v>
      </c>
      <c r="BI55">
        <v>1924056.6</v>
      </c>
      <c r="BJ55">
        <v>525199.4</v>
      </c>
      <c r="BK55">
        <v>2449256</v>
      </c>
      <c r="BL55">
        <v>0</v>
      </c>
      <c r="BM55">
        <v>32.020000000000003</v>
      </c>
      <c r="BN55">
        <v>2.57</v>
      </c>
      <c r="BO55">
        <v>0.11</v>
      </c>
      <c r="BP55">
        <v>34.700000000000003</v>
      </c>
      <c r="BQ55">
        <v>33.909999999999997</v>
      </c>
      <c r="BR55">
        <v>2.79</v>
      </c>
      <c r="BS55">
        <v>0.12</v>
      </c>
      <c r="BT55">
        <v>36.82</v>
      </c>
      <c r="BU55">
        <v>6021532.5</v>
      </c>
      <c r="BV55">
        <v>1355735.9</v>
      </c>
      <c r="BW55">
        <v>0</v>
      </c>
      <c r="BX55">
        <v>45771</v>
      </c>
      <c r="BY55">
        <v>0</v>
      </c>
      <c r="BZ55">
        <v>0</v>
      </c>
      <c r="CA55">
        <v>0</v>
      </c>
      <c r="CB55">
        <v>0</v>
      </c>
      <c r="CC55">
        <v>0</v>
      </c>
      <c r="CD55">
        <v>259464.4</v>
      </c>
      <c r="CE55">
        <v>4565464.5</v>
      </c>
      <c r="CF55">
        <v>0</v>
      </c>
      <c r="CG55">
        <v>17449.3</v>
      </c>
      <c r="CH55">
        <v>0</v>
      </c>
      <c r="CI55">
        <v>0</v>
      </c>
      <c r="CJ55">
        <v>0</v>
      </c>
      <c r="CK55">
        <v>37111.699999999997</v>
      </c>
      <c r="CL55">
        <v>0</v>
      </c>
      <c r="CM55">
        <v>0</v>
      </c>
      <c r="CN55">
        <v>1096271.5</v>
      </c>
      <c r="CO55">
        <v>0</v>
      </c>
      <c r="CP55">
        <v>0</v>
      </c>
      <c r="CQ55">
        <v>0</v>
      </c>
      <c r="CR55">
        <v>10</v>
      </c>
      <c r="CS55">
        <v>0</v>
      </c>
      <c r="CT55">
        <v>0</v>
      </c>
      <c r="CU55">
        <v>0</v>
      </c>
      <c r="CV55">
        <v>0</v>
      </c>
      <c r="CW55">
        <v>181.1</v>
      </c>
      <c r="CX55">
        <v>1504</v>
      </c>
      <c r="CY55">
        <v>0</v>
      </c>
      <c r="CZ55">
        <v>186.4</v>
      </c>
      <c r="DA55">
        <v>0</v>
      </c>
      <c r="DB55">
        <v>0</v>
      </c>
      <c r="DC55">
        <v>0</v>
      </c>
      <c r="DD55">
        <v>803</v>
      </c>
      <c r="DE55">
        <v>0</v>
      </c>
      <c r="DF55">
        <v>0</v>
      </c>
      <c r="DG55">
        <v>521.20000000000005</v>
      </c>
      <c r="DH55">
        <v>0</v>
      </c>
      <c r="DI55">
        <v>0</v>
      </c>
      <c r="DJ55">
        <v>0</v>
      </c>
      <c r="DK55">
        <v>0</v>
      </c>
      <c r="DL55">
        <v>0</v>
      </c>
      <c r="DM55">
        <v>0.7</v>
      </c>
      <c r="DN55">
        <v>0.17</v>
      </c>
      <c r="DO55">
        <v>0</v>
      </c>
      <c r="DP55">
        <v>0</v>
      </c>
      <c r="DQ55">
        <v>0</v>
      </c>
    </row>
    <row r="56" spans="1:121" hidden="1">
      <c r="A56" t="s">
        <v>542</v>
      </c>
      <c r="B56">
        <v>2026</v>
      </c>
      <c r="C56">
        <v>12130401</v>
      </c>
      <c r="D56">
        <v>0</v>
      </c>
      <c r="E56">
        <v>0</v>
      </c>
      <c r="F56">
        <v>103747.9</v>
      </c>
      <c r="G56">
        <v>12234149.199999999</v>
      </c>
      <c r="H56">
        <v>11694237</v>
      </c>
      <c r="I56">
        <v>10795236.800000001</v>
      </c>
      <c r="J56" s="156">
        <v>11678128</v>
      </c>
      <c r="K56" s="168">
        <v>5200920</v>
      </c>
      <c r="L56">
        <v>3.5900000000000001E-2</v>
      </c>
      <c r="M56">
        <v>5.3999999999999999E-2</v>
      </c>
      <c r="N56">
        <v>0.14599999999999999</v>
      </c>
      <c r="O56">
        <v>46083.92</v>
      </c>
      <c r="P56">
        <v>2952.9</v>
      </c>
      <c r="Q56">
        <v>0.26</v>
      </c>
      <c r="R56">
        <v>0.44</v>
      </c>
      <c r="S56">
        <v>316.3</v>
      </c>
      <c r="T56">
        <v>6.1</v>
      </c>
      <c r="U56">
        <v>0.64</v>
      </c>
      <c r="V56">
        <v>37.700000000000003</v>
      </c>
      <c r="W56">
        <v>1632.7</v>
      </c>
      <c r="X56">
        <v>0.15</v>
      </c>
      <c r="Y56">
        <v>316.7</v>
      </c>
      <c r="Z56">
        <v>86.4</v>
      </c>
      <c r="AA56">
        <v>403.1</v>
      </c>
      <c r="AB56">
        <v>243.1</v>
      </c>
      <c r="AC56">
        <v>5.7</v>
      </c>
      <c r="AD56">
        <v>0.63</v>
      </c>
      <c r="AE56">
        <v>30</v>
      </c>
      <c r="AF56">
        <v>1235.4000000000001</v>
      </c>
      <c r="AG56">
        <v>0.16</v>
      </c>
      <c r="AH56">
        <v>243.4</v>
      </c>
      <c r="AI56">
        <v>66.900000000000006</v>
      </c>
      <c r="AJ56">
        <v>310.3</v>
      </c>
      <c r="AK56">
        <v>315.39999999999998</v>
      </c>
      <c r="AL56">
        <v>14.5</v>
      </c>
      <c r="AM56">
        <v>1.95</v>
      </c>
      <c r="AN56">
        <v>29.9</v>
      </c>
      <c r="AO56">
        <v>1350.2</v>
      </c>
      <c r="AP56">
        <v>0.16</v>
      </c>
      <c r="AQ56">
        <v>316.3</v>
      </c>
      <c r="AR56">
        <v>70.2</v>
      </c>
      <c r="AS56">
        <v>386.5</v>
      </c>
      <c r="AT56">
        <v>671.5</v>
      </c>
      <c r="AU56">
        <v>45.4</v>
      </c>
      <c r="AV56">
        <v>6.44</v>
      </c>
      <c r="AW56">
        <v>51.1</v>
      </c>
      <c r="AX56">
        <v>2367.6999999999998</v>
      </c>
      <c r="AY56">
        <v>0.39</v>
      </c>
      <c r="AZ56">
        <v>674.6</v>
      </c>
      <c r="BA56">
        <v>121.7</v>
      </c>
      <c r="BB56">
        <v>796.4</v>
      </c>
      <c r="BC56">
        <v>1790587.5</v>
      </c>
      <c r="BD56">
        <v>34.5</v>
      </c>
      <c r="BE56">
        <v>3.6</v>
      </c>
      <c r="BF56">
        <v>213385.7</v>
      </c>
      <c r="BG56">
        <v>9243.7999999999993</v>
      </c>
      <c r="BH56">
        <v>0.9</v>
      </c>
      <c r="BI56">
        <v>1792601.6</v>
      </c>
      <c r="BJ56">
        <v>489083.1</v>
      </c>
      <c r="BK56">
        <v>2281684.7000000002</v>
      </c>
      <c r="BL56">
        <v>0</v>
      </c>
      <c r="BM56">
        <v>30.01</v>
      </c>
      <c r="BN56">
        <v>10.44</v>
      </c>
      <c r="BO56">
        <v>0.22</v>
      </c>
      <c r="BP56">
        <v>40.68</v>
      </c>
      <c r="BQ56">
        <v>31.78</v>
      </c>
      <c r="BR56">
        <v>11.33</v>
      </c>
      <c r="BS56">
        <v>0.23</v>
      </c>
      <c r="BT56">
        <v>43.35</v>
      </c>
      <c r="BU56">
        <v>5746073</v>
      </c>
      <c r="BV56">
        <v>1438912.4</v>
      </c>
      <c r="BW56">
        <v>0</v>
      </c>
      <c r="BX56">
        <v>45657.599999999999</v>
      </c>
      <c r="BY56">
        <v>0</v>
      </c>
      <c r="BZ56">
        <v>0</v>
      </c>
      <c r="CA56">
        <v>0</v>
      </c>
      <c r="CB56">
        <v>0</v>
      </c>
      <c r="CC56">
        <v>0</v>
      </c>
      <c r="CD56">
        <v>357935.3</v>
      </c>
      <c r="CE56">
        <v>4198847</v>
      </c>
      <c r="CF56">
        <v>0</v>
      </c>
      <c r="CG56">
        <v>24109.599999999999</v>
      </c>
      <c r="CH56">
        <v>0</v>
      </c>
      <c r="CI56">
        <v>0</v>
      </c>
      <c r="CJ56">
        <v>0</v>
      </c>
      <c r="CK56">
        <v>38546.300000000003</v>
      </c>
      <c r="CL56">
        <v>0</v>
      </c>
      <c r="CM56">
        <v>0</v>
      </c>
      <c r="CN56">
        <v>1080977</v>
      </c>
      <c r="CO56">
        <v>0</v>
      </c>
      <c r="CP56">
        <v>0</v>
      </c>
      <c r="CQ56">
        <v>0</v>
      </c>
      <c r="CR56">
        <v>10</v>
      </c>
      <c r="CS56">
        <v>0</v>
      </c>
      <c r="CT56">
        <v>0</v>
      </c>
      <c r="CU56">
        <v>0</v>
      </c>
      <c r="CV56">
        <v>0</v>
      </c>
      <c r="CW56">
        <v>250.1</v>
      </c>
      <c r="CX56">
        <v>1504</v>
      </c>
      <c r="CY56">
        <v>0</v>
      </c>
      <c r="CZ56">
        <v>186.4</v>
      </c>
      <c r="DA56">
        <v>0</v>
      </c>
      <c r="DB56">
        <v>0</v>
      </c>
      <c r="DC56">
        <v>0</v>
      </c>
      <c r="DD56">
        <v>803</v>
      </c>
      <c r="DE56">
        <v>0</v>
      </c>
      <c r="DF56">
        <v>0</v>
      </c>
      <c r="DG56">
        <v>521.20000000000005</v>
      </c>
      <c r="DH56">
        <v>0</v>
      </c>
      <c r="DI56">
        <v>0</v>
      </c>
      <c r="DJ56">
        <v>0</v>
      </c>
      <c r="DK56">
        <v>0</v>
      </c>
      <c r="DL56">
        <v>0</v>
      </c>
      <c r="DM56">
        <v>1.3</v>
      </c>
      <c r="DN56">
        <v>0.18</v>
      </c>
      <c r="DO56">
        <v>0</v>
      </c>
      <c r="DP56">
        <v>0</v>
      </c>
      <c r="DQ56">
        <v>0</v>
      </c>
    </row>
    <row r="57" spans="1:121" hidden="1">
      <c r="A57" t="s">
        <v>542</v>
      </c>
      <c r="B57">
        <v>2028</v>
      </c>
      <c r="C57">
        <v>12209261</v>
      </c>
      <c r="D57">
        <v>207.5</v>
      </c>
      <c r="E57">
        <v>0</v>
      </c>
      <c r="F57">
        <v>128635.7</v>
      </c>
      <c r="G57">
        <v>12338104.6</v>
      </c>
      <c r="H57">
        <v>11770262.4</v>
      </c>
      <c r="I57">
        <v>10788649.800000001</v>
      </c>
      <c r="J57" s="156">
        <v>13738693</v>
      </c>
      <c r="K57" s="168">
        <v>6879700</v>
      </c>
      <c r="L57">
        <v>3.5900000000000001E-2</v>
      </c>
      <c r="M57">
        <v>5.3999999999999999E-2</v>
      </c>
      <c r="N57">
        <v>0.14599999999999999</v>
      </c>
      <c r="O57">
        <v>60445.59</v>
      </c>
      <c r="P57">
        <v>2989.4</v>
      </c>
      <c r="Q57">
        <v>0.28999999999999998</v>
      </c>
      <c r="R57">
        <v>0.51</v>
      </c>
      <c r="S57">
        <v>297.5</v>
      </c>
      <c r="T57">
        <v>5.7</v>
      </c>
      <c r="U57">
        <v>0.6</v>
      </c>
      <c r="V57">
        <v>35.5</v>
      </c>
      <c r="W57">
        <v>1537.9</v>
      </c>
      <c r="X57">
        <v>0.14000000000000001</v>
      </c>
      <c r="Y57">
        <v>297.89999999999998</v>
      </c>
      <c r="Z57">
        <v>81.3</v>
      </c>
      <c r="AA57">
        <v>379.2</v>
      </c>
      <c r="AB57">
        <v>210.8</v>
      </c>
      <c r="AC57">
        <v>4.5999999999999996</v>
      </c>
      <c r="AD57">
        <v>0.5</v>
      </c>
      <c r="AE57">
        <v>26.5</v>
      </c>
      <c r="AF57">
        <v>1082</v>
      </c>
      <c r="AG57">
        <v>0.14000000000000001</v>
      </c>
      <c r="AH57">
        <v>211.1</v>
      </c>
      <c r="AI57">
        <v>58.7</v>
      </c>
      <c r="AJ57">
        <v>269.8</v>
      </c>
      <c r="AK57">
        <v>266.39999999999998</v>
      </c>
      <c r="AL57">
        <v>6.3</v>
      </c>
      <c r="AM57">
        <v>0.71</v>
      </c>
      <c r="AN57">
        <v>30.5</v>
      </c>
      <c r="AO57">
        <v>1343.5</v>
      </c>
      <c r="AP57">
        <v>0.13</v>
      </c>
      <c r="AQ57">
        <v>266.8</v>
      </c>
      <c r="AR57">
        <v>70.599999999999994</v>
      </c>
      <c r="AS57">
        <v>337.4</v>
      </c>
      <c r="AT57">
        <v>605.20000000000005</v>
      </c>
      <c r="AU57">
        <v>37.1</v>
      </c>
      <c r="AV57">
        <v>5.22</v>
      </c>
      <c r="AW57">
        <v>49.9</v>
      </c>
      <c r="AX57">
        <v>2251.4</v>
      </c>
      <c r="AY57">
        <v>0.36</v>
      </c>
      <c r="AZ57">
        <v>607.70000000000005</v>
      </c>
      <c r="BA57">
        <v>117</v>
      </c>
      <c r="BB57">
        <v>724.8</v>
      </c>
      <c r="BC57">
        <v>1600805.1</v>
      </c>
      <c r="BD57">
        <v>30.8</v>
      </c>
      <c r="BE57">
        <v>3.2</v>
      </c>
      <c r="BF57">
        <v>190810</v>
      </c>
      <c r="BG57">
        <v>8277.5</v>
      </c>
      <c r="BH57">
        <v>0.8</v>
      </c>
      <c r="BI57">
        <v>1602596.1</v>
      </c>
      <c r="BJ57">
        <v>437684.7</v>
      </c>
      <c r="BK57">
        <v>2040280.8</v>
      </c>
      <c r="BL57">
        <v>0</v>
      </c>
      <c r="BM57">
        <v>26.48</v>
      </c>
      <c r="BN57">
        <v>13.66</v>
      </c>
      <c r="BO57">
        <v>0.14000000000000001</v>
      </c>
      <c r="BP57">
        <v>40.28</v>
      </c>
      <c r="BQ57">
        <v>28.04</v>
      </c>
      <c r="BR57">
        <v>14.84</v>
      </c>
      <c r="BS57">
        <v>0.15</v>
      </c>
      <c r="BT57">
        <v>43.03</v>
      </c>
      <c r="BU57">
        <v>5462097</v>
      </c>
      <c r="BV57">
        <v>1549454.8</v>
      </c>
      <c r="BW57">
        <v>177.2</v>
      </c>
      <c r="BX57">
        <v>44337.3</v>
      </c>
      <c r="BY57">
        <v>0</v>
      </c>
      <c r="BZ57">
        <v>0</v>
      </c>
      <c r="CA57">
        <v>0</v>
      </c>
      <c r="CB57">
        <v>0</v>
      </c>
      <c r="CC57">
        <v>0</v>
      </c>
      <c r="CD57">
        <v>483557.9</v>
      </c>
      <c r="CE57">
        <v>3818943.2</v>
      </c>
      <c r="CF57">
        <v>0</v>
      </c>
      <c r="CG57">
        <v>18669.099999999999</v>
      </c>
      <c r="CH57">
        <v>0</v>
      </c>
      <c r="CI57">
        <v>0</v>
      </c>
      <c r="CJ57">
        <v>0</v>
      </c>
      <c r="CK57">
        <v>30515.599999999999</v>
      </c>
      <c r="CL57">
        <v>0</v>
      </c>
      <c r="CM57">
        <v>0</v>
      </c>
      <c r="CN57">
        <v>1065896.8999999999</v>
      </c>
      <c r="CO57">
        <v>0</v>
      </c>
      <c r="CP57">
        <v>0</v>
      </c>
      <c r="CQ57">
        <v>0.1</v>
      </c>
      <c r="CR57">
        <v>10</v>
      </c>
      <c r="CS57">
        <v>0</v>
      </c>
      <c r="CT57">
        <v>0</v>
      </c>
      <c r="CU57">
        <v>0</v>
      </c>
      <c r="CV57">
        <v>0</v>
      </c>
      <c r="CW57">
        <v>338.4</v>
      </c>
      <c r="CX57">
        <v>1504</v>
      </c>
      <c r="CY57">
        <v>0</v>
      </c>
      <c r="CZ57">
        <v>186.4</v>
      </c>
      <c r="DA57">
        <v>0</v>
      </c>
      <c r="DB57">
        <v>0</v>
      </c>
      <c r="DC57">
        <v>0</v>
      </c>
      <c r="DD57">
        <v>803</v>
      </c>
      <c r="DE57">
        <v>0</v>
      </c>
      <c r="DF57">
        <v>0</v>
      </c>
      <c r="DG57">
        <v>521.20000000000005</v>
      </c>
      <c r="DH57">
        <v>0</v>
      </c>
      <c r="DI57">
        <v>0</v>
      </c>
      <c r="DJ57">
        <v>0.5</v>
      </c>
      <c r="DK57">
        <v>0</v>
      </c>
      <c r="DL57">
        <v>0</v>
      </c>
      <c r="DM57">
        <v>0.8</v>
      </c>
      <c r="DN57">
        <v>0.19</v>
      </c>
      <c r="DO57">
        <v>0</v>
      </c>
      <c r="DP57">
        <v>0</v>
      </c>
      <c r="DQ57">
        <v>0</v>
      </c>
    </row>
    <row r="58" spans="1:121" hidden="1">
      <c r="A58" t="s">
        <v>542</v>
      </c>
      <c r="B58">
        <v>2030</v>
      </c>
      <c r="C58">
        <v>12334455</v>
      </c>
      <c r="D58">
        <v>835</v>
      </c>
      <c r="E58">
        <v>0</v>
      </c>
      <c r="F58">
        <v>126006.5</v>
      </c>
      <c r="G58">
        <v>12461296.9</v>
      </c>
      <c r="H58">
        <v>11890956.199999999</v>
      </c>
      <c r="I58">
        <v>10820858.9</v>
      </c>
      <c r="J58" s="156">
        <v>13698794</v>
      </c>
      <c r="K58" s="168">
        <v>6469589.5</v>
      </c>
      <c r="L58">
        <v>3.5900000000000001E-2</v>
      </c>
      <c r="M58">
        <v>5.3999999999999999E-2</v>
      </c>
      <c r="N58">
        <v>0.14599999999999999</v>
      </c>
      <c r="O58">
        <v>73237.03</v>
      </c>
      <c r="P58">
        <v>3043.7</v>
      </c>
      <c r="Q58">
        <v>0.32</v>
      </c>
      <c r="R58">
        <v>0.55000000000000004</v>
      </c>
      <c r="S58">
        <v>280.60000000000002</v>
      </c>
      <c r="T58">
        <v>5.3</v>
      </c>
      <c r="U58">
        <v>0.54</v>
      </c>
      <c r="V58">
        <v>33.4</v>
      </c>
      <c r="W58">
        <v>1460.3</v>
      </c>
      <c r="X58">
        <v>0.13</v>
      </c>
      <c r="Y58">
        <v>280.89999999999998</v>
      </c>
      <c r="Z58">
        <v>77</v>
      </c>
      <c r="AA58">
        <v>357.8</v>
      </c>
      <c r="AB58">
        <v>192.3</v>
      </c>
      <c r="AC58">
        <v>4.3</v>
      </c>
      <c r="AD58">
        <v>0.47</v>
      </c>
      <c r="AE58">
        <v>24.2</v>
      </c>
      <c r="AF58">
        <v>986.2</v>
      </c>
      <c r="AG58">
        <v>0.13</v>
      </c>
      <c r="AH58">
        <v>192.5</v>
      </c>
      <c r="AI58">
        <v>53.6</v>
      </c>
      <c r="AJ58">
        <v>246.2</v>
      </c>
      <c r="AK58">
        <v>287.60000000000002</v>
      </c>
      <c r="AL58">
        <v>9.6</v>
      </c>
      <c r="AM58">
        <v>1.2</v>
      </c>
      <c r="AN58">
        <v>30.3</v>
      </c>
      <c r="AO58">
        <v>1363.3</v>
      </c>
      <c r="AP58">
        <v>0.13</v>
      </c>
      <c r="AQ58">
        <v>288.3</v>
      </c>
      <c r="AR58">
        <v>71</v>
      </c>
      <c r="AS58">
        <v>359.3</v>
      </c>
      <c r="AT58">
        <v>565.70000000000005</v>
      </c>
      <c r="AU58">
        <v>34.4</v>
      </c>
      <c r="AV58">
        <v>4.78</v>
      </c>
      <c r="AW58">
        <v>46.5</v>
      </c>
      <c r="AX58">
        <v>2155.3000000000002</v>
      </c>
      <c r="AY58">
        <v>0.31</v>
      </c>
      <c r="AZ58">
        <v>568</v>
      </c>
      <c r="BA58">
        <v>110.8</v>
      </c>
      <c r="BB58">
        <v>678.8</v>
      </c>
      <c r="BC58">
        <v>1439387.1</v>
      </c>
      <c r="BD58">
        <v>27.4</v>
      </c>
      <c r="BE58">
        <v>2.8</v>
      </c>
      <c r="BF58">
        <v>171445.9</v>
      </c>
      <c r="BG58">
        <v>7493.4</v>
      </c>
      <c r="BH58">
        <v>0.7</v>
      </c>
      <c r="BI58">
        <v>1440961.2</v>
      </c>
      <c r="BJ58">
        <v>394926.6</v>
      </c>
      <c r="BK58">
        <v>1835887.7</v>
      </c>
      <c r="BL58">
        <v>0</v>
      </c>
      <c r="BM58">
        <v>25.55</v>
      </c>
      <c r="BN58">
        <v>16.55</v>
      </c>
      <c r="BO58">
        <v>0.22</v>
      </c>
      <c r="BP58">
        <v>42.32</v>
      </c>
      <c r="BQ58">
        <v>27.06</v>
      </c>
      <c r="BR58">
        <v>18</v>
      </c>
      <c r="BS58">
        <v>0.23</v>
      </c>
      <c r="BT58">
        <v>45.3</v>
      </c>
      <c r="BU58">
        <v>5213586.5</v>
      </c>
      <c r="BV58">
        <v>1640438.1</v>
      </c>
      <c r="BW58">
        <v>699.1</v>
      </c>
      <c r="BX58">
        <v>42928.1</v>
      </c>
      <c r="BY58">
        <v>0</v>
      </c>
      <c r="BZ58">
        <v>0</v>
      </c>
      <c r="CA58">
        <v>0</v>
      </c>
      <c r="CB58">
        <v>0</v>
      </c>
      <c r="CC58">
        <v>0</v>
      </c>
      <c r="CD58">
        <v>589412</v>
      </c>
      <c r="CE58">
        <v>3509624.8</v>
      </c>
      <c r="CF58">
        <v>0</v>
      </c>
      <c r="CG58">
        <v>8675.7999999999993</v>
      </c>
      <c r="CH58">
        <v>0</v>
      </c>
      <c r="CI58">
        <v>0</v>
      </c>
      <c r="CJ58">
        <v>0</v>
      </c>
      <c r="CK58">
        <v>11220.5</v>
      </c>
      <c r="CL58">
        <v>0</v>
      </c>
      <c r="CM58">
        <v>0</v>
      </c>
      <c r="CN58">
        <v>1051026.1000000001</v>
      </c>
      <c r="CO58">
        <v>0</v>
      </c>
      <c r="CP58">
        <v>0</v>
      </c>
      <c r="CQ58">
        <v>0.5</v>
      </c>
      <c r="CR58">
        <v>10</v>
      </c>
      <c r="CS58">
        <v>0</v>
      </c>
      <c r="CT58">
        <v>0</v>
      </c>
      <c r="CU58">
        <v>0</v>
      </c>
      <c r="CV58">
        <v>0</v>
      </c>
      <c r="CW58">
        <v>414.6</v>
      </c>
      <c r="CX58">
        <v>1504</v>
      </c>
      <c r="CY58">
        <v>0</v>
      </c>
      <c r="CZ58">
        <v>186.4</v>
      </c>
      <c r="DA58">
        <v>0</v>
      </c>
      <c r="DB58">
        <v>0</v>
      </c>
      <c r="DC58">
        <v>0</v>
      </c>
      <c r="DD58">
        <v>652.9</v>
      </c>
      <c r="DE58">
        <v>0</v>
      </c>
      <c r="DF58">
        <v>0</v>
      </c>
      <c r="DG58">
        <v>521.20000000000005</v>
      </c>
      <c r="DH58">
        <v>0</v>
      </c>
      <c r="DI58">
        <v>0</v>
      </c>
      <c r="DJ58">
        <v>2.1</v>
      </c>
      <c r="DK58">
        <v>0</v>
      </c>
      <c r="DL58">
        <v>0</v>
      </c>
      <c r="DM58">
        <v>1.2</v>
      </c>
      <c r="DN58">
        <v>0.2</v>
      </c>
      <c r="DO58">
        <v>0</v>
      </c>
      <c r="DP58">
        <v>0</v>
      </c>
      <c r="DQ58">
        <v>0</v>
      </c>
    </row>
    <row r="59" spans="1:121" hidden="1">
      <c r="A59" t="s">
        <v>542</v>
      </c>
      <c r="B59">
        <v>2035</v>
      </c>
      <c r="C59">
        <v>12697445</v>
      </c>
      <c r="D59">
        <v>105906.5</v>
      </c>
      <c r="E59">
        <v>0</v>
      </c>
      <c r="F59">
        <v>121458</v>
      </c>
      <c r="G59">
        <v>12924810</v>
      </c>
      <c r="H59">
        <v>12240899.1</v>
      </c>
      <c r="I59">
        <v>11209349.1</v>
      </c>
      <c r="J59" s="156">
        <v>13691787</v>
      </c>
      <c r="K59" s="168">
        <v>5583642</v>
      </c>
      <c r="L59">
        <v>3.5900000000000001E-2</v>
      </c>
      <c r="M59">
        <v>5.3999999999999999E-2</v>
      </c>
      <c r="N59">
        <v>0.14599999999999999</v>
      </c>
      <c r="O59">
        <v>99747.63</v>
      </c>
      <c r="P59">
        <v>3201.6</v>
      </c>
      <c r="Q59">
        <v>0.39</v>
      </c>
      <c r="R59">
        <v>0.64</v>
      </c>
      <c r="S59">
        <v>255.1</v>
      </c>
      <c r="T59">
        <v>4.9000000000000004</v>
      </c>
      <c r="U59">
        <v>0.49</v>
      </c>
      <c r="V59">
        <v>30.4</v>
      </c>
      <c r="W59">
        <v>1327.5</v>
      </c>
      <c r="X59">
        <v>0.12</v>
      </c>
      <c r="Y59">
        <v>255.4</v>
      </c>
      <c r="Z59">
        <v>70</v>
      </c>
      <c r="AA59">
        <v>325.39999999999998</v>
      </c>
      <c r="AB59">
        <v>155.30000000000001</v>
      </c>
      <c r="AC59">
        <v>3.6</v>
      </c>
      <c r="AD59">
        <v>0.4</v>
      </c>
      <c r="AE59">
        <v>19.7</v>
      </c>
      <c r="AF59">
        <v>793.4</v>
      </c>
      <c r="AG59">
        <v>0.11</v>
      </c>
      <c r="AH59">
        <v>155.5</v>
      </c>
      <c r="AI59">
        <v>43.4</v>
      </c>
      <c r="AJ59">
        <v>198.9</v>
      </c>
      <c r="AK59">
        <v>320.2</v>
      </c>
      <c r="AL59">
        <v>14.2</v>
      </c>
      <c r="AM59">
        <v>1.87</v>
      </c>
      <c r="AN59">
        <v>30.6</v>
      </c>
      <c r="AO59">
        <v>1408.9</v>
      </c>
      <c r="AP59">
        <v>0.15</v>
      </c>
      <c r="AQ59">
        <v>321.10000000000002</v>
      </c>
      <c r="AR59">
        <v>72.599999999999994</v>
      </c>
      <c r="AS59">
        <v>393.8</v>
      </c>
      <c r="AT59">
        <v>530.9</v>
      </c>
      <c r="AU59">
        <v>31.2</v>
      </c>
      <c r="AV59">
        <v>4.34</v>
      </c>
      <c r="AW59">
        <v>44.8</v>
      </c>
      <c r="AX59">
        <v>2043.8</v>
      </c>
      <c r="AY59">
        <v>0.3</v>
      </c>
      <c r="AZ59">
        <v>533</v>
      </c>
      <c r="BA59">
        <v>105.7</v>
      </c>
      <c r="BB59">
        <v>638.70000000000005</v>
      </c>
      <c r="BC59">
        <v>1200778.3999999999</v>
      </c>
      <c r="BD59">
        <v>22.8</v>
      </c>
      <c r="BE59">
        <v>2.2999999999999998</v>
      </c>
      <c r="BF59">
        <v>143190</v>
      </c>
      <c r="BG59">
        <v>6250.1</v>
      </c>
      <c r="BH59">
        <v>0.5</v>
      </c>
      <c r="BI59">
        <v>1202092.5</v>
      </c>
      <c r="BJ59">
        <v>329592.3</v>
      </c>
      <c r="BK59">
        <v>1531684.8</v>
      </c>
      <c r="BL59">
        <v>0</v>
      </c>
      <c r="BM59">
        <v>23.53</v>
      </c>
      <c r="BN59">
        <v>22.43</v>
      </c>
      <c r="BO59">
        <v>0</v>
      </c>
      <c r="BP59">
        <v>45.96</v>
      </c>
      <c r="BQ59">
        <v>24.99</v>
      </c>
      <c r="BR59">
        <v>24.58</v>
      </c>
      <c r="BS59">
        <v>0</v>
      </c>
      <c r="BT59">
        <v>49.57</v>
      </c>
      <c r="BU59">
        <v>4792919</v>
      </c>
      <c r="BV59">
        <v>1715460.8</v>
      </c>
      <c r="BW59">
        <v>90879</v>
      </c>
      <c r="BX59">
        <v>41566.400000000001</v>
      </c>
      <c r="BY59">
        <v>0</v>
      </c>
      <c r="BZ59">
        <v>0</v>
      </c>
      <c r="CA59">
        <v>0</v>
      </c>
      <c r="CB59">
        <v>0</v>
      </c>
      <c r="CC59">
        <v>0</v>
      </c>
      <c r="CD59">
        <v>700709</v>
      </c>
      <c r="CE59">
        <v>2929082</v>
      </c>
      <c r="CF59">
        <v>0</v>
      </c>
      <c r="CG59">
        <v>5775.5</v>
      </c>
      <c r="CH59">
        <v>0</v>
      </c>
      <c r="CI59">
        <v>0</v>
      </c>
      <c r="CJ59">
        <v>0</v>
      </c>
      <c r="CK59">
        <v>10155.200000000001</v>
      </c>
      <c r="CL59">
        <v>0</v>
      </c>
      <c r="CM59">
        <v>0</v>
      </c>
      <c r="CN59">
        <v>1014751.9</v>
      </c>
      <c r="CO59">
        <v>0</v>
      </c>
      <c r="CP59">
        <v>0</v>
      </c>
      <c r="CQ59">
        <v>63</v>
      </c>
      <c r="CR59">
        <v>10</v>
      </c>
      <c r="CS59">
        <v>0</v>
      </c>
      <c r="CT59">
        <v>0</v>
      </c>
      <c r="CU59">
        <v>0</v>
      </c>
      <c r="CV59">
        <v>0</v>
      </c>
      <c r="CW59">
        <v>503.6</v>
      </c>
      <c r="CX59">
        <v>1504</v>
      </c>
      <c r="CY59">
        <v>0</v>
      </c>
      <c r="CZ59">
        <v>186.4</v>
      </c>
      <c r="DA59">
        <v>0</v>
      </c>
      <c r="DB59">
        <v>0</v>
      </c>
      <c r="DC59">
        <v>0</v>
      </c>
      <c r="DD59">
        <v>652.9</v>
      </c>
      <c r="DE59">
        <v>0</v>
      </c>
      <c r="DF59">
        <v>0</v>
      </c>
      <c r="DG59">
        <v>521.20000000000005</v>
      </c>
      <c r="DH59">
        <v>0</v>
      </c>
      <c r="DI59">
        <v>0</v>
      </c>
      <c r="DJ59">
        <v>251.9</v>
      </c>
      <c r="DK59">
        <v>0</v>
      </c>
      <c r="DL59">
        <v>0</v>
      </c>
      <c r="DM59">
        <v>0</v>
      </c>
      <c r="DN59">
        <v>0.28999999999999998</v>
      </c>
      <c r="DO59">
        <v>0</v>
      </c>
      <c r="DP59">
        <v>0</v>
      </c>
      <c r="DQ59">
        <v>0</v>
      </c>
    </row>
    <row r="60" spans="1:121" hidden="1">
      <c r="A60" t="s">
        <v>542</v>
      </c>
      <c r="B60">
        <v>2040</v>
      </c>
      <c r="C60">
        <v>13213629</v>
      </c>
      <c r="D60">
        <v>1009724.7</v>
      </c>
      <c r="E60">
        <v>0</v>
      </c>
      <c r="F60">
        <v>120670.6</v>
      </c>
      <c r="G60">
        <v>14344023.800000001</v>
      </c>
      <c r="H60">
        <v>12738526.699999999</v>
      </c>
      <c r="I60">
        <v>12671228.1</v>
      </c>
      <c r="J60" s="156">
        <v>13931501</v>
      </c>
      <c r="K60" s="168">
        <v>5034496.5</v>
      </c>
      <c r="L60">
        <v>3.5900000000000001E-2</v>
      </c>
      <c r="M60">
        <v>5.3999999999999999E-2</v>
      </c>
      <c r="N60">
        <v>0.14599999999999999</v>
      </c>
      <c r="O60">
        <v>96875.47</v>
      </c>
      <c r="P60">
        <v>3390.9</v>
      </c>
      <c r="Q60">
        <v>0.47</v>
      </c>
      <c r="R60">
        <v>0.66</v>
      </c>
      <c r="S60">
        <v>216.6</v>
      </c>
      <c r="T60">
        <v>4.0999999999999996</v>
      </c>
      <c r="U60">
        <v>0.42</v>
      </c>
      <c r="V60">
        <v>25.8</v>
      </c>
      <c r="W60">
        <v>1127.4000000000001</v>
      </c>
      <c r="X60">
        <v>0.1</v>
      </c>
      <c r="Y60">
        <v>216.8</v>
      </c>
      <c r="Z60">
        <v>59.4</v>
      </c>
      <c r="AA60">
        <v>276.2</v>
      </c>
      <c r="AB60">
        <v>145.4</v>
      </c>
      <c r="AC60">
        <v>3.2</v>
      </c>
      <c r="AD60">
        <v>0.35</v>
      </c>
      <c r="AE60">
        <v>18.600000000000001</v>
      </c>
      <c r="AF60">
        <v>747.7</v>
      </c>
      <c r="AG60">
        <v>0.1</v>
      </c>
      <c r="AH60">
        <v>145.6</v>
      </c>
      <c r="AI60">
        <v>40.9</v>
      </c>
      <c r="AJ60">
        <v>186.5</v>
      </c>
      <c r="AK60">
        <v>345.5</v>
      </c>
      <c r="AL60">
        <v>16.2</v>
      </c>
      <c r="AM60">
        <v>2.16</v>
      </c>
      <c r="AN60">
        <v>32.200000000000003</v>
      </c>
      <c r="AO60">
        <v>1493.8</v>
      </c>
      <c r="AP60">
        <v>0.16</v>
      </c>
      <c r="AQ60">
        <v>346.6</v>
      </c>
      <c r="AR60">
        <v>76.7</v>
      </c>
      <c r="AS60">
        <v>423.3</v>
      </c>
      <c r="AT60">
        <v>488.2</v>
      </c>
      <c r="AU60">
        <v>24.9</v>
      </c>
      <c r="AV60">
        <v>3.39</v>
      </c>
      <c r="AW60">
        <v>44.6</v>
      </c>
      <c r="AX60">
        <v>2012.2</v>
      </c>
      <c r="AY60">
        <v>0.27</v>
      </c>
      <c r="AZ60">
        <v>489.9</v>
      </c>
      <c r="BA60">
        <v>104.7</v>
      </c>
      <c r="BB60">
        <v>594.6</v>
      </c>
      <c r="BC60">
        <v>1151910.5</v>
      </c>
      <c r="BD60">
        <v>21.9</v>
      </c>
      <c r="BE60">
        <v>2.2000000000000002</v>
      </c>
      <c r="BF60">
        <v>137375.5</v>
      </c>
      <c r="BG60">
        <v>5996.6</v>
      </c>
      <c r="BH60">
        <v>0.5</v>
      </c>
      <c r="BI60">
        <v>1153170.5</v>
      </c>
      <c r="BJ60">
        <v>316216.5</v>
      </c>
      <c r="BK60">
        <v>1469387</v>
      </c>
      <c r="BL60">
        <v>0</v>
      </c>
      <c r="BM60">
        <v>21.58</v>
      </c>
      <c r="BN60">
        <v>20.75</v>
      </c>
      <c r="BO60">
        <v>0</v>
      </c>
      <c r="BP60">
        <v>42.33</v>
      </c>
      <c r="BQ60">
        <v>23.56</v>
      </c>
      <c r="BR60">
        <v>24.31</v>
      </c>
      <c r="BS60">
        <v>0</v>
      </c>
      <c r="BT60">
        <v>47.86</v>
      </c>
      <c r="BU60">
        <v>5420320</v>
      </c>
      <c r="BV60">
        <v>1672795.8</v>
      </c>
      <c r="BW60">
        <v>856374.6</v>
      </c>
      <c r="BX60">
        <v>40288.400000000001</v>
      </c>
      <c r="BY60">
        <v>0</v>
      </c>
      <c r="BZ60">
        <v>0</v>
      </c>
      <c r="CA60">
        <v>0</v>
      </c>
      <c r="CB60">
        <v>0</v>
      </c>
      <c r="CC60">
        <v>0</v>
      </c>
      <c r="CD60">
        <v>691743.2</v>
      </c>
      <c r="CE60">
        <v>2834549.8</v>
      </c>
      <c r="CF60">
        <v>0</v>
      </c>
      <c r="CG60">
        <v>7438.3</v>
      </c>
      <c r="CH60">
        <v>0</v>
      </c>
      <c r="CI60">
        <v>0</v>
      </c>
      <c r="CJ60">
        <v>0</v>
      </c>
      <c r="CK60">
        <v>8873.5</v>
      </c>
      <c r="CL60">
        <v>0</v>
      </c>
      <c r="CM60">
        <v>0</v>
      </c>
      <c r="CN60">
        <v>981052.5</v>
      </c>
      <c r="CO60">
        <v>0</v>
      </c>
      <c r="CP60">
        <v>0</v>
      </c>
      <c r="CQ60">
        <v>907.8</v>
      </c>
      <c r="CR60">
        <v>10</v>
      </c>
      <c r="CS60">
        <v>0</v>
      </c>
      <c r="CT60">
        <v>0</v>
      </c>
      <c r="CU60">
        <v>0</v>
      </c>
      <c r="CV60">
        <v>0</v>
      </c>
      <c r="CW60">
        <v>513.9</v>
      </c>
      <c r="CX60">
        <v>1489</v>
      </c>
      <c r="CY60">
        <v>0</v>
      </c>
      <c r="CZ60">
        <v>186.4</v>
      </c>
      <c r="DA60">
        <v>0</v>
      </c>
      <c r="DB60">
        <v>0</v>
      </c>
      <c r="DC60">
        <v>0</v>
      </c>
      <c r="DD60">
        <v>652.9</v>
      </c>
      <c r="DE60">
        <v>0</v>
      </c>
      <c r="DF60">
        <v>0</v>
      </c>
      <c r="DG60">
        <v>521.79999999999995</v>
      </c>
      <c r="DH60">
        <v>0</v>
      </c>
      <c r="DI60">
        <v>0</v>
      </c>
      <c r="DJ60">
        <v>2544.9</v>
      </c>
      <c r="DK60">
        <v>0</v>
      </c>
      <c r="DL60">
        <v>0</v>
      </c>
      <c r="DM60">
        <v>0</v>
      </c>
      <c r="DN60">
        <v>0.32</v>
      </c>
      <c r="DO60">
        <v>0</v>
      </c>
      <c r="DP60">
        <v>0</v>
      </c>
      <c r="DQ60">
        <v>0</v>
      </c>
    </row>
    <row r="61" spans="1:121" hidden="1">
      <c r="A61" t="s">
        <v>542</v>
      </c>
      <c r="B61">
        <v>2045</v>
      </c>
      <c r="C61">
        <v>13666422</v>
      </c>
      <c r="D61">
        <v>1088470.3999999999</v>
      </c>
      <c r="E61">
        <v>0</v>
      </c>
      <c r="F61">
        <v>125879.4</v>
      </c>
      <c r="G61">
        <v>14880771.6</v>
      </c>
      <c r="H61">
        <v>13175041.199999999</v>
      </c>
      <c r="I61">
        <v>13216890.4</v>
      </c>
      <c r="J61" s="156">
        <v>14519757</v>
      </c>
      <c r="K61" s="168">
        <v>5331825</v>
      </c>
      <c r="L61">
        <v>3.5900000000000001E-2</v>
      </c>
      <c r="M61">
        <v>5.3900000000000003E-2</v>
      </c>
      <c r="N61">
        <v>0.14599999999999999</v>
      </c>
      <c r="O61">
        <v>96897.05</v>
      </c>
      <c r="P61">
        <v>3541.6</v>
      </c>
      <c r="Q61">
        <v>0.46</v>
      </c>
      <c r="R61">
        <v>0.64</v>
      </c>
      <c r="S61">
        <v>227.1</v>
      </c>
      <c r="T61">
        <v>4.3</v>
      </c>
      <c r="U61">
        <v>0.43</v>
      </c>
      <c r="V61">
        <v>27</v>
      </c>
      <c r="W61">
        <v>1186.7</v>
      </c>
      <c r="X61">
        <v>0.1</v>
      </c>
      <c r="Y61">
        <v>227.4</v>
      </c>
      <c r="Z61">
        <v>62.4</v>
      </c>
      <c r="AA61">
        <v>289.8</v>
      </c>
      <c r="AB61">
        <v>154.4</v>
      </c>
      <c r="AC61">
        <v>3.3</v>
      </c>
      <c r="AD61">
        <v>0.35</v>
      </c>
      <c r="AE61">
        <v>19.7</v>
      </c>
      <c r="AF61">
        <v>798.1</v>
      </c>
      <c r="AG61">
        <v>0.1</v>
      </c>
      <c r="AH61">
        <v>154.6</v>
      </c>
      <c r="AI61">
        <v>43.5</v>
      </c>
      <c r="AJ61">
        <v>198.2</v>
      </c>
      <c r="AK61">
        <v>338.9</v>
      </c>
      <c r="AL61">
        <v>12.9</v>
      </c>
      <c r="AM61">
        <v>1.66</v>
      </c>
      <c r="AN61">
        <v>34.299999999999997</v>
      </c>
      <c r="AO61">
        <v>1560.1</v>
      </c>
      <c r="AP61">
        <v>0.16</v>
      </c>
      <c r="AQ61">
        <v>339.7</v>
      </c>
      <c r="AR61">
        <v>80.900000000000006</v>
      </c>
      <c r="AS61">
        <v>420.6</v>
      </c>
      <c r="AT61">
        <v>497.5</v>
      </c>
      <c r="AU61">
        <v>24.5</v>
      </c>
      <c r="AV61">
        <v>3.3</v>
      </c>
      <c r="AW61">
        <v>46.5</v>
      </c>
      <c r="AX61">
        <v>2092.3000000000002</v>
      </c>
      <c r="AY61">
        <v>0.26</v>
      </c>
      <c r="AZ61">
        <v>499.1</v>
      </c>
      <c r="BA61">
        <v>109</v>
      </c>
      <c r="BB61">
        <v>608.1</v>
      </c>
      <c r="BC61">
        <v>1260644.8</v>
      </c>
      <c r="BD61">
        <v>23.8</v>
      </c>
      <c r="BE61">
        <v>2.4</v>
      </c>
      <c r="BF61">
        <v>150134</v>
      </c>
      <c r="BG61">
        <v>6585.9</v>
      </c>
      <c r="BH61">
        <v>0.6</v>
      </c>
      <c r="BI61">
        <v>1262006.8999999999</v>
      </c>
      <c r="BJ61">
        <v>346547.5</v>
      </c>
      <c r="BK61">
        <v>1608554.4</v>
      </c>
      <c r="BL61">
        <v>0</v>
      </c>
      <c r="BM61">
        <v>21.48</v>
      </c>
      <c r="BN61">
        <v>20.6</v>
      </c>
      <c r="BO61">
        <v>0</v>
      </c>
      <c r="BP61">
        <v>42.08</v>
      </c>
      <c r="BQ61">
        <v>23.35</v>
      </c>
      <c r="BR61">
        <v>24.2</v>
      </c>
      <c r="BS61">
        <v>0</v>
      </c>
      <c r="BT61">
        <v>47.55</v>
      </c>
      <c r="BU61">
        <v>5672824</v>
      </c>
      <c r="BV61">
        <v>1663881.2</v>
      </c>
      <c r="BW61">
        <v>925339.8</v>
      </c>
      <c r="BX61">
        <v>41192.300000000003</v>
      </c>
      <c r="BY61">
        <v>0</v>
      </c>
      <c r="BZ61">
        <v>0</v>
      </c>
      <c r="CA61">
        <v>0</v>
      </c>
      <c r="CB61">
        <v>0</v>
      </c>
      <c r="CC61">
        <v>0</v>
      </c>
      <c r="CD61">
        <v>710656.8</v>
      </c>
      <c r="CE61">
        <v>2776520.2</v>
      </c>
      <c r="CF61">
        <v>0</v>
      </c>
      <c r="CG61">
        <v>263625</v>
      </c>
      <c r="CH61">
        <v>0</v>
      </c>
      <c r="CI61">
        <v>0</v>
      </c>
      <c r="CJ61">
        <v>0</v>
      </c>
      <c r="CK61">
        <v>2265.1</v>
      </c>
      <c r="CL61">
        <v>0</v>
      </c>
      <c r="CM61">
        <v>0</v>
      </c>
      <c r="CN61">
        <v>953224.5</v>
      </c>
      <c r="CO61">
        <v>0</v>
      </c>
      <c r="CP61">
        <v>0</v>
      </c>
      <c r="CQ61">
        <v>924.2</v>
      </c>
      <c r="CR61">
        <v>10</v>
      </c>
      <c r="CS61">
        <v>0</v>
      </c>
      <c r="CT61">
        <v>0</v>
      </c>
      <c r="CU61">
        <v>0</v>
      </c>
      <c r="CV61">
        <v>0</v>
      </c>
      <c r="CW61">
        <v>542.79999999999995</v>
      </c>
      <c r="CX61">
        <v>1237</v>
      </c>
      <c r="CY61">
        <v>0</v>
      </c>
      <c r="CZ61">
        <v>780.4</v>
      </c>
      <c r="DA61">
        <v>0</v>
      </c>
      <c r="DB61">
        <v>0</v>
      </c>
      <c r="DC61">
        <v>0</v>
      </c>
      <c r="DD61">
        <v>478.9</v>
      </c>
      <c r="DE61">
        <v>0</v>
      </c>
      <c r="DF61">
        <v>0</v>
      </c>
      <c r="DG61">
        <v>515.4</v>
      </c>
      <c r="DH61">
        <v>0</v>
      </c>
      <c r="DI61">
        <v>0</v>
      </c>
      <c r="DJ61">
        <v>2635.1</v>
      </c>
      <c r="DK61">
        <v>0</v>
      </c>
      <c r="DL61">
        <v>0</v>
      </c>
      <c r="DM61">
        <v>0</v>
      </c>
      <c r="DN61">
        <v>0.32</v>
      </c>
      <c r="DO61">
        <v>0</v>
      </c>
      <c r="DP61">
        <v>0</v>
      </c>
      <c r="DQ61">
        <v>0</v>
      </c>
    </row>
    <row r="62" spans="1:121" hidden="1">
      <c r="A62" t="s">
        <v>542</v>
      </c>
      <c r="B62">
        <v>2050</v>
      </c>
      <c r="C62">
        <v>14120499</v>
      </c>
      <c r="D62">
        <v>1063701.8</v>
      </c>
      <c r="E62">
        <v>0</v>
      </c>
      <c r="F62">
        <v>121025.4</v>
      </c>
      <c r="G62">
        <v>15305226.4</v>
      </c>
      <c r="H62">
        <v>13612789.4</v>
      </c>
      <c r="I62">
        <v>13660993.300000001</v>
      </c>
      <c r="J62" s="156">
        <v>13680406</v>
      </c>
      <c r="K62" s="168">
        <v>5343098.5</v>
      </c>
      <c r="L62">
        <v>3.5900000000000001E-2</v>
      </c>
      <c r="M62">
        <v>5.3900000000000003E-2</v>
      </c>
      <c r="N62">
        <v>0.14599999999999999</v>
      </c>
      <c r="O62">
        <v>95290.07</v>
      </c>
      <c r="P62">
        <v>3674.1</v>
      </c>
      <c r="Q62">
        <v>0.37</v>
      </c>
      <c r="R62">
        <v>0.61</v>
      </c>
      <c r="S62">
        <v>302.2</v>
      </c>
      <c r="T62">
        <v>5.7</v>
      </c>
      <c r="U62">
        <v>0.56999999999999995</v>
      </c>
      <c r="V62">
        <v>35.9</v>
      </c>
      <c r="W62">
        <v>1580.1</v>
      </c>
      <c r="X62">
        <v>0.13</v>
      </c>
      <c r="Y62">
        <v>302.5</v>
      </c>
      <c r="Z62">
        <v>83</v>
      </c>
      <c r="AA62">
        <v>385.5</v>
      </c>
      <c r="AB62">
        <v>181</v>
      </c>
      <c r="AC62">
        <v>3.5</v>
      </c>
      <c r="AD62">
        <v>0.36</v>
      </c>
      <c r="AE62">
        <v>22.9</v>
      </c>
      <c r="AF62">
        <v>945.9</v>
      </c>
      <c r="AG62">
        <v>0.11</v>
      </c>
      <c r="AH62">
        <v>181.2</v>
      </c>
      <c r="AI62">
        <v>51.2</v>
      </c>
      <c r="AJ62">
        <v>232.4</v>
      </c>
      <c r="AK62">
        <v>327</v>
      </c>
      <c r="AL62">
        <v>9.9</v>
      </c>
      <c r="AM62">
        <v>1.2</v>
      </c>
      <c r="AN62">
        <v>35.5</v>
      </c>
      <c r="AO62">
        <v>1587.6</v>
      </c>
      <c r="AP62">
        <v>0.15</v>
      </c>
      <c r="AQ62">
        <v>327.60000000000002</v>
      </c>
      <c r="AR62">
        <v>82.9</v>
      </c>
      <c r="AS62">
        <v>410.5</v>
      </c>
      <c r="AT62">
        <v>487.7</v>
      </c>
      <c r="AU62">
        <v>19.3</v>
      </c>
      <c r="AV62">
        <v>2.5099999999999998</v>
      </c>
      <c r="AW62">
        <v>49.3</v>
      </c>
      <c r="AX62">
        <v>2209.4</v>
      </c>
      <c r="AY62">
        <v>0.25</v>
      </c>
      <c r="AZ62">
        <v>489</v>
      </c>
      <c r="BA62">
        <v>115.3</v>
      </c>
      <c r="BB62">
        <v>604.20000000000005</v>
      </c>
      <c r="BC62">
        <v>2059671.5</v>
      </c>
      <c r="BD62">
        <v>38.799999999999997</v>
      </c>
      <c r="BE62">
        <v>3.9</v>
      </c>
      <c r="BF62">
        <v>244498.2</v>
      </c>
      <c r="BG62">
        <v>10770.1</v>
      </c>
      <c r="BH62">
        <v>0.9</v>
      </c>
      <c r="BI62">
        <v>2061889.2</v>
      </c>
      <c r="BJ62">
        <v>565693.80000000005</v>
      </c>
      <c r="BK62">
        <v>2627583</v>
      </c>
      <c r="BL62">
        <v>0</v>
      </c>
      <c r="BM62">
        <v>22.24</v>
      </c>
      <c r="BN62">
        <v>20.420000000000002</v>
      </c>
      <c r="BO62">
        <v>0.52</v>
      </c>
      <c r="BP62">
        <v>43.18</v>
      </c>
      <c r="BQ62">
        <v>24.15</v>
      </c>
      <c r="BR62">
        <v>23.88</v>
      </c>
      <c r="BS62">
        <v>0.55000000000000004</v>
      </c>
      <c r="BT62">
        <v>48.58</v>
      </c>
      <c r="BU62">
        <v>6978242.5</v>
      </c>
      <c r="BV62">
        <v>1644233.1</v>
      </c>
      <c r="BW62">
        <v>912136.8</v>
      </c>
      <c r="BX62">
        <v>40484.9</v>
      </c>
      <c r="BY62">
        <v>0</v>
      </c>
      <c r="BZ62">
        <v>0</v>
      </c>
      <c r="CA62">
        <v>0</v>
      </c>
      <c r="CB62">
        <v>0</v>
      </c>
      <c r="CC62">
        <v>0</v>
      </c>
      <c r="CD62">
        <v>736697.2</v>
      </c>
      <c r="CE62">
        <v>2674117.2000000002</v>
      </c>
      <c r="CF62">
        <v>0</v>
      </c>
      <c r="CG62">
        <v>1706838.8</v>
      </c>
      <c r="CH62">
        <v>0</v>
      </c>
      <c r="CI62">
        <v>0</v>
      </c>
      <c r="CJ62">
        <v>0</v>
      </c>
      <c r="CK62">
        <v>431.6</v>
      </c>
      <c r="CL62">
        <v>0</v>
      </c>
      <c r="CM62">
        <v>0</v>
      </c>
      <c r="CN62">
        <v>907535.9</v>
      </c>
      <c r="CO62">
        <v>0</v>
      </c>
      <c r="CP62">
        <v>0</v>
      </c>
      <c r="CQ62">
        <v>862.7</v>
      </c>
      <c r="CR62">
        <v>10</v>
      </c>
      <c r="CS62">
        <v>0</v>
      </c>
      <c r="CT62">
        <v>0</v>
      </c>
      <c r="CU62">
        <v>0</v>
      </c>
      <c r="CV62">
        <v>0</v>
      </c>
      <c r="CW62">
        <v>577</v>
      </c>
      <c r="CX62">
        <v>924</v>
      </c>
      <c r="CY62">
        <v>0</v>
      </c>
      <c r="CZ62">
        <v>1729.7</v>
      </c>
      <c r="DA62">
        <v>0</v>
      </c>
      <c r="DB62">
        <v>0</v>
      </c>
      <c r="DC62">
        <v>0</v>
      </c>
      <c r="DD62">
        <v>28.9</v>
      </c>
      <c r="DE62">
        <v>0</v>
      </c>
      <c r="DF62">
        <v>0</v>
      </c>
      <c r="DG62">
        <v>507.8</v>
      </c>
      <c r="DH62">
        <v>0</v>
      </c>
      <c r="DI62">
        <v>0</v>
      </c>
      <c r="DJ62">
        <v>2389.1999999999998</v>
      </c>
      <c r="DK62">
        <v>0</v>
      </c>
      <c r="DL62">
        <v>0</v>
      </c>
      <c r="DM62">
        <v>1.8</v>
      </c>
      <c r="DN62">
        <v>0.32</v>
      </c>
      <c r="DO62">
        <v>0</v>
      </c>
      <c r="DP62">
        <v>0</v>
      </c>
      <c r="DQ62">
        <v>0</v>
      </c>
    </row>
    <row r="63" spans="1:121" hidden="1">
      <c r="A63" t="s">
        <v>543</v>
      </c>
      <c r="B63">
        <v>2024</v>
      </c>
      <c r="C63">
        <v>249849980</v>
      </c>
      <c r="D63">
        <v>465445.9</v>
      </c>
      <c r="E63">
        <v>0</v>
      </c>
      <c r="F63">
        <v>1257940.3</v>
      </c>
      <c r="G63">
        <v>251573369.5</v>
      </c>
      <c r="H63">
        <v>240870792.69999999</v>
      </c>
      <c r="I63">
        <v>199603710.90000001</v>
      </c>
      <c r="J63" s="156">
        <v>48279480</v>
      </c>
      <c r="K63" s="168">
        <v>36302692</v>
      </c>
      <c r="L63">
        <v>3.5900000000000001E-2</v>
      </c>
      <c r="M63">
        <v>5.3900000000000003E-2</v>
      </c>
      <c r="N63">
        <v>0.15</v>
      </c>
      <c r="O63">
        <v>9059.0400000000009</v>
      </c>
      <c r="P63">
        <v>56445.9</v>
      </c>
      <c r="Q63">
        <v>0.36</v>
      </c>
      <c r="R63">
        <v>0.36</v>
      </c>
      <c r="S63">
        <v>286.89999999999998</v>
      </c>
      <c r="T63">
        <v>11.9</v>
      </c>
      <c r="U63">
        <v>1.54</v>
      </c>
      <c r="V63">
        <v>30</v>
      </c>
      <c r="W63">
        <v>1299.8</v>
      </c>
      <c r="X63">
        <v>0.16</v>
      </c>
      <c r="Y63">
        <v>287.7</v>
      </c>
      <c r="Z63">
        <v>68.8</v>
      </c>
      <c r="AA63">
        <v>356.5</v>
      </c>
      <c r="AB63">
        <v>300.2</v>
      </c>
      <c r="AC63">
        <v>12.6</v>
      </c>
      <c r="AD63">
        <v>1.64</v>
      </c>
      <c r="AE63">
        <v>31.4</v>
      </c>
      <c r="AF63">
        <v>1354.7</v>
      </c>
      <c r="AG63">
        <v>0.17</v>
      </c>
      <c r="AH63">
        <v>301.10000000000002</v>
      </c>
      <c r="AI63">
        <v>71.8</v>
      </c>
      <c r="AJ63">
        <v>372.8</v>
      </c>
      <c r="AK63">
        <v>238.1</v>
      </c>
      <c r="AL63">
        <v>11.3</v>
      </c>
      <c r="AM63">
        <v>1.54</v>
      </c>
      <c r="AN63">
        <v>22.3</v>
      </c>
      <c r="AO63">
        <v>997.8</v>
      </c>
      <c r="AP63">
        <v>0.13</v>
      </c>
      <c r="AQ63">
        <v>238.9</v>
      </c>
      <c r="AR63">
        <v>52.1</v>
      </c>
      <c r="AS63">
        <v>291</v>
      </c>
      <c r="AT63">
        <v>654</v>
      </c>
      <c r="AU63">
        <v>43</v>
      </c>
      <c r="AV63">
        <v>6.08</v>
      </c>
      <c r="AW63">
        <v>50.9</v>
      </c>
      <c r="AX63">
        <v>2343.4</v>
      </c>
      <c r="AY63">
        <v>0.38</v>
      </c>
      <c r="AZ63">
        <v>656.9</v>
      </c>
      <c r="BA63">
        <v>120.9</v>
      </c>
      <c r="BB63">
        <v>777.8</v>
      </c>
      <c r="BC63">
        <v>68354947.599999994</v>
      </c>
      <c r="BD63">
        <v>2821.7</v>
      </c>
      <c r="BE63">
        <v>365.5</v>
      </c>
      <c r="BF63">
        <v>7156729.4000000004</v>
      </c>
      <c r="BG63">
        <v>309789.2</v>
      </c>
      <c r="BH63">
        <v>37.6</v>
      </c>
      <c r="BI63">
        <v>68538821.799999997</v>
      </c>
      <c r="BJ63">
        <v>16398720</v>
      </c>
      <c r="BK63">
        <v>84937541.799999997</v>
      </c>
      <c r="BL63">
        <v>0</v>
      </c>
      <c r="BM63">
        <v>31.84</v>
      </c>
      <c r="BN63">
        <v>1.75</v>
      </c>
      <c r="BO63">
        <v>0</v>
      </c>
      <c r="BP63">
        <v>33.590000000000003</v>
      </c>
      <c r="BQ63">
        <v>33.71</v>
      </c>
      <c r="BR63">
        <v>1.89</v>
      </c>
      <c r="BS63">
        <v>0</v>
      </c>
      <c r="BT63">
        <v>35.6</v>
      </c>
      <c r="BU63">
        <v>239514340</v>
      </c>
      <c r="BV63">
        <v>51969660</v>
      </c>
      <c r="BW63">
        <v>395636.5</v>
      </c>
      <c r="BX63">
        <v>4058194.5</v>
      </c>
      <c r="BY63">
        <v>0</v>
      </c>
      <c r="BZ63">
        <v>0</v>
      </c>
      <c r="CA63">
        <v>15368901</v>
      </c>
      <c r="CB63">
        <v>0</v>
      </c>
      <c r="CC63">
        <v>0</v>
      </c>
      <c r="CD63">
        <v>2992187</v>
      </c>
      <c r="CE63">
        <v>137555170</v>
      </c>
      <c r="CF63">
        <v>0</v>
      </c>
      <c r="CG63">
        <v>722766.8</v>
      </c>
      <c r="CH63">
        <v>0</v>
      </c>
      <c r="CI63">
        <v>216461.9</v>
      </c>
      <c r="CJ63">
        <v>29227546</v>
      </c>
      <c r="CK63">
        <v>0</v>
      </c>
      <c r="CL63">
        <v>0</v>
      </c>
      <c r="CM63">
        <v>0</v>
      </c>
      <c r="CN63">
        <v>48977470</v>
      </c>
      <c r="CO63">
        <v>0</v>
      </c>
      <c r="CP63">
        <v>0</v>
      </c>
      <c r="CQ63">
        <v>498</v>
      </c>
      <c r="CR63">
        <v>760.3</v>
      </c>
      <c r="CS63">
        <v>0</v>
      </c>
      <c r="CT63">
        <v>5892</v>
      </c>
      <c r="CU63">
        <v>0</v>
      </c>
      <c r="CV63">
        <v>0</v>
      </c>
      <c r="CW63">
        <v>1957.3</v>
      </c>
      <c r="CX63">
        <v>33466</v>
      </c>
      <c r="CY63">
        <v>0</v>
      </c>
      <c r="CZ63">
        <v>6009.2</v>
      </c>
      <c r="DA63">
        <v>0</v>
      </c>
      <c r="DB63">
        <v>54.5</v>
      </c>
      <c r="DC63">
        <v>3666</v>
      </c>
      <c r="DD63">
        <v>0</v>
      </c>
      <c r="DE63">
        <v>0</v>
      </c>
      <c r="DF63">
        <v>0</v>
      </c>
      <c r="DG63">
        <v>20461.2</v>
      </c>
      <c r="DH63">
        <v>0</v>
      </c>
      <c r="DI63">
        <v>0</v>
      </c>
      <c r="DJ63">
        <v>1093.3</v>
      </c>
      <c r="DK63">
        <v>0</v>
      </c>
      <c r="DL63">
        <v>0</v>
      </c>
      <c r="DM63">
        <v>0</v>
      </c>
      <c r="DN63">
        <v>0</v>
      </c>
      <c r="DO63">
        <v>0</v>
      </c>
      <c r="DP63">
        <v>0</v>
      </c>
      <c r="DQ63">
        <v>0</v>
      </c>
    </row>
    <row r="64" spans="1:121" hidden="1">
      <c r="A64" t="s">
        <v>543</v>
      </c>
      <c r="B64">
        <v>2026</v>
      </c>
      <c r="C64">
        <v>255161220</v>
      </c>
      <c r="D64">
        <v>4208060.5</v>
      </c>
      <c r="E64">
        <v>0</v>
      </c>
      <c r="F64">
        <v>1301744.5</v>
      </c>
      <c r="G64">
        <v>260671017.90000001</v>
      </c>
      <c r="H64">
        <v>245991156.30000001</v>
      </c>
      <c r="I64">
        <v>169785728.5</v>
      </c>
      <c r="J64" s="156">
        <v>38605410</v>
      </c>
      <c r="K64" s="168">
        <v>38340540</v>
      </c>
      <c r="L64">
        <v>3.5900000000000001E-2</v>
      </c>
      <c r="M64">
        <v>5.3900000000000003E-2</v>
      </c>
      <c r="N64">
        <v>0.15</v>
      </c>
      <c r="O64">
        <v>38784.410000000003</v>
      </c>
      <c r="P64">
        <v>57714.5</v>
      </c>
      <c r="Q64">
        <v>0.49</v>
      </c>
      <c r="R64">
        <v>0.46</v>
      </c>
      <c r="S64">
        <v>226.9</v>
      </c>
      <c r="T64">
        <v>9.1999999999999993</v>
      </c>
      <c r="U64">
        <v>1.19</v>
      </c>
      <c r="V64">
        <v>24.1</v>
      </c>
      <c r="W64">
        <v>1033.5</v>
      </c>
      <c r="X64">
        <v>0.13</v>
      </c>
      <c r="Y64">
        <v>227.5</v>
      </c>
      <c r="Z64">
        <v>54.9</v>
      </c>
      <c r="AA64">
        <v>282.39999999999998</v>
      </c>
      <c r="AB64">
        <v>250.5</v>
      </c>
      <c r="AC64">
        <v>10.3</v>
      </c>
      <c r="AD64">
        <v>1.34</v>
      </c>
      <c r="AE64">
        <v>26.6</v>
      </c>
      <c r="AF64">
        <v>1136.5999999999999</v>
      </c>
      <c r="AG64">
        <v>0.15</v>
      </c>
      <c r="AH64">
        <v>251.2</v>
      </c>
      <c r="AI64">
        <v>60.5</v>
      </c>
      <c r="AJ64">
        <v>311.7</v>
      </c>
      <c r="AK64">
        <v>188.4</v>
      </c>
      <c r="AL64">
        <v>8.4</v>
      </c>
      <c r="AM64">
        <v>1.1200000000000001</v>
      </c>
      <c r="AN64">
        <v>18.100000000000001</v>
      </c>
      <c r="AO64">
        <v>813.9</v>
      </c>
      <c r="AP64">
        <v>0.1</v>
      </c>
      <c r="AQ64">
        <v>188.9</v>
      </c>
      <c r="AR64">
        <v>42.4</v>
      </c>
      <c r="AS64">
        <v>231.3</v>
      </c>
      <c r="AT64">
        <v>537.9</v>
      </c>
      <c r="AU64">
        <v>34</v>
      </c>
      <c r="AV64">
        <v>4.7699999999999996</v>
      </c>
      <c r="AW64">
        <v>43</v>
      </c>
      <c r="AX64">
        <v>1999.1</v>
      </c>
      <c r="AY64">
        <v>0.3</v>
      </c>
      <c r="AZ64">
        <v>540.20000000000005</v>
      </c>
      <c r="BA64">
        <v>102.6</v>
      </c>
      <c r="BB64">
        <v>642.79999999999995</v>
      </c>
      <c r="BC64">
        <v>58760397.600000001</v>
      </c>
      <c r="BD64">
        <v>2381.9</v>
      </c>
      <c r="BE64">
        <v>307.5</v>
      </c>
      <c r="BF64">
        <v>6240202.5999999996</v>
      </c>
      <c r="BG64">
        <v>267782.3</v>
      </c>
      <c r="BH64">
        <v>33</v>
      </c>
      <c r="BI64">
        <v>58915318.899999999</v>
      </c>
      <c r="BJ64">
        <v>14229133.199999999</v>
      </c>
      <c r="BK64">
        <v>73144452.099999994</v>
      </c>
      <c r="BL64">
        <v>0</v>
      </c>
      <c r="BM64">
        <v>26.46</v>
      </c>
      <c r="BN64">
        <v>7.38</v>
      </c>
      <c r="BO64">
        <v>0</v>
      </c>
      <c r="BP64">
        <v>33.840000000000003</v>
      </c>
      <c r="BQ64">
        <v>28.25</v>
      </c>
      <c r="BR64">
        <v>8.08</v>
      </c>
      <c r="BS64">
        <v>0</v>
      </c>
      <c r="BT64">
        <v>36.33</v>
      </c>
      <c r="BU64">
        <v>260335310</v>
      </c>
      <c r="BV64">
        <v>90885290</v>
      </c>
      <c r="BW64">
        <v>3596230.5</v>
      </c>
      <c r="BX64">
        <v>3856104.8</v>
      </c>
      <c r="BY64">
        <v>0</v>
      </c>
      <c r="BZ64">
        <v>0</v>
      </c>
      <c r="CA64">
        <v>12840486</v>
      </c>
      <c r="CB64">
        <v>0</v>
      </c>
      <c r="CC64">
        <v>0</v>
      </c>
      <c r="CD64">
        <v>4692662</v>
      </c>
      <c r="CE64">
        <v>120071660</v>
      </c>
      <c r="CF64">
        <v>0</v>
      </c>
      <c r="CG64">
        <v>705822.4</v>
      </c>
      <c r="CH64">
        <v>0</v>
      </c>
      <c r="CI64">
        <v>213767.2</v>
      </c>
      <c r="CJ64">
        <v>28165948</v>
      </c>
      <c r="CK64">
        <v>0</v>
      </c>
      <c r="CL64">
        <v>0</v>
      </c>
      <c r="CM64">
        <v>0</v>
      </c>
      <c r="CN64">
        <v>86192620</v>
      </c>
      <c r="CO64">
        <v>0</v>
      </c>
      <c r="CP64">
        <v>0</v>
      </c>
      <c r="CQ64">
        <v>2542.1</v>
      </c>
      <c r="CR64">
        <v>760.3</v>
      </c>
      <c r="CS64">
        <v>0</v>
      </c>
      <c r="CT64">
        <v>5817</v>
      </c>
      <c r="CU64">
        <v>0</v>
      </c>
      <c r="CV64">
        <v>0</v>
      </c>
      <c r="CW64">
        <v>3408.5</v>
      </c>
      <c r="CX64">
        <v>33466</v>
      </c>
      <c r="CY64">
        <v>0</v>
      </c>
      <c r="CZ64">
        <v>6009.2</v>
      </c>
      <c r="DA64">
        <v>0</v>
      </c>
      <c r="DB64">
        <v>54.5</v>
      </c>
      <c r="DC64">
        <v>3666</v>
      </c>
      <c r="DD64">
        <v>0</v>
      </c>
      <c r="DE64">
        <v>0</v>
      </c>
      <c r="DF64">
        <v>0</v>
      </c>
      <c r="DG64">
        <v>36526.1</v>
      </c>
      <c r="DH64">
        <v>0</v>
      </c>
      <c r="DI64">
        <v>0</v>
      </c>
      <c r="DJ64">
        <v>9589.1</v>
      </c>
      <c r="DK64">
        <v>0</v>
      </c>
      <c r="DL64">
        <v>0</v>
      </c>
      <c r="DM64">
        <v>0</v>
      </c>
      <c r="DN64">
        <v>0</v>
      </c>
      <c r="DO64">
        <v>0</v>
      </c>
      <c r="DP64">
        <v>0</v>
      </c>
      <c r="DQ64">
        <v>0</v>
      </c>
    </row>
    <row r="65" spans="1:121" hidden="1">
      <c r="A65" t="s">
        <v>543</v>
      </c>
      <c r="B65">
        <v>2028</v>
      </c>
      <c r="C65">
        <v>261894880</v>
      </c>
      <c r="D65">
        <v>8509912</v>
      </c>
      <c r="E65">
        <v>0</v>
      </c>
      <c r="F65">
        <v>1669482.1</v>
      </c>
      <c r="G65">
        <v>272074285.19999999</v>
      </c>
      <c r="H65">
        <v>252482851.19999999</v>
      </c>
      <c r="I65">
        <v>139690358</v>
      </c>
      <c r="J65" s="156">
        <v>49486264</v>
      </c>
      <c r="K65" s="168">
        <v>67733300</v>
      </c>
      <c r="L65">
        <v>3.5900000000000001E-2</v>
      </c>
      <c r="M65">
        <v>5.3900000000000003E-2</v>
      </c>
      <c r="N65">
        <v>0.15</v>
      </c>
      <c r="O65">
        <v>48614.97</v>
      </c>
      <c r="P65">
        <v>59360.7</v>
      </c>
      <c r="Q65">
        <v>0.59</v>
      </c>
      <c r="R65">
        <v>0.52</v>
      </c>
      <c r="S65">
        <v>172.1</v>
      </c>
      <c r="T65">
        <v>5.9</v>
      </c>
      <c r="U65">
        <v>0.73</v>
      </c>
      <c r="V65">
        <v>19.5</v>
      </c>
      <c r="W65">
        <v>820</v>
      </c>
      <c r="X65">
        <v>0.1</v>
      </c>
      <c r="Y65">
        <v>172.4</v>
      </c>
      <c r="Z65">
        <v>43.9</v>
      </c>
      <c r="AA65">
        <v>216.4</v>
      </c>
      <c r="AB65">
        <v>208.3</v>
      </c>
      <c r="AC65">
        <v>7.2</v>
      </c>
      <c r="AD65">
        <v>0.9</v>
      </c>
      <c r="AE65">
        <v>23.7</v>
      </c>
      <c r="AF65">
        <v>989.5</v>
      </c>
      <c r="AG65">
        <v>0.13</v>
      </c>
      <c r="AH65">
        <v>208.7</v>
      </c>
      <c r="AI65">
        <v>53.2</v>
      </c>
      <c r="AJ65">
        <v>261.89999999999998</v>
      </c>
      <c r="AK65">
        <v>141.4</v>
      </c>
      <c r="AL65">
        <v>4.5</v>
      </c>
      <c r="AM65">
        <v>0.55000000000000004</v>
      </c>
      <c r="AN65">
        <v>15.1</v>
      </c>
      <c r="AO65">
        <v>677.9</v>
      </c>
      <c r="AP65">
        <v>7.0000000000000007E-2</v>
      </c>
      <c r="AQ65">
        <v>141.69999999999999</v>
      </c>
      <c r="AR65">
        <v>35.4</v>
      </c>
      <c r="AS65">
        <v>177</v>
      </c>
      <c r="AT65">
        <v>460.3</v>
      </c>
      <c r="AU65">
        <v>27</v>
      </c>
      <c r="AV65">
        <v>3.76</v>
      </c>
      <c r="AW65">
        <v>39.1</v>
      </c>
      <c r="AX65">
        <v>1768.7</v>
      </c>
      <c r="AY65">
        <v>0.27</v>
      </c>
      <c r="AZ65">
        <v>462.1</v>
      </c>
      <c r="BA65">
        <v>91.9</v>
      </c>
      <c r="BB65">
        <v>554</v>
      </c>
      <c r="BC65">
        <v>49665396.5</v>
      </c>
      <c r="BD65">
        <v>1685.1</v>
      </c>
      <c r="BE65">
        <v>209.2</v>
      </c>
      <c r="BF65">
        <v>5625098.2999999998</v>
      </c>
      <c r="BG65">
        <v>236828.7</v>
      </c>
      <c r="BH65">
        <v>28.6</v>
      </c>
      <c r="BI65">
        <v>49772732.200000003</v>
      </c>
      <c r="BJ65">
        <v>12690390.9</v>
      </c>
      <c r="BK65">
        <v>62463123.100000001</v>
      </c>
      <c r="BL65">
        <v>0</v>
      </c>
      <c r="BM65">
        <v>22.43</v>
      </c>
      <c r="BN65">
        <v>9.14</v>
      </c>
      <c r="BO65">
        <v>0</v>
      </c>
      <c r="BP65">
        <v>31.57</v>
      </c>
      <c r="BQ65">
        <v>24.24</v>
      </c>
      <c r="BR65">
        <v>10.17</v>
      </c>
      <c r="BS65">
        <v>0</v>
      </c>
      <c r="BT65">
        <v>34.4</v>
      </c>
      <c r="BU65">
        <v>290353300</v>
      </c>
      <c r="BV65">
        <v>132383920</v>
      </c>
      <c r="BW65">
        <v>7292401.5</v>
      </c>
      <c r="BX65">
        <v>3607492.8</v>
      </c>
      <c r="BY65">
        <v>0</v>
      </c>
      <c r="BZ65">
        <v>0</v>
      </c>
      <c r="CA65">
        <v>7667393.5</v>
      </c>
      <c r="CB65">
        <v>0</v>
      </c>
      <c r="CC65">
        <v>0</v>
      </c>
      <c r="CD65">
        <v>7655811</v>
      </c>
      <c r="CE65">
        <v>110991630</v>
      </c>
      <c r="CF65">
        <v>0</v>
      </c>
      <c r="CG65">
        <v>675506</v>
      </c>
      <c r="CH65">
        <v>0</v>
      </c>
      <c r="CI65">
        <v>224774.9</v>
      </c>
      <c r="CJ65">
        <v>27510182</v>
      </c>
      <c r="CK65">
        <v>0</v>
      </c>
      <c r="CL65">
        <v>0</v>
      </c>
      <c r="CM65">
        <v>0</v>
      </c>
      <c r="CN65">
        <v>124728110</v>
      </c>
      <c r="CO65">
        <v>0</v>
      </c>
      <c r="CP65">
        <v>0</v>
      </c>
      <c r="CQ65">
        <v>4992.5</v>
      </c>
      <c r="CR65">
        <v>760.3</v>
      </c>
      <c r="CS65">
        <v>0</v>
      </c>
      <c r="CT65">
        <v>5817</v>
      </c>
      <c r="CU65">
        <v>0</v>
      </c>
      <c r="CV65">
        <v>0</v>
      </c>
      <c r="CW65">
        <v>5604.1</v>
      </c>
      <c r="CX65">
        <v>33466</v>
      </c>
      <c r="CY65">
        <v>0</v>
      </c>
      <c r="CZ65">
        <v>6009.2</v>
      </c>
      <c r="DA65">
        <v>0</v>
      </c>
      <c r="DB65">
        <v>57.5</v>
      </c>
      <c r="DC65">
        <v>3666</v>
      </c>
      <c r="DD65">
        <v>0</v>
      </c>
      <c r="DE65">
        <v>0</v>
      </c>
      <c r="DF65">
        <v>0</v>
      </c>
      <c r="DG65">
        <v>54310</v>
      </c>
      <c r="DH65">
        <v>0</v>
      </c>
      <c r="DI65">
        <v>0</v>
      </c>
      <c r="DJ65">
        <v>18900.099999999999</v>
      </c>
      <c r="DK65">
        <v>0</v>
      </c>
      <c r="DL65">
        <v>0</v>
      </c>
      <c r="DM65">
        <v>0</v>
      </c>
      <c r="DN65">
        <v>0</v>
      </c>
      <c r="DO65">
        <v>0</v>
      </c>
      <c r="DP65">
        <v>0</v>
      </c>
      <c r="DQ65">
        <v>0</v>
      </c>
    </row>
    <row r="66" spans="1:121" hidden="1">
      <c r="A66" t="s">
        <v>543</v>
      </c>
      <c r="B66">
        <v>2030</v>
      </c>
      <c r="C66">
        <v>269876500</v>
      </c>
      <c r="D66">
        <v>15309517</v>
      </c>
      <c r="E66">
        <v>0</v>
      </c>
      <c r="F66">
        <v>1787591.1</v>
      </c>
      <c r="G66">
        <v>286973633.19999999</v>
      </c>
      <c r="H66">
        <v>260177654.40000001</v>
      </c>
      <c r="I66">
        <v>135098271.59999999</v>
      </c>
      <c r="J66" s="156">
        <v>54439064</v>
      </c>
      <c r="K66" s="168">
        <v>69225350</v>
      </c>
      <c r="L66">
        <v>3.5900000000000001E-2</v>
      </c>
      <c r="M66">
        <v>5.3900000000000003E-2</v>
      </c>
      <c r="N66">
        <v>0.15</v>
      </c>
      <c r="O66">
        <v>51640.639999999999</v>
      </c>
      <c r="P66">
        <v>61058.2</v>
      </c>
      <c r="Q66">
        <v>0.65</v>
      </c>
      <c r="R66">
        <v>0.57999999999999996</v>
      </c>
      <c r="S66">
        <v>145.30000000000001</v>
      </c>
      <c r="T66">
        <v>4.8</v>
      </c>
      <c r="U66">
        <v>0.59</v>
      </c>
      <c r="V66">
        <v>16.8</v>
      </c>
      <c r="W66">
        <v>698.4</v>
      </c>
      <c r="X66">
        <v>0.09</v>
      </c>
      <c r="Y66">
        <v>145.6</v>
      </c>
      <c r="Z66">
        <v>37.6</v>
      </c>
      <c r="AA66">
        <v>183.2</v>
      </c>
      <c r="AB66">
        <v>181.6</v>
      </c>
      <c r="AC66">
        <v>6.1</v>
      </c>
      <c r="AD66">
        <v>0.76</v>
      </c>
      <c r="AE66">
        <v>21</v>
      </c>
      <c r="AF66">
        <v>867.3</v>
      </c>
      <c r="AG66">
        <v>0.11</v>
      </c>
      <c r="AH66">
        <v>182</v>
      </c>
      <c r="AI66">
        <v>46.9</v>
      </c>
      <c r="AJ66">
        <v>228.9</v>
      </c>
      <c r="AK66">
        <v>162.19999999999999</v>
      </c>
      <c r="AL66">
        <v>5.5</v>
      </c>
      <c r="AM66">
        <v>0.7</v>
      </c>
      <c r="AN66">
        <v>17</v>
      </c>
      <c r="AO66">
        <v>764.6</v>
      </c>
      <c r="AP66">
        <v>0.08</v>
      </c>
      <c r="AQ66">
        <v>162.5</v>
      </c>
      <c r="AR66">
        <v>39.799999999999997</v>
      </c>
      <c r="AS66">
        <v>202.3</v>
      </c>
      <c r="AT66">
        <v>425.3</v>
      </c>
      <c r="AU66">
        <v>25.6</v>
      </c>
      <c r="AV66">
        <v>3.56</v>
      </c>
      <c r="AW66">
        <v>35.299999999999997</v>
      </c>
      <c r="AX66">
        <v>1633.1</v>
      </c>
      <c r="AY66">
        <v>0.23</v>
      </c>
      <c r="AZ66">
        <v>427</v>
      </c>
      <c r="BA66">
        <v>84</v>
      </c>
      <c r="BB66">
        <v>511.1</v>
      </c>
      <c r="BC66">
        <v>43563041.600000001</v>
      </c>
      <c r="BD66">
        <v>1422.8</v>
      </c>
      <c r="BE66">
        <v>175</v>
      </c>
      <c r="BF66">
        <v>5027810.9000000004</v>
      </c>
      <c r="BG66">
        <v>209564.9</v>
      </c>
      <c r="BH66">
        <v>25.7</v>
      </c>
      <c r="BI66">
        <v>43653215.399999999</v>
      </c>
      <c r="BJ66">
        <v>11279861.9</v>
      </c>
      <c r="BK66">
        <v>54933077.299999997</v>
      </c>
      <c r="BL66">
        <v>0</v>
      </c>
      <c r="BM66">
        <v>20.77</v>
      </c>
      <c r="BN66">
        <v>9.57</v>
      </c>
      <c r="BO66">
        <v>0</v>
      </c>
      <c r="BP66">
        <v>30.34</v>
      </c>
      <c r="BQ66">
        <v>22.86</v>
      </c>
      <c r="BR66">
        <v>10.88</v>
      </c>
      <c r="BS66">
        <v>0</v>
      </c>
      <c r="BT66">
        <v>33.74</v>
      </c>
      <c r="BU66">
        <v>301807940</v>
      </c>
      <c r="BV66">
        <v>151875360</v>
      </c>
      <c r="BW66">
        <v>13047875</v>
      </c>
      <c r="BX66">
        <v>3434471.2</v>
      </c>
      <c r="BY66">
        <v>0</v>
      </c>
      <c r="BZ66">
        <v>0</v>
      </c>
      <c r="CA66">
        <v>6207236.5</v>
      </c>
      <c r="CB66">
        <v>0</v>
      </c>
      <c r="CC66">
        <v>0</v>
      </c>
      <c r="CD66">
        <v>11795187</v>
      </c>
      <c r="CE66">
        <v>99247130</v>
      </c>
      <c r="CF66">
        <v>0</v>
      </c>
      <c r="CG66">
        <v>661493.30000000005</v>
      </c>
      <c r="CH66">
        <v>0</v>
      </c>
      <c r="CI66">
        <v>223900.6</v>
      </c>
      <c r="CJ66">
        <v>27110458</v>
      </c>
      <c r="CK66">
        <v>0</v>
      </c>
      <c r="CL66">
        <v>0</v>
      </c>
      <c r="CM66">
        <v>0</v>
      </c>
      <c r="CN66">
        <v>140080180</v>
      </c>
      <c r="CO66">
        <v>0</v>
      </c>
      <c r="CP66">
        <v>0</v>
      </c>
      <c r="CQ66">
        <v>8286.7999999999993</v>
      </c>
      <c r="CR66">
        <v>760.3</v>
      </c>
      <c r="CS66">
        <v>0</v>
      </c>
      <c r="CT66">
        <v>5817</v>
      </c>
      <c r="CU66">
        <v>0</v>
      </c>
      <c r="CV66">
        <v>0</v>
      </c>
      <c r="CW66">
        <v>8804</v>
      </c>
      <c r="CX66">
        <v>32654.2</v>
      </c>
      <c r="CY66">
        <v>0</v>
      </c>
      <c r="CZ66">
        <v>6009.2</v>
      </c>
      <c r="DA66">
        <v>0</v>
      </c>
      <c r="DB66">
        <v>57.5</v>
      </c>
      <c r="DC66">
        <v>3666</v>
      </c>
      <c r="DD66">
        <v>0</v>
      </c>
      <c r="DE66">
        <v>0</v>
      </c>
      <c r="DF66">
        <v>0</v>
      </c>
      <c r="DG66">
        <v>61649</v>
      </c>
      <c r="DH66">
        <v>0</v>
      </c>
      <c r="DI66">
        <v>0</v>
      </c>
      <c r="DJ66">
        <v>34441.1</v>
      </c>
      <c r="DK66">
        <v>0</v>
      </c>
      <c r="DL66">
        <v>0</v>
      </c>
      <c r="DM66">
        <v>0</v>
      </c>
      <c r="DN66">
        <v>0</v>
      </c>
      <c r="DO66">
        <v>0</v>
      </c>
      <c r="DP66">
        <v>0</v>
      </c>
      <c r="DQ66">
        <v>0</v>
      </c>
    </row>
    <row r="67" spans="1:121" hidden="1">
      <c r="A67" t="s">
        <v>543</v>
      </c>
      <c r="B67">
        <v>2035</v>
      </c>
      <c r="C67">
        <v>291435620</v>
      </c>
      <c r="D67">
        <v>39155470</v>
      </c>
      <c r="E67">
        <v>0</v>
      </c>
      <c r="F67">
        <v>1553729.1</v>
      </c>
      <c r="G67">
        <v>332144806.10000002</v>
      </c>
      <c r="H67">
        <v>280961959.60000002</v>
      </c>
      <c r="I67">
        <v>139529976.09999999</v>
      </c>
      <c r="J67" s="156">
        <v>45453932</v>
      </c>
      <c r="K67" s="168">
        <v>57362988</v>
      </c>
      <c r="L67">
        <v>3.5900000000000001E-2</v>
      </c>
      <c r="M67">
        <v>5.3900000000000003E-2</v>
      </c>
      <c r="N67">
        <v>0.15</v>
      </c>
      <c r="O67">
        <v>78470.12</v>
      </c>
      <c r="P67">
        <v>67270.5</v>
      </c>
      <c r="Q67">
        <v>0.74</v>
      </c>
      <c r="R67">
        <v>0.68</v>
      </c>
      <c r="S67">
        <v>98.1</v>
      </c>
      <c r="T67">
        <v>2.4</v>
      </c>
      <c r="U67">
        <v>0.26</v>
      </c>
      <c r="V67">
        <v>12.3</v>
      </c>
      <c r="W67">
        <v>499.1</v>
      </c>
      <c r="X67">
        <v>0.06</v>
      </c>
      <c r="Y67">
        <v>98.2</v>
      </c>
      <c r="Z67">
        <v>27.2</v>
      </c>
      <c r="AA67">
        <v>125.5</v>
      </c>
      <c r="AB67">
        <v>131.5</v>
      </c>
      <c r="AC67">
        <v>3.5</v>
      </c>
      <c r="AD67">
        <v>0.41</v>
      </c>
      <c r="AE67">
        <v>16.399999999999999</v>
      </c>
      <c r="AF67">
        <v>658.3</v>
      </c>
      <c r="AG67">
        <v>0.09</v>
      </c>
      <c r="AH67">
        <v>131.69999999999999</v>
      </c>
      <c r="AI67">
        <v>36.1</v>
      </c>
      <c r="AJ67">
        <v>167.8</v>
      </c>
      <c r="AK67">
        <v>204.7</v>
      </c>
      <c r="AL67">
        <v>8.3000000000000007</v>
      </c>
      <c r="AM67">
        <v>1.08</v>
      </c>
      <c r="AN67">
        <v>20.2</v>
      </c>
      <c r="AO67">
        <v>924.7</v>
      </c>
      <c r="AP67">
        <v>0.1</v>
      </c>
      <c r="AQ67">
        <v>205.2</v>
      </c>
      <c r="AR67">
        <v>47.8</v>
      </c>
      <c r="AS67">
        <v>253</v>
      </c>
      <c r="AT67">
        <v>368.9</v>
      </c>
      <c r="AU67">
        <v>20.100000000000001</v>
      </c>
      <c r="AV67">
        <v>2.77</v>
      </c>
      <c r="AW67">
        <v>32.4</v>
      </c>
      <c r="AX67">
        <v>1476.6</v>
      </c>
      <c r="AY67">
        <v>0.2</v>
      </c>
      <c r="AZ67">
        <v>370.2</v>
      </c>
      <c r="BA67">
        <v>76.5</v>
      </c>
      <c r="BB67">
        <v>446.7</v>
      </c>
      <c r="BC67">
        <v>33507529.5</v>
      </c>
      <c r="BD67">
        <v>802</v>
      </c>
      <c r="BE67">
        <v>89.5</v>
      </c>
      <c r="BF67">
        <v>4216838.5999999996</v>
      </c>
      <c r="BG67">
        <v>170615.1</v>
      </c>
      <c r="BH67">
        <v>20.9</v>
      </c>
      <c r="BI67">
        <v>33555856.600000001</v>
      </c>
      <c r="BJ67">
        <v>9306878.4000000004</v>
      </c>
      <c r="BK67">
        <v>42862735</v>
      </c>
      <c r="BL67">
        <v>0</v>
      </c>
      <c r="BM67">
        <v>17.8</v>
      </c>
      <c r="BN67">
        <v>13.85</v>
      </c>
      <c r="BO67">
        <v>0</v>
      </c>
      <c r="BP67">
        <v>31.64</v>
      </c>
      <c r="BQ67">
        <v>20.69</v>
      </c>
      <c r="BR67">
        <v>16.91</v>
      </c>
      <c r="BS67">
        <v>0</v>
      </c>
      <c r="BT67">
        <v>37.6</v>
      </c>
      <c r="BU67">
        <v>344100350</v>
      </c>
      <c r="BV67">
        <v>192614830</v>
      </c>
      <c r="BW67">
        <v>33462204</v>
      </c>
      <c r="BX67">
        <v>3191141</v>
      </c>
      <c r="BY67">
        <v>0</v>
      </c>
      <c r="BZ67">
        <v>0</v>
      </c>
      <c r="CA67">
        <v>1852603.2</v>
      </c>
      <c r="CB67">
        <v>0</v>
      </c>
      <c r="CC67">
        <v>0</v>
      </c>
      <c r="CD67">
        <v>12942960</v>
      </c>
      <c r="CE67">
        <v>85425270</v>
      </c>
      <c r="CF67">
        <v>0</v>
      </c>
      <c r="CG67">
        <v>634947.30000000005</v>
      </c>
      <c r="CH67">
        <v>0</v>
      </c>
      <c r="CI67">
        <v>221980.4</v>
      </c>
      <c r="CJ67">
        <v>26697360</v>
      </c>
      <c r="CK67">
        <v>0</v>
      </c>
      <c r="CL67">
        <v>0</v>
      </c>
      <c r="CM67">
        <v>0</v>
      </c>
      <c r="CN67">
        <v>179671870</v>
      </c>
      <c r="CO67">
        <v>0</v>
      </c>
      <c r="CP67">
        <v>0</v>
      </c>
      <c r="CQ67">
        <v>16554.599999999999</v>
      </c>
      <c r="CR67">
        <v>760.3</v>
      </c>
      <c r="CS67">
        <v>0</v>
      </c>
      <c r="CT67">
        <v>5585</v>
      </c>
      <c r="CU67">
        <v>0</v>
      </c>
      <c r="CV67">
        <v>0</v>
      </c>
      <c r="CW67">
        <v>11735.1</v>
      </c>
      <c r="CX67">
        <v>32482.2</v>
      </c>
      <c r="CY67">
        <v>0</v>
      </c>
      <c r="CZ67">
        <v>5912.2</v>
      </c>
      <c r="DA67">
        <v>0</v>
      </c>
      <c r="DB67">
        <v>57.5</v>
      </c>
      <c r="DC67">
        <v>3666</v>
      </c>
      <c r="DD67">
        <v>0</v>
      </c>
      <c r="DE67">
        <v>0</v>
      </c>
      <c r="DF67">
        <v>0</v>
      </c>
      <c r="DG67">
        <v>84200.8</v>
      </c>
      <c r="DH67">
        <v>0</v>
      </c>
      <c r="DI67">
        <v>0</v>
      </c>
      <c r="DJ67">
        <v>94303.5</v>
      </c>
      <c r="DK67">
        <v>0</v>
      </c>
      <c r="DL67">
        <v>0</v>
      </c>
      <c r="DM67">
        <v>0</v>
      </c>
      <c r="DN67">
        <v>0</v>
      </c>
      <c r="DO67">
        <v>0</v>
      </c>
      <c r="DP67">
        <v>0</v>
      </c>
      <c r="DQ67">
        <v>0</v>
      </c>
    </row>
    <row r="68" spans="1:121" hidden="1">
      <c r="A68" t="s">
        <v>543</v>
      </c>
      <c r="B68">
        <v>2040</v>
      </c>
      <c r="C68">
        <v>315902460</v>
      </c>
      <c r="D68">
        <v>53469870</v>
      </c>
      <c r="E68">
        <v>0</v>
      </c>
      <c r="F68">
        <v>1584455.6</v>
      </c>
      <c r="G68">
        <v>370956787.89999998</v>
      </c>
      <c r="H68">
        <v>304549525</v>
      </c>
      <c r="I68">
        <v>162758173.30000001</v>
      </c>
      <c r="J68" s="156">
        <v>51597736</v>
      </c>
      <c r="K68" s="168">
        <v>50457348</v>
      </c>
      <c r="L68">
        <v>3.5900000000000001E-2</v>
      </c>
      <c r="M68">
        <v>5.3900000000000003E-2</v>
      </c>
      <c r="N68">
        <v>0.15</v>
      </c>
      <c r="O68">
        <v>72909.960000000006</v>
      </c>
      <c r="P68">
        <v>73379.3</v>
      </c>
      <c r="Q68">
        <v>0.77</v>
      </c>
      <c r="R68">
        <v>0.71</v>
      </c>
      <c r="S68">
        <v>88.3</v>
      </c>
      <c r="T68">
        <v>2</v>
      </c>
      <c r="U68">
        <v>0.22</v>
      </c>
      <c r="V68">
        <v>11.2</v>
      </c>
      <c r="W68">
        <v>452.9</v>
      </c>
      <c r="X68">
        <v>0.06</v>
      </c>
      <c r="Y68">
        <v>88.4</v>
      </c>
      <c r="Z68">
        <v>24.8</v>
      </c>
      <c r="AA68">
        <v>113.1</v>
      </c>
      <c r="AB68">
        <v>116.7</v>
      </c>
      <c r="AC68">
        <v>2.9</v>
      </c>
      <c r="AD68">
        <v>0.33</v>
      </c>
      <c r="AE68">
        <v>14.9</v>
      </c>
      <c r="AF68">
        <v>591.6</v>
      </c>
      <c r="AG68">
        <v>0.08</v>
      </c>
      <c r="AH68">
        <v>116.9</v>
      </c>
      <c r="AI68">
        <v>32.5</v>
      </c>
      <c r="AJ68">
        <v>149.4</v>
      </c>
      <c r="AK68">
        <v>246</v>
      </c>
      <c r="AL68">
        <v>10.6</v>
      </c>
      <c r="AM68">
        <v>1.38</v>
      </c>
      <c r="AN68">
        <v>23.8</v>
      </c>
      <c r="AO68">
        <v>1097</v>
      </c>
      <c r="AP68">
        <v>0.11</v>
      </c>
      <c r="AQ68">
        <v>246.7</v>
      </c>
      <c r="AR68">
        <v>56.5</v>
      </c>
      <c r="AS68">
        <v>303.2</v>
      </c>
      <c r="AT68">
        <v>351.5</v>
      </c>
      <c r="AU68">
        <v>16.8</v>
      </c>
      <c r="AV68">
        <v>2.2599999999999998</v>
      </c>
      <c r="AW68">
        <v>32.9</v>
      </c>
      <c r="AX68">
        <v>1494</v>
      </c>
      <c r="AY68">
        <v>0.18</v>
      </c>
      <c r="AZ68">
        <v>352.6</v>
      </c>
      <c r="BA68">
        <v>77.5</v>
      </c>
      <c r="BB68">
        <v>430.1</v>
      </c>
      <c r="BC68">
        <v>32380299</v>
      </c>
      <c r="BD68">
        <v>731.7</v>
      </c>
      <c r="BE68">
        <v>79.8</v>
      </c>
      <c r="BF68">
        <v>4131204.1</v>
      </c>
      <c r="BG68">
        <v>166280.4</v>
      </c>
      <c r="BH68">
        <v>20.399999999999999</v>
      </c>
      <c r="BI68">
        <v>32423880.899999999</v>
      </c>
      <c r="BJ68">
        <v>9091939.3000000007</v>
      </c>
      <c r="BK68">
        <v>41515820.100000001</v>
      </c>
      <c r="BL68">
        <v>0</v>
      </c>
      <c r="BM68">
        <v>17.61</v>
      </c>
      <c r="BN68">
        <v>12.76</v>
      </c>
      <c r="BO68">
        <v>0</v>
      </c>
      <c r="BP68">
        <v>30.37</v>
      </c>
      <c r="BQ68">
        <v>20.8</v>
      </c>
      <c r="BR68">
        <v>16.059999999999999</v>
      </c>
      <c r="BS68">
        <v>0</v>
      </c>
      <c r="BT68">
        <v>36.869999999999997</v>
      </c>
      <c r="BU68">
        <v>369867460</v>
      </c>
      <c r="BV68">
        <v>208198610</v>
      </c>
      <c r="BW68">
        <v>45495710</v>
      </c>
      <c r="BX68">
        <v>3253302.8</v>
      </c>
      <c r="BY68">
        <v>0</v>
      </c>
      <c r="BZ68">
        <v>0</v>
      </c>
      <c r="CA68">
        <v>1368786.4</v>
      </c>
      <c r="CB68">
        <v>0</v>
      </c>
      <c r="CC68">
        <v>0</v>
      </c>
      <c r="CD68">
        <v>13906299</v>
      </c>
      <c r="CE68">
        <v>83874024</v>
      </c>
      <c r="CF68">
        <v>0</v>
      </c>
      <c r="CG68">
        <v>602483</v>
      </c>
      <c r="CH68">
        <v>0</v>
      </c>
      <c r="CI68">
        <v>222336.6</v>
      </c>
      <c r="CJ68">
        <v>26852204</v>
      </c>
      <c r="CK68">
        <v>0</v>
      </c>
      <c r="CL68">
        <v>0</v>
      </c>
      <c r="CM68">
        <v>0</v>
      </c>
      <c r="CN68">
        <v>194292320</v>
      </c>
      <c r="CO68">
        <v>0</v>
      </c>
      <c r="CP68">
        <v>0</v>
      </c>
      <c r="CQ68">
        <v>23032.6</v>
      </c>
      <c r="CR68">
        <v>760.3</v>
      </c>
      <c r="CS68">
        <v>0</v>
      </c>
      <c r="CT68">
        <v>5585</v>
      </c>
      <c r="CU68">
        <v>0</v>
      </c>
      <c r="CV68">
        <v>0</v>
      </c>
      <c r="CW68">
        <v>12044.1</v>
      </c>
      <c r="CX68">
        <v>32482.2</v>
      </c>
      <c r="CY68">
        <v>0</v>
      </c>
      <c r="CZ68">
        <v>5912.2</v>
      </c>
      <c r="DA68">
        <v>0</v>
      </c>
      <c r="DB68">
        <v>57.5</v>
      </c>
      <c r="DC68">
        <v>3666</v>
      </c>
      <c r="DD68">
        <v>0</v>
      </c>
      <c r="DE68">
        <v>0</v>
      </c>
      <c r="DF68">
        <v>0</v>
      </c>
      <c r="DG68">
        <v>91926</v>
      </c>
      <c r="DH68">
        <v>0</v>
      </c>
      <c r="DI68">
        <v>0</v>
      </c>
      <c r="DJ68">
        <v>130379.7</v>
      </c>
      <c r="DK68">
        <v>0</v>
      </c>
      <c r="DL68">
        <v>0</v>
      </c>
      <c r="DM68">
        <v>0</v>
      </c>
      <c r="DN68">
        <v>0</v>
      </c>
      <c r="DO68">
        <v>0</v>
      </c>
      <c r="DP68">
        <v>0</v>
      </c>
      <c r="DQ68">
        <v>0</v>
      </c>
    </row>
    <row r="69" spans="1:121" hidden="1">
      <c r="A69" t="s">
        <v>543</v>
      </c>
      <c r="B69">
        <v>2045</v>
      </c>
      <c r="C69">
        <v>337651800</v>
      </c>
      <c r="D69">
        <v>71493970</v>
      </c>
      <c r="E69">
        <v>0</v>
      </c>
      <c r="F69">
        <v>1312429.1000000001</v>
      </c>
      <c r="G69">
        <v>410458205.80000001</v>
      </c>
      <c r="H69">
        <v>325517244.19999999</v>
      </c>
      <c r="I69">
        <v>183018992.80000001</v>
      </c>
      <c r="J69" s="156">
        <v>45477756</v>
      </c>
      <c r="K69" s="168">
        <v>35863492</v>
      </c>
      <c r="L69">
        <v>3.5900000000000001E-2</v>
      </c>
      <c r="M69">
        <v>5.3900000000000003E-2</v>
      </c>
      <c r="N69">
        <v>0.15</v>
      </c>
      <c r="O69">
        <v>78920.86</v>
      </c>
      <c r="P69">
        <v>79512</v>
      </c>
      <c r="Q69">
        <v>0.79</v>
      </c>
      <c r="R69">
        <v>0.74</v>
      </c>
      <c r="S69">
        <v>78.099999999999994</v>
      </c>
      <c r="T69">
        <v>1.7</v>
      </c>
      <c r="U69">
        <v>0.18</v>
      </c>
      <c r="V69">
        <v>9.9</v>
      </c>
      <c r="W69">
        <v>404</v>
      </c>
      <c r="X69">
        <v>0.05</v>
      </c>
      <c r="Y69">
        <v>78.2</v>
      </c>
      <c r="Z69">
        <v>22</v>
      </c>
      <c r="AA69">
        <v>100.2</v>
      </c>
      <c r="AB69">
        <v>104.2</v>
      </c>
      <c r="AC69">
        <v>2.4</v>
      </c>
      <c r="AD69">
        <v>0.26</v>
      </c>
      <c r="AE69">
        <v>13.3</v>
      </c>
      <c r="AF69">
        <v>534.70000000000005</v>
      </c>
      <c r="AG69">
        <v>7.0000000000000007E-2</v>
      </c>
      <c r="AH69">
        <v>104.3</v>
      </c>
      <c r="AI69">
        <v>29.3</v>
      </c>
      <c r="AJ69">
        <v>133.6</v>
      </c>
      <c r="AK69">
        <v>277.8</v>
      </c>
      <c r="AL69">
        <v>11.7</v>
      </c>
      <c r="AM69">
        <v>1.52</v>
      </c>
      <c r="AN69">
        <v>27.1</v>
      </c>
      <c r="AO69">
        <v>1248</v>
      </c>
      <c r="AP69">
        <v>0.13</v>
      </c>
      <c r="AQ69">
        <v>278.5</v>
      </c>
      <c r="AR69">
        <v>64.3</v>
      </c>
      <c r="AS69">
        <v>342.9</v>
      </c>
      <c r="AT69">
        <v>312.7</v>
      </c>
      <c r="AU69">
        <v>13.2</v>
      </c>
      <c r="AV69">
        <v>1.74</v>
      </c>
      <c r="AW69">
        <v>30.9</v>
      </c>
      <c r="AX69">
        <v>1389.5</v>
      </c>
      <c r="AY69">
        <v>0.16</v>
      </c>
      <c r="AZ69">
        <v>313.60000000000002</v>
      </c>
      <c r="BA69">
        <v>72.400000000000006</v>
      </c>
      <c r="BB69">
        <v>385.9</v>
      </c>
      <c r="BC69">
        <v>31052386.300000001</v>
      </c>
      <c r="BD69">
        <v>658.7</v>
      </c>
      <c r="BE69">
        <v>69.900000000000006</v>
      </c>
      <c r="BF69">
        <v>3956092.2</v>
      </c>
      <c r="BG69">
        <v>160777.70000000001</v>
      </c>
      <c r="BH69">
        <v>19.5</v>
      </c>
      <c r="BI69">
        <v>31091090.100000001</v>
      </c>
      <c r="BJ69">
        <v>8752593.3000000007</v>
      </c>
      <c r="BK69">
        <v>39843683.5</v>
      </c>
      <c r="BL69">
        <v>0</v>
      </c>
      <c r="BM69">
        <v>15.71</v>
      </c>
      <c r="BN69">
        <v>13.45</v>
      </c>
      <c r="BO69">
        <v>0</v>
      </c>
      <c r="BP69">
        <v>29.16</v>
      </c>
      <c r="BQ69">
        <v>19.170000000000002</v>
      </c>
      <c r="BR69">
        <v>17.55</v>
      </c>
      <c r="BS69">
        <v>0</v>
      </c>
      <c r="BT69">
        <v>36.72</v>
      </c>
      <c r="BU69">
        <v>400904350</v>
      </c>
      <c r="BV69">
        <v>227439200</v>
      </c>
      <c r="BW69">
        <v>60756268</v>
      </c>
      <c r="BX69">
        <v>2575368.2000000002</v>
      </c>
      <c r="BY69">
        <v>0</v>
      </c>
      <c r="BZ69">
        <v>0</v>
      </c>
      <c r="CA69">
        <v>876720.5</v>
      </c>
      <c r="CB69">
        <v>0</v>
      </c>
      <c r="CC69">
        <v>0</v>
      </c>
      <c r="CD69">
        <v>13040659</v>
      </c>
      <c r="CE69">
        <v>81891656</v>
      </c>
      <c r="CF69">
        <v>0</v>
      </c>
      <c r="CG69">
        <v>529765.80000000005</v>
      </c>
      <c r="CH69">
        <v>0</v>
      </c>
      <c r="CI69">
        <v>221678.3</v>
      </c>
      <c r="CJ69">
        <v>26613694</v>
      </c>
      <c r="CK69">
        <v>0</v>
      </c>
      <c r="CL69">
        <v>0</v>
      </c>
      <c r="CM69">
        <v>0</v>
      </c>
      <c r="CN69">
        <v>214398560</v>
      </c>
      <c r="CO69">
        <v>0</v>
      </c>
      <c r="CP69">
        <v>0</v>
      </c>
      <c r="CQ69">
        <v>29514.9</v>
      </c>
      <c r="CR69">
        <v>685.4</v>
      </c>
      <c r="CS69">
        <v>0</v>
      </c>
      <c r="CT69">
        <v>4993</v>
      </c>
      <c r="CU69">
        <v>0</v>
      </c>
      <c r="CV69">
        <v>0</v>
      </c>
      <c r="CW69">
        <v>12486.7</v>
      </c>
      <c r="CX69">
        <v>31915.1</v>
      </c>
      <c r="CY69">
        <v>0</v>
      </c>
      <c r="CZ69">
        <v>5912.2</v>
      </c>
      <c r="DA69">
        <v>0</v>
      </c>
      <c r="DB69">
        <v>57.5</v>
      </c>
      <c r="DC69">
        <v>3666</v>
      </c>
      <c r="DD69">
        <v>0</v>
      </c>
      <c r="DE69">
        <v>0</v>
      </c>
      <c r="DF69">
        <v>0</v>
      </c>
      <c r="DG69">
        <v>108715.9</v>
      </c>
      <c r="DH69">
        <v>0</v>
      </c>
      <c r="DI69">
        <v>0</v>
      </c>
      <c r="DJ69">
        <v>174757.8</v>
      </c>
      <c r="DK69">
        <v>0</v>
      </c>
      <c r="DL69">
        <v>0</v>
      </c>
      <c r="DM69">
        <v>0</v>
      </c>
      <c r="DN69">
        <v>0</v>
      </c>
      <c r="DO69">
        <v>0</v>
      </c>
      <c r="DP69">
        <v>0</v>
      </c>
      <c r="DQ69">
        <v>0</v>
      </c>
    </row>
    <row r="70" spans="1:121" hidden="1">
      <c r="A70" t="s">
        <v>543</v>
      </c>
      <c r="B70">
        <v>2050</v>
      </c>
      <c r="C70">
        <v>357943170</v>
      </c>
      <c r="D70">
        <v>68726420</v>
      </c>
      <c r="E70">
        <v>0</v>
      </c>
      <c r="F70">
        <v>1256503.1000000001</v>
      </c>
      <c r="G70">
        <v>427926078.5</v>
      </c>
      <c r="H70">
        <v>345079373</v>
      </c>
      <c r="I70">
        <v>202354070.90000001</v>
      </c>
      <c r="J70" s="156">
        <v>45346320</v>
      </c>
      <c r="K70" s="168">
        <v>31223994</v>
      </c>
      <c r="L70">
        <v>3.5900000000000001E-2</v>
      </c>
      <c r="M70">
        <v>5.3900000000000003E-2</v>
      </c>
      <c r="N70">
        <v>0.15</v>
      </c>
      <c r="O70">
        <v>82331.47</v>
      </c>
      <c r="P70">
        <v>84776.4</v>
      </c>
      <c r="Q70">
        <v>0.76</v>
      </c>
      <c r="R70">
        <v>0.71</v>
      </c>
      <c r="S70">
        <v>92.6</v>
      </c>
      <c r="T70">
        <v>2</v>
      </c>
      <c r="U70">
        <v>0.22</v>
      </c>
      <c r="V70">
        <v>11.5</v>
      </c>
      <c r="W70">
        <v>477</v>
      </c>
      <c r="X70">
        <v>0.05</v>
      </c>
      <c r="Y70">
        <v>92.7</v>
      </c>
      <c r="Z70">
        <v>25.8</v>
      </c>
      <c r="AA70">
        <v>118.5</v>
      </c>
      <c r="AB70">
        <v>117.5</v>
      </c>
      <c r="AC70">
        <v>2.6</v>
      </c>
      <c r="AD70">
        <v>0.28000000000000003</v>
      </c>
      <c r="AE70">
        <v>14.8</v>
      </c>
      <c r="AF70">
        <v>605.29999999999995</v>
      </c>
      <c r="AG70">
        <v>7.0000000000000007E-2</v>
      </c>
      <c r="AH70">
        <v>117.7</v>
      </c>
      <c r="AI70">
        <v>32.9</v>
      </c>
      <c r="AJ70">
        <v>150.6</v>
      </c>
      <c r="AK70">
        <v>288.60000000000002</v>
      </c>
      <c r="AL70">
        <v>11.5</v>
      </c>
      <c r="AM70">
        <v>1.49</v>
      </c>
      <c r="AN70">
        <v>28.7</v>
      </c>
      <c r="AO70">
        <v>1315.8</v>
      </c>
      <c r="AP70">
        <v>0.13</v>
      </c>
      <c r="AQ70">
        <v>289.3</v>
      </c>
      <c r="AR70">
        <v>68</v>
      </c>
      <c r="AS70">
        <v>357.3</v>
      </c>
      <c r="AT70">
        <v>319.5</v>
      </c>
      <c r="AU70">
        <v>12.4</v>
      </c>
      <c r="AV70">
        <v>1.59</v>
      </c>
      <c r="AW70">
        <v>32.5</v>
      </c>
      <c r="AX70">
        <v>1461.3</v>
      </c>
      <c r="AY70">
        <v>0.16</v>
      </c>
      <c r="AZ70">
        <v>320.3</v>
      </c>
      <c r="BA70">
        <v>76.099999999999994</v>
      </c>
      <c r="BB70">
        <v>396.5</v>
      </c>
      <c r="BC70">
        <v>38009729.899999999</v>
      </c>
      <c r="BD70">
        <v>825.5</v>
      </c>
      <c r="BE70">
        <v>88.5</v>
      </c>
      <c r="BF70">
        <v>4745096.7</v>
      </c>
      <c r="BG70">
        <v>196025.1</v>
      </c>
      <c r="BH70">
        <v>22.6</v>
      </c>
      <c r="BI70">
        <v>38058492.700000003</v>
      </c>
      <c r="BJ70">
        <v>10592799.9</v>
      </c>
      <c r="BK70">
        <v>48651292.600000001</v>
      </c>
      <c r="BL70">
        <v>0</v>
      </c>
      <c r="BM70">
        <v>16.43</v>
      </c>
      <c r="BN70">
        <v>14.35</v>
      </c>
      <c r="BO70">
        <v>0</v>
      </c>
      <c r="BP70">
        <v>30.78</v>
      </c>
      <c r="BQ70">
        <v>19.850000000000001</v>
      </c>
      <c r="BR70">
        <v>18.41</v>
      </c>
      <c r="BS70">
        <v>0</v>
      </c>
      <c r="BT70">
        <v>38.25</v>
      </c>
      <c r="BU70">
        <v>413861950</v>
      </c>
      <c r="BV70">
        <v>225572000</v>
      </c>
      <c r="BW70">
        <v>58440576</v>
      </c>
      <c r="BX70">
        <v>2559045.2000000002</v>
      </c>
      <c r="BY70">
        <v>0</v>
      </c>
      <c r="BZ70">
        <v>0</v>
      </c>
      <c r="CA70">
        <v>1245260.6000000001</v>
      </c>
      <c r="CB70">
        <v>0</v>
      </c>
      <c r="CC70">
        <v>0</v>
      </c>
      <c r="CD70">
        <v>14097426</v>
      </c>
      <c r="CE70">
        <v>98341740</v>
      </c>
      <c r="CF70">
        <v>0</v>
      </c>
      <c r="CG70">
        <v>910027.2</v>
      </c>
      <c r="CH70">
        <v>0</v>
      </c>
      <c r="CI70">
        <v>221651.4</v>
      </c>
      <c r="CJ70">
        <v>26571642</v>
      </c>
      <c r="CK70">
        <v>0</v>
      </c>
      <c r="CL70">
        <v>0</v>
      </c>
      <c r="CM70">
        <v>0</v>
      </c>
      <c r="CN70">
        <v>211474580</v>
      </c>
      <c r="CO70">
        <v>0</v>
      </c>
      <c r="CP70">
        <v>0</v>
      </c>
      <c r="CQ70">
        <v>30079.599999999999</v>
      </c>
      <c r="CR70">
        <v>685.4</v>
      </c>
      <c r="CS70">
        <v>0</v>
      </c>
      <c r="CT70">
        <v>4225</v>
      </c>
      <c r="CU70">
        <v>0</v>
      </c>
      <c r="CV70">
        <v>0</v>
      </c>
      <c r="CW70">
        <v>13476.3</v>
      </c>
      <c r="CX70">
        <v>30189.5</v>
      </c>
      <c r="CY70">
        <v>0</v>
      </c>
      <c r="CZ70">
        <v>8728.9</v>
      </c>
      <c r="DA70">
        <v>0</v>
      </c>
      <c r="DB70">
        <v>57.5</v>
      </c>
      <c r="DC70">
        <v>3666</v>
      </c>
      <c r="DD70">
        <v>0</v>
      </c>
      <c r="DE70">
        <v>0</v>
      </c>
      <c r="DF70">
        <v>0</v>
      </c>
      <c r="DG70">
        <v>108742.5</v>
      </c>
      <c r="DH70">
        <v>0</v>
      </c>
      <c r="DI70">
        <v>0</v>
      </c>
      <c r="DJ70">
        <v>164063.20000000001</v>
      </c>
      <c r="DK70">
        <v>0</v>
      </c>
      <c r="DL70">
        <v>0</v>
      </c>
      <c r="DM70">
        <v>0</v>
      </c>
      <c r="DN70">
        <v>0</v>
      </c>
      <c r="DO70">
        <v>0</v>
      </c>
      <c r="DP70">
        <v>0</v>
      </c>
      <c r="DQ70">
        <v>0</v>
      </c>
    </row>
    <row r="71" spans="1:121" hidden="1">
      <c r="A71" t="s">
        <v>544</v>
      </c>
      <c r="B71">
        <v>2024</v>
      </c>
      <c r="C71">
        <v>152256940</v>
      </c>
      <c r="D71">
        <v>2431</v>
      </c>
      <c r="E71">
        <v>2242758</v>
      </c>
      <c r="F71">
        <v>1333986.1000000001</v>
      </c>
      <c r="G71">
        <v>155836115.30000001</v>
      </c>
      <c r="H71">
        <v>146782784.30000001</v>
      </c>
      <c r="I71">
        <v>148248556</v>
      </c>
      <c r="J71" s="156">
        <v>60218696</v>
      </c>
      <c r="K71" s="168">
        <v>23211710</v>
      </c>
      <c r="L71">
        <v>3.5900000000000001E-2</v>
      </c>
      <c r="M71">
        <v>5.3999999999999999E-2</v>
      </c>
      <c r="N71">
        <v>0.15</v>
      </c>
      <c r="O71">
        <v>9872.36</v>
      </c>
      <c r="P71">
        <v>35793.300000000003</v>
      </c>
      <c r="Q71">
        <v>0.55000000000000004</v>
      </c>
      <c r="R71">
        <v>0.5</v>
      </c>
      <c r="S71">
        <v>250</v>
      </c>
      <c r="T71">
        <v>16.3</v>
      </c>
      <c r="U71">
        <v>2.2599999999999998</v>
      </c>
      <c r="V71">
        <v>23.3</v>
      </c>
      <c r="W71">
        <v>949.8</v>
      </c>
      <c r="X71">
        <v>0.2</v>
      </c>
      <c r="Y71">
        <v>251.1</v>
      </c>
      <c r="Z71">
        <v>51.6</v>
      </c>
      <c r="AA71">
        <v>302.7</v>
      </c>
      <c r="AB71">
        <v>289.5</v>
      </c>
      <c r="AC71">
        <v>18.8</v>
      </c>
      <c r="AD71">
        <v>2.61</v>
      </c>
      <c r="AE71">
        <v>25.9</v>
      </c>
      <c r="AF71">
        <v>1098.9000000000001</v>
      </c>
      <c r="AG71">
        <v>0.22</v>
      </c>
      <c r="AH71">
        <v>290.7</v>
      </c>
      <c r="AI71">
        <v>58.7</v>
      </c>
      <c r="AJ71">
        <v>349.5</v>
      </c>
      <c r="AK71">
        <v>311.3</v>
      </c>
      <c r="AL71">
        <v>19.600000000000001</v>
      </c>
      <c r="AM71">
        <v>2.75</v>
      </c>
      <c r="AN71">
        <v>24.8</v>
      </c>
      <c r="AO71">
        <v>1156.8</v>
      </c>
      <c r="AP71">
        <v>0.17</v>
      </c>
      <c r="AQ71">
        <v>312.60000000000002</v>
      </c>
      <c r="AR71">
        <v>59.3</v>
      </c>
      <c r="AS71">
        <v>371.9</v>
      </c>
      <c r="AT71">
        <v>736.4</v>
      </c>
      <c r="AU71">
        <v>54.4</v>
      </c>
      <c r="AV71">
        <v>7.79</v>
      </c>
      <c r="AW71">
        <v>52.1</v>
      </c>
      <c r="AX71">
        <v>2430.4</v>
      </c>
      <c r="AY71">
        <v>0.44</v>
      </c>
      <c r="AZ71">
        <v>740.2</v>
      </c>
      <c r="BA71">
        <v>124.7</v>
      </c>
      <c r="BB71">
        <v>864.9</v>
      </c>
      <c r="BC71">
        <v>29458240.100000001</v>
      </c>
      <c r="BD71">
        <v>1919.7</v>
      </c>
      <c r="BE71">
        <v>266.2</v>
      </c>
      <c r="BF71">
        <v>2745342.3</v>
      </c>
      <c r="BG71">
        <v>112000.3</v>
      </c>
      <c r="BH71">
        <v>24.1</v>
      </c>
      <c r="BI71">
        <v>29588109.399999999</v>
      </c>
      <c r="BJ71">
        <v>6089520.7999999998</v>
      </c>
      <c r="BK71">
        <v>35677630.100000001</v>
      </c>
      <c r="BL71">
        <v>0</v>
      </c>
      <c r="BM71">
        <v>32.49</v>
      </c>
      <c r="BN71">
        <v>2.19</v>
      </c>
      <c r="BO71">
        <v>0</v>
      </c>
      <c r="BP71">
        <v>34.68</v>
      </c>
      <c r="BQ71">
        <v>34.49</v>
      </c>
      <c r="BR71">
        <v>2.41</v>
      </c>
      <c r="BS71">
        <v>0</v>
      </c>
      <c r="BT71">
        <v>36.909999999999997</v>
      </c>
      <c r="BU71">
        <v>118548504</v>
      </c>
      <c r="BV71">
        <v>7587559</v>
      </c>
      <c r="BW71">
        <v>2088.1999999999998</v>
      </c>
      <c r="BX71">
        <v>1991651.8</v>
      </c>
      <c r="BY71">
        <v>0</v>
      </c>
      <c r="BZ71">
        <v>0</v>
      </c>
      <c r="CA71">
        <v>13761973</v>
      </c>
      <c r="CB71">
        <v>0</v>
      </c>
      <c r="CC71">
        <v>0</v>
      </c>
      <c r="CD71">
        <v>123485.6</v>
      </c>
      <c r="CE71">
        <v>39119670</v>
      </c>
      <c r="CF71">
        <v>0</v>
      </c>
      <c r="CG71">
        <v>537384.30000000005</v>
      </c>
      <c r="CH71">
        <v>0</v>
      </c>
      <c r="CI71">
        <v>3488212.5</v>
      </c>
      <c r="CJ71">
        <v>50221936</v>
      </c>
      <c r="CK71">
        <v>5672.3</v>
      </c>
      <c r="CL71">
        <v>1832352.4</v>
      </c>
      <c r="CM71">
        <v>0</v>
      </c>
      <c r="CN71">
        <v>7464073.5</v>
      </c>
      <c r="CO71">
        <v>0</v>
      </c>
      <c r="CP71">
        <v>0</v>
      </c>
      <c r="CQ71">
        <v>2.7</v>
      </c>
      <c r="CR71">
        <v>288.7</v>
      </c>
      <c r="CS71">
        <v>0</v>
      </c>
      <c r="CT71">
        <v>8416</v>
      </c>
      <c r="CU71">
        <v>0</v>
      </c>
      <c r="CV71">
        <v>0</v>
      </c>
      <c r="CW71">
        <v>84.6</v>
      </c>
      <c r="CX71">
        <v>7998.3</v>
      </c>
      <c r="CY71">
        <v>0</v>
      </c>
      <c r="CZ71">
        <v>7721.8</v>
      </c>
      <c r="DA71">
        <v>0</v>
      </c>
      <c r="DB71">
        <v>1983.1</v>
      </c>
      <c r="DC71">
        <v>6289</v>
      </c>
      <c r="DD71">
        <v>830.2</v>
      </c>
      <c r="DE71">
        <v>1897.4</v>
      </c>
      <c r="DF71">
        <v>0</v>
      </c>
      <c r="DG71">
        <v>3396.7</v>
      </c>
      <c r="DH71">
        <v>0</v>
      </c>
      <c r="DI71">
        <v>0</v>
      </c>
      <c r="DJ71">
        <v>5.4</v>
      </c>
      <c r="DK71">
        <v>18974</v>
      </c>
      <c r="DL71">
        <v>0</v>
      </c>
      <c r="DM71">
        <v>0</v>
      </c>
      <c r="DN71">
        <v>0</v>
      </c>
      <c r="DO71">
        <v>0</v>
      </c>
      <c r="DP71">
        <v>0</v>
      </c>
      <c r="DQ71">
        <v>0</v>
      </c>
    </row>
    <row r="72" spans="1:121" hidden="1">
      <c r="A72" t="s">
        <v>544</v>
      </c>
      <c r="B72">
        <v>2026</v>
      </c>
      <c r="C72">
        <v>155578930</v>
      </c>
      <c r="D72">
        <v>20977.200000000001</v>
      </c>
      <c r="E72">
        <v>2648586.2000000002</v>
      </c>
      <c r="F72">
        <v>1448278.6</v>
      </c>
      <c r="G72">
        <v>159696767.30000001</v>
      </c>
      <c r="H72">
        <v>149985359</v>
      </c>
      <c r="I72">
        <v>140112676.09999999</v>
      </c>
      <c r="J72" s="156">
        <v>59094356</v>
      </c>
      <c r="K72" s="168">
        <v>27421068</v>
      </c>
      <c r="L72">
        <v>3.5900000000000001E-2</v>
      </c>
      <c r="M72">
        <v>5.3999999999999999E-2</v>
      </c>
      <c r="N72">
        <v>0.15</v>
      </c>
      <c r="O72">
        <v>40362.17</v>
      </c>
      <c r="P72">
        <v>36601.300000000003</v>
      </c>
      <c r="Q72">
        <v>0.61</v>
      </c>
      <c r="R72">
        <v>0.56999999999999995</v>
      </c>
      <c r="S72">
        <v>220.3</v>
      </c>
      <c r="T72">
        <v>14.5</v>
      </c>
      <c r="U72">
        <v>2.0099999999999998</v>
      </c>
      <c r="V72">
        <v>20.6</v>
      </c>
      <c r="W72">
        <v>832.9</v>
      </c>
      <c r="X72">
        <v>0.18</v>
      </c>
      <c r="Y72">
        <v>221.2</v>
      </c>
      <c r="Z72">
        <v>45.4</v>
      </c>
      <c r="AA72">
        <v>266.7</v>
      </c>
      <c r="AB72">
        <v>244.8</v>
      </c>
      <c r="AC72">
        <v>15.9</v>
      </c>
      <c r="AD72">
        <v>2.2000000000000002</v>
      </c>
      <c r="AE72">
        <v>22.2</v>
      </c>
      <c r="AF72">
        <v>930.7</v>
      </c>
      <c r="AG72">
        <v>0.19</v>
      </c>
      <c r="AH72">
        <v>245.9</v>
      </c>
      <c r="AI72">
        <v>50</v>
      </c>
      <c r="AJ72">
        <v>295.89999999999998</v>
      </c>
      <c r="AK72">
        <v>242.6</v>
      </c>
      <c r="AL72">
        <v>12.9</v>
      </c>
      <c r="AM72">
        <v>1.77</v>
      </c>
      <c r="AN72">
        <v>21.4</v>
      </c>
      <c r="AO72">
        <v>980.8</v>
      </c>
      <c r="AP72">
        <v>0.13</v>
      </c>
      <c r="AQ72">
        <v>243.4</v>
      </c>
      <c r="AR72">
        <v>50.7</v>
      </c>
      <c r="AS72">
        <v>294.10000000000002</v>
      </c>
      <c r="AT72">
        <v>700.1</v>
      </c>
      <c r="AU72">
        <v>51.3</v>
      </c>
      <c r="AV72">
        <v>7.31</v>
      </c>
      <c r="AW72">
        <v>49.4</v>
      </c>
      <c r="AX72">
        <v>2364.8000000000002</v>
      </c>
      <c r="AY72">
        <v>0.39</v>
      </c>
      <c r="AZ72">
        <v>703.6</v>
      </c>
      <c r="BA72">
        <v>119.9</v>
      </c>
      <c r="BB72">
        <v>823.6</v>
      </c>
      <c r="BC72">
        <v>27938447</v>
      </c>
      <c r="BD72">
        <v>1836.8</v>
      </c>
      <c r="BE72">
        <v>254.9</v>
      </c>
      <c r="BF72">
        <v>2611238.1</v>
      </c>
      <c r="BG72">
        <v>105766.6</v>
      </c>
      <c r="BH72">
        <v>23.3</v>
      </c>
      <c r="BI72">
        <v>28062772.199999999</v>
      </c>
      <c r="BJ72">
        <v>5769439.7000000002</v>
      </c>
      <c r="BK72">
        <v>33832211.899999999</v>
      </c>
      <c r="BL72">
        <v>0</v>
      </c>
      <c r="BM72">
        <v>30.31</v>
      </c>
      <c r="BN72">
        <v>8.5</v>
      </c>
      <c r="BO72">
        <v>0</v>
      </c>
      <c r="BP72">
        <v>38.81</v>
      </c>
      <c r="BQ72">
        <v>32.229999999999997</v>
      </c>
      <c r="BR72">
        <v>9.3699999999999992</v>
      </c>
      <c r="BS72">
        <v>0</v>
      </c>
      <c r="BT72">
        <v>41.6</v>
      </c>
      <c r="BU72">
        <v>127785880</v>
      </c>
      <c r="BV72">
        <v>19584092</v>
      </c>
      <c r="BW72">
        <v>17802.2</v>
      </c>
      <c r="BX72">
        <v>1990504.4</v>
      </c>
      <c r="BY72">
        <v>0</v>
      </c>
      <c r="BZ72">
        <v>0</v>
      </c>
      <c r="CA72">
        <v>13267157</v>
      </c>
      <c r="CB72">
        <v>0</v>
      </c>
      <c r="CC72">
        <v>0</v>
      </c>
      <c r="CD72">
        <v>169086.5</v>
      </c>
      <c r="CE72">
        <v>36718676</v>
      </c>
      <c r="CF72">
        <v>0</v>
      </c>
      <c r="CG72">
        <v>456956.8</v>
      </c>
      <c r="CH72">
        <v>0</v>
      </c>
      <c r="CI72">
        <v>3494360</v>
      </c>
      <c r="CJ72">
        <v>50121572</v>
      </c>
      <c r="CK72">
        <v>4506.6000000000004</v>
      </c>
      <c r="CL72">
        <v>2130256</v>
      </c>
      <c r="CM72">
        <v>0</v>
      </c>
      <c r="CN72">
        <v>19415004</v>
      </c>
      <c r="CO72">
        <v>0</v>
      </c>
      <c r="CP72">
        <v>0</v>
      </c>
      <c r="CQ72">
        <v>13.7</v>
      </c>
      <c r="CR72">
        <v>288.7</v>
      </c>
      <c r="CS72">
        <v>0</v>
      </c>
      <c r="CT72">
        <v>8416</v>
      </c>
      <c r="CU72">
        <v>0</v>
      </c>
      <c r="CV72">
        <v>0</v>
      </c>
      <c r="CW72">
        <v>115.8</v>
      </c>
      <c r="CX72">
        <v>7998.3</v>
      </c>
      <c r="CY72">
        <v>0</v>
      </c>
      <c r="CZ72">
        <v>7643.8</v>
      </c>
      <c r="DA72">
        <v>0</v>
      </c>
      <c r="DB72">
        <v>1983.1</v>
      </c>
      <c r="DC72">
        <v>6289</v>
      </c>
      <c r="DD72">
        <v>830.2</v>
      </c>
      <c r="DE72">
        <v>1897.4</v>
      </c>
      <c r="DF72">
        <v>0</v>
      </c>
      <c r="DG72">
        <v>8583.2999999999993</v>
      </c>
      <c r="DH72">
        <v>0</v>
      </c>
      <c r="DI72">
        <v>0</v>
      </c>
      <c r="DJ72">
        <v>49.5</v>
      </c>
      <c r="DK72">
        <v>18974</v>
      </c>
      <c r="DL72">
        <v>0</v>
      </c>
      <c r="DM72">
        <v>0</v>
      </c>
      <c r="DN72">
        <v>0</v>
      </c>
      <c r="DO72">
        <v>0</v>
      </c>
      <c r="DP72">
        <v>0</v>
      </c>
      <c r="DQ72">
        <v>0</v>
      </c>
    </row>
    <row r="73" spans="1:121" hidden="1">
      <c r="A73" t="s">
        <v>544</v>
      </c>
      <c r="B73">
        <v>2028</v>
      </c>
      <c r="C73">
        <v>159790720</v>
      </c>
      <c r="D73">
        <v>40687.5</v>
      </c>
      <c r="E73">
        <v>3757729.2</v>
      </c>
      <c r="F73">
        <v>1836080.9</v>
      </c>
      <c r="G73">
        <v>165425215.40000001</v>
      </c>
      <c r="H73">
        <v>154045779.09999999</v>
      </c>
      <c r="I73">
        <v>145970177</v>
      </c>
      <c r="J73" s="156">
        <v>79494984</v>
      </c>
      <c r="K73" s="168">
        <v>31801812</v>
      </c>
      <c r="L73">
        <v>3.5900000000000001E-2</v>
      </c>
      <c r="M73">
        <v>5.3999999999999999E-2</v>
      </c>
      <c r="N73">
        <v>0.15</v>
      </c>
      <c r="O73">
        <v>51615.6</v>
      </c>
      <c r="P73">
        <v>37647.699999999997</v>
      </c>
      <c r="Q73">
        <v>0.66</v>
      </c>
      <c r="R73">
        <v>0.64</v>
      </c>
      <c r="S73">
        <v>170.5</v>
      </c>
      <c r="T73">
        <v>9</v>
      </c>
      <c r="U73">
        <v>1.22</v>
      </c>
      <c r="V73">
        <v>19.100000000000001</v>
      </c>
      <c r="W73">
        <v>716.9</v>
      </c>
      <c r="X73">
        <v>0.17</v>
      </c>
      <c r="Y73">
        <v>171.1</v>
      </c>
      <c r="Z73">
        <v>40.5</v>
      </c>
      <c r="AA73">
        <v>211.6</v>
      </c>
      <c r="AB73">
        <v>187.9</v>
      </c>
      <c r="AC73">
        <v>10.1</v>
      </c>
      <c r="AD73">
        <v>1.37</v>
      </c>
      <c r="AE73">
        <v>19.8</v>
      </c>
      <c r="AF73">
        <v>782</v>
      </c>
      <c r="AG73">
        <v>0.16</v>
      </c>
      <c r="AH73">
        <v>188.6</v>
      </c>
      <c r="AI73">
        <v>43.1</v>
      </c>
      <c r="AJ73">
        <v>231.7</v>
      </c>
      <c r="AK73">
        <v>194.1</v>
      </c>
      <c r="AL73">
        <v>5.0999999999999996</v>
      </c>
      <c r="AM73">
        <v>0.59</v>
      </c>
      <c r="AN73">
        <v>21.7</v>
      </c>
      <c r="AO73">
        <v>967.1</v>
      </c>
      <c r="AP73">
        <v>0.09</v>
      </c>
      <c r="AQ73">
        <v>194.4</v>
      </c>
      <c r="AR73">
        <v>50.6</v>
      </c>
      <c r="AS73">
        <v>245</v>
      </c>
      <c r="AT73">
        <v>588.20000000000005</v>
      </c>
      <c r="AU73">
        <v>38.799999999999997</v>
      </c>
      <c r="AV73">
        <v>5.47</v>
      </c>
      <c r="AW73">
        <v>46</v>
      </c>
      <c r="AX73">
        <v>2125.4</v>
      </c>
      <c r="AY73">
        <v>0.34</v>
      </c>
      <c r="AZ73">
        <v>590.79999999999995</v>
      </c>
      <c r="BA73">
        <v>109.4</v>
      </c>
      <c r="BB73">
        <v>700.2</v>
      </c>
      <c r="BC73">
        <v>19860047.600000001</v>
      </c>
      <c r="BD73">
        <v>1049.7</v>
      </c>
      <c r="BE73">
        <v>141.69999999999999</v>
      </c>
      <c r="BF73">
        <v>2227695.7000000002</v>
      </c>
      <c r="BG73">
        <v>83611.399999999994</v>
      </c>
      <c r="BH73">
        <v>19.3</v>
      </c>
      <c r="BI73">
        <v>19930014.199999999</v>
      </c>
      <c r="BJ73">
        <v>4724578.2</v>
      </c>
      <c r="BK73">
        <v>24654592.300000001</v>
      </c>
      <c r="BL73">
        <v>0</v>
      </c>
      <c r="BM73">
        <v>26.25</v>
      </c>
      <c r="BN73">
        <v>10.52</v>
      </c>
      <c r="BO73">
        <v>0</v>
      </c>
      <c r="BP73">
        <v>36.770000000000003</v>
      </c>
      <c r="BQ73">
        <v>28.07</v>
      </c>
      <c r="BR73">
        <v>11.68</v>
      </c>
      <c r="BS73">
        <v>0</v>
      </c>
      <c r="BT73">
        <v>39.75</v>
      </c>
      <c r="BU73">
        <v>117434640</v>
      </c>
      <c r="BV73">
        <v>19455038</v>
      </c>
      <c r="BW73">
        <v>34950.400000000001</v>
      </c>
      <c r="BX73">
        <v>1946866.4</v>
      </c>
      <c r="BY73">
        <v>0</v>
      </c>
      <c r="BZ73">
        <v>0</v>
      </c>
      <c r="CA73">
        <v>6850555</v>
      </c>
      <c r="CB73">
        <v>0</v>
      </c>
      <c r="CC73">
        <v>0</v>
      </c>
      <c r="CD73">
        <v>234772.8</v>
      </c>
      <c r="CE73">
        <v>33015820</v>
      </c>
      <c r="CF73">
        <v>0</v>
      </c>
      <c r="CG73">
        <v>416911.4</v>
      </c>
      <c r="CH73">
        <v>0</v>
      </c>
      <c r="CI73">
        <v>3541747.2</v>
      </c>
      <c r="CJ73">
        <v>49113164</v>
      </c>
      <c r="CK73">
        <v>3372.5</v>
      </c>
      <c r="CL73">
        <v>3056207</v>
      </c>
      <c r="CM73">
        <v>0</v>
      </c>
      <c r="CN73">
        <v>19220266</v>
      </c>
      <c r="CO73">
        <v>0</v>
      </c>
      <c r="CP73">
        <v>0</v>
      </c>
      <c r="CQ73">
        <v>21.3</v>
      </c>
      <c r="CR73">
        <v>288.7</v>
      </c>
      <c r="CS73">
        <v>0</v>
      </c>
      <c r="CT73">
        <v>8416</v>
      </c>
      <c r="CU73">
        <v>0</v>
      </c>
      <c r="CV73">
        <v>0</v>
      </c>
      <c r="CW73">
        <v>160.69999999999999</v>
      </c>
      <c r="CX73">
        <v>7998.3</v>
      </c>
      <c r="CY73">
        <v>0</v>
      </c>
      <c r="CZ73">
        <v>7643.8</v>
      </c>
      <c r="DA73">
        <v>0</v>
      </c>
      <c r="DB73">
        <v>2017.1</v>
      </c>
      <c r="DC73">
        <v>6289</v>
      </c>
      <c r="DD73">
        <v>830.2</v>
      </c>
      <c r="DE73">
        <v>1897.4</v>
      </c>
      <c r="DF73">
        <v>0</v>
      </c>
      <c r="DG73">
        <v>8615.4</v>
      </c>
      <c r="DH73">
        <v>0</v>
      </c>
      <c r="DI73">
        <v>0</v>
      </c>
      <c r="DJ73">
        <v>94.9</v>
      </c>
      <c r="DK73">
        <v>18974</v>
      </c>
      <c r="DL73">
        <v>0</v>
      </c>
      <c r="DM73">
        <v>0</v>
      </c>
      <c r="DN73">
        <v>0</v>
      </c>
      <c r="DO73">
        <v>0</v>
      </c>
      <c r="DP73">
        <v>0</v>
      </c>
      <c r="DQ73">
        <v>0</v>
      </c>
    </row>
    <row r="74" spans="1:121" hidden="1">
      <c r="A74" t="s">
        <v>544</v>
      </c>
      <c r="B74">
        <v>2030</v>
      </c>
      <c r="C74">
        <v>164782980</v>
      </c>
      <c r="D74">
        <v>99051.5</v>
      </c>
      <c r="E74">
        <v>4142918.5</v>
      </c>
      <c r="F74">
        <v>2047153.5</v>
      </c>
      <c r="G74">
        <v>171072105</v>
      </c>
      <c r="H74">
        <v>158858636.5</v>
      </c>
      <c r="I74">
        <v>151638191.90000001</v>
      </c>
      <c r="J74" s="156">
        <v>92456696</v>
      </c>
      <c r="K74" s="168">
        <v>33085380</v>
      </c>
      <c r="L74">
        <v>3.5900000000000001E-2</v>
      </c>
      <c r="M74">
        <v>5.3999999999999999E-2</v>
      </c>
      <c r="N74">
        <v>0.15</v>
      </c>
      <c r="O74">
        <v>54678.2</v>
      </c>
      <c r="P74">
        <v>38973</v>
      </c>
      <c r="Q74">
        <v>0.69</v>
      </c>
      <c r="R74">
        <v>0.69</v>
      </c>
      <c r="S74">
        <v>151.1</v>
      </c>
      <c r="T74">
        <v>7.7</v>
      </c>
      <c r="U74">
        <v>1.03</v>
      </c>
      <c r="V74">
        <v>17.8</v>
      </c>
      <c r="W74">
        <v>646.4</v>
      </c>
      <c r="X74">
        <v>0.16</v>
      </c>
      <c r="Y74">
        <v>151.6</v>
      </c>
      <c r="Z74">
        <v>37.1</v>
      </c>
      <c r="AA74">
        <v>188.7</v>
      </c>
      <c r="AB74">
        <v>161.4</v>
      </c>
      <c r="AC74">
        <v>8.6</v>
      </c>
      <c r="AD74">
        <v>1.17</v>
      </c>
      <c r="AE74">
        <v>17.5</v>
      </c>
      <c r="AF74">
        <v>675.5</v>
      </c>
      <c r="AG74">
        <v>0.15</v>
      </c>
      <c r="AH74">
        <v>162</v>
      </c>
      <c r="AI74">
        <v>37.700000000000003</v>
      </c>
      <c r="AJ74">
        <v>199.7</v>
      </c>
      <c r="AK74">
        <v>255.5</v>
      </c>
      <c r="AL74">
        <v>7.8</v>
      </c>
      <c r="AM74">
        <v>0.95</v>
      </c>
      <c r="AN74">
        <v>27.5</v>
      </c>
      <c r="AO74">
        <v>1239.0999999999999</v>
      </c>
      <c r="AP74">
        <v>0.12</v>
      </c>
      <c r="AQ74">
        <v>256</v>
      </c>
      <c r="AR74">
        <v>64.5</v>
      </c>
      <c r="AS74">
        <v>320.5</v>
      </c>
      <c r="AT74">
        <v>542.4</v>
      </c>
      <c r="AU74">
        <v>36</v>
      </c>
      <c r="AV74">
        <v>5.04</v>
      </c>
      <c r="AW74">
        <v>42</v>
      </c>
      <c r="AX74">
        <v>1983.5</v>
      </c>
      <c r="AY74">
        <v>0.3</v>
      </c>
      <c r="AZ74">
        <v>544.9</v>
      </c>
      <c r="BA74">
        <v>101.2</v>
      </c>
      <c r="BB74">
        <v>646.1</v>
      </c>
      <c r="BC74">
        <v>16671208.1</v>
      </c>
      <c r="BD74">
        <v>846</v>
      </c>
      <c r="BE74">
        <v>113.5</v>
      </c>
      <c r="BF74">
        <v>1968119.7</v>
      </c>
      <c r="BG74">
        <v>71454.899999999994</v>
      </c>
      <c r="BH74">
        <v>17.5</v>
      </c>
      <c r="BI74">
        <v>16727409.9</v>
      </c>
      <c r="BJ74">
        <v>4102261.4</v>
      </c>
      <c r="BK74">
        <v>20829671.300000001</v>
      </c>
      <c r="BL74">
        <v>0</v>
      </c>
      <c r="BM74">
        <v>24.95</v>
      </c>
      <c r="BN74">
        <v>11.21</v>
      </c>
      <c r="BO74">
        <v>0</v>
      </c>
      <c r="BP74">
        <v>36.159999999999997</v>
      </c>
      <c r="BQ74">
        <v>26.75</v>
      </c>
      <c r="BR74">
        <v>12.48</v>
      </c>
      <c r="BS74">
        <v>0</v>
      </c>
      <c r="BT74">
        <v>39.229999999999997</v>
      </c>
      <c r="BU74">
        <v>111344370</v>
      </c>
      <c r="BV74">
        <v>19433914</v>
      </c>
      <c r="BW74">
        <v>84006.9</v>
      </c>
      <c r="BX74">
        <v>1870210.8</v>
      </c>
      <c r="BY74">
        <v>0</v>
      </c>
      <c r="BZ74">
        <v>0</v>
      </c>
      <c r="CA74">
        <v>5439701.5</v>
      </c>
      <c r="CB74">
        <v>0</v>
      </c>
      <c r="CC74">
        <v>0</v>
      </c>
      <c r="CD74">
        <v>328525</v>
      </c>
      <c r="CE74">
        <v>28821860</v>
      </c>
      <c r="CF74">
        <v>0</v>
      </c>
      <c r="CG74">
        <v>391380.5</v>
      </c>
      <c r="CH74">
        <v>0</v>
      </c>
      <c r="CI74">
        <v>3529761.5</v>
      </c>
      <c r="CJ74">
        <v>48408650</v>
      </c>
      <c r="CK74">
        <v>2779.8</v>
      </c>
      <c r="CL74">
        <v>3362107.5</v>
      </c>
      <c r="CM74">
        <v>0</v>
      </c>
      <c r="CN74">
        <v>19105388</v>
      </c>
      <c r="CO74">
        <v>0</v>
      </c>
      <c r="CP74">
        <v>0</v>
      </c>
      <c r="CQ74">
        <v>55</v>
      </c>
      <c r="CR74">
        <v>288.7</v>
      </c>
      <c r="CS74">
        <v>0</v>
      </c>
      <c r="CT74">
        <v>8416</v>
      </c>
      <c r="CU74">
        <v>0</v>
      </c>
      <c r="CV74">
        <v>0</v>
      </c>
      <c r="CW74">
        <v>224.6</v>
      </c>
      <c r="CX74">
        <v>7998.3</v>
      </c>
      <c r="CY74">
        <v>0</v>
      </c>
      <c r="CZ74">
        <v>7639.8</v>
      </c>
      <c r="DA74">
        <v>0</v>
      </c>
      <c r="DB74">
        <v>2017.1</v>
      </c>
      <c r="DC74">
        <v>6289</v>
      </c>
      <c r="DD74">
        <v>790.3</v>
      </c>
      <c r="DE74">
        <v>1897.4</v>
      </c>
      <c r="DF74">
        <v>0</v>
      </c>
      <c r="DG74">
        <v>8678.7999999999993</v>
      </c>
      <c r="DH74">
        <v>0</v>
      </c>
      <c r="DI74">
        <v>0</v>
      </c>
      <c r="DJ74">
        <v>229.6</v>
      </c>
      <c r="DK74">
        <v>18974</v>
      </c>
      <c r="DL74">
        <v>0</v>
      </c>
      <c r="DM74">
        <v>0</v>
      </c>
      <c r="DN74">
        <v>0</v>
      </c>
      <c r="DO74">
        <v>0</v>
      </c>
      <c r="DP74">
        <v>0</v>
      </c>
      <c r="DQ74">
        <v>0</v>
      </c>
    </row>
    <row r="75" spans="1:121" hidden="1">
      <c r="A75" t="s">
        <v>544</v>
      </c>
      <c r="B75">
        <v>2035</v>
      </c>
      <c r="C75">
        <v>178240340</v>
      </c>
      <c r="D75">
        <v>6208418.5</v>
      </c>
      <c r="E75">
        <v>4113475.2</v>
      </c>
      <c r="F75">
        <v>2008140.1</v>
      </c>
      <c r="G75">
        <v>190570361.80000001</v>
      </c>
      <c r="H75">
        <v>171832401.40000001</v>
      </c>
      <c r="I75">
        <v>157697617.69999999</v>
      </c>
      <c r="J75" s="156">
        <v>97786830</v>
      </c>
      <c r="K75" s="168">
        <v>29830406</v>
      </c>
      <c r="L75">
        <v>3.5900000000000001E-2</v>
      </c>
      <c r="M75">
        <v>5.3900000000000003E-2</v>
      </c>
      <c r="N75">
        <v>0.15</v>
      </c>
      <c r="O75">
        <v>83748.53</v>
      </c>
      <c r="P75">
        <v>42932.5</v>
      </c>
      <c r="Q75">
        <v>0.77</v>
      </c>
      <c r="R75">
        <v>0.77</v>
      </c>
      <c r="S75">
        <v>103.8</v>
      </c>
      <c r="T75">
        <v>4.4000000000000004</v>
      </c>
      <c r="U75">
        <v>0.57999999999999996</v>
      </c>
      <c r="V75">
        <v>13.9</v>
      </c>
      <c r="W75">
        <v>473</v>
      </c>
      <c r="X75">
        <v>0.13</v>
      </c>
      <c r="Y75">
        <v>104.1</v>
      </c>
      <c r="Z75">
        <v>28</v>
      </c>
      <c r="AA75">
        <v>132.1</v>
      </c>
      <c r="AB75">
        <v>114.8</v>
      </c>
      <c r="AC75">
        <v>5.8</v>
      </c>
      <c r="AD75">
        <v>0.77</v>
      </c>
      <c r="AE75">
        <v>13.7</v>
      </c>
      <c r="AF75">
        <v>494.2</v>
      </c>
      <c r="AG75">
        <v>0.12</v>
      </c>
      <c r="AH75">
        <v>115.2</v>
      </c>
      <c r="AI75">
        <v>28.4</v>
      </c>
      <c r="AJ75">
        <v>143.6</v>
      </c>
      <c r="AK75">
        <v>334.4</v>
      </c>
      <c r="AL75">
        <v>14.8</v>
      </c>
      <c r="AM75">
        <v>1.94</v>
      </c>
      <c r="AN75">
        <v>31.9</v>
      </c>
      <c r="AO75">
        <v>1479.5</v>
      </c>
      <c r="AP75">
        <v>0.15</v>
      </c>
      <c r="AQ75">
        <v>335.3</v>
      </c>
      <c r="AR75">
        <v>76</v>
      </c>
      <c r="AS75">
        <v>411.4</v>
      </c>
      <c r="AT75">
        <v>482.3</v>
      </c>
      <c r="AU75">
        <v>31</v>
      </c>
      <c r="AV75">
        <v>4.34</v>
      </c>
      <c r="AW75">
        <v>38.299999999999997</v>
      </c>
      <c r="AX75">
        <v>1791.8</v>
      </c>
      <c r="AY75">
        <v>0.27</v>
      </c>
      <c r="AZ75">
        <v>484.4</v>
      </c>
      <c r="BA75">
        <v>91.7</v>
      </c>
      <c r="BB75">
        <v>576.1</v>
      </c>
      <c r="BC75">
        <v>12530897.800000001</v>
      </c>
      <c r="BD75">
        <v>531.20000000000005</v>
      </c>
      <c r="BE75">
        <v>69.2</v>
      </c>
      <c r="BF75">
        <v>1682600.3</v>
      </c>
      <c r="BG75">
        <v>57279.1</v>
      </c>
      <c r="BH75">
        <v>15.4</v>
      </c>
      <c r="BI75">
        <v>12565607.800000001</v>
      </c>
      <c r="BJ75">
        <v>3393726.2</v>
      </c>
      <c r="BK75">
        <v>15959334.1</v>
      </c>
      <c r="BL75">
        <v>0</v>
      </c>
      <c r="BM75">
        <v>22.08</v>
      </c>
      <c r="BN75">
        <v>16.8</v>
      </c>
      <c r="BO75">
        <v>0</v>
      </c>
      <c r="BP75">
        <v>38.880000000000003</v>
      </c>
      <c r="BQ75">
        <v>24.11</v>
      </c>
      <c r="BR75">
        <v>19.28</v>
      </c>
      <c r="BS75">
        <v>0</v>
      </c>
      <c r="BT75">
        <v>43.39</v>
      </c>
      <c r="BU75">
        <v>122221650</v>
      </c>
      <c r="BV75">
        <v>32872742</v>
      </c>
      <c r="BW75">
        <v>5269495.5</v>
      </c>
      <c r="BX75">
        <v>1734129.4</v>
      </c>
      <c r="BY75">
        <v>0</v>
      </c>
      <c r="BZ75">
        <v>0</v>
      </c>
      <c r="CA75">
        <v>3087584.8</v>
      </c>
      <c r="CB75">
        <v>0</v>
      </c>
      <c r="CC75">
        <v>0</v>
      </c>
      <c r="CD75">
        <v>662033.19999999995</v>
      </c>
      <c r="CE75">
        <v>24408472</v>
      </c>
      <c r="CF75">
        <v>0</v>
      </c>
      <c r="CG75">
        <v>402373.5</v>
      </c>
      <c r="CH75">
        <v>0</v>
      </c>
      <c r="CI75">
        <v>3548506.5</v>
      </c>
      <c r="CJ75">
        <v>47570120</v>
      </c>
      <c r="CK75">
        <v>3382.8</v>
      </c>
      <c r="CL75">
        <v>3324832</v>
      </c>
      <c r="CM75">
        <v>0</v>
      </c>
      <c r="CN75">
        <v>32210710</v>
      </c>
      <c r="CO75">
        <v>0</v>
      </c>
      <c r="CP75">
        <v>0</v>
      </c>
      <c r="CQ75">
        <v>2318.6</v>
      </c>
      <c r="CR75">
        <v>288.7</v>
      </c>
      <c r="CS75">
        <v>0</v>
      </c>
      <c r="CT75">
        <v>8416</v>
      </c>
      <c r="CU75">
        <v>0</v>
      </c>
      <c r="CV75">
        <v>0</v>
      </c>
      <c r="CW75">
        <v>452</v>
      </c>
      <c r="CX75">
        <v>7998.3</v>
      </c>
      <c r="CY75">
        <v>0</v>
      </c>
      <c r="CZ75">
        <v>7639.8</v>
      </c>
      <c r="DA75">
        <v>0</v>
      </c>
      <c r="DB75">
        <v>2055.1</v>
      </c>
      <c r="DC75">
        <v>6289</v>
      </c>
      <c r="DD75">
        <v>790</v>
      </c>
      <c r="DE75">
        <v>1897.4</v>
      </c>
      <c r="DF75">
        <v>0</v>
      </c>
      <c r="DG75">
        <v>14269.8</v>
      </c>
      <c r="DH75">
        <v>0</v>
      </c>
      <c r="DI75">
        <v>0</v>
      </c>
      <c r="DJ75">
        <v>16103.3</v>
      </c>
      <c r="DK75">
        <v>18974</v>
      </c>
      <c r="DL75">
        <v>0</v>
      </c>
      <c r="DM75">
        <v>0</v>
      </c>
      <c r="DN75">
        <v>0</v>
      </c>
      <c r="DO75">
        <v>0</v>
      </c>
      <c r="DP75">
        <v>0</v>
      </c>
      <c r="DQ75">
        <v>0</v>
      </c>
    </row>
    <row r="76" spans="1:121" hidden="1">
      <c r="A76" t="s">
        <v>544</v>
      </c>
      <c r="B76">
        <v>2040</v>
      </c>
      <c r="C76">
        <v>193386320</v>
      </c>
      <c r="D76">
        <v>15104934</v>
      </c>
      <c r="E76">
        <v>4083260</v>
      </c>
      <c r="F76">
        <v>2092617.3</v>
      </c>
      <c r="G76">
        <v>214667136.69999999</v>
      </c>
      <c r="H76">
        <v>186434097.80000001</v>
      </c>
      <c r="I76">
        <v>161946120.69999999</v>
      </c>
      <c r="J76" s="156">
        <v>102421730</v>
      </c>
      <c r="K76" s="168">
        <v>32742780</v>
      </c>
      <c r="L76">
        <v>3.5900000000000001E-2</v>
      </c>
      <c r="M76">
        <v>5.3900000000000003E-2</v>
      </c>
      <c r="N76">
        <v>0.15</v>
      </c>
      <c r="O76">
        <v>84256.89</v>
      </c>
      <c r="P76">
        <v>47680.800000000003</v>
      </c>
      <c r="Q76">
        <v>0.84</v>
      </c>
      <c r="R76">
        <v>0.81</v>
      </c>
      <c r="S76">
        <v>67.400000000000006</v>
      </c>
      <c r="T76">
        <v>2.1</v>
      </c>
      <c r="U76">
        <v>0.26</v>
      </c>
      <c r="V76">
        <v>10.4</v>
      </c>
      <c r="W76">
        <v>332.2</v>
      </c>
      <c r="X76">
        <v>0.1</v>
      </c>
      <c r="Y76">
        <v>67.5</v>
      </c>
      <c r="Z76">
        <v>20.3</v>
      </c>
      <c r="AA76">
        <v>87.8</v>
      </c>
      <c r="AB76">
        <v>89.3</v>
      </c>
      <c r="AC76">
        <v>4</v>
      </c>
      <c r="AD76">
        <v>0.52</v>
      </c>
      <c r="AE76">
        <v>11.6</v>
      </c>
      <c r="AF76">
        <v>401.2</v>
      </c>
      <c r="AG76">
        <v>0.11</v>
      </c>
      <c r="AH76">
        <v>89.5</v>
      </c>
      <c r="AI76">
        <v>23.6</v>
      </c>
      <c r="AJ76">
        <v>113.1</v>
      </c>
      <c r="AK76">
        <v>373.6</v>
      </c>
      <c r="AL76">
        <v>20</v>
      </c>
      <c r="AM76">
        <v>2.71</v>
      </c>
      <c r="AN76">
        <v>32.5</v>
      </c>
      <c r="AO76">
        <v>1542.6</v>
      </c>
      <c r="AP76">
        <v>0.17</v>
      </c>
      <c r="AQ76">
        <v>374.9</v>
      </c>
      <c r="AR76">
        <v>78.5</v>
      </c>
      <c r="AS76">
        <v>453.4</v>
      </c>
      <c r="AT76">
        <v>432.3</v>
      </c>
      <c r="AU76">
        <v>25.1</v>
      </c>
      <c r="AV76">
        <v>3.46</v>
      </c>
      <c r="AW76">
        <v>36.700000000000003</v>
      </c>
      <c r="AX76">
        <v>1701.4</v>
      </c>
      <c r="AY76">
        <v>0.23</v>
      </c>
      <c r="AZ76">
        <v>434</v>
      </c>
      <c r="BA76">
        <v>87.5</v>
      </c>
      <c r="BB76">
        <v>521.5</v>
      </c>
      <c r="BC76">
        <v>9583346.8000000007</v>
      </c>
      <c r="BD76">
        <v>297.8</v>
      </c>
      <c r="BE76">
        <v>36.200000000000003</v>
      </c>
      <c r="BF76">
        <v>1493028.9</v>
      </c>
      <c r="BG76">
        <v>47492.6</v>
      </c>
      <c r="BH76">
        <v>14</v>
      </c>
      <c r="BI76">
        <v>9602091.1999999993</v>
      </c>
      <c r="BJ76">
        <v>2912129</v>
      </c>
      <c r="BK76">
        <v>12514220.199999999</v>
      </c>
      <c r="BL76">
        <v>0</v>
      </c>
      <c r="BM76">
        <v>20.190000000000001</v>
      </c>
      <c r="BN76">
        <v>16.39</v>
      </c>
      <c r="BO76">
        <v>0</v>
      </c>
      <c r="BP76">
        <v>36.58</v>
      </c>
      <c r="BQ76">
        <v>22.54</v>
      </c>
      <c r="BR76">
        <v>19.53</v>
      </c>
      <c r="BS76">
        <v>0</v>
      </c>
      <c r="BT76">
        <v>42.07</v>
      </c>
      <c r="BU76">
        <v>144574400</v>
      </c>
      <c r="BV76">
        <v>52721016</v>
      </c>
      <c r="BW76">
        <v>12859616</v>
      </c>
      <c r="BX76">
        <v>1664959</v>
      </c>
      <c r="BY76">
        <v>0</v>
      </c>
      <c r="BZ76">
        <v>0</v>
      </c>
      <c r="CA76">
        <v>1296820</v>
      </c>
      <c r="CB76">
        <v>0</v>
      </c>
      <c r="CC76">
        <v>0</v>
      </c>
      <c r="CD76">
        <v>1171098.8999999999</v>
      </c>
      <c r="CE76">
        <v>21682986</v>
      </c>
      <c r="CF76">
        <v>0</v>
      </c>
      <c r="CG76">
        <v>379956</v>
      </c>
      <c r="CH76">
        <v>0</v>
      </c>
      <c r="CI76">
        <v>3527203.5</v>
      </c>
      <c r="CJ76">
        <v>47161384</v>
      </c>
      <c r="CK76">
        <v>3141.5</v>
      </c>
      <c r="CL76">
        <v>3277313.8</v>
      </c>
      <c r="CM76">
        <v>0</v>
      </c>
      <c r="CN76">
        <v>51549916</v>
      </c>
      <c r="CO76">
        <v>0</v>
      </c>
      <c r="CP76">
        <v>0</v>
      </c>
      <c r="CQ76">
        <v>5414</v>
      </c>
      <c r="CR76">
        <v>288.7</v>
      </c>
      <c r="CS76">
        <v>0</v>
      </c>
      <c r="CT76">
        <v>8416</v>
      </c>
      <c r="CU76">
        <v>0</v>
      </c>
      <c r="CV76">
        <v>0</v>
      </c>
      <c r="CW76">
        <v>804.1</v>
      </c>
      <c r="CX76">
        <v>7998.3</v>
      </c>
      <c r="CY76">
        <v>0</v>
      </c>
      <c r="CZ76">
        <v>7639.8</v>
      </c>
      <c r="DA76">
        <v>0</v>
      </c>
      <c r="DB76">
        <v>2055.1</v>
      </c>
      <c r="DC76">
        <v>6289</v>
      </c>
      <c r="DD76">
        <v>789.8</v>
      </c>
      <c r="DE76">
        <v>1897.4</v>
      </c>
      <c r="DF76">
        <v>0</v>
      </c>
      <c r="DG76">
        <v>22437.4</v>
      </c>
      <c r="DH76">
        <v>0</v>
      </c>
      <c r="DI76">
        <v>0</v>
      </c>
      <c r="DJ76">
        <v>38928.1</v>
      </c>
      <c r="DK76">
        <v>18974</v>
      </c>
      <c r="DL76">
        <v>0</v>
      </c>
      <c r="DM76">
        <v>0</v>
      </c>
      <c r="DN76">
        <v>0</v>
      </c>
      <c r="DO76">
        <v>0</v>
      </c>
      <c r="DP76">
        <v>0</v>
      </c>
      <c r="DQ76">
        <v>0</v>
      </c>
    </row>
    <row r="77" spans="1:121" hidden="1">
      <c r="A77" t="s">
        <v>544</v>
      </c>
      <c r="B77">
        <v>2045</v>
      </c>
      <c r="C77">
        <v>206852540</v>
      </c>
      <c r="D77">
        <v>29669024</v>
      </c>
      <c r="E77">
        <v>4524593.5</v>
      </c>
      <c r="F77">
        <v>1853655.6</v>
      </c>
      <c r="G77">
        <v>242899815.40000001</v>
      </c>
      <c r="H77">
        <v>199416323.09999999</v>
      </c>
      <c r="I77">
        <v>155433152.09999999</v>
      </c>
      <c r="J77" s="156">
        <v>86415500</v>
      </c>
      <c r="K77" s="168">
        <v>34660028</v>
      </c>
      <c r="L77">
        <v>3.5900000000000001E-2</v>
      </c>
      <c r="M77">
        <v>5.3900000000000003E-2</v>
      </c>
      <c r="N77">
        <v>0.15</v>
      </c>
      <c r="O77">
        <v>83407.09</v>
      </c>
      <c r="P77">
        <v>51624.7</v>
      </c>
      <c r="Q77">
        <v>0.88</v>
      </c>
      <c r="R77">
        <v>0.84</v>
      </c>
      <c r="S77">
        <v>48.4</v>
      </c>
      <c r="T77">
        <v>1.2</v>
      </c>
      <c r="U77">
        <v>0.14000000000000001</v>
      </c>
      <c r="V77">
        <v>7.8</v>
      </c>
      <c r="W77">
        <v>249.3</v>
      </c>
      <c r="X77">
        <v>7.0000000000000007E-2</v>
      </c>
      <c r="Y77">
        <v>48.4</v>
      </c>
      <c r="Z77">
        <v>15.3</v>
      </c>
      <c r="AA77">
        <v>63.7</v>
      </c>
      <c r="AB77">
        <v>74.8</v>
      </c>
      <c r="AC77">
        <v>2.9</v>
      </c>
      <c r="AD77">
        <v>0.37</v>
      </c>
      <c r="AE77">
        <v>10.1</v>
      </c>
      <c r="AF77">
        <v>350.8</v>
      </c>
      <c r="AG77">
        <v>0.09</v>
      </c>
      <c r="AH77">
        <v>74.900000000000006</v>
      </c>
      <c r="AI77">
        <v>20.6</v>
      </c>
      <c r="AJ77">
        <v>95.5</v>
      </c>
      <c r="AK77">
        <v>334.8</v>
      </c>
      <c r="AL77">
        <v>19.2</v>
      </c>
      <c r="AM77">
        <v>2.62</v>
      </c>
      <c r="AN77">
        <v>28.1</v>
      </c>
      <c r="AO77">
        <v>1342.4</v>
      </c>
      <c r="AP77">
        <v>0.16</v>
      </c>
      <c r="AQ77">
        <v>336.1</v>
      </c>
      <c r="AR77">
        <v>68.2</v>
      </c>
      <c r="AS77">
        <v>404.2</v>
      </c>
      <c r="AT77">
        <v>371.9</v>
      </c>
      <c r="AU77">
        <v>19.399999999999999</v>
      </c>
      <c r="AV77">
        <v>2.63</v>
      </c>
      <c r="AW77">
        <v>33.700000000000003</v>
      </c>
      <c r="AX77">
        <v>1534.1</v>
      </c>
      <c r="AY77">
        <v>0.2</v>
      </c>
      <c r="AZ77">
        <v>373.2</v>
      </c>
      <c r="BA77">
        <v>79.5</v>
      </c>
      <c r="BB77">
        <v>452.7</v>
      </c>
      <c r="BC77">
        <v>9043041.5</v>
      </c>
      <c r="BD77">
        <v>216.8</v>
      </c>
      <c r="BE77">
        <v>24.2</v>
      </c>
      <c r="BF77">
        <v>1475918.9</v>
      </c>
      <c r="BG77">
        <v>46878</v>
      </c>
      <c r="BH77">
        <v>13.4</v>
      </c>
      <c r="BI77">
        <v>9056107.5999999996</v>
      </c>
      <c r="BJ77">
        <v>2876544.7</v>
      </c>
      <c r="BK77">
        <v>11932652.300000001</v>
      </c>
      <c r="BL77">
        <v>0</v>
      </c>
      <c r="BM77">
        <v>17.23</v>
      </c>
      <c r="BN77">
        <v>15.21</v>
      </c>
      <c r="BO77">
        <v>0</v>
      </c>
      <c r="BP77">
        <v>32.450000000000003</v>
      </c>
      <c r="BQ77">
        <v>20.149999999999999</v>
      </c>
      <c r="BR77">
        <v>19.170000000000002</v>
      </c>
      <c r="BS77">
        <v>0</v>
      </c>
      <c r="BT77">
        <v>39.32</v>
      </c>
      <c r="BU77">
        <v>190842030</v>
      </c>
      <c r="BV77">
        <v>87466664</v>
      </c>
      <c r="BW77">
        <v>25242202</v>
      </c>
      <c r="BX77">
        <v>1517303.5</v>
      </c>
      <c r="BY77">
        <v>0</v>
      </c>
      <c r="BZ77">
        <v>0</v>
      </c>
      <c r="CA77">
        <v>573789.5</v>
      </c>
      <c r="CB77">
        <v>0</v>
      </c>
      <c r="CC77">
        <v>0</v>
      </c>
      <c r="CD77">
        <v>1821458.4</v>
      </c>
      <c r="CE77">
        <v>22517558</v>
      </c>
      <c r="CF77">
        <v>0</v>
      </c>
      <c r="CG77">
        <v>169873</v>
      </c>
      <c r="CH77">
        <v>0</v>
      </c>
      <c r="CI77">
        <v>3499625.5</v>
      </c>
      <c r="CJ77">
        <v>46258896</v>
      </c>
      <c r="CK77">
        <v>984.8</v>
      </c>
      <c r="CL77">
        <v>3595134</v>
      </c>
      <c r="CM77">
        <v>0</v>
      </c>
      <c r="CN77">
        <v>85645210</v>
      </c>
      <c r="CO77">
        <v>0</v>
      </c>
      <c r="CP77">
        <v>0</v>
      </c>
      <c r="CQ77">
        <v>11808.6</v>
      </c>
      <c r="CR77">
        <v>288.7</v>
      </c>
      <c r="CS77">
        <v>0</v>
      </c>
      <c r="CT77">
        <v>8391.6</v>
      </c>
      <c r="CU77">
        <v>0</v>
      </c>
      <c r="CV77">
        <v>0</v>
      </c>
      <c r="CW77">
        <v>1367.7</v>
      </c>
      <c r="CX77">
        <v>7998.3</v>
      </c>
      <c r="CY77">
        <v>0</v>
      </c>
      <c r="CZ77">
        <v>7639.8</v>
      </c>
      <c r="DA77">
        <v>0</v>
      </c>
      <c r="DB77">
        <v>2055.1</v>
      </c>
      <c r="DC77">
        <v>6289</v>
      </c>
      <c r="DD77">
        <v>788.6</v>
      </c>
      <c r="DE77">
        <v>1897.4</v>
      </c>
      <c r="DF77">
        <v>0</v>
      </c>
      <c r="DG77">
        <v>37238.699999999997</v>
      </c>
      <c r="DH77">
        <v>0</v>
      </c>
      <c r="DI77">
        <v>0</v>
      </c>
      <c r="DJ77">
        <v>73994.899999999994</v>
      </c>
      <c r="DK77">
        <v>18974</v>
      </c>
      <c r="DL77">
        <v>0</v>
      </c>
      <c r="DM77">
        <v>0</v>
      </c>
      <c r="DN77">
        <v>0</v>
      </c>
      <c r="DO77">
        <v>0</v>
      </c>
      <c r="DP77">
        <v>0</v>
      </c>
      <c r="DQ77">
        <v>0</v>
      </c>
    </row>
    <row r="78" spans="1:121" hidden="1">
      <c r="A78" t="s">
        <v>544</v>
      </c>
      <c r="B78">
        <v>2050</v>
      </c>
      <c r="C78">
        <v>219575460</v>
      </c>
      <c r="D78">
        <v>43776520</v>
      </c>
      <c r="E78">
        <v>4871027.5</v>
      </c>
      <c r="F78">
        <v>1790491.2</v>
      </c>
      <c r="G78">
        <v>270013473.5</v>
      </c>
      <c r="H78">
        <v>211681851.90000001</v>
      </c>
      <c r="I78">
        <v>147014983.09999999</v>
      </c>
      <c r="J78" s="156">
        <v>72208710</v>
      </c>
      <c r="K78" s="168">
        <v>44805296</v>
      </c>
      <c r="L78">
        <v>3.5900000000000001E-2</v>
      </c>
      <c r="M78">
        <v>5.3900000000000003E-2</v>
      </c>
      <c r="N78">
        <v>0.15</v>
      </c>
      <c r="O78">
        <v>85134.66</v>
      </c>
      <c r="P78">
        <v>55073.9</v>
      </c>
      <c r="Q78">
        <v>0.89</v>
      </c>
      <c r="R78">
        <v>0.84</v>
      </c>
      <c r="S78">
        <v>43.7</v>
      </c>
      <c r="T78">
        <v>0.9</v>
      </c>
      <c r="U78">
        <v>0.09</v>
      </c>
      <c r="V78">
        <v>6.9</v>
      </c>
      <c r="W78">
        <v>230.7</v>
      </c>
      <c r="X78">
        <v>0.06</v>
      </c>
      <c r="Y78">
        <v>43.7</v>
      </c>
      <c r="Z78">
        <v>13.8</v>
      </c>
      <c r="AA78">
        <v>57.6</v>
      </c>
      <c r="AB78">
        <v>69.099999999999994</v>
      </c>
      <c r="AC78">
        <v>2.1</v>
      </c>
      <c r="AD78">
        <v>0.25</v>
      </c>
      <c r="AE78">
        <v>9.6999999999999993</v>
      </c>
      <c r="AF78">
        <v>342.1</v>
      </c>
      <c r="AG78">
        <v>0.08</v>
      </c>
      <c r="AH78">
        <v>69.2</v>
      </c>
      <c r="AI78">
        <v>19.899999999999999</v>
      </c>
      <c r="AJ78">
        <v>89.1</v>
      </c>
      <c r="AK78">
        <v>304.7</v>
      </c>
      <c r="AL78">
        <v>16.8</v>
      </c>
      <c r="AM78">
        <v>2.2799999999999998</v>
      </c>
      <c r="AN78">
        <v>26.3</v>
      </c>
      <c r="AO78">
        <v>1243.5999999999999</v>
      </c>
      <c r="AP78">
        <v>0.15</v>
      </c>
      <c r="AQ78">
        <v>305.8</v>
      </c>
      <c r="AR78">
        <v>63.4</v>
      </c>
      <c r="AS78">
        <v>369.3</v>
      </c>
      <c r="AT78">
        <v>364.6</v>
      </c>
      <c r="AU78">
        <v>17.100000000000001</v>
      </c>
      <c r="AV78">
        <v>2.2799999999999998</v>
      </c>
      <c r="AW78">
        <v>34.700000000000003</v>
      </c>
      <c r="AX78">
        <v>1570.6</v>
      </c>
      <c r="AY78">
        <v>0.19</v>
      </c>
      <c r="AZ78">
        <v>365.7</v>
      </c>
      <c r="BA78">
        <v>81.5</v>
      </c>
      <c r="BB78">
        <v>447.2</v>
      </c>
      <c r="BC78">
        <v>10472938.699999999</v>
      </c>
      <c r="BD78">
        <v>212.4</v>
      </c>
      <c r="BE78">
        <v>22.1</v>
      </c>
      <c r="BF78">
        <v>1667682.2</v>
      </c>
      <c r="BG78">
        <v>55337</v>
      </c>
      <c r="BH78">
        <v>13.9</v>
      </c>
      <c r="BI78">
        <v>10485291</v>
      </c>
      <c r="BJ78">
        <v>3320521.7</v>
      </c>
      <c r="BK78">
        <v>13805812.699999999</v>
      </c>
      <c r="BL78">
        <v>0</v>
      </c>
      <c r="BM78">
        <v>16.61</v>
      </c>
      <c r="BN78">
        <v>14.73</v>
      </c>
      <c r="BO78">
        <v>0</v>
      </c>
      <c r="BP78">
        <v>31.34</v>
      </c>
      <c r="BQ78">
        <v>20.239999999999998</v>
      </c>
      <c r="BR78">
        <v>19.45</v>
      </c>
      <c r="BS78">
        <v>0</v>
      </c>
      <c r="BT78">
        <v>39.69</v>
      </c>
      <c r="BU78">
        <v>242324690</v>
      </c>
      <c r="BV78">
        <v>122998490</v>
      </c>
      <c r="BW78">
        <v>37216010</v>
      </c>
      <c r="BX78">
        <v>1463558.9</v>
      </c>
      <c r="BY78">
        <v>0</v>
      </c>
      <c r="BZ78">
        <v>0</v>
      </c>
      <c r="CA78">
        <v>164478.70000000001</v>
      </c>
      <c r="CB78">
        <v>0</v>
      </c>
      <c r="CC78">
        <v>0</v>
      </c>
      <c r="CD78">
        <v>2678270.5</v>
      </c>
      <c r="CE78">
        <v>27003286</v>
      </c>
      <c r="CF78">
        <v>0</v>
      </c>
      <c r="CG78">
        <v>219376.9</v>
      </c>
      <c r="CH78">
        <v>0</v>
      </c>
      <c r="CI78">
        <v>3486943.2</v>
      </c>
      <c r="CJ78">
        <v>45809148</v>
      </c>
      <c r="CK78">
        <v>12.8</v>
      </c>
      <c r="CL78">
        <v>3963375.2</v>
      </c>
      <c r="CM78">
        <v>0</v>
      </c>
      <c r="CN78">
        <v>120320216</v>
      </c>
      <c r="CO78">
        <v>0</v>
      </c>
      <c r="CP78">
        <v>0</v>
      </c>
      <c r="CQ78">
        <v>18070.2</v>
      </c>
      <c r="CR78">
        <v>288.7</v>
      </c>
      <c r="CS78">
        <v>0</v>
      </c>
      <c r="CT78">
        <v>4991</v>
      </c>
      <c r="CU78">
        <v>0</v>
      </c>
      <c r="CV78">
        <v>0</v>
      </c>
      <c r="CW78">
        <v>2232</v>
      </c>
      <c r="CX78">
        <v>7998.3</v>
      </c>
      <c r="CY78">
        <v>0</v>
      </c>
      <c r="CZ78">
        <v>9386</v>
      </c>
      <c r="DA78">
        <v>0</v>
      </c>
      <c r="DB78">
        <v>2055.1</v>
      </c>
      <c r="DC78">
        <v>6289</v>
      </c>
      <c r="DD78">
        <v>0.6</v>
      </c>
      <c r="DE78">
        <v>1897.4</v>
      </c>
      <c r="DF78">
        <v>0</v>
      </c>
      <c r="DG78">
        <v>54153.599999999999</v>
      </c>
      <c r="DH78">
        <v>0</v>
      </c>
      <c r="DI78">
        <v>0</v>
      </c>
      <c r="DJ78">
        <v>105994.6</v>
      </c>
      <c r="DK78">
        <v>18974</v>
      </c>
      <c r="DL78">
        <v>0</v>
      </c>
      <c r="DM78">
        <v>0</v>
      </c>
      <c r="DN78">
        <v>0</v>
      </c>
      <c r="DO78">
        <v>0</v>
      </c>
      <c r="DP78">
        <v>0</v>
      </c>
      <c r="DQ78">
        <v>0</v>
      </c>
    </row>
    <row r="79" spans="1:121" hidden="1">
      <c r="A79" t="s">
        <v>549</v>
      </c>
      <c r="B79">
        <v>2024</v>
      </c>
      <c r="C79">
        <v>50589820</v>
      </c>
      <c r="D79">
        <v>2491.8000000000002</v>
      </c>
      <c r="E79">
        <v>0</v>
      </c>
      <c r="F79">
        <v>1172794.8999999999</v>
      </c>
      <c r="G79">
        <v>51765106.100000001</v>
      </c>
      <c r="H79">
        <v>48770941.799999997</v>
      </c>
      <c r="I79">
        <v>8524997</v>
      </c>
      <c r="J79" s="156">
        <v>75812840</v>
      </c>
      <c r="K79" s="168">
        <v>102469016</v>
      </c>
      <c r="L79">
        <v>3.5900000000000001E-2</v>
      </c>
      <c r="M79">
        <v>5.3999999999999999E-2</v>
      </c>
      <c r="N79">
        <v>0.183</v>
      </c>
      <c r="O79">
        <v>16503.439999999999</v>
      </c>
      <c r="P79">
        <v>11513</v>
      </c>
      <c r="Q79">
        <v>0.56999999999999995</v>
      </c>
      <c r="R79">
        <v>0.59</v>
      </c>
      <c r="S79">
        <v>385.6</v>
      </c>
      <c r="T79">
        <v>40.799999999999997</v>
      </c>
      <c r="U79">
        <v>5.9</v>
      </c>
      <c r="V79">
        <v>15.3</v>
      </c>
      <c r="W79">
        <v>950</v>
      </c>
      <c r="X79">
        <v>0.19</v>
      </c>
      <c r="Y79">
        <v>388.5</v>
      </c>
      <c r="Z79">
        <v>43.7</v>
      </c>
      <c r="AA79">
        <v>432.1</v>
      </c>
      <c r="AB79">
        <v>388.1</v>
      </c>
      <c r="AC79">
        <v>41.1</v>
      </c>
      <c r="AD79">
        <v>5.95</v>
      </c>
      <c r="AE79">
        <v>15.4</v>
      </c>
      <c r="AF79">
        <v>953.7</v>
      </c>
      <c r="AG79">
        <v>0.2</v>
      </c>
      <c r="AH79">
        <v>390.9</v>
      </c>
      <c r="AI79">
        <v>43.9</v>
      </c>
      <c r="AJ79">
        <v>434.8</v>
      </c>
      <c r="AK79">
        <v>247.5</v>
      </c>
      <c r="AL79">
        <v>20.6</v>
      </c>
      <c r="AM79">
        <v>2.95</v>
      </c>
      <c r="AN79">
        <v>15</v>
      </c>
      <c r="AO79">
        <v>774.4</v>
      </c>
      <c r="AP79">
        <v>0.13</v>
      </c>
      <c r="AQ79">
        <v>248.9</v>
      </c>
      <c r="AR79">
        <v>38.1</v>
      </c>
      <c r="AS79">
        <v>287</v>
      </c>
      <c r="AT79">
        <v>791.2</v>
      </c>
      <c r="AU79">
        <v>67.599999999999994</v>
      </c>
      <c r="AV79">
        <v>9.7799999999999994</v>
      </c>
      <c r="AW79">
        <v>47.8</v>
      </c>
      <c r="AX79">
        <v>2323.1999999999998</v>
      </c>
      <c r="AY79">
        <v>0.48</v>
      </c>
      <c r="AZ79">
        <v>795.8</v>
      </c>
      <c r="BA79">
        <v>117.1</v>
      </c>
      <c r="BB79">
        <v>913</v>
      </c>
      <c r="BC79">
        <v>30061441.5</v>
      </c>
      <c r="BD79">
        <v>3176.7</v>
      </c>
      <c r="BE79">
        <v>460.1</v>
      </c>
      <c r="BF79">
        <v>1193474.6000000001</v>
      </c>
      <c r="BG79">
        <v>74059.5</v>
      </c>
      <c r="BH79">
        <v>15.1</v>
      </c>
      <c r="BI79">
        <v>30281719.300000001</v>
      </c>
      <c r="BJ79">
        <v>3404568.6</v>
      </c>
      <c r="BK79">
        <v>33686287.799999997</v>
      </c>
      <c r="BL79">
        <v>0</v>
      </c>
      <c r="BM79">
        <v>27.67</v>
      </c>
      <c r="BN79">
        <v>3.59</v>
      </c>
      <c r="BO79">
        <v>0</v>
      </c>
      <c r="BP79">
        <v>31.26</v>
      </c>
      <c r="BQ79">
        <v>29.38</v>
      </c>
      <c r="BR79">
        <v>3.92</v>
      </c>
      <c r="BS79">
        <v>0</v>
      </c>
      <c r="BT79">
        <v>33.299999999999997</v>
      </c>
      <c r="BU79">
        <v>78467340</v>
      </c>
      <c r="BV79">
        <v>43240108</v>
      </c>
      <c r="BW79">
        <v>2122.4</v>
      </c>
      <c r="BX79">
        <v>72558.7</v>
      </c>
      <c r="BY79">
        <v>0</v>
      </c>
      <c r="BZ79">
        <v>0</v>
      </c>
      <c r="CA79">
        <v>26221872</v>
      </c>
      <c r="CB79">
        <v>0</v>
      </c>
      <c r="CC79">
        <v>0</v>
      </c>
      <c r="CD79">
        <v>163475.5</v>
      </c>
      <c r="CE79">
        <v>7178947</v>
      </c>
      <c r="CF79">
        <v>0</v>
      </c>
      <c r="CG79">
        <v>74744</v>
      </c>
      <c r="CH79">
        <v>0</v>
      </c>
      <c r="CI79">
        <v>1398507</v>
      </c>
      <c r="CJ79">
        <v>0</v>
      </c>
      <c r="CK79">
        <v>278485.5</v>
      </c>
      <c r="CL79">
        <v>0</v>
      </c>
      <c r="CM79">
        <v>0</v>
      </c>
      <c r="CN79">
        <v>519598.2</v>
      </c>
      <c r="CO79">
        <v>42557036</v>
      </c>
      <c r="CP79">
        <v>0</v>
      </c>
      <c r="CQ79">
        <v>3.6</v>
      </c>
      <c r="CR79">
        <v>16.2</v>
      </c>
      <c r="CS79">
        <v>0</v>
      </c>
      <c r="CT79">
        <v>4573.3</v>
      </c>
      <c r="CU79">
        <v>0</v>
      </c>
      <c r="CV79">
        <v>0</v>
      </c>
      <c r="CW79">
        <v>112</v>
      </c>
      <c r="CX79">
        <v>1748.2</v>
      </c>
      <c r="CY79">
        <v>0</v>
      </c>
      <c r="CZ79">
        <v>1045.5999999999999</v>
      </c>
      <c r="DA79">
        <v>0</v>
      </c>
      <c r="DB79">
        <v>207.5</v>
      </c>
      <c r="DC79">
        <v>0</v>
      </c>
      <c r="DD79">
        <v>960.1</v>
      </c>
      <c r="DE79">
        <v>0</v>
      </c>
      <c r="DF79">
        <v>0</v>
      </c>
      <c r="DG79">
        <v>239.4</v>
      </c>
      <c r="DH79">
        <v>0</v>
      </c>
      <c r="DI79">
        <v>12131.7</v>
      </c>
      <c r="DJ79">
        <v>7.2</v>
      </c>
      <c r="DK79">
        <v>0</v>
      </c>
      <c r="DL79">
        <v>0</v>
      </c>
      <c r="DM79">
        <v>0</v>
      </c>
      <c r="DN79">
        <v>0.01</v>
      </c>
      <c r="DO79">
        <v>0</v>
      </c>
      <c r="DP79">
        <v>0</v>
      </c>
      <c r="DQ79">
        <v>0</v>
      </c>
    </row>
    <row r="80" spans="1:121" hidden="1">
      <c r="A80" t="s">
        <v>549</v>
      </c>
      <c r="B80">
        <v>2026</v>
      </c>
      <c r="C80">
        <v>51551344</v>
      </c>
      <c r="D80">
        <v>113382</v>
      </c>
      <c r="E80">
        <v>0</v>
      </c>
      <c r="F80">
        <v>1388643.5</v>
      </c>
      <c r="G80">
        <v>53053369.100000001</v>
      </c>
      <c r="H80">
        <v>49697900.399999999</v>
      </c>
      <c r="I80">
        <v>1641829.9</v>
      </c>
      <c r="J80" s="156">
        <v>92835320</v>
      </c>
      <c r="K80" s="168">
        <v>120588660</v>
      </c>
      <c r="L80">
        <v>3.5900000000000001E-2</v>
      </c>
      <c r="M80">
        <v>5.3999999999999999E-2</v>
      </c>
      <c r="N80">
        <v>0.183</v>
      </c>
      <c r="O80">
        <v>46866.78</v>
      </c>
      <c r="P80">
        <v>11750.6</v>
      </c>
      <c r="Q80">
        <v>0.66</v>
      </c>
      <c r="R80">
        <v>0.7</v>
      </c>
      <c r="S80">
        <v>304.7</v>
      </c>
      <c r="T80">
        <v>32</v>
      </c>
      <c r="U80">
        <v>4.63</v>
      </c>
      <c r="V80">
        <v>12.3</v>
      </c>
      <c r="W80">
        <v>757.4</v>
      </c>
      <c r="X80">
        <v>0.15</v>
      </c>
      <c r="Y80">
        <v>306.89999999999998</v>
      </c>
      <c r="Z80">
        <v>34.9</v>
      </c>
      <c r="AA80">
        <v>341.8</v>
      </c>
      <c r="AB80">
        <v>280.3</v>
      </c>
      <c r="AC80">
        <v>29.6</v>
      </c>
      <c r="AD80">
        <v>4.28</v>
      </c>
      <c r="AE80">
        <v>11.3</v>
      </c>
      <c r="AF80">
        <v>692.9</v>
      </c>
      <c r="AG80">
        <v>0.14000000000000001</v>
      </c>
      <c r="AH80">
        <v>282.3</v>
      </c>
      <c r="AI80">
        <v>32</v>
      </c>
      <c r="AJ80">
        <v>314.3</v>
      </c>
      <c r="AK80">
        <v>144.19999999999999</v>
      </c>
      <c r="AL80">
        <v>10.4</v>
      </c>
      <c r="AM80">
        <v>1.46</v>
      </c>
      <c r="AN80">
        <v>10.3</v>
      </c>
      <c r="AO80">
        <v>502.7</v>
      </c>
      <c r="AP80">
        <v>0.08</v>
      </c>
      <c r="AQ80">
        <v>144.9</v>
      </c>
      <c r="AR80">
        <v>25.3</v>
      </c>
      <c r="AS80">
        <v>170.2</v>
      </c>
      <c r="AT80">
        <v>692.4</v>
      </c>
      <c r="AU80">
        <v>58.9</v>
      </c>
      <c r="AV80">
        <v>8.49</v>
      </c>
      <c r="AW80">
        <v>41.7</v>
      </c>
      <c r="AX80">
        <v>2072.1999999999998</v>
      </c>
      <c r="AY80">
        <v>0.4</v>
      </c>
      <c r="AZ80">
        <v>696.5</v>
      </c>
      <c r="BA80">
        <v>103.6</v>
      </c>
      <c r="BB80">
        <v>800.1</v>
      </c>
      <c r="BC80">
        <v>24440065.800000001</v>
      </c>
      <c r="BD80">
        <v>2565.1999999999998</v>
      </c>
      <c r="BE80">
        <v>371.4</v>
      </c>
      <c r="BF80">
        <v>986446.5</v>
      </c>
      <c r="BG80">
        <v>60757.7</v>
      </c>
      <c r="BH80">
        <v>12.3</v>
      </c>
      <c r="BI80">
        <v>24617895.300000001</v>
      </c>
      <c r="BJ80">
        <v>2800374.8</v>
      </c>
      <c r="BK80">
        <v>27418270</v>
      </c>
      <c r="BL80">
        <v>0</v>
      </c>
      <c r="BM80">
        <v>23.9</v>
      </c>
      <c r="BN80">
        <v>10.029999999999999</v>
      </c>
      <c r="BO80">
        <v>0</v>
      </c>
      <c r="BP80">
        <v>33.94</v>
      </c>
      <c r="BQ80">
        <v>25.44</v>
      </c>
      <c r="BR80">
        <v>10.95</v>
      </c>
      <c r="BS80">
        <v>0</v>
      </c>
      <c r="BT80">
        <v>36.39</v>
      </c>
      <c r="BU80">
        <v>80856420</v>
      </c>
      <c r="BV80">
        <v>51411540</v>
      </c>
      <c r="BW80">
        <v>97456.2</v>
      </c>
      <c r="BX80">
        <v>66415.600000000006</v>
      </c>
      <c r="BY80">
        <v>0</v>
      </c>
      <c r="BZ80">
        <v>0</v>
      </c>
      <c r="CA80">
        <v>21191318</v>
      </c>
      <c r="CB80">
        <v>0</v>
      </c>
      <c r="CC80">
        <v>0</v>
      </c>
      <c r="CD80">
        <v>208339.1</v>
      </c>
      <c r="CE80">
        <v>6405407</v>
      </c>
      <c r="CF80">
        <v>0</v>
      </c>
      <c r="CG80">
        <v>46095.4</v>
      </c>
      <c r="CH80">
        <v>0</v>
      </c>
      <c r="CI80">
        <v>1404755.9</v>
      </c>
      <c r="CJ80">
        <v>0</v>
      </c>
      <c r="CK80">
        <v>233428</v>
      </c>
      <c r="CL80">
        <v>0</v>
      </c>
      <c r="CM80">
        <v>0</v>
      </c>
      <c r="CN80">
        <v>7637742.5</v>
      </c>
      <c r="CO80">
        <v>43565456</v>
      </c>
      <c r="CP80">
        <v>0</v>
      </c>
      <c r="CQ80">
        <v>77</v>
      </c>
      <c r="CR80">
        <v>16.2</v>
      </c>
      <c r="CS80">
        <v>0</v>
      </c>
      <c r="CT80">
        <v>4573.3</v>
      </c>
      <c r="CU80">
        <v>0</v>
      </c>
      <c r="CV80">
        <v>0</v>
      </c>
      <c r="CW80">
        <v>143.19999999999999</v>
      </c>
      <c r="CX80">
        <v>1748.2</v>
      </c>
      <c r="CY80">
        <v>0</v>
      </c>
      <c r="CZ80">
        <v>964.4</v>
      </c>
      <c r="DA80">
        <v>0</v>
      </c>
      <c r="DB80">
        <v>219.5</v>
      </c>
      <c r="DC80">
        <v>0</v>
      </c>
      <c r="DD80">
        <v>951.2</v>
      </c>
      <c r="DE80">
        <v>0</v>
      </c>
      <c r="DF80">
        <v>0</v>
      </c>
      <c r="DG80">
        <v>3355.4</v>
      </c>
      <c r="DH80">
        <v>0</v>
      </c>
      <c r="DI80">
        <v>12439.5</v>
      </c>
      <c r="DJ80">
        <v>300.7</v>
      </c>
      <c r="DK80">
        <v>0</v>
      </c>
      <c r="DL80">
        <v>0</v>
      </c>
      <c r="DM80">
        <v>0</v>
      </c>
      <c r="DN80">
        <v>0.01</v>
      </c>
      <c r="DO80">
        <v>0</v>
      </c>
      <c r="DP80">
        <v>0</v>
      </c>
      <c r="DQ80">
        <v>0</v>
      </c>
    </row>
    <row r="81" spans="1:121" hidden="1">
      <c r="A81" t="s">
        <v>549</v>
      </c>
      <c r="B81">
        <v>2028</v>
      </c>
      <c r="C81">
        <v>52725452</v>
      </c>
      <c r="D81">
        <v>2585917.2000000002</v>
      </c>
      <c r="E81">
        <v>0</v>
      </c>
      <c r="F81">
        <v>1402083.6</v>
      </c>
      <c r="G81">
        <v>56713453.299999997</v>
      </c>
      <c r="H81">
        <v>50829806.100000001</v>
      </c>
      <c r="I81">
        <v>-25686447</v>
      </c>
      <c r="J81" s="156">
        <v>83633250</v>
      </c>
      <c r="K81" s="168">
        <v>130002264</v>
      </c>
      <c r="L81">
        <v>3.5900000000000001E-2</v>
      </c>
      <c r="M81">
        <v>5.3999999999999999E-2</v>
      </c>
      <c r="N81">
        <v>0.183</v>
      </c>
      <c r="O81">
        <v>59037.32</v>
      </c>
      <c r="P81">
        <v>12358.7</v>
      </c>
      <c r="Q81">
        <v>0.83</v>
      </c>
      <c r="R81">
        <v>0.82</v>
      </c>
      <c r="S81">
        <v>147</v>
      </c>
      <c r="T81">
        <v>15.4</v>
      </c>
      <c r="U81">
        <v>2.23</v>
      </c>
      <c r="V81">
        <v>6</v>
      </c>
      <c r="W81">
        <v>366.7</v>
      </c>
      <c r="X81">
        <v>7.0000000000000007E-2</v>
      </c>
      <c r="Y81">
        <v>148</v>
      </c>
      <c r="Z81">
        <v>16.899999999999999</v>
      </c>
      <c r="AA81">
        <v>164.9</v>
      </c>
      <c r="AB81">
        <v>162.1</v>
      </c>
      <c r="AC81">
        <v>17.100000000000001</v>
      </c>
      <c r="AD81">
        <v>2.4700000000000002</v>
      </c>
      <c r="AE81">
        <v>6.6</v>
      </c>
      <c r="AF81">
        <v>402.9</v>
      </c>
      <c r="AG81">
        <v>0.08</v>
      </c>
      <c r="AH81">
        <v>163.30000000000001</v>
      </c>
      <c r="AI81">
        <v>18.600000000000001</v>
      </c>
      <c r="AJ81">
        <v>181.9</v>
      </c>
      <c r="AK81">
        <v>85.6</v>
      </c>
      <c r="AL81">
        <v>3.2</v>
      </c>
      <c r="AM81">
        <v>0.41</v>
      </c>
      <c r="AN81">
        <v>8.8000000000000007</v>
      </c>
      <c r="AO81">
        <v>392.1</v>
      </c>
      <c r="AP81">
        <v>0.04</v>
      </c>
      <c r="AQ81">
        <v>85.8</v>
      </c>
      <c r="AR81">
        <v>20.5</v>
      </c>
      <c r="AS81">
        <v>106.3</v>
      </c>
      <c r="AT81">
        <v>511.1</v>
      </c>
      <c r="AU81">
        <v>42.1</v>
      </c>
      <c r="AV81">
        <v>6.04</v>
      </c>
      <c r="AW81">
        <v>32.4</v>
      </c>
      <c r="AX81">
        <v>1583.5</v>
      </c>
      <c r="AY81">
        <v>0.3</v>
      </c>
      <c r="AZ81">
        <v>514</v>
      </c>
      <c r="BA81">
        <v>79.7</v>
      </c>
      <c r="BB81">
        <v>593.70000000000005</v>
      </c>
      <c r="BC81">
        <v>14975162.4</v>
      </c>
      <c r="BD81">
        <v>1568.3</v>
      </c>
      <c r="BE81">
        <v>227</v>
      </c>
      <c r="BF81">
        <v>607394.9</v>
      </c>
      <c r="BG81">
        <v>37375</v>
      </c>
      <c r="BH81">
        <v>7.5</v>
      </c>
      <c r="BI81">
        <v>15083865.6</v>
      </c>
      <c r="BJ81">
        <v>1723216.1</v>
      </c>
      <c r="BK81">
        <v>16807081.600000001</v>
      </c>
      <c r="BL81">
        <v>0</v>
      </c>
      <c r="BM81">
        <v>16.86</v>
      </c>
      <c r="BN81">
        <v>11.83</v>
      </c>
      <c r="BO81">
        <v>0</v>
      </c>
      <c r="BP81">
        <v>28.69</v>
      </c>
      <c r="BQ81">
        <v>18.39</v>
      </c>
      <c r="BR81">
        <v>13.43</v>
      </c>
      <c r="BS81">
        <v>0</v>
      </c>
      <c r="BT81">
        <v>31.81</v>
      </c>
      <c r="BU81">
        <v>103215890</v>
      </c>
      <c r="BV81">
        <v>82399900</v>
      </c>
      <c r="BW81">
        <v>2208612.5</v>
      </c>
      <c r="BX81">
        <v>52106.1</v>
      </c>
      <c r="BY81">
        <v>0</v>
      </c>
      <c r="BZ81">
        <v>0</v>
      </c>
      <c r="CA81">
        <v>13083545</v>
      </c>
      <c r="CB81">
        <v>0</v>
      </c>
      <c r="CC81">
        <v>0</v>
      </c>
      <c r="CD81">
        <v>283409.40000000002</v>
      </c>
      <c r="CE81">
        <v>4126521.5</v>
      </c>
      <c r="CF81">
        <v>0</v>
      </c>
      <c r="CG81">
        <v>14635.9</v>
      </c>
      <c r="CH81">
        <v>0</v>
      </c>
      <c r="CI81">
        <v>1206162</v>
      </c>
      <c r="CJ81">
        <v>0</v>
      </c>
      <c r="CK81">
        <v>124400.8</v>
      </c>
      <c r="CL81">
        <v>0</v>
      </c>
      <c r="CM81">
        <v>0</v>
      </c>
      <c r="CN81">
        <v>7405606.5</v>
      </c>
      <c r="CO81">
        <v>74710890</v>
      </c>
      <c r="CP81">
        <v>0</v>
      </c>
      <c r="CQ81">
        <v>1755.1</v>
      </c>
      <c r="CR81">
        <v>16.2</v>
      </c>
      <c r="CS81">
        <v>0</v>
      </c>
      <c r="CT81">
        <v>4573.3</v>
      </c>
      <c r="CU81">
        <v>0</v>
      </c>
      <c r="CV81">
        <v>0</v>
      </c>
      <c r="CW81">
        <v>196.8</v>
      </c>
      <c r="CX81">
        <v>1719</v>
      </c>
      <c r="CY81">
        <v>0</v>
      </c>
      <c r="CZ81">
        <v>929.7</v>
      </c>
      <c r="DA81">
        <v>0</v>
      </c>
      <c r="DB81">
        <v>219.5</v>
      </c>
      <c r="DC81">
        <v>0</v>
      </c>
      <c r="DD81">
        <v>926.6</v>
      </c>
      <c r="DE81">
        <v>0</v>
      </c>
      <c r="DF81">
        <v>0</v>
      </c>
      <c r="DG81">
        <v>3419.7</v>
      </c>
      <c r="DH81">
        <v>0</v>
      </c>
      <c r="DI81">
        <v>20419.099999999999</v>
      </c>
      <c r="DJ81">
        <v>6996.6</v>
      </c>
      <c r="DK81">
        <v>0</v>
      </c>
      <c r="DL81">
        <v>0</v>
      </c>
      <c r="DM81">
        <v>0</v>
      </c>
      <c r="DN81">
        <v>0.01</v>
      </c>
      <c r="DO81">
        <v>0</v>
      </c>
      <c r="DP81">
        <v>0</v>
      </c>
      <c r="DQ81">
        <v>0</v>
      </c>
    </row>
    <row r="82" spans="1:121" hidden="1">
      <c r="A82" t="s">
        <v>549</v>
      </c>
      <c r="B82">
        <v>2030</v>
      </c>
      <c r="C82">
        <v>54047636</v>
      </c>
      <c r="D82">
        <v>5192720.5</v>
      </c>
      <c r="E82">
        <v>0</v>
      </c>
      <c r="F82">
        <v>1525895.3</v>
      </c>
      <c r="G82">
        <v>60766253.399999999</v>
      </c>
      <c r="H82">
        <v>52104469.299999997</v>
      </c>
      <c r="I82">
        <v>-38646353.100000001</v>
      </c>
      <c r="J82" s="156">
        <v>84867820</v>
      </c>
      <c r="K82" s="168">
        <v>141640160</v>
      </c>
      <c r="L82">
        <v>3.5900000000000001E-2</v>
      </c>
      <c r="M82">
        <v>5.3999999999999999E-2</v>
      </c>
      <c r="N82">
        <v>0.183</v>
      </c>
      <c r="O82">
        <v>66492.27</v>
      </c>
      <c r="P82">
        <v>12770.2</v>
      </c>
      <c r="Q82">
        <v>0.89</v>
      </c>
      <c r="R82">
        <v>0.88</v>
      </c>
      <c r="S82">
        <v>97.5</v>
      </c>
      <c r="T82">
        <v>10.4</v>
      </c>
      <c r="U82">
        <v>1.51</v>
      </c>
      <c r="V82">
        <v>3.8</v>
      </c>
      <c r="W82">
        <v>237.4</v>
      </c>
      <c r="X82">
        <v>0.05</v>
      </c>
      <c r="Y82">
        <v>98.3</v>
      </c>
      <c r="Z82">
        <v>10.8</v>
      </c>
      <c r="AA82">
        <v>109.1</v>
      </c>
      <c r="AB82">
        <v>109</v>
      </c>
      <c r="AC82">
        <v>11.7</v>
      </c>
      <c r="AD82">
        <v>1.7</v>
      </c>
      <c r="AE82">
        <v>4.2</v>
      </c>
      <c r="AF82">
        <v>264</v>
      </c>
      <c r="AG82">
        <v>0.06</v>
      </c>
      <c r="AH82">
        <v>109.9</v>
      </c>
      <c r="AI82">
        <v>12.1</v>
      </c>
      <c r="AJ82">
        <v>121.9</v>
      </c>
      <c r="AK82">
        <v>103.8</v>
      </c>
      <c r="AL82">
        <v>5</v>
      </c>
      <c r="AM82">
        <v>0.68</v>
      </c>
      <c r="AN82">
        <v>9.6</v>
      </c>
      <c r="AO82">
        <v>437.9</v>
      </c>
      <c r="AP82">
        <v>0.05</v>
      </c>
      <c r="AQ82">
        <v>104.1</v>
      </c>
      <c r="AR82">
        <v>22.7</v>
      </c>
      <c r="AS82">
        <v>126.8</v>
      </c>
      <c r="AT82">
        <v>444.7</v>
      </c>
      <c r="AU82">
        <v>37.5</v>
      </c>
      <c r="AV82">
        <v>5.37</v>
      </c>
      <c r="AW82">
        <v>27.2</v>
      </c>
      <c r="AX82">
        <v>1372.2</v>
      </c>
      <c r="AY82">
        <v>0.25</v>
      </c>
      <c r="AZ82">
        <v>447.3</v>
      </c>
      <c r="BA82">
        <v>68.2</v>
      </c>
      <c r="BB82">
        <v>515.5</v>
      </c>
      <c r="BC82">
        <v>11298367</v>
      </c>
      <c r="BD82">
        <v>1206.7</v>
      </c>
      <c r="BE82">
        <v>174.8</v>
      </c>
      <c r="BF82">
        <v>436182.8</v>
      </c>
      <c r="BG82">
        <v>27530.9</v>
      </c>
      <c r="BH82">
        <v>5.6</v>
      </c>
      <c r="BI82">
        <v>11382045.6</v>
      </c>
      <c r="BJ82">
        <v>1258137.3</v>
      </c>
      <c r="BK82">
        <v>12640182.9</v>
      </c>
      <c r="BL82">
        <v>0</v>
      </c>
      <c r="BM82">
        <v>14.21</v>
      </c>
      <c r="BN82">
        <v>12.33</v>
      </c>
      <c r="BO82">
        <v>0</v>
      </c>
      <c r="BP82">
        <v>26.54</v>
      </c>
      <c r="BQ82">
        <v>15.89</v>
      </c>
      <c r="BR82">
        <v>14.55</v>
      </c>
      <c r="BS82">
        <v>0</v>
      </c>
      <c r="BT82">
        <v>30.45</v>
      </c>
      <c r="BU82">
        <v>117701740</v>
      </c>
      <c r="BV82">
        <v>99412610</v>
      </c>
      <c r="BW82">
        <v>4402349.5</v>
      </c>
      <c r="BX82">
        <v>45791</v>
      </c>
      <c r="BY82">
        <v>0</v>
      </c>
      <c r="BZ82">
        <v>0</v>
      </c>
      <c r="CA82">
        <v>10159719</v>
      </c>
      <c r="CB82">
        <v>0</v>
      </c>
      <c r="CC82">
        <v>0</v>
      </c>
      <c r="CD82">
        <v>405510.5</v>
      </c>
      <c r="CE82">
        <v>2527608.2000000002</v>
      </c>
      <c r="CF82">
        <v>0</v>
      </c>
      <c r="CG82">
        <v>5194.3999999999996</v>
      </c>
      <c r="CH82">
        <v>0</v>
      </c>
      <c r="CI82">
        <v>1095493.8</v>
      </c>
      <c r="CJ82">
        <v>0</v>
      </c>
      <c r="CK82">
        <v>52991.3</v>
      </c>
      <c r="CL82">
        <v>0</v>
      </c>
      <c r="CM82">
        <v>0</v>
      </c>
      <c r="CN82">
        <v>13189005</v>
      </c>
      <c r="CO82">
        <v>85818090</v>
      </c>
      <c r="CP82">
        <v>0</v>
      </c>
      <c r="CQ82">
        <v>3507.1</v>
      </c>
      <c r="CR82">
        <v>16.2</v>
      </c>
      <c r="CS82">
        <v>0</v>
      </c>
      <c r="CT82">
        <v>4573.3</v>
      </c>
      <c r="CU82">
        <v>0</v>
      </c>
      <c r="CV82">
        <v>0</v>
      </c>
      <c r="CW82">
        <v>285.89999999999998</v>
      </c>
      <c r="CX82">
        <v>1691.6</v>
      </c>
      <c r="CY82">
        <v>0</v>
      </c>
      <c r="CZ82">
        <v>622.70000000000005</v>
      </c>
      <c r="DA82">
        <v>0</v>
      </c>
      <c r="DB82">
        <v>219.5</v>
      </c>
      <c r="DC82">
        <v>0</v>
      </c>
      <c r="DD82">
        <v>777.1</v>
      </c>
      <c r="DE82">
        <v>0</v>
      </c>
      <c r="DF82">
        <v>0</v>
      </c>
      <c r="DG82">
        <v>6284.3</v>
      </c>
      <c r="DH82">
        <v>0</v>
      </c>
      <c r="DI82">
        <v>24619</v>
      </c>
      <c r="DJ82">
        <v>14004.7</v>
      </c>
      <c r="DK82">
        <v>0</v>
      </c>
      <c r="DL82">
        <v>0</v>
      </c>
      <c r="DM82">
        <v>0</v>
      </c>
      <c r="DN82">
        <v>0.01</v>
      </c>
      <c r="DO82">
        <v>0</v>
      </c>
      <c r="DP82">
        <v>0</v>
      </c>
      <c r="DQ82">
        <v>0</v>
      </c>
    </row>
    <row r="83" spans="1:121" hidden="1">
      <c r="A83" t="s">
        <v>549</v>
      </c>
      <c r="B83">
        <v>2035</v>
      </c>
      <c r="C83">
        <v>57395980</v>
      </c>
      <c r="D83">
        <v>7308910.5</v>
      </c>
      <c r="E83">
        <v>0</v>
      </c>
      <c r="F83">
        <v>1484050</v>
      </c>
      <c r="G83">
        <v>66188945.600000001</v>
      </c>
      <c r="H83">
        <v>55332479.399999999</v>
      </c>
      <c r="I83">
        <v>-39530476.399999999</v>
      </c>
      <c r="J83" s="156">
        <v>80660150</v>
      </c>
      <c r="K83" s="168">
        <v>138926910</v>
      </c>
      <c r="L83">
        <v>3.5900000000000001E-2</v>
      </c>
      <c r="M83">
        <v>5.3999999999999999E-2</v>
      </c>
      <c r="N83">
        <v>0.183</v>
      </c>
      <c r="O83">
        <v>86347.39</v>
      </c>
      <c r="P83">
        <v>13852.8</v>
      </c>
      <c r="Q83">
        <v>0.91</v>
      </c>
      <c r="R83">
        <v>0.9</v>
      </c>
      <c r="S83">
        <v>85.4</v>
      </c>
      <c r="T83">
        <v>9.3000000000000007</v>
      </c>
      <c r="U83">
        <v>1.34</v>
      </c>
      <c r="V83">
        <v>3.2</v>
      </c>
      <c r="W83">
        <v>203.7</v>
      </c>
      <c r="X83">
        <v>0.04</v>
      </c>
      <c r="Y83">
        <v>86</v>
      </c>
      <c r="Z83">
        <v>9.1999999999999993</v>
      </c>
      <c r="AA83">
        <v>95.3</v>
      </c>
      <c r="AB83">
        <v>94.8</v>
      </c>
      <c r="AC83">
        <v>10.3</v>
      </c>
      <c r="AD83">
        <v>1.49</v>
      </c>
      <c r="AE83">
        <v>3.5</v>
      </c>
      <c r="AF83">
        <v>225.9</v>
      </c>
      <c r="AG83">
        <v>0.05</v>
      </c>
      <c r="AH83">
        <v>95.6</v>
      </c>
      <c r="AI83">
        <v>10.3</v>
      </c>
      <c r="AJ83">
        <v>105.8</v>
      </c>
      <c r="AK83">
        <v>135</v>
      </c>
      <c r="AL83">
        <v>7.7</v>
      </c>
      <c r="AM83">
        <v>1.05</v>
      </c>
      <c r="AN83">
        <v>11.5</v>
      </c>
      <c r="AO83">
        <v>538.1</v>
      </c>
      <c r="AP83">
        <v>7.0000000000000007E-2</v>
      </c>
      <c r="AQ83">
        <v>135.6</v>
      </c>
      <c r="AR83">
        <v>27.5</v>
      </c>
      <c r="AS83">
        <v>163.1</v>
      </c>
      <c r="AT83">
        <v>422</v>
      </c>
      <c r="AU83">
        <v>35.4</v>
      </c>
      <c r="AV83">
        <v>5.08</v>
      </c>
      <c r="AW83">
        <v>26</v>
      </c>
      <c r="AX83">
        <v>1299.0999999999999</v>
      </c>
      <c r="AY83">
        <v>0.24</v>
      </c>
      <c r="AZ83">
        <v>424.4</v>
      </c>
      <c r="BA83">
        <v>64.8</v>
      </c>
      <c r="BB83">
        <v>489.3</v>
      </c>
      <c r="BC83">
        <v>10454975.1</v>
      </c>
      <c r="BD83">
        <v>1134.3</v>
      </c>
      <c r="BE83">
        <v>164.4</v>
      </c>
      <c r="BF83">
        <v>387199</v>
      </c>
      <c r="BG83">
        <v>24958.3</v>
      </c>
      <c r="BH83">
        <v>5.2</v>
      </c>
      <c r="BI83">
        <v>10533663.1</v>
      </c>
      <c r="BJ83">
        <v>1132370.6000000001</v>
      </c>
      <c r="BK83">
        <v>11666033.800000001</v>
      </c>
      <c r="BL83">
        <v>0</v>
      </c>
      <c r="BM83">
        <v>13.07</v>
      </c>
      <c r="BN83">
        <v>15.55</v>
      </c>
      <c r="BO83">
        <v>0</v>
      </c>
      <c r="BP83">
        <v>28.62</v>
      </c>
      <c r="BQ83">
        <v>14.76</v>
      </c>
      <c r="BR83">
        <v>18.89</v>
      </c>
      <c r="BS83">
        <v>0</v>
      </c>
      <c r="BT83">
        <v>33.65</v>
      </c>
      <c r="BU83">
        <v>124619920</v>
      </c>
      <c r="BV83">
        <v>105719420</v>
      </c>
      <c r="BW83">
        <v>6242489.5</v>
      </c>
      <c r="BX83">
        <v>45006.2</v>
      </c>
      <c r="BY83">
        <v>0</v>
      </c>
      <c r="BZ83">
        <v>0</v>
      </c>
      <c r="CA83">
        <v>9603939</v>
      </c>
      <c r="CB83">
        <v>0</v>
      </c>
      <c r="CC83">
        <v>0</v>
      </c>
      <c r="CD83">
        <v>777404.8</v>
      </c>
      <c r="CE83">
        <v>1929167.2</v>
      </c>
      <c r="CF83">
        <v>0</v>
      </c>
      <c r="CG83">
        <v>2690.5</v>
      </c>
      <c r="CH83">
        <v>0</v>
      </c>
      <c r="CI83">
        <v>1051714.1000000001</v>
      </c>
      <c r="CJ83">
        <v>0</v>
      </c>
      <c r="CK83">
        <v>25490.2</v>
      </c>
      <c r="CL83">
        <v>0</v>
      </c>
      <c r="CM83">
        <v>0</v>
      </c>
      <c r="CN83">
        <v>19517860</v>
      </c>
      <c r="CO83">
        <v>85424160</v>
      </c>
      <c r="CP83">
        <v>0</v>
      </c>
      <c r="CQ83">
        <v>4664.8999999999996</v>
      </c>
      <c r="CR83">
        <v>16.2</v>
      </c>
      <c r="CS83">
        <v>0</v>
      </c>
      <c r="CT83">
        <v>4548.2</v>
      </c>
      <c r="CU83">
        <v>0</v>
      </c>
      <c r="CV83">
        <v>0</v>
      </c>
      <c r="CW83">
        <v>562.9</v>
      </c>
      <c r="CX83">
        <v>1691.6</v>
      </c>
      <c r="CY83">
        <v>0</v>
      </c>
      <c r="CZ83">
        <v>488.4</v>
      </c>
      <c r="DA83">
        <v>0</v>
      </c>
      <c r="DB83">
        <v>219.5</v>
      </c>
      <c r="DC83">
        <v>0</v>
      </c>
      <c r="DD83">
        <v>713.7</v>
      </c>
      <c r="DE83">
        <v>0</v>
      </c>
      <c r="DF83">
        <v>0</v>
      </c>
      <c r="DG83">
        <v>9330.7999999999993</v>
      </c>
      <c r="DH83">
        <v>0</v>
      </c>
      <c r="DI83">
        <v>25038.3</v>
      </c>
      <c r="DJ83">
        <v>20521.7</v>
      </c>
      <c r="DK83">
        <v>0</v>
      </c>
      <c r="DL83">
        <v>0</v>
      </c>
      <c r="DM83">
        <v>0</v>
      </c>
      <c r="DN83">
        <v>0.01</v>
      </c>
      <c r="DO83">
        <v>0</v>
      </c>
      <c r="DP83">
        <v>0</v>
      </c>
      <c r="DQ83">
        <v>0</v>
      </c>
    </row>
    <row r="84" spans="1:121" hidden="1">
      <c r="A84" t="s">
        <v>549</v>
      </c>
      <c r="B84">
        <v>2040</v>
      </c>
      <c r="C84">
        <v>61229704</v>
      </c>
      <c r="D84">
        <v>9384814</v>
      </c>
      <c r="E84">
        <v>0</v>
      </c>
      <c r="F84">
        <v>1623904.9</v>
      </c>
      <c r="G84">
        <v>72238418.900000006</v>
      </c>
      <c r="H84">
        <v>59028398.5</v>
      </c>
      <c r="I84">
        <v>-33422264.699999999</v>
      </c>
      <c r="J84" s="156">
        <v>94205270</v>
      </c>
      <c r="K84" s="168">
        <v>145238940</v>
      </c>
      <c r="L84">
        <v>3.5900000000000001E-2</v>
      </c>
      <c r="M84">
        <v>5.3999999999999999E-2</v>
      </c>
      <c r="N84">
        <v>0.183</v>
      </c>
      <c r="O84">
        <v>84840.63</v>
      </c>
      <c r="P84">
        <v>15017.7</v>
      </c>
      <c r="Q84">
        <v>0.93</v>
      </c>
      <c r="R84">
        <v>0.93</v>
      </c>
      <c r="S84">
        <v>65.3</v>
      </c>
      <c r="T84">
        <v>7.1</v>
      </c>
      <c r="U84">
        <v>1.03</v>
      </c>
      <c r="V84">
        <v>2.4</v>
      </c>
      <c r="W84">
        <v>155</v>
      </c>
      <c r="X84">
        <v>0.03</v>
      </c>
      <c r="Y84">
        <v>65.8</v>
      </c>
      <c r="Z84">
        <v>7</v>
      </c>
      <c r="AA84">
        <v>72.8</v>
      </c>
      <c r="AB84">
        <v>65.099999999999994</v>
      </c>
      <c r="AC84">
        <v>7.1</v>
      </c>
      <c r="AD84">
        <v>1.03</v>
      </c>
      <c r="AE84">
        <v>2.4</v>
      </c>
      <c r="AF84">
        <v>154.5</v>
      </c>
      <c r="AG84">
        <v>0.03</v>
      </c>
      <c r="AH84">
        <v>65.599999999999994</v>
      </c>
      <c r="AI84">
        <v>7</v>
      </c>
      <c r="AJ84">
        <v>72.599999999999994</v>
      </c>
      <c r="AK84">
        <v>156.4</v>
      </c>
      <c r="AL84">
        <v>9.3000000000000007</v>
      </c>
      <c r="AM84">
        <v>1.29</v>
      </c>
      <c r="AN84">
        <v>13.7</v>
      </c>
      <c r="AO84">
        <v>614.70000000000005</v>
      </c>
      <c r="AP84">
        <v>0.1</v>
      </c>
      <c r="AQ84">
        <v>157</v>
      </c>
      <c r="AR84">
        <v>32.1</v>
      </c>
      <c r="AS84">
        <v>189.1</v>
      </c>
      <c r="AT84">
        <v>366.8</v>
      </c>
      <c r="AU84">
        <v>29.6</v>
      </c>
      <c r="AV84">
        <v>4.2300000000000004</v>
      </c>
      <c r="AW84">
        <v>23.6</v>
      </c>
      <c r="AX84">
        <v>1177.4000000000001</v>
      </c>
      <c r="AY84">
        <v>0.2</v>
      </c>
      <c r="AZ84">
        <v>368.8</v>
      </c>
      <c r="BA84">
        <v>58.8</v>
      </c>
      <c r="BB84">
        <v>427.6</v>
      </c>
      <c r="BC84">
        <v>7879877.5999999996</v>
      </c>
      <c r="BD84">
        <v>858</v>
      </c>
      <c r="BE84">
        <v>124.4</v>
      </c>
      <c r="BF84">
        <v>289168.2</v>
      </c>
      <c r="BG84">
        <v>18719.2</v>
      </c>
      <c r="BH84">
        <v>3.9</v>
      </c>
      <c r="BI84">
        <v>7939405</v>
      </c>
      <c r="BJ84">
        <v>848066.4</v>
      </c>
      <c r="BK84">
        <v>8787471.4000000004</v>
      </c>
      <c r="BL84">
        <v>0</v>
      </c>
      <c r="BM84">
        <v>11.25</v>
      </c>
      <c r="BN84">
        <v>15.05</v>
      </c>
      <c r="BO84">
        <v>0</v>
      </c>
      <c r="BP84">
        <v>26.3</v>
      </c>
      <c r="BQ84">
        <v>12.84</v>
      </c>
      <c r="BR84">
        <v>18.66</v>
      </c>
      <c r="BS84">
        <v>0</v>
      </c>
      <c r="BT84">
        <v>31.5</v>
      </c>
      <c r="BU84">
        <v>123421976</v>
      </c>
      <c r="BV84">
        <v>105660680</v>
      </c>
      <c r="BW84">
        <v>8051477</v>
      </c>
      <c r="BX84">
        <v>41197.300000000003</v>
      </c>
      <c r="BY84">
        <v>0</v>
      </c>
      <c r="BZ84">
        <v>0</v>
      </c>
      <c r="CA84">
        <v>7310103</v>
      </c>
      <c r="CB84">
        <v>0</v>
      </c>
      <c r="CC84">
        <v>0</v>
      </c>
      <c r="CD84">
        <v>1142986.2</v>
      </c>
      <c r="CE84">
        <v>1362861.2</v>
      </c>
      <c r="CF84">
        <v>0</v>
      </c>
      <c r="CG84">
        <v>2202.9</v>
      </c>
      <c r="CH84">
        <v>0</v>
      </c>
      <c r="CI84">
        <v>977469.6</v>
      </c>
      <c r="CJ84">
        <v>0</v>
      </c>
      <c r="CK84">
        <v>15982.3</v>
      </c>
      <c r="CL84">
        <v>0</v>
      </c>
      <c r="CM84">
        <v>0</v>
      </c>
      <c r="CN84">
        <v>19504644</v>
      </c>
      <c r="CO84">
        <v>85013060</v>
      </c>
      <c r="CP84">
        <v>0</v>
      </c>
      <c r="CQ84">
        <v>5452</v>
      </c>
      <c r="CR84">
        <v>16.2</v>
      </c>
      <c r="CS84">
        <v>0</v>
      </c>
      <c r="CT84">
        <v>4548.2</v>
      </c>
      <c r="CU84">
        <v>0</v>
      </c>
      <c r="CV84">
        <v>0</v>
      </c>
      <c r="CW84">
        <v>848.5</v>
      </c>
      <c r="CX84">
        <v>1691.6</v>
      </c>
      <c r="CY84">
        <v>0</v>
      </c>
      <c r="CZ84">
        <v>479.7</v>
      </c>
      <c r="DA84">
        <v>0</v>
      </c>
      <c r="DB84">
        <v>219.5</v>
      </c>
      <c r="DC84">
        <v>0</v>
      </c>
      <c r="DD84">
        <v>698.2</v>
      </c>
      <c r="DE84">
        <v>0</v>
      </c>
      <c r="DF84">
        <v>0</v>
      </c>
      <c r="DG84">
        <v>10066.4</v>
      </c>
      <c r="DH84">
        <v>0</v>
      </c>
      <c r="DI84">
        <v>25295.599999999999</v>
      </c>
      <c r="DJ84">
        <v>24799.200000000001</v>
      </c>
      <c r="DK84">
        <v>0</v>
      </c>
      <c r="DL84">
        <v>0</v>
      </c>
      <c r="DM84">
        <v>0</v>
      </c>
      <c r="DN84">
        <v>0.01</v>
      </c>
      <c r="DO84">
        <v>0</v>
      </c>
      <c r="DP84">
        <v>0</v>
      </c>
      <c r="DQ84">
        <v>0</v>
      </c>
    </row>
    <row r="85" spans="1:121" hidden="1">
      <c r="A85" t="s">
        <v>549</v>
      </c>
      <c r="B85">
        <v>2045</v>
      </c>
      <c r="C85">
        <v>64713350</v>
      </c>
      <c r="D85">
        <v>8794313</v>
      </c>
      <c r="E85">
        <v>0</v>
      </c>
      <c r="F85">
        <v>1706587</v>
      </c>
      <c r="G85">
        <v>75214247.900000006</v>
      </c>
      <c r="H85">
        <v>62386804.399999999</v>
      </c>
      <c r="I85">
        <v>-37169738</v>
      </c>
      <c r="J85" s="156">
        <v>97213260</v>
      </c>
      <c r="K85" s="168">
        <v>150679730</v>
      </c>
      <c r="L85">
        <v>3.5900000000000001E-2</v>
      </c>
      <c r="M85">
        <v>5.3999999999999999E-2</v>
      </c>
      <c r="N85">
        <v>0.183</v>
      </c>
      <c r="O85">
        <v>86364.56</v>
      </c>
      <c r="P85">
        <v>15993.5</v>
      </c>
      <c r="Q85">
        <v>0.94</v>
      </c>
      <c r="R85">
        <v>0.94</v>
      </c>
      <c r="S85">
        <v>55.6</v>
      </c>
      <c r="T85">
        <v>5.9</v>
      </c>
      <c r="U85">
        <v>0.86</v>
      </c>
      <c r="V85">
        <v>2.2000000000000002</v>
      </c>
      <c r="W85">
        <v>136.19999999999999</v>
      </c>
      <c r="X85">
        <v>0.03</v>
      </c>
      <c r="Y85">
        <v>56</v>
      </c>
      <c r="Z85">
        <v>6.2</v>
      </c>
      <c r="AA85">
        <v>62.2</v>
      </c>
      <c r="AB85">
        <v>53.8</v>
      </c>
      <c r="AC85">
        <v>5.7</v>
      </c>
      <c r="AD85">
        <v>0.83</v>
      </c>
      <c r="AE85">
        <v>2.1</v>
      </c>
      <c r="AF85">
        <v>132</v>
      </c>
      <c r="AG85">
        <v>0.03</v>
      </c>
      <c r="AH85">
        <v>54.2</v>
      </c>
      <c r="AI85">
        <v>6</v>
      </c>
      <c r="AJ85">
        <v>60.2</v>
      </c>
      <c r="AK85">
        <v>159.30000000000001</v>
      </c>
      <c r="AL85">
        <v>8.3000000000000007</v>
      </c>
      <c r="AM85">
        <v>1.1100000000000001</v>
      </c>
      <c r="AN85">
        <v>15.3</v>
      </c>
      <c r="AO85">
        <v>667.7</v>
      </c>
      <c r="AP85">
        <v>0.1</v>
      </c>
      <c r="AQ85">
        <v>159.80000000000001</v>
      </c>
      <c r="AR85">
        <v>35.200000000000003</v>
      </c>
      <c r="AS85">
        <v>195</v>
      </c>
      <c r="AT85">
        <v>341.1</v>
      </c>
      <c r="AU85">
        <v>25.9</v>
      </c>
      <c r="AV85">
        <v>3.67</v>
      </c>
      <c r="AW85">
        <v>23.5</v>
      </c>
      <c r="AX85">
        <v>1150.9000000000001</v>
      </c>
      <c r="AY85">
        <v>0.18</v>
      </c>
      <c r="AZ85">
        <v>342.9</v>
      </c>
      <c r="BA85">
        <v>57.9</v>
      </c>
      <c r="BB85">
        <v>400.8</v>
      </c>
      <c r="BC85">
        <v>6991141.5</v>
      </c>
      <c r="BD85">
        <v>744.7</v>
      </c>
      <c r="BE85">
        <v>107.8</v>
      </c>
      <c r="BF85">
        <v>271271.59999999998</v>
      </c>
      <c r="BG85">
        <v>17154.400000000001</v>
      </c>
      <c r="BH85">
        <v>3.4</v>
      </c>
      <c r="BI85">
        <v>7042761.2000000002</v>
      </c>
      <c r="BJ85">
        <v>783410.6</v>
      </c>
      <c r="BK85">
        <v>7826171.7999999998</v>
      </c>
      <c r="BL85">
        <v>0</v>
      </c>
      <c r="BM85">
        <v>10.78</v>
      </c>
      <c r="BN85">
        <v>15.65</v>
      </c>
      <c r="BO85">
        <v>0</v>
      </c>
      <c r="BP85">
        <v>26.43</v>
      </c>
      <c r="BQ85">
        <v>12.26</v>
      </c>
      <c r="BR85">
        <v>19.13</v>
      </c>
      <c r="BS85">
        <v>0</v>
      </c>
      <c r="BT85">
        <v>31.39</v>
      </c>
      <c r="BU85">
        <v>128817240</v>
      </c>
      <c r="BV85">
        <v>112383980</v>
      </c>
      <c r="BW85">
        <v>7513309</v>
      </c>
      <c r="BX85">
        <v>39717.800000000003</v>
      </c>
      <c r="BY85">
        <v>0</v>
      </c>
      <c r="BZ85">
        <v>0</v>
      </c>
      <c r="CA85">
        <v>6279702</v>
      </c>
      <c r="CB85">
        <v>0</v>
      </c>
      <c r="CC85">
        <v>0</v>
      </c>
      <c r="CD85">
        <v>1502413</v>
      </c>
      <c r="CE85">
        <v>1660944.1</v>
      </c>
      <c r="CF85">
        <v>0</v>
      </c>
      <c r="CG85">
        <v>12866.6</v>
      </c>
      <c r="CH85">
        <v>0</v>
      </c>
      <c r="CI85">
        <v>926711.9</v>
      </c>
      <c r="CJ85">
        <v>0</v>
      </c>
      <c r="CK85">
        <v>0</v>
      </c>
      <c r="CL85">
        <v>0</v>
      </c>
      <c r="CM85">
        <v>0</v>
      </c>
      <c r="CN85">
        <v>24108854</v>
      </c>
      <c r="CO85">
        <v>86772720</v>
      </c>
      <c r="CP85">
        <v>0</v>
      </c>
      <c r="CQ85">
        <v>4777.8</v>
      </c>
      <c r="CR85">
        <v>16.2</v>
      </c>
      <c r="CS85">
        <v>0</v>
      </c>
      <c r="CT85">
        <v>3991</v>
      </c>
      <c r="CU85">
        <v>0</v>
      </c>
      <c r="CV85">
        <v>0</v>
      </c>
      <c r="CW85">
        <v>1154.5999999999999</v>
      </c>
      <c r="CX85">
        <v>1691.6</v>
      </c>
      <c r="CY85">
        <v>0</v>
      </c>
      <c r="CZ85">
        <v>1356.5</v>
      </c>
      <c r="DA85">
        <v>0</v>
      </c>
      <c r="DB85">
        <v>219.5</v>
      </c>
      <c r="DC85">
        <v>0</v>
      </c>
      <c r="DD85">
        <v>438.3</v>
      </c>
      <c r="DE85">
        <v>0</v>
      </c>
      <c r="DF85">
        <v>0</v>
      </c>
      <c r="DG85">
        <v>12930.9</v>
      </c>
      <c r="DH85">
        <v>0</v>
      </c>
      <c r="DI85">
        <v>26116.6</v>
      </c>
      <c r="DJ85">
        <v>22690.7</v>
      </c>
      <c r="DK85">
        <v>0</v>
      </c>
      <c r="DL85">
        <v>0</v>
      </c>
      <c r="DM85">
        <v>0</v>
      </c>
      <c r="DN85">
        <v>0</v>
      </c>
      <c r="DO85">
        <v>0</v>
      </c>
      <c r="DP85">
        <v>0</v>
      </c>
      <c r="DQ85">
        <v>0</v>
      </c>
    </row>
    <row r="86" spans="1:121" hidden="1">
      <c r="A86" t="s">
        <v>549</v>
      </c>
      <c r="B86">
        <v>2050</v>
      </c>
      <c r="C86">
        <v>67925784</v>
      </c>
      <c r="D86">
        <v>10098692</v>
      </c>
      <c r="E86">
        <v>0</v>
      </c>
      <c r="F86">
        <v>1830172.1</v>
      </c>
      <c r="G86">
        <v>79854648.799999997</v>
      </c>
      <c r="H86">
        <v>65483713</v>
      </c>
      <c r="I86">
        <v>-32158837.600000001</v>
      </c>
      <c r="J86" s="156">
        <v>107944536</v>
      </c>
      <c r="K86" s="168">
        <v>156780560</v>
      </c>
      <c r="L86">
        <v>3.5900000000000001E-2</v>
      </c>
      <c r="M86">
        <v>5.3999999999999999E-2</v>
      </c>
      <c r="N86">
        <v>0.183</v>
      </c>
      <c r="O86">
        <v>85281.600000000006</v>
      </c>
      <c r="P86">
        <v>16811.8</v>
      </c>
      <c r="Q86">
        <v>0.94</v>
      </c>
      <c r="R86">
        <v>0.95</v>
      </c>
      <c r="S86">
        <v>47.7</v>
      </c>
      <c r="T86">
        <v>4.9000000000000004</v>
      </c>
      <c r="U86">
        <v>0.71</v>
      </c>
      <c r="V86">
        <v>2</v>
      </c>
      <c r="W86">
        <v>122.6</v>
      </c>
      <c r="X86">
        <v>0.02</v>
      </c>
      <c r="Y86">
        <v>48</v>
      </c>
      <c r="Z86">
        <v>5.7</v>
      </c>
      <c r="AA86">
        <v>53.7</v>
      </c>
      <c r="AB86">
        <v>43.2</v>
      </c>
      <c r="AC86">
        <v>4.4000000000000004</v>
      </c>
      <c r="AD86">
        <v>0.64</v>
      </c>
      <c r="AE86">
        <v>1.8</v>
      </c>
      <c r="AF86">
        <v>111.1</v>
      </c>
      <c r="AG86">
        <v>0.02</v>
      </c>
      <c r="AH86">
        <v>43.5</v>
      </c>
      <c r="AI86">
        <v>5.0999999999999996</v>
      </c>
      <c r="AJ86">
        <v>48.7</v>
      </c>
      <c r="AK86">
        <v>161.4</v>
      </c>
      <c r="AL86">
        <v>7.6</v>
      </c>
      <c r="AM86">
        <v>1.01</v>
      </c>
      <c r="AN86">
        <v>16.7</v>
      </c>
      <c r="AO86">
        <v>701.6</v>
      </c>
      <c r="AP86">
        <v>0.11</v>
      </c>
      <c r="AQ86">
        <v>161.9</v>
      </c>
      <c r="AR86">
        <v>37.6</v>
      </c>
      <c r="AS86">
        <v>199.5</v>
      </c>
      <c r="AT86">
        <v>322.39999999999998</v>
      </c>
      <c r="AU86">
        <v>21.9</v>
      </c>
      <c r="AV86">
        <v>3.07</v>
      </c>
      <c r="AW86">
        <v>24.3</v>
      </c>
      <c r="AX86">
        <v>1168.5</v>
      </c>
      <c r="AY86">
        <v>0.17</v>
      </c>
      <c r="AZ86">
        <v>323.89999999999998</v>
      </c>
      <c r="BA86">
        <v>59.2</v>
      </c>
      <c r="BB86">
        <v>383.1</v>
      </c>
      <c r="BC86">
        <v>5998356.2000000002</v>
      </c>
      <c r="BD86">
        <v>616.20000000000005</v>
      </c>
      <c r="BE86">
        <v>89</v>
      </c>
      <c r="BF86">
        <v>253499.8</v>
      </c>
      <c r="BG86">
        <v>15439.3</v>
      </c>
      <c r="BH86">
        <v>2.9</v>
      </c>
      <c r="BI86">
        <v>6041007.5999999996</v>
      </c>
      <c r="BJ86">
        <v>714391.6</v>
      </c>
      <c r="BK86">
        <v>6755399.0999999996</v>
      </c>
      <c r="BL86">
        <v>0</v>
      </c>
      <c r="BM86">
        <v>10.54</v>
      </c>
      <c r="BN86">
        <v>15.29</v>
      </c>
      <c r="BO86">
        <v>0</v>
      </c>
      <c r="BP86">
        <v>25.82</v>
      </c>
      <c r="BQ86">
        <v>12.12</v>
      </c>
      <c r="BR86">
        <v>18.87</v>
      </c>
      <c r="BS86">
        <v>0</v>
      </c>
      <c r="BT86">
        <v>30.99</v>
      </c>
      <c r="BU86">
        <v>128780330</v>
      </c>
      <c r="BV86">
        <v>112013490</v>
      </c>
      <c r="BW86">
        <v>8610481</v>
      </c>
      <c r="BX86">
        <v>37913.800000000003</v>
      </c>
      <c r="BY86">
        <v>0</v>
      </c>
      <c r="BZ86">
        <v>0</v>
      </c>
      <c r="CA86">
        <v>5140604.5</v>
      </c>
      <c r="CB86">
        <v>0</v>
      </c>
      <c r="CC86">
        <v>0</v>
      </c>
      <c r="CD86">
        <v>1720379.4</v>
      </c>
      <c r="CE86">
        <v>2066320.6</v>
      </c>
      <c r="CF86">
        <v>0</v>
      </c>
      <c r="CG86">
        <v>4913.3</v>
      </c>
      <c r="CH86">
        <v>0</v>
      </c>
      <c r="CI86">
        <v>906610.8</v>
      </c>
      <c r="CJ86">
        <v>0</v>
      </c>
      <c r="CK86">
        <v>0</v>
      </c>
      <c r="CL86">
        <v>0</v>
      </c>
      <c r="CM86">
        <v>0</v>
      </c>
      <c r="CN86">
        <v>28408188</v>
      </c>
      <c r="CO86">
        <v>81884920</v>
      </c>
      <c r="CP86">
        <v>0</v>
      </c>
      <c r="CQ86">
        <v>5795.9</v>
      </c>
      <c r="CR86">
        <v>16.2</v>
      </c>
      <c r="CS86">
        <v>0</v>
      </c>
      <c r="CT86">
        <v>3395.9</v>
      </c>
      <c r="CU86">
        <v>0</v>
      </c>
      <c r="CV86">
        <v>0</v>
      </c>
      <c r="CW86">
        <v>1360.2</v>
      </c>
      <c r="CX86">
        <v>1691.6</v>
      </c>
      <c r="CY86">
        <v>0</v>
      </c>
      <c r="CZ86">
        <v>1295</v>
      </c>
      <c r="DA86">
        <v>0</v>
      </c>
      <c r="DB86">
        <v>219.5</v>
      </c>
      <c r="DC86">
        <v>0</v>
      </c>
      <c r="DD86">
        <v>275.60000000000002</v>
      </c>
      <c r="DE86">
        <v>0</v>
      </c>
      <c r="DF86">
        <v>0</v>
      </c>
      <c r="DG86">
        <v>15618.8</v>
      </c>
      <c r="DH86">
        <v>0</v>
      </c>
      <c r="DI86">
        <v>23666.799999999999</v>
      </c>
      <c r="DJ86">
        <v>24879.7</v>
      </c>
      <c r="DK86">
        <v>0</v>
      </c>
      <c r="DL86">
        <v>0</v>
      </c>
      <c r="DM86">
        <v>0</v>
      </c>
      <c r="DN86">
        <v>0</v>
      </c>
      <c r="DO86">
        <v>0</v>
      </c>
      <c r="DP86">
        <v>0</v>
      </c>
      <c r="DQ86">
        <v>0</v>
      </c>
    </row>
    <row r="87" spans="1:121" hidden="1">
      <c r="A87" t="s">
        <v>546</v>
      </c>
      <c r="B87">
        <v>2024</v>
      </c>
      <c r="C87">
        <v>27967546</v>
      </c>
      <c r="D87">
        <v>0</v>
      </c>
      <c r="E87">
        <v>0</v>
      </c>
      <c r="F87">
        <v>777313.7</v>
      </c>
      <c r="G87">
        <v>28744858.199999999</v>
      </c>
      <c r="H87">
        <v>26962088.300000001</v>
      </c>
      <c r="I87">
        <v>25553412.199999999</v>
      </c>
      <c r="J87" s="156">
        <v>34077976</v>
      </c>
      <c r="K87" s="168">
        <v>23304760</v>
      </c>
      <c r="L87">
        <v>3.5900000000000001E-2</v>
      </c>
      <c r="M87">
        <v>5.3999999999999999E-2</v>
      </c>
      <c r="N87">
        <v>0.14349999999999999</v>
      </c>
      <c r="O87">
        <v>57734.96</v>
      </c>
      <c r="P87">
        <v>5950.1</v>
      </c>
      <c r="Q87">
        <v>0.86</v>
      </c>
      <c r="R87">
        <v>0.75</v>
      </c>
      <c r="S87">
        <v>52.2</v>
      </c>
      <c r="T87">
        <v>1</v>
      </c>
      <c r="U87">
        <v>0.1</v>
      </c>
      <c r="V87">
        <v>6.8</v>
      </c>
      <c r="W87">
        <v>273.7</v>
      </c>
      <c r="X87">
        <v>0.03</v>
      </c>
      <c r="Y87">
        <v>52.2</v>
      </c>
      <c r="Z87">
        <v>15</v>
      </c>
      <c r="AA87">
        <v>67.2</v>
      </c>
      <c r="AB87">
        <v>214.2</v>
      </c>
      <c r="AC87">
        <v>21.2</v>
      </c>
      <c r="AD87">
        <v>3.05</v>
      </c>
      <c r="AE87">
        <v>10.199999999999999</v>
      </c>
      <c r="AF87">
        <v>577.79999999999995</v>
      </c>
      <c r="AG87">
        <v>0.11</v>
      </c>
      <c r="AH87">
        <v>215.6</v>
      </c>
      <c r="AI87">
        <v>27.4</v>
      </c>
      <c r="AJ87">
        <v>243</v>
      </c>
      <c r="AK87">
        <v>295.39999999999998</v>
      </c>
      <c r="AL87">
        <v>8.6</v>
      </c>
      <c r="AM87">
        <v>1.03</v>
      </c>
      <c r="AN87">
        <v>32.200000000000003</v>
      </c>
      <c r="AO87">
        <v>1448</v>
      </c>
      <c r="AP87">
        <v>0.13</v>
      </c>
      <c r="AQ87">
        <v>296</v>
      </c>
      <c r="AR87">
        <v>75.3</v>
      </c>
      <c r="AS87">
        <v>371.3</v>
      </c>
      <c r="AT87">
        <v>734</v>
      </c>
      <c r="AU87">
        <v>60.7</v>
      </c>
      <c r="AV87">
        <v>8.64</v>
      </c>
      <c r="AW87">
        <v>44.9</v>
      </c>
      <c r="AX87">
        <v>2331.5</v>
      </c>
      <c r="AY87">
        <v>0.37</v>
      </c>
      <c r="AZ87">
        <v>738.2</v>
      </c>
      <c r="BA87">
        <v>114.5</v>
      </c>
      <c r="BB87">
        <v>852.6</v>
      </c>
      <c r="BC87">
        <v>927532.1</v>
      </c>
      <c r="BD87">
        <v>17.5</v>
      </c>
      <c r="BE87">
        <v>1.7</v>
      </c>
      <c r="BF87">
        <v>120973.8</v>
      </c>
      <c r="BG87">
        <v>4863.6000000000004</v>
      </c>
      <c r="BH87">
        <v>0.5</v>
      </c>
      <c r="BI87">
        <v>928530.4</v>
      </c>
      <c r="BJ87">
        <v>266034</v>
      </c>
      <c r="BK87">
        <v>1194564.5</v>
      </c>
      <c r="BL87">
        <v>0</v>
      </c>
      <c r="BM87">
        <v>28.43</v>
      </c>
      <c r="BN87">
        <v>11.31</v>
      </c>
      <c r="BO87">
        <v>0</v>
      </c>
      <c r="BP87">
        <v>39.74</v>
      </c>
      <c r="BQ87">
        <v>30.08</v>
      </c>
      <c r="BR87">
        <v>12.26</v>
      </c>
      <c r="BS87">
        <v>0</v>
      </c>
      <c r="BT87">
        <v>42.34</v>
      </c>
      <c r="BU87">
        <v>17910794</v>
      </c>
      <c r="BV87">
        <v>3191446</v>
      </c>
      <c r="BW87">
        <v>0</v>
      </c>
      <c r="BX87">
        <v>292541.59999999998</v>
      </c>
      <c r="BY87">
        <v>0</v>
      </c>
      <c r="BZ87">
        <v>0</v>
      </c>
      <c r="CA87">
        <v>0</v>
      </c>
      <c r="CB87">
        <v>0</v>
      </c>
      <c r="CC87">
        <v>0</v>
      </c>
      <c r="CD87">
        <v>321849.8</v>
      </c>
      <c r="CE87">
        <v>2574825.5</v>
      </c>
      <c r="CF87">
        <v>0</v>
      </c>
      <c r="CG87">
        <v>307.10000000000002</v>
      </c>
      <c r="CH87">
        <v>89362.5</v>
      </c>
      <c r="CI87">
        <v>11762283</v>
      </c>
      <c r="CJ87">
        <v>0</v>
      </c>
      <c r="CK87">
        <v>26.8</v>
      </c>
      <c r="CL87">
        <v>0</v>
      </c>
      <c r="CM87">
        <v>0</v>
      </c>
      <c r="CN87">
        <v>507448.4</v>
      </c>
      <c r="CO87">
        <v>2362147.7999999998</v>
      </c>
      <c r="CP87">
        <v>0</v>
      </c>
      <c r="CQ87">
        <v>0</v>
      </c>
      <c r="CR87">
        <v>42.7</v>
      </c>
      <c r="CS87">
        <v>0</v>
      </c>
      <c r="CT87">
        <v>0</v>
      </c>
      <c r="CU87">
        <v>0</v>
      </c>
      <c r="CV87">
        <v>0</v>
      </c>
      <c r="CW87">
        <v>210.9</v>
      </c>
      <c r="CX87">
        <v>547.70000000000005</v>
      </c>
      <c r="CY87">
        <v>0</v>
      </c>
      <c r="CZ87">
        <v>547.4</v>
      </c>
      <c r="DA87">
        <v>12</v>
      </c>
      <c r="DB87">
        <v>2773.8</v>
      </c>
      <c r="DC87">
        <v>0</v>
      </c>
      <c r="DD87">
        <v>5.4</v>
      </c>
      <c r="DE87">
        <v>0</v>
      </c>
      <c r="DF87">
        <v>0</v>
      </c>
      <c r="DG87">
        <v>240</v>
      </c>
      <c r="DH87">
        <v>0</v>
      </c>
      <c r="DI87">
        <v>915.8</v>
      </c>
      <c r="DJ87">
        <v>0</v>
      </c>
      <c r="DK87">
        <v>0</v>
      </c>
      <c r="DL87">
        <v>0</v>
      </c>
      <c r="DM87">
        <v>0</v>
      </c>
      <c r="DN87">
        <v>0</v>
      </c>
      <c r="DO87">
        <v>0</v>
      </c>
      <c r="DP87">
        <v>0</v>
      </c>
      <c r="DQ87">
        <v>0</v>
      </c>
    </row>
    <row r="88" spans="1:121" hidden="1">
      <c r="A88" t="s">
        <v>546</v>
      </c>
      <c r="B88">
        <v>2026</v>
      </c>
      <c r="C88">
        <v>28688244</v>
      </c>
      <c r="D88">
        <v>0</v>
      </c>
      <c r="E88">
        <v>0</v>
      </c>
      <c r="F88">
        <v>992137.5</v>
      </c>
      <c r="G88">
        <v>29680381.600000001</v>
      </c>
      <c r="H88">
        <v>27656877.699999999</v>
      </c>
      <c r="I88">
        <v>26325329.699999999</v>
      </c>
      <c r="J88" s="156">
        <v>44505656</v>
      </c>
      <c r="K88" s="168">
        <v>32986060</v>
      </c>
      <c r="L88">
        <v>3.5900000000000001E-2</v>
      </c>
      <c r="M88">
        <v>5.3999999999999999E-2</v>
      </c>
      <c r="N88">
        <v>0.14349999999999999</v>
      </c>
      <c r="O88">
        <v>66832.33</v>
      </c>
      <c r="P88">
        <v>6146.6</v>
      </c>
      <c r="Q88">
        <v>0.87</v>
      </c>
      <c r="R88">
        <v>0.77</v>
      </c>
      <c r="S88">
        <v>46.1</v>
      </c>
      <c r="T88">
        <v>0.9</v>
      </c>
      <c r="U88">
        <v>0.09</v>
      </c>
      <c r="V88">
        <v>6.1</v>
      </c>
      <c r="W88">
        <v>241.9</v>
      </c>
      <c r="X88">
        <v>0.02</v>
      </c>
      <c r="Y88">
        <v>46.2</v>
      </c>
      <c r="Z88">
        <v>13.3</v>
      </c>
      <c r="AA88">
        <v>59.5</v>
      </c>
      <c r="AB88">
        <v>194.9</v>
      </c>
      <c r="AC88">
        <v>19.5</v>
      </c>
      <c r="AD88">
        <v>2.81</v>
      </c>
      <c r="AE88">
        <v>9</v>
      </c>
      <c r="AF88">
        <v>518.29999999999995</v>
      </c>
      <c r="AG88">
        <v>0.1</v>
      </c>
      <c r="AH88">
        <v>196.2</v>
      </c>
      <c r="AI88">
        <v>24.5</v>
      </c>
      <c r="AJ88">
        <v>220.7</v>
      </c>
      <c r="AK88">
        <v>215.9</v>
      </c>
      <c r="AL88">
        <v>7.7</v>
      </c>
      <c r="AM88">
        <v>0.97</v>
      </c>
      <c r="AN88">
        <v>22.2</v>
      </c>
      <c r="AO88">
        <v>1014.1</v>
      </c>
      <c r="AP88">
        <v>0.1</v>
      </c>
      <c r="AQ88">
        <v>216.4</v>
      </c>
      <c r="AR88">
        <v>52.5</v>
      </c>
      <c r="AS88">
        <v>268.89999999999998</v>
      </c>
      <c r="AT88">
        <v>633.6</v>
      </c>
      <c r="AU88">
        <v>47.7</v>
      </c>
      <c r="AV88">
        <v>6.74</v>
      </c>
      <c r="AW88">
        <v>43.1</v>
      </c>
      <c r="AX88">
        <v>2161.8000000000002</v>
      </c>
      <c r="AY88">
        <v>0.32</v>
      </c>
      <c r="AZ88">
        <v>636.9</v>
      </c>
      <c r="BA88">
        <v>107.6</v>
      </c>
      <c r="BB88">
        <v>744.5</v>
      </c>
      <c r="BC88">
        <v>827420.9</v>
      </c>
      <c r="BD88">
        <v>15.6</v>
      </c>
      <c r="BE88">
        <v>1.6</v>
      </c>
      <c r="BF88">
        <v>108924.1</v>
      </c>
      <c r="BG88">
        <v>4339.8999999999996</v>
      </c>
      <c r="BH88">
        <v>0.4</v>
      </c>
      <c r="BI88">
        <v>828311.5</v>
      </c>
      <c r="BJ88">
        <v>238365.4</v>
      </c>
      <c r="BK88">
        <v>1066676.8999999999</v>
      </c>
      <c r="BL88">
        <v>0</v>
      </c>
      <c r="BM88">
        <v>26.76</v>
      </c>
      <c r="BN88">
        <v>12.97</v>
      </c>
      <c r="BO88">
        <v>0</v>
      </c>
      <c r="BP88">
        <v>39.72</v>
      </c>
      <c r="BQ88">
        <v>28.33</v>
      </c>
      <c r="BR88">
        <v>14.2</v>
      </c>
      <c r="BS88">
        <v>0</v>
      </c>
      <c r="BT88">
        <v>42.54</v>
      </c>
      <c r="BU88">
        <v>18096594</v>
      </c>
      <c r="BV88">
        <v>3355051.8</v>
      </c>
      <c r="BW88">
        <v>0</v>
      </c>
      <c r="BX88">
        <v>284941.2</v>
      </c>
      <c r="BY88">
        <v>0</v>
      </c>
      <c r="BZ88">
        <v>0</v>
      </c>
      <c r="CA88">
        <v>0</v>
      </c>
      <c r="CB88">
        <v>0</v>
      </c>
      <c r="CC88">
        <v>0</v>
      </c>
      <c r="CD88">
        <v>505273</v>
      </c>
      <c r="CE88">
        <v>2287954.2000000002</v>
      </c>
      <c r="CF88">
        <v>0</v>
      </c>
      <c r="CG88">
        <v>133.30000000000001</v>
      </c>
      <c r="CH88">
        <v>89362.5</v>
      </c>
      <c r="CI88">
        <v>12079133</v>
      </c>
      <c r="CJ88">
        <v>0</v>
      </c>
      <c r="CK88">
        <v>17.399999999999999</v>
      </c>
      <c r="CL88">
        <v>0</v>
      </c>
      <c r="CM88">
        <v>0</v>
      </c>
      <c r="CN88">
        <v>500369</v>
      </c>
      <c r="CO88">
        <v>2349409.7999999998</v>
      </c>
      <c r="CP88">
        <v>0</v>
      </c>
      <c r="CQ88">
        <v>0</v>
      </c>
      <c r="CR88">
        <v>42.7</v>
      </c>
      <c r="CS88">
        <v>0</v>
      </c>
      <c r="CT88">
        <v>0</v>
      </c>
      <c r="CU88">
        <v>0</v>
      </c>
      <c r="CV88">
        <v>0</v>
      </c>
      <c r="CW88">
        <v>334.2</v>
      </c>
      <c r="CX88">
        <v>547.70000000000005</v>
      </c>
      <c r="CY88">
        <v>0</v>
      </c>
      <c r="CZ88">
        <v>547.4</v>
      </c>
      <c r="DA88">
        <v>12</v>
      </c>
      <c r="DB88">
        <v>2857.8</v>
      </c>
      <c r="DC88">
        <v>0</v>
      </c>
      <c r="DD88">
        <v>5.4</v>
      </c>
      <c r="DE88">
        <v>0</v>
      </c>
      <c r="DF88">
        <v>0</v>
      </c>
      <c r="DG88">
        <v>240</v>
      </c>
      <c r="DH88">
        <v>0</v>
      </c>
      <c r="DI88">
        <v>915.8</v>
      </c>
      <c r="DJ88">
        <v>0</v>
      </c>
      <c r="DK88">
        <v>0</v>
      </c>
      <c r="DL88">
        <v>0</v>
      </c>
      <c r="DM88">
        <v>0</v>
      </c>
      <c r="DN88">
        <v>0</v>
      </c>
      <c r="DO88">
        <v>0</v>
      </c>
      <c r="DP88">
        <v>0</v>
      </c>
      <c r="DQ88">
        <v>0</v>
      </c>
    </row>
    <row r="89" spans="1:121" hidden="1">
      <c r="A89" t="s">
        <v>546</v>
      </c>
      <c r="B89">
        <v>2028</v>
      </c>
      <c r="C89">
        <v>29544884</v>
      </c>
      <c r="D89">
        <v>232.5</v>
      </c>
      <c r="E89">
        <v>0</v>
      </c>
      <c r="F89">
        <v>1342736.4</v>
      </c>
      <c r="G89">
        <v>30887851.399999999</v>
      </c>
      <c r="H89">
        <v>28482720.600000001</v>
      </c>
      <c r="I89">
        <v>27338311.899999999</v>
      </c>
      <c r="J89" s="156">
        <v>60084830</v>
      </c>
      <c r="K89" s="168">
        <v>46533850</v>
      </c>
      <c r="L89">
        <v>3.5900000000000001E-2</v>
      </c>
      <c r="M89">
        <v>5.3999999999999999E-2</v>
      </c>
      <c r="N89">
        <v>0.14349999999999999</v>
      </c>
      <c r="O89">
        <v>62149.98</v>
      </c>
      <c r="P89">
        <v>6397.7</v>
      </c>
      <c r="Q89">
        <v>0.91</v>
      </c>
      <c r="R89">
        <v>0.82</v>
      </c>
      <c r="S89">
        <v>32.6</v>
      </c>
      <c r="T89">
        <v>0.6</v>
      </c>
      <c r="U89">
        <v>0.06</v>
      </c>
      <c r="V89">
        <v>4.2</v>
      </c>
      <c r="W89">
        <v>170.8</v>
      </c>
      <c r="X89">
        <v>0.02</v>
      </c>
      <c r="Y89">
        <v>32.6</v>
      </c>
      <c r="Z89">
        <v>9.3000000000000007</v>
      </c>
      <c r="AA89">
        <v>41.9</v>
      </c>
      <c r="AB89">
        <v>161.80000000000001</v>
      </c>
      <c r="AC89">
        <v>16.899999999999999</v>
      </c>
      <c r="AD89">
        <v>2.44</v>
      </c>
      <c r="AE89">
        <v>6.8</v>
      </c>
      <c r="AF89">
        <v>409.1</v>
      </c>
      <c r="AG89">
        <v>0.08</v>
      </c>
      <c r="AH89">
        <v>163</v>
      </c>
      <c r="AI89">
        <v>19</v>
      </c>
      <c r="AJ89">
        <v>182</v>
      </c>
      <c r="AK89">
        <v>151.30000000000001</v>
      </c>
      <c r="AL89">
        <v>6.6</v>
      </c>
      <c r="AM89">
        <v>0.86</v>
      </c>
      <c r="AN89">
        <v>14.5</v>
      </c>
      <c r="AO89">
        <v>672.5</v>
      </c>
      <c r="AP89">
        <v>7.0000000000000007E-2</v>
      </c>
      <c r="AQ89">
        <v>151.69999999999999</v>
      </c>
      <c r="AR89">
        <v>34.6</v>
      </c>
      <c r="AS89">
        <v>186.3</v>
      </c>
      <c r="AT89">
        <v>553.4</v>
      </c>
      <c r="AU89">
        <v>41.5</v>
      </c>
      <c r="AV89">
        <v>5.87</v>
      </c>
      <c r="AW89">
        <v>38.1</v>
      </c>
      <c r="AX89">
        <v>1890.8</v>
      </c>
      <c r="AY89">
        <v>0.28000000000000003</v>
      </c>
      <c r="AZ89">
        <v>556.20000000000005</v>
      </c>
      <c r="BA89">
        <v>94.5</v>
      </c>
      <c r="BB89">
        <v>650.79999999999995</v>
      </c>
      <c r="BC89">
        <v>557533.1</v>
      </c>
      <c r="BD89">
        <v>10.5</v>
      </c>
      <c r="BE89">
        <v>1.1000000000000001</v>
      </c>
      <c r="BF89">
        <v>71888</v>
      </c>
      <c r="BG89">
        <v>2922.5</v>
      </c>
      <c r="BH89">
        <v>0.3</v>
      </c>
      <c r="BI89">
        <v>558133.19999999995</v>
      </c>
      <c r="BJ89">
        <v>159053.70000000001</v>
      </c>
      <c r="BK89">
        <v>717186.9</v>
      </c>
      <c r="BL89">
        <v>0</v>
      </c>
      <c r="BM89">
        <v>22.84</v>
      </c>
      <c r="BN89">
        <v>12.02</v>
      </c>
      <c r="BO89">
        <v>0</v>
      </c>
      <c r="BP89">
        <v>34.86</v>
      </c>
      <c r="BQ89">
        <v>24.21</v>
      </c>
      <c r="BR89">
        <v>13.26</v>
      </c>
      <c r="BS89">
        <v>0</v>
      </c>
      <c r="BT89">
        <v>37.47</v>
      </c>
      <c r="BU89">
        <v>17257892</v>
      </c>
      <c r="BV89">
        <v>3549539.5</v>
      </c>
      <c r="BW89">
        <v>195.3</v>
      </c>
      <c r="BX89">
        <v>185856.6</v>
      </c>
      <c r="BY89">
        <v>0</v>
      </c>
      <c r="BZ89">
        <v>0</v>
      </c>
      <c r="CA89">
        <v>0</v>
      </c>
      <c r="CB89">
        <v>0</v>
      </c>
      <c r="CC89">
        <v>0</v>
      </c>
      <c r="CD89">
        <v>719411.1</v>
      </c>
      <c r="CE89">
        <v>1550437.8</v>
      </c>
      <c r="CF89">
        <v>0</v>
      </c>
      <c r="CG89">
        <v>0</v>
      </c>
      <c r="CH89">
        <v>89362.5</v>
      </c>
      <c r="CI89">
        <v>11882500</v>
      </c>
      <c r="CJ89">
        <v>0</v>
      </c>
      <c r="CK89">
        <v>0</v>
      </c>
      <c r="CL89">
        <v>0</v>
      </c>
      <c r="CM89">
        <v>0</v>
      </c>
      <c r="CN89">
        <v>493388.3</v>
      </c>
      <c r="CO89">
        <v>2336740.2000000002</v>
      </c>
      <c r="CP89">
        <v>0</v>
      </c>
      <c r="CQ89">
        <v>0.2</v>
      </c>
      <c r="CR89">
        <v>31.1</v>
      </c>
      <c r="CS89">
        <v>0</v>
      </c>
      <c r="CT89">
        <v>0</v>
      </c>
      <c r="CU89">
        <v>0</v>
      </c>
      <c r="CV89">
        <v>0</v>
      </c>
      <c r="CW89">
        <v>480.4</v>
      </c>
      <c r="CX89">
        <v>547.70000000000005</v>
      </c>
      <c r="CY89">
        <v>0</v>
      </c>
      <c r="CZ89">
        <v>547.4</v>
      </c>
      <c r="DA89">
        <v>12</v>
      </c>
      <c r="DB89">
        <v>2870.8</v>
      </c>
      <c r="DC89">
        <v>0</v>
      </c>
      <c r="DD89">
        <v>5.4</v>
      </c>
      <c r="DE89">
        <v>0</v>
      </c>
      <c r="DF89">
        <v>0</v>
      </c>
      <c r="DG89">
        <v>240</v>
      </c>
      <c r="DH89">
        <v>0</v>
      </c>
      <c r="DI89">
        <v>915.8</v>
      </c>
      <c r="DJ89">
        <v>0.8</v>
      </c>
      <c r="DK89">
        <v>0</v>
      </c>
      <c r="DL89">
        <v>0</v>
      </c>
      <c r="DM89">
        <v>0</v>
      </c>
      <c r="DN89">
        <v>0</v>
      </c>
      <c r="DO89">
        <v>0</v>
      </c>
      <c r="DP89">
        <v>0</v>
      </c>
      <c r="DQ89">
        <v>0</v>
      </c>
    </row>
    <row r="90" spans="1:121" hidden="1">
      <c r="A90" t="s">
        <v>546</v>
      </c>
      <c r="B90">
        <v>2030</v>
      </c>
      <c r="C90">
        <v>30533236</v>
      </c>
      <c r="D90">
        <v>257.39999999999998</v>
      </c>
      <c r="E90">
        <v>0</v>
      </c>
      <c r="F90">
        <v>1623458</v>
      </c>
      <c r="G90">
        <v>32156948.699999999</v>
      </c>
      <c r="H90">
        <v>29435542.5</v>
      </c>
      <c r="I90">
        <v>28385682.699999999</v>
      </c>
      <c r="J90" s="156">
        <v>74091690</v>
      </c>
      <c r="K90" s="168">
        <v>58897110</v>
      </c>
      <c r="L90">
        <v>3.5900000000000001E-2</v>
      </c>
      <c r="M90">
        <v>5.3999999999999999E-2</v>
      </c>
      <c r="N90">
        <v>0.14349999999999999</v>
      </c>
      <c r="O90">
        <v>64787.21</v>
      </c>
      <c r="P90">
        <v>6703.3</v>
      </c>
      <c r="Q90">
        <v>0.93</v>
      </c>
      <c r="R90">
        <v>0.87</v>
      </c>
      <c r="S90">
        <v>26</v>
      </c>
      <c r="T90">
        <v>0.5</v>
      </c>
      <c r="U90">
        <v>0.05</v>
      </c>
      <c r="V90">
        <v>3.4</v>
      </c>
      <c r="W90">
        <v>136.6</v>
      </c>
      <c r="X90">
        <v>0.01</v>
      </c>
      <c r="Y90">
        <v>26.1</v>
      </c>
      <c r="Z90">
        <v>7.5</v>
      </c>
      <c r="AA90">
        <v>33.5</v>
      </c>
      <c r="AB90">
        <v>125.1</v>
      </c>
      <c r="AC90">
        <v>13.2</v>
      </c>
      <c r="AD90">
        <v>1.91</v>
      </c>
      <c r="AE90">
        <v>5.0999999999999996</v>
      </c>
      <c r="AF90">
        <v>311.2</v>
      </c>
      <c r="AG90">
        <v>0.06</v>
      </c>
      <c r="AH90">
        <v>126</v>
      </c>
      <c r="AI90">
        <v>14.4</v>
      </c>
      <c r="AJ90">
        <v>140.4</v>
      </c>
      <c r="AK90">
        <v>125.1</v>
      </c>
      <c r="AL90">
        <v>4.3</v>
      </c>
      <c r="AM90">
        <v>0.54</v>
      </c>
      <c r="AN90">
        <v>13.1</v>
      </c>
      <c r="AO90">
        <v>592.5</v>
      </c>
      <c r="AP90">
        <v>0.06</v>
      </c>
      <c r="AQ90">
        <v>125.3</v>
      </c>
      <c r="AR90">
        <v>30.8</v>
      </c>
      <c r="AS90">
        <v>156.1</v>
      </c>
      <c r="AT90">
        <v>461.7</v>
      </c>
      <c r="AU90">
        <v>34.299999999999997</v>
      </c>
      <c r="AV90">
        <v>4.82</v>
      </c>
      <c r="AW90">
        <v>32.6</v>
      </c>
      <c r="AX90">
        <v>1599.5</v>
      </c>
      <c r="AY90">
        <v>0.24</v>
      </c>
      <c r="AZ90">
        <v>464</v>
      </c>
      <c r="BA90">
        <v>80.400000000000006</v>
      </c>
      <c r="BB90">
        <v>544.4</v>
      </c>
      <c r="BC90">
        <v>434562.8</v>
      </c>
      <c r="BD90">
        <v>8.1999999999999993</v>
      </c>
      <c r="BE90">
        <v>0.8</v>
      </c>
      <c r="BF90">
        <v>56745.1</v>
      </c>
      <c r="BG90">
        <v>2278.8000000000002</v>
      </c>
      <c r="BH90">
        <v>0.2</v>
      </c>
      <c r="BI90">
        <v>435030.5</v>
      </c>
      <c r="BJ90">
        <v>124711.7</v>
      </c>
      <c r="BK90">
        <v>559742.19999999995</v>
      </c>
      <c r="BL90">
        <v>0</v>
      </c>
      <c r="BM90">
        <v>21.33</v>
      </c>
      <c r="BN90">
        <v>12.56</v>
      </c>
      <c r="BO90">
        <v>0</v>
      </c>
      <c r="BP90">
        <v>33.89</v>
      </c>
      <c r="BQ90">
        <v>22.68</v>
      </c>
      <c r="BR90">
        <v>13.93</v>
      </c>
      <c r="BS90">
        <v>0</v>
      </c>
      <c r="BT90">
        <v>36.61</v>
      </c>
      <c r="BU90">
        <v>16878020</v>
      </c>
      <c r="BV90">
        <v>3771266</v>
      </c>
      <c r="BW90">
        <v>213.9</v>
      </c>
      <c r="BX90">
        <v>169306.2</v>
      </c>
      <c r="BY90">
        <v>0</v>
      </c>
      <c r="BZ90">
        <v>0</v>
      </c>
      <c r="CA90">
        <v>0</v>
      </c>
      <c r="CB90">
        <v>0</v>
      </c>
      <c r="CC90">
        <v>0</v>
      </c>
      <c r="CD90">
        <v>960622.2</v>
      </c>
      <c r="CE90">
        <v>1186733.8999999999</v>
      </c>
      <c r="CF90">
        <v>0</v>
      </c>
      <c r="CG90">
        <v>0</v>
      </c>
      <c r="CH90">
        <v>89362.5</v>
      </c>
      <c r="CI90">
        <v>11661138</v>
      </c>
      <c r="CJ90">
        <v>0</v>
      </c>
      <c r="CK90">
        <v>0</v>
      </c>
      <c r="CL90">
        <v>0</v>
      </c>
      <c r="CM90">
        <v>0</v>
      </c>
      <c r="CN90">
        <v>486505.2</v>
      </c>
      <c r="CO90">
        <v>2324138.5</v>
      </c>
      <c r="CP90">
        <v>0</v>
      </c>
      <c r="CQ90">
        <v>0.2</v>
      </c>
      <c r="CR90">
        <v>31.1</v>
      </c>
      <c r="CS90">
        <v>0</v>
      </c>
      <c r="CT90">
        <v>0</v>
      </c>
      <c r="CU90">
        <v>0</v>
      </c>
      <c r="CV90">
        <v>0</v>
      </c>
      <c r="CW90">
        <v>645.79999999999995</v>
      </c>
      <c r="CX90">
        <v>547.70000000000005</v>
      </c>
      <c r="CY90">
        <v>0</v>
      </c>
      <c r="CZ90">
        <v>547.4</v>
      </c>
      <c r="DA90">
        <v>12</v>
      </c>
      <c r="DB90">
        <v>2870.8</v>
      </c>
      <c r="DC90">
        <v>0</v>
      </c>
      <c r="DD90">
        <v>0</v>
      </c>
      <c r="DE90">
        <v>0</v>
      </c>
      <c r="DF90">
        <v>0</v>
      </c>
      <c r="DG90">
        <v>240</v>
      </c>
      <c r="DH90">
        <v>0</v>
      </c>
      <c r="DI90">
        <v>915.8</v>
      </c>
      <c r="DJ90">
        <v>0.8</v>
      </c>
      <c r="DK90">
        <v>0</v>
      </c>
      <c r="DL90">
        <v>0</v>
      </c>
      <c r="DM90">
        <v>0</v>
      </c>
      <c r="DN90">
        <v>0</v>
      </c>
      <c r="DO90">
        <v>0</v>
      </c>
      <c r="DP90">
        <v>0</v>
      </c>
      <c r="DQ90">
        <v>0</v>
      </c>
    </row>
    <row r="91" spans="1:121" hidden="1">
      <c r="A91" t="s">
        <v>546</v>
      </c>
      <c r="B91">
        <v>2035</v>
      </c>
      <c r="C91">
        <v>33298272</v>
      </c>
      <c r="D91">
        <v>656.6</v>
      </c>
      <c r="E91">
        <v>0</v>
      </c>
      <c r="F91">
        <v>1878084.3</v>
      </c>
      <c r="G91">
        <v>35177013.299999997</v>
      </c>
      <c r="H91">
        <v>32101188.300000001</v>
      </c>
      <c r="I91">
        <v>31297876.100000001</v>
      </c>
      <c r="J91" s="156">
        <v>87708960</v>
      </c>
      <c r="K91" s="168">
        <v>69304536</v>
      </c>
      <c r="L91">
        <v>3.5900000000000001E-2</v>
      </c>
      <c r="M91">
        <v>5.3999999999999999E-2</v>
      </c>
      <c r="N91">
        <v>0.14349999999999999</v>
      </c>
      <c r="O91">
        <v>91965.28</v>
      </c>
      <c r="P91">
        <v>7574.2</v>
      </c>
      <c r="Q91">
        <v>0.93</v>
      </c>
      <c r="R91">
        <v>0.9</v>
      </c>
      <c r="S91">
        <v>26.6</v>
      </c>
      <c r="T91">
        <v>0.5</v>
      </c>
      <c r="U91">
        <v>0.05</v>
      </c>
      <c r="V91">
        <v>3.4</v>
      </c>
      <c r="W91">
        <v>139.5</v>
      </c>
      <c r="X91">
        <v>0.01</v>
      </c>
      <c r="Y91">
        <v>26.6</v>
      </c>
      <c r="Z91">
        <v>7.6</v>
      </c>
      <c r="AA91">
        <v>34.200000000000003</v>
      </c>
      <c r="AB91">
        <v>95.4</v>
      </c>
      <c r="AC91">
        <v>10</v>
      </c>
      <c r="AD91">
        <v>1.44</v>
      </c>
      <c r="AE91">
        <v>3.9</v>
      </c>
      <c r="AF91">
        <v>239.4</v>
      </c>
      <c r="AG91">
        <v>0.05</v>
      </c>
      <c r="AH91">
        <v>96.1</v>
      </c>
      <c r="AI91">
        <v>11.1</v>
      </c>
      <c r="AJ91">
        <v>107.1</v>
      </c>
      <c r="AK91">
        <v>157.80000000000001</v>
      </c>
      <c r="AL91">
        <v>4.8</v>
      </c>
      <c r="AM91">
        <v>0.57999999999999996</v>
      </c>
      <c r="AN91">
        <v>17.100000000000001</v>
      </c>
      <c r="AO91">
        <v>767.8</v>
      </c>
      <c r="AP91">
        <v>7.0000000000000007E-2</v>
      </c>
      <c r="AQ91">
        <v>158.1</v>
      </c>
      <c r="AR91">
        <v>40</v>
      </c>
      <c r="AS91">
        <v>198.1</v>
      </c>
      <c r="AT91">
        <v>388.1</v>
      </c>
      <c r="AU91">
        <v>26.9</v>
      </c>
      <c r="AV91">
        <v>3.76</v>
      </c>
      <c r="AW91">
        <v>29.3</v>
      </c>
      <c r="AX91">
        <v>1405</v>
      </c>
      <c r="AY91">
        <v>0.2</v>
      </c>
      <c r="AZ91">
        <v>390</v>
      </c>
      <c r="BA91">
        <v>71.2</v>
      </c>
      <c r="BB91">
        <v>461.2</v>
      </c>
      <c r="BC91">
        <v>435914.7</v>
      </c>
      <c r="BD91">
        <v>8.1999999999999993</v>
      </c>
      <c r="BE91">
        <v>0.8</v>
      </c>
      <c r="BF91">
        <v>56467.9</v>
      </c>
      <c r="BG91">
        <v>2285.3000000000002</v>
      </c>
      <c r="BH91">
        <v>0.2</v>
      </c>
      <c r="BI91">
        <v>436383.8</v>
      </c>
      <c r="BJ91">
        <v>124629.2</v>
      </c>
      <c r="BK91">
        <v>561013</v>
      </c>
      <c r="BL91">
        <v>0</v>
      </c>
      <c r="BM91">
        <v>19.079999999999998</v>
      </c>
      <c r="BN91">
        <v>18.11</v>
      </c>
      <c r="BO91">
        <v>0</v>
      </c>
      <c r="BP91">
        <v>37.19</v>
      </c>
      <c r="BQ91">
        <v>20.260000000000002</v>
      </c>
      <c r="BR91">
        <v>20.239999999999998</v>
      </c>
      <c r="BS91">
        <v>0</v>
      </c>
      <c r="BT91">
        <v>40.5</v>
      </c>
      <c r="BU91">
        <v>16674022</v>
      </c>
      <c r="BV91">
        <v>3879137.2</v>
      </c>
      <c r="BW91">
        <v>559.6</v>
      </c>
      <c r="BX91">
        <v>154228</v>
      </c>
      <c r="BY91">
        <v>0</v>
      </c>
      <c r="BZ91">
        <v>0</v>
      </c>
      <c r="CA91">
        <v>0</v>
      </c>
      <c r="CB91">
        <v>0</v>
      </c>
      <c r="CC91">
        <v>0</v>
      </c>
      <c r="CD91">
        <v>1116492.1000000001</v>
      </c>
      <c r="CE91">
        <v>1145230.3999999999</v>
      </c>
      <c r="CF91">
        <v>0</v>
      </c>
      <c r="CG91">
        <v>39104.300000000003</v>
      </c>
      <c r="CH91">
        <v>89362.5</v>
      </c>
      <c r="CI91">
        <v>11366400</v>
      </c>
      <c r="CJ91">
        <v>0</v>
      </c>
      <c r="CK91">
        <v>0</v>
      </c>
      <c r="CL91">
        <v>0</v>
      </c>
      <c r="CM91">
        <v>0</v>
      </c>
      <c r="CN91">
        <v>469713.9</v>
      </c>
      <c r="CO91">
        <v>2292931.2000000002</v>
      </c>
      <c r="CP91">
        <v>0</v>
      </c>
      <c r="CQ91">
        <v>0.6</v>
      </c>
      <c r="CR91">
        <v>31.1</v>
      </c>
      <c r="CS91">
        <v>0</v>
      </c>
      <c r="CT91">
        <v>0</v>
      </c>
      <c r="CU91">
        <v>0</v>
      </c>
      <c r="CV91">
        <v>0</v>
      </c>
      <c r="CW91">
        <v>768.5</v>
      </c>
      <c r="CX91">
        <v>547.70000000000005</v>
      </c>
      <c r="CY91">
        <v>0</v>
      </c>
      <c r="CZ91">
        <v>2342.4</v>
      </c>
      <c r="DA91">
        <v>12</v>
      </c>
      <c r="DB91">
        <v>2872</v>
      </c>
      <c r="DC91">
        <v>0</v>
      </c>
      <c r="DD91">
        <v>0</v>
      </c>
      <c r="DE91">
        <v>0</v>
      </c>
      <c r="DF91">
        <v>0</v>
      </c>
      <c r="DG91">
        <v>240</v>
      </c>
      <c r="DH91">
        <v>0</v>
      </c>
      <c r="DI91">
        <v>915.8</v>
      </c>
      <c r="DJ91">
        <v>2.4</v>
      </c>
      <c r="DK91">
        <v>0</v>
      </c>
      <c r="DL91">
        <v>0</v>
      </c>
      <c r="DM91">
        <v>0</v>
      </c>
      <c r="DN91">
        <v>0</v>
      </c>
      <c r="DO91">
        <v>0</v>
      </c>
      <c r="DP91">
        <v>0</v>
      </c>
      <c r="DQ91">
        <v>0</v>
      </c>
    </row>
    <row r="92" spans="1:121" hidden="1">
      <c r="A92" t="s">
        <v>546</v>
      </c>
      <c r="B92">
        <v>2040</v>
      </c>
      <c r="C92">
        <v>36643384</v>
      </c>
      <c r="D92">
        <v>495.9</v>
      </c>
      <c r="E92">
        <v>0</v>
      </c>
      <c r="F92">
        <v>1881744.1</v>
      </c>
      <c r="G92">
        <v>38525625</v>
      </c>
      <c r="H92">
        <v>35326052.399999999</v>
      </c>
      <c r="I92">
        <v>35525021.799999997</v>
      </c>
      <c r="J92" s="156">
        <v>90464216</v>
      </c>
      <c r="K92" s="168">
        <v>67890296</v>
      </c>
      <c r="L92">
        <v>3.5900000000000001E-2</v>
      </c>
      <c r="M92">
        <v>5.3999999999999999E-2</v>
      </c>
      <c r="N92">
        <v>0.14349999999999999</v>
      </c>
      <c r="O92">
        <v>90468.29</v>
      </c>
      <c r="P92">
        <v>8523.2999999999993</v>
      </c>
      <c r="Q92">
        <v>0.86</v>
      </c>
      <c r="R92">
        <v>0.91</v>
      </c>
      <c r="S92">
        <v>49.8</v>
      </c>
      <c r="T92">
        <v>0.9</v>
      </c>
      <c r="U92">
        <v>0.09</v>
      </c>
      <c r="V92">
        <v>6.2</v>
      </c>
      <c r="W92">
        <v>260.60000000000002</v>
      </c>
      <c r="X92">
        <v>0.02</v>
      </c>
      <c r="Y92">
        <v>49.8</v>
      </c>
      <c r="Z92">
        <v>13.9</v>
      </c>
      <c r="AA92">
        <v>63.8</v>
      </c>
      <c r="AB92">
        <v>71.599999999999994</v>
      </c>
      <c r="AC92">
        <v>6.8</v>
      </c>
      <c r="AD92">
        <v>0.98</v>
      </c>
      <c r="AE92">
        <v>3.6</v>
      </c>
      <c r="AF92">
        <v>200.4</v>
      </c>
      <c r="AG92">
        <v>0.04</v>
      </c>
      <c r="AH92">
        <v>72</v>
      </c>
      <c r="AI92">
        <v>9.5</v>
      </c>
      <c r="AJ92">
        <v>81.599999999999994</v>
      </c>
      <c r="AK92">
        <v>192.3</v>
      </c>
      <c r="AL92">
        <v>6.6</v>
      </c>
      <c r="AM92">
        <v>0.83</v>
      </c>
      <c r="AN92">
        <v>20.100000000000001</v>
      </c>
      <c r="AO92">
        <v>910.3</v>
      </c>
      <c r="AP92">
        <v>0.09</v>
      </c>
      <c r="AQ92">
        <v>192.7</v>
      </c>
      <c r="AR92">
        <v>47.3</v>
      </c>
      <c r="AS92">
        <v>240</v>
      </c>
      <c r="AT92">
        <v>362.8</v>
      </c>
      <c r="AU92">
        <v>24.1</v>
      </c>
      <c r="AV92">
        <v>3.36</v>
      </c>
      <c r="AW92">
        <v>27.9</v>
      </c>
      <c r="AX92">
        <v>1344.8</v>
      </c>
      <c r="AY92">
        <v>0.18</v>
      </c>
      <c r="AZ92">
        <v>364.4</v>
      </c>
      <c r="BA92">
        <v>68</v>
      </c>
      <c r="BB92">
        <v>432.5</v>
      </c>
      <c r="BC92">
        <v>775576.7</v>
      </c>
      <c r="BD92">
        <v>14.6</v>
      </c>
      <c r="BE92">
        <v>1.5</v>
      </c>
      <c r="BF92">
        <v>96113.600000000006</v>
      </c>
      <c r="BG92">
        <v>4060.9</v>
      </c>
      <c r="BH92">
        <v>0.4</v>
      </c>
      <c r="BI92">
        <v>776411.4</v>
      </c>
      <c r="BJ92">
        <v>217225</v>
      </c>
      <c r="BK92">
        <v>993636.4</v>
      </c>
      <c r="BL92">
        <v>0</v>
      </c>
      <c r="BM92">
        <v>17.190000000000001</v>
      </c>
      <c r="BN92">
        <v>18.12</v>
      </c>
      <c r="BO92">
        <v>0</v>
      </c>
      <c r="BP92">
        <v>35.31</v>
      </c>
      <c r="BQ92">
        <v>18.190000000000001</v>
      </c>
      <c r="BR92">
        <v>20.22</v>
      </c>
      <c r="BS92">
        <v>0</v>
      </c>
      <c r="BT92">
        <v>38.409999999999997</v>
      </c>
      <c r="BU92">
        <v>15850627</v>
      </c>
      <c r="BV92">
        <v>3000603.2</v>
      </c>
      <c r="BW92">
        <v>413.2</v>
      </c>
      <c r="BX92">
        <v>140691.29999999999</v>
      </c>
      <c r="BY92">
        <v>0</v>
      </c>
      <c r="BZ92">
        <v>0</v>
      </c>
      <c r="CA92">
        <v>0</v>
      </c>
      <c r="CB92">
        <v>0</v>
      </c>
      <c r="CC92">
        <v>0</v>
      </c>
      <c r="CD92">
        <v>1091069.1000000001</v>
      </c>
      <c r="CE92">
        <v>2132657</v>
      </c>
      <c r="CF92">
        <v>0</v>
      </c>
      <c r="CG92">
        <v>46571.6</v>
      </c>
      <c r="CH92">
        <v>89362.5</v>
      </c>
      <c r="CI92">
        <v>10440329</v>
      </c>
      <c r="CJ92">
        <v>0</v>
      </c>
      <c r="CK92">
        <v>0</v>
      </c>
      <c r="CL92">
        <v>0</v>
      </c>
      <c r="CM92">
        <v>0</v>
      </c>
      <c r="CN92">
        <v>453502.7</v>
      </c>
      <c r="CO92">
        <v>1456031.4</v>
      </c>
      <c r="CP92">
        <v>0</v>
      </c>
      <c r="CQ92">
        <v>0.7</v>
      </c>
      <c r="CR92">
        <v>31.1</v>
      </c>
      <c r="CS92">
        <v>0</v>
      </c>
      <c r="CT92">
        <v>0</v>
      </c>
      <c r="CU92">
        <v>0</v>
      </c>
      <c r="CV92">
        <v>0</v>
      </c>
      <c r="CW92">
        <v>777.3</v>
      </c>
      <c r="CX92">
        <v>913.7</v>
      </c>
      <c r="CY92">
        <v>0</v>
      </c>
      <c r="CZ92">
        <v>3450.9</v>
      </c>
      <c r="DA92">
        <v>12</v>
      </c>
      <c r="DB92">
        <v>2873.3</v>
      </c>
      <c r="DC92">
        <v>0</v>
      </c>
      <c r="DD92">
        <v>0</v>
      </c>
      <c r="DE92">
        <v>0</v>
      </c>
      <c r="DF92">
        <v>0</v>
      </c>
      <c r="DG92">
        <v>240</v>
      </c>
      <c r="DH92">
        <v>0</v>
      </c>
      <c r="DI92">
        <v>563.6</v>
      </c>
      <c r="DJ92">
        <v>2.6</v>
      </c>
      <c r="DK92">
        <v>0</v>
      </c>
      <c r="DL92">
        <v>0</v>
      </c>
      <c r="DM92">
        <v>0</v>
      </c>
      <c r="DN92">
        <v>0</v>
      </c>
      <c r="DO92">
        <v>0</v>
      </c>
      <c r="DP92">
        <v>0</v>
      </c>
      <c r="DQ92">
        <v>0</v>
      </c>
    </row>
    <row r="93" spans="1:121" hidden="1">
      <c r="A93" t="s">
        <v>546</v>
      </c>
      <c r="B93">
        <v>2045</v>
      </c>
      <c r="C93">
        <v>39933170</v>
      </c>
      <c r="D93">
        <v>481.5</v>
      </c>
      <c r="E93">
        <v>0</v>
      </c>
      <c r="F93">
        <v>2051727.2</v>
      </c>
      <c r="G93">
        <v>41985377.399999999</v>
      </c>
      <c r="H93">
        <v>38497565.200000003</v>
      </c>
      <c r="I93">
        <v>40472666.100000001</v>
      </c>
      <c r="J93" s="156">
        <v>99265450</v>
      </c>
      <c r="K93" s="168">
        <v>70902170</v>
      </c>
      <c r="L93">
        <v>3.5900000000000001E-2</v>
      </c>
      <c r="M93">
        <v>5.3900000000000003E-2</v>
      </c>
      <c r="N93">
        <v>0.14349999999999999</v>
      </c>
      <c r="O93">
        <v>89961.46</v>
      </c>
      <c r="P93">
        <v>9406.2000000000007</v>
      </c>
      <c r="Q93">
        <v>0.86</v>
      </c>
      <c r="R93">
        <v>0.94</v>
      </c>
      <c r="S93">
        <v>53.4</v>
      </c>
      <c r="T93">
        <v>1</v>
      </c>
      <c r="U93">
        <v>0.1</v>
      </c>
      <c r="V93">
        <v>6.6</v>
      </c>
      <c r="W93">
        <v>279.60000000000002</v>
      </c>
      <c r="X93">
        <v>0.02</v>
      </c>
      <c r="Y93">
        <v>53.5</v>
      </c>
      <c r="Z93">
        <v>15</v>
      </c>
      <c r="AA93">
        <v>68.400000000000006</v>
      </c>
      <c r="AB93">
        <v>48.5</v>
      </c>
      <c r="AC93">
        <v>4.4000000000000004</v>
      </c>
      <c r="AD93">
        <v>0.64</v>
      </c>
      <c r="AE93">
        <v>2.6</v>
      </c>
      <c r="AF93">
        <v>141.9</v>
      </c>
      <c r="AG93">
        <v>0.02</v>
      </c>
      <c r="AH93">
        <v>48.8</v>
      </c>
      <c r="AI93">
        <v>6.8</v>
      </c>
      <c r="AJ93">
        <v>55.6</v>
      </c>
      <c r="AK93">
        <v>189.3</v>
      </c>
      <c r="AL93">
        <v>7.1</v>
      </c>
      <c r="AM93">
        <v>0.91</v>
      </c>
      <c r="AN93">
        <v>19.3</v>
      </c>
      <c r="AO93">
        <v>877</v>
      </c>
      <c r="AP93">
        <v>0.09</v>
      </c>
      <c r="AQ93">
        <v>189.8</v>
      </c>
      <c r="AR93">
        <v>45.4</v>
      </c>
      <c r="AS93">
        <v>235.2</v>
      </c>
      <c r="AT93">
        <v>306.7</v>
      </c>
      <c r="AU93">
        <v>19.600000000000001</v>
      </c>
      <c r="AV93">
        <v>2.71</v>
      </c>
      <c r="AW93">
        <v>24.7</v>
      </c>
      <c r="AX93">
        <v>1164.5</v>
      </c>
      <c r="AY93">
        <v>0.16</v>
      </c>
      <c r="AZ93">
        <v>308.10000000000002</v>
      </c>
      <c r="BA93">
        <v>59.5</v>
      </c>
      <c r="BB93">
        <v>367.5</v>
      </c>
      <c r="BC93">
        <v>706716.2</v>
      </c>
      <c r="BD93">
        <v>13.3</v>
      </c>
      <c r="BE93">
        <v>1.3</v>
      </c>
      <c r="BF93">
        <v>87596.6</v>
      </c>
      <c r="BG93">
        <v>3700.3</v>
      </c>
      <c r="BH93">
        <v>0.3</v>
      </c>
      <c r="BI93">
        <v>707476.8</v>
      </c>
      <c r="BJ93">
        <v>197955.6</v>
      </c>
      <c r="BK93">
        <v>905432.3</v>
      </c>
      <c r="BL93">
        <v>0</v>
      </c>
      <c r="BM93">
        <v>15.22</v>
      </c>
      <c r="BN93">
        <v>18.2</v>
      </c>
      <c r="BO93">
        <v>0</v>
      </c>
      <c r="BP93">
        <v>33.42</v>
      </c>
      <c r="BQ93">
        <v>16.11</v>
      </c>
      <c r="BR93">
        <v>20.260000000000002</v>
      </c>
      <c r="BS93">
        <v>0</v>
      </c>
      <c r="BT93">
        <v>36.36</v>
      </c>
      <c r="BU93">
        <v>13490690</v>
      </c>
      <c r="BV93">
        <v>1512711.4</v>
      </c>
      <c r="BW93">
        <v>412.3</v>
      </c>
      <c r="BX93">
        <v>128939.4</v>
      </c>
      <c r="BY93">
        <v>0</v>
      </c>
      <c r="BZ93">
        <v>0</v>
      </c>
      <c r="CA93">
        <v>0</v>
      </c>
      <c r="CB93">
        <v>0</v>
      </c>
      <c r="CC93">
        <v>0</v>
      </c>
      <c r="CD93">
        <v>1074860.5</v>
      </c>
      <c r="CE93">
        <v>1879720.8</v>
      </c>
      <c r="CF93">
        <v>0</v>
      </c>
      <c r="CG93">
        <v>72464.5</v>
      </c>
      <c r="CH93">
        <v>89362.5</v>
      </c>
      <c r="CI93">
        <v>9807078</v>
      </c>
      <c r="CJ93">
        <v>0</v>
      </c>
      <c r="CK93">
        <v>0</v>
      </c>
      <c r="CL93">
        <v>0</v>
      </c>
      <c r="CM93">
        <v>0</v>
      </c>
      <c r="CN93">
        <v>437850.8</v>
      </c>
      <c r="CO93">
        <v>0</v>
      </c>
      <c r="CP93">
        <v>0</v>
      </c>
      <c r="CQ93">
        <v>0.5</v>
      </c>
      <c r="CR93">
        <v>31.1</v>
      </c>
      <c r="CS93">
        <v>0</v>
      </c>
      <c r="CT93">
        <v>0</v>
      </c>
      <c r="CU93">
        <v>0</v>
      </c>
      <c r="CV93">
        <v>0</v>
      </c>
      <c r="CW93">
        <v>791.5</v>
      </c>
      <c r="CX93">
        <v>913.7</v>
      </c>
      <c r="CY93">
        <v>0</v>
      </c>
      <c r="CZ93">
        <v>5153.2</v>
      </c>
      <c r="DA93">
        <v>12</v>
      </c>
      <c r="DB93">
        <v>2874.5</v>
      </c>
      <c r="DC93">
        <v>0</v>
      </c>
      <c r="DD93">
        <v>0</v>
      </c>
      <c r="DE93">
        <v>0</v>
      </c>
      <c r="DF93">
        <v>0</v>
      </c>
      <c r="DG93">
        <v>240</v>
      </c>
      <c r="DH93">
        <v>0</v>
      </c>
      <c r="DI93">
        <v>0</v>
      </c>
      <c r="DJ93">
        <v>1.9</v>
      </c>
      <c r="DK93">
        <v>0</v>
      </c>
      <c r="DL93">
        <v>0</v>
      </c>
      <c r="DM93">
        <v>0</v>
      </c>
      <c r="DN93">
        <v>0</v>
      </c>
      <c r="DO93">
        <v>0</v>
      </c>
      <c r="DP93">
        <v>0</v>
      </c>
      <c r="DQ93">
        <v>0</v>
      </c>
    </row>
    <row r="94" spans="1:121" hidden="1">
      <c r="A94" t="s">
        <v>546</v>
      </c>
      <c r="B94">
        <v>2050</v>
      </c>
      <c r="C94">
        <v>43242196</v>
      </c>
      <c r="D94">
        <v>120703.8</v>
      </c>
      <c r="E94">
        <v>0</v>
      </c>
      <c r="F94">
        <v>2105176.6</v>
      </c>
      <c r="G94">
        <v>45468075.799999997</v>
      </c>
      <c r="H94">
        <v>41687613.700000003</v>
      </c>
      <c r="I94">
        <v>43739045.100000001</v>
      </c>
      <c r="J94" s="156">
        <v>101788264</v>
      </c>
      <c r="K94" s="168">
        <v>70892824</v>
      </c>
      <c r="L94">
        <v>3.5900000000000001E-2</v>
      </c>
      <c r="M94">
        <v>5.3999999999999999E-2</v>
      </c>
      <c r="N94">
        <v>0.14349999999999999</v>
      </c>
      <c r="O94">
        <v>89775.01</v>
      </c>
      <c r="P94">
        <v>10219.799999999999</v>
      </c>
      <c r="Q94">
        <v>0.84</v>
      </c>
      <c r="R94">
        <v>0.94</v>
      </c>
      <c r="S94">
        <v>61.5</v>
      </c>
      <c r="T94">
        <v>1.2</v>
      </c>
      <c r="U94">
        <v>0.12</v>
      </c>
      <c r="V94">
        <v>7.6</v>
      </c>
      <c r="W94">
        <v>322.2</v>
      </c>
      <c r="X94">
        <v>0.03</v>
      </c>
      <c r="Y94">
        <v>61.6</v>
      </c>
      <c r="Z94">
        <v>17.2</v>
      </c>
      <c r="AA94">
        <v>78.8</v>
      </c>
      <c r="AB94">
        <v>38</v>
      </c>
      <c r="AC94">
        <v>3</v>
      </c>
      <c r="AD94">
        <v>0.43</v>
      </c>
      <c r="AE94">
        <v>2.5</v>
      </c>
      <c r="AF94">
        <v>125.5</v>
      </c>
      <c r="AG94">
        <v>0.02</v>
      </c>
      <c r="AH94">
        <v>38.299999999999997</v>
      </c>
      <c r="AI94">
        <v>6.2</v>
      </c>
      <c r="AJ94">
        <v>44.5</v>
      </c>
      <c r="AK94">
        <v>199.2</v>
      </c>
      <c r="AL94">
        <v>8.1</v>
      </c>
      <c r="AM94">
        <v>1.05</v>
      </c>
      <c r="AN94">
        <v>19.8</v>
      </c>
      <c r="AO94">
        <v>904.1</v>
      </c>
      <c r="AP94">
        <v>0.09</v>
      </c>
      <c r="AQ94">
        <v>199.7</v>
      </c>
      <c r="AR94">
        <v>46.7</v>
      </c>
      <c r="AS94">
        <v>246.5</v>
      </c>
      <c r="AT94">
        <v>308.2</v>
      </c>
      <c r="AU94">
        <v>17.5</v>
      </c>
      <c r="AV94">
        <v>2.39</v>
      </c>
      <c r="AW94">
        <v>26.5</v>
      </c>
      <c r="AX94">
        <v>1240.4000000000001</v>
      </c>
      <c r="AY94">
        <v>0.16</v>
      </c>
      <c r="AZ94">
        <v>309.39999999999998</v>
      </c>
      <c r="BA94">
        <v>63.5</v>
      </c>
      <c r="BB94">
        <v>372.9</v>
      </c>
      <c r="BC94">
        <v>872324.5</v>
      </c>
      <c r="BD94">
        <v>16.399999999999999</v>
      </c>
      <c r="BE94">
        <v>1.6</v>
      </c>
      <c r="BF94">
        <v>107272.7</v>
      </c>
      <c r="BG94">
        <v>4566.3999999999996</v>
      </c>
      <c r="BH94">
        <v>0.4</v>
      </c>
      <c r="BI94">
        <v>873263.4</v>
      </c>
      <c r="BJ94">
        <v>243461.1</v>
      </c>
      <c r="BK94">
        <v>1116724.5</v>
      </c>
      <c r="BL94">
        <v>0</v>
      </c>
      <c r="BM94">
        <v>16.29</v>
      </c>
      <c r="BN94">
        <v>18.13</v>
      </c>
      <c r="BO94">
        <v>0</v>
      </c>
      <c r="BP94">
        <v>34.42</v>
      </c>
      <c r="BQ94">
        <v>17.260000000000002</v>
      </c>
      <c r="BR94">
        <v>20.12</v>
      </c>
      <c r="BS94">
        <v>0</v>
      </c>
      <c r="BT94">
        <v>37.380000000000003</v>
      </c>
      <c r="BU94">
        <v>14423574</v>
      </c>
      <c r="BV94">
        <v>1729030.6</v>
      </c>
      <c r="BW94">
        <v>103306.5</v>
      </c>
      <c r="BX94">
        <v>131044.3</v>
      </c>
      <c r="BY94">
        <v>0</v>
      </c>
      <c r="BZ94">
        <v>0</v>
      </c>
      <c r="CA94">
        <v>0</v>
      </c>
      <c r="CB94">
        <v>0</v>
      </c>
      <c r="CC94">
        <v>0</v>
      </c>
      <c r="CD94">
        <v>1092952.6000000001</v>
      </c>
      <c r="CE94">
        <v>2170604.5</v>
      </c>
      <c r="CF94">
        <v>0</v>
      </c>
      <c r="CG94">
        <v>175872.4</v>
      </c>
      <c r="CH94">
        <v>89362.5</v>
      </c>
      <c r="CI94">
        <v>10024353</v>
      </c>
      <c r="CJ94">
        <v>0</v>
      </c>
      <c r="CK94">
        <v>0</v>
      </c>
      <c r="CL94">
        <v>0</v>
      </c>
      <c r="CM94">
        <v>0</v>
      </c>
      <c r="CN94">
        <v>632688</v>
      </c>
      <c r="CO94">
        <v>3390</v>
      </c>
      <c r="CP94">
        <v>0</v>
      </c>
      <c r="CQ94">
        <v>65.3</v>
      </c>
      <c r="CR94">
        <v>31.1</v>
      </c>
      <c r="CS94">
        <v>0</v>
      </c>
      <c r="CT94">
        <v>0</v>
      </c>
      <c r="CU94">
        <v>0</v>
      </c>
      <c r="CV94">
        <v>0</v>
      </c>
      <c r="CW94">
        <v>827.3</v>
      </c>
      <c r="CX94">
        <v>913.7</v>
      </c>
      <c r="CY94">
        <v>0</v>
      </c>
      <c r="CZ94">
        <v>5707</v>
      </c>
      <c r="DA94">
        <v>12</v>
      </c>
      <c r="DB94">
        <v>2874.5</v>
      </c>
      <c r="DC94">
        <v>0</v>
      </c>
      <c r="DD94">
        <v>0</v>
      </c>
      <c r="DE94">
        <v>0</v>
      </c>
      <c r="DF94">
        <v>0</v>
      </c>
      <c r="DG94">
        <v>240</v>
      </c>
      <c r="DH94">
        <v>0</v>
      </c>
      <c r="DI94">
        <v>0.9</v>
      </c>
      <c r="DJ94">
        <v>390.2</v>
      </c>
      <c r="DK94">
        <v>0</v>
      </c>
      <c r="DL94">
        <v>0</v>
      </c>
      <c r="DM94">
        <v>0</v>
      </c>
      <c r="DN94">
        <v>0</v>
      </c>
      <c r="DO94">
        <v>0</v>
      </c>
      <c r="DP94">
        <v>0</v>
      </c>
      <c r="DQ94">
        <v>0</v>
      </c>
    </row>
    <row r="95" spans="1:121" hidden="1">
      <c r="A95" t="s">
        <v>547</v>
      </c>
      <c r="B95">
        <v>2024</v>
      </c>
      <c r="C95">
        <v>151660080</v>
      </c>
      <c r="D95">
        <v>112014.2</v>
      </c>
      <c r="E95">
        <v>0</v>
      </c>
      <c r="F95">
        <v>2141126.2999999998</v>
      </c>
      <c r="G95">
        <v>153913224.90000001</v>
      </c>
      <c r="H95">
        <v>146208393.90000001</v>
      </c>
      <c r="I95">
        <v>120735415.8</v>
      </c>
      <c r="J95" s="156">
        <v>117136620</v>
      </c>
      <c r="K95" s="168">
        <v>147799410</v>
      </c>
      <c r="L95">
        <v>3.5900000000000001E-2</v>
      </c>
      <c r="M95">
        <v>5.3900000000000003E-2</v>
      </c>
      <c r="N95">
        <v>0.15859999999999999</v>
      </c>
      <c r="O95">
        <v>19812.11</v>
      </c>
      <c r="P95">
        <v>38122.1</v>
      </c>
      <c r="Q95">
        <v>0.68</v>
      </c>
      <c r="R95">
        <v>0.65</v>
      </c>
      <c r="S95">
        <v>199.9</v>
      </c>
      <c r="T95">
        <v>15.5</v>
      </c>
      <c r="U95">
        <v>2.2000000000000002</v>
      </c>
      <c r="V95">
        <v>17.5</v>
      </c>
      <c r="W95">
        <v>681</v>
      </c>
      <c r="X95">
        <v>0.2</v>
      </c>
      <c r="Y95">
        <v>201</v>
      </c>
      <c r="Z95">
        <v>37.799999999999997</v>
      </c>
      <c r="AA95">
        <v>238.8</v>
      </c>
      <c r="AB95">
        <v>248.8</v>
      </c>
      <c r="AC95">
        <v>20.9</v>
      </c>
      <c r="AD95">
        <v>2.98</v>
      </c>
      <c r="AE95">
        <v>18.5</v>
      </c>
      <c r="AF95">
        <v>791.8</v>
      </c>
      <c r="AG95">
        <v>0.21</v>
      </c>
      <c r="AH95">
        <v>250.2</v>
      </c>
      <c r="AI95">
        <v>42.1</v>
      </c>
      <c r="AJ95">
        <v>292.39999999999998</v>
      </c>
      <c r="AK95">
        <v>369.4</v>
      </c>
      <c r="AL95">
        <v>26.1</v>
      </c>
      <c r="AM95">
        <v>3.67</v>
      </c>
      <c r="AN95">
        <v>26.5</v>
      </c>
      <c r="AO95">
        <v>1305.9000000000001</v>
      </c>
      <c r="AP95">
        <v>0.19</v>
      </c>
      <c r="AQ95">
        <v>371.2</v>
      </c>
      <c r="AR95">
        <v>65.5</v>
      </c>
      <c r="AS95">
        <v>436.7</v>
      </c>
      <c r="AT95">
        <v>813.3</v>
      </c>
      <c r="AU95">
        <v>67.2</v>
      </c>
      <c r="AV95">
        <v>9.73</v>
      </c>
      <c r="AW95">
        <v>51.2</v>
      </c>
      <c r="AX95">
        <v>2447.6999999999998</v>
      </c>
      <c r="AY95">
        <v>0.5</v>
      </c>
      <c r="AZ95">
        <v>817.9</v>
      </c>
      <c r="BA95">
        <v>124.3</v>
      </c>
      <c r="BB95">
        <v>942.3</v>
      </c>
      <c r="BC95">
        <v>36649278.600000001</v>
      </c>
      <c r="BD95">
        <v>2845.2</v>
      </c>
      <c r="BE95">
        <v>402.2</v>
      </c>
      <c r="BF95">
        <v>3208346.1</v>
      </c>
      <c r="BG95">
        <v>124940.2</v>
      </c>
      <c r="BH95">
        <v>36.4</v>
      </c>
      <c r="BI95">
        <v>36843878</v>
      </c>
      <c r="BJ95">
        <v>6941505.2000000002</v>
      </c>
      <c r="BK95">
        <v>43785383.200000003</v>
      </c>
      <c r="BL95">
        <v>0</v>
      </c>
      <c r="BM95">
        <v>30.56</v>
      </c>
      <c r="BN95">
        <v>4.71</v>
      </c>
      <c r="BO95">
        <v>0</v>
      </c>
      <c r="BP95">
        <v>35.270000000000003</v>
      </c>
      <c r="BQ95">
        <v>32.409999999999997</v>
      </c>
      <c r="BR95">
        <v>5.17</v>
      </c>
      <c r="BS95">
        <v>0</v>
      </c>
      <c r="BT95">
        <v>37.57</v>
      </c>
      <c r="BU95">
        <v>184686110</v>
      </c>
      <c r="BV95">
        <v>33177812</v>
      </c>
      <c r="BW95">
        <v>97435</v>
      </c>
      <c r="BX95">
        <v>398558.7</v>
      </c>
      <c r="BY95">
        <v>0</v>
      </c>
      <c r="BZ95">
        <v>0</v>
      </c>
      <c r="CA95">
        <v>22212044</v>
      </c>
      <c r="CB95">
        <v>0</v>
      </c>
      <c r="CC95">
        <v>0</v>
      </c>
      <c r="CD95">
        <v>610316.69999999995</v>
      </c>
      <c r="CE95">
        <v>34168050</v>
      </c>
      <c r="CF95">
        <v>0</v>
      </c>
      <c r="CG95">
        <v>1799735.4</v>
      </c>
      <c r="CH95">
        <v>0</v>
      </c>
      <c r="CI95">
        <v>141606</v>
      </c>
      <c r="CJ95">
        <v>92463944</v>
      </c>
      <c r="CK95">
        <v>226935.8</v>
      </c>
      <c r="CL95">
        <v>0</v>
      </c>
      <c r="CM95">
        <v>0</v>
      </c>
      <c r="CN95">
        <v>8549983</v>
      </c>
      <c r="CO95">
        <v>24017510</v>
      </c>
      <c r="CP95">
        <v>0</v>
      </c>
      <c r="CQ95">
        <v>132.4</v>
      </c>
      <c r="CR95">
        <v>85.3</v>
      </c>
      <c r="CS95">
        <v>0</v>
      </c>
      <c r="CT95">
        <v>7650</v>
      </c>
      <c r="CU95">
        <v>0</v>
      </c>
      <c r="CV95">
        <v>0</v>
      </c>
      <c r="CW95">
        <v>426.8</v>
      </c>
      <c r="CX95">
        <v>5988</v>
      </c>
      <c r="CY95">
        <v>0</v>
      </c>
      <c r="CZ95">
        <v>10332.700000000001</v>
      </c>
      <c r="DA95">
        <v>0</v>
      </c>
      <c r="DB95">
        <v>43.3</v>
      </c>
      <c r="DC95">
        <v>11582.4</v>
      </c>
      <c r="DD95">
        <v>914.7</v>
      </c>
      <c r="DE95">
        <v>0</v>
      </c>
      <c r="DF95">
        <v>0</v>
      </c>
      <c r="DG95">
        <v>3811.3</v>
      </c>
      <c r="DH95">
        <v>0</v>
      </c>
      <c r="DI95">
        <v>7638.9</v>
      </c>
      <c r="DJ95">
        <v>264.8</v>
      </c>
      <c r="DK95">
        <v>0</v>
      </c>
      <c r="DL95">
        <v>0</v>
      </c>
      <c r="DM95">
        <v>0</v>
      </c>
      <c r="DN95">
        <v>0.2</v>
      </c>
      <c r="DO95">
        <v>0</v>
      </c>
      <c r="DP95">
        <v>0.2</v>
      </c>
      <c r="DQ95">
        <v>0</v>
      </c>
    </row>
    <row r="96" spans="1:121" hidden="1">
      <c r="A96" t="s">
        <v>547</v>
      </c>
      <c r="B96">
        <v>2026</v>
      </c>
      <c r="C96">
        <v>154092640</v>
      </c>
      <c r="D96">
        <v>517699.1</v>
      </c>
      <c r="E96">
        <v>0</v>
      </c>
      <c r="F96">
        <v>2305988.2000000002</v>
      </c>
      <c r="G96">
        <v>156916334.40000001</v>
      </c>
      <c r="H96">
        <v>148553500.30000001</v>
      </c>
      <c r="I96">
        <v>121564085.3</v>
      </c>
      <c r="J96" s="156">
        <v>134464370</v>
      </c>
      <c r="K96" s="168">
        <v>152879500</v>
      </c>
      <c r="L96">
        <v>3.5900000000000001E-2</v>
      </c>
      <c r="M96">
        <v>5.3900000000000003E-2</v>
      </c>
      <c r="N96">
        <v>0.15859999999999999</v>
      </c>
      <c r="O96">
        <v>50211.46</v>
      </c>
      <c r="P96">
        <v>38852.400000000001</v>
      </c>
      <c r="Q96">
        <v>0.73</v>
      </c>
      <c r="R96">
        <v>0.7</v>
      </c>
      <c r="S96">
        <v>149.6</v>
      </c>
      <c r="T96">
        <v>10.1</v>
      </c>
      <c r="U96">
        <v>1.41</v>
      </c>
      <c r="V96">
        <v>15.8</v>
      </c>
      <c r="W96">
        <v>561.5</v>
      </c>
      <c r="X96">
        <v>0.18</v>
      </c>
      <c r="Y96">
        <v>150.30000000000001</v>
      </c>
      <c r="Z96">
        <v>32.6</v>
      </c>
      <c r="AA96">
        <v>182.9</v>
      </c>
      <c r="AB96">
        <v>202.3</v>
      </c>
      <c r="AC96">
        <v>16.2</v>
      </c>
      <c r="AD96">
        <v>2.2999999999999998</v>
      </c>
      <c r="AE96">
        <v>16.399999999999999</v>
      </c>
      <c r="AF96">
        <v>671</v>
      </c>
      <c r="AG96">
        <v>0.18</v>
      </c>
      <c r="AH96">
        <v>203.4</v>
      </c>
      <c r="AI96">
        <v>36.5</v>
      </c>
      <c r="AJ96">
        <v>239.9</v>
      </c>
      <c r="AK96">
        <v>310.2</v>
      </c>
      <c r="AL96">
        <v>17.100000000000001</v>
      </c>
      <c r="AM96">
        <v>2.34</v>
      </c>
      <c r="AN96">
        <v>26.6</v>
      </c>
      <c r="AO96">
        <v>1253.5999999999999</v>
      </c>
      <c r="AP96">
        <v>0.15</v>
      </c>
      <c r="AQ96">
        <v>311.39999999999998</v>
      </c>
      <c r="AR96">
        <v>64</v>
      </c>
      <c r="AS96">
        <v>375.4</v>
      </c>
      <c r="AT96">
        <v>775.4</v>
      </c>
      <c r="AU96">
        <v>63.5</v>
      </c>
      <c r="AV96">
        <v>9.1300000000000008</v>
      </c>
      <c r="AW96">
        <v>48.9</v>
      </c>
      <c r="AX96">
        <v>2393.9</v>
      </c>
      <c r="AY96">
        <v>0.45</v>
      </c>
      <c r="AZ96">
        <v>779.8</v>
      </c>
      <c r="BA96">
        <v>120.4</v>
      </c>
      <c r="BB96">
        <v>900.2</v>
      </c>
      <c r="BC96">
        <v>26026256.399999999</v>
      </c>
      <c r="BD96">
        <v>1755.3</v>
      </c>
      <c r="BE96">
        <v>244.6</v>
      </c>
      <c r="BF96">
        <v>2756275.1</v>
      </c>
      <c r="BG96">
        <v>97778.5</v>
      </c>
      <c r="BH96">
        <v>31.1</v>
      </c>
      <c r="BI96">
        <v>26145350</v>
      </c>
      <c r="BJ96">
        <v>5678553.9000000004</v>
      </c>
      <c r="BK96">
        <v>31823903.899999999</v>
      </c>
      <c r="BL96">
        <v>0</v>
      </c>
      <c r="BM96">
        <v>28.97</v>
      </c>
      <c r="BN96">
        <v>11.75</v>
      </c>
      <c r="BO96">
        <v>0</v>
      </c>
      <c r="BP96">
        <v>40.72</v>
      </c>
      <c r="BQ96">
        <v>30.74</v>
      </c>
      <c r="BR96">
        <v>12.89</v>
      </c>
      <c r="BS96">
        <v>0</v>
      </c>
      <c r="BT96">
        <v>43.63</v>
      </c>
      <c r="BU96">
        <v>175363120</v>
      </c>
      <c r="BV96">
        <v>35352250</v>
      </c>
      <c r="BW96">
        <v>439623.9</v>
      </c>
      <c r="BX96">
        <v>398090.5</v>
      </c>
      <c r="BY96">
        <v>0</v>
      </c>
      <c r="BZ96">
        <v>0</v>
      </c>
      <c r="CA96">
        <v>13293049</v>
      </c>
      <c r="CB96">
        <v>0</v>
      </c>
      <c r="CC96">
        <v>0</v>
      </c>
      <c r="CD96">
        <v>1318507.8999999999</v>
      </c>
      <c r="CE96">
        <v>32238928</v>
      </c>
      <c r="CF96">
        <v>0</v>
      </c>
      <c r="CG96">
        <v>1000642.2</v>
      </c>
      <c r="CH96">
        <v>0</v>
      </c>
      <c r="CI96">
        <v>141537.9</v>
      </c>
      <c r="CJ96">
        <v>92365336</v>
      </c>
      <c r="CK96">
        <v>133657.5</v>
      </c>
      <c r="CL96">
        <v>0</v>
      </c>
      <c r="CM96">
        <v>0</v>
      </c>
      <c r="CN96">
        <v>9435142</v>
      </c>
      <c r="CO96">
        <v>24598600</v>
      </c>
      <c r="CP96">
        <v>0</v>
      </c>
      <c r="CQ96">
        <v>540.4</v>
      </c>
      <c r="CR96">
        <v>85.3</v>
      </c>
      <c r="CS96">
        <v>0</v>
      </c>
      <c r="CT96">
        <v>6493</v>
      </c>
      <c r="CU96">
        <v>0</v>
      </c>
      <c r="CV96">
        <v>0</v>
      </c>
      <c r="CW96">
        <v>921.6</v>
      </c>
      <c r="CX96">
        <v>5988</v>
      </c>
      <c r="CY96">
        <v>0</v>
      </c>
      <c r="CZ96">
        <v>10248.1</v>
      </c>
      <c r="DA96">
        <v>0</v>
      </c>
      <c r="DB96">
        <v>43.3</v>
      </c>
      <c r="DC96">
        <v>11582.4</v>
      </c>
      <c r="DD96">
        <v>914.7</v>
      </c>
      <c r="DE96">
        <v>0</v>
      </c>
      <c r="DF96">
        <v>0</v>
      </c>
      <c r="DG96">
        <v>4242.8999999999996</v>
      </c>
      <c r="DH96">
        <v>0</v>
      </c>
      <c r="DI96">
        <v>7823.9</v>
      </c>
      <c r="DJ96">
        <v>1325.3</v>
      </c>
      <c r="DK96">
        <v>0</v>
      </c>
      <c r="DL96">
        <v>0</v>
      </c>
      <c r="DM96">
        <v>0</v>
      </c>
      <c r="DN96">
        <v>0.23</v>
      </c>
      <c r="DO96">
        <v>0</v>
      </c>
      <c r="DP96">
        <v>0.27</v>
      </c>
      <c r="DQ96">
        <v>0</v>
      </c>
    </row>
    <row r="97" spans="1:121" hidden="1">
      <c r="A97" t="s">
        <v>547</v>
      </c>
      <c r="B97">
        <v>2028</v>
      </c>
      <c r="C97">
        <v>157243340</v>
      </c>
      <c r="D97">
        <v>2496693</v>
      </c>
      <c r="E97">
        <v>0</v>
      </c>
      <c r="F97">
        <v>3105966.3</v>
      </c>
      <c r="G97">
        <v>162846002.59999999</v>
      </c>
      <c r="H97">
        <v>151590933.80000001</v>
      </c>
      <c r="I97">
        <v>57478463.700000003</v>
      </c>
      <c r="J97" s="156">
        <v>164406160</v>
      </c>
      <c r="K97" s="168">
        <v>226138110</v>
      </c>
      <c r="L97">
        <v>3.5900000000000001E-2</v>
      </c>
      <c r="M97">
        <v>5.3900000000000003E-2</v>
      </c>
      <c r="N97">
        <v>0.159</v>
      </c>
      <c r="O97">
        <v>61286.11</v>
      </c>
      <c r="P97">
        <v>40425.199999999997</v>
      </c>
      <c r="Q97">
        <v>0.87</v>
      </c>
      <c r="R97">
        <v>0.81</v>
      </c>
      <c r="S97">
        <v>58.9</v>
      </c>
      <c r="T97">
        <v>2.6</v>
      </c>
      <c r="U97">
        <v>0.35</v>
      </c>
      <c r="V97">
        <v>9.1</v>
      </c>
      <c r="W97">
        <v>267.60000000000002</v>
      </c>
      <c r="X97">
        <v>0.11</v>
      </c>
      <c r="Y97">
        <v>59.1</v>
      </c>
      <c r="Z97">
        <v>17.100000000000001</v>
      </c>
      <c r="AA97">
        <v>76.2</v>
      </c>
      <c r="AB97">
        <v>114.6</v>
      </c>
      <c r="AC97">
        <v>8.3000000000000007</v>
      </c>
      <c r="AD97">
        <v>1.1599999999999999</v>
      </c>
      <c r="AE97">
        <v>11.4</v>
      </c>
      <c r="AF97">
        <v>412.7</v>
      </c>
      <c r="AG97">
        <v>0.13</v>
      </c>
      <c r="AH97">
        <v>115.2</v>
      </c>
      <c r="AI97">
        <v>23.7</v>
      </c>
      <c r="AJ97">
        <v>138.9</v>
      </c>
      <c r="AK97">
        <v>237.1</v>
      </c>
      <c r="AL97">
        <v>5.8</v>
      </c>
      <c r="AM97">
        <v>0.65</v>
      </c>
      <c r="AN97">
        <v>26.9</v>
      </c>
      <c r="AO97">
        <v>1197</v>
      </c>
      <c r="AP97">
        <v>0.11</v>
      </c>
      <c r="AQ97">
        <v>237.4</v>
      </c>
      <c r="AR97">
        <v>62.6</v>
      </c>
      <c r="AS97">
        <v>300</v>
      </c>
      <c r="AT97">
        <v>589.79999999999995</v>
      </c>
      <c r="AU97">
        <v>46.2</v>
      </c>
      <c r="AV97">
        <v>6.62</v>
      </c>
      <c r="AW97">
        <v>40</v>
      </c>
      <c r="AX97">
        <v>1895.1</v>
      </c>
      <c r="AY97">
        <v>0.36</v>
      </c>
      <c r="AZ97">
        <v>593</v>
      </c>
      <c r="BA97">
        <v>96.6</v>
      </c>
      <c r="BB97">
        <v>689.6</v>
      </c>
      <c r="BC97">
        <v>13091169.9</v>
      </c>
      <c r="BD97">
        <v>581.9</v>
      </c>
      <c r="BE97">
        <v>76.7</v>
      </c>
      <c r="BF97">
        <v>2027988.2</v>
      </c>
      <c r="BG97">
        <v>59554.6</v>
      </c>
      <c r="BH97">
        <v>23.8</v>
      </c>
      <c r="BI97">
        <v>13129441.699999999</v>
      </c>
      <c r="BJ97">
        <v>3809226.8</v>
      </c>
      <c r="BK97">
        <v>16938668.399999999</v>
      </c>
      <c r="BL97">
        <v>0</v>
      </c>
      <c r="BM97">
        <v>22.02</v>
      </c>
      <c r="BN97">
        <v>13.66</v>
      </c>
      <c r="BO97">
        <v>0</v>
      </c>
      <c r="BP97">
        <v>35.68</v>
      </c>
      <c r="BQ97">
        <v>23.56</v>
      </c>
      <c r="BR97">
        <v>15.18</v>
      </c>
      <c r="BS97">
        <v>0</v>
      </c>
      <c r="BT97">
        <v>38.74</v>
      </c>
      <c r="BU97">
        <v>224639180</v>
      </c>
      <c r="BV97">
        <v>105367540</v>
      </c>
      <c r="BW97">
        <v>2134154.5</v>
      </c>
      <c r="BX97">
        <v>342375.8</v>
      </c>
      <c r="BY97">
        <v>0</v>
      </c>
      <c r="BZ97">
        <v>0</v>
      </c>
      <c r="CA97">
        <v>3736444.8</v>
      </c>
      <c r="CB97">
        <v>0</v>
      </c>
      <c r="CC97">
        <v>0</v>
      </c>
      <c r="CD97">
        <v>2326447.2000000002</v>
      </c>
      <c r="CE97">
        <v>24313186</v>
      </c>
      <c r="CF97">
        <v>0</v>
      </c>
      <c r="CG97">
        <v>687366.4</v>
      </c>
      <c r="CH97">
        <v>0</v>
      </c>
      <c r="CI97">
        <v>129446.8</v>
      </c>
      <c r="CJ97">
        <v>87832070</v>
      </c>
      <c r="CK97">
        <v>96572.6</v>
      </c>
      <c r="CL97">
        <v>0</v>
      </c>
      <c r="CM97">
        <v>0</v>
      </c>
      <c r="CN97">
        <v>24035700</v>
      </c>
      <c r="CO97">
        <v>79005390</v>
      </c>
      <c r="CP97">
        <v>0</v>
      </c>
      <c r="CQ97">
        <v>1967.9</v>
      </c>
      <c r="CR97">
        <v>85.3</v>
      </c>
      <c r="CS97">
        <v>0</v>
      </c>
      <c r="CT97">
        <v>4670</v>
      </c>
      <c r="CU97">
        <v>0</v>
      </c>
      <c r="CV97">
        <v>0</v>
      </c>
      <c r="CW97">
        <v>1628.7</v>
      </c>
      <c r="CX97">
        <v>5988</v>
      </c>
      <c r="CY97">
        <v>0</v>
      </c>
      <c r="CZ97">
        <v>10243.799999999999</v>
      </c>
      <c r="DA97">
        <v>0</v>
      </c>
      <c r="DB97">
        <v>43.3</v>
      </c>
      <c r="DC97">
        <v>11582.4</v>
      </c>
      <c r="DD97">
        <v>914.7</v>
      </c>
      <c r="DE97">
        <v>0</v>
      </c>
      <c r="DF97">
        <v>0</v>
      </c>
      <c r="DG97">
        <v>10479.200000000001</v>
      </c>
      <c r="DH97">
        <v>0</v>
      </c>
      <c r="DI97">
        <v>22476.799999999999</v>
      </c>
      <c r="DJ97">
        <v>5770.7</v>
      </c>
      <c r="DK97">
        <v>0</v>
      </c>
      <c r="DL97">
        <v>0</v>
      </c>
      <c r="DM97">
        <v>0</v>
      </c>
      <c r="DN97">
        <v>0.28999999999999998</v>
      </c>
      <c r="DO97">
        <v>0</v>
      </c>
      <c r="DP97">
        <v>0.33</v>
      </c>
      <c r="DQ97">
        <v>0</v>
      </c>
    </row>
    <row r="98" spans="1:121" hidden="1">
      <c r="A98" t="s">
        <v>547</v>
      </c>
      <c r="B98">
        <v>2030</v>
      </c>
      <c r="C98">
        <v>160860590</v>
      </c>
      <c r="D98">
        <v>7208061.5</v>
      </c>
      <c r="E98">
        <v>0</v>
      </c>
      <c r="F98">
        <v>3723651.3</v>
      </c>
      <c r="G98">
        <v>171792309</v>
      </c>
      <c r="H98">
        <v>155078160.80000001</v>
      </c>
      <c r="I98">
        <v>7821975.2999999998</v>
      </c>
      <c r="J98" s="156">
        <v>181558560</v>
      </c>
      <c r="K98" s="168">
        <v>284831550</v>
      </c>
      <c r="L98">
        <v>3.5900000000000001E-2</v>
      </c>
      <c r="M98">
        <v>5.3900000000000003E-2</v>
      </c>
      <c r="N98">
        <v>0.159</v>
      </c>
      <c r="O98">
        <v>69753.89</v>
      </c>
      <c r="P98">
        <v>41719.1</v>
      </c>
      <c r="Q98">
        <v>0.93</v>
      </c>
      <c r="R98">
        <v>0.87</v>
      </c>
      <c r="S98">
        <v>34</v>
      </c>
      <c r="T98">
        <v>1.5</v>
      </c>
      <c r="U98">
        <v>0.2</v>
      </c>
      <c r="V98">
        <v>5.9</v>
      </c>
      <c r="W98">
        <v>155.69999999999999</v>
      </c>
      <c r="X98">
        <v>0.08</v>
      </c>
      <c r="Y98">
        <v>34.1</v>
      </c>
      <c r="Z98">
        <v>10.6</v>
      </c>
      <c r="AA98">
        <v>44.7</v>
      </c>
      <c r="AB98">
        <v>77.8</v>
      </c>
      <c r="AC98">
        <v>5.8</v>
      </c>
      <c r="AD98">
        <v>0.82</v>
      </c>
      <c r="AE98">
        <v>8.1</v>
      </c>
      <c r="AF98">
        <v>275.5</v>
      </c>
      <c r="AG98">
        <v>0.1</v>
      </c>
      <c r="AH98">
        <v>78.2</v>
      </c>
      <c r="AI98">
        <v>16.3</v>
      </c>
      <c r="AJ98">
        <v>94.5</v>
      </c>
      <c r="AK98">
        <v>226.9</v>
      </c>
      <c r="AL98">
        <v>8.5</v>
      </c>
      <c r="AM98">
        <v>1.08</v>
      </c>
      <c r="AN98">
        <v>23</v>
      </c>
      <c r="AO98">
        <v>1051.3</v>
      </c>
      <c r="AP98">
        <v>0.1</v>
      </c>
      <c r="AQ98">
        <v>227.4</v>
      </c>
      <c r="AR98">
        <v>54.4</v>
      </c>
      <c r="AS98">
        <v>281.8</v>
      </c>
      <c r="AT98">
        <v>496.2</v>
      </c>
      <c r="AU98">
        <v>39.1</v>
      </c>
      <c r="AV98">
        <v>5.57</v>
      </c>
      <c r="AW98">
        <v>33.200000000000003</v>
      </c>
      <c r="AX98">
        <v>1615.9</v>
      </c>
      <c r="AY98">
        <v>0.28999999999999998</v>
      </c>
      <c r="AZ98">
        <v>498.9</v>
      </c>
      <c r="BA98">
        <v>81.400000000000006</v>
      </c>
      <c r="BB98">
        <v>580.4</v>
      </c>
      <c r="BC98">
        <v>9239376</v>
      </c>
      <c r="BD98">
        <v>418.1</v>
      </c>
      <c r="BE98">
        <v>55.1</v>
      </c>
      <c r="BF98">
        <v>1618729.9</v>
      </c>
      <c r="BG98">
        <v>42396.800000000003</v>
      </c>
      <c r="BH98">
        <v>21.2</v>
      </c>
      <c r="BI98">
        <v>9266884.5999999996</v>
      </c>
      <c r="BJ98">
        <v>2887946.2</v>
      </c>
      <c r="BK98">
        <v>12154830.800000001</v>
      </c>
      <c r="BL98">
        <v>0</v>
      </c>
      <c r="BM98">
        <v>18.440000000000001</v>
      </c>
      <c r="BN98">
        <v>14.36</v>
      </c>
      <c r="BO98">
        <v>0</v>
      </c>
      <c r="BP98">
        <v>32.81</v>
      </c>
      <c r="BQ98">
        <v>20.02</v>
      </c>
      <c r="BR98">
        <v>16.39</v>
      </c>
      <c r="BS98">
        <v>0</v>
      </c>
      <c r="BT98">
        <v>36.409999999999997</v>
      </c>
      <c r="BU98">
        <v>275177180</v>
      </c>
      <c r="BV98">
        <v>163970340</v>
      </c>
      <c r="BW98">
        <v>6139821</v>
      </c>
      <c r="BX98">
        <v>295367.40000000002</v>
      </c>
      <c r="BY98">
        <v>0</v>
      </c>
      <c r="BZ98">
        <v>0</v>
      </c>
      <c r="CA98">
        <v>2769091.2</v>
      </c>
      <c r="CB98">
        <v>0</v>
      </c>
      <c r="CC98">
        <v>0</v>
      </c>
      <c r="CD98">
        <v>3685683.2000000002</v>
      </c>
      <c r="CE98">
        <v>17434580</v>
      </c>
      <c r="CF98">
        <v>0</v>
      </c>
      <c r="CG98">
        <v>354447</v>
      </c>
      <c r="CH98">
        <v>0</v>
      </c>
      <c r="CI98">
        <v>111488.3</v>
      </c>
      <c r="CJ98">
        <v>84080570</v>
      </c>
      <c r="CK98">
        <v>21481.5</v>
      </c>
      <c r="CL98">
        <v>0</v>
      </c>
      <c r="CM98">
        <v>0</v>
      </c>
      <c r="CN98">
        <v>36760504</v>
      </c>
      <c r="CO98">
        <v>123524140</v>
      </c>
      <c r="CP98">
        <v>0</v>
      </c>
      <c r="CQ98">
        <v>5219.7</v>
      </c>
      <c r="CR98">
        <v>85.3</v>
      </c>
      <c r="CS98">
        <v>0</v>
      </c>
      <c r="CT98">
        <v>3132</v>
      </c>
      <c r="CU98">
        <v>0</v>
      </c>
      <c r="CV98">
        <v>0</v>
      </c>
      <c r="CW98">
        <v>2589.9</v>
      </c>
      <c r="CX98">
        <v>5797</v>
      </c>
      <c r="CY98">
        <v>0</v>
      </c>
      <c r="CZ98">
        <v>10204.200000000001</v>
      </c>
      <c r="DA98">
        <v>0</v>
      </c>
      <c r="DB98">
        <v>43.3</v>
      </c>
      <c r="DC98">
        <v>11582.4</v>
      </c>
      <c r="DD98">
        <v>516.20000000000005</v>
      </c>
      <c r="DE98">
        <v>0</v>
      </c>
      <c r="DF98">
        <v>0</v>
      </c>
      <c r="DG98">
        <v>16100.6</v>
      </c>
      <c r="DH98">
        <v>0</v>
      </c>
      <c r="DI98">
        <v>34457.599999999999</v>
      </c>
      <c r="DJ98">
        <v>18820.3</v>
      </c>
      <c r="DK98">
        <v>0</v>
      </c>
      <c r="DL98">
        <v>0</v>
      </c>
      <c r="DM98">
        <v>0</v>
      </c>
      <c r="DN98">
        <v>0.35</v>
      </c>
      <c r="DO98">
        <v>0</v>
      </c>
      <c r="DP98">
        <v>0.4</v>
      </c>
      <c r="DQ98">
        <v>0</v>
      </c>
    </row>
    <row r="99" spans="1:121" hidden="1">
      <c r="A99" t="s">
        <v>547</v>
      </c>
      <c r="B99">
        <v>2035</v>
      </c>
      <c r="C99">
        <v>170329980</v>
      </c>
      <c r="D99">
        <v>9124739</v>
      </c>
      <c r="E99">
        <v>0</v>
      </c>
      <c r="F99">
        <v>3638767.2</v>
      </c>
      <c r="G99">
        <v>183093493.19999999</v>
      </c>
      <c r="H99">
        <v>164207180.90000001</v>
      </c>
      <c r="I99">
        <v>-12502176</v>
      </c>
      <c r="J99" s="156">
        <v>165206560</v>
      </c>
      <c r="K99" s="168">
        <v>286536640</v>
      </c>
      <c r="L99">
        <v>3.5900000000000001E-2</v>
      </c>
      <c r="M99">
        <v>5.3900000000000003E-2</v>
      </c>
      <c r="N99">
        <v>0.15890000000000001</v>
      </c>
      <c r="O99">
        <v>88645.75</v>
      </c>
      <c r="P99">
        <v>45229.3</v>
      </c>
      <c r="Q99">
        <v>0.94</v>
      </c>
      <c r="R99">
        <v>0.9</v>
      </c>
      <c r="S99">
        <v>25.9</v>
      </c>
      <c r="T99">
        <v>1.1000000000000001</v>
      </c>
      <c r="U99">
        <v>0.14000000000000001</v>
      </c>
      <c r="V99">
        <v>4.9000000000000004</v>
      </c>
      <c r="W99">
        <v>122.3</v>
      </c>
      <c r="X99">
        <v>7.0000000000000007E-2</v>
      </c>
      <c r="Y99">
        <v>25.9</v>
      </c>
      <c r="Z99">
        <v>8.6</v>
      </c>
      <c r="AA99">
        <v>34.6</v>
      </c>
      <c r="AB99">
        <v>58.3</v>
      </c>
      <c r="AC99">
        <v>4.0999999999999996</v>
      </c>
      <c r="AD99">
        <v>0.56999999999999995</v>
      </c>
      <c r="AE99">
        <v>6.8</v>
      </c>
      <c r="AF99">
        <v>216.6</v>
      </c>
      <c r="AG99">
        <v>0.09</v>
      </c>
      <c r="AH99">
        <v>58.6</v>
      </c>
      <c r="AI99">
        <v>13.3</v>
      </c>
      <c r="AJ99">
        <v>71.900000000000006</v>
      </c>
      <c r="AK99">
        <v>249.4</v>
      </c>
      <c r="AL99">
        <v>14</v>
      </c>
      <c r="AM99">
        <v>1.9</v>
      </c>
      <c r="AN99">
        <v>21.2</v>
      </c>
      <c r="AO99">
        <v>1009.6</v>
      </c>
      <c r="AP99">
        <v>0.12</v>
      </c>
      <c r="AQ99">
        <v>250.3</v>
      </c>
      <c r="AR99">
        <v>51.3</v>
      </c>
      <c r="AS99">
        <v>301.60000000000002</v>
      </c>
      <c r="AT99">
        <v>454.1</v>
      </c>
      <c r="AU99">
        <v>34.9</v>
      </c>
      <c r="AV99">
        <v>4.9800000000000004</v>
      </c>
      <c r="AW99">
        <v>31.2</v>
      </c>
      <c r="AX99">
        <v>1496.7</v>
      </c>
      <c r="AY99">
        <v>0.27</v>
      </c>
      <c r="AZ99">
        <v>456.5</v>
      </c>
      <c r="BA99">
        <v>75.900000000000006</v>
      </c>
      <c r="BB99">
        <v>532.4</v>
      </c>
      <c r="BC99">
        <v>7757606.0999999996</v>
      </c>
      <c r="BD99">
        <v>324</v>
      </c>
      <c r="BE99">
        <v>42.1</v>
      </c>
      <c r="BF99">
        <v>1492536.5</v>
      </c>
      <c r="BG99">
        <v>36764.800000000003</v>
      </c>
      <c r="BH99">
        <v>20.3</v>
      </c>
      <c r="BI99">
        <v>7778744.5999999996</v>
      </c>
      <c r="BJ99">
        <v>2593661.2000000002</v>
      </c>
      <c r="BK99">
        <v>10372405.800000001</v>
      </c>
      <c r="BL99">
        <v>0</v>
      </c>
      <c r="BM99">
        <v>16.55</v>
      </c>
      <c r="BN99">
        <v>17.71</v>
      </c>
      <c r="BO99">
        <v>0</v>
      </c>
      <c r="BP99">
        <v>34.26</v>
      </c>
      <c r="BQ99">
        <v>18.02</v>
      </c>
      <c r="BR99">
        <v>20.36</v>
      </c>
      <c r="BS99">
        <v>0</v>
      </c>
      <c r="BT99">
        <v>38.39</v>
      </c>
      <c r="BU99">
        <v>304567600</v>
      </c>
      <c r="BV99">
        <v>195595660</v>
      </c>
      <c r="BW99">
        <v>7809649.5</v>
      </c>
      <c r="BX99">
        <v>278795.5</v>
      </c>
      <c r="BY99">
        <v>0</v>
      </c>
      <c r="BZ99">
        <v>0</v>
      </c>
      <c r="CA99">
        <v>2057940.2</v>
      </c>
      <c r="CB99">
        <v>0</v>
      </c>
      <c r="CC99">
        <v>0</v>
      </c>
      <c r="CD99">
        <v>4311810</v>
      </c>
      <c r="CE99">
        <v>15484010</v>
      </c>
      <c r="CF99">
        <v>0</v>
      </c>
      <c r="CG99">
        <v>295306.59999999998</v>
      </c>
      <c r="CH99">
        <v>0</v>
      </c>
      <c r="CI99">
        <v>103171.9</v>
      </c>
      <c r="CJ99">
        <v>82941280</v>
      </c>
      <c r="CK99">
        <v>1800.4</v>
      </c>
      <c r="CL99">
        <v>0</v>
      </c>
      <c r="CM99">
        <v>0</v>
      </c>
      <c r="CN99">
        <v>42841296</v>
      </c>
      <c r="CO99">
        <v>148442560</v>
      </c>
      <c r="CP99">
        <v>0</v>
      </c>
      <c r="CQ99">
        <v>6281.5</v>
      </c>
      <c r="CR99">
        <v>85.3</v>
      </c>
      <c r="CS99">
        <v>0</v>
      </c>
      <c r="CT99">
        <v>3132</v>
      </c>
      <c r="CU99">
        <v>0</v>
      </c>
      <c r="CV99">
        <v>0</v>
      </c>
      <c r="CW99">
        <v>3112</v>
      </c>
      <c r="CX99">
        <v>5797</v>
      </c>
      <c r="CY99">
        <v>0</v>
      </c>
      <c r="CZ99">
        <v>11388.7</v>
      </c>
      <c r="DA99">
        <v>0</v>
      </c>
      <c r="DB99">
        <v>43.3</v>
      </c>
      <c r="DC99">
        <v>11582.4</v>
      </c>
      <c r="DD99">
        <v>199.2</v>
      </c>
      <c r="DE99">
        <v>0</v>
      </c>
      <c r="DF99">
        <v>0</v>
      </c>
      <c r="DG99">
        <v>19242</v>
      </c>
      <c r="DH99">
        <v>0</v>
      </c>
      <c r="DI99">
        <v>41416.800000000003</v>
      </c>
      <c r="DJ99">
        <v>24004</v>
      </c>
      <c r="DK99">
        <v>0</v>
      </c>
      <c r="DL99">
        <v>0</v>
      </c>
      <c r="DM99">
        <v>0</v>
      </c>
      <c r="DN99">
        <v>0.38</v>
      </c>
      <c r="DO99">
        <v>0</v>
      </c>
      <c r="DP99">
        <v>0.45</v>
      </c>
      <c r="DQ99">
        <v>0</v>
      </c>
    </row>
    <row r="100" spans="1:121" hidden="1">
      <c r="A100" t="s">
        <v>547</v>
      </c>
      <c r="B100">
        <v>2040</v>
      </c>
      <c r="C100">
        <v>181397840</v>
      </c>
      <c r="D100">
        <v>12928652</v>
      </c>
      <c r="E100">
        <v>0</v>
      </c>
      <c r="F100">
        <v>3684077.4</v>
      </c>
      <c r="G100">
        <v>198010576.09999999</v>
      </c>
      <c r="H100">
        <v>174877194.19999999</v>
      </c>
      <c r="I100">
        <v>-23115171.899999999</v>
      </c>
      <c r="J100" s="156">
        <v>158359950</v>
      </c>
      <c r="K100" s="168">
        <v>290891970</v>
      </c>
      <c r="L100">
        <v>3.5900000000000001E-2</v>
      </c>
      <c r="M100">
        <v>5.3900000000000003E-2</v>
      </c>
      <c r="N100">
        <v>0.15870000000000001</v>
      </c>
      <c r="O100">
        <v>87036.68</v>
      </c>
      <c r="P100">
        <v>49032.3</v>
      </c>
      <c r="Q100">
        <v>0.95</v>
      </c>
      <c r="R100">
        <v>0.92</v>
      </c>
      <c r="S100">
        <v>21.4</v>
      </c>
      <c r="T100">
        <v>0.7</v>
      </c>
      <c r="U100">
        <v>0.09</v>
      </c>
      <c r="V100">
        <v>4.4000000000000004</v>
      </c>
      <c r="W100">
        <v>106.6</v>
      </c>
      <c r="X100">
        <v>0.06</v>
      </c>
      <c r="Y100">
        <v>21.5</v>
      </c>
      <c r="Z100">
        <v>7.6</v>
      </c>
      <c r="AA100">
        <v>29.1</v>
      </c>
      <c r="AB100">
        <v>43.3</v>
      </c>
      <c r="AC100">
        <v>2.7</v>
      </c>
      <c r="AD100">
        <v>0.37</v>
      </c>
      <c r="AE100">
        <v>5.8</v>
      </c>
      <c r="AF100">
        <v>173.8</v>
      </c>
      <c r="AG100">
        <v>7.0000000000000007E-2</v>
      </c>
      <c r="AH100">
        <v>43.5</v>
      </c>
      <c r="AI100">
        <v>11</v>
      </c>
      <c r="AJ100">
        <v>54.5</v>
      </c>
      <c r="AK100">
        <v>215.1</v>
      </c>
      <c r="AL100">
        <v>13.7</v>
      </c>
      <c r="AM100">
        <v>1.9</v>
      </c>
      <c r="AN100">
        <v>17</v>
      </c>
      <c r="AO100">
        <v>818.7</v>
      </c>
      <c r="AP100">
        <v>0.11</v>
      </c>
      <c r="AQ100">
        <v>216</v>
      </c>
      <c r="AR100">
        <v>41.4</v>
      </c>
      <c r="AS100">
        <v>257.39999999999998</v>
      </c>
      <c r="AT100">
        <v>393.9</v>
      </c>
      <c r="AU100">
        <v>27.9</v>
      </c>
      <c r="AV100">
        <v>3.93</v>
      </c>
      <c r="AW100">
        <v>29.3</v>
      </c>
      <c r="AX100">
        <v>1384.9</v>
      </c>
      <c r="AY100">
        <v>0.22</v>
      </c>
      <c r="AZ100">
        <v>395.8</v>
      </c>
      <c r="BA100">
        <v>70.599999999999994</v>
      </c>
      <c r="BB100">
        <v>466.4</v>
      </c>
      <c r="BC100">
        <v>6948366.2000000002</v>
      </c>
      <c r="BD100">
        <v>238.9</v>
      </c>
      <c r="BE100">
        <v>29.8</v>
      </c>
      <c r="BF100">
        <v>1445991.4</v>
      </c>
      <c r="BG100">
        <v>34710.699999999997</v>
      </c>
      <c r="BH100">
        <v>19.600000000000001</v>
      </c>
      <c r="BI100">
        <v>6963608.4000000004</v>
      </c>
      <c r="BJ100">
        <v>2485707.9</v>
      </c>
      <c r="BK100">
        <v>9449316.3000000007</v>
      </c>
      <c r="BL100">
        <v>0</v>
      </c>
      <c r="BM100">
        <v>14.46</v>
      </c>
      <c r="BN100">
        <v>16.93</v>
      </c>
      <c r="BO100">
        <v>0</v>
      </c>
      <c r="BP100">
        <v>31.4</v>
      </c>
      <c r="BQ100">
        <v>15.9</v>
      </c>
      <c r="BR100">
        <v>19.760000000000002</v>
      </c>
      <c r="BS100">
        <v>0</v>
      </c>
      <c r="BT100">
        <v>35.67</v>
      </c>
      <c r="BU100">
        <v>330681380</v>
      </c>
      <c r="BV100">
        <v>221125730</v>
      </c>
      <c r="BW100">
        <v>11003364</v>
      </c>
      <c r="BX100">
        <v>257437.6</v>
      </c>
      <c r="BY100">
        <v>0</v>
      </c>
      <c r="BZ100">
        <v>0</v>
      </c>
      <c r="CA100">
        <v>1279951.2</v>
      </c>
      <c r="CB100">
        <v>0</v>
      </c>
      <c r="CC100">
        <v>0</v>
      </c>
      <c r="CD100">
        <v>4192065.5</v>
      </c>
      <c r="CE100">
        <v>15118070</v>
      </c>
      <c r="CF100">
        <v>0</v>
      </c>
      <c r="CG100">
        <v>397356.5</v>
      </c>
      <c r="CH100">
        <v>0</v>
      </c>
      <c r="CI100">
        <v>93736.5</v>
      </c>
      <c r="CJ100">
        <v>81404340</v>
      </c>
      <c r="CK100">
        <v>1381.4</v>
      </c>
      <c r="CL100">
        <v>0</v>
      </c>
      <c r="CM100">
        <v>0</v>
      </c>
      <c r="CN100">
        <v>57983016</v>
      </c>
      <c r="CO100">
        <v>158950670</v>
      </c>
      <c r="CP100">
        <v>0</v>
      </c>
      <c r="CQ100">
        <v>8923.2999999999993</v>
      </c>
      <c r="CR100">
        <v>85.3</v>
      </c>
      <c r="CS100">
        <v>0</v>
      </c>
      <c r="CT100">
        <v>3132</v>
      </c>
      <c r="CU100">
        <v>0</v>
      </c>
      <c r="CV100">
        <v>0</v>
      </c>
      <c r="CW100">
        <v>3151.5</v>
      </c>
      <c r="CX100">
        <v>5797</v>
      </c>
      <c r="CY100">
        <v>0</v>
      </c>
      <c r="CZ100">
        <v>11420.6</v>
      </c>
      <c r="DA100">
        <v>0</v>
      </c>
      <c r="DB100">
        <v>43.3</v>
      </c>
      <c r="DC100">
        <v>11582.4</v>
      </c>
      <c r="DD100">
        <v>196.6</v>
      </c>
      <c r="DE100">
        <v>0</v>
      </c>
      <c r="DF100">
        <v>0</v>
      </c>
      <c r="DG100">
        <v>26641.9</v>
      </c>
      <c r="DH100">
        <v>0</v>
      </c>
      <c r="DI100">
        <v>44386.9</v>
      </c>
      <c r="DJ100">
        <v>33247.699999999997</v>
      </c>
      <c r="DK100">
        <v>0</v>
      </c>
      <c r="DL100">
        <v>0</v>
      </c>
      <c r="DM100">
        <v>0</v>
      </c>
      <c r="DN100">
        <v>0.38</v>
      </c>
      <c r="DO100">
        <v>0</v>
      </c>
      <c r="DP100">
        <v>0.5</v>
      </c>
      <c r="DQ100">
        <v>0</v>
      </c>
    </row>
    <row r="101" spans="1:121" hidden="1">
      <c r="A101" t="s">
        <v>547</v>
      </c>
      <c r="B101">
        <v>2045</v>
      </c>
      <c r="C101">
        <v>191385200</v>
      </c>
      <c r="D101">
        <v>18727112</v>
      </c>
      <c r="E101">
        <v>0</v>
      </c>
      <c r="F101">
        <v>3723849.3</v>
      </c>
      <c r="G101">
        <v>213836163.19999999</v>
      </c>
      <c r="H101">
        <v>184505466.80000001</v>
      </c>
      <c r="I101">
        <v>-31769898.199999999</v>
      </c>
      <c r="J101" s="156">
        <v>166857810</v>
      </c>
      <c r="K101" s="168">
        <v>290967400</v>
      </c>
      <c r="L101">
        <v>3.5900000000000001E-2</v>
      </c>
      <c r="M101">
        <v>5.3900000000000003E-2</v>
      </c>
      <c r="N101">
        <v>0.15909999999999999</v>
      </c>
      <c r="O101">
        <v>88708.15</v>
      </c>
      <c r="P101">
        <v>52137.9</v>
      </c>
      <c r="Q101">
        <v>0.99</v>
      </c>
      <c r="R101">
        <v>0.97</v>
      </c>
      <c r="S101">
        <v>3</v>
      </c>
      <c r="T101">
        <v>0.1</v>
      </c>
      <c r="U101">
        <v>0.01</v>
      </c>
      <c r="V101">
        <v>2.2999999999999998</v>
      </c>
      <c r="W101">
        <v>20.6</v>
      </c>
      <c r="X101">
        <v>0.05</v>
      </c>
      <c r="Y101">
        <v>3</v>
      </c>
      <c r="Z101">
        <v>2.9</v>
      </c>
      <c r="AA101">
        <v>5.9</v>
      </c>
      <c r="AB101">
        <v>20.2</v>
      </c>
      <c r="AC101">
        <v>1.7</v>
      </c>
      <c r="AD101">
        <v>0.24</v>
      </c>
      <c r="AE101">
        <v>3.5</v>
      </c>
      <c r="AF101">
        <v>71</v>
      </c>
      <c r="AG101">
        <v>0.06</v>
      </c>
      <c r="AH101">
        <v>20.399999999999999</v>
      </c>
      <c r="AI101">
        <v>5.6</v>
      </c>
      <c r="AJ101">
        <v>26</v>
      </c>
      <c r="AK101">
        <v>132.69999999999999</v>
      </c>
      <c r="AL101">
        <v>8.6</v>
      </c>
      <c r="AM101">
        <v>1.19</v>
      </c>
      <c r="AN101">
        <v>10.5</v>
      </c>
      <c r="AO101">
        <v>500.5</v>
      </c>
      <c r="AP101">
        <v>7.0000000000000007E-2</v>
      </c>
      <c r="AQ101">
        <v>133.30000000000001</v>
      </c>
      <c r="AR101">
        <v>25.4</v>
      </c>
      <c r="AS101">
        <v>158.69999999999999</v>
      </c>
      <c r="AT101">
        <v>383.2</v>
      </c>
      <c r="AU101">
        <v>25.9</v>
      </c>
      <c r="AV101">
        <v>3.63</v>
      </c>
      <c r="AW101">
        <v>29.7</v>
      </c>
      <c r="AX101">
        <v>1388.8</v>
      </c>
      <c r="AY101">
        <v>0.21</v>
      </c>
      <c r="AZ101">
        <v>385</v>
      </c>
      <c r="BA101">
        <v>71.099999999999994</v>
      </c>
      <c r="BB101">
        <v>456.1</v>
      </c>
      <c r="BC101">
        <v>1004348.6</v>
      </c>
      <c r="BD101">
        <v>19.5</v>
      </c>
      <c r="BE101">
        <v>2</v>
      </c>
      <c r="BF101">
        <v>772022.2</v>
      </c>
      <c r="BG101">
        <v>6858.5</v>
      </c>
      <c r="BH101">
        <v>15.3</v>
      </c>
      <c r="BI101">
        <v>1005470.1</v>
      </c>
      <c r="BJ101">
        <v>980584.6</v>
      </c>
      <c r="BK101">
        <v>1986054.7</v>
      </c>
      <c r="BL101">
        <v>0</v>
      </c>
      <c r="BM101">
        <v>14</v>
      </c>
      <c r="BN101">
        <v>16.8</v>
      </c>
      <c r="BO101">
        <v>0</v>
      </c>
      <c r="BP101">
        <v>30.8</v>
      </c>
      <c r="BQ101">
        <v>15.59</v>
      </c>
      <c r="BR101">
        <v>20.07</v>
      </c>
      <c r="BS101">
        <v>0</v>
      </c>
      <c r="BT101">
        <v>35.65</v>
      </c>
      <c r="BU101">
        <v>337816930</v>
      </c>
      <c r="BV101">
        <v>245606060</v>
      </c>
      <c r="BW101">
        <v>15986682</v>
      </c>
      <c r="BX101">
        <v>253166.6</v>
      </c>
      <c r="BY101">
        <v>0</v>
      </c>
      <c r="BZ101">
        <v>0</v>
      </c>
      <c r="CA101">
        <v>5014.3</v>
      </c>
      <c r="CB101">
        <v>0</v>
      </c>
      <c r="CC101">
        <v>0</v>
      </c>
      <c r="CD101">
        <v>4093762.8</v>
      </c>
      <c r="CE101">
        <v>1867050.2</v>
      </c>
      <c r="CF101">
        <v>0</v>
      </c>
      <c r="CG101">
        <v>401794</v>
      </c>
      <c r="CH101">
        <v>0</v>
      </c>
      <c r="CI101">
        <v>89778</v>
      </c>
      <c r="CJ101">
        <v>73607384</v>
      </c>
      <c r="CK101">
        <v>0</v>
      </c>
      <c r="CL101">
        <v>0</v>
      </c>
      <c r="CM101">
        <v>0</v>
      </c>
      <c r="CN101">
        <v>64686024</v>
      </c>
      <c r="CO101">
        <v>176826270</v>
      </c>
      <c r="CP101">
        <v>0</v>
      </c>
      <c r="CQ101">
        <v>11482.6</v>
      </c>
      <c r="CR101">
        <v>85.3</v>
      </c>
      <c r="CS101">
        <v>0</v>
      </c>
      <c r="CT101">
        <v>196</v>
      </c>
      <c r="CU101">
        <v>0</v>
      </c>
      <c r="CV101">
        <v>0</v>
      </c>
      <c r="CW101">
        <v>3216.4</v>
      </c>
      <c r="CX101">
        <v>1463</v>
      </c>
      <c r="CY101">
        <v>0</v>
      </c>
      <c r="CZ101">
        <v>2345.3000000000002</v>
      </c>
      <c r="DA101">
        <v>0</v>
      </c>
      <c r="DB101">
        <v>43.3</v>
      </c>
      <c r="DC101">
        <v>10517.4</v>
      </c>
      <c r="DD101">
        <v>5.0999999999999996</v>
      </c>
      <c r="DE101">
        <v>0</v>
      </c>
      <c r="DF101">
        <v>0</v>
      </c>
      <c r="DG101">
        <v>30367.8</v>
      </c>
      <c r="DH101">
        <v>0</v>
      </c>
      <c r="DI101">
        <v>49587.8</v>
      </c>
      <c r="DJ101">
        <v>48416.9</v>
      </c>
      <c r="DK101">
        <v>0</v>
      </c>
      <c r="DL101">
        <v>0</v>
      </c>
      <c r="DM101">
        <v>0</v>
      </c>
      <c r="DN101">
        <v>0.47</v>
      </c>
      <c r="DO101">
        <v>0</v>
      </c>
      <c r="DP101">
        <v>0.75</v>
      </c>
      <c r="DQ101">
        <v>0</v>
      </c>
    </row>
    <row r="102" spans="1:121" hidden="1">
      <c r="A102" t="s">
        <v>547</v>
      </c>
      <c r="B102">
        <v>2050</v>
      </c>
      <c r="C102">
        <v>200805900</v>
      </c>
      <c r="D102">
        <v>24575966</v>
      </c>
      <c r="E102">
        <v>0</v>
      </c>
      <c r="F102">
        <v>3780670.4</v>
      </c>
      <c r="G102">
        <v>229162536.19999999</v>
      </c>
      <c r="H102">
        <v>193587360.5</v>
      </c>
      <c r="I102">
        <v>-37650968.299999997</v>
      </c>
      <c r="J102" s="156">
        <v>172365840</v>
      </c>
      <c r="K102" s="168">
        <v>288993000</v>
      </c>
      <c r="L102">
        <v>3.5900000000000001E-2</v>
      </c>
      <c r="M102">
        <v>5.3900000000000003E-2</v>
      </c>
      <c r="N102">
        <v>0.15909999999999999</v>
      </c>
      <c r="O102">
        <v>87351.23</v>
      </c>
      <c r="P102">
        <v>54728.9</v>
      </c>
      <c r="Q102">
        <v>0.99</v>
      </c>
      <c r="R102">
        <v>1</v>
      </c>
      <c r="S102">
        <v>3.9</v>
      </c>
      <c r="T102">
        <v>0.1</v>
      </c>
      <c r="U102">
        <v>0.01</v>
      </c>
      <c r="V102">
        <v>1.9</v>
      </c>
      <c r="W102">
        <v>23.9</v>
      </c>
      <c r="X102">
        <v>0.03</v>
      </c>
      <c r="Y102">
        <v>3.9</v>
      </c>
      <c r="Z102">
        <v>2.6</v>
      </c>
      <c r="AA102">
        <v>6.5</v>
      </c>
      <c r="AB102">
        <v>0</v>
      </c>
      <c r="AC102">
        <v>0</v>
      </c>
      <c r="AD102">
        <v>0</v>
      </c>
      <c r="AE102">
        <v>0</v>
      </c>
      <c r="AF102">
        <v>0</v>
      </c>
      <c r="AG102">
        <v>0</v>
      </c>
      <c r="AH102">
        <v>0</v>
      </c>
      <c r="AI102">
        <v>0</v>
      </c>
      <c r="AJ102">
        <v>0</v>
      </c>
      <c r="AK102">
        <v>56</v>
      </c>
      <c r="AL102">
        <v>2.5</v>
      </c>
      <c r="AM102">
        <v>0.33</v>
      </c>
      <c r="AN102">
        <v>5.7</v>
      </c>
      <c r="AO102">
        <v>246.8</v>
      </c>
      <c r="AP102">
        <v>0.04</v>
      </c>
      <c r="AQ102">
        <v>56.2</v>
      </c>
      <c r="AR102">
        <v>13.1</v>
      </c>
      <c r="AS102">
        <v>69.2</v>
      </c>
      <c r="AT102">
        <v>373.7</v>
      </c>
      <c r="AU102">
        <v>22.1</v>
      </c>
      <c r="AV102">
        <v>3.05</v>
      </c>
      <c r="AW102">
        <v>31.5</v>
      </c>
      <c r="AX102">
        <v>1453.9</v>
      </c>
      <c r="AY102">
        <v>0.2</v>
      </c>
      <c r="AZ102">
        <v>375.2</v>
      </c>
      <c r="BA102">
        <v>74.900000000000006</v>
      </c>
      <c r="BB102">
        <v>450.1</v>
      </c>
      <c r="BC102">
        <v>1340215.8</v>
      </c>
      <c r="BD102">
        <v>27.3</v>
      </c>
      <c r="BE102">
        <v>2.8</v>
      </c>
      <c r="BF102">
        <v>643209.6</v>
      </c>
      <c r="BG102">
        <v>8150.9</v>
      </c>
      <c r="BH102">
        <v>11.6</v>
      </c>
      <c r="BI102">
        <v>1341803.3</v>
      </c>
      <c r="BJ102">
        <v>889278.2</v>
      </c>
      <c r="BK102">
        <v>2231081.5</v>
      </c>
      <c r="BL102">
        <v>0</v>
      </c>
      <c r="BM102">
        <v>14.02</v>
      </c>
      <c r="BN102">
        <v>16.059999999999999</v>
      </c>
      <c r="BO102">
        <v>0</v>
      </c>
      <c r="BP102">
        <v>30.08</v>
      </c>
      <c r="BQ102">
        <v>15.84</v>
      </c>
      <c r="BR102">
        <v>19.579999999999998</v>
      </c>
      <c r="BS102">
        <v>0</v>
      </c>
      <c r="BT102">
        <v>35.42</v>
      </c>
      <c r="BU102">
        <v>345529470</v>
      </c>
      <c r="BV102">
        <v>266813490</v>
      </c>
      <c r="BW102">
        <v>20973120</v>
      </c>
      <c r="BX102">
        <v>250722.2</v>
      </c>
      <c r="BY102">
        <v>0</v>
      </c>
      <c r="BZ102">
        <v>0</v>
      </c>
      <c r="CA102">
        <v>17931</v>
      </c>
      <c r="CB102">
        <v>0</v>
      </c>
      <c r="CC102">
        <v>0</v>
      </c>
      <c r="CD102">
        <v>4082856.5</v>
      </c>
      <c r="CE102">
        <v>2270536</v>
      </c>
      <c r="CF102">
        <v>0</v>
      </c>
      <c r="CG102">
        <v>664589.4</v>
      </c>
      <c r="CH102">
        <v>0</v>
      </c>
      <c r="CI102">
        <v>90152.3</v>
      </c>
      <c r="CJ102">
        <v>54448908</v>
      </c>
      <c r="CK102">
        <v>0</v>
      </c>
      <c r="CL102">
        <v>0</v>
      </c>
      <c r="CM102">
        <v>0</v>
      </c>
      <c r="CN102">
        <v>79363860</v>
      </c>
      <c r="CO102">
        <v>183366780</v>
      </c>
      <c r="CP102">
        <v>0</v>
      </c>
      <c r="CQ102">
        <v>15232.1</v>
      </c>
      <c r="CR102">
        <v>85.3</v>
      </c>
      <c r="CS102">
        <v>0</v>
      </c>
      <c r="CT102">
        <v>196</v>
      </c>
      <c r="CU102">
        <v>0</v>
      </c>
      <c r="CV102">
        <v>0</v>
      </c>
      <c r="CW102">
        <v>3351.9</v>
      </c>
      <c r="CX102">
        <v>1463</v>
      </c>
      <c r="CY102">
        <v>0</v>
      </c>
      <c r="CZ102">
        <v>2345.3000000000002</v>
      </c>
      <c r="DA102">
        <v>0</v>
      </c>
      <c r="DB102">
        <v>43.3</v>
      </c>
      <c r="DC102">
        <v>7796.4</v>
      </c>
      <c r="DD102">
        <v>5.0999999999999996</v>
      </c>
      <c r="DE102">
        <v>0</v>
      </c>
      <c r="DF102">
        <v>0</v>
      </c>
      <c r="DG102">
        <v>37604.400000000001</v>
      </c>
      <c r="DH102">
        <v>0</v>
      </c>
      <c r="DI102">
        <v>51509.599999999999</v>
      </c>
      <c r="DJ102">
        <v>62701</v>
      </c>
      <c r="DK102">
        <v>0</v>
      </c>
      <c r="DL102">
        <v>0</v>
      </c>
      <c r="DM102">
        <v>0</v>
      </c>
      <c r="DN102">
        <v>0.46</v>
      </c>
      <c r="DO102">
        <v>0</v>
      </c>
      <c r="DP102">
        <v>1</v>
      </c>
      <c r="DQ102">
        <v>0</v>
      </c>
    </row>
    <row r="103" spans="1:121" hidden="1">
      <c r="A103" t="s">
        <v>548</v>
      </c>
      <c r="B103">
        <v>2024</v>
      </c>
      <c r="C103">
        <v>111410856</v>
      </c>
      <c r="D103">
        <v>19995.400000000001</v>
      </c>
      <c r="E103">
        <v>0</v>
      </c>
      <c r="F103">
        <v>1229498</v>
      </c>
      <c r="G103">
        <v>112660351.8</v>
      </c>
      <c r="H103">
        <v>107405297.90000001</v>
      </c>
      <c r="I103">
        <v>99531486.799999997</v>
      </c>
      <c r="J103" s="156">
        <v>103704470</v>
      </c>
      <c r="K103" s="168">
        <v>68331784</v>
      </c>
      <c r="L103">
        <v>3.5900000000000001E-2</v>
      </c>
      <c r="M103">
        <v>5.3999999999999999E-2</v>
      </c>
      <c r="N103">
        <v>0.183</v>
      </c>
      <c r="O103">
        <v>19828.16</v>
      </c>
      <c r="P103">
        <v>22367.4</v>
      </c>
      <c r="Q103">
        <v>0.18</v>
      </c>
      <c r="R103">
        <v>0.46</v>
      </c>
      <c r="S103">
        <v>669.6</v>
      </c>
      <c r="T103">
        <v>65.2</v>
      </c>
      <c r="U103">
        <v>9.3800000000000008</v>
      </c>
      <c r="V103">
        <v>31.6</v>
      </c>
      <c r="W103">
        <v>1834.5</v>
      </c>
      <c r="X103">
        <v>0.33</v>
      </c>
      <c r="Y103">
        <v>674.1</v>
      </c>
      <c r="Z103">
        <v>86.3</v>
      </c>
      <c r="AA103">
        <v>760.5</v>
      </c>
      <c r="AB103">
        <v>410.5</v>
      </c>
      <c r="AC103">
        <v>36.700000000000003</v>
      </c>
      <c r="AD103">
        <v>5.25</v>
      </c>
      <c r="AE103">
        <v>24.5</v>
      </c>
      <c r="AF103">
        <v>1232</v>
      </c>
      <c r="AG103">
        <v>0.25</v>
      </c>
      <c r="AH103">
        <v>413</v>
      </c>
      <c r="AI103">
        <v>61.3</v>
      </c>
      <c r="AJ103">
        <v>474.3</v>
      </c>
      <c r="AK103">
        <v>381.4</v>
      </c>
      <c r="AL103">
        <v>25.5</v>
      </c>
      <c r="AM103">
        <v>3.56</v>
      </c>
      <c r="AN103">
        <v>28.7</v>
      </c>
      <c r="AO103">
        <v>1400.8</v>
      </c>
      <c r="AP103">
        <v>0.19</v>
      </c>
      <c r="AQ103">
        <v>383.1</v>
      </c>
      <c r="AR103">
        <v>70.5</v>
      </c>
      <c r="AS103">
        <v>453.6</v>
      </c>
      <c r="AT103">
        <v>793.9</v>
      </c>
      <c r="AU103">
        <v>63.9</v>
      </c>
      <c r="AV103">
        <v>9.2200000000000006</v>
      </c>
      <c r="AW103">
        <v>51.3</v>
      </c>
      <c r="AX103">
        <v>2453.3000000000002</v>
      </c>
      <c r="AY103">
        <v>0.48</v>
      </c>
      <c r="AZ103">
        <v>798.3</v>
      </c>
      <c r="BA103">
        <v>124.6</v>
      </c>
      <c r="BB103">
        <v>922.9</v>
      </c>
      <c r="BC103">
        <v>51248454.399999999</v>
      </c>
      <c r="BD103">
        <v>4987.8999999999996</v>
      </c>
      <c r="BE103">
        <v>717.6</v>
      </c>
      <c r="BF103">
        <v>2417327.2000000002</v>
      </c>
      <c r="BG103">
        <v>140451.29999999999</v>
      </c>
      <c r="BH103">
        <v>25</v>
      </c>
      <c r="BI103">
        <v>51593008.700000003</v>
      </c>
      <c r="BJ103">
        <v>6609609.5999999996</v>
      </c>
      <c r="BK103">
        <v>58202618.399999999</v>
      </c>
      <c r="BL103">
        <v>0</v>
      </c>
      <c r="BM103">
        <v>31.36</v>
      </c>
      <c r="BN103">
        <v>3.89</v>
      </c>
      <c r="BO103">
        <v>0</v>
      </c>
      <c r="BP103">
        <v>35.25</v>
      </c>
      <c r="BQ103">
        <v>33.19</v>
      </c>
      <c r="BR103">
        <v>4.2</v>
      </c>
      <c r="BS103">
        <v>0</v>
      </c>
      <c r="BT103">
        <v>37.4</v>
      </c>
      <c r="BU103">
        <v>77143450</v>
      </c>
      <c r="BV103">
        <v>13128865</v>
      </c>
      <c r="BW103">
        <v>17061.400000000001</v>
      </c>
      <c r="BX103">
        <v>259979.3</v>
      </c>
      <c r="BY103">
        <v>0</v>
      </c>
      <c r="BZ103">
        <v>0</v>
      </c>
      <c r="CA103">
        <v>39113828</v>
      </c>
      <c r="CB103">
        <v>0</v>
      </c>
      <c r="CC103">
        <v>0</v>
      </c>
      <c r="CD103">
        <v>365040.8</v>
      </c>
      <c r="CE103">
        <v>24050744</v>
      </c>
      <c r="CF103">
        <v>0</v>
      </c>
      <c r="CG103">
        <v>210203.5</v>
      </c>
      <c r="CH103">
        <v>0</v>
      </c>
      <c r="CI103">
        <v>277865</v>
      </c>
      <c r="CJ103">
        <v>0</v>
      </c>
      <c r="CK103">
        <v>84900.3</v>
      </c>
      <c r="CL103">
        <v>0</v>
      </c>
      <c r="CM103">
        <v>0</v>
      </c>
      <c r="CN103">
        <v>2256482.5</v>
      </c>
      <c r="CO103">
        <v>10507342</v>
      </c>
      <c r="CP103">
        <v>0</v>
      </c>
      <c r="CQ103">
        <v>30.3</v>
      </c>
      <c r="CR103">
        <v>56.8</v>
      </c>
      <c r="CS103">
        <v>0</v>
      </c>
      <c r="CT103">
        <v>11259.6</v>
      </c>
      <c r="CU103">
        <v>0</v>
      </c>
      <c r="CV103">
        <v>0</v>
      </c>
      <c r="CW103">
        <v>255.2</v>
      </c>
      <c r="CX103">
        <v>3875</v>
      </c>
      <c r="CY103">
        <v>0</v>
      </c>
      <c r="CZ103">
        <v>3044.2</v>
      </c>
      <c r="DA103">
        <v>0</v>
      </c>
      <c r="DB103">
        <v>66.2</v>
      </c>
      <c r="DC103">
        <v>0</v>
      </c>
      <c r="DD103">
        <v>668.1</v>
      </c>
      <c r="DE103">
        <v>0</v>
      </c>
      <c r="DF103">
        <v>0</v>
      </c>
      <c r="DG103">
        <v>1048.9000000000001</v>
      </c>
      <c r="DH103">
        <v>0</v>
      </c>
      <c r="DI103">
        <v>3591.8</v>
      </c>
      <c r="DJ103">
        <v>61.2</v>
      </c>
      <c r="DK103">
        <v>0</v>
      </c>
      <c r="DL103">
        <v>0</v>
      </c>
      <c r="DM103">
        <v>0</v>
      </c>
      <c r="DN103">
        <v>0</v>
      </c>
      <c r="DO103">
        <v>0</v>
      </c>
      <c r="DP103">
        <v>0</v>
      </c>
      <c r="DQ103">
        <v>0</v>
      </c>
    </row>
    <row r="104" spans="1:121" hidden="1">
      <c r="A104" t="s">
        <v>548</v>
      </c>
      <c r="B104">
        <v>2026</v>
      </c>
      <c r="C104">
        <v>113426920</v>
      </c>
      <c r="D104">
        <v>132636.20000000001</v>
      </c>
      <c r="E104">
        <v>0</v>
      </c>
      <c r="F104">
        <v>1216458.3</v>
      </c>
      <c r="G104">
        <v>114776009.59999999</v>
      </c>
      <c r="H104">
        <v>109348864.8</v>
      </c>
      <c r="I104">
        <v>100763637.59999999</v>
      </c>
      <c r="J104" s="156">
        <v>104499450</v>
      </c>
      <c r="K104" s="168">
        <v>63701290</v>
      </c>
      <c r="L104">
        <v>3.5900000000000001E-2</v>
      </c>
      <c r="M104">
        <v>5.3999999999999999E-2</v>
      </c>
      <c r="N104">
        <v>0.183</v>
      </c>
      <c r="O104">
        <v>50251.839999999997</v>
      </c>
      <c r="P104">
        <v>22843.599999999999</v>
      </c>
      <c r="Q104">
        <v>0.2</v>
      </c>
      <c r="R104">
        <v>0.49</v>
      </c>
      <c r="S104">
        <v>611.5</v>
      </c>
      <c r="T104">
        <v>57</v>
      </c>
      <c r="U104">
        <v>8.17</v>
      </c>
      <c r="V104">
        <v>31.1</v>
      </c>
      <c r="W104">
        <v>1757.6</v>
      </c>
      <c r="X104">
        <v>0.3</v>
      </c>
      <c r="Y104">
        <v>615.4</v>
      </c>
      <c r="Z104">
        <v>83.6</v>
      </c>
      <c r="AA104">
        <v>699</v>
      </c>
      <c r="AB104">
        <v>361.2</v>
      </c>
      <c r="AC104">
        <v>30.4</v>
      </c>
      <c r="AD104">
        <v>4.33</v>
      </c>
      <c r="AE104">
        <v>23.5</v>
      </c>
      <c r="AF104">
        <v>1145.3</v>
      </c>
      <c r="AG104">
        <v>0.22</v>
      </c>
      <c r="AH104">
        <v>363.3</v>
      </c>
      <c r="AI104">
        <v>57.7</v>
      </c>
      <c r="AJ104">
        <v>421</v>
      </c>
      <c r="AK104">
        <v>353.6</v>
      </c>
      <c r="AL104">
        <v>17.5</v>
      </c>
      <c r="AM104">
        <v>2.35</v>
      </c>
      <c r="AN104">
        <v>32.1</v>
      </c>
      <c r="AO104">
        <v>1497.2</v>
      </c>
      <c r="AP104">
        <v>0.17</v>
      </c>
      <c r="AQ104">
        <v>354.7</v>
      </c>
      <c r="AR104">
        <v>76.8</v>
      </c>
      <c r="AS104">
        <v>431.5</v>
      </c>
      <c r="AT104">
        <v>752.2</v>
      </c>
      <c r="AU104">
        <v>60</v>
      </c>
      <c r="AV104">
        <v>8.6</v>
      </c>
      <c r="AW104">
        <v>48.8</v>
      </c>
      <c r="AX104">
        <v>2382.8000000000002</v>
      </c>
      <c r="AY104">
        <v>0.43</v>
      </c>
      <c r="AZ104">
        <v>756.3</v>
      </c>
      <c r="BA104">
        <v>119.9</v>
      </c>
      <c r="BB104">
        <v>876.2</v>
      </c>
      <c r="BC104">
        <v>44761406.5</v>
      </c>
      <c r="BD104">
        <v>4169.6000000000004</v>
      </c>
      <c r="BE104">
        <v>597.79999999999995</v>
      </c>
      <c r="BF104">
        <v>2280133</v>
      </c>
      <c r="BG104">
        <v>128712.5</v>
      </c>
      <c r="BH104">
        <v>21.7</v>
      </c>
      <c r="BI104">
        <v>45048862.5</v>
      </c>
      <c r="BJ104">
        <v>6121678.5999999996</v>
      </c>
      <c r="BK104">
        <v>51170541.100000001</v>
      </c>
      <c r="BL104">
        <v>0</v>
      </c>
      <c r="BM104">
        <v>29.63</v>
      </c>
      <c r="BN104">
        <v>9.8699999999999992</v>
      </c>
      <c r="BO104">
        <v>0</v>
      </c>
      <c r="BP104">
        <v>39.5</v>
      </c>
      <c r="BQ104">
        <v>31.38</v>
      </c>
      <c r="BR104">
        <v>10.66</v>
      </c>
      <c r="BS104">
        <v>0</v>
      </c>
      <c r="BT104">
        <v>42.04</v>
      </c>
      <c r="BU104">
        <v>73792470</v>
      </c>
      <c r="BV104">
        <v>14012371</v>
      </c>
      <c r="BW104">
        <v>111788.7</v>
      </c>
      <c r="BX104">
        <v>258880.8</v>
      </c>
      <c r="BY104">
        <v>0</v>
      </c>
      <c r="BZ104">
        <v>0</v>
      </c>
      <c r="CA104">
        <v>32384860</v>
      </c>
      <c r="CB104">
        <v>0</v>
      </c>
      <c r="CC104">
        <v>0</v>
      </c>
      <c r="CD104">
        <v>568709.6</v>
      </c>
      <c r="CE104">
        <v>26593488</v>
      </c>
      <c r="CF104">
        <v>0</v>
      </c>
      <c r="CG104">
        <v>126262.39999999999</v>
      </c>
      <c r="CH104">
        <v>0</v>
      </c>
      <c r="CI104">
        <v>277767</v>
      </c>
      <c r="CJ104">
        <v>0</v>
      </c>
      <c r="CK104">
        <v>27054.400000000001</v>
      </c>
      <c r="CL104">
        <v>0</v>
      </c>
      <c r="CM104">
        <v>0</v>
      </c>
      <c r="CN104">
        <v>2992986.2</v>
      </c>
      <c r="CO104">
        <v>10450676</v>
      </c>
      <c r="CP104">
        <v>0</v>
      </c>
      <c r="CQ104">
        <v>119.5</v>
      </c>
      <c r="CR104">
        <v>56.8</v>
      </c>
      <c r="CS104">
        <v>0</v>
      </c>
      <c r="CT104">
        <v>11259.6</v>
      </c>
      <c r="CU104">
        <v>0</v>
      </c>
      <c r="CV104">
        <v>0</v>
      </c>
      <c r="CW104">
        <v>398.1</v>
      </c>
      <c r="CX104">
        <v>4449.6000000000004</v>
      </c>
      <c r="CY104">
        <v>0</v>
      </c>
      <c r="CZ104">
        <v>3044.2</v>
      </c>
      <c r="DA104">
        <v>0</v>
      </c>
      <c r="DB104">
        <v>66.2</v>
      </c>
      <c r="DC104">
        <v>0</v>
      </c>
      <c r="DD104">
        <v>668.1</v>
      </c>
      <c r="DE104">
        <v>0</v>
      </c>
      <c r="DF104">
        <v>0</v>
      </c>
      <c r="DG104">
        <v>1386.3</v>
      </c>
      <c r="DH104">
        <v>0</v>
      </c>
      <c r="DI104">
        <v>3591.8</v>
      </c>
      <c r="DJ104">
        <v>418.1</v>
      </c>
      <c r="DK104">
        <v>0</v>
      </c>
      <c r="DL104">
        <v>0</v>
      </c>
      <c r="DM104">
        <v>0</v>
      </c>
      <c r="DN104">
        <v>0</v>
      </c>
      <c r="DO104">
        <v>0</v>
      </c>
      <c r="DP104">
        <v>0</v>
      </c>
      <c r="DQ104">
        <v>0</v>
      </c>
    </row>
    <row r="105" spans="1:121" hidden="1">
      <c r="A105" t="s">
        <v>548</v>
      </c>
      <c r="B105">
        <v>2028</v>
      </c>
      <c r="C105">
        <v>116129770</v>
      </c>
      <c r="D105">
        <v>297276.79999999999</v>
      </c>
      <c r="E105">
        <v>0</v>
      </c>
      <c r="F105">
        <v>1725671.9</v>
      </c>
      <c r="G105">
        <v>118152709.90000001</v>
      </c>
      <c r="H105">
        <v>111954541.5</v>
      </c>
      <c r="I105">
        <v>103312998.2</v>
      </c>
      <c r="J105" s="156">
        <v>139201810</v>
      </c>
      <c r="K105" s="168">
        <v>87086590</v>
      </c>
      <c r="L105">
        <v>3.5900000000000001E-2</v>
      </c>
      <c r="M105">
        <v>5.3999999999999999E-2</v>
      </c>
      <c r="N105">
        <v>0.183</v>
      </c>
      <c r="O105">
        <v>61846.65</v>
      </c>
      <c r="P105">
        <v>23873.5</v>
      </c>
      <c r="Q105">
        <v>0.24</v>
      </c>
      <c r="R105">
        <v>0.62</v>
      </c>
      <c r="S105">
        <v>457.3</v>
      </c>
      <c r="T105">
        <v>33.799999999999997</v>
      </c>
      <c r="U105">
        <v>4.75</v>
      </c>
      <c r="V105">
        <v>31.3</v>
      </c>
      <c r="W105">
        <v>1592.7</v>
      </c>
      <c r="X105">
        <v>0.22</v>
      </c>
      <c r="Y105">
        <v>459.6</v>
      </c>
      <c r="Z105">
        <v>78.8</v>
      </c>
      <c r="AA105">
        <v>538.4</v>
      </c>
      <c r="AB105">
        <v>208.2</v>
      </c>
      <c r="AC105">
        <v>13</v>
      </c>
      <c r="AD105">
        <v>1.8</v>
      </c>
      <c r="AE105">
        <v>18.100000000000001</v>
      </c>
      <c r="AF105">
        <v>804.3</v>
      </c>
      <c r="AG105">
        <v>0.14000000000000001</v>
      </c>
      <c r="AH105">
        <v>209</v>
      </c>
      <c r="AI105">
        <v>42.1</v>
      </c>
      <c r="AJ105">
        <v>251.2</v>
      </c>
      <c r="AK105">
        <v>304.60000000000002</v>
      </c>
      <c r="AL105">
        <v>6</v>
      </c>
      <c r="AM105">
        <v>0.62</v>
      </c>
      <c r="AN105">
        <v>35.799999999999997</v>
      </c>
      <c r="AO105">
        <v>1583.1</v>
      </c>
      <c r="AP105">
        <v>0.13</v>
      </c>
      <c r="AQ105">
        <v>304.89999999999998</v>
      </c>
      <c r="AR105">
        <v>83</v>
      </c>
      <c r="AS105">
        <v>387.9</v>
      </c>
      <c r="AT105">
        <v>670.5</v>
      </c>
      <c r="AU105">
        <v>49.4</v>
      </c>
      <c r="AV105">
        <v>7.03</v>
      </c>
      <c r="AW105">
        <v>47.3</v>
      </c>
      <c r="AX105">
        <v>2258.1</v>
      </c>
      <c r="AY105">
        <v>0.38</v>
      </c>
      <c r="AZ105">
        <v>673.9</v>
      </c>
      <c r="BA105">
        <v>114.7</v>
      </c>
      <c r="BB105">
        <v>788.6</v>
      </c>
      <c r="BC105">
        <v>29809954.100000001</v>
      </c>
      <c r="BD105">
        <v>2202.1</v>
      </c>
      <c r="BE105">
        <v>309.39999999999998</v>
      </c>
      <c r="BF105">
        <v>2041523.3</v>
      </c>
      <c r="BG105">
        <v>103930.9</v>
      </c>
      <c r="BH105">
        <v>14.1</v>
      </c>
      <c r="BI105">
        <v>29960040.399999999</v>
      </c>
      <c r="BJ105">
        <v>5142503.3</v>
      </c>
      <c r="BK105">
        <v>35102543.600000001</v>
      </c>
      <c r="BL105">
        <v>0</v>
      </c>
      <c r="BM105">
        <v>26.19</v>
      </c>
      <c r="BN105">
        <v>11.97</v>
      </c>
      <c r="BO105">
        <v>0</v>
      </c>
      <c r="BP105">
        <v>38.159999999999997</v>
      </c>
      <c r="BQ105">
        <v>27.76</v>
      </c>
      <c r="BR105">
        <v>12.97</v>
      </c>
      <c r="BS105">
        <v>0</v>
      </c>
      <c r="BT105">
        <v>40.729999999999997</v>
      </c>
      <c r="BU105">
        <v>65790040</v>
      </c>
      <c r="BV105">
        <v>14839712</v>
      </c>
      <c r="BW105">
        <v>255337.2</v>
      </c>
      <c r="BX105">
        <v>251614.7</v>
      </c>
      <c r="BY105">
        <v>0</v>
      </c>
      <c r="BZ105">
        <v>0</v>
      </c>
      <c r="CA105">
        <v>15933525</v>
      </c>
      <c r="CB105">
        <v>0</v>
      </c>
      <c r="CC105">
        <v>0</v>
      </c>
      <c r="CD105">
        <v>945171.2</v>
      </c>
      <c r="CE105">
        <v>34103264</v>
      </c>
      <c r="CF105">
        <v>0</v>
      </c>
      <c r="CG105">
        <v>118371.6</v>
      </c>
      <c r="CH105">
        <v>0</v>
      </c>
      <c r="CI105">
        <v>276070.40000000002</v>
      </c>
      <c r="CJ105">
        <v>0</v>
      </c>
      <c r="CK105">
        <v>12149.9</v>
      </c>
      <c r="CL105">
        <v>0</v>
      </c>
      <c r="CM105">
        <v>0</v>
      </c>
      <c r="CN105">
        <v>3500221.2</v>
      </c>
      <c r="CO105">
        <v>10394319</v>
      </c>
      <c r="CP105">
        <v>0</v>
      </c>
      <c r="CQ105">
        <v>200.2</v>
      </c>
      <c r="CR105">
        <v>56.8</v>
      </c>
      <c r="CS105">
        <v>0</v>
      </c>
      <c r="CT105">
        <v>8204.6</v>
      </c>
      <c r="CU105">
        <v>0</v>
      </c>
      <c r="CV105">
        <v>0</v>
      </c>
      <c r="CW105">
        <v>661.1</v>
      </c>
      <c r="CX105">
        <v>5754.2</v>
      </c>
      <c r="CY105">
        <v>0</v>
      </c>
      <c r="CZ105">
        <v>3044.2</v>
      </c>
      <c r="DA105">
        <v>0</v>
      </c>
      <c r="DB105">
        <v>66.2</v>
      </c>
      <c r="DC105">
        <v>0</v>
      </c>
      <c r="DD105">
        <v>668.1</v>
      </c>
      <c r="DE105">
        <v>0</v>
      </c>
      <c r="DF105">
        <v>0</v>
      </c>
      <c r="DG105">
        <v>1622.7</v>
      </c>
      <c r="DH105">
        <v>0</v>
      </c>
      <c r="DI105">
        <v>3591.8</v>
      </c>
      <c r="DJ105">
        <v>740.9</v>
      </c>
      <c r="DK105">
        <v>0</v>
      </c>
      <c r="DL105">
        <v>0</v>
      </c>
      <c r="DM105">
        <v>0</v>
      </c>
      <c r="DN105">
        <v>0</v>
      </c>
      <c r="DO105">
        <v>0</v>
      </c>
      <c r="DP105">
        <v>0</v>
      </c>
      <c r="DQ105">
        <v>0</v>
      </c>
    </row>
    <row r="106" spans="1:121" hidden="1">
      <c r="A106" t="s">
        <v>548</v>
      </c>
      <c r="B106">
        <v>2030</v>
      </c>
      <c r="C106">
        <v>119316300</v>
      </c>
      <c r="D106">
        <v>1514454.2</v>
      </c>
      <c r="E106">
        <v>0</v>
      </c>
      <c r="F106">
        <v>2249785.9</v>
      </c>
      <c r="G106">
        <v>123080542.3</v>
      </c>
      <c r="H106">
        <v>115026535.09999999</v>
      </c>
      <c r="I106">
        <v>104796223.5</v>
      </c>
      <c r="J106" s="156">
        <v>176404260</v>
      </c>
      <c r="K106" s="168">
        <v>115791220</v>
      </c>
      <c r="L106">
        <v>3.5900000000000001E-2</v>
      </c>
      <c r="M106">
        <v>5.3999999999999999E-2</v>
      </c>
      <c r="N106">
        <v>0.183</v>
      </c>
      <c r="O106">
        <v>70883.94</v>
      </c>
      <c r="P106">
        <v>24854.7</v>
      </c>
      <c r="Q106">
        <v>0.32</v>
      </c>
      <c r="R106">
        <v>0.71</v>
      </c>
      <c r="S106">
        <v>373.4</v>
      </c>
      <c r="T106">
        <v>24.9</v>
      </c>
      <c r="U106">
        <v>3.45</v>
      </c>
      <c r="V106">
        <v>28.1</v>
      </c>
      <c r="W106">
        <v>1388.2</v>
      </c>
      <c r="X106">
        <v>0.17</v>
      </c>
      <c r="Y106">
        <v>375</v>
      </c>
      <c r="Z106">
        <v>69.5</v>
      </c>
      <c r="AA106">
        <v>444.5</v>
      </c>
      <c r="AB106">
        <v>152.1</v>
      </c>
      <c r="AC106">
        <v>8.6999999999999993</v>
      </c>
      <c r="AD106">
        <v>1.19</v>
      </c>
      <c r="AE106">
        <v>14.3</v>
      </c>
      <c r="AF106">
        <v>614.20000000000005</v>
      </c>
      <c r="AG106">
        <v>0.11</v>
      </c>
      <c r="AH106">
        <v>152.69999999999999</v>
      </c>
      <c r="AI106">
        <v>32.6</v>
      </c>
      <c r="AJ106">
        <v>185.3</v>
      </c>
      <c r="AK106">
        <v>307.7</v>
      </c>
      <c r="AL106">
        <v>9.9</v>
      </c>
      <c r="AM106">
        <v>1.21</v>
      </c>
      <c r="AN106">
        <v>32.700000000000003</v>
      </c>
      <c r="AO106">
        <v>1478</v>
      </c>
      <c r="AP106">
        <v>0.14000000000000001</v>
      </c>
      <c r="AQ106">
        <v>308.3</v>
      </c>
      <c r="AR106">
        <v>76.8</v>
      </c>
      <c r="AS106">
        <v>385.1</v>
      </c>
      <c r="AT106">
        <v>629</v>
      </c>
      <c r="AU106">
        <v>46.2</v>
      </c>
      <c r="AV106">
        <v>6.53</v>
      </c>
      <c r="AW106">
        <v>44.2</v>
      </c>
      <c r="AX106">
        <v>2159.8000000000002</v>
      </c>
      <c r="AY106">
        <v>0.34</v>
      </c>
      <c r="AZ106">
        <v>632.20000000000005</v>
      </c>
      <c r="BA106">
        <v>108.6</v>
      </c>
      <c r="BB106">
        <v>740.8</v>
      </c>
      <c r="BC106">
        <v>22964234.5</v>
      </c>
      <c r="BD106">
        <v>1524.5</v>
      </c>
      <c r="BE106">
        <v>211.8</v>
      </c>
      <c r="BF106">
        <v>1729776.4</v>
      </c>
      <c r="BG106">
        <v>85523.3</v>
      </c>
      <c r="BH106">
        <v>10.7</v>
      </c>
      <c r="BI106">
        <v>23067484.5</v>
      </c>
      <c r="BJ106">
        <v>4281297.2</v>
      </c>
      <c r="BK106">
        <v>27348781.699999999</v>
      </c>
      <c r="BL106">
        <v>0</v>
      </c>
      <c r="BM106">
        <v>24.78</v>
      </c>
      <c r="BN106">
        <v>13.33</v>
      </c>
      <c r="BO106">
        <v>0</v>
      </c>
      <c r="BP106">
        <v>38.11</v>
      </c>
      <c r="BQ106">
        <v>26.35</v>
      </c>
      <c r="BR106">
        <v>14.59</v>
      </c>
      <c r="BS106">
        <v>0</v>
      </c>
      <c r="BT106">
        <v>40.94</v>
      </c>
      <c r="BU106">
        <v>62188330</v>
      </c>
      <c r="BV106">
        <v>18284318</v>
      </c>
      <c r="BW106">
        <v>1292566.1000000001</v>
      </c>
      <c r="BX106">
        <v>243577.7</v>
      </c>
      <c r="BY106">
        <v>0</v>
      </c>
      <c r="BZ106">
        <v>0</v>
      </c>
      <c r="CA106">
        <v>10598764</v>
      </c>
      <c r="CB106">
        <v>0</v>
      </c>
      <c r="CC106">
        <v>0</v>
      </c>
      <c r="CD106">
        <v>1619910.6</v>
      </c>
      <c r="CE106">
        <v>31426406</v>
      </c>
      <c r="CF106">
        <v>0</v>
      </c>
      <c r="CG106">
        <v>68008.2</v>
      </c>
      <c r="CH106">
        <v>0</v>
      </c>
      <c r="CI106">
        <v>271943.5</v>
      </c>
      <c r="CJ106">
        <v>0</v>
      </c>
      <c r="CK106">
        <v>2740.6</v>
      </c>
      <c r="CL106">
        <v>0</v>
      </c>
      <c r="CM106">
        <v>0</v>
      </c>
      <c r="CN106">
        <v>6326146</v>
      </c>
      <c r="CO106">
        <v>10338262</v>
      </c>
      <c r="CP106">
        <v>0</v>
      </c>
      <c r="CQ106">
        <v>974.7</v>
      </c>
      <c r="CR106">
        <v>56.8</v>
      </c>
      <c r="CS106">
        <v>0</v>
      </c>
      <c r="CT106">
        <v>6574.2</v>
      </c>
      <c r="CU106">
        <v>0</v>
      </c>
      <c r="CV106">
        <v>0</v>
      </c>
      <c r="CW106">
        <v>1131.8</v>
      </c>
      <c r="CX106">
        <v>5667.2</v>
      </c>
      <c r="CY106">
        <v>0</v>
      </c>
      <c r="CZ106">
        <v>3044.2</v>
      </c>
      <c r="DA106">
        <v>0</v>
      </c>
      <c r="DB106">
        <v>66.2</v>
      </c>
      <c r="DC106">
        <v>0</v>
      </c>
      <c r="DD106">
        <v>546.1</v>
      </c>
      <c r="DE106">
        <v>0</v>
      </c>
      <c r="DF106">
        <v>0</v>
      </c>
      <c r="DG106">
        <v>2836.4</v>
      </c>
      <c r="DH106">
        <v>0</v>
      </c>
      <c r="DI106">
        <v>3591.8</v>
      </c>
      <c r="DJ106">
        <v>3838.7</v>
      </c>
      <c r="DK106">
        <v>0</v>
      </c>
      <c r="DL106">
        <v>0</v>
      </c>
      <c r="DM106">
        <v>0</v>
      </c>
      <c r="DN106">
        <v>0</v>
      </c>
      <c r="DO106">
        <v>0</v>
      </c>
      <c r="DP106">
        <v>0</v>
      </c>
      <c r="DQ106">
        <v>0</v>
      </c>
    </row>
    <row r="107" spans="1:121" hidden="1">
      <c r="A107" t="s">
        <v>548</v>
      </c>
      <c r="B107">
        <v>2035</v>
      </c>
      <c r="C107">
        <v>127833130</v>
      </c>
      <c r="D107">
        <v>3738196</v>
      </c>
      <c r="E107">
        <v>0</v>
      </c>
      <c r="F107">
        <v>2585020.7000000002</v>
      </c>
      <c r="G107">
        <v>134156341.59999999</v>
      </c>
      <c r="H107">
        <v>123237227.09999999</v>
      </c>
      <c r="I107">
        <v>107118105.7</v>
      </c>
      <c r="J107" s="156">
        <v>194655170</v>
      </c>
      <c r="K107" s="168">
        <v>131127830</v>
      </c>
      <c r="L107">
        <v>3.5900000000000001E-2</v>
      </c>
      <c r="M107">
        <v>5.3999999999999999E-2</v>
      </c>
      <c r="N107">
        <v>0.183</v>
      </c>
      <c r="O107">
        <v>87722.91</v>
      </c>
      <c r="P107">
        <v>27559.4</v>
      </c>
      <c r="Q107">
        <v>0.44</v>
      </c>
      <c r="R107">
        <v>0.7</v>
      </c>
      <c r="S107">
        <v>267.10000000000002</v>
      </c>
      <c r="T107">
        <v>13.5</v>
      </c>
      <c r="U107">
        <v>1.82</v>
      </c>
      <c r="V107">
        <v>23.9</v>
      </c>
      <c r="W107">
        <v>1127.7</v>
      </c>
      <c r="X107">
        <v>0.12</v>
      </c>
      <c r="Y107">
        <v>268</v>
      </c>
      <c r="Z107">
        <v>57.6</v>
      </c>
      <c r="AA107">
        <v>325.60000000000002</v>
      </c>
      <c r="AB107">
        <v>137.5</v>
      </c>
      <c r="AC107">
        <v>5.9</v>
      </c>
      <c r="AD107">
        <v>0.78</v>
      </c>
      <c r="AE107">
        <v>14.7</v>
      </c>
      <c r="AF107">
        <v>616</v>
      </c>
      <c r="AG107">
        <v>0.1</v>
      </c>
      <c r="AH107">
        <v>137.80000000000001</v>
      </c>
      <c r="AI107">
        <v>33.1</v>
      </c>
      <c r="AJ107">
        <v>171</v>
      </c>
      <c r="AK107">
        <v>323.2</v>
      </c>
      <c r="AL107">
        <v>15.6</v>
      </c>
      <c r="AM107">
        <v>2.09</v>
      </c>
      <c r="AN107">
        <v>29.6</v>
      </c>
      <c r="AO107">
        <v>1386.2</v>
      </c>
      <c r="AP107">
        <v>0.15</v>
      </c>
      <c r="AQ107">
        <v>324.3</v>
      </c>
      <c r="AR107">
        <v>71</v>
      </c>
      <c r="AS107">
        <v>395.2</v>
      </c>
      <c r="AT107">
        <v>570.29999999999995</v>
      </c>
      <c r="AU107">
        <v>39.4</v>
      </c>
      <c r="AV107">
        <v>5.54</v>
      </c>
      <c r="AW107">
        <v>42.4</v>
      </c>
      <c r="AX107">
        <v>2031.7</v>
      </c>
      <c r="AY107">
        <v>0.31</v>
      </c>
      <c r="AZ107">
        <v>573</v>
      </c>
      <c r="BA107">
        <v>103.1</v>
      </c>
      <c r="BB107">
        <v>676</v>
      </c>
      <c r="BC107">
        <v>18548536.5</v>
      </c>
      <c r="BD107">
        <v>933.5</v>
      </c>
      <c r="BE107">
        <v>125.1</v>
      </c>
      <c r="BF107">
        <v>1668114.7</v>
      </c>
      <c r="BG107">
        <v>78510.3</v>
      </c>
      <c r="BH107">
        <v>8.5</v>
      </c>
      <c r="BI107">
        <v>18610508.300000001</v>
      </c>
      <c r="BJ107">
        <v>4010036.2</v>
      </c>
      <c r="BK107">
        <v>22620544.5</v>
      </c>
      <c r="BL107">
        <v>0</v>
      </c>
      <c r="BM107">
        <v>22.39</v>
      </c>
      <c r="BN107">
        <v>16.23</v>
      </c>
      <c r="BO107">
        <v>0</v>
      </c>
      <c r="BP107">
        <v>38.61</v>
      </c>
      <c r="BQ107">
        <v>23.94</v>
      </c>
      <c r="BR107">
        <v>18.100000000000001</v>
      </c>
      <c r="BS107">
        <v>0</v>
      </c>
      <c r="BT107">
        <v>42.05</v>
      </c>
      <c r="BU107">
        <v>70324664</v>
      </c>
      <c r="BV107">
        <v>27038236</v>
      </c>
      <c r="BW107">
        <v>3201563.8</v>
      </c>
      <c r="BX107">
        <v>235507.20000000001</v>
      </c>
      <c r="BY107">
        <v>0</v>
      </c>
      <c r="BZ107">
        <v>0</v>
      </c>
      <c r="CA107">
        <v>5714142</v>
      </c>
      <c r="CB107">
        <v>0</v>
      </c>
      <c r="CC107">
        <v>0</v>
      </c>
      <c r="CD107">
        <v>3354636.8</v>
      </c>
      <c r="CE107">
        <v>33375364</v>
      </c>
      <c r="CF107">
        <v>0</v>
      </c>
      <c r="CG107">
        <v>495497.8</v>
      </c>
      <c r="CH107">
        <v>0</v>
      </c>
      <c r="CI107">
        <v>263531.59999999998</v>
      </c>
      <c r="CJ107">
        <v>0</v>
      </c>
      <c r="CK107">
        <v>823.7</v>
      </c>
      <c r="CL107">
        <v>0</v>
      </c>
      <c r="CM107">
        <v>0</v>
      </c>
      <c r="CN107">
        <v>13484150</v>
      </c>
      <c r="CO107">
        <v>10199449</v>
      </c>
      <c r="CP107">
        <v>0</v>
      </c>
      <c r="CQ107">
        <v>1957.4</v>
      </c>
      <c r="CR107">
        <v>56.8</v>
      </c>
      <c r="CS107">
        <v>0</v>
      </c>
      <c r="CT107">
        <v>6224.5</v>
      </c>
      <c r="CU107">
        <v>0</v>
      </c>
      <c r="CV107">
        <v>0</v>
      </c>
      <c r="CW107">
        <v>2356.8000000000002</v>
      </c>
      <c r="CX107">
        <v>6520</v>
      </c>
      <c r="CY107">
        <v>0</v>
      </c>
      <c r="CZ107">
        <v>6290.7</v>
      </c>
      <c r="DA107">
        <v>0</v>
      </c>
      <c r="DB107">
        <v>66.2</v>
      </c>
      <c r="DC107">
        <v>0</v>
      </c>
      <c r="DD107">
        <v>445.1</v>
      </c>
      <c r="DE107">
        <v>0</v>
      </c>
      <c r="DF107">
        <v>0</v>
      </c>
      <c r="DG107">
        <v>5895.2</v>
      </c>
      <c r="DH107">
        <v>0</v>
      </c>
      <c r="DI107">
        <v>3591.8</v>
      </c>
      <c r="DJ107">
        <v>9837.6</v>
      </c>
      <c r="DK107">
        <v>0</v>
      </c>
      <c r="DL107">
        <v>0</v>
      </c>
      <c r="DM107">
        <v>0</v>
      </c>
      <c r="DN107">
        <v>0</v>
      </c>
      <c r="DO107">
        <v>0</v>
      </c>
      <c r="DP107">
        <v>0</v>
      </c>
      <c r="DQ107">
        <v>0</v>
      </c>
    </row>
    <row r="108" spans="1:121" hidden="1">
      <c r="A108" t="s">
        <v>548</v>
      </c>
      <c r="B108">
        <v>2040</v>
      </c>
      <c r="C108">
        <v>137431630</v>
      </c>
      <c r="D108">
        <v>4001748</v>
      </c>
      <c r="E108">
        <v>0</v>
      </c>
      <c r="F108">
        <v>2793130.7</v>
      </c>
      <c r="G108">
        <v>144226516.19999999</v>
      </c>
      <c r="H108">
        <v>132490708.7</v>
      </c>
      <c r="I108">
        <v>115736641.5</v>
      </c>
      <c r="J108" s="156">
        <v>209475490</v>
      </c>
      <c r="K108" s="168">
        <v>134639300</v>
      </c>
      <c r="L108">
        <v>3.5900000000000001E-2</v>
      </c>
      <c r="M108">
        <v>5.3999999999999999E-2</v>
      </c>
      <c r="N108">
        <v>0.183</v>
      </c>
      <c r="O108">
        <v>85383.16</v>
      </c>
      <c r="P108">
        <v>30380.2</v>
      </c>
      <c r="Q108">
        <v>0.47</v>
      </c>
      <c r="R108">
        <v>0.73</v>
      </c>
      <c r="S108">
        <v>232.5</v>
      </c>
      <c r="T108">
        <v>9.6</v>
      </c>
      <c r="U108">
        <v>1.25</v>
      </c>
      <c r="V108">
        <v>22.8</v>
      </c>
      <c r="W108">
        <v>1050.3</v>
      </c>
      <c r="X108">
        <v>0.1</v>
      </c>
      <c r="Y108">
        <v>233.2</v>
      </c>
      <c r="Z108">
        <v>54.1</v>
      </c>
      <c r="AA108">
        <v>287.3</v>
      </c>
      <c r="AB108">
        <v>118.9</v>
      </c>
      <c r="AC108">
        <v>4.5</v>
      </c>
      <c r="AD108">
        <v>0.56999999999999995</v>
      </c>
      <c r="AE108">
        <v>13.4</v>
      </c>
      <c r="AF108">
        <v>554.5</v>
      </c>
      <c r="AG108">
        <v>0.08</v>
      </c>
      <c r="AH108">
        <v>119.2</v>
      </c>
      <c r="AI108">
        <v>30</v>
      </c>
      <c r="AJ108">
        <v>149.19999999999999</v>
      </c>
      <c r="AK108">
        <v>338.7</v>
      </c>
      <c r="AL108">
        <v>18.5</v>
      </c>
      <c r="AM108">
        <v>2.5</v>
      </c>
      <c r="AN108">
        <v>29.2</v>
      </c>
      <c r="AO108">
        <v>1386.8</v>
      </c>
      <c r="AP108">
        <v>0.16</v>
      </c>
      <c r="AQ108">
        <v>339.9</v>
      </c>
      <c r="AR108">
        <v>70.599999999999994</v>
      </c>
      <c r="AS108">
        <v>410.5</v>
      </c>
      <c r="AT108">
        <v>498.9</v>
      </c>
      <c r="AU108">
        <v>31</v>
      </c>
      <c r="AV108">
        <v>4.32</v>
      </c>
      <c r="AW108">
        <v>40.200000000000003</v>
      </c>
      <c r="AX108">
        <v>1891.2</v>
      </c>
      <c r="AY108">
        <v>0.26</v>
      </c>
      <c r="AZ108">
        <v>501.1</v>
      </c>
      <c r="BA108">
        <v>96.6</v>
      </c>
      <c r="BB108">
        <v>597.70000000000005</v>
      </c>
      <c r="BC108">
        <v>15820172.1</v>
      </c>
      <c r="BD108">
        <v>646.6</v>
      </c>
      <c r="BE108">
        <v>83.6</v>
      </c>
      <c r="BF108">
        <v>1558787.1</v>
      </c>
      <c r="BG108">
        <v>71697.5</v>
      </c>
      <c r="BH108">
        <v>7.1</v>
      </c>
      <c r="BI108">
        <v>15862264.6</v>
      </c>
      <c r="BJ108">
        <v>3697322.4</v>
      </c>
      <c r="BK108">
        <v>19559587</v>
      </c>
      <c r="BL108">
        <v>0</v>
      </c>
      <c r="BM108">
        <v>19.89</v>
      </c>
      <c r="BN108">
        <v>15.49</v>
      </c>
      <c r="BO108">
        <v>0</v>
      </c>
      <c r="BP108">
        <v>35.380000000000003</v>
      </c>
      <c r="BQ108">
        <v>21.34</v>
      </c>
      <c r="BR108">
        <v>17.27</v>
      </c>
      <c r="BS108">
        <v>0</v>
      </c>
      <c r="BT108">
        <v>38.61</v>
      </c>
      <c r="BU108">
        <v>69042520</v>
      </c>
      <c r="BV108">
        <v>28489876</v>
      </c>
      <c r="BW108">
        <v>3421567.2</v>
      </c>
      <c r="BX108">
        <v>215790.6</v>
      </c>
      <c r="BY108">
        <v>0</v>
      </c>
      <c r="BZ108">
        <v>0</v>
      </c>
      <c r="CA108">
        <v>3466137.2</v>
      </c>
      <c r="CB108">
        <v>0</v>
      </c>
      <c r="CC108">
        <v>0</v>
      </c>
      <c r="CD108">
        <v>3934607.2</v>
      </c>
      <c r="CE108">
        <v>32610310</v>
      </c>
      <c r="CF108">
        <v>0</v>
      </c>
      <c r="CG108">
        <v>592124.19999999995</v>
      </c>
      <c r="CH108">
        <v>0</v>
      </c>
      <c r="CI108">
        <v>245483.2</v>
      </c>
      <c r="CJ108">
        <v>0</v>
      </c>
      <c r="CK108">
        <v>1232</v>
      </c>
      <c r="CL108">
        <v>0</v>
      </c>
      <c r="CM108">
        <v>0</v>
      </c>
      <c r="CN108">
        <v>13736026</v>
      </c>
      <c r="CO108">
        <v>10819242</v>
      </c>
      <c r="CP108">
        <v>0</v>
      </c>
      <c r="CQ108">
        <v>2126.5</v>
      </c>
      <c r="CR108">
        <v>56.8</v>
      </c>
      <c r="CS108">
        <v>0</v>
      </c>
      <c r="CT108">
        <v>5902</v>
      </c>
      <c r="CU108">
        <v>0</v>
      </c>
      <c r="CV108">
        <v>0</v>
      </c>
      <c r="CW108">
        <v>2833.2</v>
      </c>
      <c r="CX108">
        <v>6520</v>
      </c>
      <c r="CY108">
        <v>0</v>
      </c>
      <c r="CZ108">
        <v>6290.7</v>
      </c>
      <c r="DA108">
        <v>0</v>
      </c>
      <c r="DB108">
        <v>66.2</v>
      </c>
      <c r="DC108">
        <v>0</v>
      </c>
      <c r="DD108">
        <v>445.1</v>
      </c>
      <c r="DE108">
        <v>0</v>
      </c>
      <c r="DF108">
        <v>0</v>
      </c>
      <c r="DG108">
        <v>6187.6</v>
      </c>
      <c r="DH108">
        <v>0</v>
      </c>
      <c r="DI108">
        <v>3289.6</v>
      </c>
      <c r="DJ108">
        <v>10493.2</v>
      </c>
      <c r="DK108">
        <v>0</v>
      </c>
      <c r="DL108">
        <v>0</v>
      </c>
      <c r="DM108">
        <v>0</v>
      </c>
      <c r="DN108">
        <v>0</v>
      </c>
      <c r="DO108">
        <v>0</v>
      </c>
      <c r="DP108">
        <v>0</v>
      </c>
      <c r="DQ108">
        <v>0</v>
      </c>
    </row>
    <row r="109" spans="1:121" hidden="1">
      <c r="A109" t="s">
        <v>548</v>
      </c>
      <c r="B109">
        <v>2045</v>
      </c>
      <c r="C109">
        <v>145659630</v>
      </c>
      <c r="D109">
        <v>4798605.5</v>
      </c>
      <c r="E109">
        <v>0</v>
      </c>
      <c r="F109">
        <v>2960941.6</v>
      </c>
      <c r="G109">
        <v>153419186.5</v>
      </c>
      <c r="H109">
        <v>140422872.09999999</v>
      </c>
      <c r="I109">
        <v>118115209.8</v>
      </c>
      <c r="J109" s="156">
        <v>215202400</v>
      </c>
      <c r="K109" s="168">
        <v>141452780</v>
      </c>
      <c r="L109">
        <v>3.5900000000000001E-2</v>
      </c>
      <c r="M109">
        <v>5.3999999999999999E-2</v>
      </c>
      <c r="N109">
        <v>0.183</v>
      </c>
      <c r="O109">
        <v>86873.1</v>
      </c>
      <c r="P109">
        <v>32569.1</v>
      </c>
      <c r="Q109">
        <v>0.5</v>
      </c>
      <c r="R109">
        <v>0.73</v>
      </c>
      <c r="S109">
        <v>224</v>
      </c>
      <c r="T109">
        <v>8.8000000000000007</v>
      </c>
      <c r="U109">
        <v>1.1299999999999999</v>
      </c>
      <c r="V109">
        <v>22.4</v>
      </c>
      <c r="W109">
        <v>1026.4000000000001</v>
      </c>
      <c r="X109">
        <v>0.1</v>
      </c>
      <c r="Y109">
        <v>224.5</v>
      </c>
      <c r="Z109">
        <v>53</v>
      </c>
      <c r="AA109">
        <v>277.5</v>
      </c>
      <c r="AB109">
        <v>121.5</v>
      </c>
      <c r="AC109">
        <v>4.3</v>
      </c>
      <c r="AD109">
        <v>0.55000000000000004</v>
      </c>
      <c r="AE109">
        <v>13.6</v>
      </c>
      <c r="AF109">
        <v>572.5</v>
      </c>
      <c r="AG109">
        <v>0.08</v>
      </c>
      <c r="AH109">
        <v>121.8</v>
      </c>
      <c r="AI109">
        <v>30.7</v>
      </c>
      <c r="AJ109">
        <v>152.5</v>
      </c>
      <c r="AK109">
        <v>332.2</v>
      </c>
      <c r="AL109">
        <v>15.5</v>
      </c>
      <c r="AM109">
        <v>2.0499999999999998</v>
      </c>
      <c r="AN109">
        <v>31.5</v>
      </c>
      <c r="AO109">
        <v>1443.8</v>
      </c>
      <c r="AP109">
        <v>0.17</v>
      </c>
      <c r="AQ109">
        <v>333.2</v>
      </c>
      <c r="AR109">
        <v>74.599999999999994</v>
      </c>
      <c r="AS109">
        <v>407.7</v>
      </c>
      <c r="AT109">
        <v>491.7</v>
      </c>
      <c r="AU109">
        <v>30.3</v>
      </c>
      <c r="AV109">
        <v>4.21</v>
      </c>
      <c r="AW109">
        <v>40</v>
      </c>
      <c r="AX109">
        <v>1876.5</v>
      </c>
      <c r="AY109">
        <v>0.26</v>
      </c>
      <c r="AZ109">
        <v>493.8</v>
      </c>
      <c r="BA109">
        <v>96</v>
      </c>
      <c r="BB109">
        <v>589.79999999999995</v>
      </c>
      <c r="BC109">
        <v>17462485.399999999</v>
      </c>
      <c r="BD109">
        <v>679.7</v>
      </c>
      <c r="BE109">
        <v>87</v>
      </c>
      <c r="BF109">
        <v>1750535</v>
      </c>
      <c r="BG109">
        <v>80219.8</v>
      </c>
      <c r="BH109">
        <v>7.9</v>
      </c>
      <c r="BI109">
        <v>17506497.100000001</v>
      </c>
      <c r="BJ109">
        <v>4143228.3</v>
      </c>
      <c r="BK109">
        <v>21649725.399999999</v>
      </c>
      <c r="BL109">
        <v>0</v>
      </c>
      <c r="BM109">
        <v>19.03</v>
      </c>
      <c r="BN109">
        <v>15.83</v>
      </c>
      <c r="BO109">
        <v>0</v>
      </c>
      <c r="BP109">
        <v>34.86</v>
      </c>
      <c r="BQ109">
        <v>20.440000000000001</v>
      </c>
      <c r="BR109">
        <v>17.739999999999998</v>
      </c>
      <c r="BS109">
        <v>0</v>
      </c>
      <c r="BT109">
        <v>38.18</v>
      </c>
      <c r="BU109">
        <v>79457460</v>
      </c>
      <c r="BV109">
        <v>35303976</v>
      </c>
      <c r="BW109">
        <v>4107543.5</v>
      </c>
      <c r="BX109">
        <v>207165.8</v>
      </c>
      <c r="BY109">
        <v>0</v>
      </c>
      <c r="BZ109">
        <v>0</v>
      </c>
      <c r="CA109">
        <v>3493597.2</v>
      </c>
      <c r="CB109">
        <v>0</v>
      </c>
      <c r="CC109">
        <v>0</v>
      </c>
      <c r="CD109">
        <v>4357140.5</v>
      </c>
      <c r="CE109">
        <v>33218122</v>
      </c>
      <c r="CF109">
        <v>0</v>
      </c>
      <c r="CG109">
        <v>2887594.8</v>
      </c>
      <c r="CH109">
        <v>0</v>
      </c>
      <c r="CI109">
        <v>239002.5</v>
      </c>
      <c r="CJ109">
        <v>0</v>
      </c>
      <c r="CK109">
        <v>454.3</v>
      </c>
      <c r="CL109">
        <v>0</v>
      </c>
      <c r="CM109">
        <v>0</v>
      </c>
      <c r="CN109">
        <v>14906427</v>
      </c>
      <c r="CO109">
        <v>16040410</v>
      </c>
      <c r="CP109">
        <v>0</v>
      </c>
      <c r="CQ109">
        <v>2298.8000000000002</v>
      </c>
      <c r="CR109">
        <v>56.8</v>
      </c>
      <c r="CS109">
        <v>0</v>
      </c>
      <c r="CT109">
        <v>5105.8</v>
      </c>
      <c r="CU109">
        <v>0</v>
      </c>
      <c r="CV109">
        <v>0</v>
      </c>
      <c r="CW109">
        <v>3218.7</v>
      </c>
      <c r="CX109">
        <v>6520</v>
      </c>
      <c r="CY109">
        <v>0</v>
      </c>
      <c r="CZ109">
        <v>16016</v>
      </c>
      <c r="DA109">
        <v>0</v>
      </c>
      <c r="DB109">
        <v>66.2</v>
      </c>
      <c r="DC109">
        <v>0</v>
      </c>
      <c r="DD109">
        <v>444.2</v>
      </c>
      <c r="DE109">
        <v>0</v>
      </c>
      <c r="DF109">
        <v>0</v>
      </c>
      <c r="DG109">
        <v>6820</v>
      </c>
      <c r="DH109">
        <v>0</v>
      </c>
      <c r="DI109">
        <v>4636.3</v>
      </c>
      <c r="DJ109">
        <v>12267.5</v>
      </c>
      <c r="DK109">
        <v>0</v>
      </c>
      <c r="DL109">
        <v>0</v>
      </c>
      <c r="DM109">
        <v>0</v>
      </c>
      <c r="DN109">
        <v>0</v>
      </c>
      <c r="DO109">
        <v>0</v>
      </c>
      <c r="DP109">
        <v>0</v>
      </c>
      <c r="DQ109">
        <v>0</v>
      </c>
    </row>
    <row r="110" spans="1:121" hidden="1">
      <c r="A110" t="s">
        <v>548</v>
      </c>
      <c r="B110">
        <v>2050</v>
      </c>
      <c r="C110">
        <v>153002270</v>
      </c>
      <c r="D110">
        <v>5945469.5</v>
      </c>
      <c r="E110">
        <v>0</v>
      </c>
      <c r="F110">
        <v>3232195</v>
      </c>
      <c r="G110">
        <v>162179938.40000001</v>
      </c>
      <c r="H110">
        <v>147501407.30000001</v>
      </c>
      <c r="I110">
        <v>116459832.8</v>
      </c>
      <c r="J110" s="156">
        <v>224144050</v>
      </c>
      <c r="K110" s="168">
        <v>159935630</v>
      </c>
      <c r="L110">
        <v>3.5900000000000001E-2</v>
      </c>
      <c r="M110">
        <v>5.3999999999999999E-2</v>
      </c>
      <c r="N110">
        <v>0.183</v>
      </c>
      <c r="O110">
        <v>85535.85</v>
      </c>
      <c r="P110">
        <v>34274.5</v>
      </c>
      <c r="Q110">
        <v>0.52</v>
      </c>
      <c r="R110">
        <v>0.73</v>
      </c>
      <c r="S110">
        <v>236.6</v>
      </c>
      <c r="T110">
        <v>10.7</v>
      </c>
      <c r="U110">
        <v>1.41</v>
      </c>
      <c r="V110">
        <v>22.3</v>
      </c>
      <c r="W110">
        <v>1039.8</v>
      </c>
      <c r="X110">
        <v>0.11</v>
      </c>
      <c r="Y110">
        <v>237.3</v>
      </c>
      <c r="Z110">
        <v>53.4</v>
      </c>
      <c r="AA110">
        <v>290.7</v>
      </c>
      <c r="AB110">
        <v>129.30000000000001</v>
      </c>
      <c r="AC110">
        <v>4.5</v>
      </c>
      <c r="AD110">
        <v>0.56999999999999995</v>
      </c>
      <c r="AE110">
        <v>14.2</v>
      </c>
      <c r="AF110">
        <v>611.29999999999995</v>
      </c>
      <c r="AG110">
        <v>0.08</v>
      </c>
      <c r="AH110">
        <v>129.6</v>
      </c>
      <c r="AI110">
        <v>32.5</v>
      </c>
      <c r="AJ110">
        <v>162.1</v>
      </c>
      <c r="AK110">
        <v>322.89999999999998</v>
      </c>
      <c r="AL110">
        <v>11.8</v>
      </c>
      <c r="AM110">
        <v>1.49</v>
      </c>
      <c r="AN110">
        <v>33.9</v>
      </c>
      <c r="AO110">
        <v>1508.5</v>
      </c>
      <c r="AP110">
        <v>0.16</v>
      </c>
      <c r="AQ110">
        <v>323.60000000000002</v>
      </c>
      <c r="AR110">
        <v>78.900000000000006</v>
      </c>
      <c r="AS110">
        <v>402.5</v>
      </c>
      <c r="AT110">
        <v>466.7</v>
      </c>
      <c r="AU110">
        <v>23.9</v>
      </c>
      <c r="AV110">
        <v>3.25</v>
      </c>
      <c r="AW110">
        <v>42.2</v>
      </c>
      <c r="AX110">
        <v>1932.7</v>
      </c>
      <c r="AY110">
        <v>0.24</v>
      </c>
      <c r="AZ110">
        <v>468.3</v>
      </c>
      <c r="BA110">
        <v>99.8</v>
      </c>
      <c r="BB110">
        <v>568.1</v>
      </c>
      <c r="BC110">
        <v>22724699.5</v>
      </c>
      <c r="BD110">
        <v>1027.5</v>
      </c>
      <c r="BE110">
        <v>135.30000000000001</v>
      </c>
      <c r="BF110">
        <v>2146504.2999999998</v>
      </c>
      <c r="BG110">
        <v>99864.4</v>
      </c>
      <c r="BH110">
        <v>10.3</v>
      </c>
      <c r="BI110">
        <v>22792264.699999999</v>
      </c>
      <c r="BJ110">
        <v>5125274.7</v>
      </c>
      <c r="BK110">
        <v>27917539.399999999</v>
      </c>
      <c r="BL110">
        <v>0</v>
      </c>
      <c r="BM110">
        <v>18.899999999999999</v>
      </c>
      <c r="BN110">
        <v>15.61</v>
      </c>
      <c r="BO110">
        <v>0</v>
      </c>
      <c r="BP110">
        <v>34.51</v>
      </c>
      <c r="BQ110">
        <v>20.39</v>
      </c>
      <c r="BR110">
        <v>17.579999999999998</v>
      </c>
      <c r="BS110">
        <v>0</v>
      </c>
      <c r="BT110">
        <v>37.97</v>
      </c>
      <c r="BU110">
        <v>97927140</v>
      </c>
      <c r="BV110">
        <v>45720104</v>
      </c>
      <c r="BW110">
        <v>5077578</v>
      </c>
      <c r="BX110">
        <v>200102.1</v>
      </c>
      <c r="BY110">
        <v>0</v>
      </c>
      <c r="BZ110">
        <v>0</v>
      </c>
      <c r="CA110">
        <v>5828723</v>
      </c>
      <c r="CB110">
        <v>0</v>
      </c>
      <c r="CC110">
        <v>0</v>
      </c>
      <c r="CD110">
        <v>4879024</v>
      </c>
      <c r="CE110">
        <v>33559308</v>
      </c>
      <c r="CF110">
        <v>0</v>
      </c>
      <c r="CG110">
        <v>7306243</v>
      </c>
      <c r="CH110">
        <v>0</v>
      </c>
      <c r="CI110">
        <v>235060.9</v>
      </c>
      <c r="CJ110">
        <v>0</v>
      </c>
      <c r="CK110">
        <v>17.899999999999999</v>
      </c>
      <c r="CL110">
        <v>0</v>
      </c>
      <c r="CM110">
        <v>0</v>
      </c>
      <c r="CN110">
        <v>14140566</v>
      </c>
      <c r="CO110">
        <v>26700516</v>
      </c>
      <c r="CP110">
        <v>0</v>
      </c>
      <c r="CQ110">
        <v>3459.3</v>
      </c>
      <c r="CR110">
        <v>56.8</v>
      </c>
      <c r="CS110">
        <v>0</v>
      </c>
      <c r="CT110">
        <v>3710.8</v>
      </c>
      <c r="CU110">
        <v>0</v>
      </c>
      <c r="CV110">
        <v>0</v>
      </c>
      <c r="CW110">
        <v>3691.1</v>
      </c>
      <c r="CX110">
        <v>6520</v>
      </c>
      <c r="CY110">
        <v>0</v>
      </c>
      <c r="CZ110">
        <v>18117.599999999999</v>
      </c>
      <c r="DA110">
        <v>0</v>
      </c>
      <c r="DB110">
        <v>66.2</v>
      </c>
      <c r="DC110">
        <v>0</v>
      </c>
      <c r="DD110">
        <v>7.2</v>
      </c>
      <c r="DE110">
        <v>0</v>
      </c>
      <c r="DF110">
        <v>0</v>
      </c>
      <c r="DG110">
        <v>6675.6</v>
      </c>
      <c r="DH110">
        <v>0</v>
      </c>
      <c r="DI110">
        <v>7215.8</v>
      </c>
      <c r="DJ110">
        <v>14901.9</v>
      </c>
      <c r="DK110">
        <v>0</v>
      </c>
      <c r="DL110">
        <v>0</v>
      </c>
      <c r="DM110">
        <v>0</v>
      </c>
      <c r="DN110">
        <v>0</v>
      </c>
      <c r="DO110">
        <v>0</v>
      </c>
      <c r="DP110">
        <v>0</v>
      </c>
      <c r="DQ110">
        <v>0</v>
      </c>
    </row>
    <row r="111" spans="1:121" hidden="1">
      <c r="A111" t="s">
        <v>550</v>
      </c>
      <c r="B111">
        <v>2024</v>
      </c>
      <c r="C111">
        <v>42180296</v>
      </c>
      <c r="D111">
        <v>0</v>
      </c>
      <c r="E111">
        <v>0</v>
      </c>
      <c r="F111">
        <v>575969.9</v>
      </c>
      <c r="G111">
        <v>42756267.399999999</v>
      </c>
      <c r="H111">
        <v>40664052.700000003</v>
      </c>
      <c r="I111">
        <v>9466965.1999999993</v>
      </c>
      <c r="J111" s="156">
        <v>22417458</v>
      </c>
      <c r="K111" s="168">
        <v>35497240</v>
      </c>
      <c r="L111">
        <v>3.5900000000000001E-2</v>
      </c>
      <c r="M111">
        <v>5.3900000000000003E-2</v>
      </c>
      <c r="N111">
        <v>0.16</v>
      </c>
      <c r="O111">
        <v>6088.96</v>
      </c>
      <c r="P111">
        <v>10414.200000000001</v>
      </c>
      <c r="Q111">
        <v>0.76</v>
      </c>
      <c r="R111">
        <v>0.77</v>
      </c>
      <c r="S111">
        <v>261.10000000000002</v>
      </c>
      <c r="T111">
        <v>29.4</v>
      </c>
      <c r="U111">
        <v>4.2699999999999996</v>
      </c>
      <c r="V111">
        <v>10.1</v>
      </c>
      <c r="W111">
        <v>593.70000000000005</v>
      </c>
      <c r="X111">
        <v>0.16</v>
      </c>
      <c r="Y111">
        <v>263.2</v>
      </c>
      <c r="Z111">
        <v>27.8</v>
      </c>
      <c r="AA111">
        <v>291</v>
      </c>
      <c r="AB111">
        <v>249</v>
      </c>
      <c r="AC111">
        <v>27.4</v>
      </c>
      <c r="AD111">
        <v>3.97</v>
      </c>
      <c r="AE111">
        <v>10.1</v>
      </c>
      <c r="AF111">
        <v>586.4</v>
      </c>
      <c r="AG111">
        <v>0.15</v>
      </c>
      <c r="AH111">
        <v>250.9</v>
      </c>
      <c r="AI111">
        <v>27.6</v>
      </c>
      <c r="AJ111">
        <v>278.39999999999998</v>
      </c>
      <c r="AK111">
        <v>306.8</v>
      </c>
      <c r="AL111">
        <v>26.5</v>
      </c>
      <c r="AM111">
        <v>3.81</v>
      </c>
      <c r="AN111">
        <v>17.899999999999999</v>
      </c>
      <c r="AO111">
        <v>920.8</v>
      </c>
      <c r="AP111">
        <v>0.17</v>
      </c>
      <c r="AQ111">
        <v>308.60000000000002</v>
      </c>
      <c r="AR111">
        <v>45.4</v>
      </c>
      <c r="AS111">
        <v>354</v>
      </c>
      <c r="AT111">
        <v>661.2</v>
      </c>
      <c r="AU111">
        <v>55.4</v>
      </c>
      <c r="AV111">
        <v>8.02</v>
      </c>
      <c r="AW111">
        <v>41.1</v>
      </c>
      <c r="AX111">
        <v>1967.6</v>
      </c>
      <c r="AY111">
        <v>0.41</v>
      </c>
      <c r="AZ111">
        <v>665</v>
      </c>
      <c r="BA111">
        <v>99.9</v>
      </c>
      <c r="BB111">
        <v>764.9</v>
      </c>
      <c r="BC111">
        <v>14447318.5</v>
      </c>
      <c r="BD111">
        <v>1627.5</v>
      </c>
      <c r="BE111">
        <v>236.4</v>
      </c>
      <c r="BF111">
        <v>559029.5</v>
      </c>
      <c r="BG111">
        <v>32846.800000000003</v>
      </c>
      <c r="BH111">
        <v>9</v>
      </c>
      <c r="BI111">
        <v>14560359.6</v>
      </c>
      <c r="BJ111">
        <v>1540318.9</v>
      </c>
      <c r="BK111">
        <v>16100678.4</v>
      </c>
      <c r="BL111">
        <v>0</v>
      </c>
      <c r="BM111">
        <v>23.16</v>
      </c>
      <c r="BN111">
        <v>1.31</v>
      </c>
      <c r="BO111">
        <v>0</v>
      </c>
      <c r="BP111">
        <v>24.47</v>
      </c>
      <c r="BQ111">
        <v>24.6</v>
      </c>
      <c r="BR111">
        <v>1.42</v>
      </c>
      <c r="BS111">
        <v>0</v>
      </c>
      <c r="BT111">
        <v>26.02</v>
      </c>
      <c r="BU111">
        <v>55981990</v>
      </c>
      <c r="BV111">
        <v>33289302</v>
      </c>
      <c r="BW111">
        <v>0</v>
      </c>
      <c r="BX111">
        <v>33021</v>
      </c>
      <c r="BY111">
        <v>0</v>
      </c>
      <c r="BZ111">
        <v>0</v>
      </c>
      <c r="CA111">
        <v>12569419</v>
      </c>
      <c r="CB111">
        <v>0</v>
      </c>
      <c r="CC111">
        <v>0</v>
      </c>
      <c r="CD111">
        <v>141555.20000000001</v>
      </c>
      <c r="CE111">
        <v>940845.7</v>
      </c>
      <c r="CF111">
        <v>0</v>
      </c>
      <c r="CG111">
        <v>26041.5</v>
      </c>
      <c r="CH111">
        <v>0</v>
      </c>
      <c r="CI111">
        <v>17770.8</v>
      </c>
      <c r="CJ111">
        <v>9105591</v>
      </c>
      <c r="CK111">
        <v>0</v>
      </c>
      <c r="CL111">
        <v>0</v>
      </c>
      <c r="CM111">
        <v>0</v>
      </c>
      <c r="CN111">
        <v>3528483.5</v>
      </c>
      <c r="CO111">
        <v>29619264</v>
      </c>
      <c r="CP111">
        <v>0</v>
      </c>
      <c r="CQ111">
        <v>0</v>
      </c>
      <c r="CR111">
        <v>9</v>
      </c>
      <c r="CS111">
        <v>0</v>
      </c>
      <c r="CT111">
        <v>4521.6000000000004</v>
      </c>
      <c r="CU111">
        <v>0</v>
      </c>
      <c r="CV111">
        <v>0</v>
      </c>
      <c r="CW111">
        <v>92.2</v>
      </c>
      <c r="CX111">
        <v>266</v>
      </c>
      <c r="CY111">
        <v>0</v>
      </c>
      <c r="CZ111">
        <v>2011.5</v>
      </c>
      <c r="DA111">
        <v>0</v>
      </c>
      <c r="DB111">
        <v>7</v>
      </c>
      <c r="DC111">
        <v>1225</v>
      </c>
      <c r="DD111">
        <v>0</v>
      </c>
      <c r="DE111">
        <v>0</v>
      </c>
      <c r="DF111">
        <v>0</v>
      </c>
      <c r="DG111">
        <v>1340.9</v>
      </c>
      <c r="DH111">
        <v>0</v>
      </c>
      <c r="DI111">
        <v>8040.6</v>
      </c>
      <c r="DJ111">
        <v>0</v>
      </c>
      <c r="DK111">
        <v>0</v>
      </c>
      <c r="DL111">
        <v>0</v>
      </c>
      <c r="DM111">
        <v>0</v>
      </c>
      <c r="DN111">
        <v>0</v>
      </c>
      <c r="DO111">
        <v>0</v>
      </c>
      <c r="DP111">
        <v>0</v>
      </c>
      <c r="DQ111">
        <v>0</v>
      </c>
    </row>
    <row r="112" spans="1:121" hidden="1">
      <c r="A112" t="s">
        <v>550</v>
      </c>
      <c r="B112">
        <v>2026</v>
      </c>
      <c r="C112">
        <v>43100584</v>
      </c>
      <c r="D112">
        <v>2333.1</v>
      </c>
      <c r="E112">
        <v>0</v>
      </c>
      <c r="F112">
        <v>727433.4</v>
      </c>
      <c r="G112">
        <v>43830349.899999999</v>
      </c>
      <c r="H112">
        <v>41551245.299999997</v>
      </c>
      <c r="I112">
        <v>-19558584.800000001</v>
      </c>
      <c r="J112" s="156">
        <v>17599056</v>
      </c>
      <c r="K112" s="168">
        <v>53767270</v>
      </c>
      <c r="L112">
        <v>3.5900000000000001E-2</v>
      </c>
      <c r="M112">
        <v>5.3900000000000003E-2</v>
      </c>
      <c r="N112">
        <v>0.16</v>
      </c>
      <c r="O112">
        <v>41740.370000000003</v>
      </c>
      <c r="P112">
        <v>10635.2</v>
      </c>
      <c r="Q112">
        <v>0.9</v>
      </c>
      <c r="R112">
        <v>0.87</v>
      </c>
      <c r="S112">
        <v>107.6</v>
      </c>
      <c r="T112">
        <v>12</v>
      </c>
      <c r="U112">
        <v>1.75</v>
      </c>
      <c r="V112">
        <v>4.5999999999999996</v>
      </c>
      <c r="W112">
        <v>248.6</v>
      </c>
      <c r="X112">
        <v>0.08</v>
      </c>
      <c r="Y112">
        <v>108.4</v>
      </c>
      <c r="Z112">
        <v>12</v>
      </c>
      <c r="AA112">
        <v>120.5</v>
      </c>
      <c r="AB112">
        <v>132.9</v>
      </c>
      <c r="AC112">
        <v>14.6</v>
      </c>
      <c r="AD112">
        <v>2.11</v>
      </c>
      <c r="AE112">
        <v>5.8</v>
      </c>
      <c r="AF112">
        <v>315.60000000000002</v>
      </c>
      <c r="AG112">
        <v>0.09</v>
      </c>
      <c r="AH112">
        <v>133.9</v>
      </c>
      <c r="AI112">
        <v>15.2</v>
      </c>
      <c r="AJ112">
        <v>149.1</v>
      </c>
      <c r="AK112">
        <v>189</v>
      </c>
      <c r="AL112">
        <v>15.3</v>
      </c>
      <c r="AM112">
        <v>2.19</v>
      </c>
      <c r="AN112">
        <v>11.9</v>
      </c>
      <c r="AO112">
        <v>600.70000000000005</v>
      </c>
      <c r="AP112">
        <v>0.1</v>
      </c>
      <c r="AQ112">
        <v>190.1</v>
      </c>
      <c r="AR112">
        <v>29.8</v>
      </c>
      <c r="AS112">
        <v>219.9</v>
      </c>
      <c r="AT112">
        <v>528.29999999999995</v>
      </c>
      <c r="AU112">
        <v>43.7</v>
      </c>
      <c r="AV112">
        <v>6.29</v>
      </c>
      <c r="AW112">
        <v>33</v>
      </c>
      <c r="AX112">
        <v>1624.8</v>
      </c>
      <c r="AY112">
        <v>0.31</v>
      </c>
      <c r="AZ112">
        <v>531.29999999999995</v>
      </c>
      <c r="BA112">
        <v>81.5</v>
      </c>
      <c r="BB112">
        <v>612.79999999999995</v>
      </c>
      <c r="BC112">
        <v>8488589.5</v>
      </c>
      <c r="BD112">
        <v>948.4</v>
      </c>
      <c r="BE112">
        <v>137.69999999999999</v>
      </c>
      <c r="BF112">
        <v>365445.5</v>
      </c>
      <c r="BG112">
        <v>19622.099999999999</v>
      </c>
      <c r="BH112">
        <v>6</v>
      </c>
      <c r="BI112">
        <v>8554442.6999999993</v>
      </c>
      <c r="BJ112">
        <v>951812.3</v>
      </c>
      <c r="BK112">
        <v>9506255</v>
      </c>
      <c r="BL112">
        <v>0</v>
      </c>
      <c r="BM112">
        <v>18.36</v>
      </c>
      <c r="BN112">
        <v>8.56</v>
      </c>
      <c r="BO112">
        <v>0</v>
      </c>
      <c r="BP112">
        <v>26.92</v>
      </c>
      <c r="BQ112">
        <v>19.52</v>
      </c>
      <c r="BR112">
        <v>9.2899999999999991</v>
      </c>
      <c r="BS112">
        <v>0</v>
      </c>
      <c r="BT112">
        <v>28.81</v>
      </c>
      <c r="BU112">
        <v>80284550</v>
      </c>
      <c r="BV112">
        <v>63388936</v>
      </c>
      <c r="BW112">
        <v>1963.1</v>
      </c>
      <c r="BX112">
        <v>27885.8</v>
      </c>
      <c r="BY112">
        <v>0</v>
      </c>
      <c r="BZ112">
        <v>0</v>
      </c>
      <c r="CA112">
        <v>7346504</v>
      </c>
      <c r="CB112">
        <v>0</v>
      </c>
      <c r="CC112">
        <v>0</v>
      </c>
      <c r="CD112">
        <v>183938.5</v>
      </c>
      <c r="CE112">
        <v>782389.5</v>
      </c>
      <c r="CF112">
        <v>0</v>
      </c>
      <c r="CG112">
        <v>11122</v>
      </c>
      <c r="CH112">
        <v>0</v>
      </c>
      <c r="CI112">
        <v>14944.9</v>
      </c>
      <c r="CJ112">
        <v>8710807</v>
      </c>
      <c r="CK112">
        <v>0</v>
      </c>
      <c r="CL112">
        <v>0</v>
      </c>
      <c r="CM112">
        <v>0</v>
      </c>
      <c r="CN112">
        <v>10898486</v>
      </c>
      <c r="CO112">
        <v>52306508</v>
      </c>
      <c r="CP112">
        <v>0</v>
      </c>
      <c r="CQ112">
        <v>1.4</v>
      </c>
      <c r="CR112">
        <v>9</v>
      </c>
      <c r="CS112">
        <v>0</v>
      </c>
      <c r="CT112">
        <v>4521.6000000000004</v>
      </c>
      <c r="CU112">
        <v>0</v>
      </c>
      <c r="CV112">
        <v>0</v>
      </c>
      <c r="CW112">
        <v>130</v>
      </c>
      <c r="CX112">
        <v>266</v>
      </c>
      <c r="CY112">
        <v>0</v>
      </c>
      <c r="CZ112">
        <v>2000.7</v>
      </c>
      <c r="DA112">
        <v>0</v>
      </c>
      <c r="DB112">
        <v>7</v>
      </c>
      <c r="DC112">
        <v>1225</v>
      </c>
      <c r="DD112">
        <v>0</v>
      </c>
      <c r="DE112">
        <v>0</v>
      </c>
      <c r="DF112">
        <v>0</v>
      </c>
      <c r="DG112">
        <v>4225.8</v>
      </c>
      <c r="DH112">
        <v>0</v>
      </c>
      <c r="DI112">
        <v>14264.5</v>
      </c>
      <c r="DJ112">
        <v>5.6</v>
      </c>
      <c r="DK112">
        <v>0</v>
      </c>
      <c r="DL112">
        <v>0</v>
      </c>
      <c r="DM112">
        <v>0</v>
      </c>
      <c r="DN112">
        <v>0</v>
      </c>
      <c r="DO112">
        <v>0</v>
      </c>
      <c r="DP112">
        <v>0</v>
      </c>
      <c r="DQ112">
        <v>0</v>
      </c>
    </row>
    <row r="113" spans="1:121" hidden="1">
      <c r="A113" t="s">
        <v>550</v>
      </c>
      <c r="B113">
        <v>2028</v>
      </c>
      <c r="C113">
        <v>44178930</v>
      </c>
      <c r="D113">
        <v>189398.1</v>
      </c>
      <c r="E113">
        <v>0</v>
      </c>
      <c r="F113">
        <v>947664.6</v>
      </c>
      <c r="G113">
        <v>45315988.899999999</v>
      </c>
      <c r="H113">
        <v>42590817.5</v>
      </c>
      <c r="I113">
        <v>-37735350</v>
      </c>
      <c r="J113" s="156">
        <v>20498662</v>
      </c>
      <c r="K113" s="168">
        <v>71340584</v>
      </c>
      <c r="L113">
        <v>3.5900000000000001E-2</v>
      </c>
      <c r="M113">
        <v>5.3900000000000003E-2</v>
      </c>
      <c r="N113">
        <v>0.16</v>
      </c>
      <c r="O113">
        <v>55610.42</v>
      </c>
      <c r="P113">
        <v>10488.7</v>
      </c>
      <c r="Q113">
        <v>0.95</v>
      </c>
      <c r="R113">
        <v>0.93</v>
      </c>
      <c r="S113">
        <v>51.8</v>
      </c>
      <c r="T113">
        <v>5.7</v>
      </c>
      <c r="U113">
        <v>0.83</v>
      </c>
      <c r="V113">
        <v>2.6</v>
      </c>
      <c r="W113">
        <v>122.1</v>
      </c>
      <c r="X113">
        <v>0.04</v>
      </c>
      <c r="Y113">
        <v>52.2</v>
      </c>
      <c r="Z113">
        <v>6.2</v>
      </c>
      <c r="AA113">
        <v>58.4</v>
      </c>
      <c r="AB113">
        <v>69.599999999999994</v>
      </c>
      <c r="AC113">
        <v>7.6</v>
      </c>
      <c r="AD113">
        <v>1.1000000000000001</v>
      </c>
      <c r="AE113">
        <v>3.4</v>
      </c>
      <c r="AF113">
        <v>167.9</v>
      </c>
      <c r="AG113">
        <v>0.05</v>
      </c>
      <c r="AH113">
        <v>70.099999999999994</v>
      </c>
      <c r="AI113">
        <v>8.5</v>
      </c>
      <c r="AJ113">
        <v>78.5</v>
      </c>
      <c r="AK113">
        <v>81.900000000000006</v>
      </c>
      <c r="AL113">
        <v>3.6</v>
      </c>
      <c r="AM113">
        <v>0.49</v>
      </c>
      <c r="AN113">
        <v>7.9</v>
      </c>
      <c r="AO113">
        <v>354.9</v>
      </c>
      <c r="AP113">
        <v>0.04</v>
      </c>
      <c r="AQ113">
        <v>82.1</v>
      </c>
      <c r="AR113">
        <v>18.5</v>
      </c>
      <c r="AS113">
        <v>100.6</v>
      </c>
      <c r="AT113">
        <v>426.9</v>
      </c>
      <c r="AU113">
        <v>33.4</v>
      </c>
      <c r="AV113">
        <v>4.79</v>
      </c>
      <c r="AW113">
        <v>28.6</v>
      </c>
      <c r="AX113">
        <v>1373.3</v>
      </c>
      <c r="AY113">
        <v>0.25</v>
      </c>
      <c r="AZ113">
        <v>429.2</v>
      </c>
      <c r="BA113">
        <v>69.599999999999994</v>
      </c>
      <c r="BB113">
        <v>498.8</v>
      </c>
      <c r="BC113">
        <v>4901464.5</v>
      </c>
      <c r="BD113">
        <v>542.5</v>
      </c>
      <c r="BE113">
        <v>78.7</v>
      </c>
      <c r="BF113">
        <v>246061</v>
      </c>
      <c r="BG113">
        <v>11567.7</v>
      </c>
      <c r="BH113">
        <v>4.0999999999999996</v>
      </c>
      <c r="BI113">
        <v>4939121.8</v>
      </c>
      <c r="BJ113">
        <v>591908</v>
      </c>
      <c r="BK113">
        <v>5531029.7999999998</v>
      </c>
      <c r="BL113">
        <v>0</v>
      </c>
      <c r="BM113">
        <v>14.71</v>
      </c>
      <c r="BN113">
        <v>9.36</v>
      </c>
      <c r="BO113">
        <v>0</v>
      </c>
      <c r="BP113">
        <v>24.07</v>
      </c>
      <c r="BQ113">
        <v>15.68</v>
      </c>
      <c r="BR113">
        <v>10.130000000000001</v>
      </c>
      <c r="BS113">
        <v>0</v>
      </c>
      <c r="BT113">
        <v>25.81</v>
      </c>
      <c r="BU113">
        <v>96505016</v>
      </c>
      <c r="BV113">
        <v>83051336</v>
      </c>
      <c r="BW113">
        <v>161449.4</v>
      </c>
      <c r="BX113">
        <v>24645.8</v>
      </c>
      <c r="BY113">
        <v>0</v>
      </c>
      <c r="BZ113">
        <v>0</v>
      </c>
      <c r="CA113">
        <v>4202923</v>
      </c>
      <c r="CB113">
        <v>0</v>
      </c>
      <c r="CC113">
        <v>0</v>
      </c>
      <c r="CD113">
        <v>269793</v>
      </c>
      <c r="CE113">
        <v>591056.69999999995</v>
      </c>
      <c r="CF113">
        <v>0</v>
      </c>
      <c r="CG113">
        <v>4651.6000000000004</v>
      </c>
      <c r="CH113">
        <v>0</v>
      </c>
      <c r="CI113">
        <v>13454.9</v>
      </c>
      <c r="CJ113">
        <v>8455493</v>
      </c>
      <c r="CK113">
        <v>0</v>
      </c>
      <c r="CL113">
        <v>0</v>
      </c>
      <c r="CM113">
        <v>0</v>
      </c>
      <c r="CN113">
        <v>22862896</v>
      </c>
      <c r="CO113">
        <v>59918650</v>
      </c>
      <c r="CP113">
        <v>0</v>
      </c>
      <c r="CQ113">
        <v>100.1</v>
      </c>
      <c r="CR113">
        <v>9</v>
      </c>
      <c r="CS113">
        <v>0</v>
      </c>
      <c r="CT113">
        <v>4521.6000000000004</v>
      </c>
      <c r="CU113">
        <v>0</v>
      </c>
      <c r="CV113">
        <v>0</v>
      </c>
      <c r="CW113">
        <v>196.1</v>
      </c>
      <c r="CX113">
        <v>266</v>
      </c>
      <c r="CY113">
        <v>0</v>
      </c>
      <c r="CZ113">
        <v>1950.4</v>
      </c>
      <c r="DA113">
        <v>0</v>
      </c>
      <c r="DB113">
        <v>7</v>
      </c>
      <c r="DC113">
        <v>1225</v>
      </c>
      <c r="DD113">
        <v>0</v>
      </c>
      <c r="DE113">
        <v>0</v>
      </c>
      <c r="DF113">
        <v>0</v>
      </c>
      <c r="DG113">
        <v>9418.7000000000007</v>
      </c>
      <c r="DH113">
        <v>0</v>
      </c>
      <c r="DI113">
        <v>17861.099999999999</v>
      </c>
      <c r="DJ113">
        <v>400.3</v>
      </c>
      <c r="DK113">
        <v>0</v>
      </c>
      <c r="DL113">
        <v>0</v>
      </c>
      <c r="DM113">
        <v>0</v>
      </c>
      <c r="DN113">
        <v>0</v>
      </c>
      <c r="DO113">
        <v>0</v>
      </c>
      <c r="DP113">
        <v>0</v>
      </c>
      <c r="DQ113">
        <v>0</v>
      </c>
    </row>
    <row r="114" spans="1:121" hidden="1">
      <c r="A114" t="s">
        <v>550</v>
      </c>
      <c r="B114">
        <v>2030</v>
      </c>
      <c r="C114">
        <v>45396876</v>
      </c>
      <c r="D114">
        <v>2508318</v>
      </c>
      <c r="E114">
        <v>0</v>
      </c>
      <c r="F114">
        <v>944269.4</v>
      </c>
      <c r="G114">
        <v>48849464.5</v>
      </c>
      <c r="H114">
        <v>43764984.100000001</v>
      </c>
      <c r="I114">
        <v>-32010165.100000001</v>
      </c>
      <c r="J114" s="156">
        <v>23457588</v>
      </c>
      <c r="K114" s="168">
        <v>69545864</v>
      </c>
      <c r="L114">
        <v>3.5900000000000001E-2</v>
      </c>
      <c r="M114">
        <v>5.3900000000000003E-2</v>
      </c>
      <c r="N114">
        <v>0.16</v>
      </c>
      <c r="O114">
        <v>61056.92</v>
      </c>
      <c r="P114">
        <v>10834.5</v>
      </c>
      <c r="Q114">
        <v>0.96</v>
      </c>
      <c r="R114">
        <v>0.95</v>
      </c>
      <c r="S114">
        <v>44.2</v>
      </c>
      <c r="T114">
        <v>4.9000000000000004</v>
      </c>
      <c r="U114">
        <v>0.72</v>
      </c>
      <c r="V114">
        <v>2.2999999999999998</v>
      </c>
      <c r="W114">
        <v>103.4</v>
      </c>
      <c r="X114">
        <v>0.04</v>
      </c>
      <c r="Y114">
        <v>44.6</v>
      </c>
      <c r="Z114">
        <v>5.4</v>
      </c>
      <c r="AA114">
        <v>50</v>
      </c>
      <c r="AB114">
        <v>54.2</v>
      </c>
      <c r="AC114">
        <v>6</v>
      </c>
      <c r="AD114">
        <v>0.87</v>
      </c>
      <c r="AE114">
        <v>2.8</v>
      </c>
      <c r="AF114">
        <v>128.30000000000001</v>
      </c>
      <c r="AG114">
        <v>0.05</v>
      </c>
      <c r="AH114">
        <v>54.6</v>
      </c>
      <c r="AI114">
        <v>6.6</v>
      </c>
      <c r="AJ114">
        <v>61.2</v>
      </c>
      <c r="AK114">
        <v>88.7</v>
      </c>
      <c r="AL114">
        <v>4.3</v>
      </c>
      <c r="AM114">
        <v>0.57999999999999996</v>
      </c>
      <c r="AN114">
        <v>8.1999999999999993</v>
      </c>
      <c r="AO114">
        <v>373.3</v>
      </c>
      <c r="AP114">
        <v>0.05</v>
      </c>
      <c r="AQ114">
        <v>89</v>
      </c>
      <c r="AR114">
        <v>19.3</v>
      </c>
      <c r="AS114">
        <v>108.3</v>
      </c>
      <c r="AT114">
        <v>381.8</v>
      </c>
      <c r="AU114">
        <v>31</v>
      </c>
      <c r="AV114">
        <v>4.43</v>
      </c>
      <c r="AW114">
        <v>24.5</v>
      </c>
      <c r="AX114">
        <v>1210.3</v>
      </c>
      <c r="AY114">
        <v>0.22</v>
      </c>
      <c r="AZ114">
        <v>383.9</v>
      </c>
      <c r="BA114">
        <v>60.6</v>
      </c>
      <c r="BB114">
        <v>444.5</v>
      </c>
      <c r="BC114">
        <v>4129505.9</v>
      </c>
      <c r="BD114">
        <v>460.8</v>
      </c>
      <c r="BE114">
        <v>66.900000000000006</v>
      </c>
      <c r="BF114">
        <v>214136.9</v>
      </c>
      <c r="BG114">
        <v>9652.7999999999993</v>
      </c>
      <c r="BH114">
        <v>3.7</v>
      </c>
      <c r="BI114">
        <v>4161501.9</v>
      </c>
      <c r="BJ114">
        <v>502805</v>
      </c>
      <c r="BK114">
        <v>4664306.9000000004</v>
      </c>
      <c r="BL114">
        <v>0</v>
      </c>
      <c r="BM114">
        <v>12.81</v>
      </c>
      <c r="BN114">
        <v>9.75</v>
      </c>
      <c r="BO114">
        <v>0</v>
      </c>
      <c r="BP114">
        <v>22.56</v>
      </c>
      <c r="BQ114">
        <v>14.08</v>
      </c>
      <c r="BR114">
        <v>11.02</v>
      </c>
      <c r="BS114">
        <v>0</v>
      </c>
      <c r="BT114">
        <v>25.1</v>
      </c>
      <c r="BU114">
        <v>95284540</v>
      </c>
      <c r="BV114">
        <v>80859630</v>
      </c>
      <c r="BW114">
        <v>2126852.2000000002</v>
      </c>
      <c r="BX114">
        <v>22336.9</v>
      </c>
      <c r="BY114">
        <v>0</v>
      </c>
      <c r="BZ114">
        <v>0</v>
      </c>
      <c r="CA114">
        <v>3576681.2</v>
      </c>
      <c r="CB114">
        <v>0</v>
      </c>
      <c r="CC114">
        <v>0</v>
      </c>
      <c r="CD114">
        <v>408604</v>
      </c>
      <c r="CE114">
        <v>403302.2</v>
      </c>
      <c r="CF114">
        <v>0</v>
      </c>
      <c r="CG114">
        <v>2189</v>
      </c>
      <c r="CH114">
        <v>0</v>
      </c>
      <c r="CI114">
        <v>12399.6</v>
      </c>
      <c r="CJ114">
        <v>8281153</v>
      </c>
      <c r="CK114">
        <v>0</v>
      </c>
      <c r="CL114">
        <v>0</v>
      </c>
      <c r="CM114">
        <v>0</v>
      </c>
      <c r="CN114">
        <v>26452238</v>
      </c>
      <c r="CO114">
        <v>53998790</v>
      </c>
      <c r="CP114">
        <v>0</v>
      </c>
      <c r="CQ114">
        <v>1410.1</v>
      </c>
      <c r="CR114">
        <v>9</v>
      </c>
      <c r="CS114">
        <v>0</v>
      </c>
      <c r="CT114">
        <v>4521.6000000000004</v>
      </c>
      <c r="CU114">
        <v>0</v>
      </c>
      <c r="CV114">
        <v>0</v>
      </c>
      <c r="CW114">
        <v>301.8</v>
      </c>
      <c r="CX114">
        <v>266</v>
      </c>
      <c r="CY114">
        <v>0</v>
      </c>
      <c r="CZ114">
        <v>1933.1</v>
      </c>
      <c r="DA114">
        <v>0</v>
      </c>
      <c r="DB114">
        <v>7</v>
      </c>
      <c r="DC114">
        <v>1225</v>
      </c>
      <c r="DD114">
        <v>0</v>
      </c>
      <c r="DE114">
        <v>0</v>
      </c>
      <c r="DF114">
        <v>0</v>
      </c>
      <c r="DG114">
        <v>11447.9</v>
      </c>
      <c r="DH114">
        <v>0</v>
      </c>
      <c r="DI114">
        <v>17861.099999999999</v>
      </c>
      <c r="DJ114">
        <v>5640.7</v>
      </c>
      <c r="DK114">
        <v>0</v>
      </c>
      <c r="DL114">
        <v>0</v>
      </c>
      <c r="DM114">
        <v>0</v>
      </c>
      <c r="DN114">
        <v>0</v>
      </c>
      <c r="DO114">
        <v>0</v>
      </c>
      <c r="DP114">
        <v>0</v>
      </c>
      <c r="DQ114">
        <v>0</v>
      </c>
    </row>
    <row r="115" spans="1:121" hidden="1">
      <c r="A115" t="s">
        <v>550</v>
      </c>
      <c r="B115">
        <v>2035</v>
      </c>
      <c r="C115">
        <v>48413668</v>
      </c>
      <c r="D115">
        <v>5258950.5</v>
      </c>
      <c r="E115">
        <v>0</v>
      </c>
      <c r="F115">
        <v>1045780.6</v>
      </c>
      <c r="G115">
        <v>54718400.700000003</v>
      </c>
      <c r="H115">
        <v>46673340.700000003</v>
      </c>
      <c r="I115">
        <v>-34670944.299999997</v>
      </c>
      <c r="J115" s="156">
        <v>26573934</v>
      </c>
      <c r="K115" s="168">
        <v>76852616</v>
      </c>
      <c r="L115">
        <v>3.5900000000000001E-2</v>
      </c>
      <c r="M115">
        <v>5.3900000000000003E-2</v>
      </c>
      <c r="N115">
        <v>0.16</v>
      </c>
      <c r="O115">
        <v>86044.54</v>
      </c>
      <c r="P115">
        <v>11787.4</v>
      </c>
      <c r="Q115">
        <v>0.97</v>
      </c>
      <c r="R115">
        <v>0.96</v>
      </c>
      <c r="S115">
        <v>33</v>
      </c>
      <c r="T115">
        <v>3.7</v>
      </c>
      <c r="U115">
        <v>0.54</v>
      </c>
      <c r="V115">
        <v>1.8</v>
      </c>
      <c r="W115">
        <v>77.400000000000006</v>
      </c>
      <c r="X115">
        <v>0.03</v>
      </c>
      <c r="Y115">
        <v>33.299999999999997</v>
      </c>
      <c r="Z115">
        <v>4.0999999999999996</v>
      </c>
      <c r="AA115">
        <v>37.4</v>
      </c>
      <c r="AB115">
        <v>41.2</v>
      </c>
      <c r="AC115">
        <v>4.5999999999999996</v>
      </c>
      <c r="AD115">
        <v>0.67</v>
      </c>
      <c r="AE115">
        <v>2.2000000000000002</v>
      </c>
      <c r="AF115">
        <v>97.1</v>
      </c>
      <c r="AG115">
        <v>0.04</v>
      </c>
      <c r="AH115">
        <v>41.6</v>
      </c>
      <c r="AI115">
        <v>5.0999999999999996</v>
      </c>
      <c r="AJ115">
        <v>46.6</v>
      </c>
      <c r="AK115">
        <v>121.6</v>
      </c>
      <c r="AL115">
        <v>6.9</v>
      </c>
      <c r="AM115">
        <v>0.96</v>
      </c>
      <c r="AN115">
        <v>10.3</v>
      </c>
      <c r="AO115">
        <v>482</v>
      </c>
      <c r="AP115">
        <v>0.06</v>
      </c>
      <c r="AQ115">
        <v>122.1</v>
      </c>
      <c r="AR115">
        <v>24.6</v>
      </c>
      <c r="AS115">
        <v>146.69999999999999</v>
      </c>
      <c r="AT115">
        <v>350</v>
      </c>
      <c r="AU115">
        <v>28.6</v>
      </c>
      <c r="AV115">
        <v>4.09</v>
      </c>
      <c r="AW115">
        <v>22.4</v>
      </c>
      <c r="AX115">
        <v>1104.0999999999999</v>
      </c>
      <c r="AY115">
        <v>0.2</v>
      </c>
      <c r="AZ115">
        <v>352</v>
      </c>
      <c r="BA115">
        <v>55.3</v>
      </c>
      <c r="BB115">
        <v>407.3</v>
      </c>
      <c r="BC115">
        <v>3404919</v>
      </c>
      <c r="BD115">
        <v>380.6</v>
      </c>
      <c r="BE115">
        <v>55.3</v>
      </c>
      <c r="BF115">
        <v>188049.8</v>
      </c>
      <c r="BG115">
        <v>7970.1</v>
      </c>
      <c r="BH115">
        <v>3.3</v>
      </c>
      <c r="BI115">
        <v>3431343.8</v>
      </c>
      <c r="BJ115">
        <v>426471.6</v>
      </c>
      <c r="BK115">
        <v>3857815.4</v>
      </c>
      <c r="BL115">
        <v>0</v>
      </c>
      <c r="BM115">
        <v>11.22</v>
      </c>
      <c r="BN115">
        <v>13.21</v>
      </c>
      <c r="BO115">
        <v>0</v>
      </c>
      <c r="BP115">
        <v>24.42</v>
      </c>
      <c r="BQ115">
        <v>12.64</v>
      </c>
      <c r="BR115">
        <v>15.63</v>
      </c>
      <c r="BS115">
        <v>0</v>
      </c>
      <c r="BT115">
        <v>28.28</v>
      </c>
      <c r="BU115">
        <v>105381590</v>
      </c>
      <c r="BV115">
        <v>89389340</v>
      </c>
      <c r="BW115">
        <v>4492511.5</v>
      </c>
      <c r="BX115">
        <v>20874.400000000001</v>
      </c>
      <c r="BY115">
        <v>0</v>
      </c>
      <c r="BZ115">
        <v>0</v>
      </c>
      <c r="CA115">
        <v>2955038.2</v>
      </c>
      <c r="CB115">
        <v>0</v>
      </c>
      <c r="CC115">
        <v>0</v>
      </c>
      <c r="CD115">
        <v>730427.2</v>
      </c>
      <c r="CE115">
        <v>326421.40000000002</v>
      </c>
      <c r="CF115">
        <v>0</v>
      </c>
      <c r="CG115">
        <v>545.4</v>
      </c>
      <c r="CH115">
        <v>0</v>
      </c>
      <c r="CI115">
        <v>11552.9</v>
      </c>
      <c r="CJ115">
        <v>8185299</v>
      </c>
      <c r="CK115">
        <v>0</v>
      </c>
      <c r="CL115">
        <v>0</v>
      </c>
      <c r="CM115">
        <v>0</v>
      </c>
      <c r="CN115">
        <v>29589948</v>
      </c>
      <c r="CO115">
        <v>59068970</v>
      </c>
      <c r="CP115">
        <v>0</v>
      </c>
      <c r="CQ115">
        <v>2612.1999999999998</v>
      </c>
      <c r="CR115">
        <v>9</v>
      </c>
      <c r="CS115">
        <v>0</v>
      </c>
      <c r="CT115">
        <v>4410.3</v>
      </c>
      <c r="CU115">
        <v>0</v>
      </c>
      <c r="CV115">
        <v>0</v>
      </c>
      <c r="CW115">
        <v>571.4</v>
      </c>
      <c r="CX115">
        <v>266</v>
      </c>
      <c r="CY115">
        <v>0</v>
      </c>
      <c r="CZ115">
        <v>1877.4</v>
      </c>
      <c r="DA115">
        <v>0</v>
      </c>
      <c r="DB115">
        <v>7</v>
      </c>
      <c r="DC115">
        <v>1225</v>
      </c>
      <c r="DD115">
        <v>0</v>
      </c>
      <c r="DE115">
        <v>0</v>
      </c>
      <c r="DF115">
        <v>0</v>
      </c>
      <c r="DG115">
        <v>13456.7</v>
      </c>
      <c r="DH115">
        <v>0</v>
      </c>
      <c r="DI115">
        <v>19452.400000000001</v>
      </c>
      <c r="DJ115">
        <v>13131.3</v>
      </c>
      <c r="DK115">
        <v>0</v>
      </c>
      <c r="DL115">
        <v>0</v>
      </c>
      <c r="DM115">
        <v>0</v>
      </c>
      <c r="DN115">
        <v>0</v>
      </c>
      <c r="DO115">
        <v>0</v>
      </c>
      <c r="DP115">
        <v>0</v>
      </c>
      <c r="DQ115">
        <v>0</v>
      </c>
    </row>
    <row r="116" spans="1:121" hidden="1">
      <c r="A116" t="s">
        <v>550</v>
      </c>
      <c r="B116">
        <v>2040</v>
      </c>
      <c r="C116">
        <v>51806170</v>
      </c>
      <c r="D116">
        <v>5983274</v>
      </c>
      <c r="E116">
        <v>0</v>
      </c>
      <c r="F116">
        <v>1140166.6000000001</v>
      </c>
      <c r="G116">
        <v>58929606.5</v>
      </c>
      <c r="H116">
        <v>49943896.399999999</v>
      </c>
      <c r="I116">
        <v>-34547618.799999997</v>
      </c>
      <c r="J116" s="156">
        <v>30705756</v>
      </c>
      <c r="K116" s="168">
        <v>80296010</v>
      </c>
      <c r="L116">
        <v>3.5900000000000001E-2</v>
      </c>
      <c r="M116">
        <v>5.3900000000000003E-2</v>
      </c>
      <c r="N116">
        <v>0.16</v>
      </c>
      <c r="O116">
        <v>85030.09</v>
      </c>
      <c r="P116">
        <v>12831.6</v>
      </c>
      <c r="Q116">
        <v>0.98</v>
      </c>
      <c r="R116">
        <v>0.97</v>
      </c>
      <c r="S116">
        <v>22.2</v>
      </c>
      <c r="T116">
        <v>2.5</v>
      </c>
      <c r="U116">
        <v>0.36</v>
      </c>
      <c r="V116">
        <v>1.4</v>
      </c>
      <c r="W116">
        <v>52.8</v>
      </c>
      <c r="X116">
        <v>0.03</v>
      </c>
      <c r="Y116">
        <v>22.3</v>
      </c>
      <c r="Z116">
        <v>3</v>
      </c>
      <c r="AA116">
        <v>25.3</v>
      </c>
      <c r="AB116">
        <v>27.5</v>
      </c>
      <c r="AC116">
        <v>3</v>
      </c>
      <c r="AD116">
        <v>0.44</v>
      </c>
      <c r="AE116">
        <v>1.7</v>
      </c>
      <c r="AF116">
        <v>65.7</v>
      </c>
      <c r="AG116">
        <v>0.03</v>
      </c>
      <c r="AH116">
        <v>27.7</v>
      </c>
      <c r="AI116">
        <v>3.7</v>
      </c>
      <c r="AJ116">
        <v>31.4</v>
      </c>
      <c r="AK116">
        <v>149.6</v>
      </c>
      <c r="AL116">
        <v>9.1999999999999993</v>
      </c>
      <c r="AM116">
        <v>1.26</v>
      </c>
      <c r="AN116">
        <v>12.2</v>
      </c>
      <c r="AO116">
        <v>579</v>
      </c>
      <c r="AP116">
        <v>0.08</v>
      </c>
      <c r="AQ116">
        <v>150.19999999999999</v>
      </c>
      <c r="AR116">
        <v>29.4</v>
      </c>
      <c r="AS116">
        <v>179.7</v>
      </c>
      <c r="AT116">
        <v>304.89999999999998</v>
      </c>
      <c r="AU116">
        <v>24.2</v>
      </c>
      <c r="AV116">
        <v>3.44</v>
      </c>
      <c r="AW116">
        <v>20.2</v>
      </c>
      <c r="AX116">
        <v>991.4</v>
      </c>
      <c r="AY116">
        <v>0.17</v>
      </c>
      <c r="AZ116">
        <v>306.60000000000002</v>
      </c>
      <c r="BA116">
        <v>49.8</v>
      </c>
      <c r="BB116">
        <v>356.4</v>
      </c>
      <c r="BC116">
        <v>2353143.4</v>
      </c>
      <c r="BD116">
        <v>261.8</v>
      </c>
      <c r="BE116">
        <v>38</v>
      </c>
      <c r="BF116">
        <v>152106</v>
      </c>
      <c r="BG116">
        <v>5599.4</v>
      </c>
      <c r="BH116">
        <v>2.8</v>
      </c>
      <c r="BI116">
        <v>2371317.4</v>
      </c>
      <c r="BJ116">
        <v>319730.09999999998</v>
      </c>
      <c r="BK116">
        <v>2691047.5</v>
      </c>
      <c r="BL116">
        <v>0</v>
      </c>
      <c r="BM116">
        <v>9.74</v>
      </c>
      <c r="BN116">
        <v>12.74</v>
      </c>
      <c r="BO116">
        <v>0</v>
      </c>
      <c r="BP116">
        <v>22.48</v>
      </c>
      <c r="BQ116">
        <v>11.05</v>
      </c>
      <c r="BR116">
        <v>15.12</v>
      </c>
      <c r="BS116">
        <v>0</v>
      </c>
      <c r="BT116">
        <v>26.17</v>
      </c>
      <c r="BU116">
        <v>108923670</v>
      </c>
      <c r="BV116">
        <v>93477224</v>
      </c>
      <c r="BW116">
        <v>5093412</v>
      </c>
      <c r="BX116">
        <v>18753.599999999999</v>
      </c>
      <c r="BY116">
        <v>0</v>
      </c>
      <c r="BZ116">
        <v>0</v>
      </c>
      <c r="CA116">
        <v>2030755.6</v>
      </c>
      <c r="CB116">
        <v>0</v>
      </c>
      <c r="CC116">
        <v>0</v>
      </c>
      <c r="CD116">
        <v>1115218.6000000001</v>
      </c>
      <c r="CE116">
        <v>262340.40000000002</v>
      </c>
      <c r="CF116">
        <v>0</v>
      </c>
      <c r="CG116">
        <v>419.6</v>
      </c>
      <c r="CH116">
        <v>0</v>
      </c>
      <c r="CI116">
        <v>10441</v>
      </c>
      <c r="CJ116">
        <v>8030335</v>
      </c>
      <c r="CK116">
        <v>0</v>
      </c>
      <c r="CL116">
        <v>0</v>
      </c>
      <c r="CM116">
        <v>0</v>
      </c>
      <c r="CN116">
        <v>30045148</v>
      </c>
      <c r="CO116">
        <v>62316856</v>
      </c>
      <c r="CP116">
        <v>0</v>
      </c>
      <c r="CQ116">
        <v>2862.7</v>
      </c>
      <c r="CR116">
        <v>9</v>
      </c>
      <c r="CS116">
        <v>0</v>
      </c>
      <c r="CT116">
        <v>4410.3</v>
      </c>
      <c r="CU116">
        <v>0</v>
      </c>
      <c r="CV116">
        <v>0</v>
      </c>
      <c r="CW116">
        <v>846.7</v>
      </c>
      <c r="CX116">
        <v>266</v>
      </c>
      <c r="CY116">
        <v>0</v>
      </c>
      <c r="CZ116">
        <v>1862.1</v>
      </c>
      <c r="DA116">
        <v>0</v>
      </c>
      <c r="DB116">
        <v>7</v>
      </c>
      <c r="DC116">
        <v>1225</v>
      </c>
      <c r="DD116">
        <v>0</v>
      </c>
      <c r="DE116">
        <v>0</v>
      </c>
      <c r="DF116">
        <v>0</v>
      </c>
      <c r="DG116">
        <v>14412.1</v>
      </c>
      <c r="DH116">
        <v>0</v>
      </c>
      <c r="DI116">
        <v>21690.9</v>
      </c>
      <c r="DJ116">
        <v>14519.7</v>
      </c>
      <c r="DK116">
        <v>0</v>
      </c>
      <c r="DL116">
        <v>0</v>
      </c>
      <c r="DM116">
        <v>0</v>
      </c>
      <c r="DN116">
        <v>0</v>
      </c>
      <c r="DO116">
        <v>0</v>
      </c>
      <c r="DP116">
        <v>0</v>
      </c>
      <c r="DQ116">
        <v>0</v>
      </c>
    </row>
    <row r="117" spans="1:121" hidden="1">
      <c r="A117" t="s">
        <v>550</v>
      </c>
      <c r="B117">
        <v>2045</v>
      </c>
      <c r="C117">
        <v>54736970</v>
      </c>
      <c r="D117">
        <v>13550648</v>
      </c>
      <c r="E117">
        <v>0</v>
      </c>
      <c r="F117">
        <v>1287326.8</v>
      </c>
      <c r="G117">
        <v>69574939.799999997</v>
      </c>
      <c r="H117">
        <v>52769320.299999997</v>
      </c>
      <c r="I117">
        <v>-43369610.799999997</v>
      </c>
      <c r="J117" s="156">
        <v>35113452</v>
      </c>
      <c r="K117" s="168">
        <v>91190770</v>
      </c>
      <c r="L117">
        <v>3.5900000000000001E-2</v>
      </c>
      <c r="M117">
        <v>5.3900000000000003E-2</v>
      </c>
      <c r="N117">
        <v>0.16</v>
      </c>
      <c r="O117">
        <v>85363.93</v>
      </c>
      <c r="P117">
        <v>13657.4</v>
      </c>
      <c r="Q117">
        <v>0.99</v>
      </c>
      <c r="R117">
        <v>0.99</v>
      </c>
      <c r="S117">
        <v>12.3</v>
      </c>
      <c r="T117">
        <v>1.3</v>
      </c>
      <c r="U117">
        <v>0.19</v>
      </c>
      <c r="V117">
        <v>0.4</v>
      </c>
      <c r="W117">
        <v>29.2</v>
      </c>
      <c r="X117">
        <v>0.01</v>
      </c>
      <c r="Y117">
        <v>12.4</v>
      </c>
      <c r="Z117">
        <v>1.3</v>
      </c>
      <c r="AA117">
        <v>13.7</v>
      </c>
      <c r="AB117">
        <v>14.9</v>
      </c>
      <c r="AC117">
        <v>1.6</v>
      </c>
      <c r="AD117">
        <v>0.23</v>
      </c>
      <c r="AE117">
        <v>0.6</v>
      </c>
      <c r="AF117">
        <v>36</v>
      </c>
      <c r="AG117">
        <v>0.01</v>
      </c>
      <c r="AH117">
        <v>15.1</v>
      </c>
      <c r="AI117">
        <v>1.6</v>
      </c>
      <c r="AJ117">
        <v>16.7</v>
      </c>
      <c r="AK117">
        <v>160.19999999999999</v>
      </c>
      <c r="AL117">
        <v>8.9</v>
      </c>
      <c r="AM117">
        <v>1.22</v>
      </c>
      <c r="AN117">
        <v>14</v>
      </c>
      <c r="AO117">
        <v>649.20000000000005</v>
      </c>
      <c r="AP117">
        <v>0.08</v>
      </c>
      <c r="AQ117">
        <v>160.80000000000001</v>
      </c>
      <c r="AR117">
        <v>33.299999999999997</v>
      </c>
      <c r="AS117">
        <v>194.2</v>
      </c>
      <c r="AT117">
        <v>239.8</v>
      </c>
      <c r="AU117">
        <v>17.8</v>
      </c>
      <c r="AV117">
        <v>2.5099999999999998</v>
      </c>
      <c r="AW117">
        <v>16.899999999999999</v>
      </c>
      <c r="AX117">
        <v>824.5</v>
      </c>
      <c r="AY117">
        <v>0.13</v>
      </c>
      <c r="AZ117">
        <v>241.1</v>
      </c>
      <c r="BA117">
        <v>41.5</v>
      </c>
      <c r="BB117">
        <v>282.60000000000002</v>
      </c>
      <c r="BC117">
        <v>1495147.3</v>
      </c>
      <c r="BD117">
        <v>163.1</v>
      </c>
      <c r="BE117">
        <v>23.6</v>
      </c>
      <c r="BF117">
        <v>54643.199999999997</v>
      </c>
      <c r="BG117">
        <v>3548.1</v>
      </c>
      <c r="BH117">
        <v>0.7</v>
      </c>
      <c r="BI117">
        <v>1506461.1</v>
      </c>
      <c r="BJ117">
        <v>160578</v>
      </c>
      <c r="BK117">
        <v>1667039.1</v>
      </c>
      <c r="BL117">
        <v>0</v>
      </c>
      <c r="BM117">
        <v>7.43</v>
      </c>
      <c r="BN117">
        <v>11.42</v>
      </c>
      <c r="BO117">
        <v>0</v>
      </c>
      <c r="BP117">
        <v>18.850000000000001</v>
      </c>
      <c r="BQ117">
        <v>9.0299999999999994</v>
      </c>
      <c r="BR117">
        <v>15.04</v>
      </c>
      <c r="BS117">
        <v>0</v>
      </c>
      <c r="BT117">
        <v>24.06</v>
      </c>
      <c r="BU117">
        <v>126085550</v>
      </c>
      <c r="BV117">
        <v>112944550</v>
      </c>
      <c r="BW117">
        <v>11588955</v>
      </c>
      <c r="BX117">
        <v>16237.7</v>
      </c>
      <c r="BY117">
        <v>0</v>
      </c>
      <c r="BZ117">
        <v>0</v>
      </c>
      <c r="CA117">
        <v>1269205.8999999999</v>
      </c>
      <c r="CB117">
        <v>0</v>
      </c>
      <c r="CC117">
        <v>0</v>
      </c>
      <c r="CD117">
        <v>1406583.9</v>
      </c>
      <c r="CE117">
        <v>257426.1</v>
      </c>
      <c r="CF117">
        <v>0</v>
      </c>
      <c r="CG117">
        <v>428.7</v>
      </c>
      <c r="CH117">
        <v>0</v>
      </c>
      <c r="CI117">
        <v>8748.4</v>
      </c>
      <c r="CJ117">
        <v>0</v>
      </c>
      <c r="CK117">
        <v>0</v>
      </c>
      <c r="CL117">
        <v>0</v>
      </c>
      <c r="CM117">
        <v>0</v>
      </c>
      <c r="CN117">
        <v>44813956</v>
      </c>
      <c r="CO117">
        <v>66724012</v>
      </c>
      <c r="CP117">
        <v>0</v>
      </c>
      <c r="CQ117">
        <v>6159.6</v>
      </c>
      <c r="CR117">
        <v>9</v>
      </c>
      <c r="CS117">
        <v>0</v>
      </c>
      <c r="CT117">
        <v>4303</v>
      </c>
      <c r="CU117">
        <v>0</v>
      </c>
      <c r="CV117">
        <v>0</v>
      </c>
      <c r="CW117">
        <v>1156.2</v>
      </c>
      <c r="CX117">
        <v>266</v>
      </c>
      <c r="CY117">
        <v>0</v>
      </c>
      <c r="CZ117">
        <v>1800.3</v>
      </c>
      <c r="DA117">
        <v>0</v>
      </c>
      <c r="DB117">
        <v>7</v>
      </c>
      <c r="DC117">
        <v>0</v>
      </c>
      <c r="DD117">
        <v>0</v>
      </c>
      <c r="DE117">
        <v>0</v>
      </c>
      <c r="DF117">
        <v>0</v>
      </c>
      <c r="DG117">
        <v>22022.2</v>
      </c>
      <c r="DH117">
        <v>0</v>
      </c>
      <c r="DI117">
        <v>23749.9</v>
      </c>
      <c r="DJ117">
        <v>33025.599999999999</v>
      </c>
      <c r="DK117">
        <v>0</v>
      </c>
      <c r="DL117">
        <v>0</v>
      </c>
      <c r="DM117">
        <v>0</v>
      </c>
      <c r="DN117">
        <v>0</v>
      </c>
      <c r="DO117">
        <v>0</v>
      </c>
      <c r="DP117">
        <v>0</v>
      </c>
      <c r="DQ117">
        <v>0</v>
      </c>
    </row>
    <row r="118" spans="1:121" hidden="1">
      <c r="A118" t="s">
        <v>550</v>
      </c>
      <c r="B118">
        <v>2050</v>
      </c>
      <c r="C118">
        <v>57314056</v>
      </c>
      <c r="D118">
        <v>14140022</v>
      </c>
      <c r="E118">
        <v>0</v>
      </c>
      <c r="F118">
        <v>1302959.5</v>
      </c>
      <c r="G118">
        <v>72757038.5</v>
      </c>
      <c r="H118">
        <v>55253711.100000001</v>
      </c>
      <c r="I118">
        <v>-43925342.899999999</v>
      </c>
      <c r="J118" s="156">
        <v>35434870</v>
      </c>
      <c r="K118" s="168">
        <v>92198320</v>
      </c>
      <c r="L118">
        <v>3.5900000000000001E-2</v>
      </c>
      <c r="M118">
        <v>5.3900000000000003E-2</v>
      </c>
      <c r="N118">
        <v>0.16</v>
      </c>
      <c r="O118">
        <v>85687.17</v>
      </c>
      <c r="P118">
        <v>14297.9</v>
      </c>
      <c r="Q118">
        <v>0.99</v>
      </c>
      <c r="R118">
        <v>0.99</v>
      </c>
      <c r="S118">
        <v>8.3000000000000007</v>
      </c>
      <c r="T118">
        <v>0.9</v>
      </c>
      <c r="U118">
        <v>0.13</v>
      </c>
      <c r="V118">
        <v>0.3</v>
      </c>
      <c r="W118">
        <v>20.9</v>
      </c>
      <c r="X118">
        <v>0</v>
      </c>
      <c r="Y118">
        <v>8.4</v>
      </c>
      <c r="Z118">
        <v>1</v>
      </c>
      <c r="AA118">
        <v>9.3000000000000007</v>
      </c>
      <c r="AB118">
        <v>11.2</v>
      </c>
      <c r="AC118">
        <v>1.1000000000000001</v>
      </c>
      <c r="AD118">
        <v>0.17</v>
      </c>
      <c r="AE118">
        <v>0.5</v>
      </c>
      <c r="AF118">
        <v>28.9</v>
      </c>
      <c r="AG118">
        <v>0.01</v>
      </c>
      <c r="AH118">
        <v>11.3</v>
      </c>
      <c r="AI118">
        <v>1.3</v>
      </c>
      <c r="AJ118">
        <v>12.6</v>
      </c>
      <c r="AK118">
        <v>165.2</v>
      </c>
      <c r="AL118">
        <v>8.6999999999999993</v>
      </c>
      <c r="AM118">
        <v>1.18</v>
      </c>
      <c r="AN118">
        <v>15</v>
      </c>
      <c r="AO118">
        <v>685.8</v>
      </c>
      <c r="AP118">
        <v>0.09</v>
      </c>
      <c r="AQ118">
        <v>165.8</v>
      </c>
      <c r="AR118">
        <v>35.5</v>
      </c>
      <c r="AS118">
        <v>201.2</v>
      </c>
      <c r="AT118">
        <v>224.7</v>
      </c>
      <c r="AU118">
        <v>14.4</v>
      </c>
      <c r="AV118">
        <v>2.0099999999999998</v>
      </c>
      <c r="AW118">
        <v>17.7</v>
      </c>
      <c r="AX118">
        <v>843.9</v>
      </c>
      <c r="AY118">
        <v>0.12</v>
      </c>
      <c r="AZ118">
        <v>225.7</v>
      </c>
      <c r="BA118">
        <v>42.9</v>
      </c>
      <c r="BB118">
        <v>268.60000000000002</v>
      </c>
      <c r="BC118">
        <v>1056042.8999999999</v>
      </c>
      <c r="BD118">
        <v>110.5</v>
      </c>
      <c r="BE118">
        <v>16</v>
      </c>
      <c r="BF118">
        <v>42959.5</v>
      </c>
      <c r="BG118">
        <v>2655.3</v>
      </c>
      <c r="BH118">
        <v>0.5</v>
      </c>
      <c r="BI118">
        <v>1063695.1000000001</v>
      </c>
      <c r="BJ118">
        <v>122229.3</v>
      </c>
      <c r="BK118">
        <v>1185924.3999999999</v>
      </c>
      <c r="BL118">
        <v>0</v>
      </c>
      <c r="BM118">
        <v>7.34</v>
      </c>
      <c r="BN118">
        <v>11.26</v>
      </c>
      <c r="BO118">
        <v>0</v>
      </c>
      <c r="BP118">
        <v>18.600000000000001</v>
      </c>
      <c r="BQ118">
        <v>9.0299999999999994</v>
      </c>
      <c r="BR118">
        <v>14.79</v>
      </c>
      <c r="BS118">
        <v>0</v>
      </c>
      <c r="BT118">
        <v>23.83</v>
      </c>
      <c r="BU118">
        <v>129948520</v>
      </c>
      <c r="BV118">
        <v>116682380</v>
      </c>
      <c r="BW118">
        <v>12079235</v>
      </c>
      <c r="BX118">
        <v>15701.6</v>
      </c>
      <c r="BY118">
        <v>0</v>
      </c>
      <c r="BZ118">
        <v>0</v>
      </c>
      <c r="CA118">
        <v>847201.2</v>
      </c>
      <c r="CB118">
        <v>0</v>
      </c>
      <c r="CC118">
        <v>0</v>
      </c>
      <c r="CD118">
        <v>1736633.8</v>
      </c>
      <c r="CE118">
        <v>315442.5</v>
      </c>
      <c r="CF118">
        <v>0</v>
      </c>
      <c r="CG118">
        <v>59.9</v>
      </c>
      <c r="CH118">
        <v>0</v>
      </c>
      <c r="CI118">
        <v>8489.7999999999993</v>
      </c>
      <c r="CJ118">
        <v>0</v>
      </c>
      <c r="CK118">
        <v>0</v>
      </c>
      <c r="CL118">
        <v>0</v>
      </c>
      <c r="CM118">
        <v>0</v>
      </c>
      <c r="CN118">
        <v>49393492</v>
      </c>
      <c r="CO118">
        <v>65552256</v>
      </c>
      <c r="CP118">
        <v>0</v>
      </c>
      <c r="CQ118">
        <v>6533.8</v>
      </c>
      <c r="CR118">
        <v>9</v>
      </c>
      <c r="CS118">
        <v>0</v>
      </c>
      <c r="CT118">
        <v>3117.7</v>
      </c>
      <c r="CU118">
        <v>0</v>
      </c>
      <c r="CV118">
        <v>0</v>
      </c>
      <c r="CW118">
        <v>1497.8</v>
      </c>
      <c r="CX118">
        <v>266</v>
      </c>
      <c r="CY118">
        <v>0</v>
      </c>
      <c r="CZ118">
        <v>1787.6</v>
      </c>
      <c r="DA118">
        <v>0</v>
      </c>
      <c r="DB118">
        <v>7</v>
      </c>
      <c r="DC118">
        <v>0</v>
      </c>
      <c r="DD118">
        <v>0</v>
      </c>
      <c r="DE118">
        <v>0</v>
      </c>
      <c r="DF118">
        <v>0</v>
      </c>
      <c r="DG118">
        <v>26159</v>
      </c>
      <c r="DH118">
        <v>0</v>
      </c>
      <c r="DI118">
        <v>23312</v>
      </c>
      <c r="DJ118">
        <v>31567.8</v>
      </c>
      <c r="DK118">
        <v>0</v>
      </c>
      <c r="DL118">
        <v>0</v>
      </c>
      <c r="DM118">
        <v>0</v>
      </c>
      <c r="DN118">
        <v>0</v>
      </c>
      <c r="DO118">
        <v>0</v>
      </c>
      <c r="DP118">
        <v>0</v>
      </c>
      <c r="DQ118">
        <v>0</v>
      </c>
    </row>
    <row r="119" spans="1:121" hidden="1">
      <c r="A119" t="s">
        <v>551</v>
      </c>
      <c r="B119">
        <v>2024</v>
      </c>
      <c r="C119">
        <v>98324136</v>
      </c>
      <c r="D119">
        <v>458.6</v>
      </c>
      <c r="E119">
        <v>0</v>
      </c>
      <c r="F119">
        <v>714814.4</v>
      </c>
      <c r="G119">
        <v>99039407</v>
      </c>
      <c r="H119">
        <v>94788318.799999997</v>
      </c>
      <c r="I119">
        <v>98101952.200000003</v>
      </c>
      <c r="J119" s="156">
        <v>63268000</v>
      </c>
      <c r="K119" s="168">
        <v>30659604</v>
      </c>
      <c r="L119">
        <v>3.5900000000000001E-2</v>
      </c>
      <c r="M119">
        <v>5.3999999999999999E-2</v>
      </c>
      <c r="N119">
        <v>0.1507</v>
      </c>
      <c r="O119">
        <v>19642.39</v>
      </c>
      <c r="P119">
        <v>20466.400000000001</v>
      </c>
      <c r="Q119">
        <v>0.08</v>
      </c>
      <c r="R119">
        <v>0.17</v>
      </c>
      <c r="S119">
        <v>843.9</v>
      </c>
      <c r="T119">
        <v>89.9</v>
      </c>
      <c r="U119">
        <v>13.01</v>
      </c>
      <c r="V119">
        <v>32.700000000000003</v>
      </c>
      <c r="W119">
        <v>2071.1999999999998</v>
      </c>
      <c r="X119">
        <v>0.41</v>
      </c>
      <c r="Y119">
        <v>850.1</v>
      </c>
      <c r="Z119">
        <v>94.5</v>
      </c>
      <c r="AA119">
        <v>944.6</v>
      </c>
      <c r="AB119">
        <v>773.7</v>
      </c>
      <c r="AC119">
        <v>81.3</v>
      </c>
      <c r="AD119">
        <v>11.75</v>
      </c>
      <c r="AE119">
        <v>31.4</v>
      </c>
      <c r="AF119">
        <v>1936.1</v>
      </c>
      <c r="AG119">
        <v>0.39</v>
      </c>
      <c r="AH119">
        <v>779.4</v>
      </c>
      <c r="AI119">
        <v>89.2</v>
      </c>
      <c r="AJ119">
        <v>868.6</v>
      </c>
      <c r="AK119">
        <v>314.5</v>
      </c>
      <c r="AL119">
        <v>21.9</v>
      </c>
      <c r="AM119">
        <v>3.08</v>
      </c>
      <c r="AN119">
        <v>22.9</v>
      </c>
      <c r="AO119">
        <v>1122.4000000000001</v>
      </c>
      <c r="AP119">
        <v>0.16</v>
      </c>
      <c r="AQ119">
        <v>316</v>
      </c>
      <c r="AR119">
        <v>56.4</v>
      </c>
      <c r="AS119">
        <v>372.4</v>
      </c>
      <c r="AT119">
        <v>796</v>
      </c>
      <c r="AU119">
        <v>64</v>
      </c>
      <c r="AV119">
        <v>9.23</v>
      </c>
      <c r="AW119">
        <v>51.7</v>
      </c>
      <c r="AX119">
        <v>2459.5</v>
      </c>
      <c r="AY119">
        <v>0.49</v>
      </c>
      <c r="AZ119">
        <v>800.4</v>
      </c>
      <c r="BA119">
        <v>125.1</v>
      </c>
      <c r="BB119">
        <v>925.5</v>
      </c>
      <c r="BC119">
        <v>55525667.100000001</v>
      </c>
      <c r="BD119">
        <v>5912.7</v>
      </c>
      <c r="BE119">
        <v>855.8</v>
      </c>
      <c r="BF119">
        <v>2150194</v>
      </c>
      <c r="BG119">
        <v>136306.5</v>
      </c>
      <c r="BH119">
        <v>27.2</v>
      </c>
      <c r="BI119">
        <v>55935487.700000003</v>
      </c>
      <c r="BJ119">
        <v>6219565.7999999998</v>
      </c>
      <c r="BK119">
        <v>62155053.5</v>
      </c>
      <c r="BL119">
        <v>0</v>
      </c>
      <c r="BM119">
        <v>31.88</v>
      </c>
      <c r="BN119">
        <v>4.04</v>
      </c>
      <c r="BO119">
        <v>0</v>
      </c>
      <c r="BP119">
        <v>35.92</v>
      </c>
      <c r="BQ119">
        <v>33.75</v>
      </c>
      <c r="BR119">
        <v>4.37</v>
      </c>
      <c r="BS119">
        <v>0</v>
      </c>
      <c r="BT119">
        <v>38.119999999999997</v>
      </c>
      <c r="BU119">
        <v>66250868</v>
      </c>
      <c r="BV119">
        <v>937454.8</v>
      </c>
      <c r="BW119">
        <v>396.1</v>
      </c>
      <c r="BX119">
        <v>101532.2</v>
      </c>
      <c r="BY119">
        <v>0</v>
      </c>
      <c r="BZ119">
        <v>0</v>
      </c>
      <c r="CA119">
        <v>47638332</v>
      </c>
      <c r="CB119">
        <v>0</v>
      </c>
      <c r="CC119">
        <v>0</v>
      </c>
      <c r="CD119">
        <v>77406.3</v>
      </c>
      <c r="CE119">
        <v>12848420</v>
      </c>
      <c r="CF119">
        <v>0</v>
      </c>
      <c r="CG119">
        <v>483292.1</v>
      </c>
      <c r="CH119">
        <v>0</v>
      </c>
      <c r="CI119">
        <v>4241067</v>
      </c>
      <c r="CJ119">
        <v>0</v>
      </c>
      <c r="CK119">
        <v>374.5</v>
      </c>
      <c r="CL119">
        <v>0</v>
      </c>
      <c r="CM119">
        <v>0</v>
      </c>
      <c r="CN119">
        <v>860048.5</v>
      </c>
      <c r="CO119">
        <v>0</v>
      </c>
      <c r="CP119">
        <v>0</v>
      </c>
      <c r="CQ119">
        <v>0.4</v>
      </c>
      <c r="CR119">
        <v>22.2</v>
      </c>
      <c r="CS119">
        <v>0</v>
      </c>
      <c r="CT119">
        <v>9493</v>
      </c>
      <c r="CU119">
        <v>0</v>
      </c>
      <c r="CV119">
        <v>0</v>
      </c>
      <c r="CW119">
        <v>52.1</v>
      </c>
      <c r="CX119">
        <v>1763</v>
      </c>
      <c r="CY119">
        <v>0</v>
      </c>
      <c r="CZ119">
        <v>4853.6000000000004</v>
      </c>
      <c r="DA119">
        <v>0</v>
      </c>
      <c r="DB119">
        <v>1141.4000000000001</v>
      </c>
      <c r="DC119">
        <v>0</v>
      </c>
      <c r="DD119">
        <v>5.9</v>
      </c>
      <c r="DE119">
        <v>0</v>
      </c>
      <c r="DF119">
        <v>0</v>
      </c>
      <c r="DG119">
        <v>398.7</v>
      </c>
      <c r="DH119">
        <v>0</v>
      </c>
      <c r="DI119">
        <v>0</v>
      </c>
      <c r="DJ119">
        <v>1.5</v>
      </c>
      <c r="DK119">
        <v>0</v>
      </c>
      <c r="DL119">
        <v>0</v>
      </c>
      <c r="DM119">
        <v>0</v>
      </c>
      <c r="DN119">
        <v>0</v>
      </c>
      <c r="DO119">
        <v>0</v>
      </c>
      <c r="DP119">
        <v>0</v>
      </c>
      <c r="DQ119">
        <v>0</v>
      </c>
    </row>
    <row r="120" spans="1:121" hidden="1">
      <c r="A120" t="s">
        <v>551</v>
      </c>
      <c r="B120">
        <v>2026</v>
      </c>
      <c r="C120">
        <v>99911080</v>
      </c>
      <c r="D120">
        <v>29508.6</v>
      </c>
      <c r="E120">
        <v>0</v>
      </c>
      <c r="F120">
        <v>720415</v>
      </c>
      <c r="G120">
        <v>100661005.09999999</v>
      </c>
      <c r="H120">
        <v>96318204.900000006</v>
      </c>
      <c r="I120">
        <v>99552912.900000006</v>
      </c>
      <c r="J120" s="156">
        <v>69200936</v>
      </c>
      <c r="K120" s="168">
        <v>30384822</v>
      </c>
      <c r="L120">
        <v>3.5900000000000001E-2</v>
      </c>
      <c r="M120">
        <v>5.3999999999999999E-2</v>
      </c>
      <c r="N120">
        <v>0.1507</v>
      </c>
      <c r="O120">
        <v>49781.25</v>
      </c>
      <c r="P120">
        <v>20870.3</v>
      </c>
      <c r="Q120">
        <v>0.09</v>
      </c>
      <c r="R120">
        <v>0.23</v>
      </c>
      <c r="S120">
        <v>827.2</v>
      </c>
      <c r="T120">
        <v>87.8</v>
      </c>
      <c r="U120">
        <v>12.71</v>
      </c>
      <c r="V120">
        <v>32.299999999999997</v>
      </c>
      <c r="W120">
        <v>2038.1</v>
      </c>
      <c r="X120">
        <v>0.41</v>
      </c>
      <c r="Y120">
        <v>833.3</v>
      </c>
      <c r="Z120">
        <v>93.1</v>
      </c>
      <c r="AA120">
        <v>926.3</v>
      </c>
      <c r="AB120">
        <v>697.5</v>
      </c>
      <c r="AC120">
        <v>72.400000000000006</v>
      </c>
      <c r="AD120">
        <v>10.47</v>
      </c>
      <c r="AE120">
        <v>29.3</v>
      </c>
      <c r="AF120">
        <v>1771.8</v>
      </c>
      <c r="AG120">
        <v>0.35</v>
      </c>
      <c r="AH120">
        <v>702.5</v>
      </c>
      <c r="AI120">
        <v>82.2</v>
      </c>
      <c r="AJ120">
        <v>784.7</v>
      </c>
      <c r="AK120">
        <v>298.5</v>
      </c>
      <c r="AL120">
        <v>15</v>
      </c>
      <c r="AM120">
        <v>2.0299999999999998</v>
      </c>
      <c r="AN120">
        <v>26.9</v>
      </c>
      <c r="AO120">
        <v>1254.2</v>
      </c>
      <c r="AP120">
        <v>0.14000000000000001</v>
      </c>
      <c r="AQ120">
        <v>299.5</v>
      </c>
      <c r="AR120">
        <v>64.3</v>
      </c>
      <c r="AS120">
        <v>363.8</v>
      </c>
      <c r="AT120">
        <v>754.1</v>
      </c>
      <c r="AU120">
        <v>60.1</v>
      </c>
      <c r="AV120">
        <v>8.6300000000000008</v>
      </c>
      <c r="AW120">
        <v>48.9</v>
      </c>
      <c r="AX120">
        <v>2385</v>
      </c>
      <c r="AY120">
        <v>0.43</v>
      </c>
      <c r="AZ120">
        <v>758.2</v>
      </c>
      <c r="BA120">
        <v>120.1</v>
      </c>
      <c r="BB120">
        <v>878.3</v>
      </c>
      <c r="BC120">
        <v>50617775.700000003</v>
      </c>
      <c r="BD120">
        <v>5374.7</v>
      </c>
      <c r="BE120">
        <v>777.7</v>
      </c>
      <c r="BF120">
        <v>1974316.3</v>
      </c>
      <c r="BG120">
        <v>124746</v>
      </c>
      <c r="BH120">
        <v>24.8</v>
      </c>
      <c r="BI120">
        <v>50990265.600000001</v>
      </c>
      <c r="BJ120">
        <v>5698527.5</v>
      </c>
      <c r="BK120">
        <v>56688793.100000001</v>
      </c>
      <c r="BL120">
        <v>0</v>
      </c>
      <c r="BM120">
        <v>30.15</v>
      </c>
      <c r="BN120">
        <v>9.9600000000000009</v>
      </c>
      <c r="BO120">
        <v>0</v>
      </c>
      <c r="BP120">
        <v>40.11</v>
      </c>
      <c r="BQ120">
        <v>31.93</v>
      </c>
      <c r="BR120">
        <v>10.75</v>
      </c>
      <c r="BS120">
        <v>0</v>
      </c>
      <c r="BT120">
        <v>42.68</v>
      </c>
      <c r="BU120">
        <v>61647456</v>
      </c>
      <c r="BV120">
        <v>1108092.1000000001</v>
      </c>
      <c r="BW120">
        <v>25072.5</v>
      </c>
      <c r="BX120">
        <v>100626.8</v>
      </c>
      <c r="BY120">
        <v>0</v>
      </c>
      <c r="BZ120">
        <v>0</v>
      </c>
      <c r="CA120">
        <v>43249624</v>
      </c>
      <c r="CB120">
        <v>0</v>
      </c>
      <c r="CC120">
        <v>0</v>
      </c>
      <c r="CD120">
        <v>123365.9</v>
      </c>
      <c r="CE120">
        <v>12534247</v>
      </c>
      <c r="CF120">
        <v>0</v>
      </c>
      <c r="CG120">
        <v>299121.2</v>
      </c>
      <c r="CH120">
        <v>0</v>
      </c>
      <c r="CI120">
        <v>4330474</v>
      </c>
      <c r="CJ120">
        <v>0</v>
      </c>
      <c r="CK120">
        <v>198.7</v>
      </c>
      <c r="CL120">
        <v>0</v>
      </c>
      <c r="CM120">
        <v>0</v>
      </c>
      <c r="CN120">
        <v>984726.2</v>
      </c>
      <c r="CO120">
        <v>0</v>
      </c>
      <c r="CP120">
        <v>0</v>
      </c>
      <c r="CQ120">
        <v>22.2</v>
      </c>
      <c r="CR120">
        <v>22.2</v>
      </c>
      <c r="CS120">
        <v>0</v>
      </c>
      <c r="CT120">
        <v>9493</v>
      </c>
      <c r="CU120">
        <v>0</v>
      </c>
      <c r="CV120">
        <v>0</v>
      </c>
      <c r="CW120">
        <v>83.2</v>
      </c>
      <c r="CX120">
        <v>1763</v>
      </c>
      <c r="CY120">
        <v>0</v>
      </c>
      <c r="CZ120">
        <v>4829.6000000000004</v>
      </c>
      <c r="DA120">
        <v>0</v>
      </c>
      <c r="DB120">
        <v>1158.4000000000001</v>
      </c>
      <c r="DC120">
        <v>0</v>
      </c>
      <c r="DD120">
        <v>5.9</v>
      </c>
      <c r="DE120">
        <v>0</v>
      </c>
      <c r="DF120">
        <v>0</v>
      </c>
      <c r="DG120">
        <v>457.5</v>
      </c>
      <c r="DH120">
        <v>0</v>
      </c>
      <c r="DI120">
        <v>0</v>
      </c>
      <c r="DJ120">
        <v>78.400000000000006</v>
      </c>
      <c r="DK120">
        <v>0</v>
      </c>
      <c r="DL120">
        <v>0</v>
      </c>
      <c r="DM120">
        <v>0</v>
      </c>
      <c r="DN120">
        <v>0</v>
      </c>
      <c r="DO120">
        <v>0</v>
      </c>
      <c r="DP120">
        <v>0</v>
      </c>
      <c r="DQ120">
        <v>0</v>
      </c>
    </row>
    <row r="121" spans="1:121" hidden="1">
      <c r="A121" t="s">
        <v>551</v>
      </c>
      <c r="B121">
        <v>2028</v>
      </c>
      <c r="C121">
        <v>101957690</v>
      </c>
      <c r="D121">
        <v>932196.5</v>
      </c>
      <c r="E121">
        <v>0</v>
      </c>
      <c r="F121">
        <v>925629.3</v>
      </c>
      <c r="G121">
        <v>103815515.3</v>
      </c>
      <c r="H121">
        <v>98291235.5</v>
      </c>
      <c r="I121">
        <v>100349311.59999999</v>
      </c>
      <c r="J121" s="156">
        <v>93760936</v>
      </c>
      <c r="K121" s="168">
        <v>44253170</v>
      </c>
      <c r="L121">
        <v>3.5900000000000001E-2</v>
      </c>
      <c r="M121">
        <v>5.3999999999999999E-2</v>
      </c>
      <c r="N121">
        <v>0.1507</v>
      </c>
      <c r="O121">
        <v>61433.2</v>
      </c>
      <c r="P121">
        <v>21458.9</v>
      </c>
      <c r="Q121">
        <v>0.16</v>
      </c>
      <c r="R121">
        <v>0.44</v>
      </c>
      <c r="S121">
        <v>740.7</v>
      </c>
      <c r="T121">
        <v>77.599999999999994</v>
      </c>
      <c r="U121">
        <v>11.22</v>
      </c>
      <c r="V121">
        <v>29.8</v>
      </c>
      <c r="W121">
        <v>1858.3</v>
      </c>
      <c r="X121">
        <v>0.36</v>
      </c>
      <c r="Y121">
        <v>746.1</v>
      </c>
      <c r="Z121">
        <v>85.3</v>
      </c>
      <c r="AA121">
        <v>831.4</v>
      </c>
      <c r="AB121">
        <v>481.3</v>
      </c>
      <c r="AC121">
        <v>48.5</v>
      </c>
      <c r="AD121">
        <v>6.99</v>
      </c>
      <c r="AE121">
        <v>21.9</v>
      </c>
      <c r="AF121">
        <v>1270.7</v>
      </c>
      <c r="AG121">
        <v>0.25</v>
      </c>
      <c r="AH121">
        <v>484.6</v>
      </c>
      <c r="AI121">
        <v>59.8</v>
      </c>
      <c r="AJ121">
        <v>544.4</v>
      </c>
      <c r="AK121">
        <v>289.5</v>
      </c>
      <c r="AL121">
        <v>5.9</v>
      </c>
      <c r="AM121">
        <v>0.61</v>
      </c>
      <c r="AN121">
        <v>33.799999999999997</v>
      </c>
      <c r="AO121">
        <v>1500</v>
      </c>
      <c r="AP121">
        <v>0.13</v>
      </c>
      <c r="AQ121">
        <v>289.8</v>
      </c>
      <c r="AR121">
        <v>78.599999999999994</v>
      </c>
      <c r="AS121">
        <v>368.4</v>
      </c>
      <c r="AT121">
        <v>669.7</v>
      </c>
      <c r="AU121">
        <v>49.4</v>
      </c>
      <c r="AV121">
        <v>7.04</v>
      </c>
      <c r="AW121">
        <v>47.2</v>
      </c>
      <c r="AX121">
        <v>2251</v>
      </c>
      <c r="AY121">
        <v>0.38</v>
      </c>
      <c r="AZ121">
        <v>673.1</v>
      </c>
      <c r="BA121">
        <v>114.4</v>
      </c>
      <c r="BB121">
        <v>787.4</v>
      </c>
      <c r="BC121">
        <v>39708159.200000003</v>
      </c>
      <c r="BD121">
        <v>4159.6000000000004</v>
      </c>
      <c r="BE121">
        <v>601.4</v>
      </c>
      <c r="BF121">
        <v>1600740.7</v>
      </c>
      <c r="BG121">
        <v>99656.2</v>
      </c>
      <c r="BH121">
        <v>19.399999999999999</v>
      </c>
      <c r="BI121">
        <v>39996285.299999997</v>
      </c>
      <c r="BJ121">
        <v>4575805.2</v>
      </c>
      <c r="BK121">
        <v>44572090.600000001</v>
      </c>
      <c r="BL121">
        <v>0</v>
      </c>
      <c r="BM121">
        <v>26.61</v>
      </c>
      <c r="BN121">
        <v>11.62</v>
      </c>
      <c r="BO121">
        <v>0</v>
      </c>
      <c r="BP121">
        <v>38.24</v>
      </c>
      <c r="BQ121">
        <v>28.25</v>
      </c>
      <c r="BR121">
        <v>12.62</v>
      </c>
      <c r="BS121">
        <v>0</v>
      </c>
      <c r="BT121">
        <v>40.869999999999997</v>
      </c>
      <c r="BU121">
        <v>54070388</v>
      </c>
      <c r="BV121">
        <v>3466203.5</v>
      </c>
      <c r="BW121">
        <v>794002.5</v>
      </c>
      <c r="BX121">
        <v>95675.3</v>
      </c>
      <c r="BY121">
        <v>0</v>
      </c>
      <c r="BZ121">
        <v>0</v>
      </c>
      <c r="CA121">
        <v>33657172</v>
      </c>
      <c r="CB121">
        <v>0</v>
      </c>
      <c r="CC121">
        <v>0</v>
      </c>
      <c r="CD121">
        <v>198972</v>
      </c>
      <c r="CE121">
        <v>11576212</v>
      </c>
      <c r="CF121">
        <v>0</v>
      </c>
      <c r="CG121">
        <v>186865.8</v>
      </c>
      <c r="CH121">
        <v>0</v>
      </c>
      <c r="CI121">
        <v>4294138</v>
      </c>
      <c r="CJ121">
        <v>0</v>
      </c>
      <c r="CK121">
        <v>118.5</v>
      </c>
      <c r="CL121">
        <v>0</v>
      </c>
      <c r="CM121">
        <v>0</v>
      </c>
      <c r="CN121">
        <v>3267231.8</v>
      </c>
      <c r="CO121">
        <v>0</v>
      </c>
      <c r="CP121">
        <v>0</v>
      </c>
      <c r="CQ121">
        <v>588.29999999999995</v>
      </c>
      <c r="CR121">
        <v>22.2</v>
      </c>
      <c r="CS121">
        <v>0</v>
      </c>
      <c r="CT121">
        <v>9359</v>
      </c>
      <c r="CU121">
        <v>0</v>
      </c>
      <c r="CV121">
        <v>0</v>
      </c>
      <c r="CW121">
        <v>134.4</v>
      </c>
      <c r="CX121">
        <v>1763</v>
      </c>
      <c r="CY121">
        <v>0</v>
      </c>
      <c r="CZ121">
        <v>4829.6000000000004</v>
      </c>
      <c r="DA121">
        <v>0</v>
      </c>
      <c r="DB121">
        <v>1158.4000000000001</v>
      </c>
      <c r="DC121">
        <v>0</v>
      </c>
      <c r="DD121">
        <v>5.9</v>
      </c>
      <c r="DE121">
        <v>0</v>
      </c>
      <c r="DF121">
        <v>0</v>
      </c>
      <c r="DG121">
        <v>1463.9</v>
      </c>
      <c r="DH121">
        <v>0</v>
      </c>
      <c r="DI121">
        <v>0</v>
      </c>
      <c r="DJ121">
        <v>2305.3000000000002</v>
      </c>
      <c r="DK121">
        <v>0</v>
      </c>
      <c r="DL121">
        <v>0</v>
      </c>
      <c r="DM121">
        <v>0</v>
      </c>
      <c r="DN121">
        <v>0</v>
      </c>
      <c r="DO121">
        <v>0</v>
      </c>
      <c r="DP121">
        <v>0</v>
      </c>
      <c r="DQ121">
        <v>0</v>
      </c>
    </row>
    <row r="122" spans="1:121" hidden="1">
      <c r="A122" t="s">
        <v>551</v>
      </c>
      <c r="B122">
        <v>2030</v>
      </c>
      <c r="C122">
        <v>104318510</v>
      </c>
      <c r="D122">
        <v>2386805</v>
      </c>
      <c r="E122">
        <v>0</v>
      </c>
      <c r="F122">
        <v>1103184.2</v>
      </c>
      <c r="G122">
        <v>107808499.5</v>
      </c>
      <c r="H122">
        <v>100567192.3</v>
      </c>
      <c r="I122">
        <v>102253988.90000001</v>
      </c>
      <c r="J122" s="156">
        <v>108079896</v>
      </c>
      <c r="K122" s="168">
        <v>53404910</v>
      </c>
      <c r="L122">
        <v>3.5900000000000001E-2</v>
      </c>
      <c r="M122">
        <v>5.3999999999999999E-2</v>
      </c>
      <c r="N122">
        <v>0.1507</v>
      </c>
      <c r="O122">
        <v>70416.22</v>
      </c>
      <c r="P122">
        <v>22173.1</v>
      </c>
      <c r="Q122">
        <v>0.22</v>
      </c>
      <c r="R122">
        <v>0.56000000000000005</v>
      </c>
      <c r="S122">
        <v>677.7</v>
      </c>
      <c r="T122">
        <v>70.599999999999994</v>
      </c>
      <c r="U122">
        <v>10.210000000000001</v>
      </c>
      <c r="V122">
        <v>27.6</v>
      </c>
      <c r="W122">
        <v>1711.6</v>
      </c>
      <c r="X122">
        <v>0.33</v>
      </c>
      <c r="Y122">
        <v>682.6</v>
      </c>
      <c r="Z122">
        <v>78.7</v>
      </c>
      <c r="AA122">
        <v>761.3</v>
      </c>
      <c r="AB122">
        <v>381.6</v>
      </c>
      <c r="AC122">
        <v>38.299999999999997</v>
      </c>
      <c r="AD122">
        <v>5.51</v>
      </c>
      <c r="AE122">
        <v>17.600000000000001</v>
      </c>
      <c r="AF122">
        <v>1013.6</v>
      </c>
      <c r="AG122">
        <v>0.2</v>
      </c>
      <c r="AH122">
        <v>384.3</v>
      </c>
      <c r="AI122">
        <v>47.8</v>
      </c>
      <c r="AJ122">
        <v>432.1</v>
      </c>
      <c r="AK122">
        <v>346.7</v>
      </c>
      <c r="AL122">
        <v>12.8</v>
      </c>
      <c r="AM122">
        <v>1.62</v>
      </c>
      <c r="AN122">
        <v>35.299999999999997</v>
      </c>
      <c r="AO122">
        <v>1613.8</v>
      </c>
      <c r="AP122">
        <v>0.16</v>
      </c>
      <c r="AQ122">
        <v>347.5</v>
      </c>
      <c r="AR122">
        <v>83.4</v>
      </c>
      <c r="AS122">
        <v>430.9</v>
      </c>
      <c r="AT122">
        <v>633.6</v>
      </c>
      <c r="AU122">
        <v>47.1</v>
      </c>
      <c r="AV122">
        <v>6.68</v>
      </c>
      <c r="AW122">
        <v>43.9</v>
      </c>
      <c r="AX122">
        <v>2154.9</v>
      </c>
      <c r="AY122">
        <v>0.34</v>
      </c>
      <c r="AZ122">
        <v>636.79999999999995</v>
      </c>
      <c r="BA122">
        <v>108.2</v>
      </c>
      <c r="BB122">
        <v>745.1</v>
      </c>
      <c r="BC122">
        <v>35495954.399999999</v>
      </c>
      <c r="BD122">
        <v>3699.2</v>
      </c>
      <c r="BE122">
        <v>534.6</v>
      </c>
      <c r="BF122">
        <v>1448482.5</v>
      </c>
      <c r="BG122">
        <v>89691.5</v>
      </c>
      <c r="BH122">
        <v>17.399999999999999</v>
      </c>
      <c r="BI122">
        <v>35752138.5</v>
      </c>
      <c r="BJ122">
        <v>4126032.5</v>
      </c>
      <c r="BK122">
        <v>39878171</v>
      </c>
      <c r="BL122">
        <v>0</v>
      </c>
      <c r="BM122">
        <v>25.13</v>
      </c>
      <c r="BN122">
        <v>13.14</v>
      </c>
      <c r="BO122">
        <v>0</v>
      </c>
      <c r="BP122">
        <v>38.270000000000003</v>
      </c>
      <c r="BQ122">
        <v>26.81</v>
      </c>
      <c r="BR122">
        <v>14.47</v>
      </c>
      <c r="BS122">
        <v>0</v>
      </c>
      <c r="BT122">
        <v>41.27</v>
      </c>
      <c r="BU122">
        <v>52889444</v>
      </c>
      <c r="BV122">
        <v>5554510.5</v>
      </c>
      <c r="BW122">
        <v>2029706.4</v>
      </c>
      <c r="BX122">
        <v>92533.7</v>
      </c>
      <c r="BY122">
        <v>0</v>
      </c>
      <c r="BZ122">
        <v>0</v>
      </c>
      <c r="CA122">
        <v>29884892</v>
      </c>
      <c r="CB122">
        <v>0</v>
      </c>
      <c r="CC122">
        <v>0</v>
      </c>
      <c r="CD122">
        <v>322353</v>
      </c>
      <c r="CE122">
        <v>10936325</v>
      </c>
      <c r="CF122">
        <v>0</v>
      </c>
      <c r="CG122">
        <v>169979.5</v>
      </c>
      <c r="CH122">
        <v>0</v>
      </c>
      <c r="CI122">
        <v>4221495.5</v>
      </c>
      <c r="CJ122">
        <v>0</v>
      </c>
      <c r="CK122">
        <v>0</v>
      </c>
      <c r="CL122">
        <v>0</v>
      </c>
      <c r="CM122">
        <v>0</v>
      </c>
      <c r="CN122">
        <v>5232157.5</v>
      </c>
      <c r="CO122">
        <v>0</v>
      </c>
      <c r="CP122">
        <v>0</v>
      </c>
      <c r="CQ122">
        <v>1770.3</v>
      </c>
      <c r="CR122">
        <v>22.2</v>
      </c>
      <c r="CS122">
        <v>0</v>
      </c>
      <c r="CT122">
        <v>9359</v>
      </c>
      <c r="CU122">
        <v>0</v>
      </c>
      <c r="CV122">
        <v>0</v>
      </c>
      <c r="CW122">
        <v>217.9</v>
      </c>
      <c r="CX122">
        <v>1763</v>
      </c>
      <c r="CY122">
        <v>0</v>
      </c>
      <c r="CZ122">
        <v>4917.1000000000004</v>
      </c>
      <c r="DA122">
        <v>0</v>
      </c>
      <c r="DB122">
        <v>1158.4000000000001</v>
      </c>
      <c r="DC122">
        <v>0</v>
      </c>
      <c r="DD122">
        <v>0</v>
      </c>
      <c r="DE122">
        <v>0</v>
      </c>
      <c r="DF122">
        <v>0</v>
      </c>
      <c r="DG122">
        <v>2327</v>
      </c>
      <c r="DH122">
        <v>0</v>
      </c>
      <c r="DI122">
        <v>0</v>
      </c>
      <c r="DJ122">
        <v>5743.2</v>
      </c>
      <c r="DK122">
        <v>0</v>
      </c>
      <c r="DL122">
        <v>0</v>
      </c>
      <c r="DM122">
        <v>0</v>
      </c>
      <c r="DN122">
        <v>0</v>
      </c>
      <c r="DO122">
        <v>0</v>
      </c>
      <c r="DP122">
        <v>0</v>
      </c>
      <c r="DQ122">
        <v>0</v>
      </c>
    </row>
    <row r="123" spans="1:121" hidden="1">
      <c r="A123" t="s">
        <v>551</v>
      </c>
      <c r="B123">
        <v>2035</v>
      </c>
      <c r="C123">
        <v>110454770</v>
      </c>
      <c r="D123">
        <v>4380916</v>
      </c>
      <c r="E123">
        <v>0</v>
      </c>
      <c r="F123">
        <v>1167652.8</v>
      </c>
      <c r="G123">
        <v>116003339.8</v>
      </c>
      <c r="H123">
        <v>106482897.09999999</v>
      </c>
      <c r="I123">
        <v>104962696.3</v>
      </c>
      <c r="J123" s="156">
        <v>120720360</v>
      </c>
      <c r="K123" s="168">
        <v>56116140</v>
      </c>
      <c r="L123">
        <v>3.5900000000000001E-2</v>
      </c>
      <c r="M123">
        <v>5.3999999999999999E-2</v>
      </c>
      <c r="N123">
        <v>0.15060000000000001</v>
      </c>
      <c r="O123">
        <v>87096.13</v>
      </c>
      <c r="P123">
        <v>24086.5</v>
      </c>
      <c r="Q123">
        <v>0.37</v>
      </c>
      <c r="R123">
        <v>0.66</v>
      </c>
      <c r="S123">
        <v>537.5</v>
      </c>
      <c r="T123">
        <v>55.1</v>
      </c>
      <c r="U123">
        <v>7.95</v>
      </c>
      <c r="V123">
        <v>22.8</v>
      </c>
      <c r="W123">
        <v>1387.1</v>
      </c>
      <c r="X123">
        <v>0.26</v>
      </c>
      <c r="Y123">
        <v>541.29999999999995</v>
      </c>
      <c r="Z123">
        <v>64.2</v>
      </c>
      <c r="AA123">
        <v>605.5</v>
      </c>
      <c r="AB123">
        <v>279.60000000000002</v>
      </c>
      <c r="AC123">
        <v>27</v>
      </c>
      <c r="AD123">
        <v>3.88</v>
      </c>
      <c r="AE123">
        <v>14</v>
      </c>
      <c r="AF123">
        <v>776</v>
      </c>
      <c r="AG123">
        <v>0.15</v>
      </c>
      <c r="AH123">
        <v>281.39999999999998</v>
      </c>
      <c r="AI123">
        <v>37.1</v>
      </c>
      <c r="AJ123">
        <v>318.5</v>
      </c>
      <c r="AK123">
        <v>395.8</v>
      </c>
      <c r="AL123">
        <v>21.6</v>
      </c>
      <c r="AM123">
        <v>2.94</v>
      </c>
      <c r="AN123">
        <v>34</v>
      </c>
      <c r="AO123">
        <v>1620.3</v>
      </c>
      <c r="AP123">
        <v>0.18</v>
      </c>
      <c r="AQ123">
        <v>397.3</v>
      </c>
      <c r="AR123">
        <v>82.3</v>
      </c>
      <c r="AS123">
        <v>479.6</v>
      </c>
      <c r="AT123">
        <v>583.9</v>
      </c>
      <c r="AU123">
        <v>42.2</v>
      </c>
      <c r="AV123">
        <v>5.96</v>
      </c>
      <c r="AW123">
        <v>41.7</v>
      </c>
      <c r="AX123">
        <v>2025.1</v>
      </c>
      <c r="AY123">
        <v>0.31</v>
      </c>
      <c r="AZ123">
        <v>586.79999999999995</v>
      </c>
      <c r="BA123">
        <v>102.1</v>
      </c>
      <c r="BB123">
        <v>688.9</v>
      </c>
      <c r="BC123">
        <v>27153452.600000001</v>
      </c>
      <c r="BD123">
        <v>2782</v>
      </c>
      <c r="BE123">
        <v>401.6</v>
      </c>
      <c r="BF123">
        <v>1151919.3999999999</v>
      </c>
      <c r="BG123">
        <v>70125.2</v>
      </c>
      <c r="BH123">
        <v>13.3</v>
      </c>
      <c r="BI123">
        <v>27345988.399999999</v>
      </c>
      <c r="BJ123">
        <v>3245270.9</v>
      </c>
      <c r="BK123">
        <v>30591259.300000001</v>
      </c>
      <c r="BL123">
        <v>0</v>
      </c>
      <c r="BM123">
        <v>22.8</v>
      </c>
      <c r="BN123">
        <v>16.03</v>
      </c>
      <c r="BO123">
        <v>0</v>
      </c>
      <c r="BP123">
        <v>38.83</v>
      </c>
      <c r="BQ123">
        <v>24.48</v>
      </c>
      <c r="BR123">
        <v>17.940000000000001</v>
      </c>
      <c r="BS123">
        <v>0</v>
      </c>
      <c r="BT123">
        <v>42.42</v>
      </c>
      <c r="BU123">
        <v>51105380</v>
      </c>
      <c r="BV123">
        <v>11040644</v>
      </c>
      <c r="BW123">
        <v>3738334.5</v>
      </c>
      <c r="BX123">
        <v>89096.9</v>
      </c>
      <c r="BY123">
        <v>0</v>
      </c>
      <c r="BZ123">
        <v>0</v>
      </c>
      <c r="CA123">
        <v>22471350</v>
      </c>
      <c r="CB123">
        <v>0</v>
      </c>
      <c r="CC123">
        <v>0</v>
      </c>
      <c r="CD123">
        <v>788874.6</v>
      </c>
      <c r="CE123">
        <v>9140319</v>
      </c>
      <c r="CF123">
        <v>0</v>
      </c>
      <c r="CG123">
        <v>531401.1</v>
      </c>
      <c r="CH123">
        <v>0</v>
      </c>
      <c r="CI123">
        <v>4094235.5</v>
      </c>
      <c r="CJ123">
        <v>0</v>
      </c>
      <c r="CK123">
        <v>0</v>
      </c>
      <c r="CL123">
        <v>0</v>
      </c>
      <c r="CM123">
        <v>0</v>
      </c>
      <c r="CN123">
        <v>10251769</v>
      </c>
      <c r="CO123">
        <v>0</v>
      </c>
      <c r="CP123">
        <v>0</v>
      </c>
      <c r="CQ123">
        <v>2714.2</v>
      </c>
      <c r="CR123">
        <v>22.2</v>
      </c>
      <c r="CS123">
        <v>0</v>
      </c>
      <c r="CT123">
        <v>8287</v>
      </c>
      <c r="CU123">
        <v>0</v>
      </c>
      <c r="CV123">
        <v>0</v>
      </c>
      <c r="CW123">
        <v>534.1</v>
      </c>
      <c r="CX123">
        <v>1763</v>
      </c>
      <c r="CY123">
        <v>0</v>
      </c>
      <c r="CZ123">
        <v>8310.4</v>
      </c>
      <c r="DA123">
        <v>0</v>
      </c>
      <c r="DB123">
        <v>1158.4000000000001</v>
      </c>
      <c r="DC123">
        <v>0</v>
      </c>
      <c r="DD123">
        <v>0</v>
      </c>
      <c r="DE123">
        <v>0</v>
      </c>
      <c r="DF123">
        <v>0</v>
      </c>
      <c r="DG123">
        <v>4526.8999999999996</v>
      </c>
      <c r="DH123">
        <v>0</v>
      </c>
      <c r="DI123">
        <v>0</v>
      </c>
      <c r="DJ123">
        <v>11391.9</v>
      </c>
      <c r="DK123">
        <v>0</v>
      </c>
      <c r="DL123">
        <v>0</v>
      </c>
      <c r="DM123">
        <v>0</v>
      </c>
      <c r="DN123">
        <v>0</v>
      </c>
      <c r="DO123">
        <v>0</v>
      </c>
      <c r="DP123">
        <v>0</v>
      </c>
      <c r="DQ123">
        <v>0</v>
      </c>
    </row>
    <row r="124" spans="1:121" hidden="1">
      <c r="A124" t="s">
        <v>551</v>
      </c>
      <c r="B124">
        <v>2040</v>
      </c>
      <c r="C124">
        <v>117403800</v>
      </c>
      <c r="D124">
        <v>8324238.5</v>
      </c>
      <c r="E124">
        <v>0</v>
      </c>
      <c r="F124">
        <v>1253361.3</v>
      </c>
      <c r="G124">
        <v>126981406</v>
      </c>
      <c r="H124">
        <v>113182146.8</v>
      </c>
      <c r="I124">
        <v>100064029</v>
      </c>
      <c r="J124" s="156">
        <v>123849300</v>
      </c>
      <c r="K124" s="168">
        <v>61128268</v>
      </c>
      <c r="L124">
        <v>3.5900000000000001E-2</v>
      </c>
      <c r="M124">
        <v>5.3999999999999999E-2</v>
      </c>
      <c r="N124">
        <v>0.15060000000000001</v>
      </c>
      <c r="O124">
        <v>82869.929999999993</v>
      </c>
      <c r="P124">
        <v>26153.3</v>
      </c>
      <c r="Q124">
        <v>0.6</v>
      </c>
      <c r="R124">
        <v>0.74</v>
      </c>
      <c r="S124">
        <v>334.3</v>
      </c>
      <c r="T124">
        <v>33.5</v>
      </c>
      <c r="U124">
        <v>4.83</v>
      </c>
      <c r="V124">
        <v>14.8</v>
      </c>
      <c r="W124">
        <v>886.1</v>
      </c>
      <c r="X124">
        <v>0.16</v>
      </c>
      <c r="Y124">
        <v>336.6</v>
      </c>
      <c r="Z124">
        <v>41.3</v>
      </c>
      <c r="AA124">
        <v>377.9</v>
      </c>
      <c r="AB124">
        <v>202.2</v>
      </c>
      <c r="AC124">
        <v>18.7</v>
      </c>
      <c r="AD124">
        <v>2.69</v>
      </c>
      <c r="AE124">
        <v>10.9</v>
      </c>
      <c r="AF124">
        <v>585.5</v>
      </c>
      <c r="AG124">
        <v>0.11</v>
      </c>
      <c r="AH124">
        <v>203.5</v>
      </c>
      <c r="AI124">
        <v>28.3</v>
      </c>
      <c r="AJ124">
        <v>231.8</v>
      </c>
      <c r="AK124">
        <v>399.6</v>
      </c>
      <c r="AL124">
        <v>26.7</v>
      </c>
      <c r="AM124">
        <v>3.71</v>
      </c>
      <c r="AN124">
        <v>30</v>
      </c>
      <c r="AO124">
        <v>1481.4</v>
      </c>
      <c r="AP124">
        <v>0.19</v>
      </c>
      <c r="AQ124">
        <v>401.4</v>
      </c>
      <c r="AR124">
        <v>74.2</v>
      </c>
      <c r="AS124">
        <v>475.5</v>
      </c>
      <c r="AT124">
        <v>515.70000000000005</v>
      </c>
      <c r="AU124">
        <v>34.5</v>
      </c>
      <c r="AV124">
        <v>4.83</v>
      </c>
      <c r="AW124">
        <v>39.4</v>
      </c>
      <c r="AX124">
        <v>1883</v>
      </c>
      <c r="AY124">
        <v>0.27</v>
      </c>
      <c r="AZ124">
        <v>518.1</v>
      </c>
      <c r="BA124">
        <v>95.6</v>
      </c>
      <c r="BB124">
        <v>613.6</v>
      </c>
      <c r="BC124">
        <v>21067869.699999999</v>
      </c>
      <c r="BD124">
        <v>2111.1999999999998</v>
      </c>
      <c r="BE124">
        <v>304.3</v>
      </c>
      <c r="BF124">
        <v>936974.3</v>
      </c>
      <c r="BG124">
        <v>55907.7</v>
      </c>
      <c r="BH124">
        <v>10.3</v>
      </c>
      <c r="BI124">
        <v>21213849.199999999</v>
      </c>
      <c r="BJ124">
        <v>2605826</v>
      </c>
      <c r="BK124">
        <v>23819675.300000001</v>
      </c>
      <c r="BL124">
        <v>0</v>
      </c>
      <c r="BM124">
        <v>20.07</v>
      </c>
      <c r="BN124">
        <v>14.85</v>
      </c>
      <c r="BO124">
        <v>0</v>
      </c>
      <c r="BP124">
        <v>34.92</v>
      </c>
      <c r="BQ124">
        <v>21.92</v>
      </c>
      <c r="BR124">
        <v>17.12</v>
      </c>
      <c r="BS124">
        <v>0</v>
      </c>
      <c r="BT124">
        <v>39.04</v>
      </c>
      <c r="BU124">
        <v>63957704</v>
      </c>
      <c r="BV124">
        <v>26917380</v>
      </c>
      <c r="BW124">
        <v>7144313</v>
      </c>
      <c r="BX124">
        <v>80366.100000000006</v>
      </c>
      <c r="BY124">
        <v>0</v>
      </c>
      <c r="BZ124">
        <v>0</v>
      </c>
      <c r="CA124">
        <v>17127970</v>
      </c>
      <c r="CB124">
        <v>0</v>
      </c>
      <c r="CC124">
        <v>0</v>
      </c>
      <c r="CD124">
        <v>1394613.2</v>
      </c>
      <c r="CE124">
        <v>8220433</v>
      </c>
      <c r="CF124">
        <v>0</v>
      </c>
      <c r="CG124">
        <v>535889.5</v>
      </c>
      <c r="CH124">
        <v>0</v>
      </c>
      <c r="CI124">
        <v>3931351.5</v>
      </c>
      <c r="CJ124">
        <v>0</v>
      </c>
      <c r="CK124">
        <v>0</v>
      </c>
      <c r="CL124">
        <v>0</v>
      </c>
      <c r="CM124">
        <v>0</v>
      </c>
      <c r="CN124">
        <v>25522764</v>
      </c>
      <c r="CO124">
        <v>0</v>
      </c>
      <c r="CP124">
        <v>0</v>
      </c>
      <c r="CQ124">
        <v>4065.4</v>
      </c>
      <c r="CR124">
        <v>22.2</v>
      </c>
      <c r="CS124">
        <v>0</v>
      </c>
      <c r="CT124">
        <v>8171</v>
      </c>
      <c r="CU124">
        <v>0</v>
      </c>
      <c r="CV124">
        <v>0</v>
      </c>
      <c r="CW124">
        <v>953.2</v>
      </c>
      <c r="CX124">
        <v>1763</v>
      </c>
      <c r="CY124">
        <v>0</v>
      </c>
      <c r="CZ124">
        <v>8310.4</v>
      </c>
      <c r="DA124">
        <v>0</v>
      </c>
      <c r="DB124">
        <v>1158.4000000000001</v>
      </c>
      <c r="DC124">
        <v>0</v>
      </c>
      <c r="DD124">
        <v>0</v>
      </c>
      <c r="DE124">
        <v>0</v>
      </c>
      <c r="DF124">
        <v>0</v>
      </c>
      <c r="DG124">
        <v>11012.6</v>
      </c>
      <c r="DH124">
        <v>0</v>
      </c>
      <c r="DI124">
        <v>0</v>
      </c>
      <c r="DJ124">
        <v>21926.3</v>
      </c>
      <c r="DK124">
        <v>0</v>
      </c>
      <c r="DL124">
        <v>0</v>
      </c>
      <c r="DM124">
        <v>0</v>
      </c>
      <c r="DN124">
        <v>0</v>
      </c>
      <c r="DO124">
        <v>0</v>
      </c>
      <c r="DP124">
        <v>0</v>
      </c>
      <c r="DQ124">
        <v>0</v>
      </c>
    </row>
    <row r="125" spans="1:121" hidden="1">
      <c r="A125" t="s">
        <v>551</v>
      </c>
      <c r="B125">
        <v>2045</v>
      </c>
      <c r="C125">
        <v>123356980</v>
      </c>
      <c r="D125">
        <v>6325693.5</v>
      </c>
      <c r="E125">
        <v>0</v>
      </c>
      <c r="F125">
        <v>1213802.7</v>
      </c>
      <c r="G125">
        <v>130896468.5</v>
      </c>
      <c r="H125">
        <v>118921284.7</v>
      </c>
      <c r="I125">
        <v>102064179.09999999</v>
      </c>
      <c r="J125" s="156">
        <v>125166616</v>
      </c>
      <c r="K125" s="168">
        <v>60150490</v>
      </c>
      <c r="L125">
        <v>3.5900000000000001E-2</v>
      </c>
      <c r="M125">
        <v>5.3999999999999999E-2</v>
      </c>
      <c r="N125">
        <v>0.15060000000000001</v>
      </c>
      <c r="O125">
        <v>84813.28</v>
      </c>
      <c r="P125">
        <v>27781.3</v>
      </c>
      <c r="Q125">
        <v>0.57999999999999996</v>
      </c>
      <c r="R125">
        <v>0.74</v>
      </c>
      <c r="S125">
        <v>343.5</v>
      </c>
      <c r="T125">
        <v>34.200000000000003</v>
      </c>
      <c r="U125">
        <v>4.93</v>
      </c>
      <c r="V125">
        <v>15.5</v>
      </c>
      <c r="W125">
        <v>918.5</v>
      </c>
      <c r="X125">
        <v>0.17</v>
      </c>
      <c r="Y125">
        <v>345.8</v>
      </c>
      <c r="Z125">
        <v>42.9</v>
      </c>
      <c r="AA125">
        <v>388.7</v>
      </c>
      <c r="AB125">
        <v>200.5</v>
      </c>
      <c r="AC125">
        <v>18.399999999999999</v>
      </c>
      <c r="AD125">
        <v>2.63</v>
      </c>
      <c r="AE125">
        <v>10.8</v>
      </c>
      <c r="AF125">
        <v>587.20000000000005</v>
      </c>
      <c r="AG125">
        <v>0.1</v>
      </c>
      <c r="AH125">
        <v>201.8</v>
      </c>
      <c r="AI125">
        <v>28.3</v>
      </c>
      <c r="AJ125">
        <v>230.1</v>
      </c>
      <c r="AK125">
        <v>371.4</v>
      </c>
      <c r="AL125">
        <v>23.3</v>
      </c>
      <c r="AM125">
        <v>3.22</v>
      </c>
      <c r="AN125">
        <v>29.7</v>
      </c>
      <c r="AO125">
        <v>1426.2</v>
      </c>
      <c r="AP125">
        <v>0.19</v>
      </c>
      <c r="AQ125">
        <v>373</v>
      </c>
      <c r="AR125">
        <v>72.2</v>
      </c>
      <c r="AS125">
        <v>445.2</v>
      </c>
      <c r="AT125">
        <v>508.1</v>
      </c>
      <c r="AU125">
        <v>34.200000000000003</v>
      </c>
      <c r="AV125">
        <v>4.78</v>
      </c>
      <c r="AW125">
        <v>38.9</v>
      </c>
      <c r="AX125">
        <v>1855.4</v>
      </c>
      <c r="AY125">
        <v>0.26</v>
      </c>
      <c r="AZ125">
        <v>510.4</v>
      </c>
      <c r="BA125">
        <v>94.3</v>
      </c>
      <c r="BB125">
        <v>604.70000000000005</v>
      </c>
      <c r="BC125">
        <v>22182773.899999999</v>
      </c>
      <c r="BD125">
        <v>2205.8000000000002</v>
      </c>
      <c r="BE125">
        <v>317.7</v>
      </c>
      <c r="BF125">
        <v>1001901.2</v>
      </c>
      <c r="BG125">
        <v>59408</v>
      </c>
      <c r="BH125">
        <v>10.8</v>
      </c>
      <c r="BI125">
        <v>22335247.100000001</v>
      </c>
      <c r="BJ125">
        <v>2775206.7</v>
      </c>
      <c r="BK125">
        <v>25110453.899999999</v>
      </c>
      <c r="BL125">
        <v>0</v>
      </c>
      <c r="BM125">
        <v>19.46</v>
      </c>
      <c r="BN125">
        <v>15.61</v>
      </c>
      <c r="BO125">
        <v>0</v>
      </c>
      <c r="BP125">
        <v>35.07</v>
      </c>
      <c r="BQ125">
        <v>21.1</v>
      </c>
      <c r="BR125">
        <v>17.66</v>
      </c>
      <c r="BS125">
        <v>0</v>
      </c>
      <c r="BT125">
        <v>38.76</v>
      </c>
      <c r="BU125">
        <v>65567540</v>
      </c>
      <c r="BV125">
        <v>28832292</v>
      </c>
      <c r="BW125">
        <v>5354158.5</v>
      </c>
      <c r="BX125">
        <v>77955.3</v>
      </c>
      <c r="BY125">
        <v>0</v>
      </c>
      <c r="BZ125">
        <v>0</v>
      </c>
      <c r="CA125">
        <v>17830432</v>
      </c>
      <c r="CB125">
        <v>0</v>
      </c>
      <c r="CC125">
        <v>0</v>
      </c>
      <c r="CD125">
        <v>2121439</v>
      </c>
      <c r="CE125">
        <v>8959122</v>
      </c>
      <c r="CF125">
        <v>0</v>
      </c>
      <c r="CG125">
        <v>696350.4</v>
      </c>
      <c r="CH125">
        <v>0</v>
      </c>
      <c r="CI125">
        <v>3817232.8</v>
      </c>
      <c r="CJ125">
        <v>0</v>
      </c>
      <c r="CK125">
        <v>0</v>
      </c>
      <c r="CL125">
        <v>0</v>
      </c>
      <c r="CM125">
        <v>0</v>
      </c>
      <c r="CN125">
        <v>26699524</v>
      </c>
      <c r="CO125">
        <v>11326.4</v>
      </c>
      <c r="CP125">
        <v>0</v>
      </c>
      <c r="CQ125">
        <v>2535.9</v>
      </c>
      <c r="CR125">
        <v>22.2</v>
      </c>
      <c r="CS125">
        <v>0</v>
      </c>
      <c r="CT125">
        <v>7946</v>
      </c>
      <c r="CU125">
        <v>0</v>
      </c>
      <c r="CV125">
        <v>0</v>
      </c>
      <c r="CW125">
        <v>1470.5</v>
      </c>
      <c r="CX125">
        <v>1763</v>
      </c>
      <c r="CY125">
        <v>0</v>
      </c>
      <c r="CZ125">
        <v>10845.5</v>
      </c>
      <c r="DA125">
        <v>0</v>
      </c>
      <c r="DB125">
        <v>1158.4000000000001</v>
      </c>
      <c r="DC125">
        <v>0</v>
      </c>
      <c r="DD125">
        <v>0</v>
      </c>
      <c r="DE125">
        <v>0</v>
      </c>
      <c r="DF125">
        <v>0</v>
      </c>
      <c r="DG125">
        <v>11819.1</v>
      </c>
      <c r="DH125">
        <v>0</v>
      </c>
      <c r="DI125">
        <v>3.2</v>
      </c>
      <c r="DJ125">
        <v>17395</v>
      </c>
      <c r="DK125">
        <v>0</v>
      </c>
      <c r="DL125">
        <v>0</v>
      </c>
      <c r="DM125">
        <v>0</v>
      </c>
      <c r="DN125">
        <v>0</v>
      </c>
      <c r="DO125">
        <v>0</v>
      </c>
      <c r="DP125">
        <v>0</v>
      </c>
      <c r="DQ125">
        <v>0</v>
      </c>
    </row>
    <row r="126" spans="1:121" hidden="1">
      <c r="A126" t="s">
        <v>551</v>
      </c>
      <c r="B126">
        <v>2050</v>
      </c>
      <c r="C126">
        <v>128869140</v>
      </c>
      <c r="D126">
        <v>5120868</v>
      </c>
      <c r="E126">
        <v>0</v>
      </c>
      <c r="F126">
        <v>1248624.3</v>
      </c>
      <c r="G126">
        <v>135238629.90000001</v>
      </c>
      <c r="H126">
        <v>124235209</v>
      </c>
      <c r="I126">
        <v>105322419.8</v>
      </c>
      <c r="J126" s="156">
        <v>131823830</v>
      </c>
      <c r="K126" s="168">
        <v>60594680</v>
      </c>
      <c r="L126">
        <v>3.5900000000000001E-2</v>
      </c>
      <c r="M126">
        <v>5.3999999999999999E-2</v>
      </c>
      <c r="N126">
        <v>0.15079999999999999</v>
      </c>
      <c r="O126">
        <v>83874.850000000006</v>
      </c>
      <c r="P126">
        <v>29117.1</v>
      </c>
      <c r="Q126">
        <v>0.6</v>
      </c>
      <c r="R126">
        <v>0.74</v>
      </c>
      <c r="S126">
        <v>316.60000000000002</v>
      </c>
      <c r="T126">
        <v>30.5</v>
      </c>
      <c r="U126">
        <v>4.38</v>
      </c>
      <c r="V126">
        <v>15.2</v>
      </c>
      <c r="W126">
        <v>880.6</v>
      </c>
      <c r="X126">
        <v>0.15</v>
      </c>
      <c r="Y126">
        <v>318.7</v>
      </c>
      <c r="Z126">
        <v>41.5</v>
      </c>
      <c r="AA126">
        <v>360.3</v>
      </c>
      <c r="AB126">
        <v>189.4</v>
      </c>
      <c r="AC126">
        <v>16.5</v>
      </c>
      <c r="AD126">
        <v>2.36</v>
      </c>
      <c r="AE126">
        <v>10.9</v>
      </c>
      <c r="AF126">
        <v>580.29999999999995</v>
      </c>
      <c r="AG126">
        <v>0.1</v>
      </c>
      <c r="AH126">
        <v>190.5</v>
      </c>
      <c r="AI126">
        <v>28.2</v>
      </c>
      <c r="AJ126">
        <v>218.7</v>
      </c>
      <c r="AK126">
        <v>339.6</v>
      </c>
      <c r="AL126">
        <v>19</v>
      </c>
      <c r="AM126">
        <v>2.59</v>
      </c>
      <c r="AN126">
        <v>29.5</v>
      </c>
      <c r="AO126">
        <v>1377.6</v>
      </c>
      <c r="AP126">
        <v>0.17</v>
      </c>
      <c r="AQ126">
        <v>340.8</v>
      </c>
      <c r="AR126">
        <v>70.599999999999994</v>
      </c>
      <c r="AS126">
        <v>411.4</v>
      </c>
      <c r="AT126">
        <v>493.9</v>
      </c>
      <c r="AU126">
        <v>29</v>
      </c>
      <c r="AV126">
        <v>4</v>
      </c>
      <c r="AW126">
        <v>41.2</v>
      </c>
      <c r="AX126">
        <v>1939.4</v>
      </c>
      <c r="AY126">
        <v>0.25</v>
      </c>
      <c r="AZ126">
        <v>495.9</v>
      </c>
      <c r="BA126">
        <v>99.1</v>
      </c>
      <c r="BB126">
        <v>594.9</v>
      </c>
      <c r="BC126">
        <v>19859564</v>
      </c>
      <c r="BD126">
        <v>1907.3</v>
      </c>
      <c r="BE126">
        <v>274.10000000000002</v>
      </c>
      <c r="BF126">
        <v>958272.1</v>
      </c>
      <c r="BG126">
        <v>55320.4</v>
      </c>
      <c r="BH126">
        <v>9.6</v>
      </c>
      <c r="BI126">
        <v>19991219.100000001</v>
      </c>
      <c r="BJ126">
        <v>2609447.1</v>
      </c>
      <c r="BK126">
        <v>22600666.199999999</v>
      </c>
      <c r="BL126">
        <v>0</v>
      </c>
      <c r="BM126">
        <v>20.05</v>
      </c>
      <c r="BN126">
        <v>15.73</v>
      </c>
      <c r="BO126">
        <v>0</v>
      </c>
      <c r="BP126">
        <v>35.78</v>
      </c>
      <c r="BQ126">
        <v>21.64</v>
      </c>
      <c r="BR126">
        <v>17.600000000000001</v>
      </c>
      <c r="BS126">
        <v>0</v>
      </c>
      <c r="BT126">
        <v>39.24</v>
      </c>
      <c r="BU126">
        <v>63597140</v>
      </c>
      <c r="BV126">
        <v>29916212</v>
      </c>
      <c r="BW126">
        <v>4354493.5</v>
      </c>
      <c r="BX126">
        <v>77097</v>
      </c>
      <c r="BY126">
        <v>0</v>
      </c>
      <c r="BZ126">
        <v>0</v>
      </c>
      <c r="CA126">
        <v>15167854</v>
      </c>
      <c r="CB126">
        <v>0</v>
      </c>
      <c r="CC126">
        <v>0</v>
      </c>
      <c r="CD126">
        <v>2825049.8</v>
      </c>
      <c r="CE126">
        <v>9279344</v>
      </c>
      <c r="CF126">
        <v>0</v>
      </c>
      <c r="CG126">
        <v>1023570.8</v>
      </c>
      <c r="CH126">
        <v>0</v>
      </c>
      <c r="CI126">
        <v>3778568.5</v>
      </c>
      <c r="CJ126">
        <v>0</v>
      </c>
      <c r="CK126">
        <v>0</v>
      </c>
      <c r="CL126">
        <v>0</v>
      </c>
      <c r="CM126">
        <v>0</v>
      </c>
      <c r="CN126">
        <v>27079988</v>
      </c>
      <c r="CO126">
        <v>11174</v>
      </c>
      <c r="CP126">
        <v>0</v>
      </c>
      <c r="CQ126">
        <v>2016.2</v>
      </c>
      <c r="CR126">
        <v>22.2</v>
      </c>
      <c r="CS126">
        <v>0</v>
      </c>
      <c r="CT126">
        <v>6463</v>
      </c>
      <c r="CU126">
        <v>0</v>
      </c>
      <c r="CV126">
        <v>0</v>
      </c>
      <c r="CW126">
        <v>1989.7</v>
      </c>
      <c r="CX126">
        <v>1763</v>
      </c>
      <c r="CY126">
        <v>0</v>
      </c>
      <c r="CZ126">
        <v>14182.2</v>
      </c>
      <c r="DA126">
        <v>0</v>
      </c>
      <c r="DB126">
        <v>1158.4000000000001</v>
      </c>
      <c r="DC126">
        <v>0</v>
      </c>
      <c r="DD126">
        <v>0</v>
      </c>
      <c r="DE126">
        <v>0</v>
      </c>
      <c r="DF126">
        <v>0</v>
      </c>
      <c r="DG126">
        <v>12318.3</v>
      </c>
      <c r="DH126">
        <v>0</v>
      </c>
      <c r="DI126">
        <v>3.2</v>
      </c>
      <c r="DJ126">
        <v>13450.2</v>
      </c>
      <c r="DK126">
        <v>0</v>
      </c>
      <c r="DL126">
        <v>0</v>
      </c>
      <c r="DM126">
        <v>0</v>
      </c>
      <c r="DN126">
        <v>0</v>
      </c>
      <c r="DO126">
        <v>0</v>
      </c>
      <c r="DP126">
        <v>0</v>
      </c>
      <c r="DQ126">
        <v>0</v>
      </c>
    </row>
    <row r="127" spans="1:121" hidden="1">
      <c r="A127" t="s">
        <v>552</v>
      </c>
      <c r="B127">
        <v>2024</v>
      </c>
      <c r="C127">
        <v>91894180</v>
      </c>
      <c r="D127">
        <v>0</v>
      </c>
      <c r="E127">
        <v>0</v>
      </c>
      <c r="F127">
        <v>520107</v>
      </c>
      <c r="G127">
        <v>92414282.099999994</v>
      </c>
      <c r="H127">
        <v>88590572.099999994</v>
      </c>
      <c r="I127">
        <v>89266296.599999994</v>
      </c>
      <c r="J127" s="156">
        <v>29459098</v>
      </c>
      <c r="K127" s="168">
        <v>16557002</v>
      </c>
      <c r="L127">
        <v>3.5900000000000001E-2</v>
      </c>
      <c r="M127">
        <v>5.3999999999999999E-2</v>
      </c>
      <c r="N127">
        <v>0.183</v>
      </c>
      <c r="O127">
        <v>4395.4399999999996</v>
      </c>
      <c r="P127">
        <v>19532.599999999999</v>
      </c>
      <c r="Q127">
        <v>0.27</v>
      </c>
      <c r="R127">
        <v>0.33</v>
      </c>
      <c r="S127">
        <v>373.8</v>
      </c>
      <c r="T127">
        <v>15</v>
      </c>
      <c r="U127">
        <v>2.16</v>
      </c>
      <c r="V127">
        <v>41.5</v>
      </c>
      <c r="W127">
        <v>1506.9</v>
      </c>
      <c r="X127">
        <v>0.35</v>
      </c>
      <c r="Y127">
        <v>374.8</v>
      </c>
      <c r="Z127">
        <v>86.5</v>
      </c>
      <c r="AA127">
        <v>461.3</v>
      </c>
      <c r="AB127">
        <v>369.8</v>
      </c>
      <c r="AC127">
        <v>17.600000000000001</v>
      </c>
      <c r="AD127">
        <v>2.5099999999999998</v>
      </c>
      <c r="AE127">
        <v>37.9</v>
      </c>
      <c r="AF127">
        <v>1449.7</v>
      </c>
      <c r="AG127">
        <v>0.32</v>
      </c>
      <c r="AH127">
        <v>371</v>
      </c>
      <c r="AI127">
        <v>81.2</v>
      </c>
      <c r="AJ127">
        <v>452.2</v>
      </c>
      <c r="AK127">
        <v>414.5</v>
      </c>
      <c r="AL127">
        <v>20.8</v>
      </c>
      <c r="AM127">
        <v>3.01</v>
      </c>
      <c r="AN127">
        <v>39.799999999999997</v>
      </c>
      <c r="AO127">
        <v>1558.3</v>
      </c>
      <c r="AP127">
        <v>0.33</v>
      </c>
      <c r="AQ127">
        <v>416</v>
      </c>
      <c r="AR127">
        <v>86.3</v>
      </c>
      <c r="AS127">
        <v>502.3</v>
      </c>
      <c r="AT127">
        <v>770.5</v>
      </c>
      <c r="AU127">
        <v>58.6</v>
      </c>
      <c r="AV127">
        <v>8.48</v>
      </c>
      <c r="AW127">
        <v>53.8</v>
      </c>
      <c r="AX127">
        <v>2433.4</v>
      </c>
      <c r="AY127">
        <v>0.51</v>
      </c>
      <c r="AZ127">
        <v>774.6</v>
      </c>
      <c r="BA127">
        <v>126.4</v>
      </c>
      <c r="BB127">
        <v>901</v>
      </c>
      <c r="BC127">
        <v>29535310.399999999</v>
      </c>
      <c r="BD127">
        <v>1182.3</v>
      </c>
      <c r="BE127">
        <v>170.3</v>
      </c>
      <c r="BF127">
        <v>3280509</v>
      </c>
      <c r="BG127">
        <v>119029.1</v>
      </c>
      <c r="BH127">
        <v>27.9</v>
      </c>
      <c r="BI127">
        <v>29617037.600000001</v>
      </c>
      <c r="BJ127">
        <v>6835192.9000000004</v>
      </c>
      <c r="BK127">
        <v>36452230.5</v>
      </c>
      <c r="BL127">
        <v>0</v>
      </c>
      <c r="BM127">
        <v>30.94</v>
      </c>
      <c r="BN127">
        <v>0.97</v>
      </c>
      <c r="BO127">
        <v>0</v>
      </c>
      <c r="BP127">
        <v>31.9</v>
      </c>
      <c r="BQ127">
        <v>32.75</v>
      </c>
      <c r="BR127">
        <v>1.04</v>
      </c>
      <c r="BS127">
        <v>0</v>
      </c>
      <c r="BT127">
        <v>33.799999999999997</v>
      </c>
      <c r="BU127">
        <v>79368104</v>
      </c>
      <c r="BV127">
        <v>3147985.5</v>
      </c>
      <c r="BW127">
        <v>0</v>
      </c>
      <c r="BX127">
        <v>81759.7</v>
      </c>
      <c r="BY127">
        <v>0</v>
      </c>
      <c r="BZ127">
        <v>0</v>
      </c>
      <c r="CA127">
        <v>4917280.5</v>
      </c>
      <c r="CB127">
        <v>0</v>
      </c>
      <c r="CC127">
        <v>0</v>
      </c>
      <c r="CD127">
        <v>1489377.4</v>
      </c>
      <c r="CE127">
        <v>45619748</v>
      </c>
      <c r="CF127">
        <v>0</v>
      </c>
      <c r="CG127">
        <v>962107.1</v>
      </c>
      <c r="CH127">
        <v>0</v>
      </c>
      <c r="CI127">
        <v>1016717.2</v>
      </c>
      <c r="CJ127">
        <v>17034924</v>
      </c>
      <c r="CK127">
        <v>6587580</v>
      </c>
      <c r="CL127">
        <v>0</v>
      </c>
      <c r="CM127">
        <v>0</v>
      </c>
      <c r="CN127">
        <v>1658608.1</v>
      </c>
      <c r="CO127">
        <v>0</v>
      </c>
      <c r="CP127">
        <v>0</v>
      </c>
      <c r="CQ127">
        <v>0</v>
      </c>
      <c r="CR127">
        <v>11.1</v>
      </c>
      <c r="CS127">
        <v>0</v>
      </c>
      <c r="CT127">
        <v>2137.1999999999998</v>
      </c>
      <c r="CU127">
        <v>0</v>
      </c>
      <c r="CV127">
        <v>0</v>
      </c>
      <c r="CW127">
        <v>1018.1</v>
      </c>
      <c r="CX127">
        <v>7368.6</v>
      </c>
      <c r="CY127">
        <v>0</v>
      </c>
      <c r="CZ127">
        <v>779.3</v>
      </c>
      <c r="DA127">
        <v>0</v>
      </c>
      <c r="DB127">
        <v>192</v>
      </c>
      <c r="DC127">
        <v>2132.9</v>
      </c>
      <c r="DD127">
        <v>4681.3</v>
      </c>
      <c r="DE127">
        <v>0</v>
      </c>
      <c r="DF127">
        <v>0</v>
      </c>
      <c r="DG127">
        <v>710.3</v>
      </c>
      <c r="DH127">
        <v>0</v>
      </c>
      <c r="DI127">
        <v>0</v>
      </c>
      <c r="DJ127">
        <v>0</v>
      </c>
      <c r="DK127">
        <v>0</v>
      </c>
      <c r="DL127">
        <v>0</v>
      </c>
      <c r="DM127">
        <v>0</v>
      </c>
      <c r="DN127">
        <v>0</v>
      </c>
      <c r="DO127">
        <v>0</v>
      </c>
      <c r="DP127">
        <v>0</v>
      </c>
      <c r="DQ127">
        <v>0</v>
      </c>
    </row>
    <row r="128" spans="1:121" hidden="1">
      <c r="A128" t="s">
        <v>552</v>
      </c>
      <c r="B128">
        <v>2026</v>
      </c>
      <c r="C128">
        <v>93768800</v>
      </c>
      <c r="D128">
        <v>98669.8</v>
      </c>
      <c r="E128">
        <v>0</v>
      </c>
      <c r="F128">
        <v>558541.4</v>
      </c>
      <c r="G128">
        <v>94426014.200000003</v>
      </c>
      <c r="H128">
        <v>90397815</v>
      </c>
      <c r="I128">
        <v>89782182.400000006</v>
      </c>
      <c r="J128" s="156">
        <v>34145040</v>
      </c>
      <c r="K128" s="168">
        <v>16133110</v>
      </c>
      <c r="L128">
        <v>3.5900000000000001E-2</v>
      </c>
      <c r="M128">
        <v>5.3999999999999999E-2</v>
      </c>
      <c r="N128">
        <v>0.183</v>
      </c>
      <c r="O128">
        <v>41108.559999999998</v>
      </c>
      <c r="P128">
        <v>19959.5</v>
      </c>
      <c r="Q128">
        <v>0.3</v>
      </c>
      <c r="R128">
        <v>0.39</v>
      </c>
      <c r="S128">
        <v>347</v>
      </c>
      <c r="T128">
        <v>13.7</v>
      </c>
      <c r="U128">
        <v>1.93</v>
      </c>
      <c r="V128">
        <v>38.5</v>
      </c>
      <c r="W128">
        <v>1439.7</v>
      </c>
      <c r="X128">
        <v>0.31</v>
      </c>
      <c r="Y128">
        <v>347.9</v>
      </c>
      <c r="Z128">
        <v>81.5</v>
      </c>
      <c r="AA128">
        <v>429.4</v>
      </c>
      <c r="AB128">
        <v>323.89999999999998</v>
      </c>
      <c r="AC128">
        <v>14.8</v>
      </c>
      <c r="AD128">
        <v>2.0699999999999998</v>
      </c>
      <c r="AE128">
        <v>33.700000000000003</v>
      </c>
      <c r="AF128">
        <v>1313.6</v>
      </c>
      <c r="AG128">
        <v>0.27</v>
      </c>
      <c r="AH128">
        <v>324.89999999999998</v>
      </c>
      <c r="AI128">
        <v>72.900000000000006</v>
      </c>
      <c r="AJ128">
        <v>397.8</v>
      </c>
      <c r="AK128">
        <v>374.7</v>
      </c>
      <c r="AL128">
        <v>14</v>
      </c>
      <c r="AM128">
        <v>1.93</v>
      </c>
      <c r="AN128">
        <v>39.799999999999997</v>
      </c>
      <c r="AO128">
        <v>1606</v>
      </c>
      <c r="AP128">
        <v>0.26</v>
      </c>
      <c r="AQ128">
        <v>375.7</v>
      </c>
      <c r="AR128">
        <v>87.7</v>
      </c>
      <c r="AS128">
        <v>463.4</v>
      </c>
      <c r="AT128">
        <v>725.5</v>
      </c>
      <c r="AU128">
        <v>54.3</v>
      </c>
      <c r="AV128">
        <v>7.79</v>
      </c>
      <c r="AW128">
        <v>50.7</v>
      </c>
      <c r="AX128">
        <v>2374.9</v>
      </c>
      <c r="AY128">
        <v>0.44</v>
      </c>
      <c r="AZ128">
        <v>729.2</v>
      </c>
      <c r="BA128">
        <v>121.6</v>
      </c>
      <c r="BB128">
        <v>850.8</v>
      </c>
      <c r="BC128">
        <v>26338429.699999999</v>
      </c>
      <c r="BD128">
        <v>1037.7</v>
      </c>
      <c r="BE128">
        <v>146.4</v>
      </c>
      <c r="BF128">
        <v>2923321.1</v>
      </c>
      <c r="BG128">
        <v>109249.2</v>
      </c>
      <c r="BH128">
        <v>23.4</v>
      </c>
      <c r="BI128">
        <v>26409330.399999999</v>
      </c>
      <c r="BJ128">
        <v>6185347</v>
      </c>
      <c r="BK128">
        <v>32594677.399999999</v>
      </c>
      <c r="BL128">
        <v>0</v>
      </c>
      <c r="BM128">
        <v>29.14</v>
      </c>
      <c r="BN128">
        <v>8.9700000000000006</v>
      </c>
      <c r="BO128">
        <v>0</v>
      </c>
      <c r="BP128">
        <v>38.11</v>
      </c>
      <c r="BQ128">
        <v>30.86</v>
      </c>
      <c r="BR128">
        <v>9.7200000000000006</v>
      </c>
      <c r="BS128">
        <v>0</v>
      </c>
      <c r="BT128">
        <v>40.57</v>
      </c>
      <c r="BU128">
        <v>76242660</v>
      </c>
      <c r="BV128">
        <v>4643832</v>
      </c>
      <c r="BW128">
        <v>84749</v>
      </c>
      <c r="BX128">
        <v>81759.7</v>
      </c>
      <c r="BY128">
        <v>0</v>
      </c>
      <c r="BZ128">
        <v>0</v>
      </c>
      <c r="CA128">
        <v>4551921.5</v>
      </c>
      <c r="CB128">
        <v>0</v>
      </c>
      <c r="CC128">
        <v>0</v>
      </c>
      <c r="CD128">
        <v>2124190.7999999998</v>
      </c>
      <c r="CE128">
        <v>43070132</v>
      </c>
      <c r="CF128">
        <v>0</v>
      </c>
      <c r="CG128">
        <v>954131.5</v>
      </c>
      <c r="CH128">
        <v>0</v>
      </c>
      <c r="CI128">
        <v>1016235.1</v>
      </c>
      <c r="CJ128">
        <v>17022696</v>
      </c>
      <c r="CK128">
        <v>4817201.5</v>
      </c>
      <c r="CL128">
        <v>0</v>
      </c>
      <c r="CM128">
        <v>0</v>
      </c>
      <c r="CN128">
        <v>2519641.2000000002</v>
      </c>
      <c r="CO128">
        <v>0</v>
      </c>
      <c r="CP128">
        <v>0</v>
      </c>
      <c r="CQ128">
        <v>63.6</v>
      </c>
      <c r="CR128">
        <v>11.1</v>
      </c>
      <c r="CS128">
        <v>0</v>
      </c>
      <c r="CT128">
        <v>2137.1999999999998</v>
      </c>
      <c r="CU128">
        <v>0</v>
      </c>
      <c r="CV128">
        <v>0</v>
      </c>
      <c r="CW128">
        <v>1460.8</v>
      </c>
      <c r="CX128">
        <v>7368.6</v>
      </c>
      <c r="CY128">
        <v>0</v>
      </c>
      <c r="CZ128">
        <v>779.3</v>
      </c>
      <c r="DA128">
        <v>0</v>
      </c>
      <c r="DB128">
        <v>192</v>
      </c>
      <c r="DC128">
        <v>2132.9</v>
      </c>
      <c r="DD128">
        <v>4268.8</v>
      </c>
      <c r="DE128">
        <v>0</v>
      </c>
      <c r="DF128">
        <v>0</v>
      </c>
      <c r="DG128">
        <v>1077.3</v>
      </c>
      <c r="DH128">
        <v>0</v>
      </c>
      <c r="DI128">
        <v>0</v>
      </c>
      <c r="DJ128">
        <v>254.4</v>
      </c>
      <c r="DK128">
        <v>0</v>
      </c>
      <c r="DL128">
        <v>0</v>
      </c>
      <c r="DM128">
        <v>0</v>
      </c>
      <c r="DN128">
        <v>0</v>
      </c>
      <c r="DO128">
        <v>0</v>
      </c>
      <c r="DP128">
        <v>0</v>
      </c>
      <c r="DQ128">
        <v>0</v>
      </c>
    </row>
    <row r="129" spans="1:121" hidden="1">
      <c r="A129" t="s">
        <v>552</v>
      </c>
      <c r="B129">
        <v>2028</v>
      </c>
      <c r="C129">
        <v>96098780</v>
      </c>
      <c r="D129">
        <v>104849.5</v>
      </c>
      <c r="E129">
        <v>0</v>
      </c>
      <c r="F129">
        <v>887264.2</v>
      </c>
      <c r="G129">
        <v>97090900.099999994</v>
      </c>
      <c r="H129">
        <v>92644052.900000006</v>
      </c>
      <c r="I129">
        <v>89033862</v>
      </c>
      <c r="J129" s="156">
        <v>53475990</v>
      </c>
      <c r="K129" s="168">
        <v>26948196</v>
      </c>
      <c r="L129">
        <v>3.5900000000000001E-2</v>
      </c>
      <c r="M129">
        <v>5.3999999999999999E-2</v>
      </c>
      <c r="N129">
        <v>0.183</v>
      </c>
      <c r="O129">
        <v>49928.78</v>
      </c>
      <c r="P129">
        <v>20342.400000000001</v>
      </c>
      <c r="Q129">
        <v>0.37</v>
      </c>
      <c r="R129">
        <v>0.52</v>
      </c>
      <c r="S129">
        <v>287</v>
      </c>
      <c r="T129">
        <v>9.3000000000000007</v>
      </c>
      <c r="U129">
        <v>1.26</v>
      </c>
      <c r="V129">
        <v>33.9</v>
      </c>
      <c r="W129">
        <v>1278.2</v>
      </c>
      <c r="X129">
        <v>0.25</v>
      </c>
      <c r="Y129">
        <v>287.7</v>
      </c>
      <c r="Z129">
        <v>72</v>
      </c>
      <c r="AA129">
        <v>359.7</v>
      </c>
      <c r="AB129">
        <v>228.9</v>
      </c>
      <c r="AC129">
        <v>8.1999999999999993</v>
      </c>
      <c r="AD129">
        <v>1.1000000000000001</v>
      </c>
      <c r="AE129">
        <v>26.3</v>
      </c>
      <c r="AF129">
        <v>1010.3</v>
      </c>
      <c r="AG129">
        <v>0.19</v>
      </c>
      <c r="AH129">
        <v>229.4</v>
      </c>
      <c r="AI129">
        <v>56.4</v>
      </c>
      <c r="AJ129">
        <v>285.89999999999998</v>
      </c>
      <c r="AK129">
        <v>317.10000000000002</v>
      </c>
      <c r="AL129">
        <v>6.3</v>
      </c>
      <c r="AM129">
        <v>0.65</v>
      </c>
      <c r="AN129">
        <v>37.299999999999997</v>
      </c>
      <c r="AO129">
        <v>1644.4</v>
      </c>
      <c r="AP129">
        <v>0.14000000000000001</v>
      </c>
      <c r="AQ129">
        <v>317.5</v>
      </c>
      <c r="AR129">
        <v>86.3</v>
      </c>
      <c r="AS129">
        <v>403.8</v>
      </c>
      <c r="AT129">
        <v>605.6</v>
      </c>
      <c r="AU129">
        <v>40.1</v>
      </c>
      <c r="AV129">
        <v>5.69</v>
      </c>
      <c r="AW129">
        <v>47.4</v>
      </c>
      <c r="AX129">
        <v>2157.3000000000002</v>
      </c>
      <c r="AY129">
        <v>0.37</v>
      </c>
      <c r="AZ129">
        <v>608.4</v>
      </c>
      <c r="BA129">
        <v>111.8</v>
      </c>
      <c r="BB129">
        <v>720.1</v>
      </c>
      <c r="BC129">
        <v>20089462.300000001</v>
      </c>
      <c r="BD129">
        <v>648.29999999999995</v>
      </c>
      <c r="BE129">
        <v>87.9</v>
      </c>
      <c r="BF129">
        <v>2373018.2999999998</v>
      </c>
      <c r="BG129">
        <v>89455.2</v>
      </c>
      <c r="BH129">
        <v>17.5</v>
      </c>
      <c r="BI129">
        <v>20132771.899999999</v>
      </c>
      <c r="BJ129">
        <v>5043552</v>
      </c>
      <c r="BK129">
        <v>25176323.899999999</v>
      </c>
      <c r="BL129">
        <v>0</v>
      </c>
      <c r="BM129">
        <v>25.18</v>
      </c>
      <c r="BN129">
        <v>10.54</v>
      </c>
      <c r="BO129">
        <v>0</v>
      </c>
      <c r="BP129">
        <v>35.72</v>
      </c>
      <c r="BQ129">
        <v>26.68</v>
      </c>
      <c r="BR129">
        <v>11.41</v>
      </c>
      <c r="BS129">
        <v>0</v>
      </c>
      <c r="BT129">
        <v>38.090000000000003</v>
      </c>
      <c r="BU129">
        <v>70376740</v>
      </c>
      <c r="BV129">
        <v>8057038.5</v>
      </c>
      <c r="BW129">
        <v>88057.2</v>
      </c>
      <c r="BX129">
        <v>81759.7</v>
      </c>
      <c r="BY129">
        <v>0</v>
      </c>
      <c r="BZ129">
        <v>0</v>
      </c>
      <c r="CA129">
        <v>2110459.5</v>
      </c>
      <c r="CB129">
        <v>0</v>
      </c>
      <c r="CC129">
        <v>0</v>
      </c>
      <c r="CD129">
        <v>2818966.5</v>
      </c>
      <c r="CE129">
        <v>38743692</v>
      </c>
      <c r="CF129">
        <v>0</v>
      </c>
      <c r="CG129">
        <v>478950.7</v>
      </c>
      <c r="CH129">
        <v>0</v>
      </c>
      <c r="CI129">
        <v>995179.4</v>
      </c>
      <c r="CJ129">
        <v>16767443</v>
      </c>
      <c r="CK129">
        <v>3054154.5</v>
      </c>
      <c r="CL129">
        <v>0</v>
      </c>
      <c r="CM129">
        <v>0</v>
      </c>
      <c r="CN129">
        <v>5238071.5</v>
      </c>
      <c r="CO129">
        <v>0</v>
      </c>
      <c r="CP129">
        <v>0</v>
      </c>
      <c r="CQ129">
        <v>63.8</v>
      </c>
      <c r="CR129">
        <v>11.1</v>
      </c>
      <c r="CS129">
        <v>0</v>
      </c>
      <c r="CT129">
        <v>2137.1999999999998</v>
      </c>
      <c r="CU129">
        <v>0</v>
      </c>
      <c r="CV129">
        <v>0</v>
      </c>
      <c r="CW129">
        <v>1950.6</v>
      </c>
      <c r="CX129">
        <v>7368.6</v>
      </c>
      <c r="CY129">
        <v>0</v>
      </c>
      <c r="CZ129">
        <v>779.3</v>
      </c>
      <c r="DA129">
        <v>0</v>
      </c>
      <c r="DB129">
        <v>192</v>
      </c>
      <c r="DC129">
        <v>2132.9</v>
      </c>
      <c r="DD129">
        <v>4234.8</v>
      </c>
      <c r="DE129">
        <v>0</v>
      </c>
      <c r="DF129">
        <v>0</v>
      </c>
      <c r="DG129">
        <v>2230.6</v>
      </c>
      <c r="DH129">
        <v>0</v>
      </c>
      <c r="DI129">
        <v>0</v>
      </c>
      <c r="DJ129">
        <v>255.3</v>
      </c>
      <c r="DK129">
        <v>0</v>
      </c>
      <c r="DL129">
        <v>0</v>
      </c>
      <c r="DM129">
        <v>0</v>
      </c>
      <c r="DN129">
        <v>0</v>
      </c>
      <c r="DO129">
        <v>0</v>
      </c>
      <c r="DP129">
        <v>0</v>
      </c>
      <c r="DQ129">
        <v>0</v>
      </c>
    </row>
    <row r="130" spans="1:121" hidden="1">
      <c r="A130" t="s">
        <v>552</v>
      </c>
      <c r="B130">
        <v>2030</v>
      </c>
      <c r="C130">
        <v>98828510</v>
      </c>
      <c r="D130">
        <v>346543.5</v>
      </c>
      <c r="E130">
        <v>0</v>
      </c>
      <c r="F130">
        <v>1297391.6000000001</v>
      </c>
      <c r="G130">
        <v>100472445</v>
      </c>
      <c r="H130">
        <v>95275668.599999994</v>
      </c>
      <c r="I130">
        <v>87687749.900000006</v>
      </c>
      <c r="J130" s="156">
        <v>74881870</v>
      </c>
      <c r="K130" s="168">
        <v>39268070</v>
      </c>
      <c r="L130">
        <v>3.5900000000000001E-2</v>
      </c>
      <c r="M130">
        <v>5.3999999999999999E-2</v>
      </c>
      <c r="N130">
        <v>0.183</v>
      </c>
      <c r="O130">
        <v>60301.97</v>
      </c>
      <c r="P130">
        <v>21038.400000000001</v>
      </c>
      <c r="Q130">
        <v>0.47</v>
      </c>
      <c r="R130">
        <v>0.64</v>
      </c>
      <c r="S130">
        <v>227</v>
      </c>
      <c r="T130">
        <v>7.2</v>
      </c>
      <c r="U130">
        <v>0.93</v>
      </c>
      <c r="V130">
        <v>26.8</v>
      </c>
      <c r="W130">
        <v>1062</v>
      </c>
      <c r="X130">
        <v>0.18</v>
      </c>
      <c r="Y130">
        <v>227.4</v>
      </c>
      <c r="Z130">
        <v>58.5</v>
      </c>
      <c r="AA130">
        <v>285.89999999999998</v>
      </c>
      <c r="AB130">
        <v>163.30000000000001</v>
      </c>
      <c r="AC130">
        <v>5.9</v>
      </c>
      <c r="AD130">
        <v>0.76</v>
      </c>
      <c r="AE130">
        <v>18.8</v>
      </c>
      <c r="AF130">
        <v>747.7</v>
      </c>
      <c r="AG130">
        <v>0.13</v>
      </c>
      <c r="AH130">
        <v>163.69999999999999</v>
      </c>
      <c r="AI130">
        <v>41.1</v>
      </c>
      <c r="AJ130">
        <v>204.8</v>
      </c>
      <c r="AK130">
        <v>315.7</v>
      </c>
      <c r="AL130">
        <v>10.3</v>
      </c>
      <c r="AM130">
        <v>1.27</v>
      </c>
      <c r="AN130">
        <v>33.5</v>
      </c>
      <c r="AO130">
        <v>1509.7</v>
      </c>
      <c r="AP130">
        <v>0.14000000000000001</v>
      </c>
      <c r="AQ130">
        <v>316.39999999999998</v>
      </c>
      <c r="AR130">
        <v>78.5</v>
      </c>
      <c r="AS130">
        <v>394.9</v>
      </c>
      <c r="AT130">
        <v>553.20000000000005</v>
      </c>
      <c r="AU130">
        <v>37.1</v>
      </c>
      <c r="AV130">
        <v>5.23</v>
      </c>
      <c r="AW130">
        <v>42.6</v>
      </c>
      <c r="AX130">
        <v>1987.7</v>
      </c>
      <c r="AY130">
        <v>0.32</v>
      </c>
      <c r="AZ130">
        <v>555.70000000000005</v>
      </c>
      <c r="BA130">
        <v>102</v>
      </c>
      <c r="BB130">
        <v>657.7</v>
      </c>
      <c r="BC130">
        <v>14573847.4</v>
      </c>
      <c r="BD130">
        <v>463.1</v>
      </c>
      <c r="BE130">
        <v>59.2</v>
      </c>
      <c r="BF130">
        <v>1722632.8</v>
      </c>
      <c r="BG130">
        <v>68228.7</v>
      </c>
      <c r="BH130">
        <v>11.4</v>
      </c>
      <c r="BI130">
        <v>14603818</v>
      </c>
      <c r="BJ130">
        <v>3758952.2</v>
      </c>
      <c r="BK130">
        <v>18362770.199999999</v>
      </c>
      <c r="BL130">
        <v>0</v>
      </c>
      <c r="BM130">
        <v>23.37</v>
      </c>
      <c r="BN130">
        <v>12.41</v>
      </c>
      <c r="BO130">
        <v>0</v>
      </c>
      <c r="BP130">
        <v>35.78</v>
      </c>
      <c r="BQ130">
        <v>24.8</v>
      </c>
      <c r="BR130">
        <v>13.49</v>
      </c>
      <c r="BS130">
        <v>0</v>
      </c>
      <c r="BT130">
        <v>38.29</v>
      </c>
      <c r="BU130">
        <v>64613428</v>
      </c>
      <c r="BV130">
        <v>12784695</v>
      </c>
      <c r="BW130">
        <v>292930.40000000002</v>
      </c>
      <c r="BX130">
        <v>0</v>
      </c>
      <c r="BY130">
        <v>0</v>
      </c>
      <c r="BZ130">
        <v>0</v>
      </c>
      <c r="CA130">
        <v>1741541.2</v>
      </c>
      <c r="CB130">
        <v>0</v>
      </c>
      <c r="CC130">
        <v>0</v>
      </c>
      <c r="CD130">
        <v>3977545.5</v>
      </c>
      <c r="CE130">
        <v>31228700</v>
      </c>
      <c r="CF130">
        <v>0</v>
      </c>
      <c r="CG130">
        <v>207791.6</v>
      </c>
      <c r="CH130">
        <v>0</v>
      </c>
      <c r="CI130">
        <v>953448.1</v>
      </c>
      <c r="CJ130">
        <v>16429134</v>
      </c>
      <c r="CK130">
        <v>975181.4</v>
      </c>
      <c r="CL130">
        <v>0</v>
      </c>
      <c r="CM130">
        <v>0</v>
      </c>
      <c r="CN130">
        <v>8807149</v>
      </c>
      <c r="CO130">
        <v>0</v>
      </c>
      <c r="CP130">
        <v>0</v>
      </c>
      <c r="CQ130">
        <v>203.5</v>
      </c>
      <c r="CR130">
        <v>0</v>
      </c>
      <c r="CS130">
        <v>0</v>
      </c>
      <c r="CT130">
        <v>2137.1999999999998</v>
      </c>
      <c r="CU130">
        <v>0</v>
      </c>
      <c r="CV130">
        <v>0</v>
      </c>
      <c r="CW130">
        <v>2761.5</v>
      </c>
      <c r="CX130">
        <v>7095.3</v>
      </c>
      <c r="CY130">
        <v>0</v>
      </c>
      <c r="CZ130">
        <v>779.3</v>
      </c>
      <c r="DA130">
        <v>0</v>
      </c>
      <c r="DB130">
        <v>192</v>
      </c>
      <c r="DC130">
        <v>2132.9</v>
      </c>
      <c r="DD130">
        <v>3653.3</v>
      </c>
      <c r="DE130">
        <v>0</v>
      </c>
      <c r="DF130">
        <v>0</v>
      </c>
      <c r="DG130">
        <v>3723.9</v>
      </c>
      <c r="DH130">
        <v>0</v>
      </c>
      <c r="DI130">
        <v>0</v>
      </c>
      <c r="DJ130">
        <v>814.1</v>
      </c>
      <c r="DK130">
        <v>0</v>
      </c>
      <c r="DL130">
        <v>0</v>
      </c>
      <c r="DM130">
        <v>0</v>
      </c>
      <c r="DN130">
        <v>0</v>
      </c>
      <c r="DO130">
        <v>0</v>
      </c>
      <c r="DP130">
        <v>0</v>
      </c>
      <c r="DQ130">
        <v>0</v>
      </c>
    </row>
    <row r="131" spans="1:121" hidden="1">
      <c r="A131" t="s">
        <v>552</v>
      </c>
      <c r="B131">
        <v>2035</v>
      </c>
      <c r="C131">
        <v>106158770</v>
      </c>
      <c r="D131">
        <v>6742717</v>
      </c>
      <c r="E131">
        <v>0</v>
      </c>
      <c r="F131">
        <v>1247353.2</v>
      </c>
      <c r="G131">
        <v>114148840.09999999</v>
      </c>
      <c r="H131">
        <v>102342488</v>
      </c>
      <c r="I131">
        <v>88622733.5</v>
      </c>
      <c r="J131" s="156">
        <v>73924790</v>
      </c>
      <c r="K131" s="168">
        <v>34621820</v>
      </c>
      <c r="L131">
        <v>3.5900000000000001E-2</v>
      </c>
      <c r="M131">
        <v>5.3900000000000003E-2</v>
      </c>
      <c r="N131">
        <v>0.183</v>
      </c>
      <c r="O131">
        <v>86960.34</v>
      </c>
      <c r="P131">
        <v>22984.799999999999</v>
      </c>
      <c r="Q131">
        <v>0.65</v>
      </c>
      <c r="R131">
        <v>0.74</v>
      </c>
      <c r="S131">
        <v>147.19999999999999</v>
      </c>
      <c r="T131">
        <v>4.7</v>
      </c>
      <c r="U131">
        <v>0.57999999999999996</v>
      </c>
      <c r="V131">
        <v>17.7</v>
      </c>
      <c r="W131">
        <v>704.7</v>
      </c>
      <c r="X131">
        <v>0.12</v>
      </c>
      <c r="Y131">
        <v>147.5</v>
      </c>
      <c r="Z131">
        <v>38.700000000000003</v>
      </c>
      <c r="AA131">
        <v>186.2</v>
      </c>
      <c r="AB131">
        <v>117</v>
      </c>
      <c r="AC131">
        <v>4.3</v>
      </c>
      <c r="AD131">
        <v>0.55000000000000004</v>
      </c>
      <c r="AE131">
        <v>13.6</v>
      </c>
      <c r="AF131">
        <v>542.70000000000005</v>
      </c>
      <c r="AG131">
        <v>0.09</v>
      </c>
      <c r="AH131">
        <v>117.2</v>
      </c>
      <c r="AI131">
        <v>29.8</v>
      </c>
      <c r="AJ131">
        <v>147</v>
      </c>
      <c r="AK131">
        <v>299</v>
      </c>
      <c r="AL131">
        <v>12.9</v>
      </c>
      <c r="AM131">
        <v>1.68</v>
      </c>
      <c r="AN131">
        <v>29</v>
      </c>
      <c r="AO131">
        <v>1331.9</v>
      </c>
      <c r="AP131">
        <v>0.14000000000000001</v>
      </c>
      <c r="AQ131">
        <v>299.89999999999998</v>
      </c>
      <c r="AR131">
        <v>68.7</v>
      </c>
      <c r="AS131">
        <v>368.6</v>
      </c>
      <c r="AT131">
        <v>496.5</v>
      </c>
      <c r="AU131">
        <v>32.5</v>
      </c>
      <c r="AV131">
        <v>4.5599999999999996</v>
      </c>
      <c r="AW131">
        <v>38.9</v>
      </c>
      <c r="AX131">
        <v>1818.6</v>
      </c>
      <c r="AY131">
        <v>0.28000000000000003</v>
      </c>
      <c r="AZ131">
        <v>498.7</v>
      </c>
      <c r="BA131">
        <v>93.2</v>
      </c>
      <c r="BB131">
        <v>591.9</v>
      </c>
      <c r="BC131">
        <v>10888996.199999999</v>
      </c>
      <c r="BD131">
        <v>343.2</v>
      </c>
      <c r="BE131">
        <v>42.6</v>
      </c>
      <c r="BF131">
        <v>1309479.6000000001</v>
      </c>
      <c r="BG131">
        <v>52192.7</v>
      </c>
      <c r="BH131">
        <v>8.5</v>
      </c>
      <c r="BI131">
        <v>10910863.5</v>
      </c>
      <c r="BJ131">
        <v>2867149.9</v>
      </c>
      <c r="BK131">
        <v>13778013.4</v>
      </c>
      <c r="BL131">
        <v>0</v>
      </c>
      <c r="BM131">
        <v>20.65</v>
      </c>
      <c r="BN131">
        <v>16.97</v>
      </c>
      <c r="BO131">
        <v>0</v>
      </c>
      <c r="BP131">
        <v>37.630000000000003</v>
      </c>
      <c r="BQ131">
        <v>22.57</v>
      </c>
      <c r="BR131">
        <v>19.52</v>
      </c>
      <c r="BS131">
        <v>0</v>
      </c>
      <c r="BT131">
        <v>42.09</v>
      </c>
      <c r="BU131">
        <v>74568420</v>
      </c>
      <c r="BV131">
        <v>25526106</v>
      </c>
      <c r="BW131">
        <v>5753831</v>
      </c>
      <c r="BX131">
        <v>0</v>
      </c>
      <c r="BY131">
        <v>0</v>
      </c>
      <c r="BZ131">
        <v>0</v>
      </c>
      <c r="CA131">
        <v>1368673.6</v>
      </c>
      <c r="CB131">
        <v>0</v>
      </c>
      <c r="CC131">
        <v>0</v>
      </c>
      <c r="CD131">
        <v>4730348.5</v>
      </c>
      <c r="CE131">
        <v>24449646</v>
      </c>
      <c r="CF131">
        <v>0</v>
      </c>
      <c r="CG131">
        <v>105931.6</v>
      </c>
      <c r="CH131">
        <v>0</v>
      </c>
      <c r="CI131">
        <v>882993.1</v>
      </c>
      <c r="CJ131">
        <v>16180358</v>
      </c>
      <c r="CK131">
        <v>300874.3</v>
      </c>
      <c r="CL131">
        <v>0</v>
      </c>
      <c r="CM131">
        <v>0</v>
      </c>
      <c r="CN131">
        <v>20795758</v>
      </c>
      <c r="CO131">
        <v>0</v>
      </c>
      <c r="CP131">
        <v>0</v>
      </c>
      <c r="CQ131">
        <v>3172.6</v>
      </c>
      <c r="CR131">
        <v>0</v>
      </c>
      <c r="CS131">
        <v>0</v>
      </c>
      <c r="CT131">
        <v>2137.1999999999998</v>
      </c>
      <c r="CU131">
        <v>0</v>
      </c>
      <c r="CV131">
        <v>0</v>
      </c>
      <c r="CW131">
        <v>3363.4</v>
      </c>
      <c r="CX131">
        <v>7095.3</v>
      </c>
      <c r="CY131">
        <v>0</v>
      </c>
      <c r="CZ131">
        <v>779.3</v>
      </c>
      <c r="DA131">
        <v>0</v>
      </c>
      <c r="DB131">
        <v>192</v>
      </c>
      <c r="DC131">
        <v>2132.9</v>
      </c>
      <c r="DD131">
        <v>2173.1999999999998</v>
      </c>
      <c r="DE131">
        <v>0</v>
      </c>
      <c r="DF131">
        <v>0</v>
      </c>
      <c r="DG131">
        <v>8723.7999999999993</v>
      </c>
      <c r="DH131">
        <v>0</v>
      </c>
      <c r="DI131">
        <v>0</v>
      </c>
      <c r="DJ131">
        <v>16574.8</v>
      </c>
      <c r="DK131">
        <v>0</v>
      </c>
      <c r="DL131">
        <v>0</v>
      </c>
      <c r="DM131">
        <v>0</v>
      </c>
      <c r="DN131">
        <v>0</v>
      </c>
      <c r="DO131">
        <v>0</v>
      </c>
      <c r="DP131">
        <v>0</v>
      </c>
      <c r="DQ131">
        <v>0</v>
      </c>
    </row>
    <row r="132" spans="1:121" hidden="1">
      <c r="A132" t="s">
        <v>552</v>
      </c>
      <c r="B132">
        <v>2040</v>
      </c>
      <c r="C132">
        <v>114637850</v>
      </c>
      <c r="D132">
        <v>8066641</v>
      </c>
      <c r="E132">
        <v>0</v>
      </c>
      <c r="F132">
        <v>1272252.7</v>
      </c>
      <c r="G132">
        <v>123976745.5</v>
      </c>
      <c r="H132">
        <v>110516832.09999999</v>
      </c>
      <c r="I132">
        <v>91352723.599999994</v>
      </c>
      <c r="J132" s="156">
        <v>81673336</v>
      </c>
      <c r="K132" s="168">
        <v>33946148</v>
      </c>
      <c r="L132">
        <v>3.5900000000000001E-2</v>
      </c>
      <c r="M132">
        <v>5.3900000000000003E-2</v>
      </c>
      <c r="N132">
        <v>0.183</v>
      </c>
      <c r="O132">
        <v>85557.69</v>
      </c>
      <c r="P132">
        <v>25262.3</v>
      </c>
      <c r="Q132">
        <v>0.73</v>
      </c>
      <c r="R132">
        <v>0.8</v>
      </c>
      <c r="S132">
        <v>111.9</v>
      </c>
      <c r="T132">
        <v>3.5</v>
      </c>
      <c r="U132">
        <v>0.43</v>
      </c>
      <c r="V132">
        <v>13.8</v>
      </c>
      <c r="W132">
        <v>538.6</v>
      </c>
      <c r="X132">
        <v>0.09</v>
      </c>
      <c r="Y132">
        <v>112.2</v>
      </c>
      <c r="Z132">
        <v>29.9</v>
      </c>
      <c r="AA132">
        <v>142</v>
      </c>
      <c r="AB132">
        <v>88.4</v>
      </c>
      <c r="AC132">
        <v>3</v>
      </c>
      <c r="AD132">
        <v>0.38</v>
      </c>
      <c r="AE132">
        <v>10.8</v>
      </c>
      <c r="AF132">
        <v>418.2</v>
      </c>
      <c r="AG132">
        <v>0.08</v>
      </c>
      <c r="AH132">
        <v>88.6</v>
      </c>
      <c r="AI132">
        <v>23.3</v>
      </c>
      <c r="AJ132">
        <v>112</v>
      </c>
      <c r="AK132">
        <v>275.89999999999998</v>
      </c>
      <c r="AL132">
        <v>14.6</v>
      </c>
      <c r="AM132">
        <v>1.97</v>
      </c>
      <c r="AN132">
        <v>24.4</v>
      </c>
      <c r="AO132">
        <v>1143.7</v>
      </c>
      <c r="AP132">
        <v>0.13</v>
      </c>
      <c r="AQ132">
        <v>276.89999999999998</v>
      </c>
      <c r="AR132">
        <v>58.5</v>
      </c>
      <c r="AS132">
        <v>335.4</v>
      </c>
      <c r="AT132">
        <v>392.7</v>
      </c>
      <c r="AU132">
        <v>23.6</v>
      </c>
      <c r="AV132">
        <v>3.28</v>
      </c>
      <c r="AW132">
        <v>33.1</v>
      </c>
      <c r="AX132">
        <v>1508.7</v>
      </c>
      <c r="AY132">
        <v>0.23</v>
      </c>
      <c r="AZ132">
        <v>394.3</v>
      </c>
      <c r="BA132">
        <v>78.2</v>
      </c>
      <c r="BB132">
        <v>472.4</v>
      </c>
      <c r="BC132">
        <v>8418466.4000000004</v>
      </c>
      <c r="BD132">
        <v>262.3</v>
      </c>
      <c r="BE132">
        <v>32.5</v>
      </c>
      <c r="BF132">
        <v>1040344.2</v>
      </c>
      <c r="BG132">
        <v>40552.199999999997</v>
      </c>
      <c r="BH132">
        <v>7.2</v>
      </c>
      <c r="BI132">
        <v>8435141.6999999993</v>
      </c>
      <c r="BJ132">
        <v>2250753.7000000002</v>
      </c>
      <c r="BK132">
        <v>10685895.4</v>
      </c>
      <c r="BL132">
        <v>0</v>
      </c>
      <c r="BM132">
        <v>16.86</v>
      </c>
      <c r="BN132">
        <v>16.72</v>
      </c>
      <c r="BO132">
        <v>0</v>
      </c>
      <c r="BP132">
        <v>33.58</v>
      </c>
      <c r="BQ132">
        <v>18.600000000000001</v>
      </c>
      <c r="BR132">
        <v>19.36</v>
      </c>
      <c r="BS132">
        <v>0</v>
      </c>
      <c r="BT132">
        <v>37.96</v>
      </c>
      <c r="BU132">
        <v>75953350</v>
      </c>
      <c r="BV132">
        <v>32624022</v>
      </c>
      <c r="BW132">
        <v>6844645</v>
      </c>
      <c r="BX132">
        <v>0</v>
      </c>
      <c r="BY132">
        <v>0</v>
      </c>
      <c r="BZ132">
        <v>0</v>
      </c>
      <c r="CA132">
        <v>1044745.3</v>
      </c>
      <c r="CB132">
        <v>0</v>
      </c>
      <c r="CC132">
        <v>0</v>
      </c>
      <c r="CD132">
        <v>4872535.5</v>
      </c>
      <c r="CE132">
        <v>18390226</v>
      </c>
      <c r="CF132">
        <v>0</v>
      </c>
      <c r="CG132">
        <v>559158.4</v>
      </c>
      <c r="CH132">
        <v>0</v>
      </c>
      <c r="CI132">
        <v>759654.2</v>
      </c>
      <c r="CJ132">
        <v>15515888</v>
      </c>
      <c r="CK132">
        <v>215016.1</v>
      </c>
      <c r="CL132">
        <v>0</v>
      </c>
      <c r="CM132">
        <v>0</v>
      </c>
      <c r="CN132">
        <v>24265302</v>
      </c>
      <c r="CO132">
        <v>3486184.5</v>
      </c>
      <c r="CP132">
        <v>0</v>
      </c>
      <c r="CQ132">
        <v>3705.8</v>
      </c>
      <c r="CR132">
        <v>0</v>
      </c>
      <c r="CS132">
        <v>0</v>
      </c>
      <c r="CT132">
        <v>2137.1999999999998</v>
      </c>
      <c r="CU132">
        <v>0</v>
      </c>
      <c r="CV132">
        <v>0</v>
      </c>
      <c r="CW132">
        <v>3570.3</v>
      </c>
      <c r="CX132">
        <v>7095.3</v>
      </c>
      <c r="CY132">
        <v>0</v>
      </c>
      <c r="CZ132">
        <v>3860.8</v>
      </c>
      <c r="DA132">
        <v>0</v>
      </c>
      <c r="DB132">
        <v>192</v>
      </c>
      <c r="DC132">
        <v>2132.9</v>
      </c>
      <c r="DD132">
        <v>2173.1999999999998</v>
      </c>
      <c r="DE132">
        <v>0</v>
      </c>
      <c r="DF132">
        <v>0</v>
      </c>
      <c r="DG132">
        <v>10390.9</v>
      </c>
      <c r="DH132">
        <v>0</v>
      </c>
      <c r="DI132">
        <v>1082.4000000000001</v>
      </c>
      <c r="DJ132">
        <v>19642.3</v>
      </c>
      <c r="DK132">
        <v>0</v>
      </c>
      <c r="DL132">
        <v>0</v>
      </c>
      <c r="DM132">
        <v>0</v>
      </c>
      <c r="DN132">
        <v>0</v>
      </c>
      <c r="DO132">
        <v>0</v>
      </c>
      <c r="DP132">
        <v>0</v>
      </c>
      <c r="DQ132">
        <v>0</v>
      </c>
    </row>
    <row r="133" spans="1:121" hidden="1">
      <c r="A133" t="s">
        <v>552</v>
      </c>
      <c r="B133">
        <v>2045</v>
      </c>
      <c r="C133">
        <v>122390770</v>
      </c>
      <c r="D133">
        <v>10679664</v>
      </c>
      <c r="E133">
        <v>0</v>
      </c>
      <c r="F133">
        <v>1228397.1000000001</v>
      </c>
      <c r="G133">
        <v>134298829.90000001</v>
      </c>
      <c r="H133">
        <v>117991090.40000001</v>
      </c>
      <c r="I133">
        <v>97768190.099999994</v>
      </c>
      <c r="J133" s="156">
        <v>80619016</v>
      </c>
      <c r="K133" s="168">
        <v>29898100</v>
      </c>
      <c r="L133">
        <v>3.5900000000000001E-2</v>
      </c>
      <c r="M133">
        <v>5.3900000000000003E-2</v>
      </c>
      <c r="N133">
        <v>0.183</v>
      </c>
      <c r="O133">
        <v>83695.66</v>
      </c>
      <c r="P133">
        <v>27203</v>
      </c>
      <c r="Q133">
        <v>0.74</v>
      </c>
      <c r="R133">
        <v>0.8</v>
      </c>
      <c r="S133">
        <v>105.7</v>
      </c>
      <c r="T133">
        <v>2.8</v>
      </c>
      <c r="U133">
        <v>0.33</v>
      </c>
      <c r="V133">
        <v>13.4</v>
      </c>
      <c r="W133">
        <v>526.79999999999995</v>
      </c>
      <c r="X133">
        <v>0.09</v>
      </c>
      <c r="Y133">
        <v>105.8</v>
      </c>
      <c r="Z133">
        <v>29.1</v>
      </c>
      <c r="AA133">
        <v>135</v>
      </c>
      <c r="AB133">
        <v>85.4</v>
      </c>
      <c r="AC133">
        <v>2.4</v>
      </c>
      <c r="AD133">
        <v>0.28999999999999998</v>
      </c>
      <c r="AE133">
        <v>10.8</v>
      </c>
      <c r="AF133">
        <v>420.5</v>
      </c>
      <c r="AG133">
        <v>7.0000000000000007E-2</v>
      </c>
      <c r="AH133">
        <v>85.5</v>
      </c>
      <c r="AI133">
        <v>23.4</v>
      </c>
      <c r="AJ133">
        <v>108.9</v>
      </c>
      <c r="AK133">
        <v>219</v>
      </c>
      <c r="AL133">
        <v>10.6</v>
      </c>
      <c r="AM133">
        <v>1.41</v>
      </c>
      <c r="AN133">
        <v>22</v>
      </c>
      <c r="AO133">
        <v>943.6</v>
      </c>
      <c r="AP133">
        <v>0.14000000000000001</v>
      </c>
      <c r="AQ133">
        <v>219.7</v>
      </c>
      <c r="AR133">
        <v>50.1</v>
      </c>
      <c r="AS133">
        <v>269.8</v>
      </c>
      <c r="AT133">
        <v>343.2</v>
      </c>
      <c r="AU133">
        <v>18.100000000000001</v>
      </c>
      <c r="AV133">
        <v>2.4700000000000002</v>
      </c>
      <c r="AW133">
        <v>31.2</v>
      </c>
      <c r="AX133">
        <v>1404.3</v>
      </c>
      <c r="AY133">
        <v>0.19</v>
      </c>
      <c r="AZ133">
        <v>344.4</v>
      </c>
      <c r="BA133">
        <v>73.099999999999994</v>
      </c>
      <c r="BB133">
        <v>417.5</v>
      </c>
      <c r="BC133">
        <v>8696496.6999999993</v>
      </c>
      <c r="BD133">
        <v>226.1</v>
      </c>
      <c r="BE133">
        <v>26.5</v>
      </c>
      <c r="BF133">
        <v>1107453.3</v>
      </c>
      <c r="BG133">
        <v>43426.8</v>
      </c>
      <c r="BH133">
        <v>7.1</v>
      </c>
      <c r="BI133">
        <v>8710455.4000000004</v>
      </c>
      <c r="BJ133">
        <v>2403515.7999999998</v>
      </c>
      <c r="BK133">
        <v>11113971.199999999</v>
      </c>
      <c r="BL133">
        <v>0</v>
      </c>
      <c r="BM133">
        <v>15.19</v>
      </c>
      <c r="BN133">
        <v>16.21</v>
      </c>
      <c r="BO133">
        <v>0</v>
      </c>
      <c r="BP133">
        <v>31.4</v>
      </c>
      <c r="BQ133">
        <v>17.02</v>
      </c>
      <c r="BR133">
        <v>19.04</v>
      </c>
      <c r="BS133">
        <v>0</v>
      </c>
      <c r="BT133">
        <v>36.06</v>
      </c>
      <c r="BU133">
        <v>83294980</v>
      </c>
      <c r="BV133">
        <v>36530640</v>
      </c>
      <c r="BW133">
        <v>9089299</v>
      </c>
      <c r="BX133">
        <v>0</v>
      </c>
      <c r="BY133">
        <v>0</v>
      </c>
      <c r="BZ133">
        <v>0</v>
      </c>
      <c r="CA133">
        <v>628185</v>
      </c>
      <c r="CB133">
        <v>0</v>
      </c>
      <c r="CC133">
        <v>0</v>
      </c>
      <c r="CD133">
        <v>4980213</v>
      </c>
      <c r="CE133">
        <v>20187700</v>
      </c>
      <c r="CF133">
        <v>0</v>
      </c>
      <c r="CG133">
        <v>684099.6</v>
      </c>
      <c r="CH133">
        <v>0</v>
      </c>
      <c r="CI133">
        <v>701575.5</v>
      </c>
      <c r="CJ133">
        <v>15305821</v>
      </c>
      <c r="CK133">
        <v>167657.5</v>
      </c>
      <c r="CL133">
        <v>0</v>
      </c>
      <c r="CM133">
        <v>0</v>
      </c>
      <c r="CN133">
        <v>28110724</v>
      </c>
      <c r="CO133">
        <v>3439704</v>
      </c>
      <c r="CP133">
        <v>0</v>
      </c>
      <c r="CQ133">
        <v>4710.6000000000004</v>
      </c>
      <c r="CR133">
        <v>0</v>
      </c>
      <c r="CS133">
        <v>0</v>
      </c>
      <c r="CT133">
        <v>2137.1999999999998</v>
      </c>
      <c r="CU133">
        <v>0</v>
      </c>
      <c r="CV133">
        <v>0</v>
      </c>
      <c r="CW133">
        <v>3758.8</v>
      </c>
      <c r="CX133">
        <v>7095.3</v>
      </c>
      <c r="CY133">
        <v>0</v>
      </c>
      <c r="CZ133">
        <v>5177.7</v>
      </c>
      <c r="DA133">
        <v>0</v>
      </c>
      <c r="DB133">
        <v>192</v>
      </c>
      <c r="DC133">
        <v>2132.9</v>
      </c>
      <c r="DD133">
        <v>2028.9</v>
      </c>
      <c r="DE133">
        <v>0</v>
      </c>
      <c r="DF133">
        <v>0</v>
      </c>
      <c r="DG133">
        <v>12245.6</v>
      </c>
      <c r="DH133">
        <v>0</v>
      </c>
      <c r="DI133">
        <v>1084.5</v>
      </c>
      <c r="DJ133">
        <v>26012.1</v>
      </c>
      <c r="DK133">
        <v>0</v>
      </c>
      <c r="DL133">
        <v>0</v>
      </c>
      <c r="DM133">
        <v>0</v>
      </c>
      <c r="DN133">
        <v>0</v>
      </c>
      <c r="DO133">
        <v>0</v>
      </c>
      <c r="DP133">
        <v>0</v>
      </c>
      <c r="DQ133">
        <v>0</v>
      </c>
    </row>
    <row r="134" spans="1:121" hidden="1">
      <c r="A134" t="s">
        <v>552</v>
      </c>
      <c r="B134">
        <v>2050</v>
      </c>
      <c r="C134">
        <v>129841940</v>
      </c>
      <c r="D134">
        <v>7471657.5</v>
      </c>
      <c r="E134">
        <v>0</v>
      </c>
      <c r="F134">
        <v>1505518.9</v>
      </c>
      <c r="G134">
        <v>138819105</v>
      </c>
      <c r="H134">
        <v>125174407.5</v>
      </c>
      <c r="I134">
        <v>93699348.5</v>
      </c>
      <c r="J134" s="156">
        <v>97214504</v>
      </c>
      <c r="K134" s="168">
        <v>38324972</v>
      </c>
      <c r="L134">
        <v>3.5900000000000001E-2</v>
      </c>
      <c r="M134">
        <v>5.3900000000000003E-2</v>
      </c>
      <c r="N134">
        <v>0.183</v>
      </c>
      <c r="O134">
        <v>82500.61</v>
      </c>
      <c r="P134">
        <v>28935.7</v>
      </c>
      <c r="Q134">
        <v>0.66</v>
      </c>
      <c r="R134">
        <v>0.75</v>
      </c>
      <c r="S134">
        <v>153.30000000000001</v>
      </c>
      <c r="T134">
        <v>5.5</v>
      </c>
      <c r="U134">
        <v>0.7</v>
      </c>
      <c r="V134">
        <v>15.7</v>
      </c>
      <c r="W134">
        <v>717.2</v>
      </c>
      <c r="X134">
        <v>7.0000000000000007E-2</v>
      </c>
      <c r="Y134">
        <v>153.6</v>
      </c>
      <c r="Z134">
        <v>37.1</v>
      </c>
      <c r="AA134">
        <v>190.7</v>
      </c>
      <c r="AB134">
        <v>114.2</v>
      </c>
      <c r="AC134">
        <v>4.2</v>
      </c>
      <c r="AD134">
        <v>0.54</v>
      </c>
      <c r="AE134">
        <v>11.8</v>
      </c>
      <c r="AF134">
        <v>531.4</v>
      </c>
      <c r="AG134">
        <v>0.05</v>
      </c>
      <c r="AH134">
        <v>114.4</v>
      </c>
      <c r="AI134">
        <v>27.6</v>
      </c>
      <c r="AJ134">
        <v>142</v>
      </c>
      <c r="AK134">
        <v>196.1</v>
      </c>
      <c r="AL134">
        <v>9.1</v>
      </c>
      <c r="AM134">
        <v>1.2</v>
      </c>
      <c r="AN134">
        <v>21.1</v>
      </c>
      <c r="AO134">
        <v>860.9</v>
      </c>
      <c r="AP134">
        <v>0.15</v>
      </c>
      <c r="AQ134">
        <v>196.7</v>
      </c>
      <c r="AR134">
        <v>46.8</v>
      </c>
      <c r="AS134">
        <v>243.5</v>
      </c>
      <c r="AT134">
        <v>349.3</v>
      </c>
      <c r="AU134">
        <v>17.399999999999999</v>
      </c>
      <c r="AV134">
        <v>2.34</v>
      </c>
      <c r="AW134">
        <v>32.1</v>
      </c>
      <c r="AX134">
        <v>1470.4</v>
      </c>
      <c r="AY134">
        <v>0.18</v>
      </c>
      <c r="AZ134">
        <v>350.4</v>
      </c>
      <c r="BA134">
        <v>76</v>
      </c>
      <c r="BB134">
        <v>426.4</v>
      </c>
      <c r="BC134">
        <v>12071723.699999999</v>
      </c>
      <c r="BD134">
        <v>434.2</v>
      </c>
      <c r="BE134">
        <v>54.7</v>
      </c>
      <c r="BF134">
        <v>1239065.8</v>
      </c>
      <c r="BG134">
        <v>56540.800000000003</v>
      </c>
      <c r="BH134">
        <v>5.4</v>
      </c>
      <c r="BI134">
        <v>12099599.300000001</v>
      </c>
      <c r="BJ134">
        <v>2925460.3</v>
      </c>
      <c r="BK134">
        <v>15025059.5</v>
      </c>
      <c r="BL134">
        <v>0</v>
      </c>
      <c r="BM134">
        <v>15.51</v>
      </c>
      <c r="BN134">
        <v>16.239999999999998</v>
      </c>
      <c r="BO134">
        <v>0</v>
      </c>
      <c r="BP134">
        <v>31.75</v>
      </c>
      <c r="BQ134">
        <v>17.11</v>
      </c>
      <c r="BR134">
        <v>18.59</v>
      </c>
      <c r="BS134">
        <v>0</v>
      </c>
      <c r="BT134">
        <v>35.700000000000003</v>
      </c>
      <c r="BU134">
        <v>79567620</v>
      </c>
      <c r="BV134">
        <v>45119756</v>
      </c>
      <c r="BW134">
        <v>6354202</v>
      </c>
      <c r="BX134">
        <v>0</v>
      </c>
      <c r="BY134">
        <v>0</v>
      </c>
      <c r="BZ134">
        <v>0</v>
      </c>
      <c r="CA134">
        <v>2156211.5</v>
      </c>
      <c r="CB134">
        <v>0</v>
      </c>
      <c r="CC134">
        <v>0</v>
      </c>
      <c r="CD134">
        <v>5195300.5</v>
      </c>
      <c r="CE134">
        <v>23233900</v>
      </c>
      <c r="CF134">
        <v>0</v>
      </c>
      <c r="CG134">
        <v>2029281.2</v>
      </c>
      <c r="CH134">
        <v>0</v>
      </c>
      <c r="CI134">
        <v>658497.6</v>
      </c>
      <c r="CJ134">
        <v>0</v>
      </c>
      <c r="CK134">
        <v>15765</v>
      </c>
      <c r="CL134">
        <v>0</v>
      </c>
      <c r="CM134">
        <v>0</v>
      </c>
      <c r="CN134">
        <v>32858720</v>
      </c>
      <c r="CO134">
        <v>7065736</v>
      </c>
      <c r="CP134">
        <v>0</v>
      </c>
      <c r="CQ134">
        <v>3607.5</v>
      </c>
      <c r="CR134">
        <v>0</v>
      </c>
      <c r="CS134">
        <v>0</v>
      </c>
      <c r="CT134">
        <v>1881</v>
      </c>
      <c r="CU134">
        <v>0</v>
      </c>
      <c r="CV134">
        <v>0</v>
      </c>
      <c r="CW134">
        <v>4026.7</v>
      </c>
      <c r="CX134">
        <v>7095.3</v>
      </c>
      <c r="CY134">
        <v>0</v>
      </c>
      <c r="CZ134">
        <v>12663.6</v>
      </c>
      <c r="DA134">
        <v>0</v>
      </c>
      <c r="DB134">
        <v>192</v>
      </c>
      <c r="DC134">
        <v>0</v>
      </c>
      <c r="DD134">
        <v>654.70000000000005</v>
      </c>
      <c r="DE134">
        <v>0</v>
      </c>
      <c r="DF134">
        <v>0</v>
      </c>
      <c r="DG134">
        <v>14477.5</v>
      </c>
      <c r="DH134">
        <v>0</v>
      </c>
      <c r="DI134">
        <v>2203.9</v>
      </c>
      <c r="DJ134">
        <v>17715</v>
      </c>
      <c r="DK134">
        <v>0</v>
      </c>
      <c r="DL134">
        <v>0</v>
      </c>
      <c r="DM134">
        <v>0</v>
      </c>
      <c r="DN134">
        <v>0</v>
      </c>
      <c r="DO134">
        <v>0</v>
      </c>
      <c r="DP134">
        <v>0</v>
      </c>
      <c r="DQ134">
        <v>0</v>
      </c>
    </row>
    <row r="135" spans="1:121" hidden="1">
      <c r="A135" t="s">
        <v>555</v>
      </c>
      <c r="B135">
        <v>2024</v>
      </c>
      <c r="C135">
        <v>55693416</v>
      </c>
      <c r="D135">
        <v>46046.8</v>
      </c>
      <c r="E135">
        <v>2070882.8</v>
      </c>
      <c r="F135">
        <v>226476.9</v>
      </c>
      <c r="G135">
        <v>58036816.600000001</v>
      </c>
      <c r="H135">
        <v>53691158.299999997</v>
      </c>
      <c r="I135">
        <v>49044277.799999997</v>
      </c>
      <c r="J135" s="156">
        <v>32382604</v>
      </c>
      <c r="K135" s="168">
        <v>1813008.4</v>
      </c>
      <c r="L135">
        <v>3.5900000000000001E-2</v>
      </c>
      <c r="M135">
        <v>5.3999999999999999E-2</v>
      </c>
      <c r="N135">
        <v>0.13500000000000001</v>
      </c>
      <c r="O135">
        <v>10231.709999999999</v>
      </c>
      <c r="P135">
        <v>13505.7</v>
      </c>
      <c r="Q135">
        <v>0.48</v>
      </c>
      <c r="R135">
        <v>0.67</v>
      </c>
      <c r="S135">
        <v>212.8</v>
      </c>
      <c r="T135">
        <v>4</v>
      </c>
      <c r="U135">
        <v>0.4</v>
      </c>
      <c r="V135">
        <v>27.3</v>
      </c>
      <c r="W135">
        <v>1114</v>
      </c>
      <c r="X135">
        <v>0.1</v>
      </c>
      <c r="Y135">
        <v>213</v>
      </c>
      <c r="Z135">
        <v>60.5</v>
      </c>
      <c r="AA135">
        <v>273.5</v>
      </c>
      <c r="AB135">
        <v>143.30000000000001</v>
      </c>
      <c r="AC135">
        <v>3.2</v>
      </c>
      <c r="AD135">
        <v>0.35</v>
      </c>
      <c r="AE135">
        <v>19.399999999999999</v>
      </c>
      <c r="AF135">
        <v>737</v>
      </c>
      <c r="AG135">
        <v>0.1</v>
      </c>
      <c r="AH135">
        <v>143.5</v>
      </c>
      <c r="AI135">
        <v>41.4</v>
      </c>
      <c r="AJ135">
        <v>184.9</v>
      </c>
      <c r="AK135">
        <v>306.8</v>
      </c>
      <c r="AL135">
        <v>7.6</v>
      </c>
      <c r="AM135">
        <v>0.89</v>
      </c>
      <c r="AN135">
        <v>35.1</v>
      </c>
      <c r="AO135">
        <v>1515.1</v>
      </c>
      <c r="AP135">
        <v>0.16</v>
      </c>
      <c r="AQ135">
        <v>307.3</v>
      </c>
      <c r="AR135">
        <v>80.3</v>
      </c>
      <c r="AS135">
        <v>387.6</v>
      </c>
      <c r="AT135">
        <v>631.79999999999995</v>
      </c>
      <c r="AU135">
        <v>36.799999999999997</v>
      </c>
      <c r="AV135">
        <v>5.18</v>
      </c>
      <c r="AW135">
        <v>53.9</v>
      </c>
      <c r="AX135">
        <v>2384.1</v>
      </c>
      <c r="AY135">
        <v>0.39</v>
      </c>
      <c r="AZ135">
        <v>634.4</v>
      </c>
      <c r="BA135">
        <v>125</v>
      </c>
      <c r="BB135">
        <v>759.4</v>
      </c>
      <c r="BC135">
        <v>5766022.2999999998</v>
      </c>
      <c r="BD135">
        <v>108.9</v>
      </c>
      <c r="BE135">
        <v>10.9</v>
      </c>
      <c r="BF135">
        <v>739093.8</v>
      </c>
      <c r="BG135">
        <v>30190.1</v>
      </c>
      <c r="BH135">
        <v>2.8</v>
      </c>
      <c r="BI135">
        <v>5772249.2000000002</v>
      </c>
      <c r="BJ135">
        <v>1639519.7</v>
      </c>
      <c r="BK135">
        <v>7411768.9000000004</v>
      </c>
      <c r="BL135">
        <v>0</v>
      </c>
      <c r="BM135">
        <v>31.72</v>
      </c>
      <c r="BN135">
        <v>2.14</v>
      </c>
      <c r="BO135">
        <v>0</v>
      </c>
      <c r="BP135">
        <v>33.85</v>
      </c>
      <c r="BQ135">
        <v>33.78</v>
      </c>
      <c r="BR135">
        <v>2.4</v>
      </c>
      <c r="BS135">
        <v>0</v>
      </c>
      <c r="BT135">
        <v>36.18</v>
      </c>
      <c r="BU135">
        <v>27333878</v>
      </c>
      <c r="BV135">
        <v>8992539</v>
      </c>
      <c r="BW135">
        <v>39734.800000000003</v>
      </c>
      <c r="BX135">
        <v>1301168.5</v>
      </c>
      <c r="BY135">
        <v>0</v>
      </c>
      <c r="BZ135">
        <v>0</v>
      </c>
      <c r="CA135">
        <v>0</v>
      </c>
      <c r="CB135">
        <v>0</v>
      </c>
      <c r="CC135">
        <v>0</v>
      </c>
      <c r="CD135">
        <v>3778043.2</v>
      </c>
      <c r="CE135">
        <v>14313766</v>
      </c>
      <c r="CF135">
        <v>0</v>
      </c>
      <c r="CG135">
        <v>17753.599999999999</v>
      </c>
      <c r="CH135">
        <v>0</v>
      </c>
      <c r="CI135">
        <v>965337.5</v>
      </c>
      <c r="CJ135">
        <v>0</v>
      </c>
      <c r="CK135">
        <v>9691.6</v>
      </c>
      <c r="CL135">
        <v>1693887</v>
      </c>
      <c r="CM135">
        <v>0</v>
      </c>
      <c r="CN135">
        <v>1761658.8</v>
      </c>
      <c r="CO135">
        <v>376101.1</v>
      </c>
      <c r="CP135">
        <v>3076736</v>
      </c>
      <c r="CQ135">
        <v>54.8</v>
      </c>
      <c r="CR135">
        <v>275.2</v>
      </c>
      <c r="CS135">
        <v>0</v>
      </c>
      <c r="CT135">
        <v>0</v>
      </c>
      <c r="CU135">
        <v>0</v>
      </c>
      <c r="CV135">
        <v>0</v>
      </c>
      <c r="CW135">
        <v>2860.9</v>
      </c>
      <c r="CX135">
        <v>4826.5</v>
      </c>
      <c r="CY135">
        <v>0</v>
      </c>
      <c r="CZ135">
        <v>961.6</v>
      </c>
      <c r="DA135">
        <v>0</v>
      </c>
      <c r="DB135">
        <v>266.8</v>
      </c>
      <c r="DC135">
        <v>0</v>
      </c>
      <c r="DD135">
        <v>1693.2</v>
      </c>
      <c r="DE135">
        <v>1768</v>
      </c>
      <c r="DF135">
        <v>0</v>
      </c>
      <c r="DG135">
        <v>941.3</v>
      </c>
      <c r="DH135">
        <v>800</v>
      </c>
      <c r="DI135">
        <v>122</v>
      </c>
      <c r="DJ135">
        <v>109.6</v>
      </c>
      <c r="DK135">
        <v>17680</v>
      </c>
      <c r="DL135">
        <v>0</v>
      </c>
      <c r="DM135">
        <v>0</v>
      </c>
      <c r="DN135">
        <v>0.24</v>
      </c>
      <c r="DO135">
        <v>0</v>
      </c>
      <c r="DP135">
        <v>0.28000000000000003</v>
      </c>
      <c r="DQ135">
        <v>0</v>
      </c>
    </row>
    <row r="136" spans="1:121" hidden="1">
      <c r="A136" t="s">
        <v>555</v>
      </c>
      <c r="B136">
        <v>2026</v>
      </c>
      <c r="C136">
        <v>56295692</v>
      </c>
      <c r="D136">
        <v>46884.3</v>
      </c>
      <c r="E136">
        <v>2090334.4</v>
      </c>
      <c r="F136">
        <v>233246.6</v>
      </c>
      <c r="G136">
        <v>58666157.399999999</v>
      </c>
      <c r="H136">
        <v>54271790.899999999</v>
      </c>
      <c r="I136">
        <v>46268015.100000001</v>
      </c>
      <c r="J136" s="156">
        <v>31193274</v>
      </c>
      <c r="K136" s="168">
        <v>4602044.5</v>
      </c>
      <c r="L136">
        <v>3.5900000000000001E-2</v>
      </c>
      <c r="M136">
        <v>5.3999999999999999E-2</v>
      </c>
      <c r="N136">
        <v>0.13500000000000001</v>
      </c>
      <c r="O136">
        <v>40866.94</v>
      </c>
      <c r="P136">
        <v>13766</v>
      </c>
      <c r="Q136">
        <v>0.51</v>
      </c>
      <c r="R136">
        <v>0.68</v>
      </c>
      <c r="S136">
        <v>198.2</v>
      </c>
      <c r="T136">
        <v>3.7</v>
      </c>
      <c r="U136">
        <v>0.38</v>
      </c>
      <c r="V136">
        <v>25.2</v>
      </c>
      <c r="W136">
        <v>1037.2</v>
      </c>
      <c r="X136">
        <v>0.1</v>
      </c>
      <c r="Y136">
        <v>198.4</v>
      </c>
      <c r="Z136">
        <v>56.2</v>
      </c>
      <c r="AA136">
        <v>254.5</v>
      </c>
      <c r="AB136">
        <v>136.4</v>
      </c>
      <c r="AC136">
        <v>2.8</v>
      </c>
      <c r="AD136">
        <v>0.3</v>
      </c>
      <c r="AE136">
        <v>18.5</v>
      </c>
      <c r="AF136">
        <v>708.8</v>
      </c>
      <c r="AG136">
        <v>0.09</v>
      </c>
      <c r="AH136">
        <v>136.5</v>
      </c>
      <c r="AI136">
        <v>39.700000000000003</v>
      </c>
      <c r="AJ136">
        <v>176.2</v>
      </c>
      <c r="AK136">
        <v>262.5</v>
      </c>
      <c r="AL136">
        <v>5.8</v>
      </c>
      <c r="AM136">
        <v>0.66</v>
      </c>
      <c r="AN136">
        <v>30.5</v>
      </c>
      <c r="AO136">
        <v>1320</v>
      </c>
      <c r="AP136">
        <v>0.13</v>
      </c>
      <c r="AQ136">
        <v>262.8</v>
      </c>
      <c r="AR136">
        <v>69.900000000000006</v>
      </c>
      <c r="AS136">
        <v>332.7</v>
      </c>
      <c r="AT136">
        <v>586.6</v>
      </c>
      <c r="AU136">
        <v>32</v>
      </c>
      <c r="AV136">
        <v>4.43</v>
      </c>
      <c r="AW136">
        <v>51.6</v>
      </c>
      <c r="AX136">
        <v>2317.3000000000002</v>
      </c>
      <c r="AY136">
        <v>0.33</v>
      </c>
      <c r="AZ136">
        <v>588.79999999999995</v>
      </c>
      <c r="BA136">
        <v>120.7</v>
      </c>
      <c r="BB136">
        <v>709.5</v>
      </c>
      <c r="BC136">
        <v>6284935.7999999998</v>
      </c>
      <c r="BD136">
        <v>118.7</v>
      </c>
      <c r="BE136">
        <v>11.9</v>
      </c>
      <c r="BF136">
        <v>799988.2</v>
      </c>
      <c r="BG136">
        <v>32895.199999999997</v>
      </c>
      <c r="BH136">
        <v>3</v>
      </c>
      <c r="BI136">
        <v>6291726.7999999998</v>
      </c>
      <c r="BJ136">
        <v>1781088</v>
      </c>
      <c r="BK136">
        <v>8072814.7999999998</v>
      </c>
      <c r="BL136">
        <v>0</v>
      </c>
      <c r="BM136">
        <v>28.68</v>
      </c>
      <c r="BN136">
        <v>8.3699999999999992</v>
      </c>
      <c r="BO136">
        <v>0</v>
      </c>
      <c r="BP136">
        <v>37.06</v>
      </c>
      <c r="BQ136">
        <v>30.61</v>
      </c>
      <c r="BR136">
        <v>9.4</v>
      </c>
      <c r="BS136">
        <v>0</v>
      </c>
      <c r="BT136">
        <v>40</v>
      </c>
      <c r="BU136">
        <v>31965600</v>
      </c>
      <c r="BV136">
        <v>12398142</v>
      </c>
      <c r="BW136">
        <v>40556.9</v>
      </c>
      <c r="BX136">
        <v>1301168.5</v>
      </c>
      <c r="BY136">
        <v>0</v>
      </c>
      <c r="BZ136">
        <v>0</v>
      </c>
      <c r="CA136">
        <v>0</v>
      </c>
      <c r="CB136">
        <v>0</v>
      </c>
      <c r="CC136">
        <v>0</v>
      </c>
      <c r="CD136">
        <v>4069996.8</v>
      </c>
      <c r="CE136">
        <v>15515520</v>
      </c>
      <c r="CF136">
        <v>0</v>
      </c>
      <c r="CG136">
        <v>36236.1</v>
      </c>
      <c r="CH136">
        <v>0</v>
      </c>
      <c r="CI136">
        <v>964492.1</v>
      </c>
      <c r="CJ136">
        <v>0</v>
      </c>
      <c r="CK136">
        <v>12244.3</v>
      </c>
      <c r="CL136">
        <v>1697240.2</v>
      </c>
      <c r="CM136">
        <v>0</v>
      </c>
      <c r="CN136">
        <v>1737082.4</v>
      </c>
      <c r="CO136">
        <v>374072.7</v>
      </c>
      <c r="CP136">
        <v>6216990.5</v>
      </c>
      <c r="CQ136">
        <v>55.8</v>
      </c>
      <c r="CR136">
        <v>275.2</v>
      </c>
      <c r="CS136">
        <v>0</v>
      </c>
      <c r="CT136">
        <v>0</v>
      </c>
      <c r="CU136">
        <v>0</v>
      </c>
      <c r="CV136">
        <v>0</v>
      </c>
      <c r="CW136">
        <v>3110.3</v>
      </c>
      <c r="CX136">
        <v>4826.5</v>
      </c>
      <c r="CY136">
        <v>0</v>
      </c>
      <c r="CZ136">
        <v>945.6</v>
      </c>
      <c r="DA136">
        <v>0</v>
      </c>
      <c r="DB136">
        <v>266.8</v>
      </c>
      <c r="DC136">
        <v>0</v>
      </c>
      <c r="DD136">
        <v>1677</v>
      </c>
      <c r="DE136">
        <v>1768</v>
      </c>
      <c r="DF136">
        <v>0</v>
      </c>
      <c r="DG136">
        <v>941.3</v>
      </c>
      <c r="DH136">
        <v>1604</v>
      </c>
      <c r="DI136">
        <v>122</v>
      </c>
      <c r="DJ136">
        <v>113.4</v>
      </c>
      <c r="DK136">
        <v>17680</v>
      </c>
      <c r="DL136">
        <v>0</v>
      </c>
      <c r="DM136">
        <v>0</v>
      </c>
      <c r="DN136">
        <v>0.28999999999999998</v>
      </c>
      <c r="DO136">
        <v>0</v>
      </c>
      <c r="DP136">
        <v>0.36</v>
      </c>
      <c r="DQ136">
        <v>0</v>
      </c>
    </row>
    <row r="137" spans="1:121" hidden="1">
      <c r="A137" t="s">
        <v>555</v>
      </c>
      <c r="B137">
        <v>2028</v>
      </c>
      <c r="C137">
        <v>57324704</v>
      </c>
      <c r="D137">
        <v>858267.9</v>
      </c>
      <c r="E137">
        <v>2450431.5</v>
      </c>
      <c r="F137">
        <v>244066.8</v>
      </c>
      <c r="G137">
        <v>60877469.799999997</v>
      </c>
      <c r="H137">
        <v>55263818</v>
      </c>
      <c r="I137">
        <v>41689994.299999997</v>
      </c>
      <c r="J137" s="156">
        <v>28720410</v>
      </c>
      <c r="K137" s="168">
        <v>7221357</v>
      </c>
      <c r="L137">
        <v>3.5900000000000001E-2</v>
      </c>
      <c r="M137">
        <v>5.3999999999999999E-2</v>
      </c>
      <c r="N137">
        <v>0.13500000000000001</v>
      </c>
      <c r="O137">
        <v>48205.5</v>
      </c>
      <c r="P137">
        <v>14214.8</v>
      </c>
      <c r="Q137">
        <v>0.61</v>
      </c>
      <c r="R137">
        <v>0.72</v>
      </c>
      <c r="S137">
        <v>156.6</v>
      </c>
      <c r="T137">
        <v>3</v>
      </c>
      <c r="U137">
        <v>0.3</v>
      </c>
      <c r="V137">
        <v>20</v>
      </c>
      <c r="W137">
        <v>819.2</v>
      </c>
      <c r="X137">
        <v>0.08</v>
      </c>
      <c r="Y137">
        <v>156.80000000000001</v>
      </c>
      <c r="Z137">
        <v>44.4</v>
      </c>
      <c r="AA137">
        <v>201.2</v>
      </c>
      <c r="AB137">
        <v>119.9</v>
      </c>
      <c r="AC137">
        <v>2.2999999999999998</v>
      </c>
      <c r="AD137">
        <v>0.23</v>
      </c>
      <c r="AE137">
        <v>16.5</v>
      </c>
      <c r="AF137">
        <v>628.5</v>
      </c>
      <c r="AG137">
        <v>0.08</v>
      </c>
      <c r="AH137">
        <v>120</v>
      </c>
      <c r="AI137">
        <v>35.200000000000003</v>
      </c>
      <c r="AJ137">
        <v>155.30000000000001</v>
      </c>
      <c r="AK137">
        <v>214.8</v>
      </c>
      <c r="AL137">
        <v>4.2</v>
      </c>
      <c r="AM137">
        <v>0.44</v>
      </c>
      <c r="AN137">
        <v>25.4</v>
      </c>
      <c r="AO137">
        <v>1110.9000000000001</v>
      </c>
      <c r="AP137">
        <v>0.1</v>
      </c>
      <c r="AQ137">
        <v>215</v>
      </c>
      <c r="AR137">
        <v>58.5</v>
      </c>
      <c r="AS137">
        <v>273.5</v>
      </c>
      <c r="AT137">
        <v>530.1</v>
      </c>
      <c r="AU137">
        <v>25.6</v>
      </c>
      <c r="AV137">
        <v>3.5</v>
      </c>
      <c r="AW137">
        <v>49.9</v>
      </c>
      <c r="AX137">
        <v>2195.8000000000002</v>
      </c>
      <c r="AY137">
        <v>0.31</v>
      </c>
      <c r="AZ137">
        <v>531.79999999999995</v>
      </c>
      <c r="BA137">
        <v>115.4</v>
      </c>
      <c r="BB137">
        <v>647.20000000000005</v>
      </c>
      <c r="BC137">
        <v>6112689.2999999998</v>
      </c>
      <c r="BD137">
        <v>115.6</v>
      </c>
      <c r="BE137">
        <v>11.6</v>
      </c>
      <c r="BF137">
        <v>780244</v>
      </c>
      <c r="BG137">
        <v>31966.3</v>
      </c>
      <c r="BH137">
        <v>3</v>
      </c>
      <c r="BI137">
        <v>6119315.7000000002</v>
      </c>
      <c r="BJ137">
        <v>1733647.5</v>
      </c>
      <c r="BK137">
        <v>7852963.0999999996</v>
      </c>
      <c r="BL137">
        <v>0</v>
      </c>
      <c r="BM137">
        <v>24.24</v>
      </c>
      <c r="BN137">
        <v>9.56</v>
      </c>
      <c r="BO137">
        <v>0</v>
      </c>
      <c r="BP137">
        <v>33.799999999999997</v>
      </c>
      <c r="BQ137">
        <v>26.1</v>
      </c>
      <c r="BR137">
        <v>10.92</v>
      </c>
      <c r="BS137">
        <v>0</v>
      </c>
      <c r="BT137">
        <v>37.020000000000003</v>
      </c>
      <c r="BU137">
        <v>39316330</v>
      </c>
      <c r="BV137">
        <v>19187476</v>
      </c>
      <c r="BW137">
        <v>740294</v>
      </c>
      <c r="BX137">
        <v>1293466.6000000001</v>
      </c>
      <c r="BY137">
        <v>0</v>
      </c>
      <c r="BZ137">
        <v>0</v>
      </c>
      <c r="CA137">
        <v>0</v>
      </c>
      <c r="CB137">
        <v>0</v>
      </c>
      <c r="CC137">
        <v>0</v>
      </c>
      <c r="CD137">
        <v>4350095</v>
      </c>
      <c r="CE137">
        <v>15101877</v>
      </c>
      <c r="CF137">
        <v>0</v>
      </c>
      <c r="CG137">
        <v>24533.599999999999</v>
      </c>
      <c r="CH137">
        <v>0</v>
      </c>
      <c r="CI137">
        <v>959618.8</v>
      </c>
      <c r="CJ137">
        <v>0</v>
      </c>
      <c r="CK137">
        <v>21638.6</v>
      </c>
      <c r="CL137">
        <v>1987423.2</v>
      </c>
      <c r="CM137">
        <v>0</v>
      </c>
      <c r="CN137">
        <v>1712848</v>
      </c>
      <c r="CO137">
        <v>372055.6</v>
      </c>
      <c r="CP137">
        <v>12752477</v>
      </c>
      <c r="CQ137">
        <v>573.20000000000005</v>
      </c>
      <c r="CR137">
        <v>275.2</v>
      </c>
      <c r="CS137">
        <v>0</v>
      </c>
      <c r="CT137">
        <v>0</v>
      </c>
      <c r="CU137">
        <v>0</v>
      </c>
      <c r="CV137">
        <v>0</v>
      </c>
      <c r="CW137">
        <v>3354</v>
      </c>
      <c r="CX137">
        <v>4826.5</v>
      </c>
      <c r="CY137">
        <v>0</v>
      </c>
      <c r="CZ137">
        <v>940.7</v>
      </c>
      <c r="DA137">
        <v>0</v>
      </c>
      <c r="DB137">
        <v>266.8</v>
      </c>
      <c r="DC137">
        <v>0</v>
      </c>
      <c r="DD137">
        <v>1665.8</v>
      </c>
      <c r="DE137">
        <v>1768</v>
      </c>
      <c r="DF137">
        <v>0</v>
      </c>
      <c r="DG137">
        <v>941.3</v>
      </c>
      <c r="DH137">
        <v>3246</v>
      </c>
      <c r="DI137">
        <v>122</v>
      </c>
      <c r="DJ137">
        <v>2183.3000000000002</v>
      </c>
      <c r="DK137">
        <v>17680</v>
      </c>
      <c r="DL137">
        <v>0</v>
      </c>
      <c r="DM137">
        <v>0</v>
      </c>
      <c r="DN137">
        <v>0.34</v>
      </c>
      <c r="DO137">
        <v>0</v>
      </c>
      <c r="DP137">
        <v>0.48</v>
      </c>
      <c r="DQ137">
        <v>0</v>
      </c>
    </row>
    <row r="138" spans="1:121" hidden="1">
      <c r="A138" t="s">
        <v>555</v>
      </c>
      <c r="B138">
        <v>2030</v>
      </c>
      <c r="C138">
        <v>58667456</v>
      </c>
      <c r="D138">
        <v>1544172.4</v>
      </c>
      <c r="E138">
        <v>2677282.2000000002</v>
      </c>
      <c r="F138">
        <v>200454.1</v>
      </c>
      <c r="G138">
        <v>63089363.299999997</v>
      </c>
      <c r="H138">
        <v>56558310</v>
      </c>
      <c r="I138">
        <v>40193715.299999997</v>
      </c>
      <c r="J138" s="156">
        <v>25980602</v>
      </c>
      <c r="K138" s="168">
        <v>4781245</v>
      </c>
      <c r="L138">
        <v>3.5900000000000001E-2</v>
      </c>
      <c r="M138">
        <v>5.3999999999999999E-2</v>
      </c>
      <c r="N138">
        <v>0.13500000000000001</v>
      </c>
      <c r="O138">
        <v>68908.429999999993</v>
      </c>
      <c r="P138">
        <v>14813.7</v>
      </c>
      <c r="Q138">
        <v>0.68</v>
      </c>
      <c r="R138">
        <v>0.74</v>
      </c>
      <c r="S138">
        <v>128.1</v>
      </c>
      <c r="T138">
        <v>2.4</v>
      </c>
      <c r="U138">
        <v>0.24</v>
      </c>
      <c r="V138">
        <v>16.5</v>
      </c>
      <c r="W138">
        <v>670.6</v>
      </c>
      <c r="X138">
        <v>0.06</v>
      </c>
      <c r="Y138">
        <v>128.30000000000001</v>
      </c>
      <c r="Z138">
        <v>36.5</v>
      </c>
      <c r="AA138">
        <v>164.8</v>
      </c>
      <c r="AB138">
        <v>108.8</v>
      </c>
      <c r="AC138">
        <v>2.1</v>
      </c>
      <c r="AD138">
        <v>0.21</v>
      </c>
      <c r="AE138">
        <v>14.9</v>
      </c>
      <c r="AF138">
        <v>569.9</v>
      </c>
      <c r="AG138">
        <v>7.0000000000000007E-2</v>
      </c>
      <c r="AH138">
        <v>108.9</v>
      </c>
      <c r="AI138">
        <v>31.9</v>
      </c>
      <c r="AJ138">
        <v>140.80000000000001</v>
      </c>
      <c r="AK138">
        <v>179.9</v>
      </c>
      <c r="AL138">
        <v>3.6</v>
      </c>
      <c r="AM138">
        <v>0.37</v>
      </c>
      <c r="AN138">
        <v>21.3</v>
      </c>
      <c r="AO138">
        <v>926.9</v>
      </c>
      <c r="AP138">
        <v>0.09</v>
      </c>
      <c r="AQ138">
        <v>180.1</v>
      </c>
      <c r="AR138">
        <v>48.9</v>
      </c>
      <c r="AS138">
        <v>229</v>
      </c>
      <c r="AT138">
        <v>498.1</v>
      </c>
      <c r="AU138">
        <v>23.1</v>
      </c>
      <c r="AV138">
        <v>3.11</v>
      </c>
      <c r="AW138">
        <v>47.5</v>
      </c>
      <c r="AX138">
        <v>2121.5</v>
      </c>
      <c r="AY138">
        <v>0.27</v>
      </c>
      <c r="AZ138">
        <v>499.7</v>
      </c>
      <c r="BA138">
        <v>110.8</v>
      </c>
      <c r="BB138">
        <v>610.5</v>
      </c>
      <c r="BC138">
        <v>5317457.3</v>
      </c>
      <c r="BD138">
        <v>100.5</v>
      </c>
      <c r="BE138">
        <v>10.1</v>
      </c>
      <c r="BF138">
        <v>684757.9</v>
      </c>
      <c r="BG138">
        <v>27824.5</v>
      </c>
      <c r="BH138">
        <v>2.6</v>
      </c>
      <c r="BI138">
        <v>5323214.7</v>
      </c>
      <c r="BJ138">
        <v>1514638.5</v>
      </c>
      <c r="BK138">
        <v>6837853.2000000002</v>
      </c>
      <c r="BL138">
        <v>0</v>
      </c>
      <c r="BM138">
        <v>23.41</v>
      </c>
      <c r="BN138">
        <v>13.48</v>
      </c>
      <c r="BO138">
        <v>0</v>
      </c>
      <c r="BP138">
        <v>36.89</v>
      </c>
      <c r="BQ138">
        <v>25.4</v>
      </c>
      <c r="BR138">
        <v>15.6</v>
      </c>
      <c r="BS138">
        <v>0</v>
      </c>
      <c r="BT138">
        <v>41</v>
      </c>
      <c r="BU138">
        <v>41851416</v>
      </c>
      <c r="BV138">
        <v>22895648</v>
      </c>
      <c r="BW138">
        <v>1305935.5</v>
      </c>
      <c r="BX138">
        <v>1272729</v>
      </c>
      <c r="BY138">
        <v>0</v>
      </c>
      <c r="BZ138">
        <v>0</v>
      </c>
      <c r="CA138">
        <v>0</v>
      </c>
      <c r="CB138">
        <v>0</v>
      </c>
      <c r="CC138">
        <v>0</v>
      </c>
      <c r="CD138">
        <v>4709198.5</v>
      </c>
      <c r="CE138">
        <v>13219668</v>
      </c>
      <c r="CF138">
        <v>0</v>
      </c>
      <c r="CG138">
        <v>29033.7</v>
      </c>
      <c r="CH138">
        <v>0</v>
      </c>
      <c r="CI138">
        <v>950731.3</v>
      </c>
      <c r="CJ138">
        <v>0</v>
      </c>
      <c r="CK138">
        <v>15681.6</v>
      </c>
      <c r="CL138">
        <v>2161989.7999999998</v>
      </c>
      <c r="CM138">
        <v>0</v>
      </c>
      <c r="CN138">
        <v>1688952.2</v>
      </c>
      <c r="CO138">
        <v>370049.2</v>
      </c>
      <c r="CP138">
        <v>16127448</v>
      </c>
      <c r="CQ138">
        <v>1051.8</v>
      </c>
      <c r="CR138">
        <v>275.2</v>
      </c>
      <c r="CS138">
        <v>0</v>
      </c>
      <c r="CT138">
        <v>0</v>
      </c>
      <c r="CU138">
        <v>0</v>
      </c>
      <c r="CV138">
        <v>0</v>
      </c>
      <c r="CW138">
        <v>3657.8</v>
      </c>
      <c r="CX138">
        <v>4718.6000000000004</v>
      </c>
      <c r="CY138">
        <v>0</v>
      </c>
      <c r="CZ138">
        <v>933.1</v>
      </c>
      <c r="DA138">
        <v>0</v>
      </c>
      <c r="DB138">
        <v>266.8</v>
      </c>
      <c r="DC138">
        <v>0</v>
      </c>
      <c r="DD138">
        <v>1277.9000000000001</v>
      </c>
      <c r="DE138">
        <v>1768</v>
      </c>
      <c r="DF138">
        <v>0</v>
      </c>
      <c r="DG138">
        <v>941.3</v>
      </c>
      <c r="DH138">
        <v>4092</v>
      </c>
      <c r="DI138">
        <v>122</v>
      </c>
      <c r="DJ138">
        <v>4097.8</v>
      </c>
      <c r="DK138">
        <v>17680</v>
      </c>
      <c r="DL138">
        <v>0</v>
      </c>
      <c r="DM138">
        <v>0</v>
      </c>
      <c r="DN138">
        <v>0.38</v>
      </c>
      <c r="DO138">
        <v>0</v>
      </c>
      <c r="DP138">
        <v>0.6</v>
      </c>
      <c r="DQ138">
        <v>0</v>
      </c>
    </row>
    <row r="139" spans="1:121" hidden="1">
      <c r="A139" t="s">
        <v>555</v>
      </c>
      <c r="B139">
        <v>2035</v>
      </c>
      <c r="C139">
        <v>62468396</v>
      </c>
      <c r="D139">
        <v>3208805.5</v>
      </c>
      <c r="E139">
        <v>2609243.2000000002</v>
      </c>
      <c r="F139">
        <v>178664.6</v>
      </c>
      <c r="G139">
        <v>68465108.5</v>
      </c>
      <c r="H139">
        <v>60222644.700000003</v>
      </c>
      <c r="I139">
        <v>35529462.899999999</v>
      </c>
      <c r="J139" s="156">
        <v>22194702</v>
      </c>
      <c r="K139" s="168">
        <v>4045424.5</v>
      </c>
      <c r="L139">
        <v>3.5900000000000001E-2</v>
      </c>
      <c r="M139">
        <v>5.3900000000000003E-2</v>
      </c>
      <c r="N139">
        <v>0.13500000000000001</v>
      </c>
      <c r="O139">
        <v>100931.19</v>
      </c>
      <c r="P139">
        <v>16528.599999999999</v>
      </c>
      <c r="Q139">
        <v>0.79</v>
      </c>
      <c r="R139">
        <v>0.8</v>
      </c>
      <c r="S139">
        <v>82.9</v>
      </c>
      <c r="T139">
        <v>1.6</v>
      </c>
      <c r="U139">
        <v>0.16</v>
      </c>
      <c r="V139">
        <v>10.9</v>
      </c>
      <c r="W139">
        <v>434</v>
      </c>
      <c r="X139">
        <v>0.04</v>
      </c>
      <c r="Y139">
        <v>83</v>
      </c>
      <c r="Z139">
        <v>23.9</v>
      </c>
      <c r="AA139">
        <v>106.9</v>
      </c>
      <c r="AB139">
        <v>85.5</v>
      </c>
      <c r="AC139">
        <v>1.7</v>
      </c>
      <c r="AD139">
        <v>0.17</v>
      </c>
      <c r="AE139">
        <v>11.8</v>
      </c>
      <c r="AF139">
        <v>447.1</v>
      </c>
      <c r="AG139">
        <v>0.06</v>
      </c>
      <c r="AH139">
        <v>85.6</v>
      </c>
      <c r="AI139">
        <v>25.1</v>
      </c>
      <c r="AJ139">
        <v>110.7</v>
      </c>
      <c r="AK139">
        <v>155.1</v>
      </c>
      <c r="AL139">
        <v>3.1</v>
      </c>
      <c r="AM139">
        <v>0.33</v>
      </c>
      <c r="AN139">
        <v>18.3</v>
      </c>
      <c r="AO139">
        <v>798.1</v>
      </c>
      <c r="AP139">
        <v>7.0000000000000007E-2</v>
      </c>
      <c r="AQ139">
        <v>155.30000000000001</v>
      </c>
      <c r="AR139">
        <v>42.1</v>
      </c>
      <c r="AS139">
        <v>197.4</v>
      </c>
      <c r="AT139">
        <v>453.3</v>
      </c>
      <c r="AU139">
        <v>18.899999999999999</v>
      </c>
      <c r="AV139">
        <v>2.5099999999999998</v>
      </c>
      <c r="AW139">
        <v>45.6</v>
      </c>
      <c r="AX139">
        <v>1991</v>
      </c>
      <c r="AY139">
        <v>0.26</v>
      </c>
      <c r="AZ139">
        <v>454.6</v>
      </c>
      <c r="BA139">
        <v>105</v>
      </c>
      <c r="BB139">
        <v>559.5</v>
      </c>
      <c r="BC139">
        <v>4132331.7</v>
      </c>
      <c r="BD139">
        <v>78.2</v>
      </c>
      <c r="BE139">
        <v>7.9</v>
      </c>
      <c r="BF139">
        <v>543983.9</v>
      </c>
      <c r="BG139">
        <v>21623.1</v>
      </c>
      <c r="BH139">
        <v>2.1</v>
      </c>
      <c r="BI139">
        <v>4136816.1</v>
      </c>
      <c r="BJ139">
        <v>1188919.7</v>
      </c>
      <c r="BK139">
        <v>5325735.8</v>
      </c>
      <c r="BL139">
        <v>0</v>
      </c>
      <c r="BM139">
        <v>21.79</v>
      </c>
      <c r="BN139">
        <v>19.989999999999998</v>
      </c>
      <c r="BO139">
        <v>0</v>
      </c>
      <c r="BP139">
        <v>41.78</v>
      </c>
      <c r="BQ139">
        <v>23.84</v>
      </c>
      <c r="BR139">
        <v>23.61</v>
      </c>
      <c r="BS139">
        <v>0</v>
      </c>
      <c r="BT139">
        <v>47.45</v>
      </c>
      <c r="BU139">
        <v>50339124</v>
      </c>
      <c r="BV139">
        <v>32935644</v>
      </c>
      <c r="BW139">
        <v>2724942.8</v>
      </c>
      <c r="BX139">
        <v>1244882.6000000001</v>
      </c>
      <c r="BY139">
        <v>0</v>
      </c>
      <c r="BZ139">
        <v>0</v>
      </c>
      <c r="CA139">
        <v>0</v>
      </c>
      <c r="CB139">
        <v>0</v>
      </c>
      <c r="CC139">
        <v>0</v>
      </c>
      <c r="CD139">
        <v>5063979.5</v>
      </c>
      <c r="CE139">
        <v>10362648</v>
      </c>
      <c r="CF139">
        <v>0</v>
      </c>
      <c r="CG139">
        <v>33989.300000000003</v>
      </c>
      <c r="CH139">
        <v>0</v>
      </c>
      <c r="CI139">
        <v>931575.2</v>
      </c>
      <c r="CJ139">
        <v>0</v>
      </c>
      <c r="CK139">
        <v>16826</v>
      </c>
      <c r="CL139">
        <v>2088614.4</v>
      </c>
      <c r="CM139">
        <v>0</v>
      </c>
      <c r="CN139">
        <v>1630660.5</v>
      </c>
      <c r="CO139">
        <v>364976.1</v>
      </c>
      <c r="CP139">
        <v>25876030</v>
      </c>
      <c r="CQ139">
        <v>2242</v>
      </c>
      <c r="CR139">
        <v>275.2</v>
      </c>
      <c r="CS139">
        <v>0</v>
      </c>
      <c r="CT139">
        <v>0</v>
      </c>
      <c r="CU139">
        <v>0</v>
      </c>
      <c r="CV139">
        <v>0</v>
      </c>
      <c r="CW139">
        <v>4032.1</v>
      </c>
      <c r="CX139">
        <v>4622.5</v>
      </c>
      <c r="CY139">
        <v>0</v>
      </c>
      <c r="CZ139">
        <v>933.1</v>
      </c>
      <c r="DA139">
        <v>0</v>
      </c>
      <c r="DB139">
        <v>266.8</v>
      </c>
      <c r="DC139">
        <v>0</v>
      </c>
      <c r="DD139">
        <v>1147.3</v>
      </c>
      <c r="DE139">
        <v>1768</v>
      </c>
      <c r="DF139">
        <v>0</v>
      </c>
      <c r="DG139">
        <v>941.3</v>
      </c>
      <c r="DH139">
        <v>6492</v>
      </c>
      <c r="DI139">
        <v>122</v>
      </c>
      <c r="DJ139">
        <v>8906.4</v>
      </c>
      <c r="DK139">
        <v>17680</v>
      </c>
      <c r="DL139">
        <v>0</v>
      </c>
      <c r="DM139">
        <v>0</v>
      </c>
      <c r="DN139">
        <v>0.42</v>
      </c>
      <c r="DO139">
        <v>0</v>
      </c>
      <c r="DP139">
        <v>0.65</v>
      </c>
      <c r="DQ139">
        <v>0</v>
      </c>
    </row>
    <row r="140" spans="1:121" hidden="1">
      <c r="A140" t="s">
        <v>555</v>
      </c>
      <c r="B140">
        <v>2040</v>
      </c>
      <c r="C140">
        <v>67011670</v>
      </c>
      <c r="D140">
        <v>3636462.8</v>
      </c>
      <c r="E140">
        <v>2551997.2000000002</v>
      </c>
      <c r="F140">
        <v>203210.3</v>
      </c>
      <c r="G140">
        <v>73403342.799999997</v>
      </c>
      <c r="H140">
        <v>64602610</v>
      </c>
      <c r="I140">
        <v>40491566.799999997</v>
      </c>
      <c r="J140" s="156">
        <v>25801892</v>
      </c>
      <c r="K140" s="168">
        <v>2689815.5</v>
      </c>
      <c r="L140">
        <v>3.5900000000000001E-2</v>
      </c>
      <c r="M140">
        <v>5.3900000000000003E-2</v>
      </c>
      <c r="N140">
        <v>0.13500000000000001</v>
      </c>
      <c r="O140">
        <v>99520.33</v>
      </c>
      <c r="P140">
        <v>18350.2</v>
      </c>
      <c r="Q140">
        <v>0.8</v>
      </c>
      <c r="R140">
        <v>0.8</v>
      </c>
      <c r="S140">
        <v>81.3</v>
      </c>
      <c r="T140">
        <v>1.5</v>
      </c>
      <c r="U140">
        <v>0.15</v>
      </c>
      <c r="V140">
        <v>10.6</v>
      </c>
      <c r="W140">
        <v>425.5</v>
      </c>
      <c r="X140">
        <v>0.04</v>
      </c>
      <c r="Y140">
        <v>81.400000000000006</v>
      </c>
      <c r="Z140">
        <v>23.3</v>
      </c>
      <c r="AA140">
        <v>104.7</v>
      </c>
      <c r="AB140">
        <v>85.1</v>
      </c>
      <c r="AC140">
        <v>1.6</v>
      </c>
      <c r="AD140">
        <v>0.17</v>
      </c>
      <c r="AE140">
        <v>11.6</v>
      </c>
      <c r="AF140">
        <v>445.4</v>
      </c>
      <c r="AG140">
        <v>0.06</v>
      </c>
      <c r="AH140">
        <v>85.2</v>
      </c>
      <c r="AI140">
        <v>24.8</v>
      </c>
      <c r="AJ140">
        <v>110</v>
      </c>
      <c r="AK140">
        <v>138.9</v>
      </c>
      <c r="AL140">
        <v>2.8</v>
      </c>
      <c r="AM140">
        <v>0.28999999999999998</v>
      </c>
      <c r="AN140">
        <v>16.399999999999999</v>
      </c>
      <c r="AO140">
        <v>716.3</v>
      </c>
      <c r="AP140">
        <v>0.06</v>
      </c>
      <c r="AQ140">
        <v>139.1</v>
      </c>
      <c r="AR140">
        <v>37.700000000000003</v>
      </c>
      <c r="AS140">
        <v>176.8</v>
      </c>
      <c r="AT140">
        <v>434.1</v>
      </c>
      <c r="AU140">
        <v>14.4</v>
      </c>
      <c r="AV140">
        <v>1.83</v>
      </c>
      <c r="AW140">
        <v>46.9</v>
      </c>
      <c r="AX140">
        <v>2028.2</v>
      </c>
      <c r="AY140">
        <v>0.24</v>
      </c>
      <c r="AZ140">
        <v>435.1</v>
      </c>
      <c r="BA140">
        <v>107.4</v>
      </c>
      <c r="BB140">
        <v>542.4</v>
      </c>
      <c r="BC140">
        <v>4045610.5</v>
      </c>
      <c r="BD140">
        <v>76.5</v>
      </c>
      <c r="BE140">
        <v>7.7</v>
      </c>
      <c r="BF140">
        <v>526953.30000000005</v>
      </c>
      <c r="BG140">
        <v>21171.599999999999</v>
      </c>
      <c r="BH140">
        <v>2</v>
      </c>
      <c r="BI140">
        <v>4049994.4</v>
      </c>
      <c r="BJ140">
        <v>1158415</v>
      </c>
      <c r="BK140">
        <v>5208409.4000000004</v>
      </c>
      <c r="BL140">
        <v>0</v>
      </c>
      <c r="BM140">
        <v>21.36</v>
      </c>
      <c r="BN140">
        <v>20.49</v>
      </c>
      <c r="BO140">
        <v>0</v>
      </c>
      <c r="BP140">
        <v>41.85</v>
      </c>
      <c r="BQ140">
        <v>23.37</v>
      </c>
      <c r="BR140">
        <v>24.22</v>
      </c>
      <c r="BS140">
        <v>0</v>
      </c>
      <c r="BT140">
        <v>47.59</v>
      </c>
      <c r="BU140">
        <v>50292668</v>
      </c>
      <c r="BV140">
        <v>32911776</v>
      </c>
      <c r="BW140">
        <v>3106327.5</v>
      </c>
      <c r="BX140">
        <v>1127495.6000000001</v>
      </c>
      <c r="BY140">
        <v>0</v>
      </c>
      <c r="BZ140">
        <v>0</v>
      </c>
      <c r="CA140">
        <v>0</v>
      </c>
      <c r="CB140">
        <v>0</v>
      </c>
      <c r="CC140">
        <v>0</v>
      </c>
      <c r="CD140">
        <v>4953881.5</v>
      </c>
      <c r="CE140">
        <v>10123081</v>
      </c>
      <c r="CF140">
        <v>0</v>
      </c>
      <c r="CG140">
        <v>33247.199999999997</v>
      </c>
      <c r="CH140">
        <v>0</v>
      </c>
      <c r="CI140">
        <v>930661.6</v>
      </c>
      <c r="CJ140">
        <v>0</v>
      </c>
      <c r="CK140">
        <v>13524.4</v>
      </c>
      <c r="CL140">
        <v>2046555.6</v>
      </c>
      <c r="CM140">
        <v>0</v>
      </c>
      <c r="CN140">
        <v>2066638.2</v>
      </c>
      <c r="CO140">
        <v>363092.9</v>
      </c>
      <c r="CP140">
        <v>25528164</v>
      </c>
      <c r="CQ140">
        <v>2416.3000000000002</v>
      </c>
      <c r="CR140">
        <v>260.3</v>
      </c>
      <c r="CS140">
        <v>0</v>
      </c>
      <c r="CT140">
        <v>0</v>
      </c>
      <c r="CU140">
        <v>0</v>
      </c>
      <c r="CV140">
        <v>0</v>
      </c>
      <c r="CW140">
        <v>4079.1</v>
      </c>
      <c r="CX140">
        <v>4317.3999999999996</v>
      </c>
      <c r="CY140">
        <v>0</v>
      </c>
      <c r="CZ140">
        <v>929.5</v>
      </c>
      <c r="DA140">
        <v>0</v>
      </c>
      <c r="DB140">
        <v>266.8</v>
      </c>
      <c r="DC140">
        <v>0</v>
      </c>
      <c r="DD140">
        <v>1147.3</v>
      </c>
      <c r="DE140">
        <v>1768</v>
      </c>
      <c r="DF140">
        <v>0</v>
      </c>
      <c r="DG140">
        <v>1161.7</v>
      </c>
      <c r="DH140">
        <v>6492</v>
      </c>
      <c r="DI140">
        <v>119.7</v>
      </c>
      <c r="DJ140">
        <v>10003.4</v>
      </c>
      <c r="DK140">
        <v>17680</v>
      </c>
      <c r="DL140">
        <v>0</v>
      </c>
      <c r="DM140">
        <v>0</v>
      </c>
      <c r="DN140">
        <v>0.47</v>
      </c>
      <c r="DO140">
        <v>0</v>
      </c>
      <c r="DP140">
        <v>0.7</v>
      </c>
      <c r="DQ140">
        <v>0</v>
      </c>
    </row>
    <row r="141" spans="1:121" hidden="1">
      <c r="A141" t="s">
        <v>555</v>
      </c>
      <c r="B141">
        <v>2045</v>
      </c>
      <c r="C141">
        <v>71292030</v>
      </c>
      <c r="D141">
        <v>6142094.5</v>
      </c>
      <c r="E141">
        <v>2332117</v>
      </c>
      <c r="F141">
        <v>209449.2</v>
      </c>
      <c r="G141">
        <v>79975690.5</v>
      </c>
      <c r="H141">
        <v>68729047.900000006</v>
      </c>
      <c r="I141">
        <v>46654250.899999999</v>
      </c>
      <c r="J141" s="156">
        <v>27307792</v>
      </c>
      <c r="K141" s="168">
        <v>2461053.2000000002</v>
      </c>
      <c r="L141">
        <v>3.5900000000000001E-2</v>
      </c>
      <c r="M141">
        <v>5.3900000000000003E-2</v>
      </c>
      <c r="N141">
        <v>0.13500000000000001</v>
      </c>
      <c r="O141">
        <v>97858.58</v>
      </c>
      <c r="P141">
        <v>19814</v>
      </c>
      <c r="Q141">
        <v>0.77</v>
      </c>
      <c r="R141">
        <v>0.77</v>
      </c>
      <c r="S141">
        <v>92.2</v>
      </c>
      <c r="T141">
        <v>1.7</v>
      </c>
      <c r="U141">
        <v>0.17</v>
      </c>
      <c r="V141">
        <v>11.8</v>
      </c>
      <c r="W141">
        <v>483</v>
      </c>
      <c r="X141">
        <v>0.04</v>
      </c>
      <c r="Y141">
        <v>92.3</v>
      </c>
      <c r="Z141">
        <v>26.2</v>
      </c>
      <c r="AA141">
        <v>118.5</v>
      </c>
      <c r="AB141">
        <v>97.3</v>
      </c>
      <c r="AC141">
        <v>1.9</v>
      </c>
      <c r="AD141">
        <v>0.19</v>
      </c>
      <c r="AE141">
        <v>13</v>
      </c>
      <c r="AF141">
        <v>509.8</v>
      </c>
      <c r="AG141">
        <v>0.06</v>
      </c>
      <c r="AH141">
        <v>97.4</v>
      </c>
      <c r="AI141">
        <v>28.2</v>
      </c>
      <c r="AJ141">
        <v>125.6</v>
      </c>
      <c r="AK141">
        <v>119.7</v>
      </c>
      <c r="AL141">
        <v>2.4</v>
      </c>
      <c r="AM141">
        <v>0.24</v>
      </c>
      <c r="AN141">
        <v>14.1</v>
      </c>
      <c r="AO141">
        <v>619.6</v>
      </c>
      <c r="AP141">
        <v>0.06</v>
      </c>
      <c r="AQ141">
        <v>119.9</v>
      </c>
      <c r="AR141">
        <v>32.6</v>
      </c>
      <c r="AS141">
        <v>152.5</v>
      </c>
      <c r="AT141">
        <v>446.7</v>
      </c>
      <c r="AU141">
        <v>13.5</v>
      </c>
      <c r="AV141">
        <v>1.67</v>
      </c>
      <c r="AW141">
        <v>49.3</v>
      </c>
      <c r="AX141">
        <v>2135.6999999999998</v>
      </c>
      <c r="AY141">
        <v>0.24</v>
      </c>
      <c r="AZ141">
        <v>447.5</v>
      </c>
      <c r="BA141">
        <v>113</v>
      </c>
      <c r="BB141">
        <v>560.5</v>
      </c>
      <c r="BC141">
        <v>5030037.9000000004</v>
      </c>
      <c r="BD141">
        <v>94.9</v>
      </c>
      <c r="BE141">
        <v>9.5</v>
      </c>
      <c r="BF141">
        <v>643863</v>
      </c>
      <c r="BG141">
        <v>26346.9</v>
      </c>
      <c r="BH141">
        <v>2.4</v>
      </c>
      <c r="BI141">
        <v>5035461.9000000004</v>
      </c>
      <c r="BJ141">
        <v>1429663.5</v>
      </c>
      <c r="BK141">
        <v>6465125.4000000004</v>
      </c>
      <c r="BL141">
        <v>0</v>
      </c>
      <c r="BM141">
        <v>21.22</v>
      </c>
      <c r="BN141">
        <v>19.96</v>
      </c>
      <c r="BO141">
        <v>0</v>
      </c>
      <c r="BP141">
        <v>41.18</v>
      </c>
      <c r="BQ141">
        <v>23.25</v>
      </c>
      <c r="BR141">
        <v>24.19</v>
      </c>
      <c r="BS141">
        <v>0</v>
      </c>
      <c r="BT141">
        <v>47.44</v>
      </c>
      <c r="BU141">
        <v>55123916</v>
      </c>
      <c r="BV141">
        <v>33321440</v>
      </c>
      <c r="BW141">
        <v>5231727.5</v>
      </c>
      <c r="BX141">
        <v>1146800.5</v>
      </c>
      <c r="BY141">
        <v>0</v>
      </c>
      <c r="BZ141">
        <v>0</v>
      </c>
      <c r="CA141">
        <v>0</v>
      </c>
      <c r="CB141">
        <v>0</v>
      </c>
      <c r="CC141">
        <v>0</v>
      </c>
      <c r="CD141">
        <v>4924939.5</v>
      </c>
      <c r="CE141">
        <v>12584382</v>
      </c>
      <c r="CF141">
        <v>0</v>
      </c>
      <c r="CG141">
        <v>13587</v>
      </c>
      <c r="CH141">
        <v>0</v>
      </c>
      <c r="CI141">
        <v>942161.2</v>
      </c>
      <c r="CJ141">
        <v>0</v>
      </c>
      <c r="CK141">
        <v>4738.2</v>
      </c>
      <c r="CL141">
        <v>1879080.4</v>
      </c>
      <c r="CM141">
        <v>0</v>
      </c>
      <c r="CN141">
        <v>2763527.5</v>
      </c>
      <c r="CO141">
        <v>447107.9</v>
      </c>
      <c r="CP141">
        <v>25185864</v>
      </c>
      <c r="CQ141">
        <v>4096.6000000000004</v>
      </c>
      <c r="CR141">
        <v>260.3</v>
      </c>
      <c r="CS141">
        <v>0</v>
      </c>
      <c r="CT141">
        <v>0</v>
      </c>
      <c r="CU141">
        <v>0</v>
      </c>
      <c r="CV141">
        <v>0</v>
      </c>
      <c r="CW141">
        <v>4181.8</v>
      </c>
      <c r="CX141">
        <v>4166</v>
      </c>
      <c r="CY141">
        <v>0</v>
      </c>
      <c r="CZ141">
        <v>1172.8</v>
      </c>
      <c r="DA141">
        <v>0</v>
      </c>
      <c r="DB141">
        <v>266.8</v>
      </c>
      <c r="DC141">
        <v>0</v>
      </c>
      <c r="DD141">
        <v>587.29999999999995</v>
      </c>
      <c r="DE141">
        <v>1768</v>
      </c>
      <c r="DF141">
        <v>0</v>
      </c>
      <c r="DG141">
        <v>1404.8</v>
      </c>
      <c r="DH141">
        <v>6492</v>
      </c>
      <c r="DI141">
        <v>124.4</v>
      </c>
      <c r="DJ141">
        <v>17260</v>
      </c>
      <c r="DK141">
        <v>17680</v>
      </c>
      <c r="DL141">
        <v>0</v>
      </c>
      <c r="DM141">
        <v>0</v>
      </c>
      <c r="DN141">
        <v>0.51</v>
      </c>
      <c r="DO141">
        <v>0</v>
      </c>
      <c r="DP141">
        <v>0.75</v>
      </c>
      <c r="DQ141">
        <v>0</v>
      </c>
    </row>
    <row r="142" spans="1:121" hidden="1">
      <c r="A142" t="s">
        <v>555</v>
      </c>
      <c r="B142">
        <v>2050</v>
      </c>
      <c r="C142">
        <v>75696776</v>
      </c>
      <c r="D142">
        <v>6567896.5</v>
      </c>
      <c r="E142">
        <v>2688919.5</v>
      </c>
      <c r="F142">
        <v>213170.1</v>
      </c>
      <c r="G142">
        <v>85166762</v>
      </c>
      <c r="H142">
        <v>72975322.799999997</v>
      </c>
      <c r="I142">
        <v>49157792</v>
      </c>
      <c r="J142" s="156">
        <v>30061574</v>
      </c>
      <c r="K142" s="168">
        <v>2816350.8</v>
      </c>
      <c r="L142">
        <v>3.5900000000000001E-2</v>
      </c>
      <c r="M142">
        <v>5.3900000000000003E-2</v>
      </c>
      <c r="N142">
        <v>0.13500000000000001</v>
      </c>
      <c r="O142">
        <v>96499.54</v>
      </c>
      <c r="P142">
        <v>21024</v>
      </c>
      <c r="Q142">
        <v>0.79</v>
      </c>
      <c r="R142">
        <v>0.79</v>
      </c>
      <c r="S142">
        <v>84.5</v>
      </c>
      <c r="T142">
        <v>1.6</v>
      </c>
      <c r="U142">
        <v>0.16</v>
      </c>
      <c r="V142">
        <v>10.8</v>
      </c>
      <c r="W142">
        <v>442.5</v>
      </c>
      <c r="X142">
        <v>0.04</v>
      </c>
      <c r="Y142">
        <v>84.6</v>
      </c>
      <c r="Z142">
        <v>24</v>
      </c>
      <c r="AA142">
        <v>108.6</v>
      </c>
      <c r="AB142">
        <v>91.9</v>
      </c>
      <c r="AC142">
        <v>1.7</v>
      </c>
      <c r="AD142">
        <v>0.17</v>
      </c>
      <c r="AE142">
        <v>12.2</v>
      </c>
      <c r="AF142">
        <v>482.2</v>
      </c>
      <c r="AG142">
        <v>0.06</v>
      </c>
      <c r="AH142">
        <v>92</v>
      </c>
      <c r="AI142">
        <v>26.6</v>
      </c>
      <c r="AJ142">
        <v>118.6</v>
      </c>
      <c r="AK142">
        <v>110.9</v>
      </c>
      <c r="AL142">
        <v>2.1</v>
      </c>
      <c r="AM142">
        <v>0.22</v>
      </c>
      <c r="AN142">
        <v>13.1</v>
      </c>
      <c r="AO142">
        <v>575.20000000000005</v>
      </c>
      <c r="AP142">
        <v>0.05</v>
      </c>
      <c r="AQ142">
        <v>111</v>
      </c>
      <c r="AR142">
        <v>30.3</v>
      </c>
      <c r="AS142">
        <v>141.30000000000001</v>
      </c>
      <c r="AT142">
        <v>440.4</v>
      </c>
      <c r="AU142">
        <v>12</v>
      </c>
      <c r="AV142">
        <v>1.42</v>
      </c>
      <c r="AW142">
        <v>49.5</v>
      </c>
      <c r="AX142">
        <v>2166.8000000000002</v>
      </c>
      <c r="AY142">
        <v>0.22</v>
      </c>
      <c r="AZ142">
        <v>441.1</v>
      </c>
      <c r="BA142">
        <v>114.1</v>
      </c>
      <c r="BB142">
        <v>555.20000000000005</v>
      </c>
      <c r="BC142">
        <v>4844875.4000000004</v>
      </c>
      <c r="BD142">
        <v>91.4</v>
      </c>
      <c r="BE142">
        <v>9.1999999999999993</v>
      </c>
      <c r="BF142">
        <v>620991.1</v>
      </c>
      <c r="BG142">
        <v>25376.9</v>
      </c>
      <c r="BH142">
        <v>2.2999999999999998</v>
      </c>
      <c r="BI142">
        <v>4850100.5</v>
      </c>
      <c r="BJ142">
        <v>1377860.6</v>
      </c>
      <c r="BK142">
        <v>6227961</v>
      </c>
      <c r="BL142">
        <v>0</v>
      </c>
      <c r="BM142">
        <v>21.07</v>
      </c>
      <c r="BN142">
        <v>19.43</v>
      </c>
      <c r="BO142">
        <v>0</v>
      </c>
      <c r="BP142">
        <v>40.49</v>
      </c>
      <c r="BQ142">
        <v>23.22</v>
      </c>
      <c r="BR142">
        <v>23.6</v>
      </c>
      <c r="BS142">
        <v>0</v>
      </c>
      <c r="BT142">
        <v>46.82</v>
      </c>
      <c r="BU142">
        <v>57853930</v>
      </c>
      <c r="BV142">
        <v>36008970</v>
      </c>
      <c r="BW142">
        <v>5603826.5</v>
      </c>
      <c r="BX142">
        <v>1114652.8</v>
      </c>
      <c r="BY142">
        <v>0</v>
      </c>
      <c r="BZ142">
        <v>0</v>
      </c>
      <c r="CA142">
        <v>0</v>
      </c>
      <c r="CB142">
        <v>0</v>
      </c>
      <c r="CC142">
        <v>0</v>
      </c>
      <c r="CD142">
        <v>4957492.5</v>
      </c>
      <c r="CE142">
        <v>12007853</v>
      </c>
      <c r="CF142">
        <v>0</v>
      </c>
      <c r="CG142">
        <v>54746.1</v>
      </c>
      <c r="CH142">
        <v>0</v>
      </c>
      <c r="CI142">
        <v>918092.7</v>
      </c>
      <c r="CJ142">
        <v>0</v>
      </c>
      <c r="CK142">
        <v>4970.6000000000004</v>
      </c>
      <c r="CL142">
        <v>2140811.2000000002</v>
      </c>
      <c r="CM142">
        <v>0</v>
      </c>
      <c r="CN142">
        <v>5778862</v>
      </c>
      <c r="CO142">
        <v>425219.9</v>
      </c>
      <c r="CP142">
        <v>24847396</v>
      </c>
      <c r="CQ142">
        <v>4165.3999999999996</v>
      </c>
      <c r="CR142">
        <v>260.3</v>
      </c>
      <c r="CS142">
        <v>0</v>
      </c>
      <c r="CT142">
        <v>0</v>
      </c>
      <c r="CU142">
        <v>0</v>
      </c>
      <c r="CV142">
        <v>0</v>
      </c>
      <c r="CW142">
        <v>4328.3999999999996</v>
      </c>
      <c r="CX142">
        <v>3373.1</v>
      </c>
      <c r="CY142">
        <v>0</v>
      </c>
      <c r="CZ142">
        <v>2430</v>
      </c>
      <c r="DA142">
        <v>0</v>
      </c>
      <c r="DB142">
        <v>266.8</v>
      </c>
      <c r="DC142">
        <v>0</v>
      </c>
      <c r="DD142">
        <v>587.29999999999995</v>
      </c>
      <c r="DE142">
        <v>1768</v>
      </c>
      <c r="DF142">
        <v>0</v>
      </c>
      <c r="DG142">
        <v>2572.8000000000002</v>
      </c>
      <c r="DH142">
        <v>6492</v>
      </c>
      <c r="DI142">
        <v>117.1</v>
      </c>
      <c r="DJ142">
        <v>17534.8</v>
      </c>
      <c r="DK142">
        <v>17680</v>
      </c>
      <c r="DL142">
        <v>0</v>
      </c>
      <c r="DM142">
        <v>0</v>
      </c>
      <c r="DN142">
        <v>0.56000000000000005</v>
      </c>
      <c r="DO142">
        <v>0</v>
      </c>
      <c r="DP142">
        <v>0.8</v>
      </c>
      <c r="DQ142">
        <v>0</v>
      </c>
    </row>
    <row r="143" spans="1:121" hidden="1">
      <c r="A143" t="s">
        <v>554</v>
      </c>
      <c r="B143">
        <v>2024</v>
      </c>
      <c r="C143">
        <v>80840400</v>
      </c>
      <c r="D143">
        <v>6402.4</v>
      </c>
      <c r="E143">
        <v>0</v>
      </c>
      <c r="F143">
        <v>554215</v>
      </c>
      <c r="G143">
        <v>81401019.299999997</v>
      </c>
      <c r="H143">
        <v>77934001.700000003</v>
      </c>
      <c r="I143">
        <v>62045318.100000001</v>
      </c>
      <c r="J143" s="156">
        <v>46904550</v>
      </c>
      <c r="K143" s="168">
        <v>18292702</v>
      </c>
      <c r="L143">
        <v>3.5900000000000001E-2</v>
      </c>
      <c r="M143">
        <v>5.3999999999999999E-2</v>
      </c>
      <c r="N143">
        <v>0.14599999999999999</v>
      </c>
      <c r="O143">
        <v>11127.8</v>
      </c>
      <c r="P143">
        <v>19077.900000000001</v>
      </c>
      <c r="Q143">
        <v>0.68</v>
      </c>
      <c r="R143">
        <v>0.56000000000000005</v>
      </c>
      <c r="S143">
        <v>131.69999999999999</v>
      </c>
      <c r="T143">
        <v>4.7</v>
      </c>
      <c r="U143">
        <v>0.59</v>
      </c>
      <c r="V143">
        <v>16.399999999999999</v>
      </c>
      <c r="W143">
        <v>623.20000000000005</v>
      </c>
      <c r="X143">
        <v>0.12</v>
      </c>
      <c r="Y143">
        <v>132</v>
      </c>
      <c r="Z143">
        <v>35</v>
      </c>
      <c r="AA143">
        <v>167</v>
      </c>
      <c r="AB143">
        <v>226.1</v>
      </c>
      <c r="AC143">
        <v>12.3</v>
      </c>
      <c r="AD143">
        <v>1.67</v>
      </c>
      <c r="AE143">
        <v>22.2</v>
      </c>
      <c r="AF143">
        <v>930.6</v>
      </c>
      <c r="AG143">
        <v>0.16</v>
      </c>
      <c r="AH143">
        <v>226.9</v>
      </c>
      <c r="AI143">
        <v>50</v>
      </c>
      <c r="AJ143">
        <v>276.89999999999998</v>
      </c>
      <c r="AK143">
        <v>342.2</v>
      </c>
      <c r="AL143">
        <v>21.1</v>
      </c>
      <c r="AM143">
        <v>2.96</v>
      </c>
      <c r="AN143">
        <v>27.7</v>
      </c>
      <c r="AO143">
        <v>1280.0999999999999</v>
      </c>
      <c r="AP143">
        <v>0.19</v>
      </c>
      <c r="AQ143">
        <v>343.7</v>
      </c>
      <c r="AR143">
        <v>65.900000000000006</v>
      </c>
      <c r="AS143">
        <v>409.6</v>
      </c>
      <c r="AT143">
        <v>743.9</v>
      </c>
      <c r="AU143">
        <v>55.2</v>
      </c>
      <c r="AV143">
        <v>7.93</v>
      </c>
      <c r="AW143">
        <v>52.6</v>
      </c>
      <c r="AX143">
        <v>2433.1999999999998</v>
      </c>
      <c r="AY143">
        <v>0.46</v>
      </c>
      <c r="AZ143">
        <v>747.7</v>
      </c>
      <c r="BA143">
        <v>125.3</v>
      </c>
      <c r="BB143">
        <v>873</v>
      </c>
      <c r="BC143">
        <v>6885815.5999999996</v>
      </c>
      <c r="BD143">
        <v>246.4</v>
      </c>
      <c r="BE143">
        <v>31.1</v>
      </c>
      <c r="BF143">
        <v>858851.4</v>
      </c>
      <c r="BG143">
        <v>32561.1</v>
      </c>
      <c r="BH143">
        <v>6.1</v>
      </c>
      <c r="BI143">
        <v>6901643.7000000002</v>
      </c>
      <c r="BJ143">
        <v>1830824.7</v>
      </c>
      <c r="BK143">
        <v>8732468.4000000004</v>
      </c>
      <c r="BL143">
        <v>0</v>
      </c>
      <c r="BM143">
        <v>32.44</v>
      </c>
      <c r="BN143">
        <v>2.42</v>
      </c>
      <c r="BO143">
        <v>0.25</v>
      </c>
      <c r="BP143">
        <v>35.11</v>
      </c>
      <c r="BQ143">
        <v>34.36</v>
      </c>
      <c r="BR143">
        <v>2.62</v>
      </c>
      <c r="BS143">
        <v>0.26</v>
      </c>
      <c r="BT143">
        <v>37.229999999999997</v>
      </c>
      <c r="BU143">
        <v>52560800</v>
      </c>
      <c r="BV143">
        <v>19355702</v>
      </c>
      <c r="BW143">
        <v>5521.7</v>
      </c>
      <c r="BX143">
        <v>585713</v>
      </c>
      <c r="BY143">
        <v>0</v>
      </c>
      <c r="BZ143">
        <v>0</v>
      </c>
      <c r="CA143">
        <v>988518.2</v>
      </c>
      <c r="CB143">
        <v>0</v>
      </c>
      <c r="CC143">
        <v>0</v>
      </c>
      <c r="CD143">
        <v>1980430.2</v>
      </c>
      <c r="CE143">
        <v>15714440</v>
      </c>
      <c r="CF143">
        <v>0</v>
      </c>
      <c r="CG143">
        <v>22570.400000000001</v>
      </c>
      <c r="CH143">
        <v>0</v>
      </c>
      <c r="CI143">
        <v>2073820</v>
      </c>
      <c r="CJ143">
        <v>13780397</v>
      </c>
      <c r="CK143">
        <v>34118.9</v>
      </c>
      <c r="CL143">
        <v>0</v>
      </c>
      <c r="CM143">
        <v>0</v>
      </c>
      <c r="CN143">
        <v>15886600</v>
      </c>
      <c r="CO143">
        <v>612234.9</v>
      </c>
      <c r="CP143">
        <v>876435.8</v>
      </c>
      <c r="CQ143">
        <v>7</v>
      </c>
      <c r="CR143">
        <v>130.80000000000001</v>
      </c>
      <c r="CS143">
        <v>0</v>
      </c>
      <c r="CT143">
        <v>1758</v>
      </c>
      <c r="CU143">
        <v>0</v>
      </c>
      <c r="CV143">
        <v>0</v>
      </c>
      <c r="CW143">
        <v>1394.7</v>
      </c>
      <c r="CX143">
        <v>2696.4</v>
      </c>
      <c r="CY143">
        <v>0</v>
      </c>
      <c r="CZ143">
        <v>1720.9</v>
      </c>
      <c r="DA143">
        <v>0</v>
      </c>
      <c r="DB143">
        <v>590</v>
      </c>
      <c r="DC143">
        <v>1725.8</v>
      </c>
      <c r="DD143">
        <v>1903.8</v>
      </c>
      <c r="DE143">
        <v>0</v>
      </c>
      <c r="DF143">
        <v>0</v>
      </c>
      <c r="DG143">
        <v>7620.5</v>
      </c>
      <c r="DH143">
        <v>248</v>
      </c>
      <c r="DI143">
        <v>190</v>
      </c>
      <c r="DJ143">
        <v>14</v>
      </c>
      <c r="DK143">
        <v>0</v>
      </c>
      <c r="DL143">
        <v>0</v>
      </c>
      <c r="DM143">
        <v>0.7</v>
      </c>
      <c r="DN143">
        <v>0.36</v>
      </c>
      <c r="DO143">
        <v>0</v>
      </c>
      <c r="DP143">
        <v>0</v>
      </c>
      <c r="DQ143">
        <v>0</v>
      </c>
    </row>
    <row r="144" spans="1:121" hidden="1">
      <c r="A144" t="s">
        <v>554</v>
      </c>
      <c r="B144">
        <v>2026</v>
      </c>
      <c r="C144">
        <v>81311260</v>
      </c>
      <c r="D144">
        <v>344407</v>
      </c>
      <c r="E144">
        <v>0</v>
      </c>
      <c r="F144">
        <v>586228.19999999995</v>
      </c>
      <c r="G144">
        <v>82241901.799999997</v>
      </c>
      <c r="H144">
        <v>78387936</v>
      </c>
      <c r="I144">
        <v>56261742.700000003</v>
      </c>
      <c r="J144" s="156">
        <v>45728120</v>
      </c>
      <c r="K144" s="168">
        <v>22488208</v>
      </c>
      <c r="L144">
        <v>3.5900000000000001E-2</v>
      </c>
      <c r="M144">
        <v>5.3999999999999999E-2</v>
      </c>
      <c r="N144">
        <v>0.14599999999999999</v>
      </c>
      <c r="O144">
        <v>45352.81</v>
      </c>
      <c r="P144">
        <v>19260.5</v>
      </c>
      <c r="Q144">
        <v>0.73</v>
      </c>
      <c r="R144">
        <v>0.61</v>
      </c>
      <c r="S144">
        <v>109.9</v>
      </c>
      <c r="T144">
        <v>3.6</v>
      </c>
      <c r="U144">
        <v>0.45</v>
      </c>
      <c r="V144">
        <v>14.1</v>
      </c>
      <c r="W144">
        <v>529.5</v>
      </c>
      <c r="X144">
        <v>0.1</v>
      </c>
      <c r="Y144">
        <v>110.1</v>
      </c>
      <c r="Z144">
        <v>29.9</v>
      </c>
      <c r="AA144">
        <v>140.1</v>
      </c>
      <c r="AB144">
        <v>190.8</v>
      </c>
      <c r="AC144">
        <v>9.4</v>
      </c>
      <c r="AD144">
        <v>1.25</v>
      </c>
      <c r="AE144">
        <v>19.899999999999999</v>
      </c>
      <c r="AF144">
        <v>818</v>
      </c>
      <c r="AG144">
        <v>0.14000000000000001</v>
      </c>
      <c r="AH144">
        <v>191.4</v>
      </c>
      <c r="AI144">
        <v>44.4</v>
      </c>
      <c r="AJ144">
        <v>235.7</v>
      </c>
      <c r="AK144">
        <v>284.39999999999998</v>
      </c>
      <c r="AL144">
        <v>13.9</v>
      </c>
      <c r="AM144">
        <v>1.89</v>
      </c>
      <c r="AN144">
        <v>26.2</v>
      </c>
      <c r="AO144">
        <v>1190.2</v>
      </c>
      <c r="AP144">
        <v>0.15</v>
      </c>
      <c r="AQ144">
        <v>285.3</v>
      </c>
      <c r="AR144">
        <v>61.7</v>
      </c>
      <c r="AS144">
        <v>347</v>
      </c>
      <c r="AT144">
        <v>700.6</v>
      </c>
      <c r="AU144">
        <v>51</v>
      </c>
      <c r="AV144">
        <v>7.27</v>
      </c>
      <c r="AW144">
        <v>49.8</v>
      </c>
      <c r="AX144">
        <v>2368.1</v>
      </c>
      <c r="AY144">
        <v>0.4</v>
      </c>
      <c r="AZ144">
        <v>704.1</v>
      </c>
      <c r="BA144">
        <v>120.5</v>
      </c>
      <c r="BB144">
        <v>824.6</v>
      </c>
      <c r="BC144">
        <v>6428436.4000000004</v>
      </c>
      <c r="BD144">
        <v>213.5</v>
      </c>
      <c r="BE144">
        <v>26.5</v>
      </c>
      <c r="BF144">
        <v>825981.3</v>
      </c>
      <c r="BG144">
        <v>30957.4</v>
      </c>
      <c r="BH144">
        <v>5.8</v>
      </c>
      <c r="BI144">
        <v>6442022.7999999998</v>
      </c>
      <c r="BJ144">
        <v>1750101.6</v>
      </c>
      <c r="BK144">
        <v>8192124.4000000004</v>
      </c>
      <c r="BL144">
        <v>0</v>
      </c>
      <c r="BM144">
        <v>30.45</v>
      </c>
      <c r="BN144">
        <v>9.81</v>
      </c>
      <c r="BO144">
        <v>0.5</v>
      </c>
      <c r="BP144">
        <v>40.76</v>
      </c>
      <c r="BQ144">
        <v>32.29</v>
      </c>
      <c r="BR144">
        <v>10.65</v>
      </c>
      <c r="BS144">
        <v>0.52</v>
      </c>
      <c r="BT144">
        <v>43.46</v>
      </c>
      <c r="BU144">
        <v>58829336</v>
      </c>
      <c r="BV144">
        <v>25980160</v>
      </c>
      <c r="BW144">
        <v>295042.8</v>
      </c>
      <c r="BX144">
        <v>583290.19999999995</v>
      </c>
      <c r="BY144">
        <v>0</v>
      </c>
      <c r="BZ144">
        <v>0</v>
      </c>
      <c r="CA144">
        <v>783281.1</v>
      </c>
      <c r="CB144">
        <v>0</v>
      </c>
      <c r="CC144">
        <v>0</v>
      </c>
      <c r="CD144">
        <v>2430506</v>
      </c>
      <c r="CE144">
        <v>15109373</v>
      </c>
      <c r="CF144">
        <v>0</v>
      </c>
      <c r="CG144">
        <v>23657.8</v>
      </c>
      <c r="CH144">
        <v>0</v>
      </c>
      <c r="CI144">
        <v>2262881.7999999998</v>
      </c>
      <c r="CJ144">
        <v>13765885</v>
      </c>
      <c r="CK144">
        <v>25770.799999999999</v>
      </c>
      <c r="CL144">
        <v>0</v>
      </c>
      <c r="CM144">
        <v>0</v>
      </c>
      <c r="CN144">
        <v>15664958</v>
      </c>
      <c r="CO144">
        <v>608933.30000000005</v>
      </c>
      <c r="CP144">
        <v>7275761.5</v>
      </c>
      <c r="CQ144">
        <v>366.8</v>
      </c>
      <c r="CR144">
        <v>130.80000000000001</v>
      </c>
      <c r="CS144">
        <v>0</v>
      </c>
      <c r="CT144">
        <v>1758</v>
      </c>
      <c r="CU144">
        <v>0</v>
      </c>
      <c r="CV144">
        <v>0</v>
      </c>
      <c r="CW144">
        <v>1718.6</v>
      </c>
      <c r="CX144">
        <v>2696.4</v>
      </c>
      <c r="CY144">
        <v>0</v>
      </c>
      <c r="CZ144">
        <v>1720.9</v>
      </c>
      <c r="DA144">
        <v>0</v>
      </c>
      <c r="DB144">
        <v>643</v>
      </c>
      <c r="DC144">
        <v>1725.8</v>
      </c>
      <c r="DD144">
        <v>1903.8</v>
      </c>
      <c r="DE144">
        <v>0</v>
      </c>
      <c r="DF144">
        <v>0</v>
      </c>
      <c r="DG144">
        <v>7620.5</v>
      </c>
      <c r="DH144">
        <v>2022</v>
      </c>
      <c r="DI144">
        <v>190</v>
      </c>
      <c r="DJ144">
        <v>733.6</v>
      </c>
      <c r="DK144">
        <v>0</v>
      </c>
      <c r="DL144">
        <v>0</v>
      </c>
      <c r="DM144">
        <v>1.3</v>
      </c>
      <c r="DN144">
        <v>0.42</v>
      </c>
      <c r="DO144">
        <v>0</v>
      </c>
      <c r="DP144">
        <v>0</v>
      </c>
      <c r="DQ144">
        <v>0</v>
      </c>
    </row>
    <row r="145" spans="1:121" hidden="1">
      <c r="A145" t="s">
        <v>554</v>
      </c>
      <c r="B145">
        <v>2028</v>
      </c>
      <c r="C145">
        <v>82242330</v>
      </c>
      <c r="D145">
        <v>357298.4</v>
      </c>
      <c r="E145">
        <v>0</v>
      </c>
      <c r="F145">
        <v>632794</v>
      </c>
      <c r="G145">
        <v>83232421.700000003</v>
      </c>
      <c r="H145">
        <v>79285528.700000003</v>
      </c>
      <c r="I145">
        <v>57219715</v>
      </c>
      <c r="J145" s="156">
        <v>48883710</v>
      </c>
      <c r="K145" s="168">
        <v>23166238</v>
      </c>
      <c r="L145">
        <v>3.5900000000000001E-2</v>
      </c>
      <c r="M145">
        <v>5.3999999999999999E-2</v>
      </c>
      <c r="N145">
        <v>0.14599999999999999</v>
      </c>
      <c r="O145">
        <v>59486.31</v>
      </c>
      <c r="P145">
        <v>19613.3</v>
      </c>
      <c r="Q145">
        <v>0.75</v>
      </c>
      <c r="R145">
        <v>0.63</v>
      </c>
      <c r="S145">
        <v>95.4</v>
      </c>
      <c r="T145">
        <v>2.2999999999999998</v>
      </c>
      <c r="U145">
        <v>0.26</v>
      </c>
      <c r="V145">
        <v>13.4</v>
      </c>
      <c r="W145">
        <v>487</v>
      </c>
      <c r="X145">
        <v>0.09</v>
      </c>
      <c r="Y145">
        <v>95.5</v>
      </c>
      <c r="Z145">
        <v>27.9</v>
      </c>
      <c r="AA145">
        <v>123.5</v>
      </c>
      <c r="AB145">
        <v>168.7</v>
      </c>
      <c r="AC145">
        <v>7</v>
      </c>
      <c r="AD145">
        <v>0.91</v>
      </c>
      <c r="AE145">
        <v>19.100000000000001</v>
      </c>
      <c r="AF145">
        <v>763.4</v>
      </c>
      <c r="AG145">
        <v>0.13</v>
      </c>
      <c r="AH145">
        <v>169.1</v>
      </c>
      <c r="AI145">
        <v>41.9</v>
      </c>
      <c r="AJ145">
        <v>211</v>
      </c>
      <c r="AK145">
        <v>213.2</v>
      </c>
      <c r="AL145">
        <v>5</v>
      </c>
      <c r="AM145">
        <v>0.56000000000000005</v>
      </c>
      <c r="AN145">
        <v>24.5</v>
      </c>
      <c r="AO145">
        <v>1077.7</v>
      </c>
      <c r="AP145">
        <v>0.1</v>
      </c>
      <c r="AQ145">
        <v>213.5</v>
      </c>
      <c r="AR145">
        <v>56.6</v>
      </c>
      <c r="AS145">
        <v>270.10000000000002</v>
      </c>
      <c r="AT145">
        <v>634.1</v>
      </c>
      <c r="AU145">
        <v>42.9</v>
      </c>
      <c r="AV145">
        <v>6.07</v>
      </c>
      <c r="AW145">
        <v>48.4</v>
      </c>
      <c r="AX145">
        <v>2245.3000000000002</v>
      </c>
      <c r="AY145">
        <v>0.37</v>
      </c>
      <c r="AZ145">
        <v>637</v>
      </c>
      <c r="BA145">
        <v>115.4</v>
      </c>
      <c r="BB145">
        <v>752.4</v>
      </c>
      <c r="BC145">
        <v>5432607</v>
      </c>
      <c r="BD145">
        <v>132.6</v>
      </c>
      <c r="BE145">
        <v>15</v>
      </c>
      <c r="BF145">
        <v>763404.2</v>
      </c>
      <c r="BG145">
        <v>27730.1</v>
      </c>
      <c r="BH145">
        <v>5.3</v>
      </c>
      <c r="BI145">
        <v>5440643.2999999998</v>
      </c>
      <c r="BJ145">
        <v>1591214.7</v>
      </c>
      <c r="BK145">
        <v>7031858</v>
      </c>
      <c r="BL145">
        <v>0</v>
      </c>
      <c r="BM145">
        <v>27.21</v>
      </c>
      <c r="BN145">
        <v>12.87</v>
      </c>
      <c r="BO145">
        <v>0.33</v>
      </c>
      <c r="BP145">
        <v>40.409999999999997</v>
      </c>
      <c r="BQ145">
        <v>28.85</v>
      </c>
      <c r="BR145">
        <v>13.95</v>
      </c>
      <c r="BS145">
        <v>0.35</v>
      </c>
      <c r="BT145">
        <v>43.15</v>
      </c>
      <c r="BU145">
        <v>57336556</v>
      </c>
      <c r="BV145">
        <v>26012706</v>
      </c>
      <c r="BW145">
        <v>307171.40000000002</v>
      </c>
      <c r="BX145">
        <v>575516.19999999995</v>
      </c>
      <c r="BY145">
        <v>0</v>
      </c>
      <c r="BZ145">
        <v>0</v>
      </c>
      <c r="CA145">
        <v>253568</v>
      </c>
      <c r="CB145">
        <v>0</v>
      </c>
      <c r="CC145">
        <v>0</v>
      </c>
      <c r="CD145">
        <v>2724103</v>
      </c>
      <c r="CE145">
        <v>14226957</v>
      </c>
      <c r="CF145">
        <v>0</v>
      </c>
      <c r="CG145">
        <v>15448.6</v>
      </c>
      <c r="CH145">
        <v>0</v>
      </c>
      <c r="CI145">
        <v>2243431.7999999998</v>
      </c>
      <c r="CJ145">
        <v>13680773</v>
      </c>
      <c r="CK145">
        <v>20982.799999999999</v>
      </c>
      <c r="CL145">
        <v>0</v>
      </c>
      <c r="CM145">
        <v>0</v>
      </c>
      <c r="CN145">
        <v>15446426</v>
      </c>
      <c r="CO145">
        <v>605649.6</v>
      </c>
      <c r="CP145">
        <v>7236528</v>
      </c>
      <c r="CQ145">
        <v>367.3</v>
      </c>
      <c r="CR145">
        <v>130.80000000000001</v>
      </c>
      <c r="CS145">
        <v>0</v>
      </c>
      <c r="CT145">
        <v>1758</v>
      </c>
      <c r="CU145">
        <v>0</v>
      </c>
      <c r="CV145">
        <v>0</v>
      </c>
      <c r="CW145">
        <v>1940.6</v>
      </c>
      <c r="CX145">
        <v>2696.4</v>
      </c>
      <c r="CY145">
        <v>0</v>
      </c>
      <c r="CZ145">
        <v>1720.9</v>
      </c>
      <c r="DA145">
        <v>0</v>
      </c>
      <c r="DB145">
        <v>643</v>
      </c>
      <c r="DC145">
        <v>1725.8</v>
      </c>
      <c r="DD145">
        <v>1891.4</v>
      </c>
      <c r="DE145">
        <v>0</v>
      </c>
      <c r="DF145">
        <v>0</v>
      </c>
      <c r="DG145">
        <v>7620.5</v>
      </c>
      <c r="DH145">
        <v>2022</v>
      </c>
      <c r="DI145">
        <v>190</v>
      </c>
      <c r="DJ145">
        <v>735.1</v>
      </c>
      <c r="DK145">
        <v>0</v>
      </c>
      <c r="DL145">
        <v>0</v>
      </c>
      <c r="DM145">
        <v>0.8</v>
      </c>
      <c r="DN145">
        <v>0.48</v>
      </c>
      <c r="DO145">
        <v>0</v>
      </c>
      <c r="DP145">
        <v>0</v>
      </c>
      <c r="DQ145">
        <v>0</v>
      </c>
    </row>
    <row r="146" spans="1:121" hidden="1">
      <c r="A146" t="s">
        <v>554</v>
      </c>
      <c r="B146">
        <v>2030</v>
      </c>
      <c r="C146">
        <v>83572790</v>
      </c>
      <c r="D146">
        <v>357284.4</v>
      </c>
      <c r="E146">
        <v>0</v>
      </c>
      <c r="F146">
        <v>650556.80000000005</v>
      </c>
      <c r="G146">
        <v>84580629.5</v>
      </c>
      <c r="H146">
        <v>80568163.799999997</v>
      </c>
      <c r="I146">
        <v>58315343.799999997</v>
      </c>
      <c r="J146" s="156">
        <v>50758416</v>
      </c>
      <c r="K146" s="168">
        <v>22868572</v>
      </c>
      <c r="L146">
        <v>3.5900000000000001E-2</v>
      </c>
      <c r="M146">
        <v>5.3999999999999999E-2</v>
      </c>
      <c r="N146">
        <v>0.14599999999999999</v>
      </c>
      <c r="O146">
        <v>72074.429999999993</v>
      </c>
      <c r="P146">
        <v>20114.5</v>
      </c>
      <c r="Q146">
        <v>0.76</v>
      </c>
      <c r="R146">
        <v>0.65</v>
      </c>
      <c r="S146">
        <v>88.8</v>
      </c>
      <c r="T146">
        <v>1.9</v>
      </c>
      <c r="U146">
        <v>0.21</v>
      </c>
      <c r="V146">
        <v>12.9</v>
      </c>
      <c r="W146">
        <v>461</v>
      </c>
      <c r="X146">
        <v>0.09</v>
      </c>
      <c r="Y146">
        <v>89</v>
      </c>
      <c r="Z146">
        <v>26.6</v>
      </c>
      <c r="AA146">
        <v>115.6</v>
      </c>
      <c r="AB146">
        <v>159.80000000000001</v>
      </c>
      <c r="AC146">
        <v>6.7</v>
      </c>
      <c r="AD146">
        <v>0.87</v>
      </c>
      <c r="AE146">
        <v>18.2</v>
      </c>
      <c r="AF146">
        <v>724.1</v>
      </c>
      <c r="AG146">
        <v>0.13</v>
      </c>
      <c r="AH146">
        <v>160.19999999999999</v>
      </c>
      <c r="AI146">
        <v>39.799999999999997</v>
      </c>
      <c r="AJ146">
        <v>200</v>
      </c>
      <c r="AK146">
        <v>205.1</v>
      </c>
      <c r="AL146">
        <v>6.6</v>
      </c>
      <c r="AM146">
        <v>0.82</v>
      </c>
      <c r="AN146">
        <v>21.8</v>
      </c>
      <c r="AO146">
        <v>980.2</v>
      </c>
      <c r="AP146">
        <v>0.1</v>
      </c>
      <c r="AQ146">
        <v>205.5</v>
      </c>
      <c r="AR146">
        <v>51.1</v>
      </c>
      <c r="AS146">
        <v>256.60000000000002</v>
      </c>
      <c r="AT146">
        <v>588.4</v>
      </c>
      <c r="AU146">
        <v>39.1</v>
      </c>
      <c r="AV146">
        <v>5.49</v>
      </c>
      <c r="AW146">
        <v>45.3</v>
      </c>
      <c r="AX146">
        <v>2141.5</v>
      </c>
      <c r="AY146">
        <v>0.32</v>
      </c>
      <c r="AZ146">
        <v>591.1</v>
      </c>
      <c r="BA146">
        <v>109.2</v>
      </c>
      <c r="BB146">
        <v>700.2</v>
      </c>
      <c r="BC146">
        <v>4983443.7</v>
      </c>
      <c r="BD146">
        <v>109.4</v>
      </c>
      <c r="BE146">
        <v>11.8</v>
      </c>
      <c r="BF146">
        <v>722023.4</v>
      </c>
      <c r="BG146">
        <v>25858.1</v>
      </c>
      <c r="BH146">
        <v>5.0999999999999996</v>
      </c>
      <c r="BI146">
        <v>4989931.0999999996</v>
      </c>
      <c r="BJ146">
        <v>1493980.4</v>
      </c>
      <c r="BK146">
        <v>6483911.5</v>
      </c>
      <c r="BL146">
        <v>0</v>
      </c>
      <c r="BM146">
        <v>26.13</v>
      </c>
      <c r="BN146">
        <v>15.64</v>
      </c>
      <c r="BO146">
        <v>0.57999999999999996</v>
      </c>
      <c r="BP146">
        <v>42.35</v>
      </c>
      <c r="BQ146">
        <v>27.71</v>
      </c>
      <c r="BR146">
        <v>16.93</v>
      </c>
      <c r="BS146">
        <v>0.61</v>
      </c>
      <c r="BT146">
        <v>45.25</v>
      </c>
      <c r="BU146">
        <v>56505740</v>
      </c>
      <c r="BV146">
        <v>26265286</v>
      </c>
      <c r="BW146">
        <v>306872.40000000002</v>
      </c>
      <c r="BX146">
        <v>565183</v>
      </c>
      <c r="BY146">
        <v>0</v>
      </c>
      <c r="BZ146">
        <v>0</v>
      </c>
      <c r="CA146">
        <v>129408.3</v>
      </c>
      <c r="CB146">
        <v>0</v>
      </c>
      <c r="CC146">
        <v>0</v>
      </c>
      <c r="CD146">
        <v>3233408</v>
      </c>
      <c r="CE146">
        <v>13459074</v>
      </c>
      <c r="CF146">
        <v>0</v>
      </c>
      <c r="CG146">
        <v>15098.6</v>
      </c>
      <c r="CH146">
        <v>0</v>
      </c>
      <c r="CI146">
        <v>2202277</v>
      </c>
      <c r="CJ146">
        <v>13546498</v>
      </c>
      <c r="CK146">
        <v>16047.5</v>
      </c>
      <c r="CL146">
        <v>0</v>
      </c>
      <c r="CM146">
        <v>0</v>
      </c>
      <c r="CN146">
        <v>15231994</v>
      </c>
      <c r="CO146">
        <v>602383.4</v>
      </c>
      <c r="CP146">
        <v>7197501.5</v>
      </c>
      <c r="CQ146">
        <v>368.7</v>
      </c>
      <c r="CR146">
        <v>130.80000000000001</v>
      </c>
      <c r="CS146">
        <v>0</v>
      </c>
      <c r="CT146">
        <v>1758</v>
      </c>
      <c r="CU146">
        <v>0</v>
      </c>
      <c r="CV146">
        <v>0</v>
      </c>
      <c r="CW146">
        <v>2311.6999999999998</v>
      </c>
      <c r="CX146">
        <v>2696.4</v>
      </c>
      <c r="CY146">
        <v>0</v>
      </c>
      <c r="CZ146">
        <v>1720.9</v>
      </c>
      <c r="DA146">
        <v>0</v>
      </c>
      <c r="DB146">
        <v>643</v>
      </c>
      <c r="DC146">
        <v>1725.8</v>
      </c>
      <c r="DD146">
        <v>1772.9</v>
      </c>
      <c r="DE146">
        <v>0</v>
      </c>
      <c r="DF146">
        <v>0</v>
      </c>
      <c r="DG146">
        <v>7621</v>
      </c>
      <c r="DH146">
        <v>2022</v>
      </c>
      <c r="DI146">
        <v>190</v>
      </c>
      <c r="DJ146">
        <v>740.9</v>
      </c>
      <c r="DK146">
        <v>0</v>
      </c>
      <c r="DL146">
        <v>0</v>
      </c>
      <c r="DM146">
        <v>1.2</v>
      </c>
      <c r="DN146">
        <v>0.55000000000000004</v>
      </c>
      <c r="DO146">
        <v>0</v>
      </c>
      <c r="DP146">
        <v>0</v>
      </c>
      <c r="DQ146">
        <v>0</v>
      </c>
    </row>
    <row r="147" spans="1:121" hidden="1">
      <c r="A147" t="s">
        <v>554</v>
      </c>
      <c r="B147">
        <v>2035</v>
      </c>
      <c r="C147">
        <v>87390250</v>
      </c>
      <c r="D147">
        <v>672534.8</v>
      </c>
      <c r="E147">
        <v>0</v>
      </c>
      <c r="F147">
        <v>837878.6</v>
      </c>
      <c r="G147">
        <v>88900660.200000003</v>
      </c>
      <c r="H147">
        <v>84248407.799999997</v>
      </c>
      <c r="I147">
        <v>62138412.299999997</v>
      </c>
      <c r="J147" s="156">
        <v>61291510</v>
      </c>
      <c r="K147" s="168">
        <v>28021876</v>
      </c>
      <c r="L147">
        <v>3.5900000000000001E-2</v>
      </c>
      <c r="M147">
        <v>5.3999999999999999E-2</v>
      </c>
      <c r="N147">
        <v>0.14599999999999999</v>
      </c>
      <c r="O147">
        <v>96991.79</v>
      </c>
      <c r="P147">
        <v>21566.5</v>
      </c>
      <c r="Q147">
        <v>0.78</v>
      </c>
      <c r="R147">
        <v>0.71</v>
      </c>
      <c r="S147">
        <v>78.7</v>
      </c>
      <c r="T147">
        <v>1.6</v>
      </c>
      <c r="U147">
        <v>0.16</v>
      </c>
      <c r="V147">
        <v>11.9</v>
      </c>
      <c r="W147">
        <v>414.5</v>
      </c>
      <c r="X147">
        <v>0.09</v>
      </c>
      <c r="Y147">
        <v>78.8</v>
      </c>
      <c r="Z147">
        <v>24.2</v>
      </c>
      <c r="AA147">
        <v>103</v>
      </c>
      <c r="AB147">
        <v>127.9</v>
      </c>
      <c r="AC147">
        <v>5</v>
      </c>
      <c r="AD147">
        <v>0.64</v>
      </c>
      <c r="AE147">
        <v>15.2</v>
      </c>
      <c r="AF147">
        <v>592.29999999999995</v>
      </c>
      <c r="AG147">
        <v>0.11</v>
      </c>
      <c r="AH147">
        <v>128.19999999999999</v>
      </c>
      <c r="AI147">
        <v>32.799999999999997</v>
      </c>
      <c r="AJ147">
        <v>161.1</v>
      </c>
      <c r="AK147">
        <v>213.1</v>
      </c>
      <c r="AL147">
        <v>9.4</v>
      </c>
      <c r="AM147">
        <v>1.23</v>
      </c>
      <c r="AN147">
        <v>20.399999999999999</v>
      </c>
      <c r="AO147">
        <v>940.4</v>
      </c>
      <c r="AP147">
        <v>0.1</v>
      </c>
      <c r="AQ147">
        <v>213.7</v>
      </c>
      <c r="AR147">
        <v>48.5</v>
      </c>
      <c r="AS147">
        <v>262.2</v>
      </c>
      <c r="AT147">
        <v>543.70000000000005</v>
      </c>
      <c r="AU147">
        <v>34.5</v>
      </c>
      <c r="AV147">
        <v>4.84</v>
      </c>
      <c r="AW147">
        <v>43.5</v>
      </c>
      <c r="AX147">
        <v>2021.2</v>
      </c>
      <c r="AY147">
        <v>0.3</v>
      </c>
      <c r="AZ147">
        <v>546.1</v>
      </c>
      <c r="BA147">
        <v>103.8</v>
      </c>
      <c r="BB147">
        <v>649.9</v>
      </c>
      <c r="BC147">
        <v>4323603.0999999996</v>
      </c>
      <c r="BD147">
        <v>85.5</v>
      </c>
      <c r="BE147">
        <v>8.8000000000000007</v>
      </c>
      <c r="BF147">
        <v>652435.9</v>
      </c>
      <c r="BG147">
        <v>22779.9</v>
      </c>
      <c r="BH147">
        <v>4.7</v>
      </c>
      <c r="BI147">
        <v>4328553.5999999996</v>
      </c>
      <c r="BJ147">
        <v>1332573.5</v>
      </c>
      <c r="BK147">
        <v>5661127.0999999996</v>
      </c>
      <c r="BL147">
        <v>0</v>
      </c>
      <c r="BM147">
        <v>23.95</v>
      </c>
      <c r="BN147">
        <v>21.17</v>
      </c>
      <c r="BO147">
        <v>0</v>
      </c>
      <c r="BP147">
        <v>45.12</v>
      </c>
      <c r="BQ147">
        <v>25.43</v>
      </c>
      <c r="BR147">
        <v>23.02</v>
      </c>
      <c r="BS147">
        <v>0</v>
      </c>
      <c r="BT147">
        <v>48.45</v>
      </c>
      <c r="BU147">
        <v>55424744</v>
      </c>
      <c r="BV147">
        <v>26762248</v>
      </c>
      <c r="BW147">
        <v>566296.30000000005</v>
      </c>
      <c r="BX147">
        <v>546741</v>
      </c>
      <c r="BY147">
        <v>0</v>
      </c>
      <c r="BZ147">
        <v>0</v>
      </c>
      <c r="CA147">
        <v>32523.5</v>
      </c>
      <c r="CB147">
        <v>0</v>
      </c>
      <c r="CC147">
        <v>0</v>
      </c>
      <c r="CD147">
        <v>3742359.2</v>
      </c>
      <c r="CE147">
        <v>11933199</v>
      </c>
      <c r="CF147">
        <v>0</v>
      </c>
      <c r="CG147">
        <v>12071.1</v>
      </c>
      <c r="CH147">
        <v>0</v>
      </c>
      <c r="CI147">
        <v>2123020.7999999998</v>
      </c>
      <c r="CJ147">
        <v>13437373</v>
      </c>
      <c r="CK147">
        <v>11267.8</v>
      </c>
      <c r="CL147">
        <v>0</v>
      </c>
      <c r="CM147">
        <v>0</v>
      </c>
      <c r="CN147">
        <v>15324733</v>
      </c>
      <c r="CO147">
        <v>594294.80000000005</v>
      </c>
      <c r="CP147">
        <v>7100861</v>
      </c>
      <c r="CQ147">
        <v>571.5</v>
      </c>
      <c r="CR147">
        <v>130.80000000000001</v>
      </c>
      <c r="CS147">
        <v>0</v>
      </c>
      <c r="CT147">
        <v>1758</v>
      </c>
      <c r="CU147">
        <v>0</v>
      </c>
      <c r="CV147">
        <v>0</v>
      </c>
      <c r="CW147">
        <v>2732.3</v>
      </c>
      <c r="CX147">
        <v>2696.4</v>
      </c>
      <c r="CY147">
        <v>0</v>
      </c>
      <c r="CZ147">
        <v>1720.9</v>
      </c>
      <c r="DA147">
        <v>0</v>
      </c>
      <c r="DB147">
        <v>643</v>
      </c>
      <c r="DC147">
        <v>1725.8</v>
      </c>
      <c r="DD147">
        <v>1765.3</v>
      </c>
      <c r="DE147">
        <v>0</v>
      </c>
      <c r="DF147">
        <v>0</v>
      </c>
      <c r="DG147">
        <v>7885.3</v>
      </c>
      <c r="DH147">
        <v>2022</v>
      </c>
      <c r="DI147">
        <v>190</v>
      </c>
      <c r="DJ147">
        <v>1566</v>
      </c>
      <c r="DK147">
        <v>0</v>
      </c>
      <c r="DL147">
        <v>0</v>
      </c>
      <c r="DM147">
        <v>0</v>
      </c>
      <c r="DN147">
        <v>0.56999999999999995</v>
      </c>
      <c r="DO147">
        <v>0</v>
      </c>
      <c r="DP147">
        <v>0</v>
      </c>
      <c r="DQ147">
        <v>0</v>
      </c>
    </row>
    <row r="148" spans="1:121" hidden="1">
      <c r="A148" t="s">
        <v>554</v>
      </c>
      <c r="B148">
        <v>2040</v>
      </c>
      <c r="C148">
        <v>92185690</v>
      </c>
      <c r="D148">
        <v>1836419.2</v>
      </c>
      <c r="E148">
        <v>0</v>
      </c>
      <c r="F148">
        <v>966324.6</v>
      </c>
      <c r="G148">
        <v>94988431.700000003</v>
      </c>
      <c r="H148">
        <v>88871472</v>
      </c>
      <c r="I148">
        <v>69138531.599999994</v>
      </c>
      <c r="J148" s="156">
        <v>73221500</v>
      </c>
      <c r="K148" s="168">
        <v>32376294</v>
      </c>
      <c r="L148">
        <v>3.5900000000000001E-2</v>
      </c>
      <c r="M148">
        <v>5.3900000000000003E-2</v>
      </c>
      <c r="N148">
        <v>0.14599999999999999</v>
      </c>
      <c r="O148">
        <v>96008.48</v>
      </c>
      <c r="P148">
        <v>23206</v>
      </c>
      <c r="Q148">
        <v>0.8</v>
      </c>
      <c r="R148">
        <v>0.74</v>
      </c>
      <c r="S148">
        <v>71.599999999999994</v>
      </c>
      <c r="T148">
        <v>1.4</v>
      </c>
      <c r="U148">
        <v>0.14000000000000001</v>
      </c>
      <c r="V148">
        <v>11.1</v>
      </c>
      <c r="W148">
        <v>379.2</v>
      </c>
      <c r="X148">
        <v>0.08</v>
      </c>
      <c r="Y148">
        <v>71.7</v>
      </c>
      <c r="Z148">
        <v>22.4</v>
      </c>
      <c r="AA148">
        <v>94.1</v>
      </c>
      <c r="AB148">
        <v>110.8</v>
      </c>
      <c r="AC148">
        <v>3.5</v>
      </c>
      <c r="AD148">
        <v>0.43</v>
      </c>
      <c r="AE148">
        <v>14</v>
      </c>
      <c r="AF148">
        <v>537.79999999999995</v>
      </c>
      <c r="AG148">
        <v>0.09</v>
      </c>
      <c r="AH148">
        <v>111.1</v>
      </c>
      <c r="AI148">
        <v>30.1</v>
      </c>
      <c r="AJ148">
        <v>141.1</v>
      </c>
      <c r="AK148">
        <v>222.6</v>
      </c>
      <c r="AL148">
        <v>10.6</v>
      </c>
      <c r="AM148">
        <v>1.41</v>
      </c>
      <c r="AN148">
        <v>20.6</v>
      </c>
      <c r="AO148">
        <v>958.9</v>
      </c>
      <c r="AP148">
        <v>0.1</v>
      </c>
      <c r="AQ148">
        <v>223.3</v>
      </c>
      <c r="AR148">
        <v>49.2</v>
      </c>
      <c r="AS148">
        <v>272.5</v>
      </c>
      <c r="AT148">
        <v>491.9</v>
      </c>
      <c r="AU148">
        <v>28.1</v>
      </c>
      <c r="AV148">
        <v>3.88</v>
      </c>
      <c r="AW148">
        <v>42.3</v>
      </c>
      <c r="AX148">
        <v>1937.4</v>
      </c>
      <c r="AY148">
        <v>0.27</v>
      </c>
      <c r="AZ148">
        <v>493.8</v>
      </c>
      <c r="BA148">
        <v>100.1</v>
      </c>
      <c r="BB148">
        <v>593.9</v>
      </c>
      <c r="BC148">
        <v>3824770.9</v>
      </c>
      <c r="BD148">
        <v>73.099999999999994</v>
      </c>
      <c r="BE148">
        <v>7.4</v>
      </c>
      <c r="BF148">
        <v>593401.1</v>
      </c>
      <c r="BG148">
        <v>20250.099999999999</v>
      </c>
      <c r="BH148">
        <v>4.5</v>
      </c>
      <c r="BI148">
        <v>3828973.9</v>
      </c>
      <c r="BJ148">
        <v>1198080.5</v>
      </c>
      <c r="BK148">
        <v>5027054.4000000004</v>
      </c>
      <c r="BL148">
        <v>0</v>
      </c>
      <c r="BM148">
        <v>22</v>
      </c>
      <c r="BN148">
        <v>21.18</v>
      </c>
      <c r="BO148">
        <v>0</v>
      </c>
      <c r="BP148">
        <v>43.18</v>
      </c>
      <c r="BQ148">
        <v>23.5</v>
      </c>
      <c r="BR148">
        <v>23.35</v>
      </c>
      <c r="BS148">
        <v>0</v>
      </c>
      <c r="BT148">
        <v>46.85</v>
      </c>
      <c r="BU148">
        <v>53906260</v>
      </c>
      <c r="BV148">
        <v>25849900</v>
      </c>
      <c r="BW148">
        <v>1578568.1</v>
      </c>
      <c r="BX148">
        <v>520447.6</v>
      </c>
      <c r="BY148">
        <v>0</v>
      </c>
      <c r="BZ148">
        <v>0</v>
      </c>
      <c r="CA148">
        <v>6208</v>
      </c>
      <c r="CB148">
        <v>0</v>
      </c>
      <c r="CC148">
        <v>0</v>
      </c>
      <c r="CD148">
        <v>3626082</v>
      </c>
      <c r="CE148">
        <v>10649776</v>
      </c>
      <c r="CF148">
        <v>0</v>
      </c>
      <c r="CG148">
        <v>8170</v>
      </c>
      <c r="CH148">
        <v>0</v>
      </c>
      <c r="CI148">
        <v>2018448.4</v>
      </c>
      <c r="CJ148">
        <v>13259903</v>
      </c>
      <c r="CK148">
        <v>14838.2</v>
      </c>
      <c r="CL148">
        <v>0</v>
      </c>
      <c r="CM148">
        <v>0</v>
      </c>
      <c r="CN148">
        <v>14849310</v>
      </c>
      <c r="CO148">
        <v>368995.7</v>
      </c>
      <c r="CP148">
        <v>7005512</v>
      </c>
      <c r="CQ148">
        <v>1247.5</v>
      </c>
      <c r="CR148">
        <v>130.80000000000001</v>
      </c>
      <c r="CS148">
        <v>0</v>
      </c>
      <c r="CT148">
        <v>1758</v>
      </c>
      <c r="CU148">
        <v>0</v>
      </c>
      <c r="CV148">
        <v>0</v>
      </c>
      <c r="CW148">
        <v>2741.1</v>
      </c>
      <c r="CX148">
        <v>2696.4</v>
      </c>
      <c r="CY148">
        <v>0</v>
      </c>
      <c r="CZ148">
        <v>1720.9</v>
      </c>
      <c r="DA148">
        <v>0</v>
      </c>
      <c r="DB148">
        <v>643</v>
      </c>
      <c r="DC148">
        <v>1725.8</v>
      </c>
      <c r="DD148">
        <v>1752.7</v>
      </c>
      <c r="DE148">
        <v>0</v>
      </c>
      <c r="DF148">
        <v>0</v>
      </c>
      <c r="DG148">
        <v>7907.4</v>
      </c>
      <c r="DH148">
        <v>2022</v>
      </c>
      <c r="DI148">
        <v>120</v>
      </c>
      <c r="DJ148">
        <v>4269.8999999999996</v>
      </c>
      <c r="DK148">
        <v>0</v>
      </c>
      <c r="DL148">
        <v>0</v>
      </c>
      <c r="DM148">
        <v>0</v>
      </c>
      <c r="DN148">
        <v>0.56999999999999995</v>
      </c>
      <c r="DO148">
        <v>0</v>
      </c>
      <c r="DP148">
        <v>0</v>
      </c>
      <c r="DQ148">
        <v>0</v>
      </c>
    </row>
    <row r="149" spans="1:121" hidden="1">
      <c r="A149" t="s">
        <v>554</v>
      </c>
      <c r="B149">
        <v>2045</v>
      </c>
      <c r="C149">
        <v>96246904</v>
      </c>
      <c r="D149">
        <v>5093209</v>
      </c>
      <c r="E149">
        <v>0</v>
      </c>
      <c r="F149">
        <v>1039948.2</v>
      </c>
      <c r="G149">
        <v>102380063.3</v>
      </c>
      <c r="H149">
        <v>92786686.299999997</v>
      </c>
      <c r="I149">
        <v>77462337.400000006</v>
      </c>
      <c r="J149" s="156">
        <v>79892056</v>
      </c>
      <c r="K149" s="168">
        <v>34197470</v>
      </c>
      <c r="L149">
        <v>3.5900000000000001E-2</v>
      </c>
      <c r="M149">
        <v>5.3900000000000003E-2</v>
      </c>
      <c r="N149">
        <v>0.14599999999999999</v>
      </c>
      <c r="O149">
        <v>96420.43</v>
      </c>
      <c r="P149">
        <v>24483.4</v>
      </c>
      <c r="Q149">
        <v>0.8</v>
      </c>
      <c r="R149">
        <v>0.74</v>
      </c>
      <c r="S149">
        <v>73.7</v>
      </c>
      <c r="T149">
        <v>1.4</v>
      </c>
      <c r="U149">
        <v>0.14000000000000001</v>
      </c>
      <c r="V149">
        <v>11.2</v>
      </c>
      <c r="W149">
        <v>390.8</v>
      </c>
      <c r="X149">
        <v>0.08</v>
      </c>
      <c r="Y149">
        <v>73.8</v>
      </c>
      <c r="Z149">
        <v>22.9</v>
      </c>
      <c r="AA149">
        <v>96.7</v>
      </c>
      <c r="AB149">
        <v>108.5</v>
      </c>
      <c r="AC149">
        <v>3.1</v>
      </c>
      <c r="AD149">
        <v>0.37</v>
      </c>
      <c r="AE149">
        <v>13.9</v>
      </c>
      <c r="AF149">
        <v>537</v>
      </c>
      <c r="AG149">
        <v>0.09</v>
      </c>
      <c r="AH149">
        <v>108.7</v>
      </c>
      <c r="AI149">
        <v>30</v>
      </c>
      <c r="AJ149">
        <v>138.69999999999999</v>
      </c>
      <c r="AK149">
        <v>221.4</v>
      </c>
      <c r="AL149">
        <v>8.5</v>
      </c>
      <c r="AM149">
        <v>1.0900000000000001</v>
      </c>
      <c r="AN149">
        <v>22.4</v>
      </c>
      <c r="AO149">
        <v>1017.5</v>
      </c>
      <c r="AP149">
        <v>0.1</v>
      </c>
      <c r="AQ149">
        <v>222</v>
      </c>
      <c r="AR149">
        <v>52.7</v>
      </c>
      <c r="AS149">
        <v>274.7</v>
      </c>
      <c r="AT149">
        <v>481.6</v>
      </c>
      <c r="AU149">
        <v>26.3</v>
      </c>
      <c r="AV149">
        <v>3.6</v>
      </c>
      <c r="AW149">
        <v>44.2</v>
      </c>
      <c r="AX149">
        <v>1943.8</v>
      </c>
      <c r="AY149">
        <v>0.26</v>
      </c>
      <c r="AZ149">
        <v>483.3</v>
      </c>
      <c r="BA149">
        <v>102.2</v>
      </c>
      <c r="BB149">
        <v>585.5</v>
      </c>
      <c r="BC149">
        <v>4114661.6</v>
      </c>
      <c r="BD149">
        <v>78.099999999999994</v>
      </c>
      <c r="BE149">
        <v>7.9</v>
      </c>
      <c r="BF149">
        <v>628090.1</v>
      </c>
      <c r="BG149">
        <v>21813.599999999999</v>
      </c>
      <c r="BH149">
        <v>4.5999999999999996</v>
      </c>
      <c r="BI149">
        <v>4119133.3</v>
      </c>
      <c r="BJ149">
        <v>1279392.6000000001</v>
      </c>
      <c r="BK149">
        <v>5398525.9000000004</v>
      </c>
      <c r="BL149">
        <v>0</v>
      </c>
      <c r="BM149">
        <v>21.72</v>
      </c>
      <c r="BN149">
        <v>20.52</v>
      </c>
      <c r="BO149">
        <v>0</v>
      </c>
      <c r="BP149">
        <v>42.25</v>
      </c>
      <c r="BQ149">
        <v>23.46</v>
      </c>
      <c r="BR149">
        <v>23.38</v>
      </c>
      <c r="BS149">
        <v>0</v>
      </c>
      <c r="BT149">
        <v>46.84</v>
      </c>
      <c r="BU149">
        <v>56436620</v>
      </c>
      <c r="BV149">
        <v>24917726</v>
      </c>
      <c r="BW149">
        <v>4358557.5</v>
      </c>
      <c r="BX149">
        <v>525072</v>
      </c>
      <c r="BY149">
        <v>0</v>
      </c>
      <c r="BZ149">
        <v>0</v>
      </c>
      <c r="CA149">
        <v>4459.3</v>
      </c>
      <c r="CB149">
        <v>0</v>
      </c>
      <c r="CC149">
        <v>0</v>
      </c>
      <c r="CD149">
        <v>3539628.8</v>
      </c>
      <c r="CE149">
        <v>11021201</v>
      </c>
      <c r="CF149">
        <v>0</v>
      </c>
      <c r="CG149">
        <v>244122.6</v>
      </c>
      <c r="CH149">
        <v>0</v>
      </c>
      <c r="CI149">
        <v>2040296</v>
      </c>
      <c r="CJ149">
        <v>13322346</v>
      </c>
      <c r="CK149">
        <v>2840.8</v>
      </c>
      <c r="CL149">
        <v>0</v>
      </c>
      <c r="CM149">
        <v>0</v>
      </c>
      <c r="CN149">
        <v>14264893</v>
      </c>
      <c r="CO149">
        <v>201759.6</v>
      </c>
      <c r="CP149">
        <v>6911445.5</v>
      </c>
      <c r="CQ149">
        <v>3104.8</v>
      </c>
      <c r="CR149">
        <v>130.80000000000001</v>
      </c>
      <c r="CS149">
        <v>0</v>
      </c>
      <c r="CT149">
        <v>1453</v>
      </c>
      <c r="CU149">
        <v>0</v>
      </c>
      <c r="CV149">
        <v>0</v>
      </c>
      <c r="CW149">
        <v>2767.4</v>
      </c>
      <c r="CX149">
        <v>2696.4</v>
      </c>
      <c r="CY149">
        <v>0</v>
      </c>
      <c r="CZ149">
        <v>3660.3</v>
      </c>
      <c r="DA149">
        <v>0</v>
      </c>
      <c r="DB149">
        <v>643</v>
      </c>
      <c r="DC149">
        <v>1725.8</v>
      </c>
      <c r="DD149">
        <v>1748.1</v>
      </c>
      <c r="DE149">
        <v>0</v>
      </c>
      <c r="DF149">
        <v>0</v>
      </c>
      <c r="DG149">
        <v>7858.2</v>
      </c>
      <c r="DH149">
        <v>2022</v>
      </c>
      <c r="DI149">
        <v>58.5</v>
      </c>
      <c r="DJ149">
        <v>12419</v>
      </c>
      <c r="DK149">
        <v>0</v>
      </c>
      <c r="DL149">
        <v>0</v>
      </c>
      <c r="DM149">
        <v>0</v>
      </c>
      <c r="DN149">
        <v>0.56999999999999995</v>
      </c>
      <c r="DO149">
        <v>0</v>
      </c>
      <c r="DP149">
        <v>0</v>
      </c>
      <c r="DQ149">
        <v>0</v>
      </c>
    </row>
    <row r="150" spans="1:121" hidden="1">
      <c r="A150" t="s">
        <v>554</v>
      </c>
      <c r="B150">
        <v>2050</v>
      </c>
      <c r="C150">
        <v>100064280</v>
      </c>
      <c r="D150">
        <v>5583132</v>
      </c>
      <c r="E150">
        <v>0</v>
      </c>
      <c r="F150">
        <v>1043610.7</v>
      </c>
      <c r="G150">
        <v>106691022.2</v>
      </c>
      <c r="H150">
        <v>96466788</v>
      </c>
      <c r="I150">
        <v>81479210.599999994</v>
      </c>
      <c r="J150" s="156">
        <v>81173710</v>
      </c>
      <c r="K150" s="168">
        <v>33555164</v>
      </c>
      <c r="L150">
        <v>3.5900000000000001E-2</v>
      </c>
      <c r="M150">
        <v>5.3900000000000003E-2</v>
      </c>
      <c r="N150">
        <v>0.14599999999999999</v>
      </c>
      <c r="O150">
        <v>94822.5</v>
      </c>
      <c r="P150">
        <v>25546.3</v>
      </c>
      <c r="Q150">
        <v>0.78</v>
      </c>
      <c r="R150">
        <v>0.72</v>
      </c>
      <c r="S150">
        <v>83.1</v>
      </c>
      <c r="T150">
        <v>1.6</v>
      </c>
      <c r="U150">
        <v>0.16</v>
      </c>
      <c r="V150">
        <v>12.2</v>
      </c>
      <c r="W150">
        <v>439.5</v>
      </c>
      <c r="X150">
        <v>0.08</v>
      </c>
      <c r="Y150">
        <v>83.2</v>
      </c>
      <c r="Z150">
        <v>25.4</v>
      </c>
      <c r="AA150">
        <v>108.5</v>
      </c>
      <c r="AB150">
        <v>117.2</v>
      </c>
      <c r="AC150">
        <v>2.6</v>
      </c>
      <c r="AD150">
        <v>0.28999999999999998</v>
      </c>
      <c r="AE150">
        <v>15.4</v>
      </c>
      <c r="AF150">
        <v>603.29999999999995</v>
      </c>
      <c r="AG150">
        <v>0.09</v>
      </c>
      <c r="AH150">
        <v>117.4</v>
      </c>
      <c r="AI150">
        <v>33.4</v>
      </c>
      <c r="AJ150">
        <v>150.80000000000001</v>
      </c>
      <c r="AK150">
        <v>217</v>
      </c>
      <c r="AL150">
        <v>6.6</v>
      </c>
      <c r="AM150">
        <v>0.8</v>
      </c>
      <c r="AN150">
        <v>23.6</v>
      </c>
      <c r="AO150">
        <v>1052.5</v>
      </c>
      <c r="AP150">
        <v>0.1</v>
      </c>
      <c r="AQ150">
        <v>217.4</v>
      </c>
      <c r="AR150">
        <v>55</v>
      </c>
      <c r="AS150">
        <v>272.39999999999998</v>
      </c>
      <c r="AT150">
        <v>487.5</v>
      </c>
      <c r="AU150">
        <v>22.6</v>
      </c>
      <c r="AV150">
        <v>3.02</v>
      </c>
      <c r="AW150">
        <v>46.9</v>
      </c>
      <c r="AX150">
        <v>2105.1</v>
      </c>
      <c r="AY150">
        <v>0.25</v>
      </c>
      <c r="AZ150">
        <v>489</v>
      </c>
      <c r="BA150">
        <v>109.7</v>
      </c>
      <c r="BB150">
        <v>598.70000000000005</v>
      </c>
      <c r="BC150">
        <v>4832925.5</v>
      </c>
      <c r="BD150">
        <v>91.9</v>
      </c>
      <c r="BE150">
        <v>9.1999999999999993</v>
      </c>
      <c r="BF150">
        <v>712275.9</v>
      </c>
      <c r="BG150">
        <v>25566.799999999999</v>
      </c>
      <c r="BH150">
        <v>4.9000000000000004</v>
      </c>
      <c r="BI150">
        <v>4838188.2</v>
      </c>
      <c r="BJ150">
        <v>1475506</v>
      </c>
      <c r="BK150">
        <v>6313694.2999999998</v>
      </c>
      <c r="BL150">
        <v>0</v>
      </c>
      <c r="BM150">
        <v>22.5</v>
      </c>
      <c r="BN150">
        <v>20.2</v>
      </c>
      <c r="BO150">
        <v>0.74</v>
      </c>
      <c r="BP150">
        <v>43.45</v>
      </c>
      <c r="BQ150">
        <v>24.37</v>
      </c>
      <c r="BR150">
        <v>23.09</v>
      </c>
      <c r="BS150">
        <v>0.8</v>
      </c>
      <c r="BT150">
        <v>48.26</v>
      </c>
      <c r="BU150">
        <v>58813644</v>
      </c>
      <c r="BV150">
        <v>25211812</v>
      </c>
      <c r="BW150">
        <v>4735272.5</v>
      </c>
      <c r="BX150">
        <v>522660.1</v>
      </c>
      <c r="BY150">
        <v>0</v>
      </c>
      <c r="BZ150">
        <v>0</v>
      </c>
      <c r="CA150">
        <v>7461.3</v>
      </c>
      <c r="CB150">
        <v>0</v>
      </c>
      <c r="CC150">
        <v>0</v>
      </c>
      <c r="CD150">
        <v>3529763.2</v>
      </c>
      <c r="CE150">
        <v>12349960</v>
      </c>
      <c r="CF150">
        <v>0</v>
      </c>
      <c r="CG150">
        <v>688968.6</v>
      </c>
      <c r="CH150">
        <v>0</v>
      </c>
      <c r="CI150">
        <v>2030279</v>
      </c>
      <c r="CJ150">
        <v>13267221</v>
      </c>
      <c r="CK150">
        <v>8.5</v>
      </c>
      <c r="CL150">
        <v>0</v>
      </c>
      <c r="CM150">
        <v>0</v>
      </c>
      <c r="CN150">
        <v>14754336</v>
      </c>
      <c r="CO150">
        <v>109066.2</v>
      </c>
      <c r="CP150">
        <v>6818646.5</v>
      </c>
      <c r="CQ150">
        <v>3415.7</v>
      </c>
      <c r="CR150">
        <v>130.80000000000001</v>
      </c>
      <c r="CS150">
        <v>0</v>
      </c>
      <c r="CT150">
        <v>1453</v>
      </c>
      <c r="CU150">
        <v>0</v>
      </c>
      <c r="CV150">
        <v>0</v>
      </c>
      <c r="CW150">
        <v>2843.6</v>
      </c>
      <c r="CX150">
        <v>2696.4</v>
      </c>
      <c r="CY150">
        <v>0</v>
      </c>
      <c r="CZ150">
        <v>4877.8999999999996</v>
      </c>
      <c r="DA150">
        <v>0</v>
      </c>
      <c r="DB150">
        <v>643</v>
      </c>
      <c r="DC150">
        <v>1725.8</v>
      </c>
      <c r="DD150">
        <v>600.9</v>
      </c>
      <c r="DE150">
        <v>0</v>
      </c>
      <c r="DF150">
        <v>0</v>
      </c>
      <c r="DG150">
        <v>8164.3</v>
      </c>
      <c r="DH150">
        <v>2022</v>
      </c>
      <c r="DI150">
        <v>28.5</v>
      </c>
      <c r="DJ150">
        <v>13781.6</v>
      </c>
      <c r="DK150">
        <v>0</v>
      </c>
      <c r="DL150">
        <v>0</v>
      </c>
      <c r="DM150">
        <v>1.8</v>
      </c>
      <c r="DN150">
        <v>0.56999999999999995</v>
      </c>
      <c r="DO150">
        <v>0</v>
      </c>
      <c r="DP150">
        <v>0</v>
      </c>
      <c r="DQ150">
        <v>0</v>
      </c>
    </row>
    <row r="151" spans="1:121" hidden="1">
      <c r="A151" t="s">
        <v>553</v>
      </c>
      <c r="B151">
        <v>2024</v>
      </c>
      <c r="C151">
        <v>13774682</v>
      </c>
      <c r="D151">
        <v>51443.9</v>
      </c>
      <c r="E151">
        <v>0</v>
      </c>
      <c r="F151">
        <v>17850.8</v>
      </c>
      <c r="G151">
        <v>13843976.1</v>
      </c>
      <c r="H151">
        <v>13279382.9</v>
      </c>
      <c r="I151">
        <v>9689891.4000000004</v>
      </c>
      <c r="J151" s="156">
        <v>2606175.5</v>
      </c>
      <c r="K151" s="168">
        <v>291928.40000000002</v>
      </c>
      <c r="L151">
        <v>3.5999999999999997E-2</v>
      </c>
      <c r="M151">
        <v>5.3999999999999999E-2</v>
      </c>
      <c r="N151">
        <v>0.13500000000000001</v>
      </c>
      <c r="O151">
        <v>9933.0499999999993</v>
      </c>
      <c r="P151">
        <v>1976.4</v>
      </c>
      <c r="Q151">
        <v>0.92</v>
      </c>
      <c r="R151">
        <v>0.93</v>
      </c>
      <c r="S151">
        <v>34.1</v>
      </c>
      <c r="T151">
        <v>0.6</v>
      </c>
      <c r="U151">
        <v>0.06</v>
      </c>
      <c r="V151">
        <v>10.9</v>
      </c>
      <c r="W151">
        <v>186.4</v>
      </c>
      <c r="X151">
        <v>0.05</v>
      </c>
      <c r="Y151">
        <v>34.1</v>
      </c>
      <c r="Z151">
        <v>16.399999999999999</v>
      </c>
      <c r="AA151">
        <v>50.6</v>
      </c>
      <c r="AB151">
        <v>32</v>
      </c>
      <c r="AC151">
        <v>0.9</v>
      </c>
      <c r="AD151">
        <v>0.1</v>
      </c>
      <c r="AE151">
        <v>10.7</v>
      </c>
      <c r="AF151">
        <v>169.2</v>
      </c>
      <c r="AG151">
        <v>0.06</v>
      </c>
      <c r="AH151">
        <v>32.1</v>
      </c>
      <c r="AI151">
        <v>15.8</v>
      </c>
      <c r="AJ151">
        <v>47.8</v>
      </c>
      <c r="AK151">
        <v>223.7</v>
      </c>
      <c r="AL151">
        <v>5.5</v>
      </c>
      <c r="AM151">
        <v>0.65</v>
      </c>
      <c r="AN151">
        <v>25.5</v>
      </c>
      <c r="AO151">
        <v>1104.5</v>
      </c>
      <c r="AP151">
        <v>0.11</v>
      </c>
      <c r="AQ151">
        <v>224</v>
      </c>
      <c r="AR151">
        <v>58.5</v>
      </c>
      <c r="AS151">
        <v>282.5</v>
      </c>
      <c r="AT151">
        <v>615.5</v>
      </c>
      <c r="AU151">
        <v>35.4</v>
      </c>
      <c r="AV151">
        <v>4.97</v>
      </c>
      <c r="AW151">
        <v>52.8</v>
      </c>
      <c r="AX151">
        <v>2353</v>
      </c>
      <c r="AY151">
        <v>0.36</v>
      </c>
      <c r="AZ151">
        <v>618</v>
      </c>
      <c r="BA151">
        <v>123</v>
      </c>
      <c r="BB151">
        <v>740.9</v>
      </c>
      <c r="BC151">
        <v>392938.3</v>
      </c>
      <c r="BD151">
        <v>7.4</v>
      </c>
      <c r="BE151">
        <v>0.7</v>
      </c>
      <c r="BF151">
        <v>124781.8</v>
      </c>
      <c r="BG151">
        <v>2148.4</v>
      </c>
      <c r="BH151">
        <v>0.5</v>
      </c>
      <c r="BI151">
        <v>393361.2</v>
      </c>
      <c r="BJ151">
        <v>188949.5</v>
      </c>
      <c r="BK151">
        <v>582310.80000000005</v>
      </c>
      <c r="BL151">
        <v>0</v>
      </c>
      <c r="BM151">
        <v>31.33</v>
      </c>
      <c r="BN151">
        <v>1.6</v>
      </c>
      <c r="BO151">
        <v>0</v>
      </c>
      <c r="BP151">
        <v>32.93</v>
      </c>
      <c r="BQ151">
        <v>33.17</v>
      </c>
      <c r="BR151">
        <v>1.71</v>
      </c>
      <c r="BS151">
        <v>0</v>
      </c>
      <c r="BT151">
        <v>34.880000000000003</v>
      </c>
      <c r="BU151">
        <v>11526879</v>
      </c>
      <c r="BV151">
        <v>4154084.8</v>
      </c>
      <c r="BW151">
        <v>44138.2</v>
      </c>
      <c r="BX151">
        <v>1726818.2</v>
      </c>
      <c r="BY151">
        <v>0</v>
      </c>
      <c r="BZ151">
        <v>1209990.5</v>
      </c>
      <c r="CA151">
        <v>0</v>
      </c>
      <c r="CB151">
        <v>0</v>
      </c>
      <c r="CC151">
        <v>0</v>
      </c>
      <c r="CD151">
        <v>154339.20000000001</v>
      </c>
      <c r="CE151">
        <v>935841.9</v>
      </c>
      <c r="CF151">
        <v>0</v>
      </c>
      <c r="CG151">
        <v>0</v>
      </c>
      <c r="CH151">
        <v>0</v>
      </c>
      <c r="CI151">
        <v>3455981.5</v>
      </c>
      <c r="CJ151">
        <v>0</v>
      </c>
      <c r="CK151">
        <v>23.8</v>
      </c>
      <c r="CL151">
        <v>0</v>
      </c>
      <c r="CM151">
        <v>0</v>
      </c>
      <c r="CN151">
        <v>724163.6</v>
      </c>
      <c r="CO151">
        <v>3229017</v>
      </c>
      <c r="CP151">
        <v>46564.7</v>
      </c>
      <c r="CQ151">
        <v>61.3</v>
      </c>
      <c r="CR151">
        <v>240</v>
      </c>
      <c r="CS151">
        <v>0</v>
      </c>
      <c r="CT151">
        <v>0</v>
      </c>
      <c r="CU151">
        <v>0</v>
      </c>
      <c r="CV151">
        <v>0</v>
      </c>
      <c r="CW151">
        <v>116.4</v>
      </c>
      <c r="CX151">
        <v>1282.8</v>
      </c>
      <c r="CY151">
        <v>0</v>
      </c>
      <c r="CZ151">
        <v>178</v>
      </c>
      <c r="DA151">
        <v>0</v>
      </c>
      <c r="DB151">
        <v>728</v>
      </c>
      <c r="DC151">
        <v>0</v>
      </c>
      <c r="DD151">
        <v>24</v>
      </c>
      <c r="DE151">
        <v>0</v>
      </c>
      <c r="DF151">
        <v>0</v>
      </c>
      <c r="DG151">
        <v>391.5</v>
      </c>
      <c r="DH151">
        <v>12</v>
      </c>
      <c r="DI151">
        <v>1009.5</v>
      </c>
      <c r="DJ151">
        <v>122.6</v>
      </c>
      <c r="DK151">
        <v>0</v>
      </c>
      <c r="DL151">
        <v>0</v>
      </c>
      <c r="DM151">
        <v>0</v>
      </c>
      <c r="DN151">
        <v>0.49</v>
      </c>
      <c r="DO151">
        <v>0</v>
      </c>
      <c r="DP151">
        <v>0</v>
      </c>
      <c r="DQ151">
        <v>0</v>
      </c>
    </row>
    <row r="152" spans="1:121" hidden="1">
      <c r="A152" t="s">
        <v>553</v>
      </c>
      <c r="B152">
        <v>2026</v>
      </c>
      <c r="C152">
        <v>13873704</v>
      </c>
      <c r="D152">
        <v>49912.4</v>
      </c>
      <c r="E152">
        <v>0</v>
      </c>
      <c r="F152">
        <v>17074.900000000001</v>
      </c>
      <c r="G152">
        <v>13940691.5</v>
      </c>
      <c r="H152">
        <v>13374845.699999999</v>
      </c>
      <c r="I152">
        <v>9762203.5999999996</v>
      </c>
      <c r="J152" s="156">
        <v>2416579.2000000002</v>
      </c>
      <c r="K152" s="168">
        <v>354452</v>
      </c>
      <c r="L152">
        <v>3.5999999999999997E-2</v>
      </c>
      <c r="M152">
        <v>5.3999999999999999E-2</v>
      </c>
      <c r="N152">
        <v>0.13500000000000001</v>
      </c>
      <c r="O152">
        <v>40126.129999999997</v>
      </c>
      <c r="P152">
        <v>2010.2</v>
      </c>
      <c r="Q152">
        <v>0.9</v>
      </c>
      <c r="R152">
        <v>0.91</v>
      </c>
      <c r="S152">
        <v>42.7</v>
      </c>
      <c r="T152">
        <v>0.8</v>
      </c>
      <c r="U152">
        <v>0.08</v>
      </c>
      <c r="V152">
        <v>11.7</v>
      </c>
      <c r="W152">
        <v>231</v>
      </c>
      <c r="X152">
        <v>0.05</v>
      </c>
      <c r="Y152">
        <v>42.7</v>
      </c>
      <c r="Z152">
        <v>18.600000000000001</v>
      </c>
      <c r="AA152">
        <v>61.3</v>
      </c>
      <c r="AB152">
        <v>38.4</v>
      </c>
      <c r="AC152">
        <v>0.8</v>
      </c>
      <c r="AD152">
        <v>0.09</v>
      </c>
      <c r="AE152">
        <v>11.4</v>
      </c>
      <c r="AF152">
        <v>206.9</v>
      </c>
      <c r="AG152">
        <v>0.06</v>
      </c>
      <c r="AH152">
        <v>38.4</v>
      </c>
      <c r="AI152">
        <v>17.600000000000001</v>
      </c>
      <c r="AJ152">
        <v>56.1</v>
      </c>
      <c r="AK152">
        <v>185.6</v>
      </c>
      <c r="AL152">
        <v>4.0999999999999996</v>
      </c>
      <c r="AM152">
        <v>0.47</v>
      </c>
      <c r="AN152">
        <v>21.6</v>
      </c>
      <c r="AO152">
        <v>933</v>
      </c>
      <c r="AP152">
        <v>0.09</v>
      </c>
      <c r="AQ152">
        <v>185.9</v>
      </c>
      <c r="AR152">
        <v>49.4</v>
      </c>
      <c r="AS152">
        <v>235.3</v>
      </c>
      <c r="AT152">
        <v>570.5</v>
      </c>
      <c r="AU152">
        <v>30.5</v>
      </c>
      <c r="AV152">
        <v>4.2</v>
      </c>
      <c r="AW152">
        <v>50.7</v>
      </c>
      <c r="AX152">
        <v>2288.3000000000002</v>
      </c>
      <c r="AY152">
        <v>0.31</v>
      </c>
      <c r="AZ152">
        <v>572.5</v>
      </c>
      <c r="BA152">
        <v>118.9</v>
      </c>
      <c r="BB152">
        <v>691.5</v>
      </c>
      <c r="BC152">
        <v>506552</v>
      </c>
      <c r="BD152">
        <v>9.5</v>
      </c>
      <c r="BE152">
        <v>1</v>
      </c>
      <c r="BF152">
        <v>138203.79999999999</v>
      </c>
      <c r="BG152">
        <v>2742.6</v>
      </c>
      <c r="BH152">
        <v>0.6</v>
      </c>
      <c r="BI152">
        <v>507097.2</v>
      </c>
      <c r="BJ152">
        <v>220089.9</v>
      </c>
      <c r="BK152">
        <v>727187.1</v>
      </c>
      <c r="BL152">
        <v>0</v>
      </c>
      <c r="BM152">
        <v>28.34</v>
      </c>
      <c r="BN152">
        <v>6.48</v>
      </c>
      <c r="BO152">
        <v>0</v>
      </c>
      <c r="BP152">
        <v>34.82</v>
      </c>
      <c r="BQ152">
        <v>30.01</v>
      </c>
      <c r="BR152">
        <v>6.94</v>
      </c>
      <c r="BS152">
        <v>0</v>
      </c>
      <c r="BT152">
        <v>36.950000000000003</v>
      </c>
      <c r="BU152">
        <v>11873902</v>
      </c>
      <c r="BV152">
        <v>4178487.5</v>
      </c>
      <c r="BW152">
        <v>42667.5</v>
      </c>
      <c r="BX152">
        <v>1726818.2</v>
      </c>
      <c r="BY152">
        <v>0</v>
      </c>
      <c r="BZ152">
        <v>1266710.1000000001</v>
      </c>
      <c r="CA152">
        <v>0</v>
      </c>
      <c r="CB152">
        <v>0</v>
      </c>
      <c r="CC152">
        <v>0</v>
      </c>
      <c r="CD152">
        <v>206525.6</v>
      </c>
      <c r="CE152">
        <v>1205355.8</v>
      </c>
      <c r="CF152">
        <v>0</v>
      </c>
      <c r="CG152">
        <v>0</v>
      </c>
      <c r="CH152">
        <v>0</v>
      </c>
      <c r="CI152">
        <v>3453850.8</v>
      </c>
      <c r="CJ152">
        <v>0</v>
      </c>
      <c r="CK152">
        <v>11.9</v>
      </c>
      <c r="CL152">
        <v>0</v>
      </c>
      <c r="CM152">
        <v>0</v>
      </c>
      <c r="CN152">
        <v>714060.80000000005</v>
      </c>
      <c r="CO152">
        <v>3211588</v>
      </c>
      <c r="CP152">
        <v>46313.599999999999</v>
      </c>
      <c r="CQ152">
        <v>61.3</v>
      </c>
      <c r="CR152">
        <v>240</v>
      </c>
      <c r="CS152">
        <v>0</v>
      </c>
      <c r="CT152">
        <v>0</v>
      </c>
      <c r="CU152">
        <v>0</v>
      </c>
      <c r="CV152">
        <v>0</v>
      </c>
      <c r="CW152">
        <v>156.1</v>
      </c>
      <c r="CX152">
        <v>1282.8</v>
      </c>
      <c r="CY152">
        <v>0</v>
      </c>
      <c r="CZ152">
        <v>178</v>
      </c>
      <c r="DA152">
        <v>0</v>
      </c>
      <c r="DB152">
        <v>728</v>
      </c>
      <c r="DC152">
        <v>0</v>
      </c>
      <c r="DD152">
        <v>24</v>
      </c>
      <c r="DE152">
        <v>0</v>
      </c>
      <c r="DF152">
        <v>0</v>
      </c>
      <c r="DG152">
        <v>391.5</v>
      </c>
      <c r="DH152">
        <v>12</v>
      </c>
      <c r="DI152">
        <v>1009.5</v>
      </c>
      <c r="DJ152">
        <v>122.6</v>
      </c>
      <c r="DK152">
        <v>0</v>
      </c>
      <c r="DL152">
        <v>0</v>
      </c>
      <c r="DM152">
        <v>0</v>
      </c>
      <c r="DN152">
        <v>0.57999999999999996</v>
      </c>
      <c r="DO152">
        <v>0</v>
      </c>
      <c r="DP152">
        <v>0</v>
      </c>
      <c r="DQ152">
        <v>0</v>
      </c>
    </row>
    <row r="153" spans="1:121" hidden="1">
      <c r="A153" t="s">
        <v>553</v>
      </c>
      <c r="B153">
        <v>2028</v>
      </c>
      <c r="C153">
        <v>14396341</v>
      </c>
      <c r="D153">
        <v>47447.1</v>
      </c>
      <c r="E153">
        <v>0</v>
      </c>
      <c r="F153">
        <v>18815.3</v>
      </c>
      <c r="G153">
        <v>14462602.9</v>
      </c>
      <c r="H153">
        <v>13878693.300000001</v>
      </c>
      <c r="I153">
        <v>10246270.4</v>
      </c>
      <c r="J153" s="156">
        <v>2794423.8</v>
      </c>
      <c r="K153" s="168">
        <v>256544.9</v>
      </c>
      <c r="L153">
        <v>3.5999999999999997E-2</v>
      </c>
      <c r="M153">
        <v>5.3999999999999999E-2</v>
      </c>
      <c r="N153">
        <v>0.13500000000000001</v>
      </c>
      <c r="O153">
        <v>47331.65</v>
      </c>
      <c r="P153">
        <v>2066</v>
      </c>
      <c r="Q153">
        <v>0.89</v>
      </c>
      <c r="R153">
        <v>0.91</v>
      </c>
      <c r="S153">
        <v>46</v>
      </c>
      <c r="T153">
        <v>0.9</v>
      </c>
      <c r="U153">
        <v>0.09</v>
      </c>
      <c r="V153">
        <v>12</v>
      </c>
      <c r="W153">
        <v>248.2</v>
      </c>
      <c r="X153">
        <v>0.05</v>
      </c>
      <c r="Y153">
        <v>46</v>
      </c>
      <c r="Z153">
        <v>19.399999999999999</v>
      </c>
      <c r="AA153">
        <v>65.5</v>
      </c>
      <c r="AB153">
        <v>40.1</v>
      </c>
      <c r="AC153">
        <v>0.8</v>
      </c>
      <c r="AD153">
        <v>0.08</v>
      </c>
      <c r="AE153">
        <v>11.7</v>
      </c>
      <c r="AF153">
        <v>219.1</v>
      </c>
      <c r="AG153">
        <v>0.06</v>
      </c>
      <c r="AH153">
        <v>40.200000000000003</v>
      </c>
      <c r="AI153">
        <v>18.2</v>
      </c>
      <c r="AJ153">
        <v>58.4</v>
      </c>
      <c r="AK153">
        <v>145.30000000000001</v>
      </c>
      <c r="AL153">
        <v>2.8</v>
      </c>
      <c r="AM153">
        <v>0.28999999999999998</v>
      </c>
      <c r="AN153">
        <v>17.2</v>
      </c>
      <c r="AO153">
        <v>752.1</v>
      </c>
      <c r="AP153">
        <v>7.0000000000000007E-2</v>
      </c>
      <c r="AQ153">
        <v>145.5</v>
      </c>
      <c r="AR153">
        <v>39.6</v>
      </c>
      <c r="AS153">
        <v>185.1</v>
      </c>
      <c r="AT153">
        <v>510.9</v>
      </c>
      <c r="AU153">
        <v>23.6</v>
      </c>
      <c r="AV153">
        <v>3.19</v>
      </c>
      <c r="AW153">
        <v>49</v>
      </c>
      <c r="AX153">
        <v>2165.6</v>
      </c>
      <c r="AY153">
        <v>0.28999999999999998</v>
      </c>
      <c r="AZ153">
        <v>512.5</v>
      </c>
      <c r="BA153">
        <v>113.7</v>
      </c>
      <c r="BB153">
        <v>626.20000000000005</v>
      </c>
      <c r="BC153">
        <v>547654.19999999995</v>
      </c>
      <c r="BD153">
        <v>10.3</v>
      </c>
      <c r="BE153">
        <v>1</v>
      </c>
      <c r="BF153">
        <v>142967.9</v>
      </c>
      <c r="BG153">
        <v>2957.3</v>
      </c>
      <c r="BH153">
        <v>0.6</v>
      </c>
      <c r="BI153">
        <v>548243.6</v>
      </c>
      <c r="BJ153">
        <v>231259.1</v>
      </c>
      <c r="BK153">
        <v>779502.7</v>
      </c>
      <c r="BL153">
        <v>0</v>
      </c>
      <c r="BM153">
        <v>24.11</v>
      </c>
      <c r="BN153">
        <v>7.65</v>
      </c>
      <c r="BO153">
        <v>0</v>
      </c>
      <c r="BP153">
        <v>31.76</v>
      </c>
      <c r="BQ153">
        <v>25.53</v>
      </c>
      <c r="BR153">
        <v>8.19</v>
      </c>
      <c r="BS153">
        <v>0</v>
      </c>
      <c r="BT153">
        <v>33.72</v>
      </c>
      <c r="BU153">
        <v>11916413</v>
      </c>
      <c r="BV153">
        <v>4216332.5</v>
      </c>
      <c r="BW153">
        <v>40123.5</v>
      </c>
      <c r="BX153">
        <v>1725303.4</v>
      </c>
      <c r="BY153">
        <v>0</v>
      </c>
      <c r="BZ153">
        <v>1190421</v>
      </c>
      <c r="CA153">
        <v>0</v>
      </c>
      <c r="CB153">
        <v>0</v>
      </c>
      <c r="CC153">
        <v>0</v>
      </c>
      <c r="CD153">
        <v>271884.7</v>
      </c>
      <c r="CE153">
        <v>1302798.3999999999</v>
      </c>
      <c r="CF153">
        <v>0</v>
      </c>
      <c r="CG153">
        <v>0</v>
      </c>
      <c r="CH153">
        <v>0</v>
      </c>
      <c r="CI153">
        <v>3441410.5</v>
      </c>
      <c r="CJ153">
        <v>0</v>
      </c>
      <c r="CK153">
        <v>23.8</v>
      </c>
      <c r="CL153">
        <v>0</v>
      </c>
      <c r="CM153">
        <v>0</v>
      </c>
      <c r="CN153">
        <v>704099</v>
      </c>
      <c r="CO153">
        <v>3194285</v>
      </c>
      <c r="CP153">
        <v>46063.9</v>
      </c>
      <c r="CQ153">
        <v>61.4</v>
      </c>
      <c r="CR153">
        <v>240</v>
      </c>
      <c r="CS153">
        <v>0</v>
      </c>
      <c r="CT153">
        <v>0</v>
      </c>
      <c r="CU153">
        <v>0</v>
      </c>
      <c r="CV153">
        <v>0</v>
      </c>
      <c r="CW153">
        <v>205.9</v>
      </c>
      <c r="CX153">
        <v>1282.8</v>
      </c>
      <c r="CY153">
        <v>0</v>
      </c>
      <c r="CZ153">
        <v>178</v>
      </c>
      <c r="DA153">
        <v>0</v>
      </c>
      <c r="DB153">
        <v>728</v>
      </c>
      <c r="DC153">
        <v>0</v>
      </c>
      <c r="DD153">
        <v>24</v>
      </c>
      <c r="DE153">
        <v>0</v>
      </c>
      <c r="DF153">
        <v>0</v>
      </c>
      <c r="DG153">
        <v>391.5</v>
      </c>
      <c r="DH153">
        <v>12</v>
      </c>
      <c r="DI153">
        <v>1009.5</v>
      </c>
      <c r="DJ153">
        <v>123.2</v>
      </c>
      <c r="DK153">
        <v>0</v>
      </c>
      <c r="DL153">
        <v>0</v>
      </c>
      <c r="DM153">
        <v>0</v>
      </c>
      <c r="DN153">
        <v>0.64</v>
      </c>
      <c r="DO153">
        <v>0</v>
      </c>
      <c r="DP153">
        <v>0</v>
      </c>
      <c r="DQ153">
        <v>0</v>
      </c>
    </row>
    <row r="154" spans="1:121" hidden="1">
      <c r="A154" t="s">
        <v>553</v>
      </c>
      <c r="B154">
        <v>2030</v>
      </c>
      <c r="C154">
        <v>14451133</v>
      </c>
      <c r="D154">
        <v>428720.8</v>
      </c>
      <c r="E154">
        <v>0</v>
      </c>
      <c r="F154">
        <v>17776.900000000001</v>
      </c>
      <c r="G154">
        <v>14897629.6</v>
      </c>
      <c r="H154">
        <v>13931516.800000001</v>
      </c>
      <c r="I154">
        <v>9980654.4000000004</v>
      </c>
      <c r="J154" s="156">
        <v>2500781.5</v>
      </c>
      <c r="K154" s="168">
        <v>386443.6</v>
      </c>
      <c r="L154">
        <v>3.5999999999999997E-2</v>
      </c>
      <c r="M154">
        <v>5.3999999999999999E-2</v>
      </c>
      <c r="N154">
        <v>0.13500000000000001</v>
      </c>
      <c r="O154">
        <v>67659.3</v>
      </c>
      <c r="P154">
        <v>2163.9</v>
      </c>
      <c r="Q154">
        <v>0.93</v>
      </c>
      <c r="R154">
        <v>0.94</v>
      </c>
      <c r="S154">
        <v>28.3</v>
      </c>
      <c r="T154">
        <v>0.5</v>
      </c>
      <c r="U154">
        <v>0.05</v>
      </c>
      <c r="V154">
        <v>9.5</v>
      </c>
      <c r="W154">
        <v>155.6</v>
      </c>
      <c r="X154">
        <v>0.04</v>
      </c>
      <c r="Y154">
        <v>28.4</v>
      </c>
      <c r="Z154">
        <v>14.1</v>
      </c>
      <c r="AA154">
        <v>42.5</v>
      </c>
      <c r="AB154">
        <v>26.1</v>
      </c>
      <c r="AC154">
        <v>0.5</v>
      </c>
      <c r="AD154">
        <v>0.05</v>
      </c>
      <c r="AE154">
        <v>9.6999999999999993</v>
      </c>
      <c r="AF154">
        <v>145.19999999999999</v>
      </c>
      <c r="AG154">
        <v>0.05</v>
      </c>
      <c r="AH154">
        <v>26.1</v>
      </c>
      <c r="AI154">
        <v>14.1</v>
      </c>
      <c r="AJ154">
        <v>40.200000000000003</v>
      </c>
      <c r="AK154">
        <v>128.4</v>
      </c>
      <c r="AL154">
        <v>2.5</v>
      </c>
      <c r="AM154">
        <v>0.27</v>
      </c>
      <c r="AN154">
        <v>15.2</v>
      </c>
      <c r="AO154">
        <v>662</v>
      </c>
      <c r="AP154">
        <v>0.06</v>
      </c>
      <c r="AQ154">
        <v>128.6</v>
      </c>
      <c r="AR154">
        <v>34.9</v>
      </c>
      <c r="AS154">
        <v>163.5</v>
      </c>
      <c r="AT154">
        <v>470.2</v>
      </c>
      <c r="AU154">
        <v>20.5</v>
      </c>
      <c r="AV154">
        <v>2.72</v>
      </c>
      <c r="AW154">
        <v>46.6</v>
      </c>
      <c r="AX154">
        <v>2055.1</v>
      </c>
      <c r="AY154">
        <v>0.25</v>
      </c>
      <c r="AZ154">
        <v>471.6</v>
      </c>
      <c r="BA154">
        <v>107.9</v>
      </c>
      <c r="BB154">
        <v>579.5</v>
      </c>
      <c r="BC154">
        <v>362313.7</v>
      </c>
      <c r="BD154">
        <v>6.8</v>
      </c>
      <c r="BE154">
        <v>0.7</v>
      </c>
      <c r="BF154">
        <v>120967.7</v>
      </c>
      <c r="BG154">
        <v>1987.7</v>
      </c>
      <c r="BH154">
        <v>0.5</v>
      </c>
      <c r="BI154">
        <v>362704</v>
      </c>
      <c r="BJ154">
        <v>180342.9</v>
      </c>
      <c r="BK154">
        <v>543046.80000000005</v>
      </c>
      <c r="BL154">
        <v>0</v>
      </c>
      <c r="BM154">
        <v>23.21</v>
      </c>
      <c r="BN154">
        <v>10.86</v>
      </c>
      <c r="BO154">
        <v>0</v>
      </c>
      <c r="BP154">
        <v>34.07</v>
      </c>
      <c r="BQ154">
        <v>24.77</v>
      </c>
      <c r="BR154">
        <v>11.94</v>
      </c>
      <c r="BS154">
        <v>0</v>
      </c>
      <c r="BT154">
        <v>36.71</v>
      </c>
      <c r="BU154">
        <v>12780864</v>
      </c>
      <c r="BV154">
        <v>4916975</v>
      </c>
      <c r="BW154">
        <v>362029.4</v>
      </c>
      <c r="BX154">
        <v>1721537.2</v>
      </c>
      <c r="BY154">
        <v>0</v>
      </c>
      <c r="BZ154">
        <v>1436342.8</v>
      </c>
      <c r="CA154">
        <v>0</v>
      </c>
      <c r="CB154">
        <v>0</v>
      </c>
      <c r="CC154">
        <v>0</v>
      </c>
      <c r="CD154">
        <v>351875.6</v>
      </c>
      <c r="CE154">
        <v>861901</v>
      </c>
      <c r="CF154">
        <v>0</v>
      </c>
      <c r="CG154">
        <v>0</v>
      </c>
      <c r="CH154">
        <v>0</v>
      </c>
      <c r="CI154">
        <v>3481947.2</v>
      </c>
      <c r="CJ154">
        <v>0</v>
      </c>
      <c r="CK154">
        <v>130.9</v>
      </c>
      <c r="CL154">
        <v>0</v>
      </c>
      <c r="CM154">
        <v>0</v>
      </c>
      <c r="CN154">
        <v>750802.8</v>
      </c>
      <c r="CO154">
        <v>3177058</v>
      </c>
      <c r="CP154">
        <v>637238.69999999995</v>
      </c>
      <c r="CQ154">
        <v>361.1</v>
      </c>
      <c r="CR154">
        <v>240</v>
      </c>
      <c r="CS154">
        <v>0</v>
      </c>
      <c r="CT154">
        <v>0</v>
      </c>
      <c r="CU154">
        <v>0</v>
      </c>
      <c r="CV154">
        <v>0</v>
      </c>
      <c r="CW154">
        <v>267.10000000000002</v>
      </c>
      <c r="CX154">
        <v>1282.8</v>
      </c>
      <c r="CY154">
        <v>0</v>
      </c>
      <c r="CZ154">
        <v>178</v>
      </c>
      <c r="DA154">
        <v>0</v>
      </c>
      <c r="DB154">
        <v>743</v>
      </c>
      <c r="DC154">
        <v>0</v>
      </c>
      <c r="DD154">
        <v>24</v>
      </c>
      <c r="DE154">
        <v>0</v>
      </c>
      <c r="DF154">
        <v>0</v>
      </c>
      <c r="DG154">
        <v>419.7</v>
      </c>
      <c r="DH154">
        <v>156</v>
      </c>
      <c r="DI154">
        <v>1009.5</v>
      </c>
      <c r="DJ154">
        <v>1160.2</v>
      </c>
      <c r="DK154">
        <v>0</v>
      </c>
      <c r="DL154">
        <v>0</v>
      </c>
      <c r="DM154">
        <v>0</v>
      </c>
      <c r="DN154">
        <v>0.72</v>
      </c>
      <c r="DO154">
        <v>0</v>
      </c>
      <c r="DP154">
        <v>0</v>
      </c>
      <c r="DQ154">
        <v>0</v>
      </c>
    </row>
    <row r="155" spans="1:121" hidden="1">
      <c r="A155" t="s">
        <v>553</v>
      </c>
      <c r="B155">
        <v>2035</v>
      </c>
      <c r="C155">
        <v>15151562</v>
      </c>
      <c r="D155">
        <v>417628.4</v>
      </c>
      <c r="E155">
        <v>0</v>
      </c>
      <c r="F155">
        <v>27433.5</v>
      </c>
      <c r="G155">
        <v>15596623.1</v>
      </c>
      <c r="H155">
        <v>14606770</v>
      </c>
      <c r="I155">
        <v>10583127.699999999</v>
      </c>
      <c r="J155" s="156">
        <v>4351537</v>
      </c>
      <c r="K155" s="168">
        <v>95002.6</v>
      </c>
      <c r="L155">
        <v>3.5900000000000001E-2</v>
      </c>
      <c r="M155">
        <v>5.3999999999999999E-2</v>
      </c>
      <c r="N155">
        <v>0.13500000000000001</v>
      </c>
      <c r="O155">
        <v>93525.82</v>
      </c>
      <c r="P155">
        <v>2462.1999999999998</v>
      </c>
      <c r="Q155">
        <v>0.95</v>
      </c>
      <c r="R155">
        <v>0.95</v>
      </c>
      <c r="S155">
        <v>22</v>
      </c>
      <c r="T155">
        <v>0.4</v>
      </c>
      <c r="U155">
        <v>0.04</v>
      </c>
      <c r="V155">
        <v>4.0999999999999996</v>
      </c>
      <c r="W155">
        <v>116.7</v>
      </c>
      <c r="X155">
        <v>0.02</v>
      </c>
      <c r="Y155">
        <v>22</v>
      </c>
      <c r="Z155">
        <v>7.6</v>
      </c>
      <c r="AA155">
        <v>29.6</v>
      </c>
      <c r="AB155">
        <v>20.100000000000001</v>
      </c>
      <c r="AC155">
        <v>0.4</v>
      </c>
      <c r="AD155">
        <v>0.04</v>
      </c>
      <c r="AE155">
        <v>5.0999999999999996</v>
      </c>
      <c r="AF155">
        <v>109.8</v>
      </c>
      <c r="AG155">
        <v>0.04</v>
      </c>
      <c r="AH155">
        <v>20.100000000000001</v>
      </c>
      <c r="AI155">
        <v>8.3000000000000007</v>
      </c>
      <c r="AJ155">
        <v>28.5</v>
      </c>
      <c r="AK155">
        <v>122.5</v>
      </c>
      <c r="AL155">
        <v>2.5</v>
      </c>
      <c r="AM155">
        <v>0.26</v>
      </c>
      <c r="AN155">
        <v>14.5</v>
      </c>
      <c r="AO155">
        <v>630.79999999999995</v>
      </c>
      <c r="AP155">
        <v>0.06</v>
      </c>
      <c r="AQ155">
        <v>122.7</v>
      </c>
      <c r="AR155">
        <v>33.299999999999997</v>
      </c>
      <c r="AS155">
        <v>156</v>
      </c>
      <c r="AT155">
        <v>439.9</v>
      </c>
      <c r="AU155">
        <v>17.899999999999999</v>
      </c>
      <c r="AV155">
        <v>2.36</v>
      </c>
      <c r="AW155">
        <v>44.7</v>
      </c>
      <c r="AX155">
        <v>1953</v>
      </c>
      <c r="AY155">
        <v>0.25</v>
      </c>
      <c r="AZ155">
        <v>441.1</v>
      </c>
      <c r="BA155">
        <v>103</v>
      </c>
      <c r="BB155">
        <v>544.1</v>
      </c>
      <c r="BC155">
        <v>249124.7</v>
      </c>
      <c r="BD155">
        <v>4.7</v>
      </c>
      <c r="BE155">
        <v>0.5</v>
      </c>
      <c r="BF155">
        <v>46496.7</v>
      </c>
      <c r="BG155">
        <v>1322</v>
      </c>
      <c r="BH155">
        <v>0.2</v>
      </c>
      <c r="BI155">
        <v>249393.6</v>
      </c>
      <c r="BJ155">
        <v>85944.3</v>
      </c>
      <c r="BK155">
        <v>335337.90000000002</v>
      </c>
      <c r="BL155">
        <v>0</v>
      </c>
      <c r="BM155">
        <v>21.91</v>
      </c>
      <c r="BN155">
        <v>15.86</v>
      </c>
      <c r="BO155">
        <v>0</v>
      </c>
      <c r="BP155">
        <v>37.770000000000003</v>
      </c>
      <c r="BQ155">
        <v>23.36</v>
      </c>
      <c r="BR155">
        <v>17.440000000000001</v>
      </c>
      <c r="BS155">
        <v>0</v>
      </c>
      <c r="BT155">
        <v>40.799999999999997</v>
      </c>
      <c r="BU155">
        <v>11325909</v>
      </c>
      <c r="BV155">
        <v>5013495.5</v>
      </c>
      <c r="BW155">
        <v>357696</v>
      </c>
      <c r="BX155">
        <v>452692.6</v>
      </c>
      <c r="BY155">
        <v>0</v>
      </c>
      <c r="BZ155">
        <v>1471432.9</v>
      </c>
      <c r="CA155">
        <v>0</v>
      </c>
      <c r="CB155">
        <v>0</v>
      </c>
      <c r="CC155">
        <v>0</v>
      </c>
      <c r="CD155">
        <v>525666</v>
      </c>
      <c r="CE155">
        <v>587090.69999999995</v>
      </c>
      <c r="CF155">
        <v>0</v>
      </c>
      <c r="CG155">
        <v>3554.5</v>
      </c>
      <c r="CH155">
        <v>0</v>
      </c>
      <c r="CI155">
        <v>3439589.5</v>
      </c>
      <c r="CJ155">
        <v>0</v>
      </c>
      <c r="CK155">
        <v>357</v>
      </c>
      <c r="CL155">
        <v>0</v>
      </c>
      <c r="CM155">
        <v>0</v>
      </c>
      <c r="CN155">
        <v>724852.5</v>
      </c>
      <c r="CO155">
        <v>3134389.5</v>
      </c>
      <c r="CP155">
        <v>628587.19999999995</v>
      </c>
      <c r="CQ155">
        <v>320.39999999999998</v>
      </c>
      <c r="CR155">
        <v>68.3</v>
      </c>
      <c r="CS155">
        <v>0</v>
      </c>
      <c r="CT155">
        <v>0</v>
      </c>
      <c r="CU155">
        <v>0</v>
      </c>
      <c r="CV155">
        <v>0</v>
      </c>
      <c r="CW155">
        <v>402.9</v>
      </c>
      <c r="CX155">
        <v>1282.8</v>
      </c>
      <c r="CY155">
        <v>0</v>
      </c>
      <c r="CZ155">
        <v>278.60000000000002</v>
      </c>
      <c r="DA155">
        <v>0</v>
      </c>
      <c r="DB155">
        <v>743</v>
      </c>
      <c r="DC155">
        <v>0</v>
      </c>
      <c r="DD155">
        <v>24</v>
      </c>
      <c r="DE155">
        <v>0</v>
      </c>
      <c r="DF155">
        <v>0</v>
      </c>
      <c r="DG155">
        <v>419.7</v>
      </c>
      <c r="DH155">
        <v>156</v>
      </c>
      <c r="DI155">
        <v>1009.5</v>
      </c>
      <c r="DJ155">
        <v>1080.3</v>
      </c>
      <c r="DK155">
        <v>0</v>
      </c>
      <c r="DL155">
        <v>0</v>
      </c>
      <c r="DM155">
        <v>0</v>
      </c>
      <c r="DN155">
        <v>0.72</v>
      </c>
      <c r="DO155">
        <v>0</v>
      </c>
      <c r="DP155">
        <v>0</v>
      </c>
      <c r="DQ155">
        <v>0</v>
      </c>
    </row>
    <row r="156" spans="1:121" hidden="1">
      <c r="A156" t="s">
        <v>553</v>
      </c>
      <c r="B156">
        <v>2040</v>
      </c>
      <c r="C156">
        <v>16152814</v>
      </c>
      <c r="D156">
        <v>587062.1</v>
      </c>
      <c r="E156">
        <v>0</v>
      </c>
      <c r="F156">
        <v>34159.9</v>
      </c>
      <c r="G156">
        <v>16774035.699999999</v>
      </c>
      <c r="H156">
        <v>15572024.800000001</v>
      </c>
      <c r="I156">
        <v>11729607.9</v>
      </c>
      <c r="J156" s="156">
        <v>5463635</v>
      </c>
      <c r="K156" s="168">
        <v>69284.7</v>
      </c>
      <c r="L156">
        <v>3.5900000000000001E-2</v>
      </c>
      <c r="M156">
        <v>5.3999999999999999E-2</v>
      </c>
      <c r="N156">
        <v>0.13500000000000001</v>
      </c>
      <c r="O156">
        <v>92246.33</v>
      </c>
      <c r="P156">
        <v>2773</v>
      </c>
      <c r="Q156">
        <v>0.94</v>
      </c>
      <c r="R156">
        <v>0.95</v>
      </c>
      <c r="S156">
        <v>25.2</v>
      </c>
      <c r="T156">
        <v>0.5</v>
      </c>
      <c r="U156">
        <v>0.05</v>
      </c>
      <c r="V156">
        <v>3.6</v>
      </c>
      <c r="W156">
        <v>132.30000000000001</v>
      </c>
      <c r="X156">
        <v>0.01</v>
      </c>
      <c r="Y156">
        <v>25.2</v>
      </c>
      <c r="Z156">
        <v>7.5</v>
      </c>
      <c r="AA156">
        <v>32.700000000000003</v>
      </c>
      <c r="AB156">
        <v>24.1</v>
      </c>
      <c r="AC156">
        <v>0.5</v>
      </c>
      <c r="AD156">
        <v>0.05</v>
      </c>
      <c r="AE156">
        <v>4.9000000000000004</v>
      </c>
      <c r="AF156">
        <v>130.1</v>
      </c>
      <c r="AG156">
        <v>0.04</v>
      </c>
      <c r="AH156">
        <v>24.1</v>
      </c>
      <c r="AI156">
        <v>8.8000000000000007</v>
      </c>
      <c r="AJ156">
        <v>32.9</v>
      </c>
      <c r="AK156">
        <v>128.19999999999999</v>
      </c>
      <c r="AL156">
        <v>2.6</v>
      </c>
      <c r="AM156">
        <v>0.27</v>
      </c>
      <c r="AN156">
        <v>15.1</v>
      </c>
      <c r="AO156">
        <v>661.3</v>
      </c>
      <c r="AP156">
        <v>0.06</v>
      </c>
      <c r="AQ156">
        <v>128.4</v>
      </c>
      <c r="AR156">
        <v>34.9</v>
      </c>
      <c r="AS156">
        <v>163.19999999999999</v>
      </c>
      <c r="AT156">
        <v>423.3</v>
      </c>
      <c r="AU156">
        <v>13.7</v>
      </c>
      <c r="AV156">
        <v>1.72</v>
      </c>
      <c r="AW156">
        <v>46.2</v>
      </c>
      <c r="AX156">
        <v>1993.7</v>
      </c>
      <c r="AY156">
        <v>0.23</v>
      </c>
      <c r="AZ156">
        <v>424.1</v>
      </c>
      <c r="BA156">
        <v>105.6</v>
      </c>
      <c r="BB156">
        <v>529.79999999999995</v>
      </c>
      <c r="BC156">
        <v>286006.09999999998</v>
      </c>
      <c r="BD156">
        <v>5.4</v>
      </c>
      <c r="BE156">
        <v>0.5</v>
      </c>
      <c r="BF156">
        <v>40318.5</v>
      </c>
      <c r="BG156">
        <v>1503.2</v>
      </c>
      <c r="BH156">
        <v>0.2</v>
      </c>
      <c r="BI156">
        <v>286314</v>
      </c>
      <c r="BJ156">
        <v>85156</v>
      </c>
      <c r="BK156">
        <v>371470</v>
      </c>
      <c r="BL156">
        <v>0</v>
      </c>
      <c r="BM156">
        <v>21.47</v>
      </c>
      <c r="BN156">
        <v>16.23</v>
      </c>
      <c r="BO156">
        <v>0</v>
      </c>
      <c r="BP156">
        <v>37.700000000000003</v>
      </c>
      <c r="BQ156">
        <v>22.96</v>
      </c>
      <c r="BR156">
        <v>18.03</v>
      </c>
      <c r="BS156">
        <v>0</v>
      </c>
      <c r="BT156">
        <v>40.99</v>
      </c>
      <c r="BU156">
        <v>11358144</v>
      </c>
      <c r="BV156">
        <v>5044428</v>
      </c>
      <c r="BW156">
        <v>502247.2</v>
      </c>
      <c r="BX156">
        <v>171290.1</v>
      </c>
      <c r="BY156">
        <v>0</v>
      </c>
      <c r="BZ156">
        <v>1529960.1</v>
      </c>
      <c r="CA156">
        <v>0</v>
      </c>
      <c r="CB156">
        <v>0</v>
      </c>
      <c r="CC156">
        <v>0</v>
      </c>
      <c r="CD156">
        <v>636389.6</v>
      </c>
      <c r="CE156">
        <v>671375.7</v>
      </c>
      <c r="CF156">
        <v>0</v>
      </c>
      <c r="CG156">
        <v>6614.8</v>
      </c>
      <c r="CH156">
        <v>0</v>
      </c>
      <c r="CI156">
        <v>3432180.5</v>
      </c>
      <c r="CJ156">
        <v>0</v>
      </c>
      <c r="CK156">
        <v>47.6</v>
      </c>
      <c r="CL156">
        <v>0</v>
      </c>
      <c r="CM156">
        <v>0</v>
      </c>
      <c r="CN156">
        <v>699835.2</v>
      </c>
      <c r="CO156">
        <v>3087962.2</v>
      </c>
      <c r="CP156">
        <v>620240.80000000005</v>
      </c>
      <c r="CQ156">
        <v>383.6</v>
      </c>
      <c r="CR156">
        <v>30.3</v>
      </c>
      <c r="CS156">
        <v>0</v>
      </c>
      <c r="CT156">
        <v>0</v>
      </c>
      <c r="CU156">
        <v>0</v>
      </c>
      <c r="CV156">
        <v>0</v>
      </c>
      <c r="CW156">
        <v>497.1</v>
      </c>
      <c r="CX156">
        <v>1282.8</v>
      </c>
      <c r="CY156">
        <v>0</v>
      </c>
      <c r="CZ156">
        <v>278.60000000000002</v>
      </c>
      <c r="DA156">
        <v>0</v>
      </c>
      <c r="DB156">
        <v>743</v>
      </c>
      <c r="DC156">
        <v>0</v>
      </c>
      <c r="DD156">
        <v>24</v>
      </c>
      <c r="DE156">
        <v>0</v>
      </c>
      <c r="DF156">
        <v>0</v>
      </c>
      <c r="DG156">
        <v>419.7</v>
      </c>
      <c r="DH156">
        <v>156</v>
      </c>
      <c r="DI156">
        <v>918</v>
      </c>
      <c r="DJ156">
        <v>1539.1</v>
      </c>
      <c r="DK156">
        <v>0</v>
      </c>
      <c r="DL156">
        <v>0</v>
      </c>
      <c r="DM156">
        <v>0</v>
      </c>
      <c r="DN156">
        <v>0.72</v>
      </c>
      <c r="DO156">
        <v>0</v>
      </c>
      <c r="DP156">
        <v>0</v>
      </c>
      <c r="DQ156">
        <v>0</v>
      </c>
    </row>
    <row r="157" spans="1:121" hidden="1">
      <c r="A157" t="s">
        <v>553</v>
      </c>
      <c r="B157">
        <v>2045</v>
      </c>
      <c r="C157">
        <v>17108314</v>
      </c>
      <c r="D157">
        <v>424831.8</v>
      </c>
      <c r="E157">
        <v>0</v>
      </c>
      <c r="F157">
        <v>31061.7</v>
      </c>
      <c r="G157">
        <v>17564207.199999999</v>
      </c>
      <c r="H157">
        <v>16493155.199999999</v>
      </c>
      <c r="I157">
        <v>11435730.699999999</v>
      </c>
      <c r="J157" s="156">
        <v>4837995</v>
      </c>
      <c r="K157" s="168">
        <v>192413.4</v>
      </c>
      <c r="L157">
        <v>3.5900000000000001E-2</v>
      </c>
      <c r="M157">
        <v>5.3999999999999999E-2</v>
      </c>
      <c r="N157">
        <v>0.13500000000000001</v>
      </c>
      <c r="O157">
        <v>91899.26</v>
      </c>
      <c r="P157">
        <v>3018.2</v>
      </c>
      <c r="Q157">
        <v>0.9</v>
      </c>
      <c r="R157">
        <v>0.92</v>
      </c>
      <c r="S157">
        <v>40.6</v>
      </c>
      <c r="T157">
        <v>0.8</v>
      </c>
      <c r="U157">
        <v>0.08</v>
      </c>
      <c r="V157">
        <v>5.3</v>
      </c>
      <c r="W157">
        <v>212.9</v>
      </c>
      <c r="X157">
        <v>0.02</v>
      </c>
      <c r="Y157">
        <v>40.6</v>
      </c>
      <c r="Z157">
        <v>11.7</v>
      </c>
      <c r="AA157">
        <v>52.3</v>
      </c>
      <c r="AB157">
        <v>37.299999999999997</v>
      </c>
      <c r="AC157">
        <v>0.7</v>
      </c>
      <c r="AD157">
        <v>7.0000000000000007E-2</v>
      </c>
      <c r="AE157">
        <v>6.1</v>
      </c>
      <c r="AF157">
        <v>198.5</v>
      </c>
      <c r="AG157">
        <v>0.04</v>
      </c>
      <c r="AH157">
        <v>37.4</v>
      </c>
      <c r="AI157">
        <v>12</v>
      </c>
      <c r="AJ157">
        <v>49.4</v>
      </c>
      <c r="AK157">
        <v>132.19999999999999</v>
      </c>
      <c r="AL157">
        <v>2.6</v>
      </c>
      <c r="AM157">
        <v>0.27</v>
      </c>
      <c r="AN157">
        <v>15.6</v>
      </c>
      <c r="AO157">
        <v>684.4</v>
      </c>
      <c r="AP157">
        <v>0.06</v>
      </c>
      <c r="AQ157">
        <v>132.30000000000001</v>
      </c>
      <c r="AR157">
        <v>36</v>
      </c>
      <c r="AS157">
        <v>168.3</v>
      </c>
      <c r="AT157">
        <v>437.4</v>
      </c>
      <c r="AU157">
        <v>13</v>
      </c>
      <c r="AV157">
        <v>1.61</v>
      </c>
      <c r="AW157">
        <v>48.6</v>
      </c>
      <c r="AX157">
        <v>2099.1999999999998</v>
      </c>
      <c r="AY157">
        <v>0.23</v>
      </c>
      <c r="AZ157">
        <v>438.2</v>
      </c>
      <c r="BA157">
        <v>111.2</v>
      </c>
      <c r="BB157">
        <v>549.5</v>
      </c>
      <c r="BC157">
        <v>523652.9</v>
      </c>
      <c r="BD157">
        <v>9.9</v>
      </c>
      <c r="BE157">
        <v>1</v>
      </c>
      <c r="BF157">
        <v>68454.399999999994</v>
      </c>
      <c r="BG157">
        <v>2746</v>
      </c>
      <c r="BH157">
        <v>0.3</v>
      </c>
      <c r="BI157">
        <v>524216.5</v>
      </c>
      <c r="BJ157">
        <v>150355.5</v>
      </c>
      <c r="BK157">
        <v>674572</v>
      </c>
      <c r="BL157">
        <v>0</v>
      </c>
      <c r="BM157">
        <v>21.47</v>
      </c>
      <c r="BN157">
        <v>16.690000000000001</v>
      </c>
      <c r="BO157">
        <v>0</v>
      </c>
      <c r="BP157">
        <v>38.159999999999997</v>
      </c>
      <c r="BQ157">
        <v>22.87</v>
      </c>
      <c r="BR157">
        <v>18.34</v>
      </c>
      <c r="BS157">
        <v>0</v>
      </c>
      <c r="BT157">
        <v>41.21</v>
      </c>
      <c r="BU157">
        <v>12898346</v>
      </c>
      <c r="BV157">
        <v>6128476.5</v>
      </c>
      <c r="BW157">
        <v>358483.20000000001</v>
      </c>
      <c r="BX157">
        <v>174383.6</v>
      </c>
      <c r="BY157">
        <v>0</v>
      </c>
      <c r="BZ157">
        <v>1533334.5</v>
      </c>
      <c r="CA157">
        <v>0</v>
      </c>
      <c r="CB157">
        <v>0</v>
      </c>
      <c r="CC157">
        <v>0</v>
      </c>
      <c r="CD157">
        <v>736040</v>
      </c>
      <c r="CE157">
        <v>1241244.5</v>
      </c>
      <c r="CF157">
        <v>0</v>
      </c>
      <c r="CG157">
        <v>2272.6</v>
      </c>
      <c r="CH157">
        <v>0</v>
      </c>
      <c r="CI157">
        <v>3460127.5</v>
      </c>
      <c r="CJ157">
        <v>0</v>
      </c>
      <c r="CK157">
        <v>23.8</v>
      </c>
      <c r="CL157">
        <v>0</v>
      </c>
      <c r="CM157">
        <v>0</v>
      </c>
      <c r="CN157">
        <v>1178978.8999999999</v>
      </c>
      <c r="CO157">
        <v>3601544.8</v>
      </c>
      <c r="CP157">
        <v>611912.69999999995</v>
      </c>
      <c r="CQ157">
        <v>216.9</v>
      </c>
      <c r="CR157">
        <v>30.3</v>
      </c>
      <c r="CS157">
        <v>0</v>
      </c>
      <c r="CT157">
        <v>0</v>
      </c>
      <c r="CU157">
        <v>0</v>
      </c>
      <c r="CV157">
        <v>0</v>
      </c>
      <c r="CW157">
        <v>585.9</v>
      </c>
      <c r="CX157">
        <v>1282.8</v>
      </c>
      <c r="CY157">
        <v>0</v>
      </c>
      <c r="CZ157">
        <v>362.5</v>
      </c>
      <c r="DA157">
        <v>0</v>
      </c>
      <c r="DB157">
        <v>743</v>
      </c>
      <c r="DC157">
        <v>0</v>
      </c>
      <c r="DD157">
        <v>24</v>
      </c>
      <c r="DE157">
        <v>0</v>
      </c>
      <c r="DF157">
        <v>0</v>
      </c>
      <c r="DG157">
        <v>657.8</v>
      </c>
      <c r="DH157">
        <v>156</v>
      </c>
      <c r="DI157">
        <v>1009.5</v>
      </c>
      <c r="DJ157">
        <v>1381.8</v>
      </c>
      <c r="DK157">
        <v>0</v>
      </c>
      <c r="DL157">
        <v>0</v>
      </c>
      <c r="DM157">
        <v>0</v>
      </c>
      <c r="DN157">
        <v>0.72</v>
      </c>
      <c r="DO157">
        <v>0</v>
      </c>
      <c r="DP157">
        <v>0</v>
      </c>
      <c r="DQ157">
        <v>0</v>
      </c>
    </row>
    <row r="158" spans="1:121" hidden="1">
      <c r="A158" t="s">
        <v>553</v>
      </c>
      <c r="B158">
        <v>2050</v>
      </c>
      <c r="C158">
        <v>18096518</v>
      </c>
      <c r="D158">
        <v>1089293.1000000001</v>
      </c>
      <c r="E158">
        <v>0</v>
      </c>
      <c r="F158">
        <v>23686.799999999999</v>
      </c>
      <c r="G158">
        <v>19209498.899999999</v>
      </c>
      <c r="H158">
        <v>17445791.5</v>
      </c>
      <c r="I158">
        <v>9860587.3000000007</v>
      </c>
      <c r="J158" s="156">
        <v>2967681</v>
      </c>
      <c r="K158" s="168">
        <v>875567.1</v>
      </c>
      <c r="L158">
        <v>3.5900000000000001E-2</v>
      </c>
      <c r="M158">
        <v>5.3999999999999999E-2</v>
      </c>
      <c r="N158">
        <v>0.13500000000000001</v>
      </c>
      <c r="O158">
        <v>88873.77</v>
      </c>
      <c r="P158">
        <v>3215.6</v>
      </c>
      <c r="Q158">
        <v>0.9</v>
      </c>
      <c r="R158">
        <v>0.9</v>
      </c>
      <c r="S158">
        <v>42.8</v>
      </c>
      <c r="T158">
        <v>0.8</v>
      </c>
      <c r="U158">
        <v>0.08</v>
      </c>
      <c r="V158">
        <v>5.4</v>
      </c>
      <c r="W158">
        <v>224</v>
      </c>
      <c r="X158">
        <v>0.02</v>
      </c>
      <c r="Y158">
        <v>42.8</v>
      </c>
      <c r="Z158">
        <v>12.1</v>
      </c>
      <c r="AA158">
        <v>54.9</v>
      </c>
      <c r="AB158">
        <v>42.3</v>
      </c>
      <c r="AC158">
        <v>0.8</v>
      </c>
      <c r="AD158">
        <v>0.08</v>
      </c>
      <c r="AE158">
        <v>6</v>
      </c>
      <c r="AF158">
        <v>222.9</v>
      </c>
      <c r="AG158">
        <v>0.03</v>
      </c>
      <c r="AH158">
        <v>42.3</v>
      </c>
      <c r="AI158">
        <v>12.7</v>
      </c>
      <c r="AJ158">
        <v>55</v>
      </c>
      <c r="AK158">
        <v>135.1</v>
      </c>
      <c r="AL158">
        <v>2.6</v>
      </c>
      <c r="AM158">
        <v>0.27</v>
      </c>
      <c r="AN158">
        <v>16</v>
      </c>
      <c r="AO158">
        <v>701.2</v>
      </c>
      <c r="AP158">
        <v>0.06</v>
      </c>
      <c r="AQ158">
        <v>135.19999999999999</v>
      </c>
      <c r="AR158">
        <v>36.9</v>
      </c>
      <c r="AS158">
        <v>172.1</v>
      </c>
      <c r="AT158">
        <v>422.5</v>
      </c>
      <c r="AU158">
        <v>11.2</v>
      </c>
      <c r="AV158">
        <v>1.31</v>
      </c>
      <c r="AW158">
        <v>48.3</v>
      </c>
      <c r="AX158">
        <v>2091.5</v>
      </c>
      <c r="AY158">
        <v>0.21</v>
      </c>
      <c r="AZ158">
        <v>423.2</v>
      </c>
      <c r="BA158">
        <v>110.7</v>
      </c>
      <c r="BB158">
        <v>533.9</v>
      </c>
      <c r="BC158">
        <v>731662.7</v>
      </c>
      <c r="BD158">
        <v>13.8</v>
      </c>
      <c r="BE158">
        <v>1.4</v>
      </c>
      <c r="BF158">
        <v>92839.3</v>
      </c>
      <c r="BG158">
        <v>3833.5</v>
      </c>
      <c r="BH158">
        <v>0.3</v>
      </c>
      <c r="BI158">
        <v>732450.1</v>
      </c>
      <c r="BJ158">
        <v>207173.3</v>
      </c>
      <c r="BK158">
        <v>939623.4</v>
      </c>
      <c r="BL158">
        <v>0</v>
      </c>
      <c r="BM158">
        <v>21.07</v>
      </c>
      <c r="BN158">
        <v>15.58</v>
      </c>
      <c r="BO158">
        <v>0</v>
      </c>
      <c r="BP158">
        <v>36.65</v>
      </c>
      <c r="BQ158">
        <v>22.71</v>
      </c>
      <c r="BR158">
        <v>17.71</v>
      </c>
      <c r="BS158">
        <v>0</v>
      </c>
      <c r="BT158">
        <v>40.43</v>
      </c>
      <c r="BU158">
        <v>17113828</v>
      </c>
      <c r="BV158">
        <v>9348912</v>
      </c>
      <c r="BW158">
        <v>924341.2</v>
      </c>
      <c r="BX158">
        <v>168993.1</v>
      </c>
      <c r="BY158">
        <v>0</v>
      </c>
      <c r="BZ158">
        <v>1532456.4</v>
      </c>
      <c r="CA158">
        <v>0</v>
      </c>
      <c r="CB158">
        <v>0</v>
      </c>
      <c r="CC158">
        <v>0</v>
      </c>
      <c r="CD158">
        <v>815297.6</v>
      </c>
      <c r="CE158">
        <v>1731983.6</v>
      </c>
      <c r="CF158">
        <v>0</v>
      </c>
      <c r="CG158">
        <v>4907.2</v>
      </c>
      <c r="CH158">
        <v>0</v>
      </c>
      <c r="CI158">
        <v>3402234.5</v>
      </c>
      <c r="CJ158">
        <v>0</v>
      </c>
      <c r="CK158">
        <v>0</v>
      </c>
      <c r="CL158">
        <v>0</v>
      </c>
      <c r="CM158">
        <v>0</v>
      </c>
      <c r="CN158">
        <v>2249455</v>
      </c>
      <c r="CO158">
        <v>5681699</v>
      </c>
      <c r="CP158">
        <v>602460.19999999995</v>
      </c>
      <c r="CQ158">
        <v>651.4</v>
      </c>
      <c r="CR158">
        <v>30.3</v>
      </c>
      <c r="CS158">
        <v>0</v>
      </c>
      <c r="CT158">
        <v>0</v>
      </c>
      <c r="CU158">
        <v>0</v>
      </c>
      <c r="CV158">
        <v>0</v>
      </c>
      <c r="CW158">
        <v>665.6</v>
      </c>
      <c r="CX158">
        <v>1282.8</v>
      </c>
      <c r="CY158">
        <v>0</v>
      </c>
      <c r="CZ158">
        <v>362.5</v>
      </c>
      <c r="DA158">
        <v>0</v>
      </c>
      <c r="DB158">
        <v>743</v>
      </c>
      <c r="DC158">
        <v>0</v>
      </c>
      <c r="DD158">
        <v>24</v>
      </c>
      <c r="DE158">
        <v>0</v>
      </c>
      <c r="DF158">
        <v>0</v>
      </c>
      <c r="DG158">
        <v>1157</v>
      </c>
      <c r="DH158">
        <v>156</v>
      </c>
      <c r="DI158">
        <v>1418.6</v>
      </c>
      <c r="DJ158">
        <v>3119.7</v>
      </c>
      <c r="DK158">
        <v>0</v>
      </c>
      <c r="DL158">
        <v>0</v>
      </c>
      <c r="DM158">
        <v>0</v>
      </c>
      <c r="DN158">
        <v>0.72</v>
      </c>
      <c r="DO158">
        <v>0</v>
      </c>
      <c r="DP158">
        <v>0</v>
      </c>
      <c r="DQ158">
        <v>0</v>
      </c>
    </row>
    <row r="159" spans="1:121" hidden="1">
      <c r="A159" t="s">
        <v>556</v>
      </c>
      <c r="B159">
        <v>2024</v>
      </c>
      <c r="C159">
        <v>108993980</v>
      </c>
      <c r="D159">
        <v>806.2</v>
      </c>
      <c r="E159">
        <v>1502663</v>
      </c>
      <c r="F159">
        <v>334070.59999999998</v>
      </c>
      <c r="G159">
        <v>110831522.40000001</v>
      </c>
      <c r="H159">
        <v>105076180.90000001</v>
      </c>
      <c r="I159">
        <v>97610462.900000006</v>
      </c>
      <c r="J159" s="156">
        <v>21746790</v>
      </c>
      <c r="K159" s="168">
        <v>26307906</v>
      </c>
      <c r="L159">
        <v>3.5900000000000001E-2</v>
      </c>
      <c r="M159">
        <v>5.3900000000000003E-2</v>
      </c>
      <c r="N159">
        <v>0.1797</v>
      </c>
      <c r="O159">
        <v>24592.92</v>
      </c>
      <c r="P159">
        <v>26791.7</v>
      </c>
      <c r="Q159">
        <v>0.4</v>
      </c>
      <c r="R159">
        <v>0.39</v>
      </c>
      <c r="S159">
        <v>442.1</v>
      </c>
      <c r="T159">
        <v>38.1</v>
      </c>
      <c r="U159">
        <v>5.48</v>
      </c>
      <c r="V159">
        <v>28.3</v>
      </c>
      <c r="W159">
        <v>1338.3</v>
      </c>
      <c r="X159">
        <v>0.28999999999999998</v>
      </c>
      <c r="Y159">
        <v>444.8</v>
      </c>
      <c r="Z159">
        <v>68.3</v>
      </c>
      <c r="AA159">
        <v>513</v>
      </c>
      <c r="AB159">
        <v>470.2</v>
      </c>
      <c r="AC159">
        <v>41.1</v>
      </c>
      <c r="AD159">
        <v>5.9</v>
      </c>
      <c r="AE159">
        <v>29.5</v>
      </c>
      <c r="AF159">
        <v>1407.3</v>
      </c>
      <c r="AG159">
        <v>0.3</v>
      </c>
      <c r="AH159">
        <v>473.1</v>
      </c>
      <c r="AI159">
        <v>71.599999999999994</v>
      </c>
      <c r="AJ159">
        <v>544.6</v>
      </c>
      <c r="AK159">
        <v>343.9</v>
      </c>
      <c r="AL159">
        <v>8.8000000000000007</v>
      </c>
      <c r="AM159">
        <v>1.02</v>
      </c>
      <c r="AN159">
        <v>38.799999999999997</v>
      </c>
      <c r="AO159">
        <v>1711.3</v>
      </c>
      <c r="AP159">
        <v>0.16</v>
      </c>
      <c r="AQ159">
        <v>344.4</v>
      </c>
      <c r="AR159">
        <v>89.8</v>
      </c>
      <c r="AS159">
        <v>434.2</v>
      </c>
      <c r="AT159">
        <v>793.5</v>
      </c>
      <c r="AU159">
        <v>63</v>
      </c>
      <c r="AV159">
        <v>9.1</v>
      </c>
      <c r="AW159">
        <v>52.3</v>
      </c>
      <c r="AX159">
        <v>2463.1</v>
      </c>
      <c r="AY159">
        <v>0.49</v>
      </c>
      <c r="AZ159">
        <v>797.9</v>
      </c>
      <c r="BA159">
        <v>125.8</v>
      </c>
      <c r="BB159">
        <v>923.8</v>
      </c>
      <c r="BC159">
        <v>50731005.100000001</v>
      </c>
      <c r="BD159">
        <v>4375.6000000000004</v>
      </c>
      <c r="BE159">
        <v>628</v>
      </c>
      <c r="BF159">
        <v>3250612.2</v>
      </c>
      <c r="BG159">
        <v>153592.79999999999</v>
      </c>
      <c r="BH159">
        <v>32.799999999999997</v>
      </c>
      <c r="BI159">
        <v>51032853.100000001</v>
      </c>
      <c r="BJ159">
        <v>7836623.0999999996</v>
      </c>
      <c r="BK159">
        <v>58869476.200000003</v>
      </c>
      <c r="BL159">
        <v>0</v>
      </c>
      <c r="BM159">
        <v>31.56</v>
      </c>
      <c r="BN159">
        <v>5.53</v>
      </c>
      <c r="BO159">
        <v>0</v>
      </c>
      <c r="BP159">
        <v>37.090000000000003</v>
      </c>
      <c r="BQ159">
        <v>33.5</v>
      </c>
      <c r="BR159">
        <v>6.08</v>
      </c>
      <c r="BS159">
        <v>0</v>
      </c>
      <c r="BT159">
        <v>39.57</v>
      </c>
      <c r="BU159">
        <v>115437270</v>
      </c>
      <c r="BV159">
        <v>13221059</v>
      </c>
      <c r="BW159">
        <v>678.8</v>
      </c>
      <c r="BX159">
        <v>2048942.8</v>
      </c>
      <c r="BY159">
        <v>0</v>
      </c>
      <c r="BZ159">
        <v>1680363.8</v>
      </c>
      <c r="CA159">
        <v>33172444</v>
      </c>
      <c r="CB159">
        <v>0</v>
      </c>
      <c r="CC159">
        <v>0</v>
      </c>
      <c r="CD159">
        <v>297623</v>
      </c>
      <c r="CE159">
        <v>32590598</v>
      </c>
      <c r="CF159">
        <v>0</v>
      </c>
      <c r="CG159">
        <v>2175620.7999999998</v>
      </c>
      <c r="CH159">
        <v>0</v>
      </c>
      <c r="CI159">
        <v>1116696.8</v>
      </c>
      <c r="CJ159">
        <v>26501848</v>
      </c>
      <c r="CK159">
        <v>1714965.2</v>
      </c>
      <c r="CL159">
        <v>1214052.8999999999</v>
      </c>
      <c r="CM159">
        <v>0</v>
      </c>
      <c r="CN159">
        <v>2450471</v>
      </c>
      <c r="CO159">
        <v>10472965</v>
      </c>
      <c r="CP159">
        <v>0</v>
      </c>
      <c r="CQ159">
        <v>1</v>
      </c>
      <c r="CR159">
        <v>333.3</v>
      </c>
      <c r="CS159">
        <v>0</v>
      </c>
      <c r="CT159">
        <v>5982.5</v>
      </c>
      <c r="CU159">
        <v>0</v>
      </c>
      <c r="CV159">
        <v>0</v>
      </c>
      <c r="CW159">
        <v>218.6</v>
      </c>
      <c r="CX159">
        <v>6810.4</v>
      </c>
      <c r="CY159">
        <v>0</v>
      </c>
      <c r="CZ159">
        <v>4145</v>
      </c>
      <c r="DA159">
        <v>0</v>
      </c>
      <c r="DB159">
        <v>279.60000000000002</v>
      </c>
      <c r="DC159">
        <v>3318</v>
      </c>
      <c r="DD159">
        <v>2411.4</v>
      </c>
      <c r="DE159">
        <v>2235</v>
      </c>
      <c r="DF159">
        <v>0</v>
      </c>
      <c r="DG159">
        <v>1165.5</v>
      </c>
      <c r="DH159">
        <v>0</v>
      </c>
      <c r="DI159">
        <v>3240.6</v>
      </c>
      <c r="DJ159">
        <v>2</v>
      </c>
      <c r="DK159">
        <v>22350</v>
      </c>
      <c r="DL159">
        <v>0</v>
      </c>
      <c r="DM159">
        <v>0</v>
      </c>
      <c r="DN159">
        <v>0.13</v>
      </c>
      <c r="DO159">
        <v>0</v>
      </c>
      <c r="DP159">
        <v>0</v>
      </c>
      <c r="DQ159">
        <v>0</v>
      </c>
    </row>
    <row r="160" spans="1:121" hidden="1">
      <c r="A160" t="s">
        <v>556</v>
      </c>
      <c r="B160">
        <v>2026</v>
      </c>
      <c r="C160">
        <v>110893464</v>
      </c>
      <c r="D160">
        <v>34114.699999999997</v>
      </c>
      <c r="E160">
        <v>2116488</v>
      </c>
      <c r="F160">
        <v>311525.09999999998</v>
      </c>
      <c r="G160">
        <v>113355603.8</v>
      </c>
      <c r="H160">
        <v>106907396.8</v>
      </c>
      <c r="I160">
        <v>99946553.799999997</v>
      </c>
      <c r="J160" s="156">
        <v>18634148</v>
      </c>
      <c r="K160" s="168">
        <v>26340080</v>
      </c>
      <c r="L160">
        <v>3.5900000000000001E-2</v>
      </c>
      <c r="M160">
        <v>5.3900000000000003E-2</v>
      </c>
      <c r="N160">
        <v>0.1797</v>
      </c>
      <c r="O160">
        <v>50241.84</v>
      </c>
      <c r="P160">
        <v>27353.5</v>
      </c>
      <c r="Q160">
        <v>0.37</v>
      </c>
      <c r="R160">
        <v>0.37</v>
      </c>
      <c r="S160">
        <v>365.7</v>
      </c>
      <c r="T160">
        <v>25.4</v>
      </c>
      <c r="U160">
        <v>3.58</v>
      </c>
      <c r="V160">
        <v>29.3</v>
      </c>
      <c r="W160">
        <v>1304.4000000000001</v>
      </c>
      <c r="X160">
        <v>0.24</v>
      </c>
      <c r="Y160">
        <v>367.5</v>
      </c>
      <c r="Z160">
        <v>68.2</v>
      </c>
      <c r="AA160">
        <v>435.7</v>
      </c>
      <c r="AB160">
        <v>392.5</v>
      </c>
      <c r="AC160">
        <v>27.9</v>
      </c>
      <c r="AD160">
        <v>3.94</v>
      </c>
      <c r="AE160">
        <v>30.7</v>
      </c>
      <c r="AF160">
        <v>1380.2</v>
      </c>
      <c r="AG160">
        <v>0.25</v>
      </c>
      <c r="AH160">
        <v>394.4</v>
      </c>
      <c r="AI160">
        <v>71.900000000000006</v>
      </c>
      <c r="AJ160">
        <v>466.3</v>
      </c>
      <c r="AK160">
        <v>332.8</v>
      </c>
      <c r="AL160">
        <v>8</v>
      </c>
      <c r="AM160">
        <v>0.9</v>
      </c>
      <c r="AN160">
        <v>37.9</v>
      </c>
      <c r="AO160">
        <v>1675.7</v>
      </c>
      <c r="AP160">
        <v>0.15</v>
      </c>
      <c r="AQ160">
        <v>333.3</v>
      </c>
      <c r="AR160">
        <v>87.9</v>
      </c>
      <c r="AS160">
        <v>421.2</v>
      </c>
      <c r="AT160">
        <v>749.7</v>
      </c>
      <c r="AU160">
        <v>59</v>
      </c>
      <c r="AV160">
        <v>8.4600000000000009</v>
      </c>
      <c r="AW160">
        <v>49.4</v>
      </c>
      <c r="AX160">
        <v>2389.6</v>
      </c>
      <c r="AY160">
        <v>0.43</v>
      </c>
      <c r="AZ160">
        <v>753.8</v>
      </c>
      <c r="BA160">
        <v>120.7</v>
      </c>
      <c r="BB160">
        <v>874.5</v>
      </c>
      <c r="BC160">
        <v>44027173.100000001</v>
      </c>
      <c r="BD160">
        <v>3060.4</v>
      </c>
      <c r="BE160">
        <v>430.9</v>
      </c>
      <c r="BF160">
        <v>3524972.7</v>
      </c>
      <c r="BG160">
        <v>157073.60000000001</v>
      </c>
      <c r="BH160">
        <v>28.5</v>
      </c>
      <c r="BI160">
        <v>44236009.200000003</v>
      </c>
      <c r="BJ160">
        <v>8213535.9000000004</v>
      </c>
      <c r="BK160">
        <v>52449545.100000001</v>
      </c>
      <c r="BL160">
        <v>0</v>
      </c>
      <c r="BM160">
        <v>29.7</v>
      </c>
      <c r="BN160">
        <v>11.27</v>
      </c>
      <c r="BO160">
        <v>0</v>
      </c>
      <c r="BP160">
        <v>40.97</v>
      </c>
      <c r="BQ160">
        <v>31.57</v>
      </c>
      <c r="BR160">
        <v>12.45</v>
      </c>
      <c r="BS160">
        <v>0</v>
      </c>
      <c r="BT160">
        <v>44.02</v>
      </c>
      <c r="BU160">
        <v>121144936</v>
      </c>
      <c r="BV160">
        <v>13409050</v>
      </c>
      <c r="BW160">
        <v>28712.3</v>
      </c>
      <c r="BX160">
        <v>2048806.4</v>
      </c>
      <c r="BY160">
        <v>0</v>
      </c>
      <c r="BZ160">
        <v>586552.69999999995</v>
      </c>
      <c r="CA160">
        <v>21679692</v>
      </c>
      <c r="CB160">
        <v>0</v>
      </c>
      <c r="CC160">
        <v>0</v>
      </c>
      <c r="CD160">
        <v>574810.30000000005</v>
      </c>
      <c r="CE160">
        <v>51384716</v>
      </c>
      <c r="CF160">
        <v>0</v>
      </c>
      <c r="CG160">
        <v>1310463.8</v>
      </c>
      <c r="CH160">
        <v>0</v>
      </c>
      <c r="CI160">
        <v>1116342.1000000001</v>
      </c>
      <c r="CJ160">
        <v>26494382</v>
      </c>
      <c r="CK160">
        <v>1349593.2</v>
      </c>
      <c r="CL160">
        <v>1736614.4</v>
      </c>
      <c r="CM160">
        <v>0</v>
      </c>
      <c r="CN160">
        <v>2417753</v>
      </c>
      <c r="CO160">
        <v>10416487</v>
      </c>
      <c r="CP160">
        <v>0</v>
      </c>
      <c r="CQ160">
        <v>43</v>
      </c>
      <c r="CR160">
        <v>333.3</v>
      </c>
      <c r="CS160">
        <v>0</v>
      </c>
      <c r="CT160">
        <v>4437</v>
      </c>
      <c r="CU160">
        <v>0</v>
      </c>
      <c r="CV160">
        <v>0</v>
      </c>
      <c r="CW160">
        <v>421.7</v>
      </c>
      <c r="CX160">
        <v>9690.7999999999993</v>
      </c>
      <c r="CY160">
        <v>0</v>
      </c>
      <c r="CZ160">
        <v>4090</v>
      </c>
      <c r="DA160">
        <v>0</v>
      </c>
      <c r="DB160">
        <v>279.60000000000002</v>
      </c>
      <c r="DC160">
        <v>3318</v>
      </c>
      <c r="DD160">
        <v>2391.9</v>
      </c>
      <c r="DE160">
        <v>2235</v>
      </c>
      <c r="DF160">
        <v>0</v>
      </c>
      <c r="DG160">
        <v>1166.2</v>
      </c>
      <c r="DH160">
        <v>0</v>
      </c>
      <c r="DI160">
        <v>3240.6</v>
      </c>
      <c r="DJ160">
        <v>86.7</v>
      </c>
      <c r="DK160">
        <v>22350</v>
      </c>
      <c r="DL160">
        <v>0</v>
      </c>
      <c r="DM160">
        <v>0</v>
      </c>
      <c r="DN160">
        <v>0.13</v>
      </c>
      <c r="DO160">
        <v>0</v>
      </c>
      <c r="DP160">
        <v>0</v>
      </c>
      <c r="DQ160">
        <v>0</v>
      </c>
    </row>
    <row r="161" spans="1:121" hidden="1">
      <c r="A161" t="s">
        <v>556</v>
      </c>
      <c r="B161">
        <v>2028</v>
      </c>
      <c r="C161">
        <v>113399100</v>
      </c>
      <c r="D161">
        <v>178639.7</v>
      </c>
      <c r="E161">
        <v>2928642.8</v>
      </c>
      <c r="F161">
        <v>403293.6</v>
      </c>
      <c r="G161">
        <v>116909679.59999999</v>
      </c>
      <c r="H161">
        <v>109322968.09999999</v>
      </c>
      <c r="I161">
        <v>102577502.3</v>
      </c>
      <c r="J161" s="156">
        <v>23330534</v>
      </c>
      <c r="K161" s="168">
        <v>30576224</v>
      </c>
      <c r="L161">
        <v>3.5900000000000001E-2</v>
      </c>
      <c r="M161">
        <v>5.3900000000000003E-2</v>
      </c>
      <c r="N161">
        <v>0.1797</v>
      </c>
      <c r="O161">
        <v>61113.1</v>
      </c>
      <c r="P161">
        <v>27739.9</v>
      </c>
      <c r="Q161">
        <v>0.4</v>
      </c>
      <c r="R161">
        <v>0.41</v>
      </c>
      <c r="S161">
        <v>320.8</v>
      </c>
      <c r="T161">
        <v>19.600000000000001</v>
      </c>
      <c r="U161">
        <v>2.72</v>
      </c>
      <c r="V161">
        <v>28.4</v>
      </c>
      <c r="W161">
        <v>1230.5999999999999</v>
      </c>
      <c r="X161">
        <v>0.21</v>
      </c>
      <c r="Y161">
        <v>322.10000000000002</v>
      </c>
      <c r="Z161">
        <v>65.099999999999994</v>
      </c>
      <c r="AA161">
        <v>387.3</v>
      </c>
      <c r="AB161">
        <v>333.5</v>
      </c>
      <c r="AC161">
        <v>20.7</v>
      </c>
      <c r="AD161">
        <v>2.88</v>
      </c>
      <c r="AE161">
        <v>29.2</v>
      </c>
      <c r="AF161">
        <v>1268.5</v>
      </c>
      <c r="AG161">
        <v>0.22</v>
      </c>
      <c r="AH161">
        <v>334.9</v>
      </c>
      <c r="AI161">
        <v>67.099999999999994</v>
      </c>
      <c r="AJ161">
        <v>401.9</v>
      </c>
      <c r="AK161">
        <v>325.39999999999998</v>
      </c>
      <c r="AL161">
        <v>6.2</v>
      </c>
      <c r="AM161">
        <v>0.62</v>
      </c>
      <c r="AN161">
        <v>38.4</v>
      </c>
      <c r="AO161">
        <v>1699.1</v>
      </c>
      <c r="AP161">
        <v>0.14000000000000001</v>
      </c>
      <c r="AQ161">
        <v>325.8</v>
      </c>
      <c r="AR161">
        <v>89.1</v>
      </c>
      <c r="AS161">
        <v>414.9</v>
      </c>
      <c r="AT161">
        <v>667.4</v>
      </c>
      <c r="AU161">
        <v>48.6</v>
      </c>
      <c r="AV161">
        <v>6.93</v>
      </c>
      <c r="AW161">
        <v>47.8</v>
      </c>
      <c r="AX161">
        <v>2252.1</v>
      </c>
      <c r="AY161">
        <v>0.39</v>
      </c>
      <c r="AZ161">
        <v>670.8</v>
      </c>
      <c r="BA161">
        <v>115</v>
      </c>
      <c r="BB161">
        <v>785.8</v>
      </c>
      <c r="BC161">
        <v>39590182.200000003</v>
      </c>
      <c r="BD161">
        <v>2412.1</v>
      </c>
      <c r="BE161">
        <v>335.2</v>
      </c>
      <c r="BF161">
        <v>3508981.2</v>
      </c>
      <c r="BG161">
        <v>151945.20000000001</v>
      </c>
      <c r="BH161">
        <v>26</v>
      </c>
      <c r="BI161">
        <v>39753559.600000001</v>
      </c>
      <c r="BJ161">
        <v>8044050.5</v>
      </c>
      <c r="BK161">
        <v>47797610.100000001</v>
      </c>
      <c r="BL161">
        <v>0</v>
      </c>
      <c r="BM161">
        <v>26.05</v>
      </c>
      <c r="BN161">
        <v>13.29</v>
      </c>
      <c r="BO161">
        <v>0</v>
      </c>
      <c r="BP161">
        <v>39.35</v>
      </c>
      <c r="BQ161">
        <v>27.83</v>
      </c>
      <c r="BR161">
        <v>14.79</v>
      </c>
      <c r="BS161">
        <v>0</v>
      </c>
      <c r="BT161">
        <v>42.62</v>
      </c>
      <c r="BU161">
        <v>124276660</v>
      </c>
      <c r="BV161">
        <v>14332178</v>
      </c>
      <c r="BW161">
        <v>151853.9</v>
      </c>
      <c r="BX161">
        <v>2040278.4</v>
      </c>
      <c r="BY161">
        <v>0</v>
      </c>
      <c r="BZ161">
        <v>3221663.8</v>
      </c>
      <c r="CA161">
        <v>16185565</v>
      </c>
      <c r="CB161">
        <v>0</v>
      </c>
      <c r="CC161">
        <v>0</v>
      </c>
      <c r="CD161">
        <v>1137355.2</v>
      </c>
      <c r="CE161">
        <v>56054056</v>
      </c>
      <c r="CF161">
        <v>0</v>
      </c>
      <c r="CG161">
        <v>1140650.5</v>
      </c>
      <c r="CH161">
        <v>0</v>
      </c>
      <c r="CI161">
        <v>1073474.8</v>
      </c>
      <c r="CJ161">
        <v>26386752</v>
      </c>
      <c r="CK161">
        <v>1268740.6000000001</v>
      </c>
      <c r="CL161">
        <v>2421449.7999999998</v>
      </c>
      <c r="CM161">
        <v>0</v>
      </c>
      <c r="CN161">
        <v>2524978</v>
      </c>
      <c r="CO161">
        <v>10669844</v>
      </c>
      <c r="CP161">
        <v>0</v>
      </c>
      <c r="CQ161">
        <v>135.1</v>
      </c>
      <c r="CR161">
        <v>333.3</v>
      </c>
      <c r="CS161">
        <v>0</v>
      </c>
      <c r="CT161">
        <v>4437</v>
      </c>
      <c r="CU161">
        <v>0</v>
      </c>
      <c r="CV161">
        <v>0</v>
      </c>
      <c r="CW161">
        <v>833.7</v>
      </c>
      <c r="CX161">
        <v>10672.9</v>
      </c>
      <c r="CY161">
        <v>0</v>
      </c>
      <c r="CZ161">
        <v>4064</v>
      </c>
      <c r="DA161">
        <v>0</v>
      </c>
      <c r="DB161">
        <v>279.60000000000002</v>
      </c>
      <c r="DC161">
        <v>3318</v>
      </c>
      <c r="DD161">
        <v>2391.9</v>
      </c>
      <c r="DE161">
        <v>2235</v>
      </c>
      <c r="DF161">
        <v>0</v>
      </c>
      <c r="DG161">
        <v>1229.7</v>
      </c>
      <c r="DH161">
        <v>0</v>
      </c>
      <c r="DI161">
        <v>3316.1</v>
      </c>
      <c r="DJ161">
        <v>436.3</v>
      </c>
      <c r="DK161">
        <v>22350</v>
      </c>
      <c r="DL161">
        <v>0</v>
      </c>
      <c r="DM161">
        <v>0</v>
      </c>
      <c r="DN161">
        <v>0.13</v>
      </c>
      <c r="DO161">
        <v>0</v>
      </c>
      <c r="DP161">
        <v>0</v>
      </c>
      <c r="DQ161">
        <v>0</v>
      </c>
    </row>
    <row r="162" spans="1:121" hidden="1">
      <c r="A162" t="s">
        <v>556</v>
      </c>
      <c r="B162">
        <v>2030</v>
      </c>
      <c r="C162">
        <v>116321940</v>
      </c>
      <c r="D162">
        <v>975566.8</v>
      </c>
      <c r="E162">
        <v>2779089</v>
      </c>
      <c r="F162">
        <v>484254.3</v>
      </c>
      <c r="G162">
        <v>120560840.2</v>
      </c>
      <c r="H162">
        <v>112140750</v>
      </c>
      <c r="I162">
        <v>102188002.2</v>
      </c>
      <c r="J162" s="156">
        <v>31273004</v>
      </c>
      <c r="K162" s="168">
        <v>32337540</v>
      </c>
      <c r="L162">
        <v>3.5900000000000001E-2</v>
      </c>
      <c r="M162">
        <v>5.3900000000000003E-2</v>
      </c>
      <c r="N162">
        <v>0.1797</v>
      </c>
      <c r="O162">
        <v>74695.41</v>
      </c>
      <c r="P162">
        <v>28848.9</v>
      </c>
      <c r="Q162">
        <v>0.44</v>
      </c>
      <c r="R162">
        <v>0.46</v>
      </c>
      <c r="S162">
        <v>269</v>
      </c>
      <c r="T162">
        <v>14</v>
      </c>
      <c r="U162">
        <v>1.9</v>
      </c>
      <c r="V162">
        <v>26.3</v>
      </c>
      <c r="W162">
        <v>1116.7</v>
      </c>
      <c r="X162">
        <v>0.18</v>
      </c>
      <c r="Y162">
        <v>270</v>
      </c>
      <c r="Z162">
        <v>59.6</v>
      </c>
      <c r="AA162">
        <v>329.6</v>
      </c>
      <c r="AB162">
        <v>269.8</v>
      </c>
      <c r="AC162">
        <v>14.2</v>
      </c>
      <c r="AD162">
        <v>1.94</v>
      </c>
      <c r="AE162">
        <v>26.3</v>
      </c>
      <c r="AF162">
        <v>1113.4000000000001</v>
      </c>
      <c r="AG162">
        <v>0.18</v>
      </c>
      <c r="AH162">
        <v>270.8</v>
      </c>
      <c r="AI162">
        <v>59.5</v>
      </c>
      <c r="AJ162">
        <v>330.3</v>
      </c>
      <c r="AK162">
        <v>328.7</v>
      </c>
      <c r="AL162">
        <v>9</v>
      </c>
      <c r="AM162">
        <v>1.05</v>
      </c>
      <c r="AN162">
        <v>36.4</v>
      </c>
      <c r="AO162">
        <v>1624.9</v>
      </c>
      <c r="AP162">
        <v>0.15</v>
      </c>
      <c r="AQ162">
        <v>329.2</v>
      </c>
      <c r="AR162">
        <v>84.9</v>
      </c>
      <c r="AS162">
        <v>414.1</v>
      </c>
      <c r="AT162">
        <v>620.5</v>
      </c>
      <c r="AU162">
        <v>44.6</v>
      </c>
      <c r="AV162">
        <v>6.31</v>
      </c>
      <c r="AW162">
        <v>44.6</v>
      </c>
      <c r="AX162">
        <v>2148</v>
      </c>
      <c r="AY162">
        <v>0.34</v>
      </c>
      <c r="AZ162">
        <v>623.6</v>
      </c>
      <c r="BA162">
        <v>108.7</v>
      </c>
      <c r="BB162">
        <v>732.3</v>
      </c>
      <c r="BC162">
        <v>32505390.300000001</v>
      </c>
      <c r="BD162">
        <v>1688.3</v>
      </c>
      <c r="BE162">
        <v>229.1</v>
      </c>
      <c r="BF162">
        <v>3180435.5</v>
      </c>
      <c r="BG162">
        <v>134986.79999999999</v>
      </c>
      <c r="BH162">
        <v>21.5</v>
      </c>
      <c r="BI162">
        <v>32618240.5</v>
      </c>
      <c r="BJ162">
        <v>7208907.2000000002</v>
      </c>
      <c r="BK162">
        <v>39827147.600000001</v>
      </c>
      <c r="BL162">
        <v>0</v>
      </c>
      <c r="BM162">
        <v>24.67</v>
      </c>
      <c r="BN162">
        <v>15.64</v>
      </c>
      <c r="BO162">
        <v>0</v>
      </c>
      <c r="BP162">
        <v>40.31</v>
      </c>
      <c r="BQ162">
        <v>26.48</v>
      </c>
      <c r="BR162">
        <v>17.46</v>
      </c>
      <c r="BS162">
        <v>0</v>
      </c>
      <c r="BT162">
        <v>43.94</v>
      </c>
      <c r="BU162">
        <v>121723816</v>
      </c>
      <c r="BV162">
        <v>18372838</v>
      </c>
      <c r="BW162">
        <v>829467.1</v>
      </c>
      <c r="BX162">
        <v>1889525.2</v>
      </c>
      <c r="BY162">
        <v>0</v>
      </c>
      <c r="BZ162">
        <v>3146304.5</v>
      </c>
      <c r="CA162">
        <v>10532470</v>
      </c>
      <c r="CB162">
        <v>0</v>
      </c>
      <c r="CC162">
        <v>0</v>
      </c>
      <c r="CD162">
        <v>2081830.2</v>
      </c>
      <c r="CE162">
        <v>56346636</v>
      </c>
      <c r="CF162">
        <v>0</v>
      </c>
      <c r="CG162">
        <v>574796.6</v>
      </c>
      <c r="CH162">
        <v>0</v>
      </c>
      <c r="CI162">
        <v>1006980.9</v>
      </c>
      <c r="CJ162">
        <v>26133804</v>
      </c>
      <c r="CK162">
        <v>667409.30000000005</v>
      </c>
      <c r="CL162">
        <v>2223583.5</v>
      </c>
      <c r="CM162">
        <v>0</v>
      </c>
      <c r="CN162">
        <v>2909568</v>
      </c>
      <c r="CO162">
        <v>13381440</v>
      </c>
      <c r="CP162">
        <v>0</v>
      </c>
      <c r="CQ162">
        <v>738.5</v>
      </c>
      <c r="CR162">
        <v>315.60000000000002</v>
      </c>
      <c r="CS162">
        <v>0</v>
      </c>
      <c r="CT162">
        <v>3167</v>
      </c>
      <c r="CU162">
        <v>0</v>
      </c>
      <c r="CV162">
        <v>0</v>
      </c>
      <c r="CW162">
        <v>1527.2</v>
      </c>
      <c r="CX162">
        <v>11322.3</v>
      </c>
      <c r="CY162">
        <v>0</v>
      </c>
      <c r="CZ162">
        <v>3971.8</v>
      </c>
      <c r="DA162">
        <v>0</v>
      </c>
      <c r="DB162">
        <v>279.60000000000002</v>
      </c>
      <c r="DC162">
        <v>3318</v>
      </c>
      <c r="DD162">
        <v>2063.1</v>
      </c>
      <c r="DE162">
        <v>2235</v>
      </c>
      <c r="DF162">
        <v>0</v>
      </c>
      <c r="DG162">
        <v>1414.8</v>
      </c>
      <c r="DH162">
        <v>0</v>
      </c>
      <c r="DI162">
        <v>4009.4</v>
      </c>
      <c r="DJ162">
        <v>2455.1999999999998</v>
      </c>
      <c r="DK162">
        <v>22350</v>
      </c>
      <c r="DL162">
        <v>0</v>
      </c>
      <c r="DM162">
        <v>0</v>
      </c>
      <c r="DN162">
        <v>0.13</v>
      </c>
      <c r="DO162">
        <v>0</v>
      </c>
      <c r="DP162">
        <v>0</v>
      </c>
      <c r="DQ162">
        <v>0</v>
      </c>
    </row>
    <row r="163" spans="1:121" hidden="1">
      <c r="A163" t="s">
        <v>556</v>
      </c>
      <c r="B163">
        <v>2035</v>
      </c>
      <c r="C163">
        <v>124043920</v>
      </c>
      <c r="D163">
        <v>1889351.4</v>
      </c>
      <c r="E163">
        <v>3037061</v>
      </c>
      <c r="F163">
        <v>499562.9</v>
      </c>
      <c r="G163">
        <v>129469888.5</v>
      </c>
      <c r="H163">
        <v>119585221.90000001</v>
      </c>
      <c r="I163">
        <v>102772114.40000001</v>
      </c>
      <c r="J163" s="156">
        <v>19441198</v>
      </c>
      <c r="K163" s="168">
        <v>45738736</v>
      </c>
      <c r="L163">
        <v>3.5900000000000001E-2</v>
      </c>
      <c r="M163">
        <v>5.3900000000000003E-2</v>
      </c>
      <c r="N163">
        <v>0.1797</v>
      </c>
      <c r="O163">
        <v>86717.4</v>
      </c>
      <c r="P163">
        <v>31883.7</v>
      </c>
      <c r="Q163">
        <v>0.4</v>
      </c>
      <c r="R163">
        <v>0.41</v>
      </c>
      <c r="S163">
        <v>245.6</v>
      </c>
      <c r="T163">
        <v>8.6999999999999993</v>
      </c>
      <c r="U163">
        <v>1.1000000000000001</v>
      </c>
      <c r="V163">
        <v>27.2</v>
      </c>
      <c r="W163">
        <v>1152.4000000000001</v>
      </c>
      <c r="X163">
        <v>0.15</v>
      </c>
      <c r="Y163">
        <v>246.1</v>
      </c>
      <c r="Z163">
        <v>61.5</v>
      </c>
      <c r="AA163">
        <v>307.7</v>
      </c>
      <c r="AB163">
        <v>252.3</v>
      </c>
      <c r="AC163">
        <v>9.1999999999999993</v>
      </c>
      <c r="AD163">
        <v>1.17</v>
      </c>
      <c r="AE163">
        <v>27.6</v>
      </c>
      <c r="AF163">
        <v>1176.3</v>
      </c>
      <c r="AG163">
        <v>0.15</v>
      </c>
      <c r="AH163">
        <v>252.9</v>
      </c>
      <c r="AI163">
        <v>62.7</v>
      </c>
      <c r="AJ163">
        <v>315.60000000000002</v>
      </c>
      <c r="AK163">
        <v>343.2</v>
      </c>
      <c r="AL163">
        <v>10.9</v>
      </c>
      <c r="AM163">
        <v>1.34</v>
      </c>
      <c r="AN163">
        <v>36.700000000000003</v>
      </c>
      <c r="AO163">
        <v>1643.7</v>
      </c>
      <c r="AP163">
        <v>0.16</v>
      </c>
      <c r="AQ163">
        <v>343.8</v>
      </c>
      <c r="AR163">
        <v>85.7</v>
      </c>
      <c r="AS163">
        <v>429.5</v>
      </c>
      <c r="AT163">
        <v>564.70000000000005</v>
      </c>
      <c r="AU163">
        <v>38.5</v>
      </c>
      <c r="AV163">
        <v>5.43</v>
      </c>
      <c r="AW163">
        <v>42.6</v>
      </c>
      <c r="AX163">
        <v>2017</v>
      </c>
      <c r="AY163">
        <v>0.31</v>
      </c>
      <c r="AZ163">
        <v>567.29999999999995</v>
      </c>
      <c r="BA163">
        <v>102.8</v>
      </c>
      <c r="BB163">
        <v>670.1</v>
      </c>
      <c r="BC163">
        <v>38013308</v>
      </c>
      <c r="BD163">
        <v>1346.9</v>
      </c>
      <c r="BE163">
        <v>170</v>
      </c>
      <c r="BF163">
        <v>4209273.2</v>
      </c>
      <c r="BG163">
        <v>178510.8</v>
      </c>
      <c r="BH163">
        <v>23</v>
      </c>
      <c r="BI163">
        <v>38099858.299999997</v>
      </c>
      <c r="BJ163">
        <v>9535178</v>
      </c>
      <c r="BK163">
        <v>47635036.200000003</v>
      </c>
      <c r="BL163">
        <v>0</v>
      </c>
      <c r="BM163">
        <v>22.05</v>
      </c>
      <c r="BN163">
        <v>17.87</v>
      </c>
      <c r="BO163">
        <v>0</v>
      </c>
      <c r="BP163">
        <v>39.92</v>
      </c>
      <c r="BQ163">
        <v>23.77</v>
      </c>
      <c r="BR163">
        <v>20.07</v>
      </c>
      <c r="BS163">
        <v>0</v>
      </c>
      <c r="BT163">
        <v>43.84</v>
      </c>
      <c r="BU163">
        <v>156059260</v>
      </c>
      <c r="BV163">
        <v>26697774</v>
      </c>
      <c r="BW163">
        <v>1612166.8</v>
      </c>
      <c r="BX163">
        <v>1489418.5</v>
      </c>
      <c r="BY163">
        <v>0</v>
      </c>
      <c r="BZ163">
        <v>3549533.5</v>
      </c>
      <c r="CA163">
        <v>6210839.5</v>
      </c>
      <c r="CB163">
        <v>0</v>
      </c>
      <c r="CC163">
        <v>0</v>
      </c>
      <c r="CD163">
        <v>4446880.5</v>
      </c>
      <c r="CE163">
        <v>86450456</v>
      </c>
      <c r="CF163">
        <v>0</v>
      </c>
      <c r="CG163">
        <v>370455.6</v>
      </c>
      <c r="CH163">
        <v>0</v>
      </c>
      <c r="CI163">
        <v>953812.8</v>
      </c>
      <c r="CJ163">
        <v>25852374</v>
      </c>
      <c r="CK163">
        <v>391363</v>
      </c>
      <c r="CL163">
        <v>2481067.2000000002</v>
      </c>
      <c r="CM163">
        <v>0</v>
      </c>
      <c r="CN163">
        <v>3223064.2</v>
      </c>
      <c r="CO163">
        <v>19027830</v>
      </c>
      <c r="CP163">
        <v>0</v>
      </c>
      <c r="CQ163">
        <v>1312.8</v>
      </c>
      <c r="CR163">
        <v>265.3</v>
      </c>
      <c r="CS163">
        <v>0</v>
      </c>
      <c r="CT163">
        <v>3167</v>
      </c>
      <c r="CU163">
        <v>0</v>
      </c>
      <c r="CV163">
        <v>0</v>
      </c>
      <c r="CW163">
        <v>3287</v>
      </c>
      <c r="CX163">
        <v>16794.599999999999</v>
      </c>
      <c r="CY163">
        <v>0</v>
      </c>
      <c r="CZ163">
        <v>4102.8</v>
      </c>
      <c r="DA163">
        <v>0</v>
      </c>
      <c r="DB163">
        <v>279.60000000000002</v>
      </c>
      <c r="DC163">
        <v>3318</v>
      </c>
      <c r="DD163">
        <v>2046.3</v>
      </c>
      <c r="DE163">
        <v>2235</v>
      </c>
      <c r="DF163">
        <v>0</v>
      </c>
      <c r="DG163">
        <v>1594.2</v>
      </c>
      <c r="DH163">
        <v>0</v>
      </c>
      <c r="DI163">
        <v>5532.5</v>
      </c>
      <c r="DJ163">
        <v>5068.8</v>
      </c>
      <c r="DK163">
        <v>22350</v>
      </c>
      <c r="DL163">
        <v>0</v>
      </c>
      <c r="DM163">
        <v>0</v>
      </c>
      <c r="DN163">
        <v>0.13</v>
      </c>
      <c r="DO163">
        <v>0</v>
      </c>
      <c r="DP163">
        <v>0</v>
      </c>
      <c r="DQ163">
        <v>0</v>
      </c>
    </row>
    <row r="164" spans="1:121" hidden="1">
      <c r="A164" t="s">
        <v>556</v>
      </c>
      <c r="B164">
        <v>2040</v>
      </c>
      <c r="C164">
        <v>132716184</v>
      </c>
      <c r="D164">
        <v>3373350.5</v>
      </c>
      <c r="E164">
        <v>3780289.2</v>
      </c>
      <c r="F164">
        <v>570505.30000000005</v>
      </c>
      <c r="G164">
        <v>140440337.59999999</v>
      </c>
      <c r="H164">
        <v>127945815.3</v>
      </c>
      <c r="I164">
        <v>105313816</v>
      </c>
      <c r="J164" s="156">
        <v>26327130</v>
      </c>
      <c r="K164" s="168">
        <v>48345280</v>
      </c>
      <c r="L164">
        <v>3.5900000000000001E-2</v>
      </c>
      <c r="M164">
        <v>5.3900000000000003E-2</v>
      </c>
      <c r="N164">
        <v>0.17960000000000001</v>
      </c>
      <c r="O164">
        <v>85125.27</v>
      </c>
      <c r="P164">
        <v>35028.699999999997</v>
      </c>
      <c r="Q164">
        <v>0.44</v>
      </c>
      <c r="R164">
        <v>0.46</v>
      </c>
      <c r="S164">
        <v>226.2</v>
      </c>
      <c r="T164">
        <v>7.4</v>
      </c>
      <c r="U164">
        <v>0.92</v>
      </c>
      <c r="V164">
        <v>25.5</v>
      </c>
      <c r="W164">
        <v>1080.7</v>
      </c>
      <c r="X164">
        <v>0.14000000000000001</v>
      </c>
      <c r="Y164">
        <v>226.7</v>
      </c>
      <c r="Z164">
        <v>57.8</v>
      </c>
      <c r="AA164">
        <v>284.5</v>
      </c>
      <c r="AB164">
        <v>229.2</v>
      </c>
      <c r="AC164">
        <v>7.7</v>
      </c>
      <c r="AD164">
        <v>0.96</v>
      </c>
      <c r="AE164">
        <v>25.7</v>
      </c>
      <c r="AF164">
        <v>1088.8</v>
      </c>
      <c r="AG164">
        <v>0.14000000000000001</v>
      </c>
      <c r="AH164">
        <v>229.7</v>
      </c>
      <c r="AI164">
        <v>58.1</v>
      </c>
      <c r="AJ164">
        <v>287.8</v>
      </c>
      <c r="AK164">
        <v>350.8</v>
      </c>
      <c r="AL164">
        <v>14.8</v>
      </c>
      <c r="AM164">
        <v>1.96</v>
      </c>
      <c r="AN164">
        <v>34.4</v>
      </c>
      <c r="AO164">
        <v>1551.2</v>
      </c>
      <c r="AP164">
        <v>0.18</v>
      </c>
      <c r="AQ164">
        <v>351.8</v>
      </c>
      <c r="AR164">
        <v>80.599999999999994</v>
      </c>
      <c r="AS164">
        <v>432.4</v>
      </c>
      <c r="AT164">
        <v>494.4</v>
      </c>
      <c r="AU164">
        <v>29.7</v>
      </c>
      <c r="AV164">
        <v>4.1399999999999997</v>
      </c>
      <c r="AW164">
        <v>41</v>
      </c>
      <c r="AX164">
        <v>1892</v>
      </c>
      <c r="AY164">
        <v>0.27</v>
      </c>
      <c r="AZ164">
        <v>496.4</v>
      </c>
      <c r="BA164">
        <v>97.4</v>
      </c>
      <c r="BB164">
        <v>593.79999999999995</v>
      </c>
      <c r="BC164">
        <v>36495404.799999997</v>
      </c>
      <c r="BD164">
        <v>1186</v>
      </c>
      <c r="BE164">
        <v>147</v>
      </c>
      <c r="BF164">
        <v>4123139.5</v>
      </c>
      <c r="BG164">
        <v>174501.1</v>
      </c>
      <c r="BH164">
        <v>22.2</v>
      </c>
      <c r="BI164">
        <v>36570875</v>
      </c>
      <c r="BJ164">
        <v>9329334</v>
      </c>
      <c r="BK164">
        <v>45900209</v>
      </c>
      <c r="BL164">
        <v>0</v>
      </c>
      <c r="BM164">
        <v>19.53</v>
      </c>
      <c r="BN164">
        <v>16.73</v>
      </c>
      <c r="BO164">
        <v>0</v>
      </c>
      <c r="BP164">
        <v>36.26</v>
      </c>
      <c r="BQ164">
        <v>21.29</v>
      </c>
      <c r="BR164">
        <v>19.010000000000002</v>
      </c>
      <c r="BS164">
        <v>0</v>
      </c>
      <c r="BT164">
        <v>40.299999999999997</v>
      </c>
      <c r="BU164">
        <v>162747490</v>
      </c>
      <c r="BV164">
        <v>35126520</v>
      </c>
      <c r="BW164">
        <v>2889457</v>
      </c>
      <c r="BX164">
        <v>890805.8</v>
      </c>
      <c r="BY164">
        <v>0</v>
      </c>
      <c r="BZ164">
        <v>3187669.2</v>
      </c>
      <c r="CA164">
        <v>4898216.5</v>
      </c>
      <c r="CB164">
        <v>0</v>
      </c>
      <c r="CC164">
        <v>0</v>
      </c>
      <c r="CD164">
        <v>4937220</v>
      </c>
      <c r="CE164">
        <v>85309980</v>
      </c>
      <c r="CF164">
        <v>0</v>
      </c>
      <c r="CG164">
        <v>670355.80000000005</v>
      </c>
      <c r="CH164">
        <v>0</v>
      </c>
      <c r="CI164">
        <v>888074.1</v>
      </c>
      <c r="CJ164">
        <v>25337036</v>
      </c>
      <c r="CK164">
        <v>485925.2</v>
      </c>
      <c r="CL164">
        <v>3063443.5</v>
      </c>
      <c r="CM164">
        <v>0</v>
      </c>
      <c r="CN164">
        <v>4725876.5</v>
      </c>
      <c r="CO164">
        <v>25463426</v>
      </c>
      <c r="CP164">
        <v>0</v>
      </c>
      <c r="CQ164">
        <v>2084.4</v>
      </c>
      <c r="CR164">
        <v>192.3</v>
      </c>
      <c r="CS164">
        <v>0</v>
      </c>
      <c r="CT164">
        <v>3167</v>
      </c>
      <c r="CU164">
        <v>0</v>
      </c>
      <c r="CV164">
        <v>0</v>
      </c>
      <c r="CW164">
        <v>3752.2</v>
      </c>
      <c r="CX164">
        <v>16794.599999999999</v>
      </c>
      <c r="CY164">
        <v>0</v>
      </c>
      <c r="CZ164">
        <v>4826</v>
      </c>
      <c r="DA164">
        <v>0</v>
      </c>
      <c r="DB164">
        <v>279.60000000000002</v>
      </c>
      <c r="DC164">
        <v>3318</v>
      </c>
      <c r="DD164">
        <v>2003.6</v>
      </c>
      <c r="DE164">
        <v>2235</v>
      </c>
      <c r="DF164">
        <v>0</v>
      </c>
      <c r="DG164">
        <v>2281.1999999999998</v>
      </c>
      <c r="DH164">
        <v>0</v>
      </c>
      <c r="DI164">
        <v>7180.5</v>
      </c>
      <c r="DJ164">
        <v>9005.2000000000007</v>
      </c>
      <c r="DK164">
        <v>22350</v>
      </c>
      <c r="DL164">
        <v>0</v>
      </c>
      <c r="DM164">
        <v>0</v>
      </c>
      <c r="DN164">
        <v>0.12</v>
      </c>
      <c r="DO164">
        <v>0</v>
      </c>
      <c r="DP164">
        <v>0</v>
      </c>
      <c r="DQ164">
        <v>0</v>
      </c>
    </row>
    <row r="165" spans="1:121" hidden="1">
      <c r="A165" t="s">
        <v>556</v>
      </c>
      <c r="B165">
        <v>2045</v>
      </c>
      <c r="C165">
        <v>140120160</v>
      </c>
      <c r="D165">
        <v>6074031.5</v>
      </c>
      <c r="E165">
        <v>4010700.5</v>
      </c>
      <c r="F165">
        <v>656398.4</v>
      </c>
      <c r="G165">
        <v>150861292.09999999</v>
      </c>
      <c r="H165">
        <v>135083627.90000001</v>
      </c>
      <c r="I165">
        <v>99116346.400000006</v>
      </c>
      <c r="J165" s="156">
        <v>27112816</v>
      </c>
      <c r="K165" s="168">
        <v>60515104</v>
      </c>
      <c r="L165">
        <v>3.5900000000000001E-2</v>
      </c>
      <c r="M165">
        <v>5.3900000000000003E-2</v>
      </c>
      <c r="N165">
        <v>0.1797</v>
      </c>
      <c r="O165">
        <v>85971.95</v>
      </c>
      <c r="P165">
        <v>37473.199999999997</v>
      </c>
      <c r="Q165">
        <v>0.49</v>
      </c>
      <c r="R165">
        <v>0.49</v>
      </c>
      <c r="S165">
        <v>211.7</v>
      </c>
      <c r="T165">
        <v>7</v>
      </c>
      <c r="U165">
        <v>0.88</v>
      </c>
      <c r="V165">
        <v>23.8</v>
      </c>
      <c r="W165">
        <v>1002</v>
      </c>
      <c r="X165">
        <v>0.13</v>
      </c>
      <c r="Y165">
        <v>212.1</v>
      </c>
      <c r="Z165">
        <v>53.7</v>
      </c>
      <c r="AA165">
        <v>265.8</v>
      </c>
      <c r="AB165">
        <v>220.8</v>
      </c>
      <c r="AC165">
        <v>7.4</v>
      </c>
      <c r="AD165">
        <v>0.94</v>
      </c>
      <c r="AE165">
        <v>24.6</v>
      </c>
      <c r="AF165">
        <v>1040</v>
      </c>
      <c r="AG165">
        <v>0.13</v>
      </c>
      <c r="AH165">
        <v>221.2</v>
      </c>
      <c r="AI165">
        <v>55.6</v>
      </c>
      <c r="AJ165">
        <v>276.89999999999998</v>
      </c>
      <c r="AK165">
        <v>345.5</v>
      </c>
      <c r="AL165">
        <v>12.5</v>
      </c>
      <c r="AM165">
        <v>1.6</v>
      </c>
      <c r="AN165">
        <v>35.9</v>
      </c>
      <c r="AO165">
        <v>1591.2</v>
      </c>
      <c r="AP165">
        <v>0.18</v>
      </c>
      <c r="AQ165">
        <v>346.3</v>
      </c>
      <c r="AR165">
        <v>83.4</v>
      </c>
      <c r="AS165">
        <v>429.7</v>
      </c>
      <c r="AT165">
        <v>501.4</v>
      </c>
      <c r="AU165">
        <v>30.1</v>
      </c>
      <c r="AV165">
        <v>4.1900000000000004</v>
      </c>
      <c r="AW165">
        <v>41.8</v>
      </c>
      <c r="AX165">
        <v>1922</v>
      </c>
      <c r="AY165">
        <v>0.27</v>
      </c>
      <c r="AZ165">
        <v>503.5</v>
      </c>
      <c r="BA165">
        <v>99.1</v>
      </c>
      <c r="BB165">
        <v>602.6</v>
      </c>
      <c r="BC165">
        <v>38670806.299999997</v>
      </c>
      <c r="BD165">
        <v>1274.4000000000001</v>
      </c>
      <c r="BE165">
        <v>159.6</v>
      </c>
      <c r="BF165">
        <v>4350839.5999999996</v>
      </c>
      <c r="BG165">
        <v>183286.2</v>
      </c>
      <c r="BH165">
        <v>23.9</v>
      </c>
      <c r="BI165">
        <v>38752363.700000003</v>
      </c>
      <c r="BJ165">
        <v>9819303.0999999996</v>
      </c>
      <c r="BK165">
        <v>48571666.799999997</v>
      </c>
      <c r="BL165">
        <v>0</v>
      </c>
      <c r="BM165">
        <v>18.66</v>
      </c>
      <c r="BN165">
        <v>16.670000000000002</v>
      </c>
      <c r="BO165">
        <v>0</v>
      </c>
      <c r="BP165">
        <v>35.340000000000003</v>
      </c>
      <c r="BQ165">
        <v>20.47</v>
      </c>
      <c r="BR165">
        <v>19.260000000000002</v>
      </c>
      <c r="BS165">
        <v>0</v>
      </c>
      <c r="BT165">
        <v>39.729999999999997</v>
      </c>
      <c r="BU165">
        <v>184686640</v>
      </c>
      <c r="BV165">
        <v>51744944</v>
      </c>
      <c r="BW165">
        <v>5174420.5</v>
      </c>
      <c r="BX165">
        <v>889429.2</v>
      </c>
      <c r="BY165">
        <v>0</v>
      </c>
      <c r="BZ165">
        <v>3191491.8</v>
      </c>
      <c r="CA165">
        <v>5282825</v>
      </c>
      <c r="CB165">
        <v>0</v>
      </c>
      <c r="CC165">
        <v>0</v>
      </c>
      <c r="CD165">
        <v>5463229.5</v>
      </c>
      <c r="CE165">
        <v>84250136</v>
      </c>
      <c r="CF165">
        <v>0</v>
      </c>
      <c r="CG165">
        <v>3834504.8</v>
      </c>
      <c r="CH165">
        <v>0</v>
      </c>
      <c r="CI165">
        <v>873448.6</v>
      </c>
      <c r="CJ165">
        <v>25266572</v>
      </c>
      <c r="CK165">
        <v>981656.8</v>
      </c>
      <c r="CL165">
        <v>3197202.8</v>
      </c>
      <c r="CM165">
        <v>0</v>
      </c>
      <c r="CN165">
        <v>7693211</v>
      </c>
      <c r="CO165">
        <v>38588504</v>
      </c>
      <c r="CP165">
        <v>0</v>
      </c>
      <c r="CQ165">
        <v>3472.7</v>
      </c>
      <c r="CR165">
        <v>192.3</v>
      </c>
      <c r="CS165">
        <v>0</v>
      </c>
      <c r="CT165">
        <v>3167</v>
      </c>
      <c r="CU165">
        <v>0</v>
      </c>
      <c r="CV165">
        <v>0</v>
      </c>
      <c r="CW165">
        <v>4256.6000000000004</v>
      </c>
      <c r="CX165">
        <v>14918.6</v>
      </c>
      <c r="CY165">
        <v>0</v>
      </c>
      <c r="CZ165">
        <v>8650.4</v>
      </c>
      <c r="DA165">
        <v>0</v>
      </c>
      <c r="DB165">
        <v>279.60000000000002</v>
      </c>
      <c r="DC165">
        <v>3318</v>
      </c>
      <c r="DD165">
        <v>2002.6</v>
      </c>
      <c r="DE165">
        <v>2235</v>
      </c>
      <c r="DF165">
        <v>0</v>
      </c>
      <c r="DG165">
        <v>3590.9</v>
      </c>
      <c r="DH165">
        <v>0</v>
      </c>
      <c r="DI165">
        <v>10214.799999999999</v>
      </c>
      <c r="DJ165">
        <v>16641.8</v>
      </c>
      <c r="DK165">
        <v>22350</v>
      </c>
      <c r="DL165">
        <v>0</v>
      </c>
      <c r="DM165">
        <v>0</v>
      </c>
      <c r="DN165">
        <v>0.12</v>
      </c>
      <c r="DO165">
        <v>0</v>
      </c>
      <c r="DP165">
        <v>0</v>
      </c>
      <c r="DQ165">
        <v>0</v>
      </c>
    </row>
    <row r="166" spans="1:121" hidden="1">
      <c r="A166" t="s">
        <v>556</v>
      </c>
      <c r="B166">
        <v>2050</v>
      </c>
      <c r="C166">
        <v>146848980</v>
      </c>
      <c r="D166">
        <v>6303967</v>
      </c>
      <c r="E166">
        <v>4631043.5</v>
      </c>
      <c r="F166">
        <v>710127.7</v>
      </c>
      <c r="G166">
        <v>158494109.40000001</v>
      </c>
      <c r="H166">
        <v>141570481.59999999</v>
      </c>
      <c r="I166">
        <v>98967614</v>
      </c>
      <c r="J166" s="156">
        <v>28975062</v>
      </c>
      <c r="K166" s="168">
        <v>64986924</v>
      </c>
      <c r="L166">
        <v>3.5900000000000001E-2</v>
      </c>
      <c r="M166">
        <v>5.3900000000000003E-2</v>
      </c>
      <c r="N166">
        <v>0.17960000000000001</v>
      </c>
      <c r="O166">
        <v>84759.84</v>
      </c>
      <c r="P166">
        <v>39405.800000000003</v>
      </c>
      <c r="Q166">
        <v>0.51</v>
      </c>
      <c r="R166">
        <v>0.5</v>
      </c>
      <c r="S166">
        <v>195.3</v>
      </c>
      <c r="T166">
        <v>3.8</v>
      </c>
      <c r="U166">
        <v>0.39</v>
      </c>
      <c r="V166">
        <v>24.4</v>
      </c>
      <c r="W166">
        <v>1013</v>
      </c>
      <c r="X166">
        <v>0.12</v>
      </c>
      <c r="Y166">
        <v>195.5</v>
      </c>
      <c r="Z166">
        <v>54.6</v>
      </c>
      <c r="AA166">
        <v>250.1</v>
      </c>
      <c r="AB166">
        <v>206</v>
      </c>
      <c r="AC166">
        <v>4</v>
      </c>
      <c r="AD166">
        <v>0.42</v>
      </c>
      <c r="AE166">
        <v>25.6</v>
      </c>
      <c r="AF166">
        <v>1067.5</v>
      </c>
      <c r="AG166">
        <v>0.12</v>
      </c>
      <c r="AH166">
        <v>206.2</v>
      </c>
      <c r="AI166">
        <v>57.4</v>
      </c>
      <c r="AJ166">
        <v>263.7</v>
      </c>
      <c r="AK166">
        <v>334.7</v>
      </c>
      <c r="AL166">
        <v>12.8</v>
      </c>
      <c r="AM166">
        <v>1.67</v>
      </c>
      <c r="AN166">
        <v>34.4</v>
      </c>
      <c r="AO166">
        <v>1512.6</v>
      </c>
      <c r="AP166">
        <v>0.18</v>
      </c>
      <c r="AQ166">
        <v>335.5</v>
      </c>
      <c r="AR166">
        <v>79.5</v>
      </c>
      <c r="AS166">
        <v>415</v>
      </c>
      <c r="AT166">
        <v>463.9</v>
      </c>
      <c r="AU166">
        <v>21.1</v>
      </c>
      <c r="AV166">
        <v>2.84</v>
      </c>
      <c r="AW166">
        <v>44.9</v>
      </c>
      <c r="AX166">
        <v>1977.8</v>
      </c>
      <c r="AY166">
        <v>0.26</v>
      </c>
      <c r="AZ166">
        <v>465.3</v>
      </c>
      <c r="BA166">
        <v>103.9</v>
      </c>
      <c r="BB166">
        <v>569.20000000000005</v>
      </c>
      <c r="BC166">
        <v>37659776.100000001</v>
      </c>
      <c r="BD166">
        <v>725</v>
      </c>
      <c r="BE166">
        <v>75.2</v>
      </c>
      <c r="BF166">
        <v>4702929.5999999996</v>
      </c>
      <c r="BG166">
        <v>195353.3</v>
      </c>
      <c r="BH166">
        <v>22.7</v>
      </c>
      <c r="BI166">
        <v>37701920.600000001</v>
      </c>
      <c r="BJ166">
        <v>10530662.6</v>
      </c>
      <c r="BK166">
        <v>48232583.299999997</v>
      </c>
      <c r="BL166">
        <v>0</v>
      </c>
      <c r="BM166">
        <v>18.52</v>
      </c>
      <c r="BN166">
        <v>16.37</v>
      </c>
      <c r="BO166">
        <v>0</v>
      </c>
      <c r="BP166">
        <v>34.89</v>
      </c>
      <c r="BQ166">
        <v>20.38</v>
      </c>
      <c r="BR166">
        <v>18.940000000000001</v>
      </c>
      <c r="BS166">
        <v>0</v>
      </c>
      <c r="BT166">
        <v>39.33</v>
      </c>
      <c r="BU166">
        <v>194990460</v>
      </c>
      <c r="BV166">
        <v>59526496</v>
      </c>
      <c r="BW166">
        <v>5381576.5</v>
      </c>
      <c r="BX166">
        <v>871743.7</v>
      </c>
      <c r="BY166">
        <v>0</v>
      </c>
      <c r="BZ166">
        <v>3191438</v>
      </c>
      <c r="CA166">
        <v>10763.3</v>
      </c>
      <c r="CB166">
        <v>0</v>
      </c>
      <c r="CC166">
        <v>0</v>
      </c>
      <c r="CD166">
        <v>6102177</v>
      </c>
      <c r="CE166">
        <v>83381530</v>
      </c>
      <c r="CF166">
        <v>0</v>
      </c>
      <c r="CG166">
        <v>12264457</v>
      </c>
      <c r="CH166">
        <v>0</v>
      </c>
      <c r="CI166">
        <v>857351.2</v>
      </c>
      <c r="CJ166">
        <v>25096020</v>
      </c>
      <c r="CK166">
        <v>708516</v>
      </c>
      <c r="CL166">
        <v>3700586.8</v>
      </c>
      <c r="CM166">
        <v>0</v>
      </c>
      <c r="CN166">
        <v>14104614</v>
      </c>
      <c r="CO166">
        <v>39319704</v>
      </c>
      <c r="CP166">
        <v>0</v>
      </c>
      <c r="CQ166">
        <v>3517.7</v>
      </c>
      <c r="CR166">
        <v>192.3</v>
      </c>
      <c r="CS166">
        <v>0</v>
      </c>
      <c r="CT166">
        <v>101</v>
      </c>
      <c r="CU166">
        <v>0</v>
      </c>
      <c r="CV166">
        <v>0</v>
      </c>
      <c r="CW166">
        <v>4856.8999999999996</v>
      </c>
      <c r="CX166">
        <v>14790.6</v>
      </c>
      <c r="CY166">
        <v>0</v>
      </c>
      <c r="CZ166">
        <v>13767.5</v>
      </c>
      <c r="DA166">
        <v>0</v>
      </c>
      <c r="DB166">
        <v>279.60000000000002</v>
      </c>
      <c r="DC166">
        <v>3318</v>
      </c>
      <c r="DD166">
        <v>1424.8</v>
      </c>
      <c r="DE166">
        <v>2235</v>
      </c>
      <c r="DF166">
        <v>0</v>
      </c>
      <c r="DG166">
        <v>6271.3</v>
      </c>
      <c r="DH166">
        <v>0</v>
      </c>
      <c r="DI166">
        <v>10373.4</v>
      </c>
      <c r="DJ166">
        <v>16507.400000000001</v>
      </c>
      <c r="DK166">
        <v>22350</v>
      </c>
      <c r="DL166">
        <v>0</v>
      </c>
      <c r="DM166">
        <v>0</v>
      </c>
      <c r="DN166">
        <v>0.11</v>
      </c>
      <c r="DO166">
        <v>0</v>
      </c>
      <c r="DP166">
        <v>0</v>
      </c>
      <c r="DQ166">
        <v>0</v>
      </c>
    </row>
    <row r="167" spans="1:121" hidden="1">
      <c r="A167" t="s">
        <v>557</v>
      </c>
      <c r="B167">
        <v>2024</v>
      </c>
      <c r="C167">
        <v>76382800</v>
      </c>
      <c r="D167">
        <v>13434.6</v>
      </c>
      <c r="E167">
        <v>0</v>
      </c>
      <c r="F167">
        <v>857947.9</v>
      </c>
      <c r="G167">
        <v>77254178.700000003</v>
      </c>
      <c r="H167">
        <v>73636217.900000006</v>
      </c>
      <c r="I167">
        <v>37793689.700000003</v>
      </c>
      <c r="J167" s="156">
        <v>62358764</v>
      </c>
      <c r="K167" s="168">
        <v>68735260</v>
      </c>
      <c r="L167">
        <v>3.5900000000000001E-2</v>
      </c>
      <c r="M167">
        <v>5.3999999999999999E-2</v>
      </c>
      <c r="N167">
        <v>0.183</v>
      </c>
      <c r="O167">
        <v>7769.17</v>
      </c>
      <c r="P167">
        <v>15918.4</v>
      </c>
      <c r="Q167">
        <v>0.73</v>
      </c>
      <c r="R167">
        <v>0.73</v>
      </c>
      <c r="S167">
        <v>234.7</v>
      </c>
      <c r="T167">
        <v>23.9</v>
      </c>
      <c r="U167">
        <v>3.45</v>
      </c>
      <c r="V167">
        <v>11.9</v>
      </c>
      <c r="W167">
        <v>615</v>
      </c>
      <c r="X167">
        <v>0.15</v>
      </c>
      <c r="Y167">
        <v>236.4</v>
      </c>
      <c r="Z167">
        <v>30.2</v>
      </c>
      <c r="AA167">
        <v>266.60000000000002</v>
      </c>
      <c r="AB167">
        <v>253.3</v>
      </c>
      <c r="AC167">
        <v>26.3</v>
      </c>
      <c r="AD167">
        <v>3.8</v>
      </c>
      <c r="AE167">
        <v>11.9</v>
      </c>
      <c r="AF167">
        <v>647.1</v>
      </c>
      <c r="AG167">
        <v>0.15</v>
      </c>
      <c r="AH167">
        <v>255.2</v>
      </c>
      <c r="AI167">
        <v>31.3</v>
      </c>
      <c r="AJ167">
        <v>286.39999999999998</v>
      </c>
      <c r="AK167">
        <v>246.5</v>
      </c>
      <c r="AL167">
        <v>20.8</v>
      </c>
      <c r="AM167">
        <v>2.98</v>
      </c>
      <c r="AN167">
        <v>14.7</v>
      </c>
      <c r="AO167">
        <v>763.4</v>
      </c>
      <c r="AP167">
        <v>0.13</v>
      </c>
      <c r="AQ167">
        <v>247.9</v>
      </c>
      <c r="AR167">
        <v>37.5</v>
      </c>
      <c r="AS167">
        <v>285.39999999999998</v>
      </c>
      <c r="AT167">
        <v>761</v>
      </c>
      <c r="AU167">
        <v>66.900000000000006</v>
      </c>
      <c r="AV167">
        <v>9.69</v>
      </c>
      <c r="AW167">
        <v>44.1</v>
      </c>
      <c r="AX167">
        <v>2196.9</v>
      </c>
      <c r="AY167">
        <v>0.46</v>
      </c>
      <c r="AZ167">
        <v>765.6</v>
      </c>
      <c r="BA167">
        <v>109.7</v>
      </c>
      <c r="BB167">
        <v>875.3</v>
      </c>
      <c r="BC167">
        <v>19460647.800000001</v>
      </c>
      <c r="BD167">
        <v>1980.2</v>
      </c>
      <c r="BE167">
        <v>285.7</v>
      </c>
      <c r="BF167">
        <v>983228.7</v>
      </c>
      <c r="BG167">
        <v>50990.2</v>
      </c>
      <c r="BH167">
        <v>12.2</v>
      </c>
      <c r="BI167">
        <v>19597662.899999999</v>
      </c>
      <c r="BJ167">
        <v>2506074.9</v>
      </c>
      <c r="BK167">
        <v>22103737.800000001</v>
      </c>
      <c r="BL167">
        <v>0</v>
      </c>
      <c r="BM167">
        <v>26</v>
      </c>
      <c r="BN167">
        <v>1.5</v>
      </c>
      <c r="BO167">
        <v>0</v>
      </c>
      <c r="BP167">
        <v>27.5</v>
      </c>
      <c r="BQ167">
        <v>27.57</v>
      </c>
      <c r="BR167">
        <v>1.62</v>
      </c>
      <c r="BS167">
        <v>0</v>
      </c>
      <c r="BT167">
        <v>29.19</v>
      </c>
      <c r="BU167">
        <v>83532030</v>
      </c>
      <c r="BV167">
        <v>39460490</v>
      </c>
      <c r="BW167">
        <v>11640.1</v>
      </c>
      <c r="BX167">
        <v>787338.9</v>
      </c>
      <c r="BY167">
        <v>0</v>
      </c>
      <c r="BZ167">
        <v>7320781</v>
      </c>
      <c r="CA167">
        <v>15749248</v>
      </c>
      <c r="CB167">
        <v>0</v>
      </c>
      <c r="CC167">
        <v>0</v>
      </c>
      <c r="CD167">
        <v>1152611.1000000001</v>
      </c>
      <c r="CE167">
        <v>6412385</v>
      </c>
      <c r="CF167">
        <v>0</v>
      </c>
      <c r="CG167">
        <v>225274.4</v>
      </c>
      <c r="CH167">
        <v>0</v>
      </c>
      <c r="CI167">
        <v>776217.8</v>
      </c>
      <c r="CJ167">
        <v>12780772</v>
      </c>
      <c r="CK167">
        <v>7884.7</v>
      </c>
      <c r="CL167">
        <v>0</v>
      </c>
      <c r="CM167">
        <v>0</v>
      </c>
      <c r="CN167">
        <v>6864640</v>
      </c>
      <c r="CO167">
        <v>31443238</v>
      </c>
      <c r="CP167">
        <v>0</v>
      </c>
      <c r="CQ167">
        <v>16.8</v>
      </c>
      <c r="CR167">
        <v>143</v>
      </c>
      <c r="CS167">
        <v>0</v>
      </c>
      <c r="CT167">
        <v>3033.9</v>
      </c>
      <c r="CU167">
        <v>0</v>
      </c>
      <c r="CV167">
        <v>0</v>
      </c>
      <c r="CW167">
        <v>859</v>
      </c>
      <c r="CX167">
        <v>2483</v>
      </c>
      <c r="CY167">
        <v>0</v>
      </c>
      <c r="CZ167">
        <v>2348.1</v>
      </c>
      <c r="DA167">
        <v>0</v>
      </c>
      <c r="DB167">
        <v>197</v>
      </c>
      <c r="DC167">
        <v>1657</v>
      </c>
      <c r="DD167">
        <v>475.6</v>
      </c>
      <c r="DE167">
        <v>0</v>
      </c>
      <c r="DF167">
        <v>0</v>
      </c>
      <c r="DG167">
        <v>3273</v>
      </c>
      <c r="DH167">
        <v>0</v>
      </c>
      <c r="DI167">
        <v>8392.9</v>
      </c>
      <c r="DJ167">
        <v>33.6</v>
      </c>
      <c r="DK167">
        <v>0</v>
      </c>
      <c r="DL167">
        <v>0</v>
      </c>
      <c r="DM167">
        <v>0</v>
      </c>
      <c r="DN167">
        <v>0.25</v>
      </c>
      <c r="DO167">
        <v>0</v>
      </c>
      <c r="DP167">
        <v>0</v>
      </c>
      <c r="DQ167">
        <v>0</v>
      </c>
    </row>
    <row r="168" spans="1:121" hidden="1">
      <c r="A168" t="s">
        <v>557</v>
      </c>
      <c r="B168">
        <v>2026</v>
      </c>
      <c r="C168">
        <v>77362680</v>
      </c>
      <c r="D168">
        <v>17431</v>
      </c>
      <c r="E168">
        <v>0</v>
      </c>
      <c r="F168">
        <v>1005714.6</v>
      </c>
      <c r="G168">
        <v>78385827.200000003</v>
      </c>
      <c r="H168">
        <v>74580878.599999994</v>
      </c>
      <c r="I168">
        <v>17551215.399999999</v>
      </c>
      <c r="J168" s="156">
        <v>73733360</v>
      </c>
      <c r="K168" s="168">
        <v>90277670</v>
      </c>
      <c r="L168">
        <v>3.5900000000000001E-2</v>
      </c>
      <c r="M168">
        <v>5.3999999999999999E-2</v>
      </c>
      <c r="N168">
        <v>0.183</v>
      </c>
      <c r="O168">
        <v>40918.04</v>
      </c>
      <c r="P168">
        <v>16285.6</v>
      </c>
      <c r="Q168">
        <v>0.86</v>
      </c>
      <c r="R168">
        <v>0.84</v>
      </c>
      <c r="S168">
        <v>118.9</v>
      </c>
      <c r="T168">
        <v>11.6</v>
      </c>
      <c r="U168">
        <v>1.67</v>
      </c>
      <c r="V168">
        <v>7</v>
      </c>
      <c r="W168">
        <v>327.8</v>
      </c>
      <c r="X168">
        <v>0.09</v>
      </c>
      <c r="Y168">
        <v>119.7</v>
      </c>
      <c r="Z168">
        <v>16.8</v>
      </c>
      <c r="AA168">
        <v>136.5</v>
      </c>
      <c r="AB168">
        <v>142.30000000000001</v>
      </c>
      <c r="AC168">
        <v>14.3</v>
      </c>
      <c r="AD168">
        <v>2.0699999999999998</v>
      </c>
      <c r="AE168">
        <v>7.6</v>
      </c>
      <c r="AF168">
        <v>377.9</v>
      </c>
      <c r="AG168">
        <v>0.1</v>
      </c>
      <c r="AH168">
        <v>143.19999999999999</v>
      </c>
      <c r="AI168">
        <v>18.899999999999999</v>
      </c>
      <c r="AJ168">
        <v>162.1</v>
      </c>
      <c r="AK168">
        <v>139.19999999999999</v>
      </c>
      <c r="AL168">
        <v>10.3</v>
      </c>
      <c r="AM168">
        <v>1.46</v>
      </c>
      <c r="AN168">
        <v>9.6</v>
      </c>
      <c r="AO168">
        <v>475.4</v>
      </c>
      <c r="AP168">
        <v>7.0000000000000007E-2</v>
      </c>
      <c r="AQ168">
        <v>139.9</v>
      </c>
      <c r="AR168">
        <v>23.8</v>
      </c>
      <c r="AS168">
        <v>163.69999999999999</v>
      </c>
      <c r="AT168">
        <v>612.9</v>
      </c>
      <c r="AU168">
        <v>53.5</v>
      </c>
      <c r="AV168">
        <v>7.7</v>
      </c>
      <c r="AW168">
        <v>35.6</v>
      </c>
      <c r="AX168">
        <v>1813.2</v>
      </c>
      <c r="AY168">
        <v>0.35</v>
      </c>
      <c r="AZ168">
        <v>616.6</v>
      </c>
      <c r="BA168">
        <v>89.8</v>
      </c>
      <c r="BB168">
        <v>706.4</v>
      </c>
      <c r="BC168">
        <v>11151630.9</v>
      </c>
      <c r="BD168">
        <v>1090.3</v>
      </c>
      <c r="BE168">
        <v>156.9</v>
      </c>
      <c r="BF168">
        <v>658411.1</v>
      </c>
      <c r="BG168">
        <v>30748.799999999999</v>
      </c>
      <c r="BH168">
        <v>8</v>
      </c>
      <c r="BI168">
        <v>11226948.9</v>
      </c>
      <c r="BJ168">
        <v>1576911.5</v>
      </c>
      <c r="BK168">
        <v>12803860.4</v>
      </c>
      <c r="BL168">
        <v>0</v>
      </c>
      <c r="BM168">
        <v>20.67</v>
      </c>
      <c r="BN168">
        <v>7.79</v>
      </c>
      <c r="BO168">
        <v>0</v>
      </c>
      <c r="BP168">
        <v>28.45</v>
      </c>
      <c r="BQ168">
        <v>21.93</v>
      </c>
      <c r="BR168">
        <v>8.35</v>
      </c>
      <c r="BS168">
        <v>0</v>
      </c>
      <c r="BT168">
        <v>30.27</v>
      </c>
      <c r="BU168">
        <v>94828390</v>
      </c>
      <c r="BV168">
        <v>60834612</v>
      </c>
      <c r="BW168">
        <v>14727.7</v>
      </c>
      <c r="BX168">
        <v>728523.2</v>
      </c>
      <c r="BY168">
        <v>0</v>
      </c>
      <c r="BZ168">
        <v>6822323</v>
      </c>
      <c r="CA168">
        <v>8528061</v>
      </c>
      <c r="CB168">
        <v>0</v>
      </c>
      <c r="CC168">
        <v>0</v>
      </c>
      <c r="CD168">
        <v>1438927</v>
      </c>
      <c r="CE168">
        <v>4904454</v>
      </c>
      <c r="CF168">
        <v>0</v>
      </c>
      <c r="CG168">
        <v>98243</v>
      </c>
      <c r="CH168">
        <v>0</v>
      </c>
      <c r="CI168">
        <v>711072.8</v>
      </c>
      <c r="CJ168">
        <v>12182773</v>
      </c>
      <c r="CK168">
        <v>3603.3</v>
      </c>
      <c r="CL168">
        <v>0</v>
      </c>
      <c r="CM168">
        <v>0</v>
      </c>
      <c r="CN168">
        <v>22908200</v>
      </c>
      <c r="CO168">
        <v>36487484</v>
      </c>
      <c r="CP168">
        <v>0</v>
      </c>
      <c r="CQ168">
        <v>16.8</v>
      </c>
      <c r="CR168">
        <v>143</v>
      </c>
      <c r="CS168">
        <v>0</v>
      </c>
      <c r="CT168">
        <v>2353.9</v>
      </c>
      <c r="CU168">
        <v>0</v>
      </c>
      <c r="CV168">
        <v>0</v>
      </c>
      <c r="CW168">
        <v>1090.8</v>
      </c>
      <c r="CX168">
        <v>2483</v>
      </c>
      <c r="CY168">
        <v>0</v>
      </c>
      <c r="CZ168">
        <v>2066.1</v>
      </c>
      <c r="DA168">
        <v>0</v>
      </c>
      <c r="DB168">
        <v>197</v>
      </c>
      <c r="DC168">
        <v>1657</v>
      </c>
      <c r="DD168">
        <v>449.4</v>
      </c>
      <c r="DE168">
        <v>0</v>
      </c>
      <c r="DF168">
        <v>0</v>
      </c>
      <c r="DG168">
        <v>10960.8</v>
      </c>
      <c r="DH168">
        <v>0</v>
      </c>
      <c r="DI168">
        <v>9881.6</v>
      </c>
      <c r="DJ168">
        <v>33.6</v>
      </c>
      <c r="DK168">
        <v>0</v>
      </c>
      <c r="DL168">
        <v>0</v>
      </c>
      <c r="DM168">
        <v>0</v>
      </c>
      <c r="DN168">
        <v>0.28000000000000003</v>
      </c>
      <c r="DO168">
        <v>0</v>
      </c>
      <c r="DP168">
        <v>0</v>
      </c>
      <c r="DQ168">
        <v>0</v>
      </c>
    </row>
    <row r="169" spans="1:121" hidden="1">
      <c r="A169" t="s">
        <v>557</v>
      </c>
      <c r="B169">
        <v>2028</v>
      </c>
      <c r="C169">
        <v>79655740</v>
      </c>
      <c r="D169">
        <v>60637.599999999999</v>
      </c>
      <c r="E169">
        <v>0</v>
      </c>
      <c r="F169">
        <v>1033324.3</v>
      </c>
      <c r="G169">
        <v>80749708.200000003</v>
      </c>
      <c r="H169">
        <v>76791513.299999997</v>
      </c>
      <c r="I169">
        <v>16444468.5</v>
      </c>
      <c r="J169" s="156">
        <v>76448270</v>
      </c>
      <c r="K169" s="168">
        <v>90643200</v>
      </c>
      <c r="L169">
        <v>3.5900000000000001E-2</v>
      </c>
      <c r="M169">
        <v>5.3999999999999999E-2</v>
      </c>
      <c r="N169">
        <v>0.183</v>
      </c>
      <c r="O169">
        <v>56414.559999999998</v>
      </c>
      <c r="P169">
        <v>16713.5</v>
      </c>
      <c r="Q169">
        <v>0.9</v>
      </c>
      <c r="R169">
        <v>0.9</v>
      </c>
      <c r="S169">
        <v>77.5</v>
      </c>
      <c r="T169">
        <v>7.5</v>
      </c>
      <c r="U169">
        <v>1.07</v>
      </c>
      <c r="V169">
        <v>5.0999999999999996</v>
      </c>
      <c r="W169">
        <v>217.9</v>
      </c>
      <c r="X169">
        <v>0.06</v>
      </c>
      <c r="Y169">
        <v>78</v>
      </c>
      <c r="Z169">
        <v>11.6</v>
      </c>
      <c r="AA169">
        <v>89.6</v>
      </c>
      <c r="AB169">
        <v>91.1</v>
      </c>
      <c r="AC169">
        <v>9.1</v>
      </c>
      <c r="AD169">
        <v>1.31</v>
      </c>
      <c r="AE169">
        <v>5.4</v>
      </c>
      <c r="AF169">
        <v>246.3</v>
      </c>
      <c r="AG169">
        <v>7.0000000000000007E-2</v>
      </c>
      <c r="AH169">
        <v>91.8</v>
      </c>
      <c r="AI169">
        <v>12.7</v>
      </c>
      <c r="AJ169">
        <v>104.5</v>
      </c>
      <c r="AK169">
        <v>74.8</v>
      </c>
      <c r="AL169">
        <v>2.9</v>
      </c>
      <c r="AM169">
        <v>0.38</v>
      </c>
      <c r="AN169">
        <v>7.6</v>
      </c>
      <c r="AO169">
        <v>338.8</v>
      </c>
      <c r="AP169">
        <v>0.04</v>
      </c>
      <c r="AQ169">
        <v>75</v>
      </c>
      <c r="AR169">
        <v>17.7</v>
      </c>
      <c r="AS169">
        <v>92.7</v>
      </c>
      <c r="AT169">
        <v>482.1</v>
      </c>
      <c r="AU169">
        <v>40.200000000000003</v>
      </c>
      <c r="AV169">
        <v>5.78</v>
      </c>
      <c r="AW169">
        <v>30.2</v>
      </c>
      <c r="AX169">
        <v>1481.5</v>
      </c>
      <c r="AY169">
        <v>0.28000000000000003</v>
      </c>
      <c r="AZ169">
        <v>484.9</v>
      </c>
      <c r="BA169">
        <v>74.400000000000006</v>
      </c>
      <c r="BB169">
        <v>559.29999999999995</v>
      </c>
      <c r="BC169">
        <v>7231646.2999999998</v>
      </c>
      <c r="BD169">
        <v>697</v>
      </c>
      <c r="BE169">
        <v>100.2</v>
      </c>
      <c r="BF169">
        <v>473201.7</v>
      </c>
      <c r="BG169">
        <v>20348.8</v>
      </c>
      <c r="BH169">
        <v>6</v>
      </c>
      <c r="BI169">
        <v>7279763.2999999998</v>
      </c>
      <c r="BJ169">
        <v>1081224.8999999999</v>
      </c>
      <c r="BK169">
        <v>8360988.2000000002</v>
      </c>
      <c r="BL169">
        <v>0</v>
      </c>
      <c r="BM169">
        <v>16.11</v>
      </c>
      <c r="BN169">
        <v>10.95</v>
      </c>
      <c r="BO169">
        <v>0</v>
      </c>
      <c r="BP169">
        <v>27.06</v>
      </c>
      <c r="BQ169">
        <v>17.11</v>
      </c>
      <c r="BR169">
        <v>11.73</v>
      </c>
      <c r="BS169">
        <v>0</v>
      </c>
      <c r="BT169">
        <v>28.84</v>
      </c>
      <c r="BU169">
        <v>94838780</v>
      </c>
      <c r="BV169">
        <v>64305240</v>
      </c>
      <c r="BW169">
        <v>51556.7</v>
      </c>
      <c r="BX169">
        <v>573412.6</v>
      </c>
      <c r="BY169">
        <v>0</v>
      </c>
      <c r="BZ169">
        <v>8541137</v>
      </c>
      <c r="CA169">
        <v>5464217</v>
      </c>
      <c r="CB169">
        <v>0</v>
      </c>
      <c r="CC169">
        <v>0</v>
      </c>
      <c r="CD169">
        <v>1916492.8</v>
      </c>
      <c r="CE169">
        <v>3507885.5</v>
      </c>
      <c r="CF169">
        <v>0</v>
      </c>
      <c r="CG169">
        <v>49460.3</v>
      </c>
      <c r="CH169">
        <v>0</v>
      </c>
      <c r="CI169">
        <v>665375.19999999995</v>
      </c>
      <c r="CJ169">
        <v>11679099</v>
      </c>
      <c r="CK169">
        <v>1404.1</v>
      </c>
      <c r="CL169">
        <v>0</v>
      </c>
      <c r="CM169">
        <v>0</v>
      </c>
      <c r="CN169">
        <v>22545440</v>
      </c>
      <c r="CO169">
        <v>39843308</v>
      </c>
      <c r="CP169">
        <v>0</v>
      </c>
      <c r="CQ169">
        <v>40.299999999999997</v>
      </c>
      <c r="CR169">
        <v>107</v>
      </c>
      <c r="CS169">
        <v>0</v>
      </c>
      <c r="CT169">
        <v>2353.9</v>
      </c>
      <c r="CU169">
        <v>0</v>
      </c>
      <c r="CV169">
        <v>0</v>
      </c>
      <c r="CW169">
        <v>1456</v>
      </c>
      <c r="CX169">
        <v>2483</v>
      </c>
      <c r="CY169">
        <v>0</v>
      </c>
      <c r="CZ169">
        <v>2042.1</v>
      </c>
      <c r="DA169">
        <v>0</v>
      </c>
      <c r="DB169">
        <v>197</v>
      </c>
      <c r="DC169">
        <v>1657</v>
      </c>
      <c r="DD169">
        <v>324.5</v>
      </c>
      <c r="DE169">
        <v>0</v>
      </c>
      <c r="DF169">
        <v>0</v>
      </c>
      <c r="DG169">
        <v>10960.8</v>
      </c>
      <c r="DH169">
        <v>0</v>
      </c>
      <c r="DI169">
        <v>10922.5</v>
      </c>
      <c r="DJ169">
        <v>127.5</v>
      </c>
      <c r="DK169">
        <v>0</v>
      </c>
      <c r="DL169">
        <v>0</v>
      </c>
      <c r="DM169">
        <v>0</v>
      </c>
      <c r="DN169">
        <v>0.28000000000000003</v>
      </c>
      <c r="DO169">
        <v>0</v>
      </c>
      <c r="DP169">
        <v>0</v>
      </c>
      <c r="DQ169">
        <v>0</v>
      </c>
    </row>
    <row r="170" spans="1:121" hidden="1">
      <c r="A170" t="s">
        <v>557</v>
      </c>
      <c r="B170">
        <v>2030</v>
      </c>
      <c r="C170">
        <v>81373496</v>
      </c>
      <c r="D170">
        <v>490612.8</v>
      </c>
      <c r="E170">
        <v>0</v>
      </c>
      <c r="F170">
        <v>1096234</v>
      </c>
      <c r="G170">
        <v>82960344.400000006</v>
      </c>
      <c r="H170">
        <v>78447530.799999997</v>
      </c>
      <c r="I170">
        <v>18774661.199999999</v>
      </c>
      <c r="J170" s="156">
        <v>82118400</v>
      </c>
      <c r="K170" s="168">
        <v>92471070</v>
      </c>
      <c r="L170">
        <v>3.5900000000000001E-2</v>
      </c>
      <c r="M170">
        <v>5.3999999999999999E-2</v>
      </c>
      <c r="N170">
        <v>0.183</v>
      </c>
      <c r="O170">
        <v>65747.259999999995</v>
      </c>
      <c r="P170">
        <v>17378.3</v>
      </c>
      <c r="Q170">
        <v>0.94</v>
      </c>
      <c r="R170">
        <v>0.93</v>
      </c>
      <c r="S170">
        <v>53</v>
      </c>
      <c r="T170">
        <v>5.3</v>
      </c>
      <c r="U170">
        <v>0.76</v>
      </c>
      <c r="V170">
        <v>3.7</v>
      </c>
      <c r="W170">
        <v>145.19999999999999</v>
      </c>
      <c r="X170">
        <v>0.05</v>
      </c>
      <c r="Y170">
        <v>53.4</v>
      </c>
      <c r="Z170">
        <v>8.1</v>
      </c>
      <c r="AA170">
        <v>61.4</v>
      </c>
      <c r="AB170">
        <v>60.1</v>
      </c>
      <c r="AC170">
        <v>6.1</v>
      </c>
      <c r="AD170">
        <v>0.89</v>
      </c>
      <c r="AE170">
        <v>3.8</v>
      </c>
      <c r="AF170">
        <v>158.5</v>
      </c>
      <c r="AG170">
        <v>0.05</v>
      </c>
      <c r="AH170">
        <v>60.5</v>
      </c>
      <c r="AI170">
        <v>8.5</v>
      </c>
      <c r="AJ170">
        <v>69</v>
      </c>
      <c r="AK170">
        <v>90</v>
      </c>
      <c r="AL170">
        <v>4.7</v>
      </c>
      <c r="AM170">
        <v>0.63</v>
      </c>
      <c r="AN170">
        <v>8.1</v>
      </c>
      <c r="AO170">
        <v>371.8</v>
      </c>
      <c r="AP170">
        <v>0.05</v>
      </c>
      <c r="AQ170">
        <v>90.4</v>
      </c>
      <c r="AR170">
        <v>19.2</v>
      </c>
      <c r="AS170">
        <v>109.5</v>
      </c>
      <c r="AT170">
        <v>412.7</v>
      </c>
      <c r="AU170">
        <v>34.700000000000003</v>
      </c>
      <c r="AV170">
        <v>4.97</v>
      </c>
      <c r="AW170">
        <v>25.4</v>
      </c>
      <c r="AX170">
        <v>1276.5999999999999</v>
      </c>
      <c r="AY170">
        <v>0.23</v>
      </c>
      <c r="AZ170">
        <v>415.1</v>
      </c>
      <c r="BA170">
        <v>63.5</v>
      </c>
      <c r="BB170">
        <v>478.6</v>
      </c>
      <c r="BC170">
        <v>4844097.5999999996</v>
      </c>
      <c r="BD170">
        <v>480.6</v>
      </c>
      <c r="BE170">
        <v>69.2</v>
      </c>
      <c r="BF170">
        <v>342692.1</v>
      </c>
      <c r="BG170">
        <v>13282.6</v>
      </c>
      <c r="BH170">
        <v>4.7</v>
      </c>
      <c r="BI170">
        <v>4877316</v>
      </c>
      <c r="BJ170">
        <v>739809.3</v>
      </c>
      <c r="BK170">
        <v>5617125.2000000002</v>
      </c>
      <c r="BL170">
        <v>0</v>
      </c>
      <c r="BM170">
        <v>13.89</v>
      </c>
      <c r="BN170">
        <v>13.4</v>
      </c>
      <c r="BO170">
        <v>0</v>
      </c>
      <c r="BP170">
        <v>27.29</v>
      </c>
      <c r="BQ170">
        <v>14.8</v>
      </c>
      <c r="BR170">
        <v>14.42</v>
      </c>
      <c r="BS170">
        <v>0</v>
      </c>
      <c r="BT170">
        <v>29.22</v>
      </c>
      <c r="BU170">
        <v>93178630</v>
      </c>
      <c r="BV170">
        <v>64185684</v>
      </c>
      <c r="BW170">
        <v>417714.5</v>
      </c>
      <c r="BX170">
        <v>549730.4</v>
      </c>
      <c r="BY170">
        <v>0</v>
      </c>
      <c r="BZ170">
        <v>10198027</v>
      </c>
      <c r="CA170">
        <v>3784666.5</v>
      </c>
      <c r="CB170">
        <v>0</v>
      </c>
      <c r="CC170">
        <v>0</v>
      </c>
      <c r="CD170">
        <v>2649116.5</v>
      </c>
      <c r="CE170">
        <v>2031160.6</v>
      </c>
      <c r="CF170">
        <v>0</v>
      </c>
      <c r="CG170">
        <v>26591.5</v>
      </c>
      <c r="CH170">
        <v>0</v>
      </c>
      <c r="CI170">
        <v>625861.6</v>
      </c>
      <c r="CJ170">
        <v>11358508</v>
      </c>
      <c r="CK170">
        <v>684.6</v>
      </c>
      <c r="CL170">
        <v>0</v>
      </c>
      <c r="CM170">
        <v>0</v>
      </c>
      <c r="CN170">
        <v>21493692</v>
      </c>
      <c r="CO170">
        <v>40042876</v>
      </c>
      <c r="CP170">
        <v>0</v>
      </c>
      <c r="CQ170">
        <v>277.3</v>
      </c>
      <c r="CR170">
        <v>107</v>
      </c>
      <c r="CS170">
        <v>0</v>
      </c>
      <c r="CT170">
        <v>1991.9</v>
      </c>
      <c r="CU170">
        <v>0</v>
      </c>
      <c r="CV170">
        <v>0</v>
      </c>
      <c r="CW170">
        <v>2024.2</v>
      </c>
      <c r="CX170">
        <v>2366</v>
      </c>
      <c r="CY170">
        <v>0</v>
      </c>
      <c r="CZ170">
        <v>1962.3</v>
      </c>
      <c r="DA170">
        <v>0</v>
      </c>
      <c r="DB170">
        <v>197</v>
      </c>
      <c r="DC170">
        <v>1657</v>
      </c>
      <c r="DD170">
        <v>146.30000000000001</v>
      </c>
      <c r="DE170">
        <v>0</v>
      </c>
      <c r="DF170">
        <v>0</v>
      </c>
      <c r="DG170">
        <v>11006.4</v>
      </c>
      <c r="DH170">
        <v>0</v>
      </c>
      <c r="DI170">
        <v>11029.6</v>
      </c>
      <c r="DJ170">
        <v>1077.5</v>
      </c>
      <c r="DK170">
        <v>0</v>
      </c>
      <c r="DL170">
        <v>0</v>
      </c>
      <c r="DM170">
        <v>0</v>
      </c>
      <c r="DN170">
        <v>0.28000000000000003</v>
      </c>
      <c r="DO170">
        <v>0</v>
      </c>
      <c r="DP170">
        <v>0</v>
      </c>
      <c r="DQ170">
        <v>0</v>
      </c>
    </row>
    <row r="171" spans="1:121" hidden="1">
      <c r="A171" t="s">
        <v>557</v>
      </c>
      <c r="B171">
        <v>2035</v>
      </c>
      <c r="C171">
        <v>86894880</v>
      </c>
      <c r="D171">
        <v>2385764</v>
      </c>
      <c r="E171">
        <v>0</v>
      </c>
      <c r="F171">
        <v>1106926.7</v>
      </c>
      <c r="G171">
        <v>90387573.799999997</v>
      </c>
      <c r="H171">
        <v>83770481.099999994</v>
      </c>
      <c r="I171">
        <v>23874488.899999999</v>
      </c>
      <c r="J171" s="156">
        <v>86924820</v>
      </c>
      <c r="K171" s="168">
        <v>90462260</v>
      </c>
      <c r="L171">
        <v>3.5900000000000001E-2</v>
      </c>
      <c r="M171">
        <v>5.3999999999999999E-2</v>
      </c>
      <c r="N171">
        <v>0.183</v>
      </c>
      <c r="O171">
        <v>89334.78</v>
      </c>
      <c r="P171">
        <v>19154.7</v>
      </c>
      <c r="Q171">
        <v>0.97</v>
      </c>
      <c r="R171">
        <v>0.97</v>
      </c>
      <c r="S171">
        <v>17.600000000000001</v>
      </c>
      <c r="T171">
        <v>1.4</v>
      </c>
      <c r="U171">
        <v>0.19</v>
      </c>
      <c r="V171">
        <v>2.5</v>
      </c>
      <c r="W171">
        <v>62.2</v>
      </c>
      <c r="X171">
        <v>0.03</v>
      </c>
      <c r="Y171">
        <v>17.7</v>
      </c>
      <c r="Z171">
        <v>4.3</v>
      </c>
      <c r="AA171">
        <v>22</v>
      </c>
      <c r="AB171">
        <v>27.1</v>
      </c>
      <c r="AC171">
        <v>2.5</v>
      </c>
      <c r="AD171">
        <v>0.36</v>
      </c>
      <c r="AE171">
        <v>2.6</v>
      </c>
      <c r="AF171">
        <v>81.599999999999994</v>
      </c>
      <c r="AG171">
        <v>0.04</v>
      </c>
      <c r="AH171">
        <v>27.2</v>
      </c>
      <c r="AI171">
        <v>5.0999999999999996</v>
      </c>
      <c r="AJ171">
        <v>32.299999999999997</v>
      </c>
      <c r="AK171">
        <v>115</v>
      </c>
      <c r="AL171">
        <v>6.9</v>
      </c>
      <c r="AM171">
        <v>0.96</v>
      </c>
      <c r="AN171">
        <v>9.4</v>
      </c>
      <c r="AO171">
        <v>446.5</v>
      </c>
      <c r="AP171">
        <v>0.06</v>
      </c>
      <c r="AQ171">
        <v>115.5</v>
      </c>
      <c r="AR171">
        <v>22.7</v>
      </c>
      <c r="AS171">
        <v>138.19999999999999</v>
      </c>
      <c r="AT171">
        <v>396.2</v>
      </c>
      <c r="AU171">
        <v>33</v>
      </c>
      <c r="AV171">
        <v>4.72</v>
      </c>
      <c r="AW171">
        <v>24.8</v>
      </c>
      <c r="AX171">
        <v>1231.4000000000001</v>
      </c>
      <c r="AY171">
        <v>0.23</v>
      </c>
      <c r="AZ171">
        <v>398.5</v>
      </c>
      <c r="BA171">
        <v>61.5</v>
      </c>
      <c r="BB171">
        <v>460</v>
      </c>
      <c r="BC171">
        <v>1610926</v>
      </c>
      <c r="BD171">
        <v>125</v>
      </c>
      <c r="BE171">
        <v>17.600000000000001</v>
      </c>
      <c r="BF171">
        <v>227792</v>
      </c>
      <c r="BG171">
        <v>5703.8</v>
      </c>
      <c r="BH171">
        <v>3.1</v>
      </c>
      <c r="BI171">
        <v>1619468.6</v>
      </c>
      <c r="BJ171">
        <v>398625.2</v>
      </c>
      <c r="BK171">
        <v>2018093.8</v>
      </c>
      <c r="BL171">
        <v>0</v>
      </c>
      <c r="BM171">
        <v>13.2</v>
      </c>
      <c r="BN171">
        <v>18.02</v>
      </c>
      <c r="BO171">
        <v>0</v>
      </c>
      <c r="BP171">
        <v>31.21</v>
      </c>
      <c r="BQ171">
        <v>14.22</v>
      </c>
      <c r="BR171">
        <v>19.79</v>
      </c>
      <c r="BS171">
        <v>0</v>
      </c>
      <c r="BT171">
        <v>34.01</v>
      </c>
      <c r="BU171">
        <v>93714600</v>
      </c>
      <c r="BV171">
        <v>66513080</v>
      </c>
      <c r="BW171">
        <v>2024988.2</v>
      </c>
      <c r="BX171">
        <v>549317</v>
      </c>
      <c r="BY171">
        <v>0</v>
      </c>
      <c r="BZ171">
        <v>10154327</v>
      </c>
      <c r="CA171">
        <v>890360.4</v>
      </c>
      <c r="CB171">
        <v>0</v>
      </c>
      <c r="CC171">
        <v>0</v>
      </c>
      <c r="CD171">
        <v>3669969.5</v>
      </c>
      <c r="CE171">
        <v>1619938.2</v>
      </c>
      <c r="CF171">
        <v>0</v>
      </c>
      <c r="CG171">
        <v>7074.6</v>
      </c>
      <c r="CH171">
        <v>0</v>
      </c>
      <c r="CI171">
        <v>614825.4</v>
      </c>
      <c r="CJ171">
        <v>11340396</v>
      </c>
      <c r="CK171">
        <v>289.7</v>
      </c>
      <c r="CL171">
        <v>0</v>
      </c>
      <c r="CM171">
        <v>0</v>
      </c>
      <c r="CN171">
        <v>21374248</v>
      </c>
      <c r="CO171">
        <v>41468868</v>
      </c>
      <c r="CP171">
        <v>0</v>
      </c>
      <c r="CQ171">
        <v>1369</v>
      </c>
      <c r="CR171">
        <v>107</v>
      </c>
      <c r="CS171">
        <v>0</v>
      </c>
      <c r="CT171">
        <v>604.9</v>
      </c>
      <c r="CU171">
        <v>0</v>
      </c>
      <c r="CV171">
        <v>0</v>
      </c>
      <c r="CW171">
        <v>2845.4</v>
      </c>
      <c r="CX171">
        <v>2366</v>
      </c>
      <c r="CY171">
        <v>0</v>
      </c>
      <c r="CZ171">
        <v>1962.3</v>
      </c>
      <c r="DA171">
        <v>0</v>
      </c>
      <c r="DB171">
        <v>197</v>
      </c>
      <c r="DC171">
        <v>1657</v>
      </c>
      <c r="DD171">
        <v>140.69999999999999</v>
      </c>
      <c r="DE171">
        <v>0</v>
      </c>
      <c r="DF171">
        <v>0</v>
      </c>
      <c r="DG171">
        <v>11308.6</v>
      </c>
      <c r="DH171">
        <v>0</v>
      </c>
      <c r="DI171">
        <v>11484.8</v>
      </c>
      <c r="DJ171">
        <v>6275.9</v>
      </c>
      <c r="DK171">
        <v>0</v>
      </c>
      <c r="DL171">
        <v>0</v>
      </c>
      <c r="DM171">
        <v>0</v>
      </c>
      <c r="DN171">
        <v>0.28000000000000003</v>
      </c>
      <c r="DO171">
        <v>0</v>
      </c>
      <c r="DP171">
        <v>0</v>
      </c>
      <c r="DQ171">
        <v>0</v>
      </c>
    </row>
    <row r="172" spans="1:121" hidden="1">
      <c r="A172" t="s">
        <v>557</v>
      </c>
      <c r="B172">
        <v>2040</v>
      </c>
      <c r="C172">
        <v>93076930</v>
      </c>
      <c r="D172">
        <v>4226895.5</v>
      </c>
      <c r="E172">
        <v>0</v>
      </c>
      <c r="F172">
        <v>1107362.3</v>
      </c>
      <c r="G172">
        <v>98411187</v>
      </c>
      <c r="H172">
        <v>89730320.5</v>
      </c>
      <c r="I172">
        <v>24393058.699999999</v>
      </c>
      <c r="J172" s="156">
        <v>85362500</v>
      </c>
      <c r="K172" s="168">
        <v>89054376</v>
      </c>
      <c r="L172">
        <v>3.5900000000000001E-2</v>
      </c>
      <c r="M172">
        <v>5.3999999999999999E-2</v>
      </c>
      <c r="N172">
        <v>0.183</v>
      </c>
      <c r="O172">
        <v>86560.1</v>
      </c>
      <c r="P172">
        <v>21016.5</v>
      </c>
      <c r="Q172">
        <v>0.98</v>
      </c>
      <c r="R172">
        <v>0.98</v>
      </c>
      <c r="S172">
        <v>11.9</v>
      </c>
      <c r="T172">
        <v>0.9</v>
      </c>
      <c r="U172">
        <v>0.13</v>
      </c>
      <c r="V172">
        <v>2</v>
      </c>
      <c r="W172">
        <v>43</v>
      </c>
      <c r="X172">
        <v>0.03</v>
      </c>
      <c r="Y172">
        <v>11.9</v>
      </c>
      <c r="Z172">
        <v>3.3</v>
      </c>
      <c r="AA172">
        <v>15.2</v>
      </c>
      <c r="AB172">
        <v>17.3</v>
      </c>
      <c r="AC172">
        <v>1.6</v>
      </c>
      <c r="AD172">
        <v>0.22</v>
      </c>
      <c r="AE172">
        <v>2</v>
      </c>
      <c r="AF172">
        <v>53.9</v>
      </c>
      <c r="AG172">
        <v>0.03</v>
      </c>
      <c r="AH172">
        <v>17.399999999999999</v>
      </c>
      <c r="AI172">
        <v>3.6</v>
      </c>
      <c r="AJ172">
        <v>21.1</v>
      </c>
      <c r="AK172">
        <v>130.1</v>
      </c>
      <c r="AL172">
        <v>8.1999999999999993</v>
      </c>
      <c r="AM172">
        <v>1.1299999999999999</v>
      </c>
      <c r="AN172">
        <v>11.2</v>
      </c>
      <c r="AO172">
        <v>498.4</v>
      </c>
      <c r="AP172">
        <v>0.08</v>
      </c>
      <c r="AQ172">
        <v>130.6</v>
      </c>
      <c r="AR172">
        <v>26</v>
      </c>
      <c r="AS172">
        <v>156.69999999999999</v>
      </c>
      <c r="AT172">
        <v>327</v>
      </c>
      <c r="AU172">
        <v>25.8</v>
      </c>
      <c r="AV172">
        <v>3.67</v>
      </c>
      <c r="AW172">
        <v>21.9</v>
      </c>
      <c r="AX172">
        <v>1069.4000000000001</v>
      </c>
      <c r="AY172">
        <v>0.18</v>
      </c>
      <c r="AZ172">
        <v>328.8</v>
      </c>
      <c r="BA172">
        <v>53.8</v>
      </c>
      <c r="BB172">
        <v>382.5</v>
      </c>
      <c r="BC172">
        <v>1170846.6000000001</v>
      </c>
      <c r="BD172">
        <v>89.8</v>
      </c>
      <c r="BE172">
        <v>12.7</v>
      </c>
      <c r="BF172">
        <v>197003.4</v>
      </c>
      <c r="BG172">
        <v>4247.3999999999996</v>
      </c>
      <c r="BH172">
        <v>2.9</v>
      </c>
      <c r="BI172">
        <v>1176981.2</v>
      </c>
      <c r="BJ172">
        <v>324362.40000000002</v>
      </c>
      <c r="BK172">
        <v>1501343.6</v>
      </c>
      <c r="BL172">
        <v>0</v>
      </c>
      <c r="BM172">
        <v>11.03</v>
      </c>
      <c r="BN172">
        <v>16.649999999999999</v>
      </c>
      <c r="BO172">
        <v>0</v>
      </c>
      <c r="BP172">
        <v>27.68</v>
      </c>
      <c r="BQ172">
        <v>12</v>
      </c>
      <c r="BR172">
        <v>18.59</v>
      </c>
      <c r="BS172">
        <v>0</v>
      </c>
      <c r="BT172">
        <v>30.59</v>
      </c>
      <c r="BU172">
        <v>101877880</v>
      </c>
      <c r="BV172">
        <v>74018130</v>
      </c>
      <c r="BW172">
        <v>3589109.5</v>
      </c>
      <c r="BX172">
        <v>529483</v>
      </c>
      <c r="BY172">
        <v>0</v>
      </c>
      <c r="BZ172">
        <v>10215908</v>
      </c>
      <c r="CA172">
        <v>643109.4</v>
      </c>
      <c r="CB172">
        <v>0</v>
      </c>
      <c r="CC172">
        <v>0</v>
      </c>
      <c r="CD172">
        <v>3595998</v>
      </c>
      <c r="CE172">
        <v>1224802.8</v>
      </c>
      <c r="CF172">
        <v>0</v>
      </c>
      <c r="CG172">
        <v>6581.7</v>
      </c>
      <c r="CH172">
        <v>0</v>
      </c>
      <c r="CI172">
        <v>568105.4</v>
      </c>
      <c r="CJ172">
        <v>11082539</v>
      </c>
      <c r="CK172">
        <v>112.1</v>
      </c>
      <c r="CL172">
        <v>0</v>
      </c>
      <c r="CM172">
        <v>0</v>
      </c>
      <c r="CN172">
        <v>24937406</v>
      </c>
      <c r="CO172">
        <v>45484724</v>
      </c>
      <c r="CP172">
        <v>0</v>
      </c>
      <c r="CQ172">
        <v>2781.2</v>
      </c>
      <c r="CR172">
        <v>107</v>
      </c>
      <c r="CS172">
        <v>0</v>
      </c>
      <c r="CT172">
        <v>604.9</v>
      </c>
      <c r="CU172">
        <v>0</v>
      </c>
      <c r="CV172">
        <v>0</v>
      </c>
      <c r="CW172">
        <v>2903.5</v>
      </c>
      <c r="CX172">
        <v>2366</v>
      </c>
      <c r="CY172">
        <v>0</v>
      </c>
      <c r="CZ172">
        <v>1939.8</v>
      </c>
      <c r="DA172">
        <v>0</v>
      </c>
      <c r="DB172">
        <v>197</v>
      </c>
      <c r="DC172">
        <v>1657</v>
      </c>
      <c r="DD172">
        <v>139.5</v>
      </c>
      <c r="DE172">
        <v>0</v>
      </c>
      <c r="DF172">
        <v>0</v>
      </c>
      <c r="DG172">
        <v>13989.8</v>
      </c>
      <c r="DH172">
        <v>0</v>
      </c>
      <c r="DI172">
        <v>12390.1</v>
      </c>
      <c r="DJ172">
        <v>10785.5</v>
      </c>
      <c r="DK172">
        <v>0</v>
      </c>
      <c r="DL172">
        <v>0</v>
      </c>
      <c r="DM172">
        <v>0</v>
      </c>
      <c r="DN172">
        <v>0.28000000000000003</v>
      </c>
      <c r="DO172">
        <v>0</v>
      </c>
      <c r="DP172">
        <v>0</v>
      </c>
      <c r="DQ172">
        <v>0</v>
      </c>
    </row>
    <row r="173" spans="1:121" hidden="1">
      <c r="A173" t="s">
        <v>557</v>
      </c>
      <c r="B173">
        <v>2045</v>
      </c>
      <c r="C173">
        <v>98639810</v>
      </c>
      <c r="D173">
        <v>6882839</v>
      </c>
      <c r="E173">
        <v>0</v>
      </c>
      <c r="F173">
        <v>1203463.8999999999</v>
      </c>
      <c r="G173">
        <v>106726114.59999999</v>
      </c>
      <c r="H173">
        <v>95093198.5</v>
      </c>
      <c r="I173">
        <v>25344523</v>
      </c>
      <c r="J173" s="156">
        <v>99620240</v>
      </c>
      <c r="K173" s="168">
        <v>95378040</v>
      </c>
      <c r="L173">
        <v>3.5900000000000001E-2</v>
      </c>
      <c r="M173">
        <v>5.3999999999999999E-2</v>
      </c>
      <c r="N173">
        <v>0.183</v>
      </c>
      <c r="O173">
        <v>87251.8</v>
      </c>
      <c r="P173">
        <v>22541.5</v>
      </c>
      <c r="Q173">
        <v>0.97</v>
      </c>
      <c r="R173">
        <v>0.97</v>
      </c>
      <c r="S173">
        <v>15.8</v>
      </c>
      <c r="T173">
        <v>1.1000000000000001</v>
      </c>
      <c r="U173">
        <v>0.16</v>
      </c>
      <c r="V173">
        <v>1.4</v>
      </c>
      <c r="W173">
        <v>56.4</v>
      </c>
      <c r="X173">
        <v>0.01</v>
      </c>
      <c r="Y173">
        <v>15.8</v>
      </c>
      <c r="Z173">
        <v>3.1</v>
      </c>
      <c r="AA173">
        <v>18.899999999999999</v>
      </c>
      <c r="AB173">
        <v>21.6</v>
      </c>
      <c r="AC173">
        <v>1.8</v>
      </c>
      <c r="AD173">
        <v>0.26</v>
      </c>
      <c r="AE173">
        <v>1.5</v>
      </c>
      <c r="AF173">
        <v>68</v>
      </c>
      <c r="AG173">
        <v>0.01</v>
      </c>
      <c r="AH173">
        <v>21.7</v>
      </c>
      <c r="AI173">
        <v>3.6</v>
      </c>
      <c r="AJ173">
        <v>25.3</v>
      </c>
      <c r="AK173">
        <v>128.1</v>
      </c>
      <c r="AL173">
        <v>6.9</v>
      </c>
      <c r="AM173">
        <v>0.94</v>
      </c>
      <c r="AN173">
        <v>12.2</v>
      </c>
      <c r="AO173">
        <v>528.79999999999995</v>
      </c>
      <c r="AP173">
        <v>0.09</v>
      </c>
      <c r="AQ173">
        <v>128.6</v>
      </c>
      <c r="AR173">
        <v>28</v>
      </c>
      <c r="AS173">
        <v>156.6</v>
      </c>
      <c r="AT173">
        <v>315</v>
      </c>
      <c r="AU173">
        <v>22.2</v>
      </c>
      <c r="AV173">
        <v>3.13</v>
      </c>
      <c r="AW173">
        <v>23.4</v>
      </c>
      <c r="AX173">
        <v>1115.3</v>
      </c>
      <c r="AY173">
        <v>0.17</v>
      </c>
      <c r="AZ173">
        <v>316.60000000000002</v>
      </c>
      <c r="BA173">
        <v>56.7</v>
      </c>
      <c r="BB173">
        <v>373.3</v>
      </c>
      <c r="BC173">
        <v>1563850.3</v>
      </c>
      <c r="BD173">
        <v>112.8</v>
      </c>
      <c r="BE173">
        <v>15.8</v>
      </c>
      <c r="BF173">
        <v>140924.9</v>
      </c>
      <c r="BG173">
        <v>5588.2</v>
      </c>
      <c r="BH173">
        <v>1</v>
      </c>
      <c r="BI173">
        <v>1571528.5</v>
      </c>
      <c r="BJ173">
        <v>307734.59999999998</v>
      </c>
      <c r="BK173">
        <v>1879263</v>
      </c>
      <c r="BL173">
        <v>0</v>
      </c>
      <c r="BM173">
        <v>11.1</v>
      </c>
      <c r="BN173">
        <v>16.47</v>
      </c>
      <c r="BO173">
        <v>0</v>
      </c>
      <c r="BP173">
        <v>27.58</v>
      </c>
      <c r="BQ173">
        <v>12.25</v>
      </c>
      <c r="BR173">
        <v>18.82</v>
      </c>
      <c r="BS173">
        <v>0</v>
      </c>
      <c r="BT173">
        <v>31.07</v>
      </c>
      <c r="BU173">
        <v>102193650</v>
      </c>
      <c r="BV173">
        <v>81381590</v>
      </c>
      <c r="BW173">
        <v>5851305</v>
      </c>
      <c r="BX173">
        <v>531693.30000000005</v>
      </c>
      <c r="BY173">
        <v>0</v>
      </c>
      <c r="BZ173">
        <v>10295806</v>
      </c>
      <c r="CA173">
        <v>786025.2</v>
      </c>
      <c r="CB173">
        <v>0</v>
      </c>
      <c r="CC173">
        <v>0</v>
      </c>
      <c r="CD173">
        <v>3549225.5</v>
      </c>
      <c r="CE173">
        <v>1823980.2</v>
      </c>
      <c r="CF173">
        <v>0</v>
      </c>
      <c r="CG173">
        <v>96.5</v>
      </c>
      <c r="CH173">
        <v>0</v>
      </c>
      <c r="CI173">
        <v>568956.80000000005</v>
      </c>
      <c r="CJ173">
        <v>954196.8</v>
      </c>
      <c r="CK173">
        <v>0</v>
      </c>
      <c r="CL173">
        <v>0</v>
      </c>
      <c r="CM173">
        <v>0</v>
      </c>
      <c r="CN173">
        <v>29477020</v>
      </c>
      <c r="CO173">
        <v>48355344</v>
      </c>
      <c r="CP173">
        <v>0</v>
      </c>
      <c r="CQ173">
        <v>4419.8</v>
      </c>
      <c r="CR173">
        <v>107</v>
      </c>
      <c r="CS173">
        <v>0</v>
      </c>
      <c r="CT173">
        <v>604.9</v>
      </c>
      <c r="CU173">
        <v>0</v>
      </c>
      <c r="CV173">
        <v>0</v>
      </c>
      <c r="CW173">
        <v>2961.7</v>
      </c>
      <c r="CX173">
        <v>2206</v>
      </c>
      <c r="CY173">
        <v>0</v>
      </c>
      <c r="CZ173">
        <v>1939.8</v>
      </c>
      <c r="DA173">
        <v>0</v>
      </c>
      <c r="DB173">
        <v>197</v>
      </c>
      <c r="DC173">
        <v>142.19999999999999</v>
      </c>
      <c r="DD173">
        <v>134.5</v>
      </c>
      <c r="DE173">
        <v>0</v>
      </c>
      <c r="DF173">
        <v>0</v>
      </c>
      <c r="DG173">
        <v>16307.7</v>
      </c>
      <c r="DH173">
        <v>0</v>
      </c>
      <c r="DI173">
        <v>12903.1</v>
      </c>
      <c r="DJ173">
        <v>18080.099999999999</v>
      </c>
      <c r="DK173">
        <v>0</v>
      </c>
      <c r="DL173">
        <v>0</v>
      </c>
      <c r="DM173">
        <v>0</v>
      </c>
      <c r="DN173">
        <v>0.28000000000000003</v>
      </c>
      <c r="DO173">
        <v>0</v>
      </c>
      <c r="DP173">
        <v>0</v>
      </c>
      <c r="DQ173">
        <v>0</v>
      </c>
    </row>
    <row r="174" spans="1:121" hidden="1">
      <c r="A174" t="s">
        <v>557</v>
      </c>
      <c r="B174">
        <v>2050</v>
      </c>
      <c r="C174">
        <v>103736824</v>
      </c>
      <c r="D174">
        <v>7220572</v>
      </c>
      <c r="E174">
        <v>0</v>
      </c>
      <c r="F174">
        <v>1229364.8</v>
      </c>
      <c r="G174">
        <v>112186757.8</v>
      </c>
      <c r="H174">
        <v>100006888</v>
      </c>
      <c r="I174">
        <v>20059683.800000001</v>
      </c>
      <c r="J174" s="156">
        <v>96601290</v>
      </c>
      <c r="K174" s="168">
        <v>96853960</v>
      </c>
      <c r="L174">
        <v>3.5900000000000001E-2</v>
      </c>
      <c r="M174">
        <v>5.3999999999999999E-2</v>
      </c>
      <c r="N174">
        <v>0.183</v>
      </c>
      <c r="O174">
        <v>86468.76</v>
      </c>
      <c r="P174">
        <v>23787.200000000001</v>
      </c>
      <c r="Q174">
        <v>0.97</v>
      </c>
      <c r="R174">
        <v>0.97</v>
      </c>
      <c r="S174">
        <v>14.4</v>
      </c>
      <c r="T174">
        <v>0.9</v>
      </c>
      <c r="U174">
        <v>0.13</v>
      </c>
      <c r="V174">
        <v>1.2</v>
      </c>
      <c r="W174">
        <v>55.5</v>
      </c>
      <c r="X174">
        <v>0.01</v>
      </c>
      <c r="Y174">
        <v>14.5</v>
      </c>
      <c r="Z174">
        <v>2.9</v>
      </c>
      <c r="AA174">
        <v>17.399999999999999</v>
      </c>
      <c r="AB174">
        <v>17.600000000000001</v>
      </c>
      <c r="AC174">
        <v>1.3</v>
      </c>
      <c r="AD174">
        <v>0.18</v>
      </c>
      <c r="AE174">
        <v>1.3</v>
      </c>
      <c r="AF174">
        <v>62.1</v>
      </c>
      <c r="AG174">
        <v>0.01</v>
      </c>
      <c r="AH174">
        <v>17.7</v>
      </c>
      <c r="AI174">
        <v>3.2</v>
      </c>
      <c r="AJ174">
        <v>20.9</v>
      </c>
      <c r="AK174">
        <v>128.30000000000001</v>
      </c>
      <c r="AL174">
        <v>6.3</v>
      </c>
      <c r="AM174">
        <v>0.84</v>
      </c>
      <c r="AN174">
        <v>13.4</v>
      </c>
      <c r="AO174">
        <v>552.70000000000005</v>
      </c>
      <c r="AP174">
        <v>0.1</v>
      </c>
      <c r="AQ174">
        <v>128.69999999999999</v>
      </c>
      <c r="AR174">
        <v>29.9</v>
      </c>
      <c r="AS174">
        <v>158.6</v>
      </c>
      <c r="AT174">
        <v>291.2</v>
      </c>
      <c r="AU174">
        <v>18.7</v>
      </c>
      <c r="AV174">
        <v>2.6</v>
      </c>
      <c r="AW174">
        <v>23</v>
      </c>
      <c r="AX174">
        <v>1090.9000000000001</v>
      </c>
      <c r="AY174">
        <v>0.15</v>
      </c>
      <c r="AZ174">
        <v>292.39999999999998</v>
      </c>
      <c r="BA174">
        <v>55.5</v>
      </c>
      <c r="BB174">
        <v>347.9</v>
      </c>
      <c r="BC174">
        <v>1572688.5</v>
      </c>
      <c r="BD174">
        <v>99</v>
      </c>
      <c r="BE174">
        <v>13.7</v>
      </c>
      <c r="BF174">
        <v>135985.60000000001</v>
      </c>
      <c r="BG174">
        <v>6043.7</v>
      </c>
      <c r="BH174">
        <v>0.8</v>
      </c>
      <c r="BI174">
        <v>1579370.7</v>
      </c>
      <c r="BJ174">
        <v>316302.2</v>
      </c>
      <c r="BK174">
        <v>1895672.9</v>
      </c>
      <c r="BL174">
        <v>0</v>
      </c>
      <c r="BM174">
        <v>10.38</v>
      </c>
      <c r="BN174">
        <v>16.399999999999999</v>
      </c>
      <c r="BO174">
        <v>0</v>
      </c>
      <c r="BP174">
        <v>26.77</v>
      </c>
      <c r="BQ174">
        <v>11.47</v>
      </c>
      <c r="BR174">
        <v>18.72</v>
      </c>
      <c r="BS174">
        <v>0</v>
      </c>
      <c r="BT174">
        <v>30.19</v>
      </c>
      <c r="BU174">
        <v>112131220</v>
      </c>
      <c r="BV174">
        <v>92127070</v>
      </c>
      <c r="BW174">
        <v>6162285</v>
      </c>
      <c r="BX174">
        <v>277507.59999999998</v>
      </c>
      <c r="BY174">
        <v>0</v>
      </c>
      <c r="BZ174">
        <v>10151417</v>
      </c>
      <c r="CA174">
        <v>658653.30000000005</v>
      </c>
      <c r="CB174">
        <v>0</v>
      </c>
      <c r="CC174">
        <v>0</v>
      </c>
      <c r="CD174">
        <v>3538222</v>
      </c>
      <c r="CE174">
        <v>2207880.2000000002</v>
      </c>
      <c r="CF174">
        <v>0</v>
      </c>
      <c r="CG174">
        <v>59.5</v>
      </c>
      <c r="CH174">
        <v>0</v>
      </c>
      <c r="CI174">
        <v>546330.19999999995</v>
      </c>
      <c r="CJ174">
        <v>0</v>
      </c>
      <c r="CK174">
        <v>0</v>
      </c>
      <c r="CL174">
        <v>0</v>
      </c>
      <c r="CM174">
        <v>0</v>
      </c>
      <c r="CN174">
        <v>33866484</v>
      </c>
      <c r="CO174">
        <v>54722370</v>
      </c>
      <c r="CP174">
        <v>0</v>
      </c>
      <c r="CQ174">
        <v>4523.7</v>
      </c>
      <c r="CR174">
        <v>74</v>
      </c>
      <c r="CS174">
        <v>0</v>
      </c>
      <c r="CT174">
        <v>585.4</v>
      </c>
      <c r="CU174">
        <v>0</v>
      </c>
      <c r="CV174">
        <v>0</v>
      </c>
      <c r="CW174">
        <v>3056.6</v>
      </c>
      <c r="CX174">
        <v>2155</v>
      </c>
      <c r="CY174">
        <v>0</v>
      </c>
      <c r="CZ174">
        <v>2838.1</v>
      </c>
      <c r="DA174">
        <v>0</v>
      </c>
      <c r="DB174">
        <v>197</v>
      </c>
      <c r="DC174">
        <v>0</v>
      </c>
      <c r="DD174">
        <v>95.9</v>
      </c>
      <c r="DE174">
        <v>0</v>
      </c>
      <c r="DF174">
        <v>0</v>
      </c>
      <c r="DG174">
        <v>19262.900000000001</v>
      </c>
      <c r="DH174">
        <v>0</v>
      </c>
      <c r="DI174">
        <v>14795.6</v>
      </c>
      <c r="DJ174">
        <v>17693.900000000001</v>
      </c>
      <c r="DK174">
        <v>0</v>
      </c>
      <c r="DL174">
        <v>0</v>
      </c>
      <c r="DM174">
        <v>0</v>
      </c>
      <c r="DN174">
        <v>0.28000000000000003</v>
      </c>
      <c r="DO174">
        <v>0</v>
      </c>
      <c r="DP174">
        <v>0</v>
      </c>
      <c r="DQ174">
        <v>0</v>
      </c>
    </row>
    <row r="175" spans="1:121" hidden="1">
      <c r="A175" t="s">
        <v>559</v>
      </c>
      <c r="B175">
        <v>2024</v>
      </c>
      <c r="C175">
        <v>90564100</v>
      </c>
      <c r="D175">
        <v>1577.8</v>
      </c>
      <c r="E175">
        <v>678276.8</v>
      </c>
      <c r="F175">
        <v>1519974</v>
      </c>
      <c r="G175">
        <v>92763928.200000003</v>
      </c>
      <c r="H175">
        <v>87307471.5</v>
      </c>
      <c r="I175">
        <v>84421170.299999997</v>
      </c>
      <c r="J175" s="156">
        <v>88500260</v>
      </c>
      <c r="K175" s="168">
        <v>82016380</v>
      </c>
      <c r="L175">
        <v>3.5900000000000001E-2</v>
      </c>
      <c r="M175">
        <v>5.3999999999999999E-2</v>
      </c>
      <c r="N175">
        <v>0.1739</v>
      </c>
      <c r="O175">
        <v>13569.53</v>
      </c>
      <c r="P175">
        <v>21983.599999999999</v>
      </c>
      <c r="Q175">
        <v>0.24</v>
      </c>
      <c r="R175">
        <v>0.42</v>
      </c>
      <c r="S175">
        <v>758.4</v>
      </c>
      <c r="T175">
        <v>85.3</v>
      </c>
      <c r="U175">
        <v>12.39</v>
      </c>
      <c r="V175">
        <v>26.2</v>
      </c>
      <c r="W175">
        <v>1720.2</v>
      </c>
      <c r="X175">
        <v>0.4</v>
      </c>
      <c r="Y175">
        <v>764.3</v>
      </c>
      <c r="Z175">
        <v>77.599999999999994</v>
      </c>
      <c r="AA175">
        <v>841.9</v>
      </c>
      <c r="AB175">
        <v>597.4</v>
      </c>
      <c r="AC175">
        <v>66.7</v>
      </c>
      <c r="AD175">
        <v>9.69</v>
      </c>
      <c r="AE175">
        <v>21.3</v>
      </c>
      <c r="AF175">
        <v>1369.6</v>
      </c>
      <c r="AG175">
        <v>0.32</v>
      </c>
      <c r="AH175">
        <v>602</v>
      </c>
      <c r="AI175">
        <v>62.2</v>
      </c>
      <c r="AJ175">
        <v>664.2</v>
      </c>
      <c r="AK175">
        <v>343.7</v>
      </c>
      <c r="AL175">
        <v>27.7</v>
      </c>
      <c r="AM175">
        <v>3.96</v>
      </c>
      <c r="AN175">
        <v>21.7</v>
      </c>
      <c r="AO175">
        <v>1097.3</v>
      </c>
      <c r="AP175">
        <v>0.18</v>
      </c>
      <c r="AQ175">
        <v>345.6</v>
      </c>
      <c r="AR175">
        <v>54.5</v>
      </c>
      <c r="AS175">
        <v>400</v>
      </c>
      <c r="AT175">
        <v>800.3</v>
      </c>
      <c r="AU175">
        <v>67.3</v>
      </c>
      <c r="AV175">
        <v>9.74</v>
      </c>
      <c r="AW175">
        <v>49.4</v>
      </c>
      <c r="AX175">
        <v>2376.4</v>
      </c>
      <c r="AY175">
        <v>0.49</v>
      </c>
      <c r="AZ175">
        <v>804.9</v>
      </c>
      <c r="BA175">
        <v>120.3</v>
      </c>
      <c r="BB175">
        <v>925.3</v>
      </c>
      <c r="BC175">
        <v>64984705.600000001</v>
      </c>
      <c r="BD175">
        <v>7311</v>
      </c>
      <c r="BE175">
        <v>1061.9000000000001</v>
      </c>
      <c r="BF175">
        <v>2247755.4</v>
      </c>
      <c r="BG175">
        <v>147355.9</v>
      </c>
      <c r="BH175">
        <v>34.1</v>
      </c>
      <c r="BI175">
        <v>65492469.600000001</v>
      </c>
      <c r="BJ175">
        <v>6648280.7000000002</v>
      </c>
      <c r="BK175">
        <v>72140750.299999997</v>
      </c>
      <c r="BL175">
        <v>0</v>
      </c>
      <c r="BM175">
        <v>28.51</v>
      </c>
      <c r="BN175">
        <v>3.07</v>
      </c>
      <c r="BO175">
        <v>0</v>
      </c>
      <c r="BP175">
        <v>31.58</v>
      </c>
      <c r="BQ175">
        <v>30.35</v>
      </c>
      <c r="BR175">
        <v>3.37</v>
      </c>
      <c r="BS175">
        <v>0</v>
      </c>
      <c r="BT175">
        <v>33.72</v>
      </c>
      <c r="BU175">
        <v>86253656</v>
      </c>
      <c r="BV175">
        <v>8342758.5</v>
      </c>
      <c r="BW175">
        <v>1355.5</v>
      </c>
      <c r="BX175">
        <v>61790.7</v>
      </c>
      <c r="BY175">
        <v>0</v>
      </c>
      <c r="BZ175">
        <v>0</v>
      </c>
      <c r="CA175">
        <v>61732136</v>
      </c>
      <c r="CB175">
        <v>0</v>
      </c>
      <c r="CC175">
        <v>0</v>
      </c>
      <c r="CD175">
        <v>323801.8</v>
      </c>
      <c r="CE175">
        <v>4171185.2</v>
      </c>
      <c r="CF175">
        <v>0</v>
      </c>
      <c r="CG175">
        <v>65555.600000000006</v>
      </c>
      <c r="CH175">
        <v>0</v>
      </c>
      <c r="CI175">
        <v>1391479.4</v>
      </c>
      <c r="CJ175">
        <v>9936318</v>
      </c>
      <c r="CK175">
        <v>4764.7</v>
      </c>
      <c r="CL175">
        <v>546320.69999999995</v>
      </c>
      <c r="CM175">
        <v>0</v>
      </c>
      <c r="CN175">
        <v>173294.9</v>
      </c>
      <c r="CO175">
        <v>7845661.5</v>
      </c>
      <c r="CP175">
        <v>0</v>
      </c>
      <c r="CQ175">
        <v>2.2000000000000002</v>
      </c>
      <c r="CR175">
        <v>14.1</v>
      </c>
      <c r="CS175">
        <v>0</v>
      </c>
      <c r="CT175">
        <v>10129.200000000001</v>
      </c>
      <c r="CU175">
        <v>0</v>
      </c>
      <c r="CV175">
        <v>0</v>
      </c>
      <c r="CW175">
        <v>217.8</v>
      </c>
      <c r="CX175">
        <v>1812.2</v>
      </c>
      <c r="CY175">
        <v>0</v>
      </c>
      <c r="CZ175">
        <v>3491.5</v>
      </c>
      <c r="DA175">
        <v>0</v>
      </c>
      <c r="DB175">
        <v>548.5</v>
      </c>
      <c r="DC175">
        <v>1247</v>
      </c>
      <c r="DD175">
        <v>928.2</v>
      </c>
      <c r="DE175">
        <v>657</v>
      </c>
      <c r="DF175">
        <v>0</v>
      </c>
      <c r="DG175">
        <v>78</v>
      </c>
      <c r="DH175">
        <v>0</v>
      </c>
      <c r="DI175">
        <v>2227.8000000000002</v>
      </c>
      <c r="DJ175">
        <v>4.4000000000000004</v>
      </c>
      <c r="DK175">
        <v>6570</v>
      </c>
      <c r="DL175">
        <v>0</v>
      </c>
      <c r="DM175">
        <v>0</v>
      </c>
      <c r="DN175">
        <v>0.1</v>
      </c>
      <c r="DO175">
        <v>0</v>
      </c>
      <c r="DP175">
        <v>0</v>
      </c>
      <c r="DQ175">
        <v>0</v>
      </c>
    </row>
    <row r="176" spans="1:121" hidden="1">
      <c r="A176" t="s">
        <v>559</v>
      </c>
      <c r="B176">
        <v>2026</v>
      </c>
      <c r="C176">
        <v>92354790</v>
      </c>
      <c r="D176">
        <v>7191.3</v>
      </c>
      <c r="E176">
        <v>682359.2</v>
      </c>
      <c r="F176">
        <v>1692944.2</v>
      </c>
      <c r="G176">
        <v>94737287.099999994</v>
      </c>
      <c r="H176">
        <v>89033739.5</v>
      </c>
      <c r="I176">
        <v>84623777</v>
      </c>
      <c r="J176" s="156">
        <v>100320910</v>
      </c>
      <c r="K176" s="168">
        <v>86843430</v>
      </c>
      <c r="L176">
        <v>3.5900000000000001E-2</v>
      </c>
      <c r="M176">
        <v>5.3999999999999999E-2</v>
      </c>
      <c r="N176">
        <v>0.17380000000000001</v>
      </c>
      <c r="O176">
        <v>45824.57</v>
      </c>
      <c r="P176">
        <v>22412.3</v>
      </c>
      <c r="Q176">
        <v>0.27</v>
      </c>
      <c r="R176">
        <v>0.5</v>
      </c>
      <c r="S176">
        <v>725.5</v>
      </c>
      <c r="T176">
        <v>81.7</v>
      </c>
      <c r="U176">
        <v>11.86</v>
      </c>
      <c r="V176">
        <v>25.1</v>
      </c>
      <c r="W176">
        <v>1643.6</v>
      </c>
      <c r="X176">
        <v>0.38</v>
      </c>
      <c r="Y176">
        <v>731.2</v>
      </c>
      <c r="Z176">
        <v>74.2</v>
      </c>
      <c r="AA176">
        <v>805.4</v>
      </c>
      <c r="AB176">
        <v>513.29999999999995</v>
      </c>
      <c r="AC176">
        <v>57.5</v>
      </c>
      <c r="AD176">
        <v>8.34</v>
      </c>
      <c r="AE176">
        <v>18.399999999999999</v>
      </c>
      <c r="AF176">
        <v>1174.0999999999999</v>
      </c>
      <c r="AG176">
        <v>0.28000000000000003</v>
      </c>
      <c r="AH176">
        <v>517.29999999999995</v>
      </c>
      <c r="AI176">
        <v>53.4</v>
      </c>
      <c r="AJ176">
        <v>570.70000000000005</v>
      </c>
      <c r="AK176">
        <v>243.2</v>
      </c>
      <c r="AL176">
        <v>16.899999999999999</v>
      </c>
      <c r="AM176">
        <v>2.37</v>
      </c>
      <c r="AN176">
        <v>17.8</v>
      </c>
      <c r="AO176">
        <v>867.1</v>
      </c>
      <c r="AP176">
        <v>0.13</v>
      </c>
      <c r="AQ176">
        <v>244.4</v>
      </c>
      <c r="AR176">
        <v>43.7</v>
      </c>
      <c r="AS176">
        <v>288.10000000000002</v>
      </c>
      <c r="AT176">
        <v>734.8</v>
      </c>
      <c r="AU176">
        <v>61.6</v>
      </c>
      <c r="AV176">
        <v>8.86</v>
      </c>
      <c r="AW176">
        <v>45</v>
      </c>
      <c r="AX176">
        <v>2232.6</v>
      </c>
      <c r="AY176">
        <v>0.42</v>
      </c>
      <c r="AZ176">
        <v>739.1</v>
      </c>
      <c r="BA176">
        <v>111.7</v>
      </c>
      <c r="BB176">
        <v>850.8</v>
      </c>
      <c r="BC176">
        <v>58504782.200000003</v>
      </c>
      <c r="BD176">
        <v>6588.4</v>
      </c>
      <c r="BE176">
        <v>957</v>
      </c>
      <c r="BF176">
        <v>2026561.5</v>
      </c>
      <c r="BG176">
        <v>132482.70000000001</v>
      </c>
      <c r="BH176">
        <v>30.9</v>
      </c>
      <c r="BI176">
        <v>58962374.799999997</v>
      </c>
      <c r="BJ176">
        <v>5982992.4000000004</v>
      </c>
      <c r="BK176">
        <v>64945367.200000003</v>
      </c>
      <c r="BL176">
        <v>0</v>
      </c>
      <c r="BM176">
        <v>25.86</v>
      </c>
      <c r="BN176">
        <v>9.81</v>
      </c>
      <c r="BO176">
        <v>0</v>
      </c>
      <c r="BP176">
        <v>35.68</v>
      </c>
      <c r="BQ176">
        <v>27.56</v>
      </c>
      <c r="BR176">
        <v>10.77</v>
      </c>
      <c r="BS176">
        <v>0</v>
      </c>
      <c r="BT176">
        <v>38.340000000000003</v>
      </c>
      <c r="BU176">
        <v>81221304</v>
      </c>
      <c r="BV176">
        <v>10113510</v>
      </c>
      <c r="BW176">
        <v>6091.6</v>
      </c>
      <c r="BX176">
        <v>58696.4</v>
      </c>
      <c r="BY176">
        <v>0</v>
      </c>
      <c r="BZ176">
        <v>0</v>
      </c>
      <c r="CA176">
        <v>55548628</v>
      </c>
      <c r="CB176">
        <v>0</v>
      </c>
      <c r="CC176">
        <v>0</v>
      </c>
      <c r="CD176">
        <v>407650.4</v>
      </c>
      <c r="CE176">
        <v>3622262</v>
      </c>
      <c r="CF176">
        <v>0</v>
      </c>
      <c r="CG176">
        <v>51738.5</v>
      </c>
      <c r="CH176">
        <v>0</v>
      </c>
      <c r="CI176">
        <v>1340362.8</v>
      </c>
      <c r="CJ176">
        <v>9933224</v>
      </c>
      <c r="CK176">
        <v>4279</v>
      </c>
      <c r="CL176">
        <v>542513.19999999995</v>
      </c>
      <c r="CM176">
        <v>0</v>
      </c>
      <c r="CN176">
        <v>180408.6</v>
      </c>
      <c r="CO176">
        <v>9525451</v>
      </c>
      <c r="CP176">
        <v>0</v>
      </c>
      <c r="CQ176">
        <v>5.9</v>
      </c>
      <c r="CR176">
        <v>14.1</v>
      </c>
      <c r="CS176">
        <v>0</v>
      </c>
      <c r="CT176">
        <v>10129.200000000001</v>
      </c>
      <c r="CU176">
        <v>0</v>
      </c>
      <c r="CV176">
        <v>0</v>
      </c>
      <c r="CW176">
        <v>274.60000000000002</v>
      </c>
      <c r="CX176">
        <v>1812.2</v>
      </c>
      <c r="CY176">
        <v>0</v>
      </c>
      <c r="CZ176">
        <v>3296.2</v>
      </c>
      <c r="DA176">
        <v>0</v>
      </c>
      <c r="DB176">
        <v>548.5</v>
      </c>
      <c r="DC176">
        <v>1247</v>
      </c>
      <c r="DD176">
        <v>694.4</v>
      </c>
      <c r="DE176">
        <v>657</v>
      </c>
      <c r="DF176">
        <v>0</v>
      </c>
      <c r="DG176">
        <v>82.1</v>
      </c>
      <c r="DH176">
        <v>0</v>
      </c>
      <c r="DI176">
        <v>2660.1</v>
      </c>
      <c r="DJ176">
        <v>19.100000000000001</v>
      </c>
      <c r="DK176">
        <v>6570</v>
      </c>
      <c r="DL176">
        <v>0</v>
      </c>
      <c r="DM176">
        <v>0</v>
      </c>
      <c r="DN176">
        <v>0.1</v>
      </c>
      <c r="DO176">
        <v>0</v>
      </c>
      <c r="DP176">
        <v>0</v>
      </c>
      <c r="DQ176">
        <v>0</v>
      </c>
    </row>
    <row r="177" spans="1:121" hidden="1">
      <c r="A177" t="s">
        <v>559</v>
      </c>
      <c r="B177">
        <v>2028</v>
      </c>
      <c r="C177">
        <v>94582500</v>
      </c>
      <c r="D177">
        <v>358175</v>
      </c>
      <c r="E177">
        <v>1144145</v>
      </c>
      <c r="F177">
        <v>2279023.4</v>
      </c>
      <c r="G177">
        <v>98363841.400000006</v>
      </c>
      <c r="H177">
        <v>91181322.599999994</v>
      </c>
      <c r="I177">
        <v>64095925.600000001</v>
      </c>
      <c r="J177" s="156">
        <v>134138060</v>
      </c>
      <c r="K177" s="168">
        <v>119228010</v>
      </c>
      <c r="L177">
        <v>3.5900000000000001E-2</v>
      </c>
      <c r="M177">
        <v>5.3999999999999999E-2</v>
      </c>
      <c r="N177">
        <v>0.17380000000000001</v>
      </c>
      <c r="O177">
        <v>57808.84</v>
      </c>
      <c r="P177">
        <v>22851.1</v>
      </c>
      <c r="Q177">
        <v>0.55000000000000004</v>
      </c>
      <c r="R177">
        <v>0.69</v>
      </c>
      <c r="S177">
        <v>438.9</v>
      </c>
      <c r="T177">
        <v>49.4</v>
      </c>
      <c r="U177">
        <v>7.17</v>
      </c>
      <c r="V177">
        <v>15.6</v>
      </c>
      <c r="W177">
        <v>996.3</v>
      </c>
      <c r="X177">
        <v>0.24</v>
      </c>
      <c r="Y177">
        <v>442.4</v>
      </c>
      <c r="Z177">
        <v>45.3</v>
      </c>
      <c r="AA177">
        <v>487.7</v>
      </c>
      <c r="AB177">
        <v>309.39999999999998</v>
      </c>
      <c r="AC177">
        <v>34.5</v>
      </c>
      <c r="AD177">
        <v>5.01</v>
      </c>
      <c r="AE177">
        <v>11.5</v>
      </c>
      <c r="AF177">
        <v>711.6</v>
      </c>
      <c r="AG177">
        <v>0.18</v>
      </c>
      <c r="AH177">
        <v>311.8</v>
      </c>
      <c r="AI177">
        <v>32.799999999999997</v>
      </c>
      <c r="AJ177">
        <v>344.6</v>
      </c>
      <c r="AK177">
        <v>152.5</v>
      </c>
      <c r="AL177">
        <v>5.8</v>
      </c>
      <c r="AM177">
        <v>0.74</v>
      </c>
      <c r="AN177">
        <v>15.5</v>
      </c>
      <c r="AO177">
        <v>700.7</v>
      </c>
      <c r="AP177">
        <v>7.0000000000000007E-2</v>
      </c>
      <c r="AQ177">
        <v>152.9</v>
      </c>
      <c r="AR177">
        <v>36.4</v>
      </c>
      <c r="AS177">
        <v>189.3</v>
      </c>
      <c r="AT177">
        <v>560.4</v>
      </c>
      <c r="AU177">
        <v>44.7</v>
      </c>
      <c r="AV177">
        <v>6.41</v>
      </c>
      <c r="AW177">
        <v>37.1</v>
      </c>
      <c r="AX177">
        <v>1774.9</v>
      </c>
      <c r="AY177">
        <v>0.34</v>
      </c>
      <c r="AZ177">
        <v>563.5</v>
      </c>
      <c r="BA177">
        <v>90.1</v>
      </c>
      <c r="BB177">
        <v>653.6</v>
      </c>
      <c r="BC177">
        <v>36258298.600000001</v>
      </c>
      <c r="BD177">
        <v>4080.8</v>
      </c>
      <c r="BE177">
        <v>592.70000000000005</v>
      </c>
      <c r="BF177">
        <v>1286359.8999999999</v>
      </c>
      <c r="BG177">
        <v>82253.5</v>
      </c>
      <c r="BH177">
        <v>19.8</v>
      </c>
      <c r="BI177">
        <v>36541725</v>
      </c>
      <c r="BJ177">
        <v>3742922.5</v>
      </c>
      <c r="BK177">
        <v>40284647.600000001</v>
      </c>
      <c r="BL177">
        <v>0</v>
      </c>
      <c r="BM177">
        <v>19.72</v>
      </c>
      <c r="BN177">
        <v>11.11</v>
      </c>
      <c r="BO177">
        <v>0</v>
      </c>
      <c r="BP177">
        <v>30.83</v>
      </c>
      <c r="BQ177">
        <v>21.21</v>
      </c>
      <c r="BR177">
        <v>12.29</v>
      </c>
      <c r="BS177">
        <v>0</v>
      </c>
      <c r="BT177">
        <v>33.5</v>
      </c>
      <c r="BU177">
        <v>83437420</v>
      </c>
      <c r="BV177">
        <v>34267916</v>
      </c>
      <c r="BW177">
        <v>309752.40000000002</v>
      </c>
      <c r="BX177">
        <v>49165.599999999999</v>
      </c>
      <c r="BY177">
        <v>0</v>
      </c>
      <c r="BZ177">
        <v>0</v>
      </c>
      <c r="CA177">
        <v>34871484</v>
      </c>
      <c r="CB177">
        <v>0</v>
      </c>
      <c r="CC177">
        <v>0</v>
      </c>
      <c r="CD177">
        <v>571742.30000000005</v>
      </c>
      <c r="CE177">
        <v>2339616.5</v>
      </c>
      <c r="CF177">
        <v>0</v>
      </c>
      <c r="CG177">
        <v>23478.9</v>
      </c>
      <c r="CH177">
        <v>0</v>
      </c>
      <c r="CI177">
        <v>1310984.5</v>
      </c>
      <c r="CJ177">
        <v>9351641</v>
      </c>
      <c r="CK177">
        <v>803.6</v>
      </c>
      <c r="CL177">
        <v>912583.6</v>
      </c>
      <c r="CM177">
        <v>0</v>
      </c>
      <c r="CN177">
        <v>881216.1</v>
      </c>
      <c r="CO177">
        <v>32814956</v>
      </c>
      <c r="CP177">
        <v>0</v>
      </c>
      <c r="CQ177">
        <v>239.9</v>
      </c>
      <c r="CR177">
        <v>14.1</v>
      </c>
      <c r="CS177">
        <v>0</v>
      </c>
      <c r="CT177">
        <v>9085.2000000000007</v>
      </c>
      <c r="CU177">
        <v>0</v>
      </c>
      <c r="CV177">
        <v>0</v>
      </c>
      <c r="CW177">
        <v>383.8</v>
      </c>
      <c r="CX177">
        <v>1812.2</v>
      </c>
      <c r="CY177">
        <v>0</v>
      </c>
      <c r="CZ177">
        <v>3227.3</v>
      </c>
      <c r="DA177">
        <v>0</v>
      </c>
      <c r="DB177">
        <v>569.5</v>
      </c>
      <c r="DC177">
        <v>1247</v>
      </c>
      <c r="DD177">
        <v>427.3</v>
      </c>
      <c r="DE177">
        <v>657</v>
      </c>
      <c r="DF177">
        <v>0</v>
      </c>
      <c r="DG177">
        <v>364</v>
      </c>
      <c r="DH177">
        <v>0</v>
      </c>
      <c r="DI177">
        <v>8501.4</v>
      </c>
      <c r="DJ177">
        <v>957.1</v>
      </c>
      <c r="DK177">
        <v>6570</v>
      </c>
      <c r="DL177">
        <v>0</v>
      </c>
      <c r="DM177">
        <v>0</v>
      </c>
      <c r="DN177">
        <v>0.1</v>
      </c>
      <c r="DO177">
        <v>0</v>
      </c>
      <c r="DP177">
        <v>0</v>
      </c>
      <c r="DQ177">
        <v>0</v>
      </c>
    </row>
    <row r="178" spans="1:121" hidden="1">
      <c r="A178" t="s">
        <v>559</v>
      </c>
      <c r="B178">
        <v>2030</v>
      </c>
      <c r="C178">
        <v>97140216</v>
      </c>
      <c r="D178">
        <v>367183</v>
      </c>
      <c r="E178">
        <v>1145012.8</v>
      </c>
      <c r="F178">
        <v>2530261.1</v>
      </c>
      <c r="G178">
        <v>101182673.40000001</v>
      </c>
      <c r="H178">
        <v>93647068.599999994</v>
      </c>
      <c r="I178">
        <v>49158741.799999997</v>
      </c>
      <c r="J178" s="156">
        <v>144363100</v>
      </c>
      <c r="K178" s="168">
        <v>134865550</v>
      </c>
      <c r="L178">
        <v>3.5900000000000001E-2</v>
      </c>
      <c r="M178">
        <v>5.3999999999999999E-2</v>
      </c>
      <c r="N178">
        <v>0.17380000000000001</v>
      </c>
      <c r="O178">
        <v>64879.49</v>
      </c>
      <c r="P178">
        <v>23611.3</v>
      </c>
      <c r="Q178">
        <v>0.69</v>
      </c>
      <c r="R178">
        <v>0.78</v>
      </c>
      <c r="S178">
        <v>306.2</v>
      </c>
      <c r="T178">
        <v>34.700000000000003</v>
      </c>
      <c r="U178">
        <v>5.04</v>
      </c>
      <c r="V178">
        <v>10.8</v>
      </c>
      <c r="W178">
        <v>687.6</v>
      </c>
      <c r="X178">
        <v>0.17</v>
      </c>
      <c r="Y178">
        <v>308.60000000000002</v>
      </c>
      <c r="Z178">
        <v>31.4</v>
      </c>
      <c r="AA178">
        <v>339.9</v>
      </c>
      <c r="AB178">
        <v>226.1</v>
      </c>
      <c r="AC178">
        <v>25.5</v>
      </c>
      <c r="AD178">
        <v>3.7</v>
      </c>
      <c r="AE178">
        <v>8.4</v>
      </c>
      <c r="AF178">
        <v>512.5</v>
      </c>
      <c r="AG178">
        <v>0.13</v>
      </c>
      <c r="AH178">
        <v>227.9</v>
      </c>
      <c r="AI178">
        <v>23.7</v>
      </c>
      <c r="AJ178">
        <v>251.6</v>
      </c>
      <c r="AK178">
        <v>137.19999999999999</v>
      </c>
      <c r="AL178">
        <v>6.7</v>
      </c>
      <c r="AM178">
        <v>0.9</v>
      </c>
      <c r="AN178">
        <v>12.6</v>
      </c>
      <c r="AO178">
        <v>582.29999999999995</v>
      </c>
      <c r="AP178">
        <v>7.0000000000000007E-2</v>
      </c>
      <c r="AQ178">
        <v>137.6</v>
      </c>
      <c r="AR178">
        <v>30</v>
      </c>
      <c r="AS178">
        <v>167.6</v>
      </c>
      <c r="AT178">
        <v>478.3</v>
      </c>
      <c r="AU178">
        <v>39.299999999999997</v>
      </c>
      <c r="AV178">
        <v>5.62</v>
      </c>
      <c r="AW178">
        <v>30.4</v>
      </c>
      <c r="AX178">
        <v>1505.1</v>
      </c>
      <c r="AY178">
        <v>0.27</v>
      </c>
      <c r="AZ178">
        <v>481</v>
      </c>
      <c r="BA178">
        <v>75.3</v>
      </c>
      <c r="BB178">
        <v>556.29999999999995</v>
      </c>
      <c r="BC178">
        <v>27718132.699999999</v>
      </c>
      <c r="BD178">
        <v>3142.1</v>
      </c>
      <c r="BE178">
        <v>456.6</v>
      </c>
      <c r="BF178">
        <v>978756.6</v>
      </c>
      <c r="BG178">
        <v>62208.3</v>
      </c>
      <c r="BH178">
        <v>15.5</v>
      </c>
      <c r="BI178">
        <v>27936418.399999999</v>
      </c>
      <c r="BJ178">
        <v>2836800.1</v>
      </c>
      <c r="BK178">
        <v>30773218.5</v>
      </c>
      <c r="BL178">
        <v>0</v>
      </c>
      <c r="BM178">
        <v>16.66</v>
      </c>
      <c r="BN178">
        <v>12.14</v>
      </c>
      <c r="BO178">
        <v>0</v>
      </c>
      <c r="BP178">
        <v>28.8</v>
      </c>
      <c r="BQ178">
        <v>17.93</v>
      </c>
      <c r="BR178">
        <v>13.4</v>
      </c>
      <c r="BS178">
        <v>0</v>
      </c>
      <c r="BT178">
        <v>31.33</v>
      </c>
      <c r="BU178">
        <v>91710830</v>
      </c>
      <c r="BV178">
        <v>52023932</v>
      </c>
      <c r="BW178">
        <v>313680.5</v>
      </c>
      <c r="BX178">
        <v>41316.800000000003</v>
      </c>
      <c r="BY178">
        <v>0</v>
      </c>
      <c r="BZ178">
        <v>0</v>
      </c>
      <c r="CA178">
        <v>26967340</v>
      </c>
      <c r="CB178">
        <v>0</v>
      </c>
      <c r="CC178">
        <v>0</v>
      </c>
      <c r="CD178">
        <v>846113.2</v>
      </c>
      <c r="CE178">
        <v>1265707.3999999999</v>
      </c>
      <c r="CF178">
        <v>0</v>
      </c>
      <c r="CG178">
        <v>7237.4</v>
      </c>
      <c r="CH178">
        <v>0</v>
      </c>
      <c r="CI178">
        <v>1233059.8999999999</v>
      </c>
      <c r="CJ178">
        <v>8936489</v>
      </c>
      <c r="CK178">
        <v>330.3</v>
      </c>
      <c r="CL178">
        <v>921733.8</v>
      </c>
      <c r="CM178">
        <v>0</v>
      </c>
      <c r="CN178">
        <v>1552283.4</v>
      </c>
      <c r="CO178">
        <v>49625536</v>
      </c>
      <c r="CP178">
        <v>0</v>
      </c>
      <c r="CQ178">
        <v>248.2</v>
      </c>
      <c r="CR178">
        <v>14.1</v>
      </c>
      <c r="CS178">
        <v>0</v>
      </c>
      <c r="CT178">
        <v>8901.2000000000007</v>
      </c>
      <c r="CU178">
        <v>0</v>
      </c>
      <c r="CV178">
        <v>0</v>
      </c>
      <c r="CW178">
        <v>566.70000000000005</v>
      </c>
      <c r="CX178">
        <v>1812.2</v>
      </c>
      <c r="CY178">
        <v>0</v>
      </c>
      <c r="CZ178">
        <v>2980.8</v>
      </c>
      <c r="DA178">
        <v>0</v>
      </c>
      <c r="DB178">
        <v>569.5</v>
      </c>
      <c r="DC178">
        <v>1247</v>
      </c>
      <c r="DD178">
        <v>213.3</v>
      </c>
      <c r="DE178">
        <v>657</v>
      </c>
      <c r="DF178">
        <v>0</v>
      </c>
      <c r="DG178">
        <v>641.1</v>
      </c>
      <c r="DH178">
        <v>0</v>
      </c>
      <c r="DI178">
        <v>12720.5</v>
      </c>
      <c r="DJ178">
        <v>990.6</v>
      </c>
      <c r="DK178">
        <v>6570</v>
      </c>
      <c r="DL178">
        <v>0</v>
      </c>
      <c r="DM178">
        <v>0</v>
      </c>
      <c r="DN178">
        <v>0.1</v>
      </c>
      <c r="DO178">
        <v>0</v>
      </c>
      <c r="DP178">
        <v>0</v>
      </c>
      <c r="DQ178">
        <v>0</v>
      </c>
    </row>
    <row r="179" spans="1:121" hidden="1">
      <c r="A179" t="s">
        <v>559</v>
      </c>
      <c r="B179">
        <v>2035</v>
      </c>
      <c r="C179">
        <v>103711064</v>
      </c>
      <c r="D179">
        <v>939905.4</v>
      </c>
      <c r="E179">
        <v>1111755.3999999999</v>
      </c>
      <c r="F179">
        <v>2775447</v>
      </c>
      <c r="G179">
        <v>108538169</v>
      </c>
      <c r="H179">
        <v>99981686.900000006</v>
      </c>
      <c r="I179">
        <v>48463946.200000003</v>
      </c>
      <c r="J179" s="156">
        <v>158624000</v>
      </c>
      <c r="K179" s="168">
        <v>147194640</v>
      </c>
      <c r="L179">
        <v>3.5900000000000001E-2</v>
      </c>
      <c r="M179">
        <v>5.3999999999999999E-2</v>
      </c>
      <c r="N179">
        <v>0.17380000000000001</v>
      </c>
      <c r="O179">
        <v>88696.41</v>
      </c>
      <c r="P179">
        <v>25583</v>
      </c>
      <c r="Q179">
        <v>0.74</v>
      </c>
      <c r="R179">
        <v>0.81</v>
      </c>
      <c r="S179">
        <v>259.7</v>
      </c>
      <c r="T179">
        <v>29.5</v>
      </c>
      <c r="U179">
        <v>4.29</v>
      </c>
      <c r="V179">
        <v>9.1999999999999993</v>
      </c>
      <c r="W179">
        <v>580.9</v>
      </c>
      <c r="X179">
        <v>0.15</v>
      </c>
      <c r="Y179">
        <v>261.7</v>
      </c>
      <c r="Z179">
        <v>26.5</v>
      </c>
      <c r="AA179">
        <v>288.3</v>
      </c>
      <c r="AB179">
        <v>193.2</v>
      </c>
      <c r="AC179">
        <v>21.9</v>
      </c>
      <c r="AD179">
        <v>3.18</v>
      </c>
      <c r="AE179">
        <v>7.1</v>
      </c>
      <c r="AF179">
        <v>434.5</v>
      </c>
      <c r="AG179">
        <v>0.11</v>
      </c>
      <c r="AH179">
        <v>194.7</v>
      </c>
      <c r="AI179">
        <v>20.100000000000001</v>
      </c>
      <c r="AJ179">
        <v>214.8</v>
      </c>
      <c r="AK179">
        <v>174.6</v>
      </c>
      <c r="AL179">
        <v>11.5</v>
      </c>
      <c r="AM179">
        <v>1.61</v>
      </c>
      <c r="AN179">
        <v>13.3</v>
      </c>
      <c r="AO179">
        <v>648.1</v>
      </c>
      <c r="AP179">
        <v>0.09</v>
      </c>
      <c r="AQ179">
        <v>175.4</v>
      </c>
      <c r="AR179">
        <v>32.6</v>
      </c>
      <c r="AS179">
        <v>208</v>
      </c>
      <c r="AT179">
        <v>444.8</v>
      </c>
      <c r="AU179">
        <v>36.5</v>
      </c>
      <c r="AV179">
        <v>5.23</v>
      </c>
      <c r="AW179">
        <v>28.3</v>
      </c>
      <c r="AX179">
        <v>1396.8</v>
      </c>
      <c r="AY179">
        <v>0.26</v>
      </c>
      <c r="AZ179">
        <v>447.3</v>
      </c>
      <c r="BA179">
        <v>70</v>
      </c>
      <c r="BB179">
        <v>517.20000000000005</v>
      </c>
      <c r="BC179">
        <v>24855738</v>
      </c>
      <c r="BD179">
        <v>2825.6</v>
      </c>
      <c r="BE179">
        <v>410.7</v>
      </c>
      <c r="BF179">
        <v>877721.4</v>
      </c>
      <c r="BG179">
        <v>55551.4</v>
      </c>
      <c r="BH179">
        <v>14.1</v>
      </c>
      <c r="BI179">
        <v>25052052.800000001</v>
      </c>
      <c r="BJ179">
        <v>2536999.1</v>
      </c>
      <c r="BK179">
        <v>27589051.899999999</v>
      </c>
      <c r="BL179">
        <v>0</v>
      </c>
      <c r="BM179">
        <v>15.21</v>
      </c>
      <c r="BN179">
        <v>16.47</v>
      </c>
      <c r="BO179">
        <v>0</v>
      </c>
      <c r="BP179">
        <v>31.68</v>
      </c>
      <c r="BQ179">
        <v>16.399999999999999</v>
      </c>
      <c r="BR179">
        <v>18.27</v>
      </c>
      <c r="BS179">
        <v>0</v>
      </c>
      <c r="BT179">
        <v>34.67</v>
      </c>
      <c r="BU179">
        <v>97112296</v>
      </c>
      <c r="BV179">
        <v>60074228</v>
      </c>
      <c r="BW179">
        <v>792836.1</v>
      </c>
      <c r="BX179">
        <v>38684.199999999997</v>
      </c>
      <c r="BY179">
        <v>0</v>
      </c>
      <c r="BZ179">
        <v>0</v>
      </c>
      <c r="CA179">
        <v>24340006</v>
      </c>
      <c r="CB179">
        <v>0</v>
      </c>
      <c r="CC179">
        <v>0</v>
      </c>
      <c r="CD179">
        <v>1629722.8</v>
      </c>
      <c r="CE179">
        <v>907670.8</v>
      </c>
      <c r="CF179">
        <v>0</v>
      </c>
      <c r="CG179">
        <v>38176.5</v>
      </c>
      <c r="CH179">
        <v>0</v>
      </c>
      <c r="CI179">
        <v>1193595.1000000001</v>
      </c>
      <c r="CJ179">
        <v>8834756</v>
      </c>
      <c r="CK179">
        <v>42.4</v>
      </c>
      <c r="CL179">
        <v>892304.4</v>
      </c>
      <c r="CM179">
        <v>0</v>
      </c>
      <c r="CN179">
        <v>9250994</v>
      </c>
      <c r="CO179">
        <v>49193508</v>
      </c>
      <c r="CP179">
        <v>0</v>
      </c>
      <c r="CQ179">
        <v>804.3</v>
      </c>
      <c r="CR179">
        <v>14.1</v>
      </c>
      <c r="CS179">
        <v>0</v>
      </c>
      <c r="CT179">
        <v>8901.2000000000007</v>
      </c>
      <c r="CU179">
        <v>0</v>
      </c>
      <c r="CV179">
        <v>0</v>
      </c>
      <c r="CW179">
        <v>1098.5</v>
      </c>
      <c r="CX179">
        <v>1812.2</v>
      </c>
      <c r="CY179">
        <v>0</v>
      </c>
      <c r="CZ179">
        <v>4269.8999999999996</v>
      </c>
      <c r="DA179">
        <v>0</v>
      </c>
      <c r="DB179">
        <v>569.5</v>
      </c>
      <c r="DC179">
        <v>1247</v>
      </c>
      <c r="DD179">
        <v>196.1</v>
      </c>
      <c r="DE179">
        <v>657</v>
      </c>
      <c r="DF179">
        <v>0</v>
      </c>
      <c r="DG179">
        <v>3761.3</v>
      </c>
      <c r="DH179">
        <v>0</v>
      </c>
      <c r="DI179">
        <v>12836</v>
      </c>
      <c r="DJ179">
        <v>2310</v>
      </c>
      <c r="DK179">
        <v>6570</v>
      </c>
      <c r="DL179">
        <v>0</v>
      </c>
      <c r="DM179">
        <v>0</v>
      </c>
      <c r="DN179">
        <v>0.1</v>
      </c>
      <c r="DO179">
        <v>0</v>
      </c>
      <c r="DP179">
        <v>0</v>
      </c>
      <c r="DQ179">
        <v>0</v>
      </c>
    </row>
    <row r="180" spans="1:121" hidden="1">
      <c r="A180" t="s">
        <v>559</v>
      </c>
      <c r="B180">
        <v>2040</v>
      </c>
      <c r="C180">
        <v>111071720</v>
      </c>
      <c r="D180">
        <v>1236073.8999999999</v>
      </c>
      <c r="E180">
        <v>1164897</v>
      </c>
      <c r="F180">
        <v>2791723.8</v>
      </c>
      <c r="G180">
        <v>116264416.7</v>
      </c>
      <c r="H180">
        <v>107077733.09999999</v>
      </c>
      <c r="I180">
        <v>52188558</v>
      </c>
      <c r="J180" s="156">
        <v>163654000</v>
      </c>
      <c r="K180" s="168">
        <v>140368940</v>
      </c>
      <c r="L180">
        <v>3.5900000000000001E-2</v>
      </c>
      <c r="M180">
        <v>5.3999999999999999E-2</v>
      </c>
      <c r="N180">
        <v>0.17380000000000001</v>
      </c>
      <c r="O180">
        <v>87479.89</v>
      </c>
      <c r="P180">
        <v>27824.3</v>
      </c>
      <c r="Q180">
        <v>0.82</v>
      </c>
      <c r="R180">
        <v>0.88</v>
      </c>
      <c r="S180">
        <v>181.5</v>
      </c>
      <c r="T180">
        <v>20.5</v>
      </c>
      <c r="U180">
        <v>2.98</v>
      </c>
      <c r="V180">
        <v>6.8</v>
      </c>
      <c r="W180">
        <v>409.3</v>
      </c>
      <c r="X180">
        <v>0.11</v>
      </c>
      <c r="Y180">
        <v>182.9</v>
      </c>
      <c r="Z180">
        <v>19</v>
      </c>
      <c r="AA180">
        <v>201.9</v>
      </c>
      <c r="AB180">
        <v>126.7</v>
      </c>
      <c r="AC180">
        <v>14.3</v>
      </c>
      <c r="AD180">
        <v>2.0699999999999998</v>
      </c>
      <c r="AE180">
        <v>5</v>
      </c>
      <c r="AF180">
        <v>288.3</v>
      </c>
      <c r="AG180">
        <v>0.08</v>
      </c>
      <c r="AH180">
        <v>127.7</v>
      </c>
      <c r="AI180">
        <v>13.6</v>
      </c>
      <c r="AJ180">
        <v>141.4</v>
      </c>
      <c r="AK180">
        <v>181.1</v>
      </c>
      <c r="AL180">
        <v>12.4</v>
      </c>
      <c r="AM180">
        <v>1.72</v>
      </c>
      <c r="AN180">
        <v>13.9</v>
      </c>
      <c r="AO180">
        <v>662.5</v>
      </c>
      <c r="AP180">
        <v>0.1</v>
      </c>
      <c r="AQ180">
        <v>181.9</v>
      </c>
      <c r="AR180">
        <v>33.700000000000003</v>
      </c>
      <c r="AS180">
        <v>215.6</v>
      </c>
      <c r="AT180">
        <v>385.8</v>
      </c>
      <c r="AU180">
        <v>29.9</v>
      </c>
      <c r="AV180">
        <v>4.26</v>
      </c>
      <c r="AW180">
        <v>26.2</v>
      </c>
      <c r="AX180">
        <v>1272.9000000000001</v>
      </c>
      <c r="AY180">
        <v>0.22</v>
      </c>
      <c r="AZ180">
        <v>387.9</v>
      </c>
      <c r="BA180">
        <v>64.2</v>
      </c>
      <c r="BB180">
        <v>452.1</v>
      </c>
      <c r="BC180">
        <v>16546073.300000001</v>
      </c>
      <c r="BD180">
        <v>1873.6</v>
      </c>
      <c r="BE180">
        <v>272.2</v>
      </c>
      <c r="BF180">
        <v>615861.30000000005</v>
      </c>
      <c r="BG180">
        <v>37273.699999999997</v>
      </c>
      <c r="BH180">
        <v>9.9</v>
      </c>
      <c r="BI180">
        <v>16676229.5</v>
      </c>
      <c r="BJ180">
        <v>1729330.3</v>
      </c>
      <c r="BK180">
        <v>18405559.800000001</v>
      </c>
      <c r="BL180">
        <v>0</v>
      </c>
      <c r="BM180">
        <v>13.46</v>
      </c>
      <c r="BN180">
        <v>16.13</v>
      </c>
      <c r="BO180">
        <v>0</v>
      </c>
      <c r="BP180">
        <v>29.59</v>
      </c>
      <c r="BQ180">
        <v>14.51</v>
      </c>
      <c r="BR180">
        <v>17.89</v>
      </c>
      <c r="BS180">
        <v>0</v>
      </c>
      <c r="BT180">
        <v>32.4</v>
      </c>
      <c r="BU180">
        <v>92906160</v>
      </c>
      <c r="BV180">
        <v>64075860</v>
      </c>
      <c r="BW180">
        <v>1052285.8</v>
      </c>
      <c r="BX180">
        <v>35227.300000000003</v>
      </c>
      <c r="BY180">
        <v>0</v>
      </c>
      <c r="BZ180">
        <v>0</v>
      </c>
      <c r="CA180">
        <v>16135262</v>
      </c>
      <c r="CB180">
        <v>0</v>
      </c>
      <c r="CC180">
        <v>0</v>
      </c>
      <c r="CD180">
        <v>2406636.7999999998</v>
      </c>
      <c r="CE180">
        <v>771545</v>
      </c>
      <c r="CF180">
        <v>0</v>
      </c>
      <c r="CG180">
        <v>51965</v>
      </c>
      <c r="CH180">
        <v>0</v>
      </c>
      <c r="CI180">
        <v>1149939.3999999999</v>
      </c>
      <c r="CJ180">
        <v>8691438</v>
      </c>
      <c r="CK180">
        <v>74.3</v>
      </c>
      <c r="CL180">
        <v>942566.2</v>
      </c>
      <c r="CM180">
        <v>0</v>
      </c>
      <c r="CN180">
        <v>9166386</v>
      </c>
      <c r="CO180">
        <v>52502836</v>
      </c>
      <c r="CP180">
        <v>0</v>
      </c>
      <c r="CQ180">
        <v>1032.5999999999999</v>
      </c>
      <c r="CR180">
        <v>14.1</v>
      </c>
      <c r="CS180">
        <v>0</v>
      </c>
      <c r="CT180">
        <v>7657.2</v>
      </c>
      <c r="CU180">
        <v>0</v>
      </c>
      <c r="CV180">
        <v>0</v>
      </c>
      <c r="CW180">
        <v>1650.9</v>
      </c>
      <c r="CX180">
        <v>1812.2</v>
      </c>
      <c r="CY180">
        <v>0</v>
      </c>
      <c r="CZ180">
        <v>4974.8</v>
      </c>
      <c r="DA180">
        <v>0</v>
      </c>
      <c r="DB180">
        <v>569.5</v>
      </c>
      <c r="DC180">
        <v>1247</v>
      </c>
      <c r="DD180">
        <v>137.6</v>
      </c>
      <c r="DE180">
        <v>657</v>
      </c>
      <c r="DF180">
        <v>0</v>
      </c>
      <c r="DG180">
        <v>3863.1</v>
      </c>
      <c r="DH180">
        <v>0</v>
      </c>
      <c r="DI180">
        <v>13870.1</v>
      </c>
      <c r="DJ180">
        <v>2874.9</v>
      </c>
      <c r="DK180">
        <v>6570</v>
      </c>
      <c r="DL180">
        <v>0</v>
      </c>
      <c r="DM180">
        <v>0</v>
      </c>
      <c r="DN180">
        <v>0.1</v>
      </c>
      <c r="DO180">
        <v>0</v>
      </c>
      <c r="DP180">
        <v>0</v>
      </c>
      <c r="DQ180">
        <v>0</v>
      </c>
    </row>
    <row r="181" spans="1:121" hidden="1">
      <c r="A181" t="s">
        <v>559</v>
      </c>
      <c r="B181">
        <v>2045</v>
      </c>
      <c r="C181">
        <v>117425580</v>
      </c>
      <c r="D181">
        <v>2769325.8</v>
      </c>
      <c r="E181">
        <v>1205929.8</v>
      </c>
      <c r="F181">
        <v>2899948.6</v>
      </c>
      <c r="G181">
        <v>124300789.8</v>
      </c>
      <c r="H181">
        <v>113203092</v>
      </c>
      <c r="I181">
        <v>58411270.5</v>
      </c>
      <c r="J181" s="156">
        <v>178560000</v>
      </c>
      <c r="K181" s="168">
        <v>137854600</v>
      </c>
      <c r="L181">
        <v>3.5900000000000001E-2</v>
      </c>
      <c r="M181">
        <v>5.3999999999999999E-2</v>
      </c>
      <c r="N181">
        <v>0.17369999999999999</v>
      </c>
      <c r="O181">
        <v>87272.98</v>
      </c>
      <c r="P181">
        <v>29597.8</v>
      </c>
      <c r="Q181">
        <v>0.84</v>
      </c>
      <c r="R181">
        <v>0.91</v>
      </c>
      <c r="S181">
        <v>152.1</v>
      </c>
      <c r="T181">
        <v>17</v>
      </c>
      <c r="U181">
        <v>2.46</v>
      </c>
      <c r="V181">
        <v>5.2</v>
      </c>
      <c r="W181">
        <v>349.2</v>
      </c>
      <c r="X181">
        <v>0.08</v>
      </c>
      <c r="Y181">
        <v>153.30000000000001</v>
      </c>
      <c r="Z181">
        <v>15.6</v>
      </c>
      <c r="AA181">
        <v>168.9</v>
      </c>
      <c r="AB181">
        <v>94.6</v>
      </c>
      <c r="AC181">
        <v>10.5</v>
      </c>
      <c r="AD181">
        <v>1.52</v>
      </c>
      <c r="AE181">
        <v>3.4</v>
      </c>
      <c r="AF181">
        <v>220.4</v>
      </c>
      <c r="AG181">
        <v>0.05</v>
      </c>
      <c r="AH181">
        <v>95.3</v>
      </c>
      <c r="AI181">
        <v>10</v>
      </c>
      <c r="AJ181">
        <v>105.3</v>
      </c>
      <c r="AK181">
        <v>182.1</v>
      </c>
      <c r="AL181">
        <v>10.9</v>
      </c>
      <c r="AM181">
        <v>1.49</v>
      </c>
      <c r="AN181">
        <v>15.6</v>
      </c>
      <c r="AO181">
        <v>717.4</v>
      </c>
      <c r="AP181">
        <v>0.1</v>
      </c>
      <c r="AQ181">
        <v>182.8</v>
      </c>
      <c r="AR181">
        <v>37</v>
      </c>
      <c r="AS181">
        <v>219.8</v>
      </c>
      <c r="AT181">
        <v>356.9</v>
      </c>
      <c r="AU181">
        <v>26.2</v>
      </c>
      <c r="AV181">
        <v>3.7</v>
      </c>
      <c r="AW181">
        <v>25.7</v>
      </c>
      <c r="AX181">
        <v>1230.0999999999999</v>
      </c>
      <c r="AY181">
        <v>0.19</v>
      </c>
      <c r="AZ181">
        <v>358.7</v>
      </c>
      <c r="BA181">
        <v>62.4</v>
      </c>
      <c r="BB181">
        <v>421.1</v>
      </c>
      <c r="BC181">
        <v>12423011.699999999</v>
      </c>
      <c r="BD181">
        <v>1388.7</v>
      </c>
      <c r="BE181">
        <v>201.6</v>
      </c>
      <c r="BF181">
        <v>421654.2</v>
      </c>
      <c r="BG181">
        <v>28413.7</v>
      </c>
      <c r="BH181">
        <v>6.1</v>
      </c>
      <c r="BI181">
        <v>12519437.199999999</v>
      </c>
      <c r="BJ181">
        <v>1270058</v>
      </c>
      <c r="BK181">
        <v>13789495.199999999</v>
      </c>
      <c r="BL181">
        <v>0</v>
      </c>
      <c r="BM181">
        <v>12.74</v>
      </c>
      <c r="BN181">
        <v>15.92</v>
      </c>
      <c r="BO181">
        <v>0</v>
      </c>
      <c r="BP181">
        <v>28.65</v>
      </c>
      <c r="BQ181">
        <v>13.81</v>
      </c>
      <c r="BR181">
        <v>17.829999999999998</v>
      </c>
      <c r="BS181">
        <v>0</v>
      </c>
      <c r="BT181">
        <v>31.64</v>
      </c>
      <c r="BU181">
        <v>83402824</v>
      </c>
      <c r="BV181">
        <v>65889524</v>
      </c>
      <c r="BW181">
        <v>2354116</v>
      </c>
      <c r="BX181">
        <v>33306.699999999997</v>
      </c>
      <c r="BY181">
        <v>0</v>
      </c>
      <c r="BZ181">
        <v>0</v>
      </c>
      <c r="CA181">
        <v>11965153</v>
      </c>
      <c r="CB181">
        <v>0</v>
      </c>
      <c r="CC181">
        <v>0</v>
      </c>
      <c r="CD181">
        <v>3262709.2</v>
      </c>
      <c r="CE181">
        <v>982092.4</v>
      </c>
      <c r="CF181">
        <v>0</v>
      </c>
      <c r="CG181">
        <v>109939.8</v>
      </c>
      <c r="CH181">
        <v>0</v>
      </c>
      <c r="CI181">
        <v>1104631.8999999999</v>
      </c>
      <c r="CJ181">
        <v>0</v>
      </c>
      <c r="CK181">
        <v>0</v>
      </c>
      <c r="CL181">
        <v>964064.3</v>
      </c>
      <c r="CM181">
        <v>0</v>
      </c>
      <c r="CN181">
        <v>10457210</v>
      </c>
      <c r="CO181">
        <v>52169600</v>
      </c>
      <c r="CP181">
        <v>0</v>
      </c>
      <c r="CQ181">
        <v>1976.1</v>
      </c>
      <c r="CR181">
        <v>14.1</v>
      </c>
      <c r="CS181">
        <v>0</v>
      </c>
      <c r="CT181">
        <v>5953.8</v>
      </c>
      <c r="CU181">
        <v>0</v>
      </c>
      <c r="CV181">
        <v>0</v>
      </c>
      <c r="CW181">
        <v>2278.9</v>
      </c>
      <c r="CX181">
        <v>1812.2</v>
      </c>
      <c r="CY181">
        <v>0</v>
      </c>
      <c r="CZ181">
        <v>10603</v>
      </c>
      <c r="DA181">
        <v>0</v>
      </c>
      <c r="DB181">
        <v>569.5</v>
      </c>
      <c r="DC181">
        <v>0</v>
      </c>
      <c r="DD181">
        <v>124</v>
      </c>
      <c r="DE181">
        <v>657</v>
      </c>
      <c r="DF181">
        <v>0</v>
      </c>
      <c r="DG181">
        <v>4503.3999999999996</v>
      </c>
      <c r="DH181">
        <v>0</v>
      </c>
      <c r="DI181">
        <v>14114.3</v>
      </c>
      <c r="DJ181">
        <v>7067.8</v>
      </c>
      <c r="DK181">
        <v>6570</v>
      </c>
      <c r="DL181">
        <v>0</v>
      </c>
      <c r="DM181">
        <v>0</v>
      </c>
      <c r="DN181">
        <v>0.1</v>
      </c>
      <c r="DO181">
        <v>0</v>
      </c>
      <c r="DP181">
        <v>0</v>
      </c>
      <c r="DQ181">
        <v>0</v>
      </c>
    </row>
    <row r="182" spans="1:121" hidden="1">
      <c r="A182" t="s">
        <v>559</v>
      </c>
      <c r="B182">
        <v>2050</v>
      </c>
      <c r="C182">
        <v>123125940</v>
      </c>
      <c r="D182">
        <v>2543141.5</v>
      </c>
      <c r="E182">
        <v>1249648.3999999999</v>
      </c>
      <c r="F182">
        <v>3092118.9</v>
      </c>
      <c r="G182">
        <v>130010842.90000001</v>
      </c>
      <c r="H182">
        <v>118698309.09999999</v>
      </c>
      <c r="I182">
        <v>25915016.300000001</v>
      </c>
      <c r="J182" s="156">
        <v>172698560</v>
      </c>
      <c r="K182" s="168">
        <v>158510740</v>
      </c>
      <c r="L182">
        <v>3.5900000000000001E-2</v>
      </c>
      <c r="M182">
        <v>5.3999999999999999E-2</v>
      </c>
      <c r="N182">
        <v>0.1736</v>
      </c>
      <c r="O182">
        <v>86429.07</v>
      </c>
      <c r="P182">
        <v>31001.5</v>
      </c>
      <c r="Q182">
        <v>0.94</v>
      </c>
      <c r="R182">
        <v>0.94</v>
      </c>
      <c r="S182">
        <v>55</v>
      </c>
      <c r="T182">
        <v>5.5</v>
      </c>
      <c r="U182">
        <v>0.79</v>
      </c>
      <c r="V182">
        <v>2.5</v>
      </c>
      <c r="W182">
        <v>146.5</v>
      </c>
      <c r="X182">
        <v>0.03</v>
      </c>
      <c r="Y182">
        <v>55.4</v>
      </c>
      <c r="Z182">
        <v>6.8</v>
      </c>
      <c r="AA182">
        <v>62.2</v>
      </c>
      <c r="AB182">
        <v>48.8</v>
      </c>
      <c r="AC182">
        <v>4.8</v>
      </c>
      <c r="AD182">
        <v>0.7</v>
      </c>
      <c r="AE182">
        <v>2.2000000000000002</v>
      </c>
      <c r="AF182">
        <v>130.80000000000001</v>
      </c>
      <c r="AG182">
        <v>0.02</v>
      </c>
      <c r="AH182">
        <v>49.1</v>
      </c>
      <c r="AI182">
        <v>6.1</v>
      </c>
      <c r="AJ182">
        <v>55.3</v>
      </c>
      <c r="AK182">
        <v>160.5</v>
      </c>
      <c r="AL182">
        <v>7.6</v>
      </c>
      <c r="AM182">
        <v>1.01</v>
      </c>
      <c r="AN182">
        <v>16</v>
      </c>
      <c r="AO182">
        <v>696.2</v>
      </c>
      <c r="AP182">
        <v>0.1</v>
      </c>
      <c r="AQ182">
        <v>161</v>
      </c>
      <c r="AR182">
        <v>36.799999999999997</v>
      </c>
      <c r="AS182">
        <v>197.7</v>
      </c>
      <c r="AT182">
        <v>336.3</v>
      </c>
      <c r="AU182">
        <v>21.5</v>
      </c>
      <c r="AV182">
        <v>2.99</v>
      </c>
      <c r="AW182">
        <v>26.7</v>
      </c>
      <c r="AX182">
        <v>1261.5</v>
      </c>
      <c r="AY182">
        <v>0.18</v>
      </c>
      <c r="AZ182">
        <v>337.8</v>
      </c>
      <c r="BA182">
        <v>64.3</v>
      </c>
      <c r="BB182">
        <v>402.1</v>
      </c>
      <c r="BC182">
        <v>6088043.2999999998</v>
      </c>
      <c r="BD182">
        <v>618.79999999999995</v>
      </c>
      <c r="BE182">
        <v>89.3</v>
      </c>
      <c r="BF182">
        <v>263052.40000000002</v>
      </c>
      <c r="BG182">
        <v>15880</v>
      </c>
      <c r="BH182">
        <v>3</v>
      </c>
      <c r="BI182">
        <v>6130854.7999999998</v>
      </c>
      <c r="BJ182">
        <v>737087.9</v>
      </c>
      <c r="BK182">
        <v>6867942.7000000002</v>
      </c>
      <c r="BL182">
        <v>0</v>
      </c>
      <c r="BM182">
        <v>12.63</v>
      </c>
      <c r="BN182">
        <v>15.67</v>
      </c>
      <c r="BO182">
        <v>0</v>
      </c>
      <c r="BP182">
        <v>28.3</v>
      </c>
      <c r="BQ182">
        <v>13.66</v>
      </c>
      <c r="BR182">
        <v>17.47</v>
      </c>
      <c r="BS182">
        <v>0</v>
      </c>
      <c r="BT182">
        <v>31.13</v>
      </c>
      <c r="BU182">
        <v>115837930</v>
      </c>
      <c r="BV182">
        <v>104095820</v>
      </c>
      <c r="BW182">
        <v>2178261.2000000002</v>
      </c>
      <c r="BX182">
        <v>31484</v>
      </c>
      <c r="BY182">
        <v>0</v>
      </c>
      <c r="BZ182">
        <v>0</v>
      </c>
      <c r="CA182">
        <v>5353383.5</v>
      </c>
      <c r="CB182">
        <v>0</v>
      </c>
      <c r="CC182">
        <v>0</v>
      </c>
      <c r="CD182">
        <v>4216491.5</v>
      </c>
      <c r="CE182">
        <v>1349051.6</v>
      </c>
      <c r="CF182">
        <v>0</v>
      </c>
      <c r="CG182">
        <v>744137.4</v>
      </c>
      <c r="CH182">
        <v>0</v>
      </c>
      <c r="CI182">
        <v>1085487.8999999999</v>
      </c>
      <c r="CJ182">
        <v>0</v>
      </c>
      <c r="CK182">
        <v>0</v>
      </c>
      <c r="CL182">
        <v>1000300.1</v>
      </c>
      <c r="CM182">
        <v>0</v>
      </c>
      <c r="CN182">
        <v>10068201</v>
      </c>
      <c r="CO182">
        <v>89811140</v>
      </c>
      <c r="CP182">
        <v>0</v>
      </c>
      <c r="CQ182">
        <v>1476.1</v>
      </c>
      <c r="CR182">
        <v>14.1</v>
      </c>
      <c r="CS182">
        <v>0</v>
      </c>
      <c r="CT182">
        <v>3506.8</v>
      </c>
      <c r="CU182">
        <v>0</v>
      </c>
      <c r="CV182">
        <v>0</v>
      </c>
      <c r="CW182">
        <v>3020.7</v>
      </c>
      <c r="CX182">
        <v>1812.2</v>
      </c>
      <c r="CY182">
        <v>0</v>
      </c>
      <c r="CZ182">
        <v>13792.1</v>
      </c>
      <c r="DA182">
        <v>0</v>
      </c>
      <c r="DB182">
        <v>569.5</v>
      </c>
      <c r="DC182">
        <v>0</v>
      </c>
      <c r="DD182">
        <v>102.3</v>
      </c>
      <c r="DE182">
        <v>657</v>
      </c>
      <c r="DF182">
        <v>0</v>
      </c>
      <c r="DG182">
        <v>4742.8999999999996</v>
      </c>
      <c r="DH182">
        <v>0</v>
      </c>
      <c r="DI182">
        <v>24790.2</v>
      </c>
      <c r="DJ182">
        <v>6074</v>
      </c>
      <c r="DK182">
        <v>6570</v>
      </c>
      <c r="DL182">
        <v>0</v>
      </c>
      <c r="DM182">
        <v>0</v>
      </c>
      <c r="DN182">
        <v>0.1</v>
      </c>
      <c r="DO182">
        <v>0</v>
      </c>
      <c r="DP182">
        <v>0</v>
      </c>
      <c r="DQ182">
        <v>0</v>
      </c>
    </row>
    <row r="183" spans="1:121" hidden="1">
      <c r="A183" t="s">
        <v>558</v>
      </c>
      <c r="B183">
        <v>2024</v>
      </c>
      <c r="C183">
        <v>53804680</v>
      </c>
      <c r="D183">
        <v>0</v>
      </c>
      <c r="E183">
        <v>0</v>
      </c>
      <c r="F183">
        <v>390531.7</v>
      </c>
      <c r="G183">
        <v>54195212.600000001</v>
      </c>
      <c r="H183">
        <v>51870205.399999999</v>
      </c>
      <c r="I183">
        <v>53480227.799999997</v>
      </c>
      <c r="J183" s="156">
        <v>23281996</v>
      </c>
      <c r="K183" s="168">
        <v>17253144</v>
      </c>
      <c r="L183">
        <v>3.5900000000000001E-2</v>
      </c>
      <c r="M183">
        <v>5.3999999999999999E-2</v>
      </c>
      <c r="N183">
        <v>0.17510000000000001</v>
      </c>
      <c r="O183">
        <v>4309.99</v>
      </c>
      <c r="P183">
        <v>11289.5</v>
      </c>
      <c r="Q183">
        <v>0.25</v>
      </c>
      <c r="R183">
        <v>0.31</v>
      </c>
      <c r="S183">
        <v>367.3</v>
      </c>
      <c r="T183">
        <v>17.7</v>
      </c>
      <c r="U183">
        <v>2.36</v>
      </c>
      <c r="V183">
        <v>35.700000000000003</v>
      </c>
      <c r="W183">
        <v>1577</v>
      </c>
      <c r="X183">
        <v>0.22</v>
      </c>
      <c r="Y183">
        <v>368.5</v>
      </c>
      <c r="Z183">
        <v>82.8</v>
      </c>
      <c r="AA183">
        <v>451.3</v>
      </c>
      <c r="AB183">
        <v>372.1</v>
      </c>
      <c r="AC183">
        <v>19.600000000000001</v>
      </c>
      <c r="AD183">
        <v>2.7</v>
      </c>
      <c r="AE183">
        <v>35.299999999999997</v>
      </c>
      <c r="AF183">
        <v>1506.8</v>
      </c>
      <c r="AG183">
        <v>0.25</v>
      </c>
      <c r="AH183">
        <v>373.4</v>
      </c>
      <c r="AI183">
        <v>80.3</v>
      </c>
      <c r="AJ183">
        <v>453.7</v>
      </c>
      <c r="AK183">
        <v>389</v>
      </c>
      <c r="AL183">
        <v>21</v>
      </c>
      <c r="AM183">
        <v>3.01</v>
      </c>
      <c r="AN183">
        <v>35.6</v>
      </c>
      <c r="AO183">
        <v>1448.8</v>
      </c>
      <c r="AP183">
        <v>0.28999999999999998</v>
      </c>
      <c r="AQ183">
        <v>390.4</v>
      </c>
      <c r="AR183">
        <v>78.8</v>
      </c>
      <c r="AS183">
        <v>469.3</v>
      </c>
      <c r="AT183">
        <v>767.7</v>
      </c>
      <c r="AU183">
        <v>58.5</v>
      </c>
      <c r="AV183">
        <v>8.4499999999999993</v>
      </c>
      <c r="AW183">
        <v>53.3</v>
      </c>
      <c r="AX183">
        <v>2434.9</v>
      </c>
      <c r="AY183">
        <v>0.49</v>
      </c>
      <c r="AZ183">
        <v>771.8</v>
      </c>
      <c r="BA183">
        <v>126</v>
      </c>
      <c r="BB183">
        <v>897.7</v>
      </c>
      <c r="BC183">
        <v>17564451.800000001</v>
      </c>
      <c r="BD183">
        <v>844.2</v>
      </c>
      <c r="BE183">
        <v>112.8</v>
      </c>
      <c r="BF183">
        <v>1710826.5</v>
      </c>
      <c r="BG183">
        <v>75451.199999999997</v>
      </c>
      <c r="BH183">
        <v>10.4</v>
      </c>
      <c r="BI183">
        <v>17620389.5</v>
      </c>
      <c r="BJ183">
        <v>3962125.5</v>
      </c>
      <c r="BK183">
        <v>21582515</v>
      </c>
      <c r="BL183">
        <v>0</v>
      </c>
      <c r="BM183">
        <v>31.25</v>
      </c>
      <c r="BN183">
        <v>0.9</v>
      </c>
      <c r="BO183">
        <v>0</v>
      </c>
      <c r="BP183">
        <v>32.15</v>
      </c>
      <c r="BQ183">
        <v>33.08</v>
      </c>
      <c r="BR183">
        <v>0.98</v>
      </c>
      <c r="BS183">
        <v>0</v>
      </c>
      <c r="BT183">
        <v>34.06</v>
      </c>
      <c r="BU183">
        <v>48104490</v>
      </c>
      <c r="BV183">
        <v>714984.8</v>
      </c>
      <c r="BW183">
        <v>0</v>
      </c>
      <c r="BX183">
        <v>7323.4</v>
      </c>
      <c r="BY183">
        <v>0</v>
      </c>
      <c r="BZ183">
        <v>0</v>
      </c>
      <c r="CA183">
        <v>4575016.5</v>
      </c>
      <c r="CB183">
        <v>0</v>
      </c>
      <c r="CC183">
        <v>0</v>
      </c>
      <c r="CD183">
        <v>33994.699999999997</v>
      </c>
      <c r="CE183">
        <v>31387210</v>
      </c>
      <c r="CF183">
        <v>0</v>
      </c>
      <c r="CG183">
        <v>80257.600000000006</v>
      </c>
      <c r="CH183">
        <v>0</v>
      </c>
      <c r="CI183">
        <v>0</v>
      </c>
      <c r="CJ183">
        <v>11189919</v>
      </c>
      <c r="CK183">
        <v>149777</v>
      </c>
      <c r="CL183">
        <v>0</v>
      </c>
      <c r="CM183">
        <v>0</v>
      </c>
      <c r="CN183">
        <v>680990.1</v>
      </c>
      <c r="CO183">
        <v>0</v>
      </c>
      <c r="CP183">
        <v>0</v>
      </c>
      <c r="CQ183">
        <v>0</v>
      </c>
      <c r="CR183">
        <v>1.6</v>
      </c>
      <c r="CS183">
        <v>0</v>
      </c>
      <c r="CT183">
        <v>1444</v>
      </c>
      <c r="CU183">
        <v>0</v>
      </c>
      <c r="CV183">
        <v>0</v>
      </c>
      <c r="CW183">
        <v>22.9</v>
      </c>
      <c r="CX183">
        <v>8354.4</v>
      </c>
      <c r="CY183">
        <v>0</v>
      </c>
      <c r="CZ183">
        <v>440.2</v>
      </c>
      <c r="DA183">
        <v>0</v>
      </c>
      <c r="DB183">
        <v>0</v>
      </c>
      <c r="DC183">
        <v>1401</v>
      </c>
      <c r="DD183">
        <v>906.3</v>
      </c>
      <c r="DE183">
        <v>0</v>
      </c>
      <c r="DF183">
        <v>0</v>
      </c>
      <c r="DG183">
        <v>318.10000000000002</v>
      </c>
      <c r="DH183">
        <v>0</v>
      </c>
      <c r="DI183">
        <v>0</v>
      </c>
      <c r="DJ183">
        <v>0</v>
      </c>
      <c r="DK183">
        <v>0</v>
      </c>
      <c r="DL183">
        <v>0</v>
      </c>
      <c r="DM183">
        <v>0</v>
      </c>
      <c r="DN183">
        <v>0</v>
      </c>
      <c r="DO183">
        <v>0</v>
      </c>
      <c r="DP183">
        <v>0</v>
      </c>
      <c r="DQ183">
        <v>0</v>
      </c>
    </row>
    <row r="184" spans="1:121" hidden="1">
      <c r="A184" t="s">
        <v>558</v>
      </c>
      <c r="B184">
        <v>2026</v>
      </c>
      <c r="C184">
        <v>55004492</v>
      </c>
      <c r="D184">
        <v>60254.8</v>
      </c>
      <c r="E184">
        <v>0</v>
      </c>
      <c r="F184">
        <v>437967.4</v>
      </c>
      <c r="G184">
        <v>55502719.799999997</v>
      </c>
      <c r="H184">
        <v>53026889.700000003</v>
      </c>
      <c r="I184">
        <v>54397559.100000001</v>
      </c>
      <c r="J184" s="156">
        <v>28774260</v>
      </c>
      <c r="K184" s="168">
        <v>17653312</v>
      </c>
      <c r="L184">
        <v>3.5900000000000001E-2</v>
      </c>
      <c r="M184">
        <v>5.3999999999999999E-2</v>
      </c>
      <c r="N184">
        <v>0.17510000000000001</v>
      </c>
      <c r="O184">
        <v>39219.81</v>
      </c>
      <c r="P184">
        <v>11554.4</v>
      </c>
      <c r="Q184">
        <v>0.28000000000000003</v>
      </c>
      <c r="R184">
        <v>0.36</v>
      </c>
      <c r="S184">
        <v>351.1</v>
      </c>
      <c r="T184">
        <v>17</v>
      </c>
      <c r="U184">
        <v>2.27</v>
      </c>
      <c r="V184">
        <v>34.299999999999997</v>
      </c>
      <c r="W184">
        <v>1507.1</v>
      </c>
      <c r="X184">
        <v>0.21</v>
      </c>
      <c r="Y184">
        <v>352.2</v>
      </c>
      <c r="Z184">
        <v>79.3</v>
      </c>
      <c r="AA184">
        <v>431.5</v>
      </c>
      <c r="AB184">
        <v>337.1</v>
      </c>
      <c r="AC184">
        <v>17.5</v>
      </c>
      <c r="AD184">
        <v>2.39</v>
      </c>
      <c r="AE184">
        <v>32.299999999999997</v>
      </c>
      <c r="AF184">
        <v>1386.3</v>
      </c>
      <c r="AG184">
        <v>0.23</v>
      </c>
      <c r="AH184">
        <v>338.3</v>
      </c>
      <c r="AI184">
        <v>73.7</v>
      </c>
      <c r="AJ184">
        <v>412</v>
      </c>
      <c r="AK184">
        <v>355.1</v>
      </c>
      <c r="AL184">
        <v>14.2</v>
      </c>
      <c r="AM184">
        <v>1.94</v>
      </c>
      <c r="AN184">
        <v>36.5</v>
      </c>
      <c r="AO184">
        <v>1516.6</v>
      </c>
      <c r="AP184">
        <v>0.23</v>
      </c>
      <c r="AQ184">
        <v>356.1</v>
      </c>
      <c r="AR184">
        <v>81.8</v>
      </c>
      <c r="AS184">
        <v>437.8</v>
      </c>
      <c r="AT184">
        <v>722.7</v>
      </c>
      <c r="AU184">
        <v>54.3</v>
      </c>
      <c r="AV184">
        <v>7.78</v>
      </c>
      <c r="AW184">
        <v>50.1</v>
      </c>
      <c r="AX184">
        <v>2372.1</v>
      </c>
      <c r="AY184">
        <v>0.43</v>
      </c>
      <c r="AZ184">
        <v>726.5</v>
      </c>
      <c r="BA184">
        <v>120.9</v>
      </c>
      <c r="BB184">
        <v>847.4</v>
      </c>
      <c r="BC184">
        <v>15454541.5</v>
      </c>
      <c r="BD184">
        <v>747.5</v>
      </c>
      <c r="BE184">
        <v>99.8</v>
      </c>
      <c r="BF184">
        <v>1510896.5</v>
      </c>
      <c r="BG184">
        <v>66389.3</v>
      </c>
      <c r="BH184">
        <v>9.4</v>
      </c>
      <c r="BI184">
        <v>15504062.4</v>
      </c>
      <c r="BJ184">
        <v>3491857.8</v>
      </c>
      <c r="BK184">
        <v>18995920.199999999</v>
      </c>
      <c r="BL184">
        <v>0</v>
      </c>
      <c r="BM184">
        <v>29.42</v>
      </c>
      <c r="BN184">
        <v>8.1199999999999992</v>
      </c>
      <c r="BO184">
        <v>0</v>
      </c>
      <c r="BP184">
        <v>37.54</v>
      </c>
      <c r="BQ184">
        <v>31.16</v>
      </c>
      <c r="BR184">
        <v>8.7799999999999994</v>
      </c>
      <c r="BS184">
        <v>0</v>
      </c>
      <c r="BT184">
        <v>39.950000000000003</v>
      </c>
      <c r="BU184">
        <v>44290104</v>
      </c>
      <c r="BV184">
        <v>1105160.8</v>
      </c>
      <c r="BW184">
        <v>51237.8</v>
      </c>
      <c r="BX184">
        <v>7323.4</v>
      </c>
      <c r="BY184">
        <v>0</v>
      </c>
      <c r="BZ184">
        <v>0</v>
      </c>
      <c r="CA184">
        <v>4078753.5</v>
      </c>
      <c r="CB184">
        <v>0</v>
      </c>
      <c r="CC184">
        <v>0</v>
      </c>
      <c r="CD184">
        <v>82236.3</v>
      </c>
      <c r="CE184">
        <v>27726896</v>
      </c>
      <c r="CF184">
        <v>0</v>
      </c>
      <c r="CG184">
        <v>53729.599999999999</v>
      </c>
      <c r="CH184">
        <v>0</v>
      </c>
      <c r="CI184">
        <v>0</v>
      </c>
      <c r="CJ184">
        <v>11182393</v>
      </c>
      <c r="CK184">
        <v>84608.8</v>
      </c>
      <c r="CL184">
        <v>0</v>
      </c>
      <c r="CM184">
        <v>0</v>
      </c>
      <c r="CN184">
        <v>1022924.4</v>
      </c>
      <c r="CO184">
        <v>0</v>
      </c>
      <c r="CP184">
        <v>0</v>
      </c>
      <c r="CQ184">
        <v>28.7</v>
      </c>
      <c r="CR184">
        <v>1.6</v>
      </c>
      <c r="CS184">
        <v>0</v>
      </c>
      <c r="CT184">
        <v>1444</v>
      </c>
      <c r="CU184">
        <v>0</v>
      </c>
      <c r="CV184">
        <v>0</v>
      </c>
      <c r="CW184">
        <v>55.3</v>
      </c>
      <c r="CX184">
        <v>8214.4</v>
      </c>
      <c r="CY184">
        <v>0</v>
      </c>
      <c r="CZ184">
        <v>440.2</v>
      </c>
      <c r="DA184">
        <v>0</v>
      </c>
      <c r="DB184">
        <v>0</v>
      </c>
      <c r="DC184">
        <v>1401</v>
      </c>
      <c r="DD184">
        <v>847.3</v>
      </c>
      <c r="DE184">
        <v>0</v>
      </c>
      <c r="DF184">
        <v>0</v>
      </c>
      <c r="DG184">
        <v>466.4</v>
      </c>
      <c r="DH184">
        <v>0</v>
      </c>
      <c r="DI184">
        <v>0</v>
      </c>
      <c r="DJ184">
        <v>172.1</v>
      </c>
      <c r="DK184">
        <v>0</v>
      </c>
      <c r="DL184">
        <v>0</v>
      </c>
      <c r="DM184">
        <v>0</v>
      </c>
      <c r="DN184">
        <v>0</v>
      </c>
      <c r="DO184">
        <v>0</v>
      </c>
      <c r="DP184">
        <v>0</v>
      </c>
      <c r="DQ184">
        <v>0</v>
      </c>
    </row>
    <row r="185" spans="1:121" hidden="1">
      <c r="A185" t="s">
        <v>558</v>
      </c>
      <c r="B185">
        <v>2028</v>
      </c>
      <c r="C185">
        <v>56542264</v>
      </c>
      <c r="D185">
        <v>316764.5</v>
      </c>
      <c r="E185">
        <v>0</v>
      </c>
      <c r="F185">
        <v>786004.7</v>
      </c>
      <c r="G185">
        <v>57645038.799999997</v>
      </c>
      <c r="H185">
        <v>54509386.200000003</v>
      </c>
      <c r="I185">
        <v>55627497</v>
      </c>
      <c r="J185" s="156">
        <v>51351670</v>
      </c>
      <c r="K185" s="168">
        <v>33060266</v>
      </c>
      <c r="L185">
        <v>3.5900000000000001E-2</v>
      </c>
      <c r="M185">
        <v>5.3999999999999999E-2</v>
      </c>
      <c r="N185">
        <v>0.17499999999999999</v>
      </c>
      <c r="O185">
        <v>48468.72</v>
      </c>
      <c r="P185">
        <v>11722.1</v>
      </c>
      <c r="Q185">
        <v>0.34</v>
      </c>
      <c r="R185">
        <v>0.53</v>
      </c>
      <c r="S185">
        <v>304.5</v>
      </c>
      <c r="T185">
        <v>13</v>
      </c>
      <c r="U185">
        <v>1.7</v>
      </c>
      <c r="V185">
        <v>31.9</v>
      </c>
      <c r="W185">
        <v>1365.4</v>
      </c>
      <c r="X185">
        <v>0.2</v>
      </c>
      <c r="Y185">
        <v>305.39999999999998</v>
      </c>
      <c r="Z185">
        <v>72.599999999999994</v>
      </c>
      <c r="AA185">
        <v>378</v>
      </c>
      <c r="AB185">
        <v>232.3</v>
      </c>
      <c r="AC185">
        <v>10.199999999999999</v>
      </c>
      <c r="AD185">
        <v>1.35</v>
      </c>
      <c r="AE185">
        <v>24.4</v>
      </c>
      <c r="AF185">
        <v>1020.5</v>
      </c>
      <c r="AG185">
        <v>0.16</v>
      </c>
      <c r="AH185">
        <v>232.9</v>
      </c>
      <c r="AI185">
        <v>54.9</v>
      </c>
      <c r="AJ185">
        <v>287.8</v>
      </c>
      <c r="AK185">
        <v>310</v>
      </c>
      <c r="AL185">
        <v>6.2</v>
      </c>
      <c r="AM185">
        <v>0.64</v>
      </c>
      <c r="AN185">
        <v>36.4</v>
      </c>
      <c r="AO185">
        <v>1607.2</v>
      </c>
      <c r="AP185">
        <v>0.14000000000000001</v>
      </c>
      <c r="AQ185">
        <v>310.3</v>
      </c>
      <c r="AR185">
        <v>84.3</v>
      </c>
      <c r="AS185">
        <v>394.7</v>
      </c>
      <c r="AT185">
        <v>604.79999999999995</v>
      </c>
      <c r="AU185">
        <v>40.4</v>
      </c>
      <c r="AV185">
        <v>5.72</v>
      </c>
      <c r="AW185">
        <v>47</v>
      </c>
      <c r="AX185">
        <v>2150.1</v>
      </c>
      <c r="AY185">
        <v>0.36</v>
      </c>
      <c r="AZ185">
        <v>607.5</v>
      </c>
      <c r="BA185">
        <v>111.1</v>
      </c>
      <c r="BB185">
        <v>718.6</v>
      </c>
      <c r="BC185">
        <v>11864930.699999999</v>
      </c>
      <c r="BD185">
        <v>504.6</v>
      </c>
      <c r="BE185">
        <v>65.900000000000006</v>
      </c>
      <c r="BF185">
        <v>1243104.6000000001</v>
      </c>
      <c r="BG185">
        <v>53257.2</v>
      </c>
      <c r="BH185">
        <v>7.6</v>
      </c>
      <c r="BI185">
        <v>11897954.6</v>
      </c>
      <c r="BJ185">
        <v>2832244.7</v>
      </c>
      <c r="BK185">
        <v>14730199.199999999</v>
      </c>
      <c r="BL185">
        <v>0</v>
      </c>
      <c r="BM185">
        <v>25.49</v>
      </c>
      <c r="BN185">
        <v>9.6199999999999992</v>
      </c>
      <c r="BO185">
        <v>0</v>
      </c>
      <c r="BP185">
        <v>35.11</v>
      </c>
      <c r="BQ185">
        <v>27.05</v>
      </c>
      <c r="BR185">
        <v>10.47</v>
      </c>
      <c r="BS185">
        <v>0</v>
      </c>
      <c r="BT185">
        <v>37.520000000000003</v>
      </c>
      <c r="BU185">
        <v>39221510</v>
      </c>
      <c r="BV185">
        <v>2017541.8</v>
      </c>
      <c r="BW185">
        <v>272671.40000000002</v>
      </c>
      <c r="BX185">
        <v>7160.3</v>
      </c>
      <c r="BY185">
        <v>0</v>
      </c>
      <c r="BZ185">
        <v>0</v>
      </c>
      <c r="CA185">
        <v>2525645</v>
      </c>
      <c r="CB185">
        <v>0</v>
      </c>
      <c r="CC185">
        <v>0</v>
      </c>
      <c r="CD185">
        <v>210023.7</v>
      </c>
      <c r="CE185">
        <v>23296770</v>
      </c>
      <c r="CF185">
        <v>0</v>
      </c>
      <c r="CG185">
        <v>29603.599999999999</v>
      </c>
      <c r="CH185">
        <v>0</v>
      </c>
      <c r="CI185">
        <v>0</v>
      </c>
      <c r="CJ185">
        <v>11023961</v>
      </c>
      <c r="CK185">
        <v>48157.9</v>
      </c>
      <c r="CL185">
        <v>0</v>
      </c>
      <c r="CM185">
        <v>0</v>
      </c>
      <c r="CN185">
        <v>1807518.2</v>
      </c>
      <c r="CO185">
        <v>0</v>
      </c>
      <c r="CP185">
        <v>0</v>
      </c>
      <c r="CQ185">
        <v>131.5</v>
      </c>
      <c r="CR185">
        <v>1.6</v>
      </c>
      <c r="CS185">
        <v>0</v>
      </c>
      <c r="CT185">
        <v>1444</v>
      </c>
      <c r="CU185">
        <v>0</v>
      </c>
      <c r="CV185">
        <v>0</v>
      </c>
      <c r="CW185">
        <v>141</v>
      </c>
      <c r="CX185">
        <v>8214.4</v>
      </c>
      <c r="CY185">
        <v>0</v>
      </c>
      <c r="CZ185">
        <v>440.2</v>
      </c>
      <c r="DA185">
        <v>0</v>
      </c>
      <c r="DB185">
        <v>0</v>
      </c>
      <c r="DC185">
        <v>1401</v>
      </c>
      <c r="DD185">
        <v>847.3</v>
      </c>
      <c r="DE185">
        <v>0</v>
      </c>
      <c r="DF185">
        <v>0</v>
      </c>
      <c r="DG185">
        <v>802.1</v>
      </c>
      <c r="DH185">
        <v>0</v>
      </c>
      <c r="DI185">
        <v>0</v>
      </c>
      <c r="DJ185">
        <v>788.7</v>
      </c>
      <c r="DK185">
        <v>0</v>
      </c>
      <c r="DL185">
        <v>0</v>
      </c>
      <c r="DM185">
        <v>0</v>
      </c>
      <c r="DN185">
        <v>0</v>
      </c>
      <c r="DO185">
        <v>0</v>
      </c>
      <c r="DP185">
        <v>0</v>
      </c>
      <c r="DQ185">
        <v>0</v>
      </c>
    </row>
    <row r="186" spans="1:121" hidden="1">
      <c r="A186" t="s">
        <v>558</v>
      </c>
      <c r="B186">
        <v>2030</v>
      </c>
      <c r="C186">
        <v>58378220</v>
      </c>
      <c r="D186">
        <v>529982.5</v>
      </c>
      <c r="E186">
        <v>0</v>
      </c>
      <c r="F186">
        <v>1156814</v>
      </c>
      <c r="G186">
        <v>60065016.100000001</v>
      </c>
      <c r="H186">
        <v>56279347.399999999</v>
      </c>
      <c r="I186">
        <v>57099094.700000003</v>
      </c>
      <c r="J186" s="156">
        <v>73175670</v>
      </c>
      <c r="K186" s="168">
        <v>48234924</v>
      </c>
      <c r="L186">
        <v>3.5900000000000001E-2</v>
      </c>
      <c r="M186">
        <v>5.3999999999999999E-2</v>
      </c>
      <c r="N186">
        <v>0.17499999999999999</v>
      </c>
      <c r="O186">
        <v>57054.94</v>
      </c>
      <c r="P186">
        <v>12209.5</v>
      </c>
      <c r="Q186">
        <v>0.41</v>
      </c>
      <c r="R186">
        <v>0.64</v>
      </c>
      <c r="S186">
        <v>256.10000000000002</v>
      </c>
      <c r="T186">
        <v>9.1</v>
      </c>
      <c r="U186">
        <v>1.1399999999999999</v>
      </c>
      <c r="V186">
        <v>29.1</v>
      </c>
      <c r="W186">
        <v>1208.3</v>
      </c>
      <c r="X186">
        <v>0.18</v>
      </c>
      <c r="Y186">
        <v>256.7</v>
      </c>
      <c r="Z186">
        <v>65.2</v>
      </c>
      <c r="AA186">
        <v>321.89999999999998</v>
      </c>
      <c r="AB186">
        <v>167.8</v>
      </c>
      <c r="AC186">
        <v>6.8</v>
      </c>
      <c r="AD186">
        <v>0.88</v>
      </c>
      <c r="AE186">
        <v>18.600000000000001</v>
      </c>
      <c r="AF186">
        <v>762.2</v>
      </c>
      <c r="AG186">
        <v>0.12</v>
      </c>
      <c r="AH186">
        <v>168.3</v>
      </c>
      <c r="AI186">
        <v>41.3</v>
      </c>
      <c r="AJ186">
        <v>209.6</v>
      </c>
      <c r="AK186">
        <v>323.39999999999998</v>
      </c>
      <c r="AL186">
        <v>11</v>
      </c>
      <c r="AM186">
        <v>1.36</v>
      </c>
      <c r="AN186">
        <v>33.9</v>
      </c>
      <c r="AO186">
        <v>1535.3</v>
      </c>
      <c r="AP186">
        <v>0.15</v>
      </c>
      <c r="AQ186">
        <v>324.10000000000002</v>
      </c>
      <c r="AR186">
        <v>79.7</v>
      </c>
      <c r="AS186">
        <v>403.8</v>
      </c>
      <c r="AT186">
        <v>558</v>
      </c>
      <c r="AU186">
        <v>37.700000000000003</v>
      </c>
      <c r="AV186">
        <v>5.32</v>
      </c>
      <c r="AW186">
        <v>42.7</v>
      </c>
      <c r="AX186">
        <v>2001.3</v>
      </c>
      <c r="AY186">
        <v>0.32</v>
      </c>
      <c r="AZ186">
        <v>560.6</v>
      </c>
      <c r="BA186">
        <v>102.4</v>
      </c>
      <c r="BB186">
        <v>663</v>
      </c>
      <c r="BC186">
        <v>8891079.4000000004</v>
      </c>
      <c r="BD186">
        <v>312.8</v>
      </c>
      <c r="BE186">
        <v>39.299999999999997</v>
      </c>
      <c r="BF186">
        <v>1013103.3</v>
      </c>
      <c r="BG186">
        <v>42016.6</v>
      </c>
      <c r="BH186">
        <v>6.2</v>
      </c>
      <c r="BI186">
        <v>8911128.8000000007</v>
      </c>
      <c r="BJ186">
        <v>2266883.2999999998</v>
      </c>
      <c r="BK186">
        <v>11178012</v>
      </c>
      <c r="BL186">
        <v>0</v>
      </c>
      <c r="BM186">
        <v>23.91</v>
      </c>
      <c r="BN186">
        <v>11.09</v>
      </c>
      <c r="BO186">
        <v>0</v>
      </c>
      <c r="BP186">
        <v>35.01</v>
      </c>
      <c r="BQ186">
        <v>25.44</v>
      </c>
      <c r="BR186">
        <v>12.15</v>
      </c>
      <c r="BS186">
        <v>0</v>
      </c>
      <c r="BT186">
        <v>37.58</v>
      </c>
      <c r="BU186">
        <v>34939316</v>
      </c>
      <c r="BV186">
        <v>2965921.2</v>
      </c>
      <c r="BW186">
        <v>450492.7</v>
      </c>
      <c r="BX186">
        <v>6859.4</v>
      </c>
      <c r="BY186">
        <v>0</v>
      </c>
      <c r="BZ186">
        <v>0</v>
      </c>
      <c r="CA186">
        <v>1305632.8</v>
      </c>
      <c r="CB186">
        <v>0</v>
      </c>
      <c r="CC186">
        <v>0</v>
      </c>
      <c r="CD186">
        <v>476201.4</v>
      </c>
      <c r="CE186">
        <v>19318430</v>
      </c>
      <c r="CF186">
        <v>0</v>
      </c>
      <c r="CG186">
        <v>14728.5</v>
      </c>
      <c r="CH186">
        <v>0</v>
      </c>
      <c r="CI186">
        <v>0</v>
      </c>
      <c r="CJ186">
        <v>10834782</v>
      </c>
      <c r="CK186">
        <v>42471.1</v>
      </c>
      <c r="CL186">
        <v>0</v>
      </c>
      <c r="CM186">
        <v>0</v>
      </c>
      <c r="CN186">
        <v>2489720</v>
      </c>
      <c r="CO186">
        <v>0</v>
      </c>
      <c r="CP186">
        <v>0</v>
      </c>
      <c r="CQ186">
        <v>253.1</v>
      </c>
      <c r="CR186">
        <v>1.6</v>
      </c>
      <c r="CS186">
        <v>0</v>
      </c>
      <c r="CT186">
        <v>1138.8</v>
      </c>
      <c r="CU186">
        <v>0</v>
      </c>
      <c r="CV186">
        <v>0</v>
      </c>
      <c r="CW186">
        <v>320</v>
      </c>
      <c r="CX186">
        <v>8175.1</v>
      </c>
      <c r="CY186">
        <v>0</v>
      </c>
      <c r="CZ186">
        <v>440.2</v>
      </c>
      <c r="DA186">
        <v>0</v>
      </c>
      <c r="DB186">
        <v>0</v>
      </c>
      <c r="DC186">
        <v>1401</v>
      </c>
      <c r="DD186">
        <v>847.3</v>
      </c>
      <c r="DE186">
        <v>0</v>
      </c>
      <c r="DF186">
        <v>0</v>
      </c>
      <c r="DG186">
        <v>1085</v>
      </c>
      <c r="DH186">
        <v>0</v>
      </c>
      <c r="DI186">
        <v>0</v>
      </c>
      <c r="DJ186">
        <v>1275.3</v>
      </c>
      <c r="DK186">
        <v>0</v>
      </c>
      <c r="DL186">
        <v>0</v>
      </c>
      <c r="DM186">
        <v>0</v>
      </c>
      <c r="DN186">
        <v>0</v>
      </c>
      <c r="DO186">
        <v>0</v>
      </c>
      <c r="DP186">
        <v>0</v>
      </c>
      <c r="DQ186">
        <v>0</v>
      </c>
    </row>
    <row r="187" spans="1:121" hidden="1">
      <c r="A187" t="s">
        <v>558</v>
      </c>
      <c r="B187">
        <v>2035</v>
      </c>
      <c r="C187">
        <v>63360436</v>
      </c>
      <c r="D187">
        <v>3560916</v>
      </c>
      <c r="E187">
        <v>0</v>
      </c>
      <c r="F187">
        <v>1143489.8</v>
      </c>
      <c r="G187">
        <v>68064839.299999997</v>
      </c>
      <c r="H187">
        <v>61082497.399999999</v>
      </c>
      <c r="I187">
        <v>58794297.200000003</v>
      </c>
      <c r="J187" s="156">
        <v>75539896</v>
      </c>
      <c r="K187" s="168">
        <v>44414676</v>
      </c>
      <c r="L187">
        <v>3.5900000000000001E-2</v>
      </c>
      <c r="M187">
        <v>5.3999999999999999E-2</v>
      </c>
      <c r="N187">
        <v>0.17499999999999999</v>
      </c>
      <c r="O187">
        <v>84419.78</v>
      </c>
      <c r="P187">
        <v>13542.6</v>
      </c>
      <c r="Q187">
        <v>0.63</v>
      </c>
      <c r="R187">
        <v>0.76</v>
      </c>
      <c r="S187">
        <v>166.7</v>
      </c>
      <c r="T187">
        <v>6.7</v>
      </c>
      <c r="U187">
        <v>0.87</v>
      </c>
      <c r="V187">
        <v>19</v>
      </c>
      <c r="W187">
        <v>763.8</v>
      </c>
      <c r="X187">
        <v>0.13</v>
      </c>
      <c r="Y187">
        <v>167.2</v>
      </c>
      <c r="Z187">
        <v>41.8</v>
      </c>
      <c r="AA187">
        <v>208.9</v>
      </c>
      <c r="AB187">
        <v>118.5</v>
      </c>
      <c r="AC187">
        <v>5.5</v>
      </c>
      <c r="AD187">
        <v>0.73</v>
      </c>
      <c r="AE187">
        <v>12.9</v>
      </c>
      <c r="AF187">
        <v>519.1</v>
      </c>
      <c r="AG187">
        <v>0.1</v>
      </c>
      <c r="AH187">
        <v>118.9</v>
      </c>
      <c r="AI187">
        <v>28.4</v>
      </c>
      <c r="AJ187">
        <v>147.19999999999999</v>
      </c>
      <c r="AK187">
        <v>322.8</v>
      </c>
      <c r="AL187">
        <v>15</v>
      </c>
      <c r="AM187">
        <v>1.99</v>
      </c>
      <c r="AN187">
        <v>30.2</v>
      </c>
      <c r="AO187">
        <v>1403.3</v>
      </c>
      <c r="AP187">
        <v>0.15</v>
      </c>
      <c r="AQ187">
        <v>323.8</v>
      </c>
      <c r="AR187">
        <v>72.099999999999994</v>
      </c>
      <c r="AS187">
        <v>395.9</v>
      </c>
      <c r="AT187">
        <v>506.4</v>
      </c>
      <c r="AU187">
        <v>33.700000000000003</v>
      </c>
      <c r="AV187">
        <v>4.7300000000000004</v>
      </c>
      <c r="AW187">
        <v>39.1</v>
      </c>
      <c r="AX187">
        <v>1841.6</v>
      </c>
      <c r="AY187">
        <v>0.28000000000000003</v>
      </c>
      <c r="AZ187">
        <v>508.7</v>
      </c>
      <c r="BA187">
        <v>94.1</v>
      </c>
      <c r="BB187">
        <v>602.70000000000005</v>
      </c>
      <c r="BC187">
        <v>6070167.2000000002</v>
      </c>
      <c r="BD187">
        <v>242.3</v>
      </c>
      <c r="BE187">
        <v>31.2</v>
      </c>
      <c r="BF187">
        <v>693182.6</v>
      </c>
      <c r="BG187">
        <v>27879</v>
      </c>
      <c r="BH187">
        <v>4.9000000000000004</v>
      </c>
      <c r="BI187">
        <v>6085915.7000000002</v>
      </c>
      <c r="BJ187">
        <v>1525301.2</v>
      </c>
      <c r="BK187">
        <v>7611216.9000000004</v>
      </c>
      <c r="BL187">
        <v>0</v>
      </c>
      <c r="BM187">
        <v>21.3</v>
      </c>
      <c r="BN187">
        <v>15.85</v>
      </c>
      <c r="BO187">
        <v>0</v>
      </c>
      <c r="BP187">
        <v>37.15</v>
      </c>
      <c r="BQ187">
        <v>23.17</v>
      </c>
      <c r="BR187">
        <v>18.11</v>
      </c>
      <c r="BS187">
        <v>0</v>
      </c>
      <c r="BT187">
        <v>41.28</v>
      </c>
      <c r="BU187">
        <v>36725440</v>
      </c>
      <c r="BV187">
        <v>9270542</v>
      </c>
      <c r="BW187">
        <v>3016122</v>
      </c>
      <c r="BX187">
        <v>6399.6</v>
      </c>
      <c r="BY187">
        <v>0</v>
      </c>
      <c r="BZ187">
        <v>0</v>
      </c>
      <c r="CA187">
        <v>1160252</v>
      </c>
      <c r="CB187">
        <v>0</v>
      </c>
      <c r="CC187">
        <v>0</v>
      </c>
      <c r="CD187">
        <v>1524133</v>
      </c>
      <c r="CE187">
        <v>12581533</v>
      </c>
      <c r="CF187">
        <v>0</v>
      </c>
      <c r="CG187">
        <v>7999.7</v>
      </c>
      <c r="CH187">
        <v>0</v>
      </c>
      <c r="CI187">
        <v>0</v>
      </c>
      <c r="CJ187">
        <v>10666768</v>
      </c>
      <c r="CK187">
        <v>15825.4</v>
      </c>
      <c r="CL187">
        <v>0</v>
      </c>
      <c r="CM187">
        <v>0</v>
      </c>
      <c r="CN187">
        <v>7746409</v>
      </c>
      <c r="CO187">
        <v>0</v>
      </c>
      <c r="CP187">
        <v>0</v>
      </c>
      <c r="CQ187">
        <v>1634.5</v>
      </c>
      <c r="CR187">
        <v>1.6</v>
      </c>
      <c r="CS187">
        <v>0</v>
      </c>
      <c r="CT187">
        <v>1138.8</v>
      </c>
      <c r="CU187">
        <v>0</v>
      </c>
      <c r="CV187">
        <v>0</v>
      </c>
      <c r="CW187">
        <v>1027.8</v>
      </c>
      <c r="CX187">
        <v>8175.1</v>
      </c>
      <c r="CY187">
        <v>0</v>
      </c>
      <c r="CZ187">
        <v>440.2</v>
      </c>
      <c r="DA187">
        <v>0</v>
      </c>
      <c r="DB187">
        <v>0</v>
      </c>
      <c r="DC187">
        <v>1401</v>
      </c>
      <c r="DD187">
        <v>728.2</v>
      </c>
      <c r="DE187">
        <v>0</v>
      </c>
      <c r="DF187">
        <v>0</v>
      </c>
      <c r="DG187">
        <v>3247.8</v>
      </c>
      <c r="DH187">
        <v>0</v>
      </c>
      <c r="DI187">
        <v>0</v>
      </c>
      <c r="DJ187">
        <v>9033.9</v>
      </c>
      <c r="DK187">
        <v>0</v>
      </c>
      <c r="DL187">
        <v>0</v>
      </c>
      <c r="DM187">
        <v>0</v>
      </c>
      <c r="DN187">
        <v>0</v>
      </c>
      <c r="DO187">
        <v>0</v>
      </c>
      <c r="DP187">
        <v>0</v>
      </c>
      <c r="DQ187">
        <v>0</v>
      </c>
    </row>
    <row r="188" spans="1:121" hidden="1">
      <c r="A188" t="s">
        <v>558</v>
      </c>
      <c r="B188">
        <v>2040</v>
      </c>
      <c r="C188">
        <v>68942570</v>
      </c>
      <c r="D188">
        <v>8690064</v>
      </c>
      <c r="E188">
        <v>0</v>
      </c>
      <c r="F188">
        <v>1417734.4</v>
      </c>
      <c r="G188">
        <v>79050366.799999997</v>
      </c>
      <c r="H188">
        <v>66463999.200000003</v>
      </c>
      <c r="I188">
        <v>26496513.300000001</v>
      </c>
      <c r="J188" s="156">
        <v>75004824</v>
      </c>
      <c r="K188" s="168">
        <v>76890936</v>
      </c>
      <c r="L188">
        <v>3.5900000000000001E-2</v>
      </c>
      <c r="M188">
        <v>5.3999999999999999E-2</v>
      </c>
      <c r="N188">
        <v>0.1734</v>
      </c>
      <c r="O188">
        <v>83635.81</v>
      </c>
      <c r="P188">
        <v>15104.8</v>
      </c>
      <c r="Q188">
        <v>0.87</v>
      </c>
      <c r="R188">
        <v>0.88</v>
      </c>
      <c r="S188">
        <v>54.2</v>
      </c>
      <c r="T188">
        <v>1.6</v>
      </c>
      <c r="U188">
        <v>0.2</v>
      </c>
      <c r="V188">
        <v>6.9</v>
      </c>
      <c r="W188">
        <v>266.10000000000002</v>
      </c>
      <c r="X188">
        <v>0.05</v>
      </c>
      <c r="Y188">
        <v>54.3</v>
      </c>
      <c r="Z188">
        <v>14.9</v>
      </c>
      <c r="AA188">
        <v>69.2</v>
      </c>
      <c r="AB188">
        <v>56.5</v>
      </c>
      <c r="AC188">
        <v>2.2000000000000002</v>
      </c>
      <c r="AD188">
        <v>0.27</v>
      </c>
      <c r="AE188">
        <v>6.9</v>
      </c>
      <c r="AF188">
        <v>263.5</v>
      </c>
      <c r="AG188">
        <v>0.05</v>
      </c>
      <c r="AH188">
        <v>56.7</v>
      </c>
      <c r="AI188">
        <v>14.8</v>
      </c>
      <c r="AJ188">
        <v>71.400000000000006</v>
      </c>
      <c r="AK188">
        <v>306</v>
      </c>
      <c r="AL188">
        <v>17.5</v>
      </c>
      <c r="AM188">
        <v>2.4</v>
      </c>
      <c r="AN188">
        <v>25.7</v>
      </c>
      <c r="AO188">
        <v>1225.0999999999999</v>
      </c>
      <c r="AP188">
        <v>0.15</v>
      </c>
      <c r="AQ188">
        <v>307.2</v>
      </c>
      <c r="AR188">
        <v>62.3</v>
      </c>
      <c r="AS188">
        <v>369.5</v>
      </c>
      <c r="AT188">
        <v>411.3</v>
      </c>
      <c r="AU188">
        <v>25.6</v>
      </c>
      <c r="AV188">
        <v>3.56</v>
      </c>
      <c r="AW188">
        <v>33.799999999999997</v>
      </c>
      <c r="AX188">
        <v>1557.9</v>
      </c>
      <c r="AY188">
        <v>0.23</v>
      </c>
      <c r="AZ188">
        <v>413</v>
      </c>
      <c r="BA188">
        <v>80.2</v>
      </c>
      <c r="BB188">
        <v>493.3</v>
      </c>
      <c r="BC188">
        <v>4332306.8</v>
      </c>
      <c r="BD188">
        <v>128.6</v>
      </c>
      <c r="BE188">
        <v>15.5</v>
      </c>
      <c r="BF188">
        <v>556972.4</v>
      </c>
      <c r="BG188">
        <v>21345.599999999999</v>
      </c>
      <c r="BH188">
        <v>3.9</v>
      </c>
      <c r="BI188">
        <v>4340357.5</v>
      </c>
      <c r="BJ188">
        <v>1194149</v>
      </c>
      <c r="BK188">
        <v>5534506.5</v>
      </c>
      <c r="BL188">
        <v>0</v>
      </c>
      <c r="BM188">
        <v>16.989999999999998</v>
      </c>
      <c r="BN188">
        <v>14.9</v>
      </c>
      <c r="BO188">
        <v>0</v>
      </c>
      <c r="BP188">
        <v>31.89</v>
      </c>
      <c r="BQ188">
        <v>19.149999999999999</v>
      </c>
      <c r="BR188">
        <v>18.2</v>
      </c>
      <c r="BS188">
        <v>0</v>
      </c>
      <c r="BT188">
        <v>37.35</v>
      </c>
      <c r="BU188">
        <v>80817640</v>
      </c>
      <c r="BV188">
        <v>52553852</v>
      </c>
      <c r="BW188">
        <v>7416258.5</v>
      </c>
      <c r="BX188">
        <v>6058.5</v>
      </c>
      <c r="BY188">
        <v>0</v>
      </c>
      <c r="BZ188">
        <v>0</v>
      </c>
      <c r="CA188">
        <v>436188</v>
      </c>
      <c r="CB188">
        <v>0</v>
      </c>
      <c r="CC188">
        <v>0</v>
      </c>
      <c r="CD188">
        <v>1870859.4</v>
      </c>
      <c r="CE188">
        <v>10219016</v>
      </c>
      <c r="CF188">
        <v>0</v>
      </c>
      <c r="CG188">
        <v>7777.5</v>
      </c>
      <c r="CH188">
        <v>0</v>
      </c>
      <c r="CI188">
        <v>0</v>
      </c>
      <c r="CJ188">
        <v>10162882</v>
      </c>
      <c r="CK188">
        <v>15605.6</v>
      </c>
      <c r="CL188">
        <v>0</v>
      </c>
      <c r="CM188">
        <v>0</v>
      </c>
      <c r="CN188">
        <v>24843510</v>
      </c>
      <c r="CO188">
        <v>25839486</v>
      </c>
      <c r="CP188">
        <v>0</v>
      </c>
      <c r="CQ188">
        <v>3652.2</v>
      </c>
      <c r="CR188">
        <v>1.6</v>
      </c>
      <c r="CS188">
        <v>0</v>
      </c>
      <c r="CT188">
        <v>1138.8</v>
      </c>
      <c r="CU188">
        <v>0</v>
      </c>
      <c r="CV188">
        <v>0</v>
      </c>
      <c r="CW188">
        <v>1297.5</v>
      </c>
      <c r="CX188">
        <v>8175.1</v>
      </c>
      <c r="CY188">
        <v>0</v>
      </c>
      <c r="CZ188">
        <v>440.2</v>
      </c>
      <c r="DA188">
        <v>0</v>
      </c>
      <c r="DB188">
        <v>0</v>
      </c>
      <c r="DC188">
        <v>1401</v>
      </c>
      <c r="DD188">
        <v>728.2</v>
      </c>
      <c r="DE188">
        <v>0</v>
      </c>
      <c r="DF188">
        <v>0</v>
      </c>
      <c r="DG188">
        <v>10172</v>
      </c>
      <c r="DH188">
        <v>0</v>
      </c>
      <c r="DI188">
        <v>7930.2</v>
      </c>
      <c r="DJ188">
        <v>22270.1</v>
      </c>
      <c r="DK188">
        <v>0</v>
      </c>
      <c r="DL188">
        <v>0</v>
      </c>
      <c r="DM188">
        <v>0</v>
      </c>
      <c r="DN188">
        <v>0</v>
      </c>
      <c r="DO188">
        <v>0</v>
      </c>
      <c r="DP188">
        <v>0</v>
      </c>
      <c r="DQ188">
        <v>0</v>
      </c>
    </row>
    <row r="189" spans="1:121" hidden="1">
      <c r="A189" t="s">
        <v>558</v>
      </c>
      <c r="B189">
        <v>2045</v>
      </c>
      <c r="C189">
        <v>73847520</v>
      </c>
      <c r="D189">
        <v>11221433</v>
      </c>
      <c r="E189">
        <v>0</v>
      </c>
      <c r="F189">
        <v>1530292.9</v>
      </c>
      <c r="G189">
        <v>86599243.200000003</v>
      </c>
      <c r="H189">
        <v>71192637</v>
      </c>
      <c r="I189">
        <v>24759506.899999999</v>
      </c>
      <c r="J189" s="156">
        <v>78202376</v>
      </c>
      <c r="K189" s="168">
        <v>85164900</v>
      </c>
      <c r="L189">
        <v>3.5900000000000001E-2</v>
      </c>
      <c r="M189">
        <v>5.3999999999999999E-2</v>
      </c>
      <c r="N189">
        <v>0.1731</v>
      </c>
      <c r="O189">
        <v>82208.86</v>
      </c>
      <c r="P189">
        <v>16355.1</v>
      </c>
      <c r="Q189">
        <v>0.87</v>
      </c>
      <c r="R189">
        <v>0.88</v>
      </c>
      <c r="S189">
        <v>49.8</v>
      </c>
      <c r="T189">
        <v>1.2</v>
      </c>
      <c r="U189">
        <v>0.13</v>
      </c>
      <c r="V189">
        <v>6.6</v>
      </c>
      <c r="W189">
        <v>255.2</v>
      </c>
      <c r="X189">
        <v>0.04</v>
      </c>
      <c r="Y189">
        <v>49.9</v>
      </c>
      <c r="Z189">
        <v>14.2</v>
      </c>
      <c r="AA189">
        <v>64.099999999999994</v>
      </c>
      <c r="AB189">
        <v>53.4</v>
      </c>
      <c r="AC189">
        <v>1.6</v>
      </c>
      <c r="AD189">
        <v>0.19</v>
      </c>
      <c r="AE189">
        <v>6.8</v>
      </c>
      <c r="AF189">
        <v>262.5</v>
      </c>
      <c r="AG189">
        <v>0.05</v>
      </c>
      <c r="AH189">
        <v>53.5</v>
      </c>
      <c r="AI189">
        <v>14.6</v>
      </c>
      <c r="AJ189">
        <v>68.2</v>
      </c>
      <c r="AK189">
        <v>255.8</v>
      </c>
      <c r="AL189">
        <v>13.7</v>
      </c>
      <c r="AM189">
        <v>1.85</v>
      </c>
      <c r="AN189">
        <v>23.8</v>
      </c>
      <c r="AO189">
        <v>1058.3</v>
      </c>
      <c r="AP189">
        <v>0.15</v>
      </c>
      <c r="AQ189">
        <v>256.7</v>
      </c>
      <c r="AR189">
        <v>55.4</v>
      </c>
      <c r="AS189">
        <v>312</v>
      </c>
      <c r="AT189">
        <v>354.3</v>
      </c>
      <c r="AU189">
        <v>19.8</v>
      </c>
      <c r="AV189">
        <v>2.71</v>
      </c>
      <c r="AW189">
        <v>31.1</v>
      </c>
      <c r="AX189">
        <v>1420</v>
      </c>
      <c r="AY189">
        <v>0.19</v>
      </c>
      <c r="AZ189">
        <v>355.6</v>
      </c>
      <c r="BA189">
        <v>73.5</v>
      </c>
      <c r="BB189">
        <v>429.1</v>
      </c>
      <c r="BC189">
        <v>4611270.9000000004</v>
      </c>
      <c r="BD189">
        <v>107.2</v>
      </c>
      <c r="BE189">
        <v>11.8</v>
      </c>
      <c r="BF189">
        <v>612264.80000000005</v>
      </c>
      <c r="BG189">
        <v>23670.3</v>
      </c>
      <c r="BH189">
        <v>4</v>
      </c>
      <c r="BI189">
        <v>4617699.3</v>
      </c>
      <c r="BJ189">
        <v>1318731.1000000001</v>
      </c>
      <c r="BK189">
        <v>5936430.4000000004</v>
      </c>
      <c r="BL189">
        <v>0</v>
      </c>
      <c r="BM189">
        <v>14.89</v>
      </c>
      <c r="BN189">
        <v>14.47</v>
      </c>
      <c r="BO189">
        <v>0</v>
      </c>
      <c r="BP189">
        <v>29.37</v>
      </c>
      <c r="BQ189">
        <v>17.260000000000002</v>
      </c>
      <c r="BR189">
        <v>18.079999999999998</v>
      </c>
      <c r="BS189">
        <v>0</v>
      </c>
      <c r="BT189">
        <v>35.340000000000003</v>
      </c>
      <c r="BU189">
        <v>93439560</v>
      </c>
      <c r="BV189">
        <v>61839736</v>
      </c>
      <c r="BW189">
        <v>9624758</v>
      </c>
      <c r="BX189">
        <v>5434</v>
      </c>
      <c r="BY189">
        <v>0</v>
      </c>
      <c r="BZ189">
        <v>0</v>
      </c>
      <c r="CA189">
        <v>193548.6</v>
      </c>
      <c r="CB189">
        <v>0</v>
      </c>
      <c r="CC189">
        <v>0</v>
      </c>
      <c r="CD189">
        <v>1995238.2</v>
      </c>
      <c r="CE189">
        <v>11769197</v>
      </c>
      <c r="CF189">
        <v>0</v>
      </c>
      <c r="CG189">
        <v>3345.6</v>
      </c>
      <c r="CH189">
        <v>0</v>
      </c>
      <c r="CI189">
        <v>0</v>
      </c>
      <c r="CJ189">
        <v>9998452</v>
      </c>
      <c r="CK189">
        <v>5091.3</v>
      </c>
      <c r="CL189">
        <v>0</v>
      </c>
      <c r="CM189">
        <v>0</v>
      </c>
      <c r="CN189">
        <v>34355852</v>
      </c>
      <c r="CO189">
        <v>25488648</v>
      </c>
      <c r="CP189">
        <v>0</v>
      </c>
      <c r="CQ189">
        <v>4621</v>
      </c>
      <c r="CR189">
        <v>1.6</v>
      </c>
      <c r="CS189">
        <v>0</v>
      </c>
      <c r="CT189">
        <v>1138.8</v>
      </c>
      <c r="CU189">
        <v>0</v>
      </c>
      <c r="CV189">
        <v>0</v>
      </c>
      <c r="CW189">
        <v>1478.4</v>
      </c>
      <c r="CX189">
        <v>8175.1</v>
      </c>
      <c r="CY189">
        <v>0</v>
      </c>
      <c r="CZ189">
        <v>440.2</v>
      </c>
      <c r="DA189">
        <v>0</v>
      </c>
      <c r="DB189">
        <v>0</v>
      </c>
      <c r="DC189">
        <v>1401</v>
      </c>
      <c r="DD189">
        <v>492.2</v>
      </c>
      <c r="DE189">
        <v>0</v>
      </c>
      <c r="DF189">
        <v>0</v>
      </c>
      <c r="DG189">
        <v>15070.1</v>
      </c>
      <c r="DH189">
        <v>0</v>
      </c>
      <c r="DI189">
        <v>7930.2</v>
      </c>
      <c r="DJ189">
        <v>27551.3</v>
      </c>
      <c r="DK189">
        <v>0</v>
      </c>
      <c r="DL189">
        <v>0</v>
      </c>
      <c r="DM189">
        <v>0</v>
      </c>
      <c r="DN189">
        <v>0</v>
      </c>
      <c r="DO189">
        <v>0</v>
      </c>
      <c r="DP189">
        <v>0</v>
      </c>
      <c r="DQ189">
        <v>0</v>
      </c>
    </row>
    <row r="190" spans="1:121" hidden="1">
      <c r="A190" t="s">
        <v>558</v>
      </c>
      <c r="B190">
        <v>2050</v>
      </c>
      <c r="C190">
        <v>78409060</v>
      </c>
      <c r="D190">
        <v>9681947</v>
      </c>
      <c r="E190">
        <v>0</v>
      </c>
      <c r="F190">
        <v>1577547.2</v>
      </c>
      <c r="G190">
        <v>89668552</v>
      </c>
      <c r="H190">
        <v>75590179.400000006</v>
      </c>
      <c r="I190">
        <v>22847176.199999999</v>
      </c>
      <c r="J190" s="156">
        <v>85401980</v>
      </c>
      <c r="K190" s="168">
        <v>85816810</v>
      </c>
      <c r="L190">
        <v>3.5900000000000001E-2</v>
      </c>
      <c r="M190">
        <v>5.3999999999999999E-2</v>
      </c>
      <c r="N190">
        <v>0.17319999999999999</v>
      </c>
      <c r="O190">
        <v>79113.84</v>
      </c>
      <c r="P190">
        <v>17431.900000000001</v>
      </c>
      <c r="Q190">
        <v>0.83</v>
      </c>
      <c r="R190">
        <v>0.86</v>
      </c>
      <c r="S190">
        <v>65.8</v>
      </c>
      <c r="T190">
        <v>1.6</v>
      </c>
      <c r="U190">
        <v>0.18</v>
      </c>
      <c r="V190">
        <v>7.5</v>
      </c>
      <c r="W190">
        <v>333.4</v>
      </c>
      <c r="X190">
        <v>0.03</v>
      </c>
      <c r="Y190">
        <v>65.900000000000006</v>
      </c>
      <c r="Z190">
        <v>17.399999999999999</v>
      </c>
      <c r="AA190">
        <v>83.3</v>
      </c>
      <c r="AB190">
        <v>63.5</v>
      </c>
      <c r="AC190">
        <v>2</v>
      </c>
      <c r="AD190">
        <v>0.24</v>
      </c>
      <c r="AE190">
        <v>7</v>
      </c>
      <c r="AF190">
        <v>307.8</v>
      </c>
      <c r="AG190">
        <v>0.03</v>
      </c>
      <c r="AH190">
        <v>63.7</v>
      </c>
      <c r="AI190">
        <v>16.100000000000001</v>
      </c>
      <c r="AJ190">
        <v>79.8</v>
      </c>
      <c r="AK190">
        <v>230.5</v>
      </c>
      <c r="AL190">
        <v>11.5</v>
      </c>
      <c r="AM190">
        <v>1.54</v>
      </c>
      <c r="AN190">
        <v>23</v>
      </c>
      <c r="AO190">
        <v>982</v>
      </c>
      <c r="AP190">
        <v>0.16</v>
      </c>
      <c r="AQ190">
        <v>231.3</v>
      </c>
      <c r="AR190">
        <v>52.3</v>
      </c>
      <c r="AS190">
        <v>283.60000000000002</v>
      </c>
      <c r="AT190">
        <v>351.1</v>
      </c>
      <c r="AU190">
        <v>18</v>
      </c>
      <c r="AV190">
        <v>2.4300000000000002</v>
      </c>
      <c r="AW190">
        <v>31.9</v>
      </c>
      <c r="AX190">
        <v>1462.7</v>
      </c>
      <c r="AY190">
        <v>0.18</v>
      </c>
      <c r="AZ190">
        <v>352.3</v>
      </c>
      <c r="BA190">
        <v>75.5</v>
      </c>
      <c r="BB190">
        <v>427.8</v>
      </c>
      <c r="BC190">
        <v>5852844.7999999998</v>
      </c>
      <c r="BD190">
        <v>139.19999999999999</v>
      </c>
      <c r="BE190">
        <v>15.5</v>
      </c>
      <c r="BF190">
        <v>665292</v>
      </c>
      <c r="BG190">
        <v>29689.9</v>
      </c>
      <c r="BH190">
        <v>2.6</v>
      </c>
      <c r="BI190">
        <v>5861222.4000000004</v>
      </c>
      <c r="BJ190">
        <v>1550751.3</v>
      </c>
      <c r="BK190">
        <v>7411973.7000000002</v>
      </c>
      <c r="BL190">
        <v>0</v>
      </c>
      <c r="BM190">
        <v>15.05</v>
      </c>
      <c r="BN190">
        <v>14.26</v>
      </c>
      <c r="BO190">
        <v>0</v>
      </c>
      <c r="BP190">
        <v>29.31</v>
      </c>
      <c r="BQ190">
        <v>17.25</v>
      </c>
      <c r="BR190">
        <v>17.37</v>
      </c>
      <c r="BS190">
        <v>0</v>
      </c>
      <c r="BT190">
        <v>34.619999999999997</v>
      </c>
      <c r="BU190">
        <v>89951096</v>
      </c>
      <c r="BV190">
        <v>66821376</v>
      </c>
      <c r="BW190">
        <v>8266803</v>
      </c>
      <c r="BX190">
        <v>5266.8</v>
      </c>
      <c r="BY190">
        <v>0</v>
      </c>
      <c r="BZ190">
        <v>0</v>
      </c>
      <c r="CA190">
        <v>269677</v>
      </c>
      <c r="CB190">
        <v>0</v>
      </c>
      <c r="CC190">
        <v>0</v>
      </c>
      <c r="CD190">
        <v>2286117.5</v>
      </c>
      <c r="CE190">
        <v>14325379</v>
      </c>
      <c r="CF190">
        <v>0</v>
      </c>
      <c r="CG190">
        <v>262592.3</v>
      </c>
      <c r="CH190">
        <v>0</v>
      </c>
      <c r="CI190">
        <v>0</v>
      </c>
      <c r="CJ190">
        <v>0</v>
      </c>
      <c r="CK190">
        <v>0</v>
      </c>
      <c r="CL190">
        <v>0</v>
      </c>
      <c r="CM190">
        <v>0</v>
      </c>
      <c r="CN190">
        <v>33309780</v>
      </c>
      <c r="CO190">
        <v>31225478</v>
      </c>
      <c r="CP190">
        <v>0</v>
      </c>
      <c r="CQ190">
        <v>4067.7</v>
      </c>
      <c r="CR190">
        <v>1.6</v>
      </c>
      <c r="CS190">
        <v>0</v>
      </c>
      <c r="CT190">
        <v>1138.8</v>
      </c>
      <c r="CU190">
        <v>0</v>
      </c>
      <c r="CV190">
        <v>0</v>
      </c>
      <c r="CW190">
        <v>1719.7</v>
      </c>
      <c r="CX190">
        <v>8175.1</v>
      </c>
      <c r="CY190">
        <v>0</v>
      </c>
      <c r="CZ190">
        <v>4057.3</v>
      </c>
      <c r="DA190">
        <v>0</v>
      </c>
      <c r="DB190">
        <v>0</v>
      </c>
      <c r="DC190">
        <v>0</v>
      </c>
      <c r="DD190">
        <v>0</v>
      </c>
      <c r="DE190">
        <v>0</v>
      </c>
      <c r="DF190">
        <v>0</v>
      </c>
      <c r="DG190">
        <v>15102.6</v>
      </c>
      <c r="DH190">
        <v>0</v>
      </c>
      <c r="DI190">
        <v>9754.9</v>
      </c>
      <c r="DJ190">
        <v>23461.599999999999</v>
      </c>
      <c r="DK190">
        <v>0</v>
      </c>
      <c r="DL190">
        <v>0</v>
      </c>
      <c r="DM190">
        <v>0</v>
      </c>
      <c r="DN190">
        <v>0</v>
      </c>
      <c r="DO190">
        <v>0</v>
      </c>
      <c r="DP190">
        <v>0</v>
      </c>
      <c r="DQ190">
        <v>0</v>
      </c>
    </row>
    <row r="191" spans="1:121" hidden="1">
      <c r="A191" t="s">
        <v>560</v>
      </c>
      <c r="B191">
        <v>2024</v>
      </c>
      <c r="C191">
        <v>16923090</v>
      </c>
      <c r="D191">
        <v>94514.7</v>
      </c>
      <c r="E191">
        <v>0</v>
      </c>
      <c r="F191">
        <v>552578.6</v>
      </c>
      <c r="G191">
        <v>17570184</v>
      </c>
      <c r="H191">
        <v>16314558.9</v>
      </c>
      <c r="I191">
        <v>10244560.300000001</v>
      </c>
      <c r="J191" s="156">
        <v>18166616</v>
      </c>
      <c r="K191" s="168">
        <v>26944262</v>
      </c>
      <c r="L191">
        <v>3.5999999999999997E-2</v>
      </c>
      <c r="M191">
        <v>5.3999999999999999E-2</v>
      </c>
      <c r="N191">
        <v>0.14410000000000001</v>
      </c>
      <c r="O191">
        <v>0</v>
      </c>
      <c r="P191">
        <v>3321.3</v>
      </c>
      <c r="Q191">
        <v>0.76</v>
      </c>
      <c r="R191">
        <v>0.72</v>
      </c>
      <c r="S191">
        <v>267.39999999999998</v>
      </c>
      <c r="T191">
        <v>30.7</v>
      </c>
      <c r="U191">
        <v>4.47</v>
      </c>
      <c r="V191">
        <v>8.3000000000000007</v>
      </c>
      <c r="W191">
        <v>585.79999999999995</v>
      </c>
      <c r="X191">
        <v>0.13</v>
      </c>
      <c r="Y191">
        <v>269.5</v>
      </c>
      <c r="Z191">
        <v>25.8</v>
      </c>
      <c r="AA191">
        <v>295.3</v>
      </c>
      <c r="AB191">
        <v>320.3</v>
      </c>
      <c r="AC191">
        <v>36.700000000000003</v>
      </c>
      <c r="AD191">
        <v>5.33</v>
      </c>
      <c r="AE191">
        <v>10.1</v>
      </c>
      <c r="AF191">
        <v>705.7</v>
      </c>
      <c r="AG191">
        <v>0.16</v>
      </c>
      <c r="AH191">
        <v>322.8</v>
      </c>
      <c r="AI191">
        <v>31.2</v>
      </c>
      <c r="AJ191">
        <v>354</v>
      </c>
      <c r="AK191">
        <v>297.2</v>
      </c>
      <c r="AL191">
        <v>9.3000000000000007</v>
      </c>
      <c r="AM191">
        <v>1.1299999999999999</v>
      </c>
      <c r="AN191">
        <v>31.8</v>
      </c>
      <c r="AO191">
        <v>1436.7</v>
      </c>
      <c r="AP191">
        <v>0.13</v>
      </c>
      <c r="AQ191">
        <v>297.8</v>
      </c>
      <c r="AR191">
        <v>74.7</v>
      </c>
      <c r="AS191">
        <v>372.4</v>
      </c>
      <c r="AT191">
        <v>786.5</v>
      </c>
      <c r="AU191">
        <v>69.599999999999994</v>
      </c>
      <c r="AV191">
        <v>9.9700000000000006</v>
      </c>
      <c r="AW191">
        <v>43.8</v>
      </c>
      <c r="AX191">
        <v>2354.1</v>
      </c>
      <c r="AY191">
        <v>0.4</v>
      </c>
      <c r="AZ191">
        <v>791.3</v>
      </c>
      <c r="BA191">
        <v>114</v>
      </c>
      <c r="BB191">
        <v>905.3</v>
      </c>
      <c r="BC191">
        <v>6999440.9000000004</v>
      </c>
      <c r="BD191">
        <v>803.7</v>
      </c>
      <c r="BE191">
        <v>116.9</v>
      </c>
      <c r="BF191">
        <v>218113.7</v>
      </c>
      <c r="BG191">
        <v>15334</v>
      </c>
      <c r="BH191">
        <v>3.5</v>
      </c>
      <c r="BI191">
        <v>7055302.9000000004</v>
      </c>
      <c r="BJ191">
        <v>676016</v>
      </c>
      <c r="BK191">
        <v>7731318.9000000004</v>
      </c>
      <c r="BL191">
        <v>0</v>
      </c>
      <c r="BM191">
        <v>27.59</v>
      </c>
      <c r="BN191">
        <v>0</v>
      </c>
      <c r="BO191">
        <v>0</v>
      </c>
      <c r="BP191">
        <v>27.59</v>
      </c>
      <c r="BQ191">
        <v>29.2</v>
      </c>
      <c r="BR191">
        <v>0</v>
      </c>
      <c r="BS191">
        <v>0</v>
      </c>
      <c r="BT191">
        <v>29.2</v>
      </c>
      <c r="BU191">
        <v>26421842</v>
      </c>
      <c r="BV191">
        <v>7325624</v>
      </c>
      <c r="BW191">
        <v>80681.5</v>
      </c>
      <c r="BX191">
        <v>14207.8</v>
      </c>
      <c r="BY191">
        <v>0</v>
      </c>
      <c r="BZ191">
        <v>69959.399999999994</v>
      </c>
      <c r="CA191">
        <v>6306738.5</v>
      </c>
      <c r="CB191">
        <v>0</v>
      </c>
      <c r="CC191">
        <v>0</v>
      </c>
      <c r="CD191">
        <v>36325</v>
      </c>
      <c r="CE191">
        <v>47246.3</v>
      </c>
      <c r="CF191">
        <v>0</v>
      </c>
      <c r="CG191">
        <v>968.9</v>
      </c>
      <c r="CH191">
        <v>0</v>
      </c>
      <c r="CI191">
        <v>12576416</v>
      </c>
      <c r="CJ191">
        <v>0</v>
      </c>
      <c r="CK191">
        <v>0</v>
      </c>
      <c r="CL191">
        <v>0</v>
      </c>
      <c r="CM191">
        <v>0</v>
      </c>
      <c r="CN191">
        <v>670926.9</v>
      </c>
      <c r="CO191">
        <v>6618372</v>
      </c>
      <c r="CP191">
        <v>0</v>
      </c>
      <c r="CQ191">
        <v>200</v>
      </c>
      <c r="CR191">
        <v>3.2</v>
      </c>
      <c r="CS191">
        <v>0</v>
      </c>
      <c r="CT191">
        <v>1625</v>
      </c>
      <c r="CU191">
        <v>0</v>
      </c>
      <c r="CV191">
        <v>0</v>
      </c>
      <c r="CW191">
        <v>26.2</v>
      </c>
      <c r="CX191">
        <v>40</v>
      </c>
      <c r="CY191">
        <v>0</v>
      </c>
      <c r="CZ191">
        <v>58.6</v>
      </c>
      <c r="DA191">
        <v>0</v>
      </c>
      <c r="DB191">
        <v>2850.2</v>
      </c>
      <c r="DC191">
        <v>0</v>
      </c>
      <c r="DD191">
        <v>0</v>
      </c>
      <c r="DE191">
        <v>0</v>
      </c>
      <c r="DF191">
        <v>0</v>
      </c>
      <c r="DG191">
        <v>327</v>
      </c>
      <c r="DH191">
        <v>0</v>
      </c>
      <c r="DI191">
        <v>1859.8</v>
      </c>
      <c r="DJ191">
        <v>400</v>
      </c>
      <c r="DK191">
        <v>0</v>
      </c>
      <c r="DL191">
        <v>0</v>
      </c>
      <c r="DM191">
        <v>0</v>
      </c>
      <c r="DN191">
        <v>0</v>
      </c>
      <c r="DO191">
        <v>0</v>
      </c>
      <c r="DP191">
        <v>0</v>
      </c>
      <c r="DQ191">
        <v>0</v>
      </c>
    </row>
    <row r="192" spans="1:121" hidden="1">
      <c r="A192" t="s">
        <v>560</v>
      </c>
      <c r="B192">
        <v>2026</v>
      </c>
      <c r="C192">
        <v>17345318</v>
      </c>
      <c r="D192">
        <v>119228.6</v>
      </c>
      <c r="E192">
        <v>0</v>
      </c>
      <c r="F192">
        <v>453959.4</v>
      </c>
      <c r="G192">
        <v>17918506.800000001</v>
      </c>
      <c r="H192">
        <v>16721602.5</v>
      </c>
      <c r="I192">
        <v>9825695.8000000007</v>
      </c>
      <c r="J192" s="156">
        <v>15823734</v>
      </c>
      <c r="K192" s="168">
        <v>20521412</v>
      </c>
      <c r="L192">
        <v>3.5999999999999997E-2</v>
      </c>
      <c r="M192">
        <v>5.3999999999999999E-2</v>
      </c>
      <c r="N192">
        <v>0.14419999999999999</v>
      </c>
      <c r="O192">
        <v>5877.58</v>
      </c>
      <c r="P192">
        <v>3419.4</v>
      </c>
      <c r="Q192">
        <v>0.93</v>
      </c>
      <c r="R192">
        <v>0.86</v>
      </c>
      <c r="S192">
        <v>72.900000000000006</v>
      </c>
      <c r="T192">
        <v>8.3000000000000007</v>
      </c>
      <c r="U192">
        <v>1.21</v>
      </c>
      <c r="V192">
        <v>2.2999999999999998</v>
      </c>
      <c r="W192">
        <v>161.6</v>
      </c>
      <c r="X192">
        <v>0.04</v>
      </c>
      <c r="Y192">
        <v>73.5</v>
      </c>
      <c r="Z192">
        <v>7.2</v>
      </c>
      <c r="AA192">
        <v>80.7</v>
      </c>
      <c r="AB192">
        <v>156.19999999999999</v>
      </c>
      <c r="AC192">
        <v>17.7</v>
      </c>
      <c r="AD192">
        <v>2.58</v>
      </c>
      <c r="AE192">
        <v>5.0999999999999996</v>
      </c>
      <c r="AF192">
        <v>348.3</v>
      </c>
      <c r="AG192">
        <v>0.08</v>
      </c>
      <c r="AH192">
        <v>157.5</v>
      </c>
      <c r="AI192">
        <v>15.5</v>
      </c>
      <c r="AJ192">
        <v>172.9</v>
      </c>
      <c r="AK192">
        <v>218</v>
      </c>
      <c r="AL192">
        <v>8.1</v>
      </c>
      <c r="AM192">
        <v>1.02</v>
      </c>
      <c r="AN192">
        <v>22.2</v>
      </c>
      <c r="AO192">
        <v>1014.1</v>
      </c>
      <c r="AP192">
        <v>0.1</v>
      </c>
      <c r="AQ192">
        <v>218.5</v>
      </c>
      <c r="AR192">
        <v>52.4</v>
      </c>
      <c r="AS192">
        <v>270.89999999999998</v>
      </c>
      <c r="AT192">
        <v>671.9</v>
      </c>
      <c r="AU192">
        <v>54.6</v>
      </c>
      <c r="AV192">
        <v>7.76</v>
      </c>
      <c r="AW192">
        <v>42</v>
      </c>
      <c r="AX192">
        <v>2168.9</v>
      </c>
      <c r="AY192">
        <v>0.34</v>
      </c>
      <c r="AZ192">
        <v>675.6</v>
      </c>
      <c r="BA192">
        <v>106.7</v>
      </c>
      <c r="BB192">
        <v>782.3</v>
      </c>
      <c r="BC192">
        <v>1635573</v>
      </c>
      <c r="BD192">
        <v>186.5</v>
      </c>
      <c r="BE192">
        <v>27.1</v>
      </c>
      <c r="BF192">
        <v>52389.2</v>
      </c>
      <c r="BG192">
        <v>3623.6</v>
      </c>
      <c r="BH192">
        <v>0.8</v>
      </c>
      <c r="BI192">
        <v>1648535.3</v>
      </c>
      <c r="BJ192">
        <v>160592.9</v>
      </c>
      <c r="BK192">
        <v>1809128.2</v>
      </c>
      <c r="BL192">
        <v>0</v>
      </c>
      <c r="BM192">
        <v>25.86</v>
      </c>
      <c r="BN192">
        <v>0.9</v>
      </c>
      <c r="BO192">
        <v>0</v>
      </c>
      <c r="BP192">
        <v>26.76</v>
      </c>
      <c r="BQ192">
        <v>27.44</v>
      </c>
      <c r="BR192">
        <v>0.97</v>
      </c>
      <c r="BS192">
        <v>0</v>
      </c>
      <c r="BT192">
        <v>28.41</v>
      </c>
      <c r="BU192">
        <v>22642182</v>
      </c>
      <c r="BV192">
        <v>8092811</v>
      </c>
      <c r="BW192">
        <v>102317.9</v>
      </c>
      <c r="BX192">
        <v>13611.8</v>
      </c>
      <c r="BY192">
        <v>0</v>
      </c>
      <c r="BZ192">
        <v>70064.100000000006</v>
      </c>
      <c r="CA192">
        <v>1474553.4</v>
      </c>
      <c r="CB192">
        <v>0</v>
      </c>
      <c r="CC192">
        <v>0</v>
      </c>
      <c r="CD192">
        <v>59318.8</v>
      </c>
      <c r="CE192">
        <v>37485.699999999997</v>
      </c>
      <c r="CF192">
        <v>0</v>
      </c>
      <c r="CG192">
        <v>443</v>
      </c>
      <c r="CH192">
        <v>0</v>
      </c>
      <c r="CI192">
        <v>12850896</v>
      </c>
      <c r="CJ192">
        <v>0</v>
      </c>
      <c r="CK192">
        <v>0</v>
      </c>
      <c r="CL192">
        <v>0</v>
      </c>
      <c r="CM192">
        <v>0</v>
      </c>
      <c r="CN192">
        <v>656523.80000000005</v>
      </c>
      <c r="CO192">
        <v>7376969</v>
      </c>
      <c r="CP192">
        <v>0</v>
      </c>
      <c r="CQ192">
        <v>200</v>
      </c>
      <c r="CR192">
        <v>3.2</v>
      </c>
      <c r="CS192">
        <v>0</v>
      </c>
      <c r="CT192">
        <v>498.2</v>
      </c>
      <c r="CU192">
        <v>0</v>
      </c>
      <c r="CV192">
        <v>0</v>
      </c>
      <c r="CW192">
        <v>43</v>
      </c>
      <c r="CX192">
        <v>40</v>
      </c>
      <c r="CY192">
        <v>0</v>
      </c>
      <c r="CZ192">
        <v>58.6</v>
      </c>
      <c r="DA192">
        <v>0</v>
      </c>
      <c r="DB192">
        <v>2926.4</v>
      </c>
      <c r="DC192">
        <v>0</v>
      </c>
      <c r="DD192">
        <v>0</v>
      </c>
      <c r="DE192">
        <v>0</v>
      </c>
      <c r="DF192">
        <v>0</v>
      </c>
      <c r="DG192">
        <v>327</v>
      </c>
      <c r="DH192">
        <v>0</v>
      </c>
      <c r="DI192">
        <v>2045</v>
      </c>
      <c r="DJ192">
        <v>400</v>
      </c>
      <c r="DK192">
        <v>0</v>
      </c>
      <c r="DL192">
        <v>0</v>
      </c>
      <c r="DM192">
        <v>0</v>
      </c>
      <c r="DN192">
        <v>0</v>
      </c>
      <c r="DO192">
        <v>0</v>
      </c>
      <c r="DP192">
        <v>0</v>
      </c>
      <c r="DQ192">
        <v>0</v>
      </c>
    </row>
    <row r="193" spans="1:121" hidden="1">
      <c r="A193" t="s">
        <v>560</v>
      </c>
      <c r="B193">
        <v>2028</v>
      </c>
      <c r="C193">
        <v>17845428</v>
      </c>
      <c r="D193">
        <v>132324.4</v>
      </c>
      <c r="E193">
        <v>0</v>
      </c>
      <c r="F193">
        <v>757621.2</v>
      </c>
      <c r="G193">
        <v>18735373.5</v>
      </c>
      <c r="H193">
        <v>17203727.100000001</v>
      </c>
      <c r="I193">
        <v>5012872</v>
      </c>
      <c r="J193" s="156">
        <v>27443568</v>
      </c>
      <c r="K193" s="168">
        <v>36158690</v>
      </c>
      <c r="L193">
        <v>3.5900000000000001E-2</v>
      </c>
      <c r="M193">
        <v>5.3999999999999999E-2</v>
      </c>
      <c r="N193">
        <v>0.14419999999999999</v>
      </c>
      <c r="O193">
        <v>38430.879999999997</v>
      </c>
      <c r="P193">
        <v>3568.3</v>
      </c>
      <c r="Q193">
        <v>0.97</v>
      </c>
      <c r="R193">
        <v>0.92</v>
      </c>
      <c r="S193">
        <v>27.9</v>
      </c>
      <c r="T193">
        <v>3.2</v>
      </c>
      <c r="U193">
        <v>0.46</v>
      </c>
      <c r="V193">
        <v>0.9</v>
      </c>
      <c r="W193">
        <v>61.3</v>
      </c>
      <c r="X193">
        <v>0.01</v>
      </c>
      <c r="Y193">
        <v>28.1</v>
      </c>
      <c r="Z193">
        <v>2.7</v>
      </c>
      <c r="AA193">
        <v>30.8</v>
      </c>
      <c r="AB193">
        <v>83.6</v>
      </c>
      <c r="AC193">
        <v>9.5</v>
      </c>
      <c r="AD193">
        <v>1.38</v>
      </c>
      <c r="AE193">
        <v>2.7</v>
      </c>
      <c r="AF193">
        <v>186.3</v>
      </c>
      <c r="AG193">
        <v>0.04</v>
      </c>
      <c r="AH193">
        <v>84.3</v>
      </c>
      <c r="AI193">
        <v>8.3000000000000007</v>
      </c>
      <c r="AJ193">
        <v>92.6</v>
      </c>
      <c r="AK193">
        <v>153.9</v>
      </c>
      <c r="AL193">
        <v>6.7</v>
      </c>
      <c r="AM193">
        <v>0.88</v>
      </c>
      <c r="AN193">
        <v>14.8</v>
      </c>
      <c r="AO193">
        <v>683.6</v>
      </c>
      <c r="AP193">
        <v>7.0000000000000007E-2</v>
      </c>
      <c r="AQ193">
        <v>154.30000000000001</v>
      </c>
      <c r="AR193">
        <v>35.1</v>
      </c>
      <c r="AS193">
        <v>189.4</v>
      </c>
      <c r="AT193">
        <v>581</v>
      </c>
      <c r="AU193">
        <v>47.8</v>
      </c>
      <c r="AV193">
        <v>6.8</v>
      </c>
      <c r="AW193">
        <v>36.200000000000003</v>
      </c>
      <c r="AX193">
        <v>1857.3</v>
      </c>
      <c r="AY193">
        <v>0.3</v>
      </c>
      <c r="AZ193">
        <v>584.29999999999995</v>
      </c>
      <c r="BA193">
        <v>91.7</v>
      </c>
      <c r="BB193">
        <v>676</v>
      </c>
      <c r="BC193">
        <v>755450.7</v>
      </c>
      <c r="BD193">
        <v>86.6</v>
      </c>
      <c r="BE193">
        <v>12.6</v>
      </c>
      <c r="BF193">
        <v>24011.1</v>
      </c>
      <c r="BG193">
        <v>1661.5</v>
      </c>
      <c r="BH193">
        <v>0.4</v>
      </c>
      <c r="BI193">
        <v>761466</v>
      </c>
      <c r="BJ193">
        <v>73625.399999999994</v>
      </c>
      <c r="BK193">
        <v>835091.5</v>
      </c>
      <c r="BL193">
        <v>0</v>
      </c>
      <c r="BM193">
        <v>21.58</v>
      </c>
      <c r="BN193">
        <v>5.9</v>
      </c>
      <c r="BO193">
        <v>0</v>
      </c>
      <c r="BP193">
        <v>27.48</v>
      </c>
      <c r="BQ193">
        <v>22.97</v>
      </c>
      <c r="BR193">
        <v>6.39</v>
      </c>
      <c r="BS193">
        <v>0</v>
      </c>
      <c r="BT193">
        <v>29.36</v>
      </c>
      <c r="BU193">
        <v>27500644</v>
      </c>
      <c r="BV193">
        <v>13722502</v>
      </c>
      <c r="BW193">
        <v>112974.2</v>
      </c>
      <c r="BX193">
        <v>12453.9</v>
      </c>
      <c r="BY193">
        <v>0</v>
      </c>
      <c r="BZ193">
        <v>69903.3</v>
      </c>
      <c r="CA193">
        <v>692730.8</v>
      </c>
      <c r="CB193">
        <v>0</v>
      </c>
      <c r="CC193">
        <v>0</v>
      </c>
      <c r="CD193">
        <v>104594.7</v>
      </c>
      <c r="CE193">
        <v>9028.7999999999993</v>
      </c>
      <c r="CF193">
        <v>0</v>
      </c>
      <c r="CG193">
        <v>238.4</v>
      </c>
      <c r="CH193">
        <v>0</v>
      </c>
      <c r="CI193">
        <v>12880811</v>
      </c>
      <c r="CJ193">
        <v>0</v>
      </c>
      <c r="CK193">
        <v>0</v>
      </c>
      <c r="CL193">
        <v>0</v>
      </c>
      <c r="CM193">
        <v>0</v>
      </c>
      <c r="CN193">
        <v>592042.19999999995</v>
      </c>
      <c r="CO193">
        <v>13025865</v>
      </c>
      <c r="CP193">
        <v>0</v>
      </c>
      <c r="CQ193">
        <v>200</v>
      </c>
      <c r="CR193">
        <v>3.2</v>
      </c>
      <c r="CS193">
        <v>0</v>
      </c>
      <c r="CT193">
        <v>391.2</v>
      </c>
      <c r="CU193">
        <v>0</v>
      </c>
      <c r="CV193">
        <v>0</v>
      </c>
      <c r="CW193">
        <v>76</v>
      </c>
      <c r="CX193">
        <v>40</v>
      </c>
      <c r="CY193">
        <v>0</v>
      </c>
      <c r="CZ193">
        <v>58.6</v>
      </c>
      <c r="DA193">
        <v>0</v>
      </c>
      <c r="DB193">
        <v>2968.4</v>
      </c>
      <c r="DC193">
        <v>0</v>
      </c>
      <c r="DD193">
        <v>0</v>
      </c>
      <c r="DE193">
        <v>0</v>
      </c>
      <c r="DF193">
        <v>0</v>
      </c>
      <c r="DG193">
        <v>327</v>
      </c>
      <c r="DH193">
        <v>0</v>
      </c>
      <c r="DI193">
        <v>3758.9</v>
      </c>
      <c r="DJ193">
        <v>400</v>
      </c>
      <c r="DK193">
        <v>0</v>
      </c>
      <c r="DL193">
        <v>0</v>
      </c>
      <c r="DM193">
        <v>0</v>
      </c>
      <c r="DN193">
        <v>0</v>
      </c>
      <c r="DO193">
        <v>0</v>
      </c>
      <c r="DP193">
        <v>0</v>
      </c>
      <c r="DQ193">
        <v>0</v>
      </c>
    </row>
    <row r="194" spans="1:121" hidden="1">
      <c r="A194" t="s">
        <v>560</v>
      </c>
      <c r="B194">
        <v>2030</v>
      </c>
      <c r="C194">
        <v>18420022</v>
      </c>
      <c r="D194">
        <v>161721</v>
      </c>
      <c r="E194">
        <v>0</v>
      </c>
      <c r="F194">
        <v>925562.9</v>
      </c>
      <c r="G194">
        <v>19507306.600000001</v>
      </c>
      <c r="H194">
        <v>17757659.100000001</v>
      </c>
      <c r="I194">
        <v>3094886</v>
      </c>
      <c r="J194" s="156">
        <v>33309076</v>
      </c>
      <c r="K194" s="168">
        <v>43508670</v>
      </c>
      <c r="L194">
        <v>3.5900000000000001E-2</v>
      </c>
      <c r="M194">
        <v>5.3999999999999999E-2</v>
      </c>
      <c r="N194">
        <v>0.14419999999999999</v>
      </c>
      <c r="O194">
        <v>51940.56</v>
      </c>
      <c r="P194">
        <v>3743.5</v>
      </c>
      <c r="Q194">
        <v>0.98</v>
      </c>
      <c r="R194">
        <v>0.94</v>
      </c>
      <c r="S194">
        <v>19.600000000000001</v>
      </c>
      <c r="T194">
        <v>2.2999999999999998</v>
      </c>
      <c r="U194">
        <v>0.33</v>
      </c>
      <c r="V194">
        <v>0.6</v>
      </c>
      <c r="W194">
        <v>43</v>
      </c>
      <c r="X194">
        <v>0.01</v>
      </c>
      <c r="Y194">
        <v>19.8</v>
      </c>
      <c r="Z194">
        <v>1.9</v>
      </c>
      <c r="AA194">
        <v>21.7</v>
      </c>
      <c r="AB194">
        <v>62.9</v>
      </c>
      <c r="AC194">
        <v>7.2</v>
      </c>
      <c r="AD194">
        <v>1.04</v>
      </c>
      <c r="AE194">
        <v>2</v>
      </c>
      <c r="AF194">
        <v>139.4</v>
      </c>
      <c r="AG194">
        <v>0.03</v>
      </c>
      <c r="AH194">
        <v>63.4</v>
      </c>
      <c r="AI194">
        <v>6.2</v>
      </c>
      <c r="AJ194">
        <v>69.5</v>
      </c>
      <c r="AK194">
        <v>128</v>
      </c>
      <c r="AL194">
        <v>4.5</v>
      </c>
      <c r="AM194">
        <v>0.56000000000000005</v>
      </c>
      <c r="AN194">
        <v>13.3</v>
      </c>
      <c r="AO194">
        <v>604.5</v>
      </c>
      <c r="AP194">
        <v>0.06</v>
      </c>
      <c r="AQ194">
        <v>128.30000000000001</v>
      </c>
      <c r="AR194">
        <v>31.4</v>
      </c>
      <c r="AS194">
        <v>159.69999999999999</v>
      </c>
      <c r="AT194">
        <v>482.1</v>
      </c>
      <c r="AU194">
        <v>40.1</v>
      </c>
      <c r="AV194">
        <v>5.7</v>
      </c>
      <c r="AW194">
        <v>30.3</v>
      </c>
      <c r="AX194">
        <v>1534.2</v>
      </c>
      <c r="AY194">
        <v>0.25</v>
      </c>
      <c r="AZ194">
        <v>484.9</v>
      </c>
      <c r="BA194">
        <v>76.099999999999994</v>
      </c>
      <c r="BB194">
        <v>561</v>
      </c>
      <c r="BC194">
        <v>573924.80000000005</v>
      </c>
      <c r="BD194">
        <v>65.900000000000006</v>
      </c>
      <c r="BE194">
        <v>9.6</v>
      </c>
      <c r="BF194">
        <v>18145.2</v>
      </c>
      <c r="BG194">
        <v>1257.4000000000001</v>
      </c>
      <c r="BH194">
        <v>0.3</v>
      </c>
      <c r="BI194">
        <v>578505.9</v>
      </c>
      <c r="BJ194">
        <v>55693.4</v>
      </c>
      <c r="BK194">
        <v>634199.19999999995</v>
      </c>
      <c r="BL194">
        <v>0</v>
      </c>
      <c r="BM194">
        <v>19.53</v>
      </c>
      <c r="BN194">
        <v>8</v>
      </c>
      <c r="BO194">
        <v>0</v>
      </c>
      <c r="BP194">
        <v>27.53</v>
      </c>
      <c r="BQ194">
        <v>20.84</v>
      </c>
      <c r="BR194">
        <v>8.7200000000000006</v>
      </c>
      <c r="BS194">
        <v>0</v>
      </c>
      <c r="BT194">
        <v>29.56</v>
      </c>
      <c r="BU194">
        <v>29763322</v>
      </c>
      <c r="BV194">
        <v>16412421</v>
      </c>
      <c r="BW194">
        <v>138747.70000000001</v>
      </c>
      <c r="BX194">
        <v>11084.5</v>
      </c>
      <c r="BY194">
        <v>0</v>
      </c>
      <c r="BZ194">
        <v>69099.5</v>
      </c>
      <c r="CA194">
        <v>530293</v>
      </c>
      <c r="CB194">
        <v>0</v>
      </c>
      <c r="CC194">
        <v>0</v>
      </c>
      <c r="CD194">
        <v>175396.9</v>
      </c>
      <c r="CE194">
        <v>3556.8</v>
      </c>
      <c r="CF194">
        <v>0</v>
      </c>
      <c r="CG194">
        <v>169.9</v>
      </c>
      <c r="CH194">
        <v>0</v>
      </c>
      <c r="CI194">
        <v>12597950</v>
      </c>
      <c r="CJ194">
        <v>0</v>
      </c>
      <c r="CK194">
        <v>0</v>
      </c>
      <c r="CL194">
        <v>0</v>
      </c>
      <c r="CM194">
        <v>0</v>
      </c>
      <c r="CN194">
        <v>581916.69999999995</v>
      </c>
      <c r="CO194">
        <v>15655107</v>
      </c>
      <c r="CP194">
        <v>0</v>
      </c>
      <c r="CQ194">
        <v>200</v>
      </c>
      <c r="CR194">
        <v>3.2</v>
      </c>
      <c r="CS194">
        <v>0</v>
      </c>
      <c r="CT194">
        <v>349.5</v>
      </c>
      <c r="CU194">
        <v>0</v>
      </c>
      <c r="CV194">
        <v>0</v>
      </c>
      <c r="CW194">
        <v>127.3</v>
      </c>
      <c r="CX194">
        <v>40</v>
      </c>
      <c r="CY194">
        <v>0</v>
      </c>
      <c r="CZ194">
        <v>58.6</v>
      </c>
      <c r="DA194">
        <v>0</v>
      </c>
      <c r="DB194">
        <v>2969.3</v>
      </c>
      <c r="DC194">
        <v>0</v>
      </c>
      <c r="DD194">
        <v>0</v>
      </c>
      <c r="DE194">
        <v>0</v>
      </c>
      <c r="DF194">
        <v>0</v>
      </c>
      <c r="DG194">
        <v>327</v>
      </c>
      <c r="DH194">
        <v>0</v>
      </c>
      <c r="DI194">
        <v>4373.6000000000004</v>
      </c>
      <c r="DJ194">
        <v>400</v>
      </c>
      <c r="DK194">
        <v>0</v>
      </c>
      <c r="DL194">
        <v>0</v>
      </c>
      <c r="DM194">
        <v>0</v>
      </c>
      <c r="DN194">
        <v>0</v>
      </c>
      <c r="DO194">
        <v>0</v>
      </c>
      <c r="DP194">
        <v>0</v>
      </c>
      <c r="DQ194">
        <v>0</v>
      </c>
    </row>
    <row r="195" spans="1:121" hidden="1">
      <c r="A195" t="s">
        <v>560</v>
      </c>
      <c r="B195">
        <v>2035</v>
      </c>
      <c r="C195">
        <v>20008836</v>
      </c>
      <c r="D195">
        <v>165564.6</v>
      </c>
      <c r="E195">
        <v>0</v>
      </c>
      <c r="F195">
        <v>933182.1</v>
      </c>
      <c r="G195">
        <v>21107581.699999999</v>
      </c>
      <c r="H195">
        <v>19289337.5</v>
      </c>
      <c r="I195">
        <v>3777777.9</v>
      </c>
      <c r="J195" s="156">
        <v>34942176</v>
      </c>
      <c r="K195" s="168">
        <v>43693670</v>
      </c>
      <c r="L195">
        <v>3.5900000000000001E-2</v>
      </c>
      <c r="M195">
        <v>5.3999999999999999E-2</v>
      </c>
      <c r="N195">
        <v>0.14419999999999999</v>
      </c>
      <c r="O195">
        <v>82741.47</v>
      </c>
      <c r="P195">
        <v>4235.8</v>
      </c>
      <c r="Q195">
        <v>0.98</v>
      </c>
      <c r="R195">
        <v>0.95</v>
      </c>
      <c r="S195">
        <v>25.2</v>
      </c>
      <c r="T195">
        <v>2.9</v>
      </c>
      <c r="U195">
        <v>0.42</v>
      </c>
      <c r="V195">
        <v>0.8</v>
      </c>
      <c r="W195">
        <v>55</v>
      </c>
      <c r="X195">
        <v>0.01</v>
      </c>
      <c r="Y195">
        <v>25.4</v>
      </c>
      <c r="Z195">
        <v>2.4</v>
      </c>
      <c r="AA195">
        <v>27.8</v>
      </c>
      <c r="AB195">
        <v>56.9</v>
      </c>
      <c r="AC195">
        <v>6.5</v>
      </c>
      <c r="AD195">
        <v>0.95</v>
      </c>
      <c r="AE195">
        <v>1.8</v>
      </c>
      <c r="AF195">
        <v>125.1</v>
      </c>
      <c r="AG195">
        <v>0.03</v>
      </c>
      <c r="AH195">
        <v>57.3</v>
      </c>
      <c r="AI195">
        <v>5.5</v>
      </c>
      <c r="AJ195">
        <v>62.9</v>
      </c>
      <c r="AK195">
        <v>160</v>
      </c>
      <c r="AL195">
        <v>5</v>
      </c>
      <c r="AM195">
        <v>0.6</v>
      </c>
      <c r="AN195">
        <v>17.2</v>
      </c>
      <c r="AO195">
        <v>774.5</v>
      </c>
      <c r="AP195">
        <v>7.0000000000000007E-2</v>
      </c>
      <c r="AQ195">
        <v>160.30000000000001</v>
      </c>
      <c r="AR195">
        <v>40.299999999999997</v>
      </c>
      <c r="AS195">
        <v>200.6</v>
      </c>
      <c r="AT195">
        <v>381.7</v>
      </c>
      <c r="AU195">
        <v>30</v>
      </c>
      <c r="AV195">
        <v>4.24</v>
      </c>
      <c r="AW195">
        <v>25.8</v>
      </c>
      <c r="AX195">
        <v>1272.5999999999999</v>
      </c>
      <c r="AY195">
        <v>0.2</v>
      </c>
      <c r="AZ195">
        <v>383.8</v>
      </c>
      <c r="BA195">
        <v>63.8</v>
      </c>
      <c r="BB195">
        <v>447.6</v>
      </c>
      <c r="BC195">
        <v>740974.3</v>
      </c>
      <c r="BD195">
        <v>85.3</v>
      </c>
      <c r="BE195">
        <v>12.4</v>
      </c>
      <c r="BF195">
        <v>23131.5</v>
      </c>
      <c r="BG195">
        <v>1617.3</v>
      </c>
      <c r="BH195">
        <v>0.4</v>
      </c>
      <c r="BI195">
        <v>746902.3</v>
      </c>
      <c r="BJ195">
        <v>71426.8</v>
      </c>
      <c r="BK195">
        <v>818329.1</v>
      </c>
      <c r="BL195">
        <v>0</v>
      </c>
      <c r="BM195">
        <v>16.52</v>
      </c>
      <c r="BN195">
        <v>13.03</v>
      </c>
      <c r="BO195">
        <v>0</v>
      </c>
      <c r="BP195">
        <v>29.55</v>
      </c>
      <c r="BQ195">
        <v>17.64</v>
      </c>
      <c r="BR195">
        <v>14.21</v>
      </c>
      <c r="BS195">
        <v>0</v>
      </c>
      <c r="BT195">
        <v>31.85</v>
      </c>
      <c r="BU195">
        <v>29911034</v>
      </c>
      <c r="BV195">
        <v>17329804</v>
      </c>
      <c r="BW195">
        <v>139425.1</v>
      </c>
      <c r="BX195">
        <v>9847.2000000000007</v>
      </c>
      <c r="BY195">
        <v>0</v>
      </c>
      <c r="BZ195">
        <v>65979.8</v>
      </c>
      <c r="CA195">
        <v>681908</v>
      </c>
      <c r="CB195">
        <v>0</v>
      </c>
      <c r="CC195">
        <v>0</v>
      </c>
      <c r="CD195">
        <v>342938.8</v>
      </c>
      <c r="CE195">
        <v>891.2</v>
      </c>
      <c r="CF195">
        <v>0</v>
      </c>
      <c r="CG195">
        <v>44.3</v>
      </c>
      <c r="CH195">
        <v>0</v>
      </c>
      <c r="CI195">
        <v>11683134</v>
      </c>
      <c r="CJ195">
        <v>0</v>
      </c>
      <c r="CK195">
        <v>0</v>
      </c>
      <c r="CL195">
        <v>0</v>
      </c>
      <c r="CM195">
        <v>0</v>
      </c>
      <c r="CN195">
        <v>561787</v>
      </c>
      <c r="CO195">
        <v>16425078</v>
      </c>
      <c r="CP195">
        <v>0</v>
      </c>
      <c r="CQ195">
        <v>200</v>
      </c>
      <c r="CR195">
        <v>3.2</v>
      </c>
      <c r="CS195">
        <v>0</v>
      </c>
      <c r="CT195">
        <v>349.5</v>
      </c>
      <c r="CU195">
        <v>0</v>
      </c>
      <c r="CV195">
        <v>0</v>
      </c>
      <c r="CW195">
        <v>250.4</v>
      </c>
      <c r="CX195">
        <v>40</v>
      </c>
      <c r="CY195">
        <v>0</v>
      </c>
      <c r="CZ195">
        <v>58.6</v>
      </c>
      <c r="DA195">
        <v>0</v>
      </c>
      <c r="DB195">
        <v>2969.3</v>
      </c>
      <c r="DC195">
        <v>0</v>
      </c>
      <c r="DD195">
        <v>0</v>
      </c>
      <c r="DE195">
        <v>0</v>
      </c>
      <c r="DF195">
        <v>0</v>
      </c>
      <c r="DG195">
        <v>327</v>
      </c>
      <c r="DH195">
        <v>0</v>
      </c>
      <c r="DI195">
        <v>4597.8</v>
      </c>
      <c r="DJ195">
        <v>400</v>
      </c>
      <c r="DK195">
        <v>0</v>
      </c>
      <c r="DL195">
        <v>0</v>
      </c>
      <c r="DM195">
        <v>0</v>
      </c>
      <c r="DN195">
        <v>0</v>
      </c>
      <c r="DO195">
        <v>0</v>
      </c>
      <c r="DP195">
        <v>0</v>
      </c>
      <c r="DQ195">
        <v>0</v>
      </c>
    </row>
    <row r="196" spans="1:121" hidden="1">
      <c r="A196" t="s">
        <v>560</v>
      </c>
      <c r="B196">
        <v>2040</v>
      </c>
      <c r="C196">
        <v>21914352</v>
      </c>
      <c r="D196">
        <v>38868.800000000003</v>
      </c>
      <c r="E196">
        <v>0</v>
      </c>
      <c r="F196">
        <v>1007098.3</v>
      </c>
      <c r="G196">
        <v>22960318.399999999</v>
      </c>
      <c r="H196">
        <v>21126330.899999999</v>
      </c>
      <c r="I196">
        <v>3157203.4</v>
      </c>
      <c r="J196" s="156">
        <v>38194070</v>
      </c>
      <c r="K196" s="168">
        <v>46374212</v>
      </c>
      <c r="L196">
        <v>3.5900000000000001E-2</v>
      </c>
      <c r="M196">
        <v>5.3999999999999999E-2</v>
      </c>
      <c r="N196">
        <v>0.14419999999999999</v>
      </c>
      <c r="O196">
        <v>81300.570000000007</v>
      </c>
      <c r="P196">
        <v>4449.2</v>
      </c>
      <c r="Q196">
        <v>0.98</v>
      </c>
      <c r="R196">
        <v>0.96</v>
      </c>
      <c r="S196">
        <v>18.399999999999999</v>
      </c>
      <c r="T196">
        <v>2.1</v>
      </c>
      <c r="U196">
        <v>0.31</v>
      </c>
      <c r="V196">
        <v>0.6</v>
      </c>
      <c r="W196">
        <v>40.1</v>
      </c>
      <c r="X196">
        <v>0.01</v>
      </c>
      <c r="Y196">
        <v>18.5</v>
      </c>
      <c r="Z196">
        <v>1.8</v>
      </c>
      <c r="AA196">
        <v>20.3</v>
      </c>
      <c r="AB196">
        <v>38.9</v>
      </c>
      <c r="AC196">
        <v>4.5</v>
      </c>
      <c r="AD196">
        <v>0.65</v>
      </c>
      <c r="AE196">
        <v>1.2</v>
      </c>
      <c r="AF196">
        <v>85.6</v>
      </c>
      <c r="AG196">
        <v>0.02</v>
      </c>
      <c r="AH196">
        <v>39.200000000000003</v>
      </c>
      <c r="AI196">
        <v>3.8</v>
      </c>
      <c r="AJ196">
        <v>43</v>
      </c>
      <c r="AK196">
        <v>193.8</v>
      </c>
      <c r="AL196">
        <v>6.8</v>
      </c>
      <c r="AM196">
        <v>0.85</v>
      </c>
      <c r="AN196">
        <v>20.2</v>
      </c>
      <c r="AO196">
        <v>914</v>
      </c>
      <c r="AP196">
        <v>0.09</v>
      </c>
      <c r="AQ196">
        <v>194.3</v>
      </c>
      <c r="AR196">
        <v>47.5</v>
      </c>
      <c r="AS196">
        <v>241.7</v>
      </c>
      <c r="AT196">
        <v>346.5</v>
      </c>
      <c r="AU196">
        <v>25.9</v>
      </c>
      <c r="AV196">
        <v>3.65</v>
      </c>
      <c r="AW196">
        <v>24.4</v>
      </c>
      <c r="AX196">
        <v>1193.7</v>
      </c>
      <c r="AY196">
        <v>0.18</v>
      </c>
      <c r="AZ196">
        <v>348.3</v>
      </c>
      <c r="BA196">
        <v>60.1</v>
      </c>
      <c r="BB196">
        <v>408.3</v>
      </c>
      <c r="BC196">
        <v>562062.30000000005</v>
      </c>
      <c r="BD196">
        <v>64.7</v>
      </c>
      <c r="BE196">
        <v>9.4</v>
      </c>
      <c r="BF196">
        <v>17562.2</v>
      </c>
      <c r="BG196">
        <v>1226.0999999999999</v>
      </c>
      <c r="BH196">
        <v>0.3</v>
      </c>
      <c r="BI196">
        <v>566560.5</v>
      </c>
      <c r="BJ196">
        <v>54176.2</v>
      </c>
      <c r="BK196">
        <v>620736.69999999995</v>
      </c>
      <c r="BL196">
        <v>0</v>
      </c>
      <c r="BM196">
        <v>14.95</v>
      </c>
      <c r="BN196">
        <v>13.07</v>
      </c>
      <c r="BO196">
        <v>0</v>
      </c>
      <c r="BP196">
        <v>28.01</v>
      </c>
      <c r="BQ196">
        <v>15.91</v>
      </c>
      <c r="BR196">
        <v>14.2</v>
      </c>
      <c r="BS196">
        <v>0</v>
      </c>
      <c r="BT196">
        <v>30.11</v>
      </c>
      <c r="BU196">
        <v>31193236</v>
      </c>
      <c r="BV196">
        <v>19803116</v>
      </c>
      <c r="BW196">
        <v>33401.699999999997</v>
      </c>
      <c r="BX196">
        <v>8924.2999999999993</v>
      </c>
      <c r="BY196">
        <v>0</v>
      </c>
      <c r="BZ196">
        <v>63340.800000000003</v>
      </c>
      <c r="CA196">
        <v>520241.6</v>
      </c>
      <c r="CB196">
        <v>0</v>
      </c>
      <c r="CC196">
        <v>0</v>
      </c>
      <c r="CD196">
        <v>376465.8</v>
      </c>
      <c r="CE196">
        <v>239.4</v>
      </c>
      <c r="CF196">
        <v>0</v>
      </c>
      <c r="CG196">
        <v>0</v>
      </c>
      <c r="CH196">
        <v>0</v>
      </c>
      <c r="CI196">
        <v>10763974</v>
      </c>
      <c r="CJ196">
        <v>0</v>
      </c>
      <c r="CK196">
        <v>0</v>
      </c>
      <c r="CL196">
        <v>0</v>
      </c>
      <c r="CM196">
        <v>0</v>
      </c>
      <c r="CN196">
        <v>537132.6</v>
      </c>
      <c r="CO196">
        <v>18889516</v>
      </c>
      <c r="CP196">
        <v>0</v>
      </c>
      <c r="CQ196">
        <v>29.3</v>
      </c>
      <c r="CR196">
        <v>3.2</v>
      </c>
      <c r="CS196">
        <v>0</v>
      </c>
      <c r="CT196">
        <v>349.5</v>
      </c>
      <c r="CU196">
        <v>0</v>
      </c>
      <c r="CV196">
        <v>0</v>
      </c>
      <c r="CW196">
        <v>282.3</v>
      </c>
      <c r="CX196">
        <v>40</v>
      </c>
      <c r="CY196">
        <v>0</v>
      </c>
      <c r="CZ196">
        <v>58.6</v>
      </c>
      <c r="DA196">
        <v>0</v>
      </c>
      <c r="DB196">
        <v>2969.3</v>
      </c>
      <c r="DC196">
        <v>0</v>
      </c>
      <c r="DD196">
        <v>0</v>
      </c>
      <c r="DE196">
        <v>0</v>
      </c>
      <c r="DF196">
        <v>0</v>
      </c>
      <c r="DG196">
        <v>327</v>
      </c>
      <c r="DH196">
        <v>0</v>
      </c>
      <c r="DI196">
        <v>5181.5</v>
      </c>
      <c r="DJ196">
        <v>117.1</v>
      </c>
      <c r="DK196">
        <v>0</v>
      </c>
      <c r="DL196">
        <v>0</v>
      </c>
      <c r="DM196">
        <v>0</v>
      </c>
      <c r="DN196">
        <v>0</v>
      </c>
      <c r="DO196">
        <v>0</v>
      </c>
      <c r="DP196">
        <v>0</v>
      </c>
      <c r="DQ196">
        <v>0</v>
      </c>
    </row>
    <row r="197" spans="1:121" hidden="1">
      <c r="A197" t="s">
        <v>560</v>
      </c>
      <c r="B197">
        <v>2045</v>
      </c>
      <c r="C197">
        <v>23783610</v>
      </c>
      <c r="D197">
        <v>36884</v>
      </c>
      <c r="E197">
        <v>0</v>
      </c>
      <c r="F197">
        <v>1051148.2</v>
      </c>
      <c r="G197">
        <v>24871642.5</v>
      </c>
      <c r="H197">
        <v>22928365.600000001</v>
      </c>
      <c r="I197">
        <v>5375420.9000000004</v>
      </c>
      <c r="J197" s="156">
        <v>41238104</v>
      </c>
      <c r="K197" s="168">
        <v>46823028</v>
      </c>
      <c r="L197">
        <v>3.5900000000000001E-2</v>
      </c>
      <c r="M197">
        <v>5.3999999999999999E-2</v>
      </c>
      <c r="N197">
        <v>0.14410000000000001</v>
      </c>
      <c r="O197">
        <v>85445.52</v>
      </c>
      <c r="P197">
        <v>4894.3</v>
      </c>
      <c r="Q197">
        <v>0.98</v>
      </c>
      <c r="R197">
        <v>0.97</v>
      </c>
      <c r="S197">
        <v>19</v>
      </c>
      <c r="T197">
        <v>2.2000000000000002</v>
      </c>
      <c r="U197">
        <v>0.32</v>
      </c>
      <c r="V197">
        <v>0.6</v>
      </c>
      <c r="W197">
        <v>41.5</v>
      </c>
      <c r="X197">
        <v>0.01</v>
      </c>
      <c r="Y197">
        <v>19.100000000000001</v>
      </c>
      <c r="Z197">
        <v>1.8</v>
      </c>
      <c r="AA197">
        <v>21</v>
      </c>
      <c r="AB197">
        <v>31.7</v>
      </c>
      <c r="AC197">
        <v>3.6</v>
      </c>
      <c r="AD197">
        <v>0.53</v>
      </c>
      <c r="AE197">
        <v>1</v>
      </c>
      <c r="AF197">
        <v>69.599999999999994</v>
      </c>
      <c r="AG197">
        <v>0.02</v>
      </c>
      <c r="AH197">
        <v>32</v>
      </c>
      <c r="AI197">
        <v>3.1</v>
      </c>
      <c r="AJ197">
        <v>35</v>
      </c>
      <c r="AK197">
        <v>190.6</v>
      </c>
      <c r="AL197">
        <v>7.2</v>
      </c>
      <c r="AM197">
        <v>0.92</v>
      </c>
      <c r="AN197">
        <v>19.399999999999999</v>
      </c>
      <c r="AO197">
        <v>882.2</v>
      </c>
      <c r="AP197">
        <v>0.09</v>
      </c>
      <c r="AQ197">
        <v>191</v>
      </c>
      <c r="AR197">
        <v>45.7</v>
      </c>
      <c r="AS197">
        <v>236.7</v>
      </c>
      <c r="AT197">
        <v>292.3</v>
      </c>
      <c r="AU197">
        <v>20.6</v>
      </c>
      <c r="AV197">
        <v>2.89</v>
      </c>
      <c r="AW197">
        <v>22</v>
      </c>
      <c r="AX197">
        <v>1046.7</v>
      </c>
      <c r="AY197">
        <v>0.15</v>
      </c>
      <c r="AZ197">
        <v>293.7</v>
      </c>
      <c r="BA197">
        <v>53.2</v>
      </c>
      <c r="BB197">
        <v>346.9</v>
      </c>
      <c r="BC197">
        <v>566354.19999999995</v>
      </c>
      <c r="BD197">
        <v>65.099999999999994</v>
      </c>
      <c r="BE197">
        <v>9.5</v>
      </c>
      <c r="BF197">
        <v>17736.900000000001</v>
      </c>
      <c r="BG197">
        <v>1237.5999999999999</v>
      </c>
      <c r="BH197">
        <v>0.3</v>
      </c>
      <c r="BI197">
        <v>570882</v>
      </c>
      <c r="BJ197">
        <v>54692.9</v>
      </c>
      <c r="BK197">
        <v>625574.9</v>
      </c>
      <c r="BL197">
        <v>0</v>
      </c>
      <c r="BM197">
        <v>13.54</v>
      </c>
      <c r="BN197">
        <v>13.83</v>
      </c>
      <c r="BO197">
        <v>0</v>
      </c>
      <c r="BP197">
        <v>27.36</v>
      </c>
      <c r="BQ197">
        <v>14.4</v>
      </c>
      <c r="BR197">
        <v>15.07</v>
      </c>
      <c r="BS197">
        <v>0</v>
      </c>
      <c r="BT197">
        <v>29.47</v>
      </c>
      <c r="BU197">
        <v>30494714</v>
      </c>
      <c r="BV197">
        <v>19496222</v>
      </c>
      <c r="BW197">
        <v>30992.400000000001</v>
      </c>
      <c r="BX197">
        <v>8012.2</v>
      </c>
      <c r="BY197">
        <v>0</v>
      </c>
      <c r="BZ197">
        <v>64021.2</v>
      </c>
      <c r="CA197">
        <v>523094.6</v>
      </c>
      <c r="CB197">
        <v>0</v>
      </c>
      <c r="CC197">
        <v>0</v>
      </c>
      <c r="CD197">
        <v>406157.8</v>
      </c>
      <c r="CE197">
        <v>1638.9</v>
      </c>
      <c r="CF197">
        <v>0</v>
      </c>
      <c r="CG197">
        <v>0</v>
      </c>
      <c r="CH197">
        <v>0</v>
      </c>
      <c r="CI197">
        <v>10370733</v>
      </c>
      <c r="CJ197">
        <v>0</v>
      </c>
      <c r="CK197">
        <v>0</v>
      </c>
      <c r="CL197">
        <v>0</v>
      </c>
      <c r="CM197">
        <v>0</v>
      </c>
      <c r="CN197">
        <v>524674</v>
      </c>
      <c r="CO197">
        <v>18565390</v>
      </c>
      <c r="CP197">
        <v>0</v>
      </c>
      <c r="CQ197">
        <v>32.6</v>
      </c>
      <c r="CR197">
        <v>3.2</v>
      </c>
      <c r="CS197">
        <v>0</v>
      </c>
      <c r="CT197">
        <v>349.5</v>
      </c>
      <c r="CU197">
        <v>0</v>
      </c>
      <c r="CV197">
        <v>0</v>
      </c>
      <c r="CW197">
        <v>312.5</v>
      </c>
      <c r="CX197">
        <v>40</v>
      </c>
      <c r="CY197">
        <v>0</v>
      </c>
      <c r="CZ197">
        <v>58.6</v>
      </c>
      <c r="DA197">
        <v>0</v>
      </c>
      <c r="DB197">
        <v>2969.3</v>
      </c>
      <c r="DC197">
        <v>0</v>
      </c>
      <c r="DD197">
        <v>0</v>
      </c>
      <c r="DE197">
        <v>0</v>
      </c>
      <c r="DF197">
        <v>0</v>
      </c>
      <c r="DG197">
        <v>327</v>
      </c>
      <c r="DH197">
        <v>0</v>
      </c>
      <c r="DI197">
        <v>4990.6000000000004</v>
      </c>
      <c r="DJ197">
        <v>130.30000000000001</v>
      </c>
      <c r="DK197">
        <v>0</v>
      </c>
      <c r="DL197">
        <v>0</v>
      </c>
      <c r="DM197">
        <v>0</v>
      </c>
      <c r="DN197">
        <v>0</v>
      </c>
      <c r="DO197">
        <v>0</v>
      </c>
      <c r="DP197">
        <v>0</v>
      </c>
      <c r="DQ197">
        <v>0</v>
      </c>
    </row>
    <row r="198" spans="1:121" hidden="1">
      <c r="A198" t="s">
        <v>560</v>
      </c>
      <c r="B198">
        <v>2050</v>
      </c>
      <c r="C198">
        <v>25677632</v>
      </c>
      <c r="D198">
        <v>43182.2</v>
      </c>
      <c r="E198">
        <v>0</v>
      </c>
      <c r="F198">
        <v>1215543.3</v>
      </c>
      <c r="G198">
        <v>26936357.899999999</v>
      </c>
      <c r="H198">
        <v>24754264.800000001</v>
      </c>
      <c r="I198">
        <v>1811823.4</v>
      </c>
      <c r="J198" s="156">
        <v>46328336</v>
      </c>
      <c r="K198" s="168">
        <v>55584640</v>
      </c>
      <c r="L198">
        <v>3.5900000000000001E-2</v>
      </c>
      <c r="M198">
        <v>5.3999999999999999E-2</v>
      </c>
      <c r="N198">
        <v>0.14410000000000001</v>
      </c>
      <c r="O198">
        <v>85659.27</v>
      </c>
      <c r="P198">
        <v>5358.7</v>
      </c>
      <c r="Q198">
        <v>0.99</v>
      </c>
      <c r="R198">
        <v>0.98</v>
      </c>
      <c r="S198">
        <v>16.399999999999999</v>
      </c>
      <c r="T198">
        <v>1.9</v>
      </c>
      <c r="U198">
        <v>0.27</v>
      </c>
      <c r="V198">
        <v>0.5</v>
      </c>
      <c r="W198">
        <v>35.9</v>
      </c>
      <c r="X198">
        <v>0.01</v>
      </c>
      <c r="Y198">
        <v>16.600000000000001</v>
      </c>
      <c r="Z198">
        <v>1.6</v>
      </c>
      <c r="AA198">
        <v>18.2</v>
      </c>
      <c r="AB198">
        <v>26.4</v>
      </c>
      <c r="AC198">
        <v>3</v>
      </c>
      <c r="AD198">
        <v>0.44</v>
      </c>
      <c r="AE198">
        <v>0.8</v>
      </c>
      <c r="AF198">
        <v>58.2</v>
      </c>
      <c r="AG198">
        <v>0.01</v>
      </c>
      <c r="AH198">
        <v>26.6</v>
      </c>
      <c r="AI198">
        <v>2.6</v>
      </c>
      <c r="AJ198">
        <v>29.2</v>
      </c>
      <c r="AK198">
        <v>199.8</v>
      </c>
      <c r="AL198">
        <v>8.1</v>
      </c>
      <c r="AM198">
        <v>1.04</v>
      </c>
      <c r="AN198">
        <v>19.899999999999999</v>
      </c>
      <c r="AO198">
        <v>908.7</v>
      </c>
      <c r="AP198">
        <v>0.09</v>
      </c>
      <c r="AQ198">
        <v>200.4</v>
      </c>
      <c r="AR198">
        <v>47</v>
      </c>
      <c r="AS198">
        <v>247.4</v>
      </c>
      <c r="AT198">
        <v>284.60000000000002</v>
      </c>
      <c r="AU198">
        <v>18</v>
      </c>
      <c r="AV198">
        <v>2.4900000000000002</v>
      </c>
      <c r="AW198">
        <v>23.2</v>
      </c>
      <c r="AX198">
        <v>1088.3</v>
      </c>
      <c r="AY198">
        <v>0.15</v>
      </c>
      <c r="AZ198">
        <v>285.8</v>
      </c>
      <c r="BA198">
        <v>55.7</v>
      </c>
      <c r="BB198">
        <v>341.5</v>
      </c>
      <c r="BC198">
        <v>583512.1</v>
      </c>
      <c r="BD198">
        <v>67.099999999999994</v>
      </c>
      <c r="BE198">
        <v>9.8000000000000007</v>
      </c>
      <c r="BF198">
        <v>18260.2</v>
      </c>
      <c r="BG198">
        <v>1274.8</v>
      </c>
      <c r="BH198">
        <v>0.3</v>
      </c>
      <c r="BI198">
        <v>588177.6</v>
      </c>
      <c r="BJ198">
        <v>56327.8</v>
      </c>
      <c r="BK198">
        <v>644505.4</v>
      </c>
      <c r="BL198">
        <v>0</v>
      </c>
      <c r="BM198">
        <v>14.11</v>
      </c>
      <c r="BN198">
        <v>13.93</v>
      </c>
      <c r="BO198">
        <v>0</v>
      </c>
      <c r="BP198">
        <v>28.04</v>
      </c>
      <c r="BQ198">
        <v>15.03</v>
      </c>
      <c r="BR198">
        <v>15.19</v>
      </c>
      <c r="BS198">
        <v>0</v>
      </c>
      <c r="BT198">
        <v>30.22</v>
      </c>
      <c r="BU198">
        <v>36244530</v>
      </c>
      <c r="BV198">
        <v>25124534</v>
      </c>
      <c r="BW198">
        <v>36911.300000000003</v>
      </c>
      <c r="BX198">
        <v>8121.7</v>
      </c>
      <c r="BY198">
        <v>0</v>
      </c>
      <c r="BZ198">
        <v>63584.6</v>
      </c>
      <c r="CA198">
        <v>539595</v>
      </c>
      <c r="CB198">
        <v>0</v>
      </c>
      <c r="CC198">
        <v>0</v>
      </c>
      <c r="CD198">
        <v>445323.8</v>
      </c>
      <c r="CE198">
        <v>1504.8</v>
      </c>
      <c r="CF198">
        <v>0</v>
      </c>
      <c r="CG198">
        <v>8.9</v>
      </c>
      <c r="CH198">
        <v>0</v>
      </c>
      <c r="CI198">
        <v>10470267</v>
      </c>
      <c r="CJ198">
        <v>0</v>
      </c>
      <c r="CK198">
        <v>0</v>
      </c>
      <c r="CL198">
        <v>0</v>
      </c>
      <c r="CM198">
        <v>0</v>
      </c>
      <c r="CN198">
        <v>460471.4</v>
      </c>
      <c r="CO198">
        <v>24218740</v>
      </c>
      <c r="CP198">
        <v>0</v>
      </c>
      <c r="CQ198">
        <v>32.6</v>
      </c>
      <c r="CR198">
        <v>3.2</v>
      </c>
      <c r="CS198">
        <v>0</v>
      </c>
      <c r="CT198">
        <v>349.5</v>
      </c>
      <c r="CU198">
        <v>0</v>
      </c>
      <c r="CV198">
        <v>0</v>
      </c>
      <c r="CW198">
        <v>351.2</v>
      </c>
      <c r="CX198">
        <v>40</v>
      </c>
      <c r="CY198">
        <v>0</v>
      </c>
      <c r="CZ198">
        <v>58.6</v>
      </c>
      <c r="DA198">
        <v>0</v>
      </c>
      <c r="DB198">
        <v>2969.3</v>
      </c>
      <c r="DC198">
        <v>0</v>
      </c>
      <c r="DD198">
        <v>0</v>
      </c>
      <c r="DE198">
        <v>0</v>
      </c>
      <c r="DF198">
        <v>0</v>
      </c>
      <c r="DG198">
        <v>310</v>
      </c>
      <c r="DH198">
        <v>0</v>
      </c>
      <c r="DI198">
        <v>7330.4</v>
      </c>
      <c r="DJ198">
        <v>130.30000000000001</v>
      </c>
      <c r="DK198">
        <v>0</v>
      </c>
      <c r="DL198">
        <v>0</v>
      </c>
      <c r="DM198">
        <v>0</v>
      </c>
      <c r="DN198">
        <v>0</v>
      </c>
      <c r="DO198">
        <v>0</v>
      </c>
      <c r="DP198">
        <v>0</v>
      </c>
      <c r="DQ198">
        <v>0</v>
      </c>
    </row>
    <row r="199" spans="1:121" hidden="1">
      <c r="A199" t="s">
        <v>567</v>
      </c>
      <c r="B199">
        <v>2024</v>
      </c>
      <c r="C199">
        <v>147527520</v>
      </c>
      <c r="D199">
        <v>8811.9</v>
      </c>
      <c r="E199">
        <v>85217.4</v>
      </c>
      <c r="F199">
        <v>513300.9</v>
      </c>
      <c r="G199">
        <v>148134849.09999999</v>
      </c>
      <c r="H199">
        <v>142223456.5</v>
      </c>
      <c r="I199">
        <v>132533757.2</v>
      </c>
      <c r="J199" s="156">
        <v>40042748</v>
      </c>
      <c r="K199" s="168">
        <v>21927466</v>
      </c>
      <c r="L199">
        <v>3.5900000000000001E-2</v>
      </c>
      <c r="M199">
        <v>5.3999999999999999E-2</v>
      </c>
      <c r="N199">
        <v>0.15</v>
      </c>
      <c r="O199">
        <v>10553.74</v>
      </c>
      <c r="P199">
        <v>34227.1</v>
      </c>
      <c r="Q199">
        <v>0.49</v>
      </c>
      <c r="R199">
        <v>0.5</v>
      </c>
      <c r="S199">
        <v>330.5</v>
      </c>
      <c r="T199">
        <v>28.1</v>
      </c>
      <c r="U199">
        <v>4</v>
      </c>
      <c r="V199">
        <v>22.2</v>
      </c>
      <c r="W199">
        <v>1042.4000000000001</v>
      </c>
      <c r="X199">
        <v>0.22</v>
      </c>
      <c r="Y199">
        <v>332.4</v>
      </c>
      <c r="Z199">
        <v>53.3</v>
      </c>
      <c r="AA199">
        <v>385.7</v>
      </c>
      <c r="AB199">
        <v>325.60000000000002</v>
      </c>
      <c r="AC199">
        <v>26.8</v>
      </c>
      <c r="AD199">
        <v>3.81</v>
      </c>
      <c r="AE199">
        <v>23</v>
      </c>
      <c r="AF199">
        <v>1055.7</v>
      </c>
      <c r="AG199">
        <v>0.23</v>
      </c>
      <c r="AH199">
        <v>327.5</v>
      </c>
      <c r="AI199">
        <v>54.5</v>
      </c>
      <c r="AJ199">
        <v>382</v>
      </c>
      <c r="AK199">
        <v>320.7</v>
      </c>
      <c r="AL199">
        <v>24.8</v>
      </c>
      <c r="AM199">
        <v>3.52</v>
      </c>
      <c r="AN199">
        <v>21</v>
      </c>
      <c r="AO199">
        <v>1071.7</v>
      </c>
      <c r="AP199">
        <v>0.16</v>
      </c>
      <c r="AQ199">
        <v>322.39999999999998</v>
      </c>
      <c r="AR199">
        <v>53</v>
      </c>
      <c r="AS199">
        <v>375.4</v>
      </c>
      <c r="AT199">
        <v>744.4</v>
      </c>
      <c r="AU199">
        <v>56.1</v>
      </c>
      <c r="AV199">
        <v>8.0399999999999991</v>
      </c>
      <c r="AW199">
        <v>51.6</v>
      </c>
      <c r="AX199">
        <v>2427.9</v>
      </c>
      <c r="AY199">
        <v>0.45</v>
      </c>
      <c r="AZ199">
        <v>748.3</v>
      </c>
      <c r="BA199">
        <v>124.1</v>
      </c>
      <c r="BB199">
        <v>872.4</v>
      </c>
      <c r="BC199">
        <v>42650734.799999997</v>
      </c>
      <c r="BD199">
        <v>3627.7</v>
      </c>
      <c r="BE199">
        <v>516.29999999999995</v>
      </c>
      <c r="BF199">
        <v>2861102</v>
      </c>
      <c r="BG199">
        <v>134554.79999999999</v>
      </c>
      <c r="BH199">
        <v>28.7</v>
      </c>
      <c r="BI199">
        <v>42899778.100000001</v>
      </c>
      <c r="BJ199">
        <v>6878669.5999999996</v>
      </c>
      <c r="BK199">
        <v>49778447.700000003</v>
      </c>
      <c r="BL199">
        <v>0</v>
      </c>
      <c r="BM199">
        <v>32.9</v>
      </c>
      <c r="BN199">
        <v>2.2200000000000002</v>
      </c>
      <c r="BO199">
        <v>0</v>
      </c>
      <c r="BP199">
        <v>35.11</v>
      </c>
      <c r="BQ199">
        <v>34.83</v>
      </c>
      <c r="BR199">
        <v>2.39</v>
      </c>
      <c r="BS199">
        <v>0</v>
      </c>
      <c r="BT199">
        <v>37.22</v>
      </c>
      <c r="BU199">
        <v>129923800</v>
      </c>
      <c r="BV199">
        <v>15601091</v>
      </c>
      <c r="BW199">
        <v>7503.8</v>
      </c>
      <c r="BX199">
        <v>771718</v>
      </c>
      <c r="BY199">
        <v>0</v>
      </c>
      <c r="BZ199">
        <v>0</v>
      </c>
      <c r="CA199">
        <v>30559332</v>
      </c>
      <c r="CB199">
        <v>0</v>
      </c>
      <c r="CC199">
        <v>0</v>
      </c>
      <c r="CD199">
        <v>1273332.8999999999</v>
      </c>
      <c r="CE199">
        <v>35812080</v>
      </c>
      <c r="CF199">
        <v>0</v>
      </c>
      <c r="CG199">
        <v>453046.5</v>
      </c>
      <c r="CH199">
        <v>0</v>
      </c>
      <c r="CI199">
        <v>5519231.5</v>
      </c>
      <c r="CJ199">
        <v>41129720</v>
      </c>
      <c r="CK199">
        <v>894.7</v>
      </c>
      <c r="CL199">
        <v>69185.2</v>
      </c>
      <c r="CM199">
        <v>0</v>
      </c>
      <c r="CN199">
        <v>13735307</v>
      </c>
      <c r="CO199">
        <v>592451.80000000005</v>
      </c>
      <c r="CP199">
        <v>0</v>
      </c>
      <c r="CQ199">
        <v>9.8000000000000007</v>
      </c>
      <c r="CR199">
        <v>135.80000000000001</v>
      </c>
      <c r="CS199">
        <v>0</v>
      </c>
      <c r="CT199">
        <v>9514</v>
      </c>
      <c r="CU199">
        <v>0</v>
      </c>
      <c r="CV199">
        <v>0</v>
      </c>
      <c r="CW199">
        <v>876.2</v>
      </c>
      <c r="CX199">
        <v>5719</v>
      </c>
      <c r="CY199">
        <v>0</v>
      </c>
      <c r="CZ199">
        <v>6456.3</v>
      </c>
      <c r="DA199">
        <v>0</v>
      </c>
      <c r="DB199">
        <v>2088.3000000000002</v>
      </c>
      <c r="DC199">
        <v>5149.6000000000004</v>
      </c>
      <c r="DD199">
        <v>257.39999999999998</v>
      </c>
      <c r="DE199">
        <v>86</v>
      </c>
      <c r="DF199">
        <v>0</v>
      </c>
      <c r="DG199">
        <v>6681.5</v>
      </c>
      <c r="DH199">
        <v>0</v>
      </c>
      <c r="DI199">
        <v>208</v>
      </c>
      <c r="DJ199">
        <v>19.600000000000001</v>
      </c>
      <c r="DK199">
        <v>860</v>
      </c>
      <c r="DL199">
        <v>0</v>
      </c>
      <c r="DM199">
        <v>0</v>
      </c>
      <c r="DN199">
        <v>0.05</v>
      </c>
      <c r="DO199">
        <v>0</v>
      </c>
      <c r="DP199">
        <v>0.21</v>
      </c>
      <c r="DQ199">
        <v>0</v>
      </c>
    </row>
    <row r="200" spans="1:121" hidden="1">
      <c r="A200" t="s">
        <v>567</v>
      </c>
      <c r="B200">
        <v>2026</v>
      </c>
      <c r="C200">
        <v>150655330</v>
      </c>
      <c r="D200">
        <v>156311.5</v>
      </c>
      <c r="E200">
        <v>125010.6</v>
      </c>
      <c r="F200">
        <v>533497.4</v>
      </c>
      <c r="G200">
        <v>151470153.69999999</v>
      </c>
      <c r="H200">
        <v>145238835.09999999</v>
      </c>
      <c r="I200">
        <v>124177626.59999999</v>
      </c>
      <c r="J200" s="156">
        <v>40642708</v>
      </c>
      <c r="K200" s="168">
        <v>25478662</v>
      </c>
      <c r="L200">
        <v>3.5900000000000001E-2</v>
      </c>
      <c r="M200">
        <v>5.3999999999999999E-2</v>
      </c>
      <c r="N200">
        <v>0.15</v>
      </c>
      <c r="O200">
        <v>43147.92</v>
      </c>
      <c r="P200">
        <v>35010.5</v>
      </c>
      <c r="Q200">
        <v>0.55000000000000004</v>
      </c>
      <c r="R200">
        <v>0.56000000000000005</v>
      </c>
      <c r="S200">
        <v>285.3</v>
      </c>
      <c r="T200">
        <v>24</v>
      </c>
      <c r="U200">
        <v>3.41</v>
      </c>
      <c r="V200">
        <v>19.7</v>
      </c>
      <c r="W200">
        <v>910.5</v>
      </c>
      <c r="X200">
        <v>0.2</v>
      </c>
      <c r="Y200">
        <v>287</v>
      </c>
      <c r="Z200">
        <v>46.9</v>
      </c>
      <c r="AA200">
        <v>333.9</v>
      </c>
      <c r="AB200">
        <v>281.39999999999998</v>
      </c>
      <c r="AC200">
        <v>22.7</v>
      </c>
      <c r="AD200">
        <v>3.21</v>
      </c>
      <c r="AE200">
        <v>20.7</v>
      </c>
      <c r="AF200">
        <v>929.5</v>
      </c>
      <c r="AG200">
        <v>0.2</v>
      </c>
      <c r="AH200">
        <v>282.89999999999998</v>
      </c>
      <c r="AI200">
        <v>48.5</v>
      </c>
      <c r="AJ200">
        <v>331.4</v>
      </c>
      <c r="AK200">
        <v>229</v>
      </c>
      <c r="AL200">
        <v>13.8</v>
      </c>
      <c r="AM200">
        <v>1.9</v>
      </c>
      <c r="AN200">
        <v>18.600000000000001</v>
      </c>
      <c r="AO200">
        <v>892.4</v>
      </c>
      <c r="AP200">
        <v>0.11</v>
      </c>
      <c r="AQ200">
        <v>229.9</v>
      </c>
      <c r="AR200">
        <v>45.2</v>
      </c>
      <c r="AS200">
        <v>275.10000000000002</v>
      </c>
      <c r="AT200">
        <v>705.5</v>
      </c>
      <c r="AU200">
        <v>52.7</v>
      </c>
      <c r="AV200">
        <v>7.51</v>
      </c>
      <c r="AW200">
        <v>48.9</v>
      </c>
      <c r="AX200">
        <v>2355.1999999999998</v>
      </c>
      <c r="AY200">
        <v>0.4</v>
      </c>
      <c r="AZ200">
        <v>709.1</v>
      </c>
      <c r="BA200">
        <v>119.2</v>
      </c>
      <c r="BB200">
        <v>828.3</v>
      </c>
      <c r="BC200">
        <v>38605235.899999999</v>
      </c>
      <c r="BD200">
        <v>3241.7</v>
      </c>
      <c r="BE200">
        <v>460.8</v>
      </c>
      <c r="BF200">
        <v>2663597.2000000002</v>
      </c>
      <c r="BG200">
        <v>123204.9</v>
      </c>
      <c r="BH200">
        <v>26.7</v>
      </c>
      <c r="BI200">
        <v>38827643.399999999</v>
      </c>
      <c r="BJ200">
        <v>6342401</v>
      </c>
      <c r="BK200">
        <v>45170044.399999999</v>
      </c>
      <c r="BL200">
        <v>0</v>
      </c>
      <c r="BM200">
        <v>30.74</v>
      </c>
      <c r="BN200">
        <v>8.57</v>
      </c>
      <c r="BO200">
        <v>0</v>
      </c>
      <c r="BP200">
        <v>39.32</v>
      </c>
      <c r="BQ200">
        <v>32.56</v>
      </c>
      <c r="BR200">
        <v>9.23</v>
      </c>
      <c r="BS200">
        <v>0</v>
      </c>
      <c r="BT200">
        <v>41.78</v>
      </c>
      <c r="BU200">
        <v>136215860</v>
      </c>
      <c r="BV200">
        <v>27292528</v>
      </c>
      <c r="BW200">
        <v>133714.79999999999</v>
      </c>
      <c r="BX200">
        <v>770667.2</v>
      </c>
      <c r="BY200">
        <v>0</v>
      </c>
      <c r="BZ200">
        <v>0</v>
      </c>
      <c r="CA200">
        <v>27249254</v>
      </c>
      <c r="CB200">
        <v>0</v>
      </c>
      <c r="CC200">
        <v>0</v>
      </c>
      <c r="CD200">
        <v>1747248.2</v>
      </c>
      <c r="CE200">
        <v>33652852</v>
      </c>
      <c r="CF200">
        <v>0</v>
      </c>
      <c r="CG200">
        <v>407564.4</v>
      </c>
      <c r="CH200">
        <v>0</v>
      </c>
      <c r="CI200">
        <v>5526601.5</v>
      </c>
      <c r="CJ200">
        <v>41080140</v>
      </c>
      <c r="CK200">
        <v>769.5</v>
      </c>
      <c r="CL200">
        <v>101758.5</v>
      </c>
      <c r="CM200">
        <v>0</v>
      </c>
      <c r="CN200">
        <v>22070180</v>
      </c>
      <c r="CO200">
        <v>589257</v>
      </c>
      <c r="CP200">
        <v>2885842</v>
      </c>
      <c r="CQ200">
        <v>95.4</v>
      </c>
      <c r="CR200">
        <v>135.80000000000001</v>
      </c>
      <c r="CS200">
        <v>0</v>
      </c>
      <c r="CT200">
        <v>8970</v>
      </c>
      <c r="CU200">
        <v>0</v>
      </c>
      <c r="CV200">
        <v>0</v>
      </c>
      <c r="CW200">
        <v>1207</v>
      </c>
      <c r="CX200">
        <v>5719</v>
      </c>
      <c r="CY200">
        <v>0</v>
      </c>
      <c r="CZ200">
        <v>6456.3</v>
      </c>
      <c r="DA200">
        <v>0</v>
      </c>
      <c r="DB200">
        <v>2088.3000000000002</v>
      </c>
      <c r="DC200">
        <v>5149.6000000000004</v>
      </c>
      <c r="DD200">
        <v>257.39999999999998</v>
      </c>
      <c r="DE200">
        <v>86</v>
      </c>
      <c r="DF200">
        <v>0</v>
      </c>
      <c r="DG200">
        <v>10430.200000000001</v>
      </c>
      <c r="DH200">
        <v>800</v>
      </c>
      <c r="DI200">
        <v>208</v>
      </c>
      <c r="DJ200">
        <v>362.1</v>
      </c>
      <c r="DK200">
        <v>860</v>
      </c>
      <c r="DL200">
        <v>0</v>
      </c>
      <c r="DM200">
        <v>0</v>
      </c>
      <c r="DN200">
        <v>0.05</v>
      </c>
      <c r="DO200">
        <v>0</v>
      </c>
      <c r="DP200">
        <v>0.38</v>
      </c>
      <c r="DQ200">
        <v>0</v>
      </c>
    </row>
    <row r="201" spans="1:121" hidden="1">
      <c r="A201" t="s">
        <v>567</v>
      </c>
      <c r="B201">
        <v>2028</v>
      </c>
      <c r="C201">
        <v>154585600</v>
      </c>
      <c r="D201">
        <v>3114511.8</v>
      </c>
      <c r="E201">
        <v>158599</v>
      </c>
      <c r="F201">
        <v>881666.4</v>
      </c>
      <c r="G201">
        <v>158740379.5</v>
      </c>
      <c r="H201">
        <v>149027835.5</v>
      </c>
      <c r="I201">
        <v>116645067.09999999</v>
      </c>
      <c r="J201" s="156">
        <v>62172108</v>
      </c>
      <c r="K201" s="168">
        <v>43439696</v>
      </c>
      <c r="L201">
        <v>3.5900000000000001E-2</v>
      </c>
      <c r="M201">
        <v>5.3999999999999999E-2</v>
      </c>
      <c r="N201">
        <v>0.15</v>
      </c>
      <c r="O201">
        <v>55874.75</v>
      </c>
      <c r="P201">
        <v>36029.699999999997</v>
      </c>
      <c r="Q201">
        <v>0.66</v>
      </c>
      <c r="R201">
        <v>0.65</v>
      </c>
      <c r="S201">
        <v>199.8</v>
      </c>
      <c r="T201">
        <v>15.1</v>
      </c>
      <c r="U201">
        <v>2.13</v>
      </c>
      <c r="V201">
        <v>16</v>
      </c>
      <c r="W201">
        <v>692.8</v>
      </c>
      <c r="X201">
        <v>0.15</v>
      </c>
      <c r="Y201">
        <v>200.8</v>
      </c>
      <c r="Z201">
        <v>36.700000000000003</v>
      </c>
      <c r="AA201">
        <v>237.6</v>
      </c>
      <c r="AB201">
        <v>204.9</v>
      </c>
      <c r="AC201">
        <v>14.5</v>
      </c>
      <c r="AD201">
        <v>2.0299999999999998</v>
      </c>
      <c r="AE201">
        <v>17.7</v>
      </c>
      <c r="AF201">
        <v>741.4</v>
      </c>
      <c r="AG201">
        <v>0.16</v>
      </c>
      <c r="AH201">
        <v>205.9</v>
      </c>
      <c r="AI201">
        <v>39.799999999999997</v>
      </c>
      <c r="AJ201">
        <v>245.7</v>
      </c>
      <c r="AK201">
        <v>157</v>
      </c>
      <c r="AL201">
        <v>4.4000000000000004</v>
      </c>
      <c r="AM201">
        <v>0.52</v>
      </c>
      <c r="AN201">
        <v>17.3</v>
      </c>
      <c r="AO201">
        <v>774.2</v>
      </c>
      <c r="AP201">
        <v>7.0000000000000007E-2</v>
      </c>
      <c r="AQ201">
        <v>157.19999999999999</v>
      </c>
      <c r="AR201">
        <v>40.299999999999997</v>
      </c>
      <c r="AS201">
        <v>197.6</v>
      </c>
      <c r="AT201">
        <v>607.4</v>
      </c>
      <c r="AU201">
        <v>42</v>
      </c>
      <c r="AV201">
        <v>5.95</v>
      </c>
      <c r="AW201">
        <v>45.6</v>
      </c>
      <c r="AX201">
        <v>2134.3000000000002</v>
      </c>
      <c r="AY201">
        <v>0.35</v>
      </c>
      <c r="AZ201">
        <v>610.29999999999995</v>
      </c>
      <c r="BA201">
        <v>109.3</v>
      </c>
      <c r="BB201">
        <v>719.6</v>
      </c>
      <c r="BC201">
        <v>27726596.5</v>
      </c>
      <c r="BD201">
        <v>2093.1999999999998</v>
      </c>
      <c r="BE201">
        <v>294.7</v>
      </c>
      <c r="BF201">
        <v>2228943.2000000002</v>
      </c>
      <c r="BG201">
        <v>96175.9</v>
      </c>
      <c r="BH201">
        <v>21.3</v>
      </c>
      <c r="BI201">
        <v>27869422.600000001</v>
      </c>
      <c r="BJ201">
        <v>5100798.0999999996</v>
      </c>
      <c r="BK201">
        <v>32970220.600000001</v>
      </c>
      <c r="BL201">
        <v>0</v>
      </c>
      <c r="BM201">
        <v>26.58</v>
      </c>
      <c r="BN201">
        <v>10.74</v>
      </c>
      <c r="BO201">
        <v>0</v>
      </c>
      <c r="BP201">
        <v>37.32</v>
      </c>
      <c r="BQ201">
        <v>28.35</v>
      </c>
      <c r="BR201">
        <v>11.8</v>
      </c>
      <c r="BS201">
        <v>0</v>
      </c>
      <c r="BT201">
        <v>40.15</v>
      </c>
      <c r="BU201">
        <v>139918370</v>
      </c>
      <c r="BV201">
        <v>42095310</v>
      </c>
      <c r="BW201">
        <v>2644965.5</v>
      </c>
      <c r="BX201">
        <v>757235.7</v>
      </c>
      <c r="BY201">
        <v>0</v>
      </c>
      <c r="BZ201">
        <v>0</v>
      </c>
      <c r="CA201">
        <v>17085020</v>
      </c>
      <c r="CB201">
        <v>0</v>
      </c>
      <c r="CC201">
        <v>0</v>
      </c>
      <c r="CD201">
        <v>2372499.7999999998</v>
      </c>
      <c r="CE201">
        <v>30693084</v>
      </c>
      <c r="CF201">
        <v>0</v>
      </c>
      <c r="CG201">
        <v>368408.6</v>
      </c>
      <c r="CH201">
        <v>0</v>
      </c>
      <c r="CI201">
        <v>5579581</v>
      </c>
      <c r="CJ201">
        <v>40564980</v>
      </c>
      <c r="CK201">
        <v>585.6</v>
      </c>
      <c r="CL201">
        <v>129189.1</v>
      </c>
      <c r="CM201">
        <v>0</v>
      </c>
      <c r="CN201">
        <v>33325626</v>
      </c>
      <c r="CO201">
        <v>586079</v>
      </c>
      <c r="CP201">
        <v>5811109.5</v>
      </c>
      <c r="CQ201">
        <v>1393.2</v>
      </c>
      <c r="CR201">
        <v>135.80000000000001</v>
      </c>
      <c r="CS201">
        <v>0</v>
      </c>
      <c r="CT201">
        <v>8454</v>
      </c>
      <c r="CU201">
        <v>0</v>
      </c>
      <c r="CV201">
        <v>0</v>
      </c>
      <c r="CW201">
        <v>1644</v>
      </c>
      <c r="CX201">
        <v>5719</v>
      </c>
      <c r="CY201">
        <v>0</v>
      </c>
      <c r="CZ201">
        <v>6456.3</v>
      </c>
      <c r="DA201">
        <v>0</v>
      </c>
      <c r="DB201">
        <v>2114.4</v>
      </c>
      <c r="DC201">
        <v>5149.6000000000004</v>
      </c>
      <c r="DD201">
        <v>257.39999999999998</v>
      </c>
      <c r="DE201">
        <v>86</v>
      </c>
      <c r="DF201">
        <v>0</v>
      </c>
      <c r="DG201">
        <v>15415.7</v>
      </c>
      <c r="DH201">
        <v>1600</v>
      </c>
      <c r="DI201">
        <v>208</v>
      </c>
      <c r="DJ201">
        <v>7436.3</v>
      </c>
      <c r="DK201">
        <v>860</v>
      </c>
      <c r="DL201">
        <v>0</v>
      </c>
      <c r="DM201">
        <v>0</v>
      </c>
      <c r="DN201">
        <v>0.05</v>
      </c>
      <c r="DO201">
        <v>0</v>
      </c>
      <c r="DP201">
        <v>0.54</v>
      </c>
      <c r="DQ201">
        <v>0</v>
      </c>
    </row>
    <row r="202" spans="1:121" hidden="1">
      <c r="A202" t="s">
        <v>567</v>
      </c>
      <c r="B202">
        <v>2030</v>
      </c>
      <c r="C202">
        <v>159213500</v>
      </c>
      <c r="D202">
        <v>5254752.5</v>
      </c>
      <c r="E202">
        <v>157496.4</v>
      </c>
      <c r="F202">
        <v>983164.6</v>
      </c>
      <c r="G202">
        <v>165608920.30000001</v>
      </c>
      <c r="H202">
        <v>153489408.90000001</v>
      </c>
      <c r="I202">
        <v>115027541.2</v>
      </c>
      <c r="J202" s="156">
        <v>66614550</v>
      </c>
      <c r="K202" s="168">
        <v>45694040</v>
      </c>
      <c r="L202">
        <v>3.5900000000000001E-2</v>
      </c>
      <c r="M202">
        <v>5.3999999999999999E-2</v>
      </c>
      <c r="N202">
        <v>0.15</v>
      </c>
      <c r="O202">
        <v>61773.57</v>
      </c>
      <c r="P202">
        <v>37492.199999999997</v>
      </c>
      <c r="Q202">
        <v>0.7</v>
      </c>
      <c r="R202">
        <v>0.69</v>
      </c>
      <c r="S202">
        <v>166.8</v>
      </c>
      <c r="T202">
        <v>12.1</v>
      </c>
      <c r="U202">
        <v>1.7</v>
      </c>
      <c r="V202">
        <v>14.2</v>
      </c>
      <c r="W202">
        <v>594.9</v>
      </c>
      <c r="X202">
        <v>0.13</v>
      </c>
      <c r="Y202">
        <v>167.6</v>
      </c>
      <c r="Z202">
        <v>31.9</v>
      </c>
      <c r="AA202">
        <v>199.6</v>
      </c>
      <c r="AB202">
        <v>172.1</v>
      </c>
      <c r="AC202">
        <v>11.8</v>
      </c>
      <c r="AD202">
        <v>1.64</v>
      </c>
      <c r="AE202">
        <v>15.5</v>
      </c>
      <c r="AF202">
        <v>637</v>
      </c>
      <c r="AG202">
        <v>0.14000000000000001</v>
      </c>
      <c r="AH202">
        <v>172.9</v>
      </c>
      <c r="AI202">
        <v>34.6</v>
      </c>
      <c r="AJ202">
        <v>207.5</v>
      </c>
      <c r="AK202">
        <v>144.80000000000001</v>
      </c>
      <c r="AL202">
        <v>4.9000000000000004</v>
      </c>
      <c r="AM202">
        <v>0.61</v>
      </c>
      <c r="AN202">
        <v>15.2</v>
      </c>
      <c r="AO202">
        <v>688.3</v>
      </c>
      <c r="AP202">
        <v>7.0000000000000007E-2</v>
      </c>
      <c r="AQ202">
        <v>145.19999999999999</v>
      </c>
      <c r="AR202">
        <v>35.700000000000003</v>
      </c>
      <c r="AS202">
        <v>180.8</v>
      </c>
      <c r="AT202">
        <v>558.1</v>
      </c>
      <c r="AU202">
        <v>38.5</v>
      </c>
      <c r="AV202">
        <v>5.42</v>
      </c>
      <c r="AW202">
        <v>41.8</v>
      </c>
      <c r="AX202">
        <v>1994.7</v>
      </c>
      <c r="AY202">
        <v>0.3</v>
      </c>
      <c r="AZ202">
        <v>560.70000000000005</v>
      </c>
      <c r="BA202">
        <v>101.3</v>
      </c>
      <c r="BB202">
        <v>662</v>
      </c>
      <c r="BC202">
        <v>23904729.300000001</v>
      </c>
      <c r="BD202">
        <v>1732.7</v>
      </c>
      <c r="BE202">
        <v>243</v>
      </c>
      <c r="BF202">
        <v>2034103.8</v>
      </c>
      <c r="BG202">
        <v>85309.4</v>
      </c>
      <c r="BH202">
        <v>19.3</v>
      </c>
      <c r="BI202">
        <v>24022695</v>
      </c>
      <c r="BJ202">
        <v>4581602.3</v>
      </c>
      <c r="BK202">
        <v>28604297.399999999</v>
      </c>
      <c r="BL202">
        <v>0</v>
      </c>
      <c r="BM202">
        <v>24.98</v>
      </c>
      <c r="BN202">
        <v>11.58</v>
      </c>
      <c r="BO202">
        <v>0</v>
      </c>
      <c r="BP202">
        <v>36.56</v>
      </c>
      <c r="BQ202">
        <v>26.83</v>
      </c>
      <c r="BR202">
        <v>12.89</v>
      </c>
      <c r="BS202">
        <v>0</v>
      </c>
      <c r="BT202">
        <v>39.72</v>
      </c>
      <c r="BU202">
        <v>144595730</v>
      </c>
      <c r="BV202">
        <v>50581380</v>
      </c>
      <c r="BW202">
        <v>4462719.5</v>
      </c>
      <c r="BX202">
        <v>740928.1</v>
      </c>
      <c r="BY202">
        <v>0</v>
      </c>
      <c r="BZ202">
        <v>0</v>
      </c>
      <c r="CA202">
        <v>14025069</v>
      </c>
      <c r="CB202">
        <v>0</v>
      </c>
      <c r="CC202">
        <v>0</v>
      </c>
      <c r="CD202">
        <v>3302867.8</v>
      </c>
      <c r="CE202">
        <v>28759520</v>
      </c>
      <c r="CF202">
        <v>0</v>
      </c>
      <c r="CG202">
        <v>280792.5</v>
      </c>
      <c r="CH202">
        <v>0</v>
      </c>
      <c r="CI202">
        <v>5578826</v>
      </c>
      <c r="CJ202">
        <v>40040064</v>
      </c>
      <c r="CK202">
        <v>435.5</v>
      </c>
      <c r="CL202">
        <v>125987.4</v>
      </c>
      <c r="CM202">
        <v>0</v>
      </c>
      <c r="CN202">
        <v>32996774</v>
      </c>
      <c r="CO202">
        <v>791710.6</v>
      </c>
      <c r="CP202">
        <v>13490026</v>
      </c>
      <c r="CQ202">
        <v>2633.1</v>
      </c>
      <c r="CR202">
        <v>135.80000000000001</v>
      </c>
      <c r="CS202">
        <v>0</v>
      </c>
      <c r="CT202">
        <v>8454</v>
      </c>
      <c r="CU202">
        <v>0</v>
      </c>
      <c r="CV202">
        <v>0</v>
      </c>
      <c r="CW202">
        <v>2292.4</v>
      </c>
      <c r="CX202">
        <v>5719</v>
      </c>
      <c r="CY202">
        <v>0</v>
      </c>
      <c r="CZ202">
        <v>6456.3</v>
      </c>
      <c r="DA202">
        <v>0</v>
      </c>
      <c r="DB202">
        <v>2118.9</v>
      </c>
      <c r="DC202">
        <v>5149.6000000000004</v>
      </c>
      <c r="DD202">
        <v>81.400000000000006</v>
      </c>
      <c r="DE202">
        <v>86</v>
      </c>
      <c r="DF202">
        <v>0</v>
      </c>
      <c r="DG202">
        <v>15473.8</v>
      </c>
      <c r="DH202">
        <v>3837</v>
      </c>
      <c r="DI202">
        <v>264.5</v>
      </c>
      <c r="DJ202">
        <v>12395.7</v>
      </c>
      <c r="DK202">
        <v>860</v>
      </c>
      <c r="DL202">
        <v>0</v>
      </c>
      <c r="DM202">
        <v>0</v>
      </c>
      <c r="DN202">
        <v>0.05</v>
      </c>
      <c r="DO202">
        <v>0</v>
      </c>
      <c r="DP202">
        <v>0.7</v>
      </c>
      <c r="DQ202">
        <v>0</v>
      </c>
    </row>
    <row r="203" spans="1:121" hidden="1">
      <c r="A203" t="s">
        <v>567</v>
      </c>
      <c r="B203">
        <v>2035</v>
      </c>
      <c r="C203">
        <v>171566460</v>
      </c>
      <c r="D203">
        <v>15060896</v>
      </c>
      <c r="E203">
        <v>181223.7</v>
      </c>
      <c r="F203">
        <v>1104139.1000000001</v>
      </c>
      <c r="G203">
        <v>187912717.69999999</v>
      </c>
      <c r="H203">
        <v>165398406.90000001</v>
      </c>
      <c r="I203">
        <v>101399406.40000001</v>
      </c>
      <c r="J203" s="156">
        <v>67122880</v>
      </c>
      <c r="K203" s="168">
        <v>54951828</v>
      </c>
      <c r="L203">
        <v>3.5900000000000001E-2</v>
      </c>
      <c r="M203">
        <v>5.3999999999999999E-2</v>
      </c>
      <c r="N203">
        <v>0.15</v>
      </c>
      <c r="O203">
        <v>85030.54</v>
      </c>
      <c r="P203">
        <v>41373.599999999999</v>
      </c>
      <c r="Q203">
        <v>0.82</v>
      </c>
      <c r="R203">
        <v>0.78</v>
      </c>
      <c r="S203">
        <v>90.3</v>
      </c>
      <c r="T203">
        <v>5.6</v>
      </c>
      <c r="U203">
        <v>0.78</v>
      </c>
      <c r="V203">
        <v>9.1</v>
      </c>
      <c r="W203">
        <v>352.8</v>
      </c>
      <c r="X203">
        <v>0.09</v>
      </c>
      <c r="Y203">
        <v>90.7</v>
      </c>
      <c r="Z203">
        <v>19.600000000000001</v>
      </c>
      <c r="AA203">
        <v>110.3</v>
      </c>
      <c r="AB203">
        <v>111.9</v>
      </c>
      <c r="AC203">
        <v>6.5</v>
      </c>
      <c r="AD203">
        <v>0.88</v>
      </c>
      <c r="AE203">
        <v>11.7</v>
      </c>
      <c r="AF203">
        <v>453.4</v>
      </c>
      <c r="AG203">
        <v>0.11</v>
      </c>
      <c r="AH203">
        <v>112.4</v>
      </c>
      <c r="AI203">
        <v>25.3</v>
      </c>
      <c r="AJ203">
        <v>137.6</v>
      </c>
      <c r="AK203">
        <v>124.6</v>
      </c>
      <c r="AL203">
        <v>6</v>
      </c>
      <c r="AM203">
        <v>0.8</v>
      </c>
      <c r="AN203">
        <v>11.4</v>
      </c>
      <c r="AO203">
        <v>535.1</v>
      </c>
      <c r="AP203">
        <v>0.06</v>
      </c>
      <c r="AQ203">
        <v>125</v>
      </c>
      <c r="AR203">
        <v>27.4</v>
      </c>
      <c r="AS203">
        <v>152.30000000000001</v>
      </c>
      <c r="AT203">
        <v>478.2</v>
      </c>
      <c r="AU203">
        <v>31.5</v>
      </c>
      <c r="AV203">
        <v>4.43</v>
      </c>
      <c r="AW203">
        <v>37.4</v>
      </c>
      <c r="AX203">
        <v>1747.1</v>
      </c>
      <c r="AY203">
        <v>0.27</v>
      </c>
      <c r="AZ203">
        <v>480.3</v>
      </c>
      <c r="BA203">
        <v>89.5</v>
      </c>
      <c r="BB203">
        <v>569.79999999999995</v>
      </c>
      <c r="BC203">
        <v>15683740</v>
      </c>
      <c r="BD203">
        <v>975.4</v>
      </c>
      <c r="BE203">
        <v>134.5</v>
      </c>
      <c r="BF203">
        <v>1585185.4</v>
      </c>
      <c r="BG203">
        <v>61350.1</v>
      </c>
      <c r="BH203">
        <v>15.1</v>
      </c>
      <c r="BI203">
        <v>15749525.1</v>
      </c>
      <c r="BJ203">
        <v>3417542.2</v>
      </c>
      <c r="BK203">
        <v>19167067.300000001</v>
      </c>
      <c r="BL203">
        <v>0</v>
      </c>
      <c r="BM203">
        <v>21.1</v>
      </c>
      <c r="BN203">
        <v>15.18</v>
      </c>
      <c r="BO203">
        <v>0</v>
      </c>
      <c r="BP203">
        <v>36.28</v>
      </c>
      <c r="BQ203">
        <v>23.39</v>
      </c>
      <c r="BR203">
        <v>17.78</v>
      </c>
      <c r="BS203">
        <v>0</v>
      </c>
      <c r="BT203">
        <v>41.17</v>
      </c>
      <c r="BU203">
        <v>175675620</v>
      </c>
      <c r="BV203">
        <v>86513310</v>
      </c>
      <c r="BW203">
        <v>12806153</v>
      </c>
      <c r="BX203">
        <v>358731.3</v>
      </c>
      <c r="BY203">
        <v>0</v>
      </c>
      <c r="BZ203">
        <v>0</v>
      </c>
      <c r="CA203">
        <v>7557377.5</v>
      </c>
      <c r="CB203">
        <v>0</v>
      </c>
      <c r="CC203">
        <v>0</v>
      </c>
      <c r="CD203">
        <v>5922057.5</v>
      </c>
      <c r="CE203">
        <v>23573636</v>
      </c>
      <c r="CF203">
        <v>0</v>
      </c>
      <c r="CG203">
        <v>160543.20000000001</v>
      </c>
      <c r="CH203">
        <v>0</v>
      </c>
      <c r="CI203">
        <v>5524576.5</v>
      </c>
      <c r="CJ203">
        <v>39034384</v>
      </c>
      <c r="CK203">
        <v>312.3</v>
      </c>
      <c r="CL203">
        <v>146590.9</v>
      </c>
      <c r="CM203">
        <v>0</v>
      </c>
      <c r="CN203">
        <v>62921548</v>
      </c>
      <c r="CO203">
        <v>4370503</v>
      </c>
      <c r="CP203">
        <v>13299199</v>
      </c>
      <c r="CQ203">
        <v>6437.5</v>
      </c>
      <c r="CR203">
        <v>88.8</v>
      </c>
      <c r="CS203">
        <v>0</v>
      </c>
      <c r="CT203">
        <v>7714</v>
      </c>
      <c r="CU203">
        <v>0</v>
      </c>
      <c r="CV203">
        <v>0</v>
      </c>
      <c r="CW203">
        <v>4195.2</v>
      </c>
      <c r="CX203">
        <v>5599</v>
      </c>
      <c r="CY203">
        <v>0</v>
      </c>
      <c r="CZ203">
        <v>6416.3</v>
      </c>
      <c r="DA203">
        <v>0</v>
      </c>
      <c r="DB203">
        <v>2123.4</v>
      </c>
      <c r="DC203">
        <v>5149.6000000000004</v>
      </c>
      <c r="DD203">
        <v>81.400000000000006</v>
      </c>
      <c r="DE203">
        <v>86</v>
      </c>
      <c r="DF203">
        <v>0</v>
      </c>
      <c r="DG203">
        <v>28592.5</v>
      </c>
      <c r="DH203">
        <v>3837</v>
      </c>
      <c r="DI203">
        <v>1319</v>
      </c>
      <c r="DJ203">
        <v>38280.300000000003</v>
      </c>
      <c r="DK203">
        <v>860</v>
      </c>
      <c r="DL203">
        <v>0</v>
      </c>
      <c r="DM203">
        <v>0</v>
      </c>
      <c r="DN203">
        <v>0.04</v>
      </c>
      <c r="DO203">
        <v>0</v>
      </c>
      <c r="DP203">
        <v>0.78</v>
      </c>
      <c r="DQ203">
        <v>0</v>
      </c>
    </row>
    <row r="204" spans="1:121" hidden="1">
      <c r="A204" t="s">
        <v>567</v>
      </c>
      <c r="B204">
        <v>2040</v>
      </c>
      <c r="C204">
        <v>185453870</v>
      </c>
      <c r="D204">
        <v>22770018</v>
      </c>
      <c r="E204">
        <v>188457.2</v>
      </c>
      <c r="F204">
        <v>1134227.8999999999</v>
      </c>
      <c r="G204">
        <v>209546571.80000001</v>
      </c>
      <c r="H204">
        <v>178786687.40000001</v>
      </c>
      <c r="I204">
        <v>102862329.5</v>
      </c>
      <c r="J204" s="156">
        <v>68010320</v>
      </c>
      <c r="K204" s="168">
        <v>56438424</v>
      </c>
      <c r="L204">
        <v>3.5900000000000001E-2</v>
      </c>
      <c r="M204">
        <v>5.3900000000000003E-2</v>
      </c>
      <c r="N204">
        <v>0.15</v>
      </c>
      <c r="O204">
        <v>86672.03</v>
      </c>
      <c r="P204">
        <v>46016</v>
      </c>
      <c r="Q204">
        <v>0.86</v>
      </c>
      <c r="R204">
        <v>0.84</v>
      </c>
      <c r="S204">
        <v>66.599999999999994</v>
      </c>
      <c r="T204">
        <v>3.9</v>
      </c>
      <c r="U204">
        <v>0.53</v>
      </c>
      <c r="V204">
        <v>7.3</v>
      </c>
      <c r="W204">
        <v>269.89999999999998</v>
      </c>
      <c r="X204">
        <v>7.0000000000000007E-2</v>
      </c>
      <c r="Y204">
        <v>66.900000000000006</v>
      </c>
      <c r="Z204">
        <v>15.3</v>
      </c>
      <c r="AA204">
        <v>82.2</v>
      </c>
      <c r="AB204">
        <v>79.599999999999994</v>
      </c>
      <c r="AC204">
        <v>4.2</v>
      </c>
      <c r="AD204">
        <v>0.56000000000000005</v>
      </c>
      <c r="AE204">
        <v>9</v>
      </c>
      <c r="AF204">
        <v>336.4</v>
      </c>
      <c r="AG204">
        <v>0.08</v>
      </c>
      <c r="AH204">
        <v>79.900000000000006</v>
      </c>
      <c r="AI204">
        <v>19</v>
      </c>
      <c r="AJ204">
        <v>98.9</v>
      </c>
      <c r="AK204">
        <v>92.7</v>
      </c>
      <c r="AL204">
        <v>5.9</v>
      </c>
      <c r="AM204">
        <v>0.82</v>
      </c>
      <c r="AN204">
        <v>7.2</v>
      </c>
      <c r="AO204">
        <v>352.6</v>
      </c>
      <c r="AP204">
        <v>0.04</v>
      </c>
      <c r="AQ204">
        <v>93.1</v>
      </c>
      <c r="AR204">
        <v>17.7</v>
      </c>
      <c r="AS204">
        <v>110.9</v>
      </c>
      <c r="AT204">
        <v>438.5</v>
      </c>
      <c r="AU204">
        <v>26.5</v>
      </c>
      <c r="AV204">
        <v>3.67</v>
      </c>
      <c r="AW204">
        <v>36.299999999999997</v>
      </c>
      <c r="AX204">
        <v>1690.4</v>
      </c>
      <c r="AY204">
        <v>0.24</v>
      </c>
      <c r="AZ204">
        <v>440.2</v>
      </c>
      <c r="BA204">
        <v>86.8</v>
      </c>
      <c r="BB204">
        <v>527</v>
      </c>
      <c r="BC204">
        <v>13013777.300000001</v>
      </c>
      <c r="BD204">
        <v>753.2</v>
      </c>
      <c r="BE204">
        <v>102.9</v>
      </c>
      <c r="BF204">
        <v>1423055.4</v>
      </c>
      <c r="BG204">
        <v>52825.7</v>
      </c>
      <c r="BH204">
        <v>13.8</v>
      </c>
      <c r="BI204">
        <v>13064318.9</v>
      </c>
      <c r="BJ204">
        <v>3001023</v>
      </c>
      <c r="BK204">
        <v>16065342</v>
      </c>
      <c r="BL204">
        <v>0</v>
      </c>
      <c r="BM204">
        <v>19.48</v>
      </c>
      <c r="BN204">
        <v>15.17</v>
      </c>
      <c r="BO204">
        <v>0</v>
      </c>
      <c r="BP204">
        <v>34.64</v>
      </c>
      <c r="BQ204">
        <v>22.02</v>
      </c>
      <c r="BR204">
        <v>18.329999999999998</v>
      </c>
      <c r="BS204">
        <v>0</v>
      </c>
      <c r="BT204">
        <v>40.35</v>
      </c>
      <c r="BU204">
        <v>197904050</v>
      </c>
      <c r="BV204">
        <v>106684240</v>
      </c>
      <c r="BW204">
        <v>19474364</v>
      </c>
      <c r="BX204">
        <v>347894.9</v>
      </c>
      <c r="BY204">
        <v>0</v>
      </c>
      <c r="BZ204">
        <v>0</v>
      </c>
      <c r="CA204">
        <v>5661160</v>
      </c>
      <c r="CB204">
        <v>0</v>
      </c>
      <c r="CC204">
        <v>0</v>
      </c>
      <c r="CD204">
        <v>7225485.5</v>
      </c>
      <c r="CE204">
        <v>21144160</v>
      </c>
      <c r="CF204">
        <v>0</v>
      </c>
      <c r="CG204">
        <v>159677.5</v>
      </c>
      <c r="CH204">
        <v>0</v>
      </c>
      <c r="CI204">
        <v>5515986.5</v>
      </c>
      <c r="CJ204">
        <v>38761908</v>
      </c>
      <c r="CK204">
        <v>350.7</v>
      </c>
      <c r="CL204">
        <v>154310.29999999999</v>
      </c>
      <c r="CM204">
        <v>0</v>
      </c>
      <c r="CN204">
        <v>78248770</v>
      </c>
      <c r="CO204">
        <v>8123102.5</v>
      </c>
      <c r="CP204">
        <v>13086885</v>
      </c>
      <c r="CQ204">
        <v>10509.9</v>
      </c>
      <c r="CR204">
        <v>88.8</v>
      </c>
      <c r="CS204">
        <v>0</v>
      </c>
      <c r="CT204">
        <v>7714</v>
      </c>
      <c r="CU204">
        <v>0</v>
      </c>
      <c r="CV204">
        <v>0</v>
      </c>
      <c r="CW204">
        <v>5339</v>
      </c>
      <c r="CX204">
        <v>5599</v>
      </c>
      <c r="CY204">
        <v>0</v>
      </c>
      <c r="CZ204">
        <v>6416.3</v>
      </c>
      <c r="DA204">
        <v>0</v>
      </c>
      <c r="DB204">
        <v>2127.9</v>
      </c>
      <c r="DC204">
        <v>5149.6000000000004</v>
      </c>
      <c r="DD204">
        <v>80.2</v>
      </c>
      <c r="DE204">
        <v>86</v>
      </c>
      <c r="DF204">
        <v>0</v>
      </c>
      <c r="DG204">
        <v>36321.4</v>
      </c>
      <c r="DH204">
        <v>3837</v>
      </c>
      <c r="DI204">
        <v>2464.6</v>
      </c>
      <c r="DJ204">
        <v>57749.4</v>
      </c>
      <c r="DK204">
        <v>860</v>
      </c>
      <c r="DL204">
        <v>0</v>
      </c>
      <c r="DM204">
        <v>0</v>
      </c>
      <c r="DN204">
        <v>0.04</v>
      </c>
      <c r="DO204">
        <v>0</v>
      </c>
      <c r="DP204">
        <v>0.85</v>
      </c>
      <c r="DQ204">
        <v>0</v>
      </c>
    </row>
    <row r="205" spans="1:121" hidden="1">
      <c r="A205" t="s">
        <v>567</v>
      </c>
      <c r="B205">
        <v>2045</v>
      </c>
      <c r="C205">
        <v>197852460</v>
      </c>
      <c r="D205">
        <v>22623336</v>
      </c>
      <c r="E205">
        <v>201571.20000000001</v>
      </c>
      <c r="F205">
        <v>1240490.3999999999</v>
      </c>
      <c r="G205">
        <v>221917860.09999999</v>
      </c>
      <c r="H205">
        <v>190739617.59999999</v>
      </c>
      <c r="I205">
        <v>110706130.59999999</v>
      </c>
      <c r="J205" s="156">
        <v>80668970</v>
      </c>
      <c r="K205" s="168">
        <v>58896024</v>
      </c>
      <c r="L205">
        <v>3.5900000000000001E-2</v>
      </c>
      <c r="M205">
        <v>5.3900000000000003E-2</v>
      </c>
      <c r="N205">
        <v>0.15</v>
      </c>
      <c r="O205">
        <v>88095.85</v>
      </c>
      <c r="P205">
        <v>49805.9</v>
      </c>
      <c r="Q205">
        <v>0.87</v>
      </c>
      <c r="R205">
        <v>0.92</v>
      </c>
      <c r="S205">
        <v>57.5</v>
      </c>
      <c r="T205">
        <v>2.8</v>
      </c>
      <c r="U205">
        <v>0.38</v>
      </c>
      <c r="V205">
        <v>6.9</v>
      </c>
      <c r="W205">
        <v>249.8</v>
      </c>
      <c r="X205">
        <v>0.06</v>
      </c>
      <c r="Y205">
        <v>57.7</v>
      </c>
      <c r="Z205">
        <v>14.4</v>
      </c>
      <c r="AA205">
        <v>72.099999999999994</v>
      </c>
      <c r="AB205">
        <v>38</v>
      </c>
      <c r="AC205">
        <v>1.8</v>
      </c>
      <c r="AD205">
        <v>0.24</v>
      </c>
      <c r="AE205">
        <v>4.7</v>
      </c>
      <c r="AF205">
        <v>167.7</v>
      </c>
      <c r="AG205">
        <v>0.04</v>
      </c>
      <c r="AH205">
        <v>38.1</v>
      </c>
      <c r="AI205">
        <v>9.6999999999999993</v>
      </c>
      <c r="AJ205">
        <v>47.8</v>
      </c>
      <c r="AK205">
        <v>43.9</v>
      </c>
      <c r="AL205">
        <v>2.9</v>
      </c>
      <c r="AM205">
        <v>0.41</v>
      </c>
      <c r="AN205">
        <v>3.3</v>
      </c>
      <c r="AO205">
        <v>162.30000000000001</v>
      </c>
      <c r="AP205">
        <v>0.02</v>
      </c>
      <c r="AQ205">
        <v>44.1</v>
      </c>
      <c r="AR205">
        <v>8.1</v>
      </c>
      <c r="AS205">
        <v>52.2</v>
      </c>
      <c r="AT205">
        <v>393.9</v>
      </c>
      <c r="AU205">
        <v>22.5</v>
      </c>
      <c r="AV205">
        <v>3.09</v>
      </c>
      <c r="AW205">
        <v>34.5</v>
      </c>
      <c r="AX205">
        <v>1564.1</v>
      </c>
      <c r="AY205">
        <v>0.21</v>
      </c>
      <c r="AZ205">
        <v>395.4</v>
      </c>
      <c r="BA205">
        <v>81.099999999999994</v>
      </c>
      <c r="BB205">
        <v>476.6</v>
      </c>
      <c r="BC205">
        <v>11367755.300000001</v>
      </c>
      <c r="BD205">
        <v>556.29999999999995</v>
      </c>
      <c r="BE205">
        <v>74.2</v>
      </c>
      <c r="BF205">
        <v>1373335.7</v>
      </c>
      <c r="BG205">
        <v>49453.7</v>
      </c>
      <c r="BH205">
        <v>12.8</v>
      </c>
      <c r="BI205">
        <v>11404599.5</v>
      </c>
      <c r="BJ205">
        <v>2850562.8</v>
      </c>
      <c r="BK205">
        <v>14255162.4</v>
      </c>
      <c r="BL205">
        <v>0</v>
      </c>
      <c r="BM205">
        <v>18.05</v>
      </c>
      <c r="BN205">
        <v>15.66</v>
      </c>
      <c r="BO205">
        <v>0</v>
      </c>
      <c r="BP205">
        <v>33.71</v>
      </c>
      <c r="BQ205">
        <v>20.5</v>
      </c>
      <c r="BR205">
        <v>18.8</v>
      </c>
      <c r="BS205">
        <v>0</v>
      </c>
      <c r="BT205">
        <v>39.29</v>
      </c>
      <c r="BU205">
        <v>199975120</v>
      </c>
      <c r="BV205">
        <v>111211730</v>
      </c>
      <c r="BW205">
        <v>19266670</v>
      </c>
      <c r="BX205">
        <v>326880.2</v>
      </c>
      <c r="BY205">
        <v>0</v>
      </c>
      <c r="BZ205">
        <v>0</v>
      </c>
      <c r="CA205">
        <v>3838330.5</v>
      </c>
      <c r="CB205">
        <v>0</v>
      </c>
      <c r="CC205">
        <v>0</v>
      </c>
      <c r="CD205">
        <v>8304393</v>
      </c>
      <c r="CE205">
        <v>21195310</v>
      </c>
      <c r="CF205">
        <v>0</v>
      </c>
      <c r="CG205">
        <v>293935.40000000002</v>
      </c>
      <c r="CH205">
        <v>0</v>
      </c>
      <c r="CI205">
        <v>5492590.5</v>
      </c>
      <c r="CJ205">
        <v>38185280</v>
      </c>
      <c r="CK205">
        <v>119.8</v>
      </c>
      <c r="CL205">
        <v>164270.6</v>
      </c>
      <c r="CM205">
        <v>0</v>
      </c>
      <c r="CN205">
        <v>81699740</v>
      </c>
      <c r="CO205">
        <v>8308609</v>
      </c>
      <c r="CP205">
        <v>12898980</v>
      </c>
      <c r="CQ205">
        <v>11019.2</v>
      </c>
      <c r="CR205">
        <v>88.8</v>
      </c>
      <c r="CS205">
        <v>0</v>
      </c>
      <c r="CT205">
        <v>5349</v>
      </c>
      <c r="CU205">
        <v>0</v>
      </c>
      <c r="CV205">
        <v>0</v>
      </c>
      <c r="CW205">
        <v>6342.8</v>
      </c>
      <c r="CX205">
        <v>5369</v>
      </c>
      <c r="CY205">
        <v>0</v>
      </c>
      <c r="CZ205">
        <v>8849.7999999999993</v>
      </c>
      <c r="DA205">
        <v>0</v>
      </c>
      <c r="DB205">
        <v>2132.4</v>
      </c>
      <c r="DC205">
        <v>5149.6000000000004</v>
      </c>
      <c r="DD205">
        <v>62.2</v>
      </c>
      <c r="DE205">
        <v>86</v>
      </c>
      <c r="DF205">
        <v>0</v>
      </c>
      <c r="DG205">
        <v>39080.5</v>
      </c>
      <c r="DH205">
        <v>3837</v>
      </c>
      <c r="DI205">
        <v>2551.3000000000002</v>
      </c>
      <c r="DJ205">
        <v>56915.9</v>
      </c>
      <c r="DK205">
        <v>860</v>
      </c>
      <c r="DL205">
        <v>0</v>
      </c>
      <c r="DM205">
        <v>0</v>
      </c>
      <c r="DN205">
        <v>0.04</v>
      </c>
      <c r="DO205">
        <v>0</v>
      </c>
      <c r="DP205">
        <v>0.92</v>
      </c>
      <c r="DQ205">
        <v>0</v>
      </c>
    </row>
    <row r="206" spans="1:121" hidden="1">
      <c r="A206" t="s">
        <v>567</v>
      </c>
      <c r="B206">
        <v>2050</v>
      </c>
      <c r="C206">
        <v>209716240</v>
      </c>
      <c r="D206">
        <v>18526870</v>
      </c>
      <c r="E206">
        <v>212527.3</v>
      </c>
      <c r="F206">
        <v>1359254.5</v>
      </c>
      <c r="G206">
        <v>229814886.40000001</v>
      </c>
      <c r="H206">
        <v>202176882.40000001</v>
      </c>
      <c r="I206">
        <v>116738724.3</v>
      </c>
      <c r="J206" s="156">
        <v>92611410</v>
      </c>
      <c r="K206" s="168">
        <v>61327220</v>
      </c>
      <c r="L206">
        <v>3.5900000000000001E-2</v>
      </c>
      <c r="M206">
        <v>5.3900000000000003E-2</v>
      </c>
      <c r="N206">
        <v>0.15</v>
      </c>
      <c r="O206">
        <v>87139.21</v>
      </c>
      <c r="P206">
        <v>53123</v>
      </c>
      <c r="Q206">
        <v>0.87</v>
      </c>
      <c r="R206">
        <v>1</v>
      </c>
      <c r="S206">
        <v>49</v>
      </c>
      <c r="T206">
        <v>1.2</v>
      </c>
      <c r="U206">
        <v>0.14000000000000001</v>
      </c>
      <c r="V206">
        <v>7.2</v>
      </c>
      <c r="W206">
        <v>250.4</v>
      </c>
      <c r="X206">
        <v>0.06</v>
      </c>
      <c r="Y206">
        <v>49</v>
      </c>
      <c r="Z206">
        <v>14.7</v>
      </c>
      <c r="AA206">
        <v>63.7</v>
      </c>
      <c r="AB206">
        <v>0</v>
      </c>
      <c r="AC206">
        <v>0</v>
      </c>
      <c r="AD206">
        <v>0</v>
      </c>
      <c r="AE206">
        <v>0</v>
      </c>
      <c r="AF206">
        <v>0</v>
      </c>
      <c r="AG206">
        <v>0</v>
      </c>
      <c r="AH206">
        <v>0</v>
      </c>
      <c r="AI206">
        <v>0</v>
      </c>
      <c r="AJ206">
        <v>0</v>
      </c>
      <c r="AK206">
        <v>20</v>
      </c>
      <c r="AL206">
        <v>1.3</v>
      </c>
      <c r="AM206">
        <v>0.18</v>
      </c>
      <c r="AN206">
        <v>1.6</v>
      </c>
      <c r="AO206">
        <v>76.400000000000006</v>
      </c>
      <c r="AP206">
        <v>0.01</v>
      </c>
      <c r="AQ206">
        <v>20.100000000000001</v>
      </c>
      <c r="AR206">
        <v>3.8</v>
      </c>
      <c r="AS206">
        <v>24</v>
      </c>
      <c r="AT206">
        <v>393.2</v>
      </c>
      <c r="AU206">
        <v>18</v>
      </c>
      <c r="AV206">
        <v>2.39</v>
      </c>
      <c r="AW206">
        <v>37.9</v>
      </c>
      <c r="AX206">
        <v>1707.6</v>
      </c>
      <c r="AY206">
        <v>0.2</v>
      </c>
      <c r="AZ206">
        <v>394.4</v>
      </c>
      <c r="BA206">
        <v>88.8</v>
      </c>
      <c r="BB206">
        <v>483.3</v>
      </c>
      <c r="BC206">
        <v>9619182.6999999993</v>
      </c>
      <c r="BD206">
        <v>241.7</v>
      </c>
      <c r="BE206">
        <v>27.5</v>
      </c>
      <c r="BF206">
        <v>1421316.5</v>
      </c>
      <c r="BG206">
        <v>49224.6</v>
      </c>
      <c r="BH206">
        <v>11.9</v>
      </c>
      <c r="BI206">
        <v>9633883</v>
      </c>
      <c r="BJ206">
        <v>2891452.6</v>
      </c>
      <c r="BK206">
        <v>12525335.6</v>
      </c>
      <c r="BL206">
        <v>0</v>
      </c>
      <c r="BM206">
        <v>19.14</v>
      </c>
      <c r="BN206">
        <v>15.97</v>
      </c>
      <c r="BO206">
        <v>0</v>
      </c>
      <c r="BP206">
        <v>35.11</v>
      </c>
      <c r="BQ206">
        <v>21.43</v>
      </c>
      <c r="BR206">
        <v>18.739999999999998</v>
      </c>
      <c r="BS206">
        <v>0</v>
      </c>
      <c r="BT206">
        <v>40.18</v>
      </c>
      <c r="BU206">
        <v>198269380</v>
      </c>
      <c r="BV206">
        <v>113076160</v>
      </c>
      <c r="BW206">
        <v>15814336</v>
      </c>
      <c r="BX206">
        <v>323242.59999999998</v>
      </c>
      <c r="BY206">
        <v>0</v>
      </c>
      <c r="BZ206">
        <v>0</v>
      </c>
      <c r="CA206">
        <v>745681</v>
      </c>
      <c r="CB206">
        <v>0</v>
      </c>
      <c r="CC206">
        <v>0</v>
      </c>
      <c r="CD206">
        <v>9411556</v>
      </c>
      <c r="CE206">
        <v>24106530</v>
      </c>
      <c r="CF206">
        <v>0</v>
      </c>
      <c r="CG206">
        <v>465410.8</v>
      </c>
      <c r="CH206">
        <v>0</v>
      </c>
      <c r="CI206">
        <v>5482851.5</v>
      </c>
      <c r="CJ206">
        <v>38081956</v>
      </c>
      <c r="CK206">
        <v>17.899999999999999</v>
      </c>
      <c r="CL206">
        <v>173183.4</v>
      </c>
      <c r="CM206">
        <v>0</v>
      </c>
      <c r="CN206">
        <v>78758430</v>
      </c>
      <c r="CO206">
        <v>12185264</v>
      </c>
      <c r="CP206">
        <v>12720912</v>
      </c>
      <c r="CQ206">
        <v>12034.3</v>
      </c>
      <c r="CR206">
        <v>88.8</v>
      </c>
      <c r="CS206">
        <v>0</v>
      </c>
      <c r="CT206">
        <v>2435</v>
      </c>
      <c r="CU206">
        <v>0</v>
      </c>
      <c r="CV206">
        <v>0</v>
      </c>
      <c r="CW206">
        <v>7363.6</v>
      </c>
      <c r="CX206">
        <v>5369</v>
      </c>
      <c r="CY206">
        <v>0</v>
      </c>
      <c r="CZ206">
        <v>13259.7</v>
      </c>
      <c r="DA206">
        <v>0</v>
      </c>
      <c r="DB206">
        <v>2132.4</v>
      </c>
      <c r="DC206">
        <v>5149.6000000000004</v>
      </c>
      <c r="DD206">
        <v>62.2</v>
      </c>
      <c r="DE206">
        <v>86</v>
      </c>
      <c r="DF206">
        <v>0</v>
      </c>
      <c r="DG206">
        <v>37638.5</v>
      </c>
      <c r="DH206">
        <v>3837</v>
      </c>
      <c r="DI206">
        <v>3691.7</v>
      </c>
      <c r="DJ206">
        <v>45056.5</v>
      </c>
      <c r="DK206">
        <v>860</v>
      </c>
      <c r="DL206">
        <v>0</v>
      </c>
      <c r="DM206">
        <v>0</v>
      </c>
      <c r="DN206">
        <v>0.04</v>
      </c>
      <c r="DO206">
        <v>0</v>
      </c>
      <c r="DP206">
        <v>1</v>
      </c>
      <c r="DQ206">
        <v>0</v>
      </c>
    </row>
    <row r="207" spans="1:121" hidden="1">
      <c r="A207" t="s">
        <v>568</v>
      </c>
      <c r="B207">
        <v>2024</v>
      </c>
      <c r="C207">
        <v>15875034</v>
      </c>
      <c r="D207">
        <v>0</v>
      </c>
      <c r="E207">
        <v>0</v>
      </c>
      <c r="F207">
        <v>439514.4</v>
      </c>
      <c r="G207">
        <v>16314548.9</v>
      </c>
      <c r="H207">
        <v>15304091.699999999</v>
      </c>
      <c r="I207">
        <v>-160082.6</v>
      </c>
      <c r="J207" s="156">
        <v>11702844</v>
      </c>
      <c r="K207" s="168">
        <v>28949594</v>
      </c>
      <c r="L207">
        <v>3.5999999999999997E-2</v>
      </c>
      <c r="M207">
        <v>5.3999999999999999E-2</v>
      </c>
      <c r="N207">
        <v>0.1764</v>
      </c>
      <c r="O207">
        <v>6782.98</v>
      </c>
      <c r="P207">
        <v>2991.8</v>
      </c>
      <c r="Q207">
        <v>0.77</v>
      </c>
      <c r="R207">
        <v>0.75</v>
      </c>
      <c r="S207">
        <v>272.60000000000002</v>
      </c>
      <c r="T207">
        <v>31.1</v>
      </c>
      <c r="U207">
        <v>4.5199999999999996</v>
      </c>
      <c r="V207">
        <v>8.6999999999999993</v>
      </c>
      <c r="W207">
        <v>601.79999999999995</v>
      </c>
      <c r="X207">
        <v>0.14000000000000001</v>
      </c>
      <c r="Y207">
        <v>274.7</v>
      </c>
      <c r="Z207">
        <v>26.6</v>
      </c>
      <c r="AA207">
        <v>301.3</v>
      </c>
      <c r="AB207">
        <v>298.2</v>
      </c>
      <c r="AC207">
        <v>34</v>
      </c>
      <c r="AD207">
        <v>4.95</v>
      </c>
      <c r="AE207">
        <v>9.5</v>
      </c>
      <c r="AF207">
        <v>659.3</v>
      </c>
      <c r="AG207">
        <v>0.15</v>
      </c>
      <c r="AH207">
        <v>300.60000000000002</v>
      </c>
      <c r="AI207">
        <v>29.2</v>
      </c>
      <c r="AJ207">
        <v>329.8</v>
      </c>
      <c r="AK207">
        <v>248.9</v>
      </c>
      <c r="AL207">
        <v>20.9</v>
      </c>
      <c r="AM207">
        <v>2.98</v>
      </c>
      <c r="AN207">
        <v>15</v>
      </c>
      <c r="AO207">
        <v>776.3</v>
      </c>
      <c r="AP207">
        <v>0.13</v>
      </c>
      <c r="AQ207">
        <v>250.4</v>
      </c>
      <c r="AR207">
        <v>38.1</v>
      </c>
      <c r="AS207">
        <v>288.5</v>
      </c>
      <c r="AT207">
        <v>767.7</v>
      </c>
      <c r="AU207">
        <v>68.8</v>
      </c>
      <c r="AV207">
        <v>9.9499999999999993</v>
      </c>
      <c r="AW207">
        <v>43.2</v>
      </c>
      <c r="AX207">
        <v>2186.6</v>
      </c>
      <c r="AY207">
        <v>0.45</v>
      </c>
      <c r="AZ207">
        <v>772.4</v>
      </c>
      <c r="BA207">
        <v>108.5</v>
      </c>
      <c r="BB207">
        <v>880.9</v>
      </c>
      <c r="BC207">
        <v>9062583</v>
      </c>
      <c r="BD207">
        <v>1034.4000000000001</v>
      </c>
      <c r="BE207">
        <v>150.4</v>
      </c>
      <c r="BF207">
        <v>288046.90000000002</v>
      </c>
      <c r="BG207">
        <v>20014.7</v>
      </c>
      <c r="BH207">
        <v>4.5</v>
      </c>
      <c r="BI207">
        <v>9134472.9000000004</v>
      </c>
      <c r="BJ207">
        <v>885718.7</v>
      </c>
      <c r="BK207">
        <v>10020191.6</v>
      </c>
      <c r="BL207">
        <v>0</v>
      </c>
      <c r="BM207">
        <v>24.94</v>
      </c>
      <c r="BN207">
        <v>1.25</v>
      </c>
      <c r="BO207">
        <v>0</v>
      </c>
      <c r="BP207">
        <v>26.19</v>
      </c>
      <c r="BQ207">
        <v>26.43</v>
      </c>
      <c r="BR207">
        <v>1.34</v>
      </c>
      <c r="BS207">
        <v>0</v>
      </c>
      <c r="BT207">
        <v>27.78</v>
      </c>
      <c r="BU207">
        <v>33649604</v>
      </c>
      <c r="BV207">
        <v>16474630</v>
      </c>
      <c r="BW207">
        <v>0</v>
      </c>
      <c r="BX207">
        <v>0</v>
      </c>
      <c r="BY207">
        <v>0</v>
      </c>
      <c r="BZ207">
        <v>7320642.5</v>
      </c>
      <c r="CA207">
        <v>7731497</v>
      </c>
      <c r="CB207">
        <v>0</v>
      </c>
      <c r="CC207">
        <v>0</v>
      </c>
      <c r="CD207">
        <v>111489.3</v>
      </c>
      <c r="CE207">
        <v>0</v>
      </c>
      <c r="CF207">
        <v>0</v>
      </c>
      <c r="CG207">
        <v>142531.5</v>
      </c>
      <c r="CH207">
        <v>0</v>
      </c>
      <c r="CI207">
        <v>1965180.2</v>
      </c>
      <c r="CJ207">
        <v>0</v>
      </c>
      <c r="CK207">
        <v>15122.8</v>
      </c>
      <c r="CL207">
        <v>0</v>
      </c>
      <c r="CM207">
        <v>0</v>
      </c>
      <c r="CN207">
        <v>0</v>
      </c>
      <c r="CO207">
        <v>16363142</v>
      </c>
      <c r="CP207">
        <v>0</v>
      </c>
      <c r="CQ207">
        <v>0</v>
      </c>
      <c r="CR207">
        <v>0</v>
      </c>
      <c r="CS207">
        <v>0</v>
      </c>
      <c r="CT207">
        <v>2679</v>
      </c>
      <c r="CU207">
        <v>0</v>
      </c>
      <c r="CV207">
        <v>0</v>
      </c>
      <c r="CW207">
        <v>82.2</v>
      </c>
      <c r="CX207">
        <v>0</v>
      </c>
      <c r="CY207">
        <v>0</v>
      </c>
      <c r="CZ207">
        <v>425.2</v>
      </c>
      <c r="DA207">
        <v>0</v>
      </c>
      <c r="DB207">
        <v>510</v>
      </c>
      <c r="DC207">
        <v>0</v>
      </c>
      <c r="DD207">
        <v>148.80000000000001</v>
      </c>
      <c r="DE207">
        <v>0</v>
      </c>
      <c r="DF207">
        <v>0</v>
      </c>
      <c r="DG207">
        <v>0</v>
      </c>
      <c r="DH207">
        <v>0</v>
      </c>
      <c r="DI207">
        <v>4727.8999999999996</v>
      </c>
      <c r="DJ207">
        <v>0</v>
      </c>
      <c r="DK207">
        <v>0</v>
      </c>
      <c r="DL207">
        <v>0</v>
      </c>
      <c r="DM207">
        <v>0</v>
      </c>
      <c r="DN207">
        <v>0</v>
      </c>
      <c r="DO207">
        <v>0</v>
      </c>
      <c r="DP207">
        <v>0</v>
      </c>
      <c r="DQ207">
        <v>0</v>
      </c>
    </row>
    <row r="208" spans="1:121" hidden="1">
      <c r="A208" t="s">
        <v>568</v>
      </c>
      <c r="B208">
        <v>2026</v>
      </c>
      <c r="C208">
        <v>15844322</v>
      </c>
      <c r="D208">
        <v>0</v>
      </c>
      <c r="E208">
        <v>0</v>
      </c>
      <c r="F208">
        <v>448099.8</v>
      </c>
      <c r="G208">
        <v>16292421.300000001</v>
      </c>
      <c r="H208">
        <v>15274483.800000001</v>
      </c>
      <c r="I208">
        <v>-4744329.5</v>
      </c>
      <c r="J208" s="156">
        <v>11778010</v>
      </c>
      <c r="K208" s="168">
        <v>29955462</v>
      </c>
      <c r="L208">
        <v>3.5999999999999997E-2</v>
      </c>
      <c r="M208">
        <v>5.3999999999999999E-2</v>
      </c>
      <c r="N208">
        <v>0.17599999999999999</v>
      </c>
      <c r="O208">
        <v>39538.559999999998</v>
      </c>
      <c r="P208">
        <v>3062.6</v>
      </c>
      <c r="Q208">
        <v>0.87</v>
      </c>
      <c r="R208">
        <v>0.86</v>
      </c>
      <c r="S208">
        <v>154.9</v>
      </c>
      <c r="T208">
        <v>17.7</v>
      </c>
      <c r="U208">
        <v>2.57</v>
      </c>
      <c r="V208">
        <v>4.9000000000000004</v>
      </c>
      <c r="W208">
        <v>341.2</v>
      </c>
      <c r="X208">
        <v>0.08</v>
      </c>
      <c r="Y208">
        <v>156.1</v>
      </c>
      <c r="Z208">
        <v>15.1</v>
      </c>
      <c r="AA208">
        <v>171.2</v>
      </c>
      <c r="AB208">
        <v>173.5</v>
      </c>
      <c r="AC208">
        <v>19.8</v>
      </c>
      <c r="AD208">
        <v>2.88</v>
      </c>
      <c r="AE208">
        <v>5.5</v>
      </c>
      <c r="AF208">
        <v>383</v>
      </c>
      <c r="AG208">
        <v>0.09</v>
      </c>
      <c r="AH208">
        <v>174.8</v>
      </c>
      <c r="AI208">
        <v>17</v>
      </c>
      <c r="AJ208">
        <v>191.8</v>
      </c>
      <c r="AK208">
        <v>144.69999999999999</v>
      </c>
      <c r="AL208">
        <v>10.4</v>
      </c>
      <c r="AM208">
        <v>1.47</v>
      </c>
      <c r="AN208">
        <v>10.3</v>
      </c>
      <c r="AO208">
        <v>503.9</v>
      </c>
      <c r="AP208">
        <v>0.08</v>
      </c>
      <c r="AQ208">
        <v>145.4</v>
      </c>
      <c r="AR208">
        <v>25.3</v>
      </c>
      <c r="AS208">
        <v>170.7</v>
      </c>
      <c r="AT208">
        <v>605.1</v>
      </c>
      <c r="AU208">
        <v>54.2</v>
      </c>
      <c r="AV208">
        <v>7.81</v>
      </c>
      <c r="AW208">
        <v>33.799999999999997</v>
      </c>
      <c r="AX208">
        <v>1752.6</v>
      </c>
      <c r="AY208">
        <v>0.34</v>
      </c>
      <c r="AZ208">
        <v>608.79999999999995</v>
      </c>
      <c r="BA208">
        <v>86.1</v>
      </c>
      <c r="BB208">
        <v>694.9</v>
      </c>
      <c r="BC208">
        <v>5255277.9000000004</v>
      </c>
      <c r="BD208">
        <v>600.6</v>
      </c>
      <c r="BE208">
        <v>87.3</v>
      </c>
      <c r="BF208">
        <v>166404.20000000001</v>
      </c>
      <c r="BG208">
        <v>11581.7</v>
      </c>
      <c r="BH208">
        <v>2.6</v>
      </c>
      <c r="BI208">
        <v>5297018.4000000004</v>
      </c>
      <c r="BJ208">
        <v>512252.9</v>
      </c>
      <c r="BK208">
        <v>5809271.2999999998</v>
      </c>
      <c r="BL208">
        <v>0</v>
      </c>
      <c r="BM208">
        <v>18.95</v>
      </c>
      <c r="BN208">
        <v>7.45</v>
      </c>
      <c r="BO208">
        <v>0</v>
      </c>
      <c r="BP208">
        <v>26.4</v>
      </c>
      <c r="BQ208">
        <v>20.079999999999998</v>
      </c>
      <c r="BR208">
        <v>7.96</v>
      </c>
      <c r="BS208">
        <v>0</v>
      </c>
      <c r="BT208">
        <v>28.05</v>
      </c>
      <c r="BU208">
        <v>34563252</v>
      </c>
      <c r="BV208">
        <v>21036750</v>
      </c>
      <c r="BW208">
        <v>0</v>
      </c>
      <c r="BX208">
        <v>0</v>
      </c>
      <c r="BY208">
        <v>0</v>
      </c>
      <c r="BZ208">
        <v>6769724</v>
      </c>
      <c r="CA208">
        <v>4522880.5</v>
      </c>
      <c r="CB208">
        <v>0</v>
      </c>
      <c r="CC208">
        <v>0</v>
      </c>
      <c r="CD208">
        <v>132238.1</v>
      </c>
      <c r="CE208">
        <v>0</v>
      </c>
      <c r="CF208">
        <v>0</v>
      </c>
      <c r="CG208">
        <v>68817.100000000006</v>
      </c>
      <c r="CH208">
        <v>0</v>
      </c>
      <c r="CI208">
        <v>2155567.2000000002</v>
      </c>
      <c r="CJ208">
        <v>0</v>
      </c>
      <c r="CK208">
        <v>9512.7000000000007</v>
      </c>
      <c r="CL208">
        <v>0</v>
      </c>
      <c r="CM208">
        <v>0</v>
      </c>
      <c r="CN208">
        <v>0</v>
      </c>
      <c r="CO208">
        <v>20904512</v>
      </c>
      <c r="CP208">
        <v>0</v>
      </c>
      <c r="CQ208">
        <v>0</v>
      </c>
      <c r="CR208">
        <v>0</v>
      </c>
      <c r="CS208">
        <v>0</v>
      </c>
      <c r="CT208">
        <v>2679</v>
      </c>
      <c r="CU208">
        <v>0</v>
      </c>
      <c r="CV208">
        <v>0</v>
      </c>
      <c r="CW208">
        <v>104.4</v>
      </c>
      <c r="CX208">
        <v>0</v>
      </c>
      <c r="CY208">
        <v>0</v>
      </c>
      <c r="CZ208">
        <v>425.2</v>
      </c>
      <c r="DA208">
        <v>0</v>
      </c>
      <c r="DB208">
        <v>559</v>
      </c>
      <c r="DC208">
        <v>0</v>
      </c>
      <c r="DD208">
        <v>128.30000000000001</v>
      </c>
      <c r="DE208">
        <v>0</v>
      </c>
      <c r="DF208">
        <v>0</v>
      </c>
      <c r="DG208">
        <v>0</v>
      </c>
      <c r="DH208">
        <v>0</v>
      </c>
      <c r="DI208">
        <v>6383.8</v>
      </c>
      <c r="DJ208">
        <v>0</v>
      </c>
      <c r="DK208">
        <v>0</v>
      </c>
      <c r="DL208">
        <v>0</v>
      </c>
      <c r="DM208">
        <v>0</v>
      </c>
      <c r="DN208">
        <v>0</v>
      </c>
      <c r="DO208">
        <v>0</v>
      </c>
      <c r="DP208">
        <v>0</v>
      </c>
      <c r="DQ208">
        <v>0</v>
      </c>
    </row>
    <row r="209" spans="1:121" hidden="1">
      <c r="A209" t="s">
        <v>568</v>
      </c>
      <c r="B209">
        <v>2028</v>
      </c>
      <c r="C209">
        <v>16084381</v>
      </c>
      <c r="D209">
        <v>0</v>
      </c>
      <c r="E209">
        <v>0</v>
      </c>
      <c r="F209">
        <v>456229.7</v>
      </c>
      <c r="G209">
        <v>16540610.300000001</v>
      </c>
      <c r="H209">
        <v>15505911.199999999</v>
      </c>
      <c r="I209">
        <v>-5957505.5999999996</v>
      </c>
      <c r="J209" s="156">
        <v>11642393</v>
      </c>
      <c r="K209" s="168">
        <v>29995500</v>
      </c>
      <c r="L209">
        <v>3.5999999999999997E-2</v>
      </c>
      <c r="M209">
        <v>5.3999999999999999E-2</v>
      </c>
      <c r="N209">
        <v>0.1767</v>
      </c>
      <c r="O209">
        <v>36570.730000000003</v>
      </c>
      <c r="P209">
        <v>3127.2</v>
      </c>
      <c r="Q209">
        <v>0.94</v>
      </c>
      <c r="R209">
        <v>0.93</v>
      </c>
      <c r="S209">
        <v>75.7</v>
      </c>
      <c r="T209">
        <v>8.6999999999999993</v>
      </c>
      <c r="U209">
        <v>1.26</v>
      </c>
      <c r="V209">
        <v>2.4</v>
      </c>
      <c r="W209">
        <v>166.4</v>
      </c>
      <c r="X209">
        <v>0.04</v>
      </c>
      <c r="Y209">
        <v>76.3</v>
      </c>
      <c r="Z209">
        <v>7.3</v>
      </c>
      <c r="AA209">
        <v>83.6</v>
      </c>
      <c r="AB209">
        <v>80.099999999999994</v>
      </c>
      <c r="AC209">
        <v>9.1999999999999993</v>
      </c>
      <c r="AD209">
        <v>1.33</v>
      </c>
      <c r="AE209">
        <v>2.5</v>
      </c>
      <c r="AF209">
        <v>176.6</v>
      </c>
      <c r="AG209">
        <v>0.04</v>
      </c>
      <c r="AH209">
        <v>80.8</v>
      </c>
      <c r="AI209">
        <v>7.8</v>
      </c>
      <c r="AJ209">
        <v>88.6</v>
      </c>
      <c r="AK209">
        <v>85.9</v>
      </c>
      <c r="AL209">
        <v>3.2</v>
      </c>
      <c r="AM209">
        <v>0.41</v>
      </c>
      <c r="AN209">
        <v>8.9</v>
      </c>
      <c r="AO209">
        <v>394.3</v>
      </c>
      <c r="AP209">
        <v>0.04</v>
      </c>
      <c r="AQ209">
        <v>86.1</v>
      </c>
      <c r="AR209">
        <v>20.7</v>
      </c>
      <c r="AS209">
        <v>106.8</v>
      </c>
      <c r="AT209">
        <v>432.6</v>
      </c>
      <c r="AU209">
        <v>37.200000000000003</v>
      </c>
      <c r="AV209">
        <v>5.34</v>
      </c>
      <c r="AW209">
        <v>25.8</v>
      </c>
      <c r="AX209">
        <v>1303.0999999999999</v>
      </c>
      <c r="AY209">
        <v>0.25</v>
      </c>
      <c r="AZ209">
        <v>435.2</v>
      </c>
      <c r="BA209">
        <v>64.7</v>
      </c>
      <c r="BB209">
        <v>499.9</v>
      </c>
      <c r="BC209">
        <v>2578857.9</v>
      </c>
      <c r="BD209">
        <v>295.2</v>
      </c>
      <c r="BE209">
        <v>42.9</v>
      </c>
      <c r="BF209">
        <v>81229.7</v>
      </c>
      <c r="BG209">
        <v>5670.6</v>
      </c>
      <c r="BH209">
        <v>1.3</v>
      </c>
      <c r="BI209">
        <v>2599372.6</v>
      </c>
      <c r="BJ209">
        <v>250563.4</v>
      </c>
      <c r="BK209">
        <v>2849936</v>
      </c>
      <c r="BL209">
        <v>0</v>
      </c>
      <c r="BM209">
        <v>12.75</v>
      </c>
      <c r="BN209">
        <v>7.09</v>
      </c>
      <c r="BO209">
        <v>0</v>
      </c>
      <c r="BP209">
        <v>19.829999999999998</v>
      </c>
      <c r="BQ209">
        <v>13.53</v>
      </c>
      <c r="BR209">
        <v>7.6</v>
      </c>
      <c r="BS209">
        <v>0</v>
      </c>
      <c r="BT209">
        <v>21.13</v>
      </c>
      <c r="BU209">
        <v>34991520</v>
      </c>
      <c r="BV209">
        <v>22498116</v>
      </c>
      <c r="BW209">
        <v>0</v>
      </c>
      <c r="BX209">
        <v>0</v>
      </c>
      <c r="BY209">
        <v>0</v>
      </c>
      <c r="BZ209">
        <v>8066681.5</v>
      </c>
      <c r="CA209">
        <v>2241741.2000000002</v>
      </c>
      <c r="CB209">
        <v>0</v>
      </c>
      <c r="CC209">
        <v>0</v>
      </c>
      <c r="CD209">
        <v>166233.1</v>
      </c>
      <c r="CE209">
        <v>0</v>
      </c>
      <c r="CF209">
        <v>0</v>
      </c>
      <c r="CG209">
        <v>27017.8</v>
      </c>
      <c r="CH209">
        <v>0</v>
      </c>
      <c r="CI209">
        <v>2153830.7999999998</v>
      </c>
      <c r="CJ209">
        <v>0</v>
      </c>
      <c r="CK209">
        <v>4132</v>
      </c>
      <c r="CL209">
        <v>0</v>
      </c>
      <c r="CM209">
        <v>0</v>
      </c>
      <c r="CN209">
        <v>0</v>
      </c>
      <c r="CO209">
        <v>22331882</v>
      </c>
      <c r="CP209">
        <v>0</v>
      </c>
      <c r="CQ209">
        <v>0</v>
      </c>
      <c r="CR209">
        <v>0</v>
      </c>
      <c r="CS209">
        <v>0</v>
      </c>
      <c r="CT209">
        <v>2679</v>
      </c>
      <c r="CU209">
        <v>0</v>
      </c>
      <c r="CV209">
        <v>0</v>
      </c>
      <c r="CW209">
        <v>135.80000000000001</v>
      </c>
      <c r="CX209">
        <v>0</v>
      </c>
      <c r="CY209">
        <v>0</v>
      </c>
      <c r="CZ209">
        <v>425.2</v>
      </c>
      <c r="DA209">
        <v>0</v>
      </c>
      <c r="DB209">
        <v>559</v>
      </c>
      <c r="DC209">
        <v>0</v>
      </c>
      <c r="DD209">
        <v>107.1</v>
      </c>
      <c r="DE209">
        <v>0</v>
      </c>
      <c r="DF209">
        <v>0</v>
      </c>
      <c r="DG209">
        <v>0</v>
      </c>
      <c r="DH209">
        <v>0</v>
      </c>
      <c r="DI209">
        <v>7967.5</v>
      </c>
      <c r="DJ209">
        <v>0</v>
      </c>
      <c r="DK209">
        <v>0</v>
      </c>
      <c r="DL209">
        <v>0</v>
      </c>
      <c r="DM209">
        <v>0</v>
      </c>
      <c r="DN209">
        <v>0</v>
      </c>
      <c r="DO209">
        <v>0</v>
      </c>
      <c r="DP209">
        <v>0</v>
      </c>
      <c r="DQ209">
        <v>0</v>
      </c>
    </row>
    <row r="210" spans="1:121" hidden="1">
      <c r="A210" t="s">
        <v>568</v>
      </c>
      <c r="B210">
        <v>2030</v>
      </c>
      <c r="C210">
        <v>16079182</v>
      </c>
      <c r="D210">
        <v>0</v>
      </c>
      <c r="E210">
        <v>0</v>
      </c>
      <c r="F210">
        <v>401017.2</v>
      </c>
      <c r="G210">
        <v>16480199.5</v>
      </c>
      <c r="H210">
        <v>15500902.1</v>
      </c>
      <c r="I210">
        <v>-8118010.4000000004</v>
      </c>
      <c r="J210" s="156">
        <v>6951921</v>
      </c>
      <c r="K210" s="168">
        <v>27410640</v>
      </c>
      <c r="L210">
        <v>3.5999999999999997E-2</v>
      </c>
      <c r="M210">
        <v>5.3999999999999999E-2</v>
      </c>
      <c r="N210">
        <v>0.17660000000000001</v>
      </c>
      <c r="O210">
        <v>49288.39</v>
      </c>
      <c r="P210">
        <v>3255.7</v>
      </c>
      <c r="Q210">
        <v>0.96</v>
      </c>
      <c r="R210">
        <v>0.96</v>
      </c>
      <c r="S210">
        <v>45.1</v>
      </c>
      <c r="T210">
        <v>5.2</v>
      </c>
      <c r="U210">
        <v>0.75</v>
      </c>
      <c r="V210">
        <v>1.4</v>
      </c>
      <c r="W210">
        <v>98.6</v>
      </c>
      <c r="X210">
        <v>0.02</v>
      </c>
      <c r="Y210">
        <v>45.4</v>
      </c>
      <c r="Z210">
        <v>4.3</v>
      </c>
      <c r="AA210">
        <v>49.8</v>
      </c>
      <c r="AB210">
        <v>47.7</v>
      </c>
      <c r="AC210">
        <v>5.5</v>
      </c>
      <c r="AD210">
        <v>0.8</v>
      </c>
      <c r="AE210">
        <v>1.5</v>
      </c>
      <c r="AF210">
        <v>104.6</v>
      </c>
      <c r="AG210">
        <v>0.02</v>
      </c>
      <c r="AH210">
        <v>48.1</v>
      </c>
      <c r="AI210">
        <v>4.5999999999999996</v>
      </c>
      <c r="AJ210">
        <v>52.7</v>
      </c>
      <c r="AK210">
        <v>104.2</v>
      </c>
      <c r="AL210">
        <v>5.0999999999999996</v>
      </c>
      <c r="AM210">
        <v>0.68</v>
      </c>
      <c r="AN210">
        <v>9.6999999999999993</v>
      </c>
      <c r="AO210">
        <v>439.9</v>
      </c>
      <c r="AP210">
        <v>0.05</v>
      </c>
      <c r="AQ210">
        <v>104.5</v>
      </c>
      <c r="AR210">
        <v>22.8</v>
      </c>
      <c r="AS210">
        <v>127.3</v>
      </c>
      <c r="AT210">
        <v>326.10000000000002</v>
      </c>
      <c r="AU210">
        <v>28.3</v>
      </c>
      <c r="AV210">
        <v>4.05</v>
      </c>
      <c r="AW210">
        <v>19.2</v>
      </c>
      <c r="AX210">
        <v>984.8</v>
      </c>
      <c r="AY210">
        <v>0.18</v>
      </c>
      <c r="AZ210">
        <v>328</v>
      </c>
      <c r="BA210">
        <v>48.6</v>
      </c>
      <c r="BB210">
        <v>376.6</v>
      </c>
      <c r="BC210">
        <v>1608701.9</v>
      </c>
      <c r="BD210">
        <v>184.8</v>
      </c>
      <c r="BE210">
        <v>26.9</v>
      </c>
      <c r="BF210">
        <v>50028.4</v>
      </c>
      <c r="BG210">
        <v>3520.8</v>
      </c>
      <c r="BH210">
        <v>0.8</v>
      </c>
      <c r="BI210">
        <v>1621544.6</v>
      </c>
      <c r="BJ210">
        <v>155165.4</v>
      </c>
      <c r="BK210">
        <v>1776710</v>
      </c>
      <c r="BL210">
        <v>0</v>
      </c>
      <c r="BM210">
        <v>9.4600000000000009</v>
      </c>
      <c r="BN210">
        <v>10.220000000000001</v>
      </c>
      <c r="BO210">
        <v>0</v>
      </c>
      <c r="BP210">
        <v>19.68</v>
      </c>
      <c r="BQ210">
        <v>10.01</v>
      </c>
      <c r="BR210">
        <v>10.96</v>
      </c>
      <c r="BS210">
        <v>0</v>
      </c>
      <c r="BT210">
        <v>20.98</v>
      </c>
      <c r="BU210">
        <v>37058572</v>
      </c>
      <c r="BV210">
        <v>24598210</v>
      </c>
      <c r="BW210">
        <v>0</v>
      </c>
      <c r="BX210">
        <v>0</v>
      </c>
      <c r="BY210">
        <v>0</v>
      </c>
      <c r="BZ210">
        <v>8967728</v>
      </c>
      <c r="CA210">
        <v>1421292.2</v>
      </c>
      <c r="CB210">
        <v>0</v>
      </c>
      <c r="CC210">
        <v>0</v>
      </c>
      <c r="CD210">
        <v>217687.8</v>
      </c>
      <c r="CE210">
        <v>0</v>
      </c>
      <c r="CF210">
        <v>0</v>
      </c>
      <c r="CG210">
        <v>7503.3</v>
      </c>
      <c r="CH210">
        <v>0</v>
      </c>
      <c r="CI210">
        <v>2063001.2</v>
      </c>
      <c r="CJ210">
        <v>0</v>
      </c>
      <c r="CK210">
        <v>835.4</v>
      </c>
      <c r="CL210">
        <v>0</v>
      </c>
      <c r="CM210">
        <v>0</v>
      </c>
      <c r="CN210">
        <v>0</v>
      </c>
      <c r="CO210">
        <v>24380522</v>
      </c>
      <c r="CP210">
        <v>0</v>
      </c>
      <c r="CQ210">
        <v>0</v>
      </c>
      <c r="CR210">
        <v>0</v>
      </c>
      <c r="CS210">
        <v>0</v>
      </c>
      <c r="CT210">
        <v>2679</v>
      </c>
      <c r="CU210">
        <v>0</v>
      </c>
      <c r="CV210">
        <v>0</v>
      </c>
      <c r="CW210">
        <v>183.6</v>
      </c>
      <c r="CX210">
        <v>0</v>
      </c>
      <c r="CY210">
        <v>0</v>
      </c>
      <c r="CZ210">
        <v>425.2</v>
      </c>
      <c r="DA210">
        <v>0</v>
      </c>
      <c r="DB210">
        <v>559</v>
      </c>
      <c r="DC210">
        <v>0</v>
      </c>
      <c r="DD210">
        <v>103.1</v>
      </c>
      <c r="DE210">
        <v>0</v>
      </c>
      <c r="DF210">
        <v>0</v>
      </c>
      <c r="DG210">
        <v>0</v>
      </c>
      <c r="DH210">
        <v>0</v>
      </c>
      <c r="DI210">
        <v>10293.4</v>
      </c>
      <c r="DJ210">
        <v>0</v>
      </c>
      <c r="DK210">
        <v>0</v>
      </c>
      <c r="DL210">
        <v>0</v>
      </c>
      <c r="DM210">
        <v>0</v>
      </c>
      <c r="DN210">
        <v>0</v>
      </c>
      <c r="DO210">
        <v>0</v>
      </c>
      <c r="DP210">
        <v>0</v>
      </c>
      <c r="DQ210">
        <v>0</v>
      </c>
    </row>
    <row r="211" spans="1:121" hidden="1">
      <c r="A211" t="s">
        <v>568</v>
      </c>
      <c r="B211">
        <v>2035</v>
      </c>
      <c r="C211">
        <v>17257814</v>
      </c>
      <c r="D211">
        <v>0</v>
      </c>
      <c r="E211">
        <v>0</v>
      </c>
      <c r="F211">
        <v>410384.5</v>
      </c>
      <c r="G211">
        <v>17668198.100000001</v>
      </c>
      <c r="H211">
        <v>16637163.4</v>
      </c>
      <c r="I211">
        <v>-10678007.300000001</v>
      </c>
      <c r="J211" s="156">
        <v>6285869.5</v>
      </c>
      <c r="K211" s="168">
        <v>28566028</v>
      </c>
      <c r="L211">
        <v>3.5999999999999997E-2</v>
      </c>
      <c r="M211">
        <v>5.3999999999999999E-2</v>
      </c>
      <c r="N211">
        <v>0.17660000000000001</v>
      </c>
      <c r="O211">
        <v>81398.2</v>
      </c>
      <c r="P211">
        <v>3560.9</v>
      </c>
      <c r="Q211">
        <v>0.97</v>
      </c>
      <c r="R211">
        <v>0.97</v>
      </c>
      <c r="S211">
        <v>29.7</v>
      </c>
      <c r="T211">
        <v>3.4</v>
      </c>
      <c r="U211">
        <v>0.5</v>
      </c>
      <c r="V211">
        <v>0.9</v>
      </c>
      <c r="W211">
        <v>64.8</v>
      </c>
      <c r="X211">
        <v>0.01</v>
      </c>
      <c r="Y211">
        <v>29.9</v>
      </c>
      <c r="Z211">
        <v>2.9</v>
      </c>
      <c r="AA211">
        <v>32.799999999999997</v>
      </c>
      <c r="AB211">
        <v>33.5</v>
      </c>
      <c r="AC211">
        <v>3.8</v>
      </c>
      <c r="AD211">
        <v>0.56000000000000005</v>
      </c>
      <c r="AE211">
        <v>1</v>
      </c>
      <c r="AF211">
        <v>73.099999999999994</v>
      </c>
      <c r="AG211">
        <v>0.02</v>
      </c>
      <c r="AH211">
        <v>33.700000000000003</v>
      </c>
      <c r="AI211">
        <v>3.2</v>
      </c>
      <c r="AJ211">
        <v>37</v>
      </c>
      <c r="AK211">
        <v>135.69999999999999</v>
      </c>
      <c r="AL211">
        <v>7.7</v>
      </c>
      <c r="AM211">
        <v>1.06</v>
      </c>
      <c r="AN211">
        <v>11.5</v>
      </c>
      <c r="AO211">
        <v>540.5</v>
      </c>
      <c r="AP211">
        <v>7.0000000000000007E-2</v>
      </c>
      <c r="AQ211">
        <v>136.19999999999999</v>
      </c>
      <c r="AR211">
        <v>27.6</v>
      </c>
      <c r="AS211">
        <v>163.9</v>
      </c>
      <c r="AT211">
        <v>294.8</v>
      </c>
      <c r="AU211">
        <v>25.8</v>
      </c>
      <c r="AV211">
        <v>3.71</v>
      </c>
      <c r="AW211">
        <v>17.100000000000001</v>
      </c>
      <c r="AX211">
        <v>877.3</v>
      </c>
      <c r="AY211">
        <v>0.17</v>
      </c>
      <c r="AZ211">
        <v>296.5</v>
      </c>
      <c r="BA211">
        <v>43.3</v>
      </c>
      <c r="BB211">
        <v>339.9</v>
      </c>
      <c r="BC211">
        <v>1126679.1000000001</v>
      </c>
      <c r="BD211">
        <v>129.6</v>
      </c>
      <c r="BE211">
        <v>18.899999999999999</v>
      </c>
      <c r="BF211">
        <v>34813.9</v>
      </c>
      <c r="BG211">
        <v>2458.6999999999998</v>
      </c>
      <c r="BH211">
        <v>0.6</v>
      </c>
      <c r="BI211">
        <v>1135690.8999999999</v>
      </c>
      <c r="BJ211">
        <v>108235.5</v>
      </c>
      <c r="BK211">
        <v>1243926.3999999999</v>
      </c>
      <c r="BL211">
        <v>0</v>
      </c>
      <c r="BM211">
        <v>8.4</v>
      </c>
      <c r="BN211">
        <v>17.010000000000002</v>
      </c>
      <c r="BO211">
        <v>0</v>
      </c>
      <c r="BP211">
        <v>25.41</v>
      </c>
      <c r="BQ211">
        <v>8.9</v>
      </c>
      <c r="BR211">
        <v>18.27</v>
      </c>
      <c r="BS211">
        <v>0</v>
      </c>
      <c r="BT211">
        <v>27.17</v>
      </c>
      <c r="BU211">
        <v>40083004</v>
      </c>
      <c r="BV211">
        <v>28346204</v>
      </c>
      <c r="BW211">
        <v>0</v>
      </c>
      <c r="BX211">
        <v>0</v>
      </c>
      <c r="BY211">
        <v>0</v>
      </c>
      <c r="BZ211">
        <v>8771864</v>
      </c>
      <c r="CA211">
        <v>1016048.6</v>
      </c>
      <c r="CB211">
        <v>0</v>
      </c>
      <c r="CC211">
        <v>0</v>
      </c>
      <c r="CD211">
        <v>285230.2</v>
      </c>
      <c r="CE211">
        <v>0</v>
      </c>
      <c r="CF211">
        <v>0</v>
      </c>
      <c r="CG211">
        <v>1260.8</v>
      </c>
      <c r="CH211">
        <v>0</v>
      </c>
      <c r="CI211">
        <v>1947230.4</v>
      </c>
      <c r="CJ211">
        <v>0</v>
      </c>
      <c r="CK211">
        <v>393.1</v>
      </c>
      <c r="CL211">
        <v>0</v>
      </c>
      <c r="CM211">
        <v>0</v>
      </c>
      <c r="CN211">
        <v>0</v>
      </c>
      <c r="CO211">
        <v>28060976</v>
      </c>
      <c r="CP211">
        <v>0</v>
      </c>
      <c r="CQ211">
        <v>0</v>
      </c>
      <c r="CR211">
        <v>0</v>
      </c>
      <c r="CS211">
        <v>0</v>
      </c>
      <c r="CT211">
        <v>2679</v>
      </c>
      <c r="CU211">
        <v>0</v>
      </c>
      <c r="CV211">
        <v>0</v>
      </c>
      <c r="CW211">
        <v>254.2</v>
      </c>
      <c r="CX211">
        <v>0</v>
      </c>
      <c r="CY211">
        <v>0</v>
      </c>
      <c r="CZ211">
        <v>425.2</v>
      </c>
      <c r="DA211">
        <v>0</v>
      </c>
      <c r="DB211">
        <v>559</v>
      </c>
      <c r="DC211">
        <v>0</v>
      </c>
      <c r="DD211">
        <v>103.1</v>
      </c>
      <c r="DE211">
        <v>0</v>
      </c>
      <c r="DF211">
        <v>0</v>
      </c>
      <c r="DG211">
        <v>0</v>
      </c>
      <c r="DH211">
        <v>0</v>
      </c>
      <c r="DI211">
        <v>12827.6</v>
      </c>
      <c r="DJ211">
        <v>0</v>
      </c>
      <c r="DK211">
        <v>0</v>
      </c>
      <c r="DL211">
        <v>0</v>
      </c>
      <c r="DM211">
        <v>0</v>
      </c>
      <c r="DN211">
        <v>0</v>
      </c>
      <c r="DO211">
        <v>0</v>
      </c>
      <c r="DP211">
        <v>0</v>
      </c>
      <c r="DQ211">
        <v>0</v>
      </c>
    </row>
    <row r="212" spans="1:121" hidden="1">
      <c r="A212" t="s">
        <v>568</v>
      </c>
      <c r="B212">
        <v>2040</v>
      </c>
      <c r="C212">
        <v>18657330</v>
      </c>
      <c r="D212">
        <v>0</v>
      </c>
      <c r="E212">
        <v>0</v>
      </c>
      <c r="F212">
        <v>474623.5</v>
      </c>
      <c r="G212">
        <v>19131953.399999999</v>
      </c>
      <c r="H212">
        <v>17986364.699999999</v>
      </c>
      <c r="I212">
        <v>-16774026.5</v>
      </c>
      <c r="J212" s="156">
        <v>6270166</v>
      </c>
      <c r="K212" s="168">
        <v>34140430</v>
      </c>
      <c r="L212">
        <v>3.5999999999999997E-2</v>
      </c>
      <c r="M212">
        <v>5.3999999999999999E-2</v>
      </c>
      <c r="N212">
        <v>0.17660000000000001</v>
      </c>
      <c r="O212">
        <v>76232.289999999994</v>
      </c>
      <c r="P212">
        <v>3920.7</v>
      </c>
      <c r="Q212">
        <v>0.99</v>
      </c>
      <c r="R212">
        <v>0.99</v>
      </c>
      <c r="S212">
        <v>14.8</v>
      </c>
      <c r="T212">
        <v>1.7</v>
      </c>
      <c r="U212">
        <v>0.25</v>
      </c>
      <c r="V212">
        <v>0.5</v>
      </c>
      <c r="W212">
        <v>32.4</v>
      </c>
      <c r="X212">
        <v>0.01</v>
      </c>
      <c r="Y212">
        <v>15</v>
      </c>
      <c r="Z212">
        <v>1.4</v>
      </c>
      <c r="AA212">
        <v>16.399999999999999</v>
      </c>
      <c r="AB212">
        <v>17.100000000000001</v>
      </c>
      <c r="AC212">
        <v>2</v>
      </c>
      <c r="AD212">
        <v>0.28999999999999998</v>
      </c>
      <c r="AE212">
        <v>0.5</v>
      </c>
      <c r="AF212">
        <v>37.200000000000003</v>
      </c>
      <c r="AG212">
        <v>0.01</v>
      </c>
      <c r="AH212">
        <v>17.2</v>
      </c>
      <c r="AI212">
        <v>1.6</v>
      </c>
      <c r="AJ212">
        <v>18.8</v>
      </c>
      <c r="AK212">
        <v>157.19999999999999</v>
      </c>
      <c r="AL212">
        <v>9.4</v>
      </c>
      <c r="AM212">
        <v>1.29</v>
      </c>
      <c r="AN212">
        <v>13.8</v>
      </c>
      <c r="AO212">
        <v>617.5</v>
      </c>
      <c r="AP212">
        <v>0.1</v>
      </c>
      <c r="AQ212">
        <v>157.9</v>
      </c>
      <c r="AR212">
        <v>32.200000000000003</v>
      </c>
      <c r="AS212">
        <v>190</v>
      </c>
      <c r="AT212">
        <v>230.6</v>
      </c>
      <c r="AU212">
        <v>19.3</v>
      </c>
      <c r="AV212">
        <v>2.76</v>
      </c>
      <c r="AW212">
        <v>14.1</v>
      </c>
      <c r="AX212">
        <v>721</v>
      </c>
      <c r="AY212">
        <v>0.12</v>
      </c>
      <c r="AZ212">
        <v>231.9</v>
      </c>
      <c r="BA212">
        <v>35.700000000000003</v>
      </c>
      <c r="BB212">
        <v>267.60000000000002</v>
      </c>
      <c r="BC212">
        <v>637591.19999999995</v>
      </c>
      <c r="BD212">
        <v>73.400000000000006</v>
      </c>
      <c r="BE212">
        <v>10.7</v>
      </c>
      <c r="BF212">
        <v>19643.400000000001</v>
      </c>
      <c r="BG212">
        <v>1390.1</v>
      </c>
      <c r="BH212">
        <v>0.3</v>
      </c>
      <c r="BI212">
        <v>642694.80000000005</v>
      </c>
      <c r="BJ212">
        <v>61155.3</v>
      </c>
      <c r="BK212">
        <v>703850.1</v>
      </c>
      <c r="BL212">
        <v>0</v>
      </c>
      <c r="BM212">
        <v>6.76</v>
      </c>
      <c r="BN212">
        <v>15.45</v>
      </c>
      <c r="BO212">
        <v>0</v>
      </c>
      <c r="BP212">
        <v>22.21</v>
      </c>
      <c r="BQ212">
        <v>7.13</v>
      </c>
      <c r="BR212">
        <v>16.64</v>
      </c>
      <c r="BS212">
        <v>0</v>
      </c>
      <c r="BT212">
        <v>23.77</v>
      </c>
      <c r="BU212">
        <v>47151492</v>
      </c>
      <c r="BV212">
        <v>35905980</v>
      </c>
      <c r="BW212">
        <v>0</v>
      </c>
      <c r="BX212">
        <v>0</v>
      </c>
      <c r="BY212">
        <v>0</v>
      </c>
      <c r="BZ212">
        <v>8808631</v>
      </c>
      <c r="CA212">
        <v>599253.80000000005</v>
      </c>
      <c r="CB212">
        <v>0</v>
      </c>
      <c r="CC212">
        <v>0</v>
      </c>
      <c r="CD212">
        <v>268155.2</v>
      </c>
      <c r="CE212">
        <v>0</v>
      </c>
      <c r="CF212">
        <v>0</v>
      </c>
      <c r="CG212">
        <v>0</v>
      </c>
      <c r="CH212">
        <v>0</v>
      </c>
      <c r="CI212">
        <v>1837627.4</v>
      </c>
      <c r="CJ212">
        <v>0</v>
      </c>
      <c r="CK212">
        <v>0</v>
      </c>
      <c r="CL212">
        <v>0</v>
      </c>
      <c r="CM212">
        <v>0</v>
      </c>
      <c r="CN212">
        <v>6668388.5</v>
      </c>
      <c r="CO212">
        <v>28969436</v>
      </c>
      <c r="CP212">
        <v>0</v>
      </c>
      <c r="CQ212">
        <v>0</v>
      </c>
      <c r="CR212">
        <v>0</v>
      </c>
      <c r="CS212">
        <v>0</v>
      </c>
      <c r="CT212">
        <v>2679</v>
      </c>
      <c r="CU212">
        <v>0</v>
      </c>
      <c r="CV212">
        <v>0</v>
      </c>
      <c r="CW212">
        <v>260</v>
      </c>
      <c r="CX212">
        <v>0</v>
      </c>
      <c r="CY212">
        <v>0</v>
      </c>
      <c r="CZ212">
        <v>425.2</v>
      </c>
      <c r="DA212">
        <v>0</v>
      </c>
      <c r="DB212">
        <v>559</v>
      </c>
      <c r="DC212">
        <v>0</v>
      </c>
      <c r="DD212">
        <v>103.1</v>
      </c>
      <c r="DE212">
        <v>0</v>
      </c>
      <c r="DF212">
        <v>0</v>
      </c>
      <c r="DG212">
        <v>5107.3999999999996</v>
      </c>
      <c r="DH212">
        <v>0</v>
      </c>
      <c r="DI212">
        <v>13568.9</v>
      </c>
      <c r="DJ212">
        <v>0</v>
      </c>
      <c r="DK212">
        <v>0</v>
      </c>
      <c r="DL212">
        <v>0</v>
      </c>
      <c r="DM212">
        <v>0</v>
      </c>
      <c r="DN212">
        <v>0</v>
      </c>
      <c r="DO212">
        <v>0</v>
      </c>
      <c r="DP212">
        <v>0</v>
      </c>
      <c r="DQ212">
        <v>0</v>
      </c>
    </row>
    <row r="213" spans="1:121" hidden="1">
      <c r="A213" t="s">
        <v>568</v>
      </c>
      <c r="B213">
        <v>2045</v>
      </c>
      <c r="C213">
        <v>19903522</v>
      </c>
      <c r="D213">
        <v>354517.7</v>
      </c>
      <c r="E213">
        <v>0</v>
      </c>
      <c r="F213">
        <v>495077.1</v>
      </c>
      <c r="G213">
        <v>20753115.899999999</v>
      </c>
      <c r="H213">
        <v>19187746.699999999</v>
      </c>
      <c r="I213">
        <v>-16658825.199999999</v>
      </c>
      <c r="J213" s="156">
        <v>7212027</v>
      </c>
      <c r="K213" s="168">
        <v>35408736</v>
      </c>
      <c r="L213">
        <v>3.5900000000000001E-2</v>
      </c>
      <c r="M213">
        <v>5.3999999999999999E-2</v>
      </c>
      <c r="N213">
        <v>0.17680000000000001</v>
      </c>
      <c r="O213">
        <v>81121.37</v>
      </c>
      <c r="P213">
        <v>4216.8</v>
      </c>
      <c r="Q213">
        <v>0.99</v>
      </c>
      <c r="R213">
        <v>0.99</v>
      </c>
      <c r="S213">
        <v>14.1</v>
      </c>
      <c r="T213">
        <v>1.6</v>
      </c>
      <c r="U213">
        <v>0.24</v>
      </c>
      <c r="V213">
        <v>0.4</v>
      </c>
      <c r="W213">
        <v>30.7</v>
      </c>
      <c r="X213">
        <v>0.01</v>
      </c>
      <c r="Y213">
        <v>14.2</v>
      </c>
      <c r="Z213">
        <v>1.4</v>
      </c>
      <c r="AA213">
        <v>15.6</v>
      </c>
      <c r="AB213">
        <v>16.5</v>
      </c>
      <c r="AC213">
        <v>1.9</v>
      </c>
      <c r="AD213">
        <v>0.28000000000000003</v>
      </c>
      <c r="AE213">
        <v>0.5</v>
      </c>
      <c r="AF213">
        <v>36.1</v>
      </c>
      <c r="AG213">
        <v>0.01</v>
      </c>
      <c r="AH213">
        <v>16.7</v>
      </c>
      <c r="AI213">
        <v>1.6</v>
      </c>
      <c r="AJ213">
        <v>18.3</v>
      </c>
      <c r="AK213">
        <v>160.19999999999999</v>
      </c>
      <c r="AL213">
        <v>8.3000000000000007</v>
      </c>
      <c r="AM213">
        <v>1.1200000000000001</v>
      </c>
      <c r="AN213">
        <v>15.4</v>
      </c>
      <c r="AO213">
        <v>671.2</v>
      </c>
      <c r="AP213">
        <v>0.1</v>
      </c>
      <c r="AQ213">
        <v>160.69999999999999</v>
      </c>
      <c r="AR213">
        <v>35.4</v>
      </c>
      <c r="AS213">
        <v>196.1</v>
      </c>
      <c r="AT213">
        <v>220.8</v>
      </c>
      <c r="AU213">
        <v>17.3</v>
      </c>
      <c r="AV213">
        <v>2.4500000000000002</v>
      </c>
      <c r="AW213">
        <v>14.7</v>
      </c>
      <c r="AX213">
        <v>730.6</v>
      </c>
      <c r="AY213">
        <v>0.12</v>
      </c>
      <c r="AZ213">
        <v>222</v>
      </c>
      <c r="BA213">
        <v>36.5</v>
      </c>
      <c r="BB213">
        <v>258.5</v>
      </c>
      <c r="BC213">
        <v>646456.4</v>
      </c>
      <c r="BD213">
        <v>74.400000000000006</v>
      </c>
      <c r="BE213">
        <v>10.8</v>
      </c>
      <c r="BF213">
        <v>19916.5</v>
      </c>
      <c r="BG213">
        <v>1409.4</v>
      </c>
      <c r="BH213">
        <v>0.3</v>
      </c>
      <c r="BI213">
        <v>651631.1</v>
      </c>
      <c r="BJ213">
        <v>62005.599999999999</v>
      </c>
      <c r="BK213">
        <v>713636.7</v>
      </c>
      <c r="BL213">
        <v>0</v>
      </c>
      <c r="BM213">
        <v>6.74</v>
      </c>
      <c r="BN213">
        <v>16.149999999999999</v>
      </c>
      <c r="BO213">
        <v>0</v>
      </c>
      <c r="BP213">
        <v>22.89</v>
      </c>
      <c r="BQ213">
        <v>7.21</v>
      </c>
      <c r="BR213">
        <v>17.72</v>
      </c>
      <c r="BS213">
        <v>0</v>
      </c>
      <c r="BT213">
        <v>24.93</v>
      </c>
      <c r="BU213">
        <v>49078824</v>
      </c>
      <c r="BV213">
        <v>37411940</v>
      </c>
      <c r="BW213">
        <v>304610.8</v>
      </c>
      <c r="BX213">
        <v>0</v>
      </c>
      <c r="BY213">
        <v>0</v>
      </c>
      <c r="BZ213">
        <v>8914114</v>
      </c>
      <c r="CA213">
        <v>592394</v>
      </c>
      <c r="CB213">
        <v>0</v>
      </c>
      <c r="CC213">
        <v>0</v>
      </c>
      <c r="CD213">
        <v>264870.2</v>
      </c>
      <c r="CE213">
        <v>0</v>
      </c>
      <c r="CF213">
        <v>0</v>
      </c>
      <c r="CG213">
        <v>0</v>
      </c>
      <c r="CH213">
        <v>0</v>
      </c>
      <c r="CI213">
        <v>1855763.8</v>
      </c>
      <c r="CJ213">
        <v>0</v>
      </c>
      <c r="CK213">
        <v>0</v>
      </c>
      <c r="CL213">
        <v>0</v>
      </c>
      <c r="CM213">
        <v>0</v>
      </c>
      <c r="CN213">
        <v>6618766.5</v>
      </c>
      <c r="CO213">
        <v>30528304</v>
      </c>
      <c r="CP213">
        <v>0</v>
      </c>
      <c r="CQ213">
        <v>142.9</v>
      </c>
      <c r="CR213">
        <v>0</v>
      </c>
      <c r="CS213">
        <v>0</v>
      </c>
      <c r="CT213">
        <v>2221</v>
      </c>
      <c r="CU213">
        <v>0</v>
      </c>
      <c r="CV213">
        <v>0</v>
      </c>
      <c r="CW213">
        <v>267.5</v>
      </c>
      <c r="CX213">
        <v>0</v>
      </c>
      <c r="CY213">
        <v>0</v>
      </c>
      <c r="CZ213">
        <v>425.2</v>
      </c>
      <c r="DA213">
        <v>0</v>
      </c>
      <c r="DB213">
        <v>559</v>
      </c>
      <c r="DC213">
        <v>0</v>
      </c>
      <c r="DD213">
        <v>103.1</v>
      </c>
      <c r="DE213">
        <v>0</v>
      </c>
      <c r="DF213">
        <v>0</v>
      </c>
      <c r="DG213">
        <v>5155.7</v>
      </c>
      <c r="DH213">
        <v>0</v>
      </c>
      <c r="DI213">
        <v>13790</v>
      </c>
      <c r="DJ213">
        <v>945.8</v>
      </c>
      <c r="DK213">
        <v>0</v>
      </c>
      <c r="DL213">
        <v>0</v>
      </c>
      <c r="DM213">
        <v>0</v>
      </c>
      <c r="DN213">
        <v>0</v>
      </c>
      <c r="DO213">
        <v>0</v>
      </c>
      <c r="DP213">
        <v>0</v>
      </c>
      <c r="DQ213">
        <v>0</v>
      </c>
    </row>
    <row r="214" spans="1:121" hidden="1">
      <c r="A214" t="s">
        <v>568</v>
      </c>
      <c r="B214">
        <v>2050</v>
      </c>
      <c r="C214">
        <v>21012444</v>
      </c>
      <c r="D214">
        <v>377386.6</v>
      </c>
      <c r="E214">
        <v>0</v>
      </c>
      <c r="F214">
        <v>612935.1</v>
      </c>
      <c r="G214">
        <v>22002765.699999999</v>
      </c>
      <c r="H214">
        <v>20256787.800000001</v>
      </c>
      <c r="I214">
        <v>-24034124.800000001</v>
      </c>
      <c r="J214" s="156">
        <v>8946549</v>
      </c>
      <c r="K214" s="168">
        <v>44363400</v>
      </c>
      <c r="L214">
        <v>3.5900000000000001E-2</v>
      </c>
      <c r="M214">
        <v>5.3999999999999999E-2</v>
      </c>
      <c r="N214">
        <v>0.17680000000000001</v>
      </c>
      <c r="O214">
        <v>77733.820000000007</v>
      </c>
      <c r="P214">
        <v>4457.1000000000004</v>
      </c>
      <c r="Q214">
        <v>1</v>
      </c>
      <c r="R214">
        <v>0.99</v>
      </c>
      <c r="S214">
        <v>4.7</v>
      </c>
      <c r="T214">
        <v>0.5</v>
      </c>
      <c r="U214">
        <v>0.08</v>
      </c>
      <c r="V214">
        <v>0.1</v>
      </c>
      <c r="W214">
        <v>10.199999999999999</v>
      </c>
      <c r="X214">
        <v>0</v>
      </c>
      <c r="Y214">
        <v>4.7</v>
      </c>
      <c r="Z214">
        <v>0.5</v>
      </c>
      <c r="AA214">
        <v>5.2</v>
      </c>
      <c r="AB214">
        <v>6.7</v>
      </c>
      <c r="AC214">
        <v>0.8</v>
      </c>
      <c r="AD214">
        <v>0.11</v>
      </c>
      <c r="AE214">
        <v>0.2</v>
      </c>
      <c r="AF214">
        <v>14.7</v>
      </c>
      <c r="AG214">
        <v>0</v>
      </c>
      <c r="AH214">
        <v>6.8</v>
      </c>
      <c r="AI214">
        <v>0.6</v>
      </c>
      <c r="AJ214">
        <v>7.4</v>
      </c>
      <c r="AK214">
        <v>162.1</v>
      </c>
      <c r="AL214">
        <v>7.7</v>
      </c>
      <c r="AM214">
        <v>1.02</v>
      </c>
      <c r="AN214">
        <v>16.8</v>
      </c>
      <c r="AO214">
        <v>704.9</v>
      </c>
      <c r="AP214">
        <v>0.12</v>
      </c>
      <c r="AQ214">
        <v>162.6</v>
      </c>
      <c r="AR214">
        <v>37.799999999999997</v>
      </c>
      <c r="AS214">
        <v>200.4</v>
      </c>
      <c r="AT214">
        <v>176.7</v>
      </c>
      <c r="AU214">
        <v>12.2</v>
      </c>
      <c r="AV214">
        <v>1.71</v>
      </c>
      <c r="AW214">
        <v>13.1</v>
      </c>
      <c r="AX214">
        <v>635.9</v>
      </c>
      <c r="AY214">
        <v>0.09</v>
      </c>
      <c r="AZ214">
        <v>177.6</v>
      </c>
      <c r="BA214">
        <v>32.1</v>
      </c>
      <c r="BB214">
        <v>209.6</v>
      </c>
      <c r="BC214">
        <v>243196.4</v>
      </c>
      <c r="BD214">
        <v>28</v>
      </c>
      <c r="BE214">
        <v>4.0999999999999996</v>
      </c>
      <c r="BF214">
        <v>7492.6</v>
      </c>
      <c r="BG214">
        <v>530.20000000000005</v>
      </c>
      <c r="BH214">
        <v>0.1</v>
      </c>
      <c r="BI214">
        <v>245143.1</v>
      </c>
      <c r="BJ214">
        <v>23326.5</v>
      </c>
      <c r="BK214">
        <v>268469.5</v>
      </c>
      <c r="BL214">
        <v>0</v>
      </c>
      <c r="BM214">
        <v>5.68</v>
      </c>
      <c r="BN214">
        <v>15.51</v>
      </c>
      <c r="BO214">
        <v>0</v>
      </c>
      <c r="BP214">
        <v>21.19</v>
      </c>
      <c r="BQ214">
        <v>6.07</v>
      </c>
      <c r="BR214">
        <v>17.100000000000001</v>
      </c>
      <c r="BS214">
        <v>0</v>
      </c>
      <c r="BT214">
        <v>23.17</v>
      </c>
      <c r="BU214">
        <v>57561670</v>
      </c>
      <c r="BV214">
        <v>46036892</v>
      </c>
      <c r="BW214">
        <v>321135.8</v>
      </c>
      <c r="BX214">
        <v>0</v>
      </c>
      <c r="BY214">
        <v>0</v>
      </c>
      <c r="BZ214">
        <v>9155510</v>
      </c>
      <c r="CA214">
        <v>233192</v>
      </c>
      <c r="CB214">
        <v>0</v>
      </c>
      <c r="CC214">
        <v>0</v>
      </c>
      <c r="CD214">
        <v>250259</v>
      </c>
      <c r="CE214">
        <v>0</v>
      </c>
      <c r="CF214">
        <v>0</v>
      </c>
      <c r="CG214">
        <v>0</v>
      </c>
      <c r="CH214">
        <v>0</v>
      </c>
      <c r="CI214">
        <v>1814944.8</v>
      </c>
      <c r="CJ214">
        <v>0</v>
      </c>
      <c r="CK214">
        <v>0</v>
      </c>
      <c r="CL214">
        <v>0</v>
      </c>
      <c r="CM214">
        <v>0</v>
      </c>
      <c r="CN214">
        <v>11933436</v>
      </c>
      <c r="CO214">
        <v>33853196</v>
      </c>
      <c r="CP214">
        <v>0</v>
      </c>
      <c r="CQ214">
        <v>144</v>
      </c>
      <c r="CR214">
        <v>0</v>
      </c>
      <c r="CS214">
        <v>0</v>
      </c>
      <c r="CT214">
        <v>1733.1</v>
      </c>
      <c r="CU214">
        <v>0</v>
      </c>
      <c r="CV214">
        <v>0</v>
      </c>
      <c r="CW214">
        <v>281.39999999999998</v>
      </c>
      <c r="CX214">
        <v>0</v>
      </c>
      <c r="CY214">
        <v>0</v>
      </c>
      <c r="CZ214">
        <v>425.2</v>
      </c>
      <c r="DA214">
        <v>0</v>
      </c>
      <c r="DB214">
        <v>559</v>
      </c>
      <c r="DC214">
        <v>0</v>
      </c>
      <c r="DD214">
        <v>103.1</v>
      </c>
      <c r="DE214">
        <v>0</v>
      </c>
      <c r="DF214">
        <v>0</v>
      </c>
      <c r="DG214">
        <v>11231.3</v>
      </c>
      <c r="DH214">
        <v>0</v>
      </c>
      <c r="DI214">
        <v>15852.6</v>
      </c>
      <c r="DJ214">
        <v>950</v>
      </c>
      <c r="DK214">
        <v>0</v>
      </c>
      <c r="DL214">
        <v>0</v>
      </c>
      <c r="DM214">
        <v>0</v>
      </c>
      <c r="DN214">
        <v>0</v>
      </c>
      <c r="DO214">
        <v>0</v>
      </c>
      <c r="DP214">
        <v>0</v>
      </c>
      <c r="DQ214">
        <v>0</v>
      </c>
    </row>
    <row r="215" spans="1:121" hidden="1">
      <c r="A215" t="s">
        <v>561</v>
      </c>
      <c r="B215">
        <v>2024</v>
      </c>
      <c r="C215">
        <v>33243568</v>
      </c>
      <c r="D215">
        <v>420.4</v>
      </c>
      <c r="E215">
        <v>0</v>
      </c>
      <c r="F215">
        <v>554304.6</v>
      </c>
      <c r="G215">
        <v>33798293.5</v>
      </c>
      <c r="H215">
        <v>32048512.5</v>
      </c>
      <c r="I215">
        <v>-2847273.2</v>
      </c>
      <c r="J215" s="156">
        <v>22227818</v>
      </c>
      <c r="K215" s="168">
        <v>39763480</v>
      </c>
      <c r="L215">
        <v>3.5900000000000001E-2</v>
      </c>
      <c r="M215">
        <v>5.3900000000000003E-2</v>
      </c>
      <c r="N215">
        <v>0.16</v>
      </c>
      <c r="O215">
        <v>6631.99</v>
      </c>
      <c r="P215">
        <v>8248.7999999999993</v>
      </c>
      <c r="Q215">
        <v>0.85</v>
      </c>
      <c r="R215">
        <v>0.79</v>
      </c>
      <c r="S215">
        <v>149.69999999999999</v>
      </c>
      <c r="T215">
        <v>16.600000000000001</v>
      </c>
      <c r="U215">
        <v>2.41</v>
      </c>
      <c r="V215">
        <v>6.2</v>
      </c>
      <c r="W215">
        <v>349.5</v>
      </c>
      <c r="X215">
        <v>0.1</v>
      </c>
      <c r="Y215">
        <v>150.9</v>
      </c>
      <c r="Z215">
        <v>16.7</v>
      </c>
      <c r="AA215">
        <v>167.6</v>
      </c>
      <c r="AB215">
        <v>214.7</v>
      </c>
      <c r="AC215">
        <v>23.8</v>
      </c>
      <c r="AD215">
        <v>3.45</v>
      </c>
      <c r="AE215">
        <v>8.6999999999999993</v>
      </c>
      <c r="AF215">
        <v>501.8</v>
      </c>
      <c r="AG215">
        <v>0.13</v>
      </c>
      <c r="AH215">
        <v>216.4</v>
      </c>
      <c r="AI215">
        <v>23.7</v>
      </c>
      <c r="AJ215">
        <v>240.1</v>
      </c>
      <c r="AK215">
        <v>252</v>
      </c>
      <c r="AL215">
        <v>20.3</v>
      </c>
      <c r="AM215">
        <v>2.89</v>
      </c>
      <c r="AN215">
        <v>15.9</v>
      </c>
      <c r="AO215">
        <v>811.9</v>
      </c>
      <c r="AP215">
        <v>0.13</v>
      </c>
      <c r="AQ215">
        <v>253.4</v>
      </c>
      <c r="AR215">
        <v>40.200000000000003</v>
      </c>
      <c r="AS215">
        <v>293.60000000000002</v>
      </c>
      <c r="AT215">
        <v>729.1</v>
      </c>
      <c r="AU215">
        <v>63</v>
      </c>
      <c r="AV215">
        <v>9.1300000000000008</v>
      </c>
      <c r="AW215">
        <v>43.4</v>
      </c>
      <c r="AX215">
        <v>2119.3000000000002</v>
      </c>
      <c r="AY215">
        <v>0.45</v>
      </c>
      <c r="AZ215">
        <v>733.5</v>
      </c>
      <c r="BA215">
        <v>106.7</v>
      </c>
      <c r="BB215">
        <v>840.2</v>
      </c>
      <c r="BC215">
        <v>7615699</v>
      </c>
      <c r="BD215">
        <v>843.8</v>
      </c>
      <c r="BE215">
        <v>122.4</v>
      </c>
      <c r="BF215">
        <v>317406.5</v>
      </c>
      <c r="BG215">
        <v>17785.599999999999</v>
      </c>
      <c r="BH215">
        <v>4.9000000000000004</v>
      </c>
      <c r="BI215">
        <v>7674269.0999999996</v>
      </c>
      <c r="BJ215">
        <v>848765.8</v>
      </c>
      <c r="BK215">
        <v>8523034.8000000007</v>
      </c>
      <c r="BL215">
        <v>0</v>
      </c>
      <c r="BM215">
        <v>24.74</v>
      </c>
      <c r="BN215">
        <v>1.46</v>
      </c>
      <c r="BO215">
        <v>0</v>
      </c>
      <c r="BP215">
        <v>26.2</v>
      </c>
      <c r="BQ215">
        <v>26.31</v>
      </c>
      <c r="BR215">
        <v>1.6</v>
      </c>
      <c r="BS215">
        <v>0</v>
      </c>
      <c r="BT215">
        <v>27.91</v>
      </c>
      <c r="BU215">
        <v>51345810</v>
      </c>
      <c r="BV215">
        <v>36645570</v>
      </c>
      <c r="BW215">
        <v>360.7</v>
      </c>
      <c r="BX215">
        <v>44286.8</v>
      </c>
      <c r="BY215">
        <v>0</v>
      </c>
      <c r="BZ215">
        <v>0</v>
      </c>
      <c r="CA215">
        <v>7151477.5</v>
      </c>
      <c r="CB215">
        <v>0</v>
      </c>
      <c r="CC215">
        <v>0</v>
      </c>
      <c r="CD215">
        <v>112950.5</v>
      </c>
      <c r="CE215">
        <v>306430.7</v>
      </c>
      <c r="CF215">
        <v>0</v>
      </c>
      <c r="CG215">
        <v>331421.8</v>
      </c>
      <c r="CH215">
        <v>0</v>
      </c>
      <c r="CI215">
        <v>962127.9</v>
      </c>
      <c r="CJ215">
        <v>5903859</v>
      </c>
      <c r="CK215">
        <v>277.2</v>
      </c>
      <c r="CL215">
        <v>0</v>
      </c>
      <c r="CM215">
        <v>0</v>
      </c>
      <c r="CN215">
        <v>6556533.5</v>
      </c>
      <c r="CO215">
        <v>29976084</v>
      </c>
      <c r="CP215">
        <v>0</v>
      </c>
      <c r="CQ215">
        <v>0.4</v>
      </c>
      <c r="CR215">
        <v>11</v>
      </c>
      <c r="CS215">
        <v>0</v>
      </c>
      <c r="CT215">
        <v>3777.6</v>
      </c>
      <c r="CU215">
        <v>0</v>
      </c>
      <c r="CV215">
        <v>0</v>
      </c>
      <c r="CW215">
        <v>75.099999999999994</v>
      </c>
      <c r="CX215">
        <v>338.5</v>
      </c>
      <c r="CY215">
        <v>0</v>
      </c>
      <c r="CZ215">
        <v>1636.2</v>
      </c>
      <c r="DA215">
        <v>0</v>
      </c>
      <c r="DB215">
        <v>280.89999999999998</v>
      </c>
      <c r="DC215">
        <v>770</v>
      </c>
      <c r="DD215">
        <v>10.4</v>
      </c>
      <c r="DE215">
        <v>0</v>
      </c>
      <c r="DF215">
        <v>0</v>
      </c>
      <c r="DG215">
        <v>2705.2</v>
      </c>
      <c r="DH215">
        <v>0</v>
      </c>
      <c r="DI215">
        <v>7600.5</v>
      </c>
      <c r="DJ215">
        <v>0.9</v>
      </c>
      <c r="DK215">
        <v>0</v>
      </c>
      <c r="DL215">
        <v>0</v>
      </c>
      <c r="DM215">
        <v>0</v>
      </c>
      <c r="DN215">
        <v>0</v>
      </c>
      <c r="DO215">
        <v>0</v>
      </c>
      <c r="DP215">
        <v>0</v>
      </c>
      <c r="DQ215">
        <v>0</v>
      </c>
    </row>
    <row r="216" spans="1:121" hidden="1">
      <c r="A216" t="s">
        <v>561</v>
      </c>
      <c r="B216">
        <v>2026</v>
      </c>
      <c r="C216">
        <v>33883490</v>
      </c>
      <c r="D216">
        <v>4832.6000000000004</v>
      </c>
      <c r="E216">
        <v>0</v>
      </c>
      <c r="F216">
        <v>572985.4</v>
      </c>
      <c r="G216">
        <v>34461307.200000003</v>
      </c>
      <c r="H216">
        <v>32665430.800000001</v>
      </c>
      <c r="I216">
        <v>-4270655.0999999996</v>
      </c>
      <c r="J216" s="156">
        <v>23457434</v>
      </c>
      <c r="K216" s="168">
        <v>39566136</v>
      </c>
      <c r="L216">
        <v>3.5900000000000001E-2</v>
      </c>
      <c r="M216">
        <v>5.3900000000000003E-2</v>
      </c>
      <c r="N216">
        <v>0.16</v>
      </c>
      <c r="O216">
        <v>41614.949999999997</v>
      </c>
      <c r="P216">
        <v>8418</v>
      </c>
      <c r="Q216">
        <v>0.89</v>
      </c>
      <c r="R216">
        <v>0.86</v>
      </c>
      <c r="S216">
        <v>104.1</v>
      </c>
      <c r="T216">
        <v>11.6</v>
      </c>
      <c r="U216">
        <v>1.68</v>
      </c>
      <c r="V216">
        <v>4.5999999999999996</v>
      </c>
      <c r="W216">
        <v>242.7</v>
      </c>
      <c r="X216">
        <v>7.0000000000000007E-2</v>
      </c>
      <c r="Y216">
        <v>104.9</v>
      </c>
      <c r="Z216">
        <v>11.8</v>
      </c>
      <c r="AA216">
        <v>116.8</v>
      </c>
      <c r="AB216">
        <v>146</v>
      </c>
      <c r="AC216">
        <v>16.2</v>
      </c>
      <c r="AD216">
        <v>2.35</v>
      </c>
      <c r="AE216">
        <v>6.2</v>
      </c>
      <c r="AF216">
        <v>341.7</v>
      </c>
      <c r="AG216">
        <v>0.1</v>
      </c>
      <c r="AH216">
        <v>147.1</v>
      </c>
      <c r="AI216">
        <v>16.399999999999999</v>
      </c>
      <c r="AJ216">
        <v>163.6</v>
      </c>
      <c r="AK216">
        <v>152.1</v>
      </c>
      <c r="AL216">
        <v>10.8</v>
      </c>
      <c r="AM216">
        <v>1.52</v>
      </c>
      <c r="AN216">
        <v>10.9</v>
      </c>
      <c r="AO216">
        <v>534.9</v>
      </c>
      <c r="AP216">
        <v>0.08</v>
      </c>
      <c r="AQ216">
        <v>152.9</v>
      </c>
      <c r="AR216">
        <v>26.9</v>
      </c>
      <c r="AS216">
        <v>179.8</v>
      </c>
      <c r="AT216">
        <v>612</v>
      </c>
      <c r="AU216">
        <v>53.4</v>
      </c>
      <c r="AV216">
        <v>7.7</v>
      </c>
      <c r="AW216">
        <v>35.6</v>
      </c>
      <c r="AX216">
        <v>1804.5</v>
      </c>
      <c r="AY216">
        <v>0.35</v>
      </c>
      <c r="AZ216">
        <v>615.70000000000005</v>
      </c>
      <c r="BA216">
        <v>89.4</v>
      </c>
      <c r="BB216">
        <v>705.1</v>
      </c>
      <c r="BC216">
        <v>5197381.7</v>
      </c>
      <c r="BD216">
        <v>577.4</v>
      </c>
      <c r="BE216">
        <v>83.8</v>
      </c>
      <c r="BF216">
        <v>229563.1</v>
      </c>
      <c r="BG216">
        <v>12126</v>
      </c>
      <c r="BH216">
        <v>3.7</v>
      </c>
      <c r="BI216">
        <v>5237461.4000000004</v>
      </c>
      <c r="BJ216">
        <v>591927.30000000005</v>
      </c>
      <c r="BK216">
        <v>5829388.7999999998</v>
      </c>
      <c r="BL216">
        <v>0</v>
      </c>
      <c r="BM216">
        <v>20.3</v>
      </c>
      <c r="BN216">
        <v>8.77</v>
      </c>
      <c r="BO216">
        <v>0</v>
      </c>
      <c r="BP216">
        <v>29.07</v>
      </c>
      <c r="BQ216">
        <v>21.59</v>
      </c>
      <c r="BR216">
        <v>9.5299999999999994</v>
      </c>
      <c r="BS216">
        <v>0</v>
      </c>
      <c r="BT216">
        <v>31.12</v>
      </c>
      <c r="BU216">
        <v>50587470</v>
      </c>
      <c r="BV216">
        <v>38731964</v>
      </c>
      <c r="BW216">
        <v>4123.2</v>
      </c>
      <c r="BX216">
        <v>37835.300000000003</v>
      </c>
      <c r="BY216">
        <v>0</v>
      </c>
      <c r="BZ216">
        <v>0</v>
      </c>
      <c r="CA216">
        <v>4903535.5</v>
      </c>
      <c r="CB216">
        <v>0</v>
      </c>
      <c r="CC216">
        <v>0</v>
      </c>
      <c r="CD216">
        <v>137539</v>
      </c>
      <c r="CE216">
        <v>234809.2</v>
      </c>
      <c r="CF216">
        <v>0</v>
      </c>
      <c r="CG216">
        <v>177016.2</v>
      </c>
      <c r="CH216">
        <v>0</v>
      </c>
      <c r="CI216">
        <v>845792.2</v>
      </c>
      <c r="CJ216">
        <v>5652303.5</v>
      </c>
      <c r="CK216">
        <v>96.2</v>
      </c>
      <c r="CL216">
        <v>0</v>
      </c>
      <c r="CM216">
        <v>0</v>
      </c>
      <c r="CN216">
        <v>6557142.5</v>
      </c>
      <c r="CO216">
        <v>32037280</v>
      </c>
      <c r="CP216">
        <v>0</v>
      </c>
      <c r="CQ216">
        <v>3.4</v>
      </c>
      <c r="CR216">
        <v>11</v>
      </c>
      <c r="CS216">
        <v>0</v>
      </c>
      <c r="CT216">
        <v>3777.6</v>
      </c>
      <c r="CU216">
        <v>0</v>
      </c>
      <c r="CV216">
        <v>0</v>
      </c>
      <c r="CW216">
        <v>94.1</v>
      </c>
      <c r="CX216">
        <v>338.5</v>
      </c>
      <c r="CY216">
        <v>0</v>
      </c>
      <c r="CZ216">
        <v>1631</v>
      </c>
      <c r="DA216">
        <v>0</v>
      </c>
      <c r="DB216">
        <v>280.89999999999998</v>
      </c>
      <c r="DC216">
        <v>770</v>
      </c>
      <c r="DD216">
        <v>10.4</v>
      </c>
      <c r="DE216">
        <v>0</v>
      </c>
      <c r="DF216">
        <v>0</v>
      </c>
      <c r="DG216">
        <v>2900.8</v>
      </c>
      <c r="DH216">
        <v>0</v>
      </c>
      <c r="DI216">
        <v>8660.2999999999993</v>
      </c>
      <c r="DJ216">
        <v>12.9</v>
      </c>
      <c r="DK216">
        <v>0</v>
      </c>
      <c r="DL216">
        <v>0</v>
      </c>
      <c r="DM216">
        <v>0</v>
      </c>
      <c r="DN216">
        <v>0</v>
      </c>
      <c r="DO216">
        <v>0</v>
      </c>
      <c r="DP216">
        <v>0</v>
      </c>
      <c r="DQ216">
        <v>0</v>
      </c>
    </row>
    <row r="217" spans="1:121" hidden="1">
      <c r="A217" t="s">
        <v>561</v>
      </c>
      <c r="B217">
        <v>2028</v>
      </c>
      <c r="C217">
        <v>34669024</v>
      </c>
      <c r="D217">
        <v>106592.2</v>
      </c>
      <c r="E217">
        <v>0</v>
      </c>
      <c r="F217">
        <v>834073.1</v>
      </c>
      <c r="G217">
        <v>35609689.299999997</v>
      </c>
      <c r="H217">
        <v>33422731.300000001</v>
      </c>
      <c r="I217">
        <v>-12431184.800000001</v>
      </c>
      <c r="J217" s="156">
        <v>30312598</v>
      </c>
      <c r="K217" s="168">
        <v>52007444</v>
      </c>
      <c r="L217">
        <v>3.5900000000000001E-2</v>
      </c>
      <c r="M217">
        <v>5.3900000000000003E-2</v>
      </c>
      <c r="N217">
        <v>0.16</v>
      </c>
      <c r="O217">
        <v>57355.78</v>
      </c>
      <c r="P217">
        <v>8418.1</v>
      </c>
      <c r="Q217">
        <v>0.95</v>
      </c>
      <c r="R217">
        <v>0.92</v>
      </c>
      <c r="S217">
        <v>52.3</v>
      </c>
      <c r="T217">
        <v>5.8</v>
      </c>
      <c r="U217">
        <v>0.84</v>
      </c>
      <c r="V217">
        <v>2.6</v>
      </c>
      <c r="W217">
        <v>123</v>
      </c>
      <c r="X217">
        <v>0.04</v>
      </c>
      <c r="Y217">
        <v>52.7</v>
      </c>
      <c r="Z217">
        <v>6.3</v>
      </c>
      <c r="AA217">
        <v>59</v>
      </c>
      <c r="AB217">
        <v>85.3</v>
      </c>
      <c r="AC217">
        <v>9.5</v>
      </c>
      <c r="AD217">
        <v>1.37</v>
      </c>
      <c r="AE217">
        <v>4</v>
      </c>
      <c r="AF217">
        <v>200.1</v>
      </c>
      <c r="AG217">
        <v>7.0000000000000007E-2</v>
      </c>
      <c r="AH217">
        <v>85.9</v>
      </c>
      <c r="AI217">
        <v>10</v>
      </c>
      <c r="AJ217">
        <v>95.9</v>
      </c>
      <c r="AK217">
        <v>93.2</v>
      </c>
      <c r="AL217">
        <v>3.9</v>
      </c>
      <c r="AM217">
        <v>0.52</v>
      </c>
      <c r="AN217">
        <v>9.1999999999999993</v>
      </c>
      <c r="AO217">
        <v>411.6</v>
      </c>
      <c r="AP217">
        <v>0.05</v>
      </c>
      <c r="AQ217">
        <v>93.4</v>
      </c>
      <c r="AR217">
        <v>21.4</v>
      </c>
      <c r="AS217">
        <v>114.9</v>
      </c>
      <c r="AT217">
        <v>480.7</v>
      </c>
      <c r="AU217">
        <v>40.6</v>
      </c>
      <c r="AV217">
        <v>5.84</v>
      </c>
      <c r="AW217">
        <v>29.4</v>
      </c>
      <c r="AX217">
        <v>1460.9</v>
      </c>
      <c r="AY217">
        <v>0.28000000000000003</v>
      </c>
      <c r="AZ217">
        <v>483.5</v>
      </c>
      <c r="BA217">
        <v>73</v>
      </c>
      <c r="BB217">
        <v>556.6</v>
      </c>
      <c r="BC217">
        <v>2962889.8</v>
      </c>
      <c r="BD217">
        <v>328.8</v>
      </c>
      <c r="BE217">
        <v>47.7</v>
      </c>
      <c r="BF217">
        <v>150427.20000000001</v>
      </c>
      <c r="BG217">
        <v>6970.5</v>
      </c>
      <c r="BH217">
        <v>2.5</v>
      </c>
      <c r="BI217">
        <v>2985715.8</v>
      </c>
      <c r="BJ217">
        <v>358843.5</v>
      </c>
      <c r="BK217">
        <v>3344559.3</v>
      </c>
      <c r="BL217">
        <v>0</v>
      </c>
      <c r="BM217">
        <v>15.56</v>
      </c>
      <c r="BN217">
        <v>9.8699999999999992</v>
      </c>
      <c r="BO217">
        <v>0</v>
      </c>
      <c r="BP217">
        <v>25.43</v>
      </c>
      <c r="BQ217">
        <v>16.600000000000001</v>
      </c>
      <c r="BR217">
        <v>10.65</v>
      </c>
      <c r="BS217">
        <v>0</v>
      </c>
      <c r="BT217">
        <v>27.25</v>
      </c>
      <c r="BU217">
        <v>57325068</v>
      </c>
      <c r="BV217">
        <v>48040876</v>
      </c>
      <c r="BW217">
        <v>90990.1</v>
      </c>
      <c r="BX217">
        <v>31651.3</v>
      </c>
      <c r="BY217">
        <v>0</v>
      </c>
      <c r="BZ217">
        <v>0</v>
      </c>
      <c r="CA217">
        <v>2788029.8</v>
      </c>
      <c r="CB217">
        <v>0</v>
      </c>
      <c r="CC217">
        <v>0</v>
      </c>
      <c r="CD217">
        <v>183037.2</v>
      </c>
      <c r="CE217">
        <v>159510.1</v>
      </c>
      <c r="CF217">
        <v>0</v>
      </c>
      <c r="CG217">
        <v>89287.1</v>
      </c>
      <c r="CH217">
        <v>0</v>
      </c>
      <c r="CI217">
        <v>717098.7</v>
      </c>
      <c r="CJ217">
        <v>5407628.5</v>
      </c>
      <c r="CK217">
        <v>2.4</v>
      </c>
      <c r="CL217">
        <v>0</v>
      </c>
      <c r="CM217">
        <v>0</v>
      </c>
      <c r="CN217">
        <v>7470909</v>
      </c>
      <c r="CO217">
        <v>40386930</v>
      </c>
      <c r="CP217">
        <v>0</v>
      </c>
      <c r="CQ217">
        <v>71.099999999999994</v>
      </c>
      <c r="CR217">
        <v>11</v>
      </c>
      <c r="CS217">
        <v>0</v>
      </c>
      <c r="CT217">
        <v>3756.6</v>
      </c>
      <c r="CU217">
        <v>0</v>
      </c>
      <c r="CV217">
        <v>0</v>
      </c>
      <c r="CW217">
        <v>129.30000000000001</v>
      </c>
      <c r="CX217">
        <v>338.5</v>
      </c>
      <c r="CY217">
        <v>0</v>
      </c>
      <c r="CZ217">
        <v>1512.3</v>
      </c>
      <c r="DA217">
        <v>0</v>
      </c>
      <c r="DB217">
        <v>280.89999999999998</v>
      </c>
      <c r="DC217">
        <v>770</v>
      </c>
      <c r="DD217">
        <v>10.4</v>
      </c>
      <c r="DE217">
        <v>0</v>
      </c>
      <c r="DF217">
        <v>0</v>
      </c>
      <c r="DG217">
        <v>3491.4</v>
      </c>
      <c r="DH217">
        <v>0</v>
      </c>
      <c r="DI217">
        <v>12146.5</v>
      </c>
      <c r="DJ217">
        <v>294.10000000000002</v>
      </c>
      <c r="DK217">
        <v>0</v>
      </c>
      <c r="DL217">
        <v>0</v>
      </c>
      <c r="DM217">
        <v>0</v>
      </c>
      <c r="DN217">
        <v>0</v>
      </c>
      <c r="DO217">
        <v>0</v>
      </c>
      <c r="DP217">
        <v>0</v>
      </c>
      <c r="DQ217">
        <v>0</v>
      </c>
    </row>
    <row r="218" spans="1:121" hidden="1">
      <c r="A218" t="s">
        <v>561</v>
      </c>
      <c r="B218">
        <v>2030</v>
      </c>
      <c r="C218">
        <v>35557764</v>
      </c>
      <c r="D218">
        <v>716310</v>
      </c>
      <c r="E218">
        <v>0</v>
      </c>
      <c r="F218">
        <v>763779.8</v>
      </c>
      <c r="G218">
        <v>37037854.399999999</v>
      </c>
      <c r="H218">
        <v>34279530.5</v>
      </c>
      <c r="I218">
        <v>-7491762.9000000004</v>
      </c>
      <c r="J218" s="156">
        <v>30108640</v>
      </c>
      <c r="K218" s="168">
        <v>46235250</v>
      </c>
      <c r="L218">
        <v>3.5900000000000001E-2</v>
      </c>
      <c r="M218">
        <v>5.3900000000000003E-2</v>
      </c>
      <c r="N218">
        <v>0.16</v>
      </c>
      <c r="O218">
        <v>64222.97</v>
      </c>
      <c r="P218">
        <v>8706.1</v>
      </c>
      <c r="Q218">
        <v>0.96</v>
      </c>
      <c r="R218">
        <v>0.94</v>
      </c>
      <c r="S218">
        <v>40.700000000000003</v>
      </c>
      <c r="T218">
        <v>4.5999999999999996</v>
      </c>
      <c r="U218">
        <v>0.67</v>
      </c>
      <c r="V218">
        <v>2.2000000000000002</v>
      </c>
      <c r="W218">
        <v>93.1</v>
      </c>
      <c r="X218">
        <v>0.04</v>
      </c>
      <c r="Y218">
        <v>41</v>
      </c>
      <c r="Z218">
        <v>5</v>
      </c>
      <c r="AA218">
        <v>46</v>
      </c>
      <c r="AB218">
        <v>62.6</v>
      </c>
      <c r="AC218">
        <v>7.1</v>
      </c>
      <c r="AD218">
        <v>1.03</v>
      </c>
      <c r="AE218">
        <v>3.1</v>
      </c>
      <c r="AF218">
        <v>143.5</v>
      </c>
      <c r="AG218">
        <v>0.05</v>
      </c>
      <c r="AH218">
        <v>63.1</v>
      </c>
      <c r="AI218">
        <v>7.4</v>
      </c>
      <c r="AJ218">
        <v>70.400000000000006</v>
      </c>
      <c r="AK218">
        <v>106.9</v>
      </c>
      <c r="AL218">
        <v>5.4</v>
      </c>
      <c r="AM218">
        <v>0.73</v>
      </c>
      <c r="AN218">
        <v>9.6999999999999993</v>
      </c>
      <c r="AO218">
        <v>445.7</v>
      </c>
      <c r="AP218">
        <v>0.05</v>
      </c>
      <c r="AQ218">
        <v>107.3</v>
      </c>
      <c r="AR218">
        <v>23</v>
      </c>
      <c r="AS218">
        <v>130.30000000000001</v>
      </c>
      <c r="AT218">
        <v>416.4</v>
      </c>
      <c r="AU218">
        <v>36.200000000000003</v>
      </c>
      <c r="AV218">
        <v>5.19</v>
      </c>
      <c r="AW218">
        <v>24.6</v>
      </c>
      <c r="AX218">
        <v>1254.8</v>
      </c>
      <c r="AY218">
        <v>0.23</v>
      </c>
      <c r="AZ218">
        <v>418.9</v>
      </c>
      <c r="BA218">
        <v>62</v>
      </c>
      <c r="BB218">
        <v>481</v>
      </c>
      <c r="BC218">
        <v>2128092.7999999998</v>
      </c>
      <c r="BD218">
        <v>241.3</v>
      </c>
      <c r="BE218">
        <v>35.1</v>
      </c>
      <c r="BF218">
        <v>115448.6</v>
      </c>
      <c r="BG218">
        <v>4875.2</v>
      </c>
      <c r="BH218">
        <v>2.1</v>
      </c>
      <c r="BI218">
        <v>2144854.2000000002</v>
      </c>
      <c r="BJ218">
        <v>261302.9</v>
      </c>
      <c r="BK218">
        <v>2406157.1</v>
      </c>
      <c r="BL218">
        <v>0</v>
      </c>
      <c r="BM218">
        <v>13.17</v>
      </c>
      <c r="BN218">
        <v>10.82</v>
      </c>
      <c r="BO218">
        <v>0</v>
      </c>
      <c r="BP218">
        <v>24</v>
      </c>
      <c r="BQ218">
        <v>14.2</v>
      </c>
      <c r="BR218">
        <v>11.83</v>
      </c>
      <c r="BS218">
        <v>0</v>
      </c>
      <c r="BT218">
        <v>26.03</v>
      </c>
      <c r="BU218">
        <v>53178576</v>
      </c>
      <c r="BV218">
        <v>44529616</v>
      </c>
      <c r="BW218">
        <v>607384.19999999995</v>
      </c>
      <c r="BX218">
        <v>27278.400000000001</v>
      </c>
      <c r="BY218">
        <v>0</v>
      </c>
      <c r="BZ218">
        <v>0</v>
      </c>
      <c r="CA218">
        <v>2066354.4</v>
      </c>
      <c r="CB218">
        <v>0</v>
      </c>
      <c r="CC218">
        <v>0</v>
      </c>
      <c r="CD218">
        <v>272226.2</v>
      </c>
      <c r="CE218">
        <v>61930.8</v>
      </c>
      <c r="CF218">
        <v>0</v>
      </c>
      <c r="CG218">
        <v>16362.6</v>
      </c>
      <c r="CH218">
        <v>0</v>
      </c>
      <c r="CI218">
        <v>618253</v>
      </c>
      <c r="CJ218">
        <v>5251396.5</v>
      </c>
      <c r="CK218">
        <v>0</v>
      </c>
      <c r="CL218">
        <v>0</v>
      </c>
      <c r="CM218">
        <v>0</v>
      </c>
      <c r="CN218">
        <v>6978086.5</v>
      </c>
      <c r="CO218">
        <v>37279304</v>
      </c>
      <c r="CP218">
        <v>0</v>
      </c>
      <c r="CQ218">
        <v>475.6</v>
      </c>
      <c r="CR218">
        <v>11</v>
      </c>
      <c r="CS218">
        <v>0</v>
      </c>
      <c r="CT218">
        <v>3756.6</v>
      </c>
      <c r="CU218">
        <v>0</v>
      </c>
      <c r="CV218">
        <v>0</v>
      </c>
      <c r="CW218">
        <v>189.2</v>
      </c>
      <c r="CX218">
        <v>338.5</v>
      </c>
      <c r="CY218">
        <v>0</v>
      </c>
      <c r="CZ218">
        <v>1438.1</v>
      </c>
      <c r="DA218">
        <v>0</v>
      </c>
      <c r="DB218">
        <v>280.89999999999998</v>
      </c>
      <c r="DC218">
        <v>770</v>
      </c>
      <c r="DD218">
        <v>6</v>
      </c>
      <c r="DE218">
        <v>0</v>
      </c>
      <c r="DF218">
        <v>0</v>
      </c>
      <c r="DG218">
        <v>3493.6</v>
      </c>
      <c r="DH218">
        <v>0</v>
      </c>
      <c r="DI218">
        <v>12146.5</v>
      </c>
      <c r="DJ218">
        <v>1913.8</v>
      </c>
      <c r="DK218">
        <v>0</v>
      </c>
      <c r="DL218">
        <v>0</v>
      </c>
      <c r="DM218">
        <v>0</v>
      </c>
      <c r="DN218">
        <v>0</v>
      </c>
      <c r="DO218">
        <v>0</v>
      </c>
      <c r="DP218">
        <v>0</v>
      </c>
      <c r="DQ218">
        <v>0</v>
      </c>
    </row>
    <row r="219" spans="1:121" hidden="1">
      <c r="A219" t="s">
        <v>561</v>
      </c>
      <c r="B219">
        <v>2035</v>
      </c>
      <c r="C219">
        <v>37823060</v>
      </c>
      <c r="D219">
        <v>1093379</v>
      </c>
      <c r="E219">
        <v>0</v>
      </c>
      <c r="F219">
        <v>745324.5</v>
      </c>
      <c r="G219">
        <v>39661764</v>
      </c>
      <c r="H219">
        <v>36463415.200000003</v>
      </c>
      <c r="I219">
        <v>-6122464.5</v>
      </c>
      <c r="J219" s="156">
        <v>33702424</v>
      </c>
      <c r="K219" s="168">
        <v>43265420</v>
      </c>
      <c r="L219">
        <v>3.5900000000000001E-2</v>
      </c>
      <c r="M219">
        <v>5.3900000000000003E-2</v>
      </c>
      <c r="N219">
        <v>0.16</v>
      </c>
      <c r="O219">
        <v>86276.44</v>
      </c>
      <c r="P219">
        <v>9565.9</v>
      </c>
      <c r="Q219">
        <v>0.96</v>
      </c>
      <c r="R219">
        <v>0.94</v>
      </c>
      <c r="S219">
        <v>38.799999999999997</v>
      </c>
      <c r="T219">
        <v>4.4000000000000004</v>
      </c>
      <c r="U219">
        <v>0.64</v>
      </c>
      <c r="V219">
        <v>1.3</v>
      </c>
      <c r="W219">
        <v>86.2</v>
      </c>
      <c r="X219">
        <v>0.02</v>
      </c>
      <c r="Y219">
        <v>39.1</v>
      </c>
      <c r="Z219">
        <v>3.8</v>
      </c>
      <c r="AA219">
        <v>42.9</v>
      </c>
      <c r="AB219">
        <v>61.5</v>
      </c>
      <c r="AC219">
        <v>7</v>
      </c>
      <c r="AD219">
        <v>1.01</v>
      </c>
      <c r="AE219">
        <v>2</v>
      </c>
      <c r="AF219">
        <v>137.4</v>
      </c>
      <c r="AG219">
        <v>0.03</v>
      </c>
      <c r="AH219">
        <v>62</v>
      </c>
      <c r="AI219">
        <v>6.1</v>
      </c>
      <c r="AJ219">
        <v>68.099999999999994</v>
      </c>
      <c r="AK219">
        <v>135.9</v>
      </c>
      <c r="AL219">
        <v>7.7</v>
      </c>
      <c r="AM219">
        <v>1.06</v>
      </c>
      <c r="AN219">
        <v>11.5</v>
      </c>
      <c r="AO219">
        <v>541.79999999999995</v>
      </c>
      <c r="AP219">
        <v>7.0000000000000007E-2</v>
      </c>
      <c r="AQ219">
        <v>136.4</v>
      </c>
      <c r="AR219">
        <v>27.7</v>
      </c>
      <c r="AS219">
        <v>164.1</v>
      </c>
      <c r="AT219">
        <v>401.1</v>
      </c>
      <c r="AU219">
        <v>35</v>
      </c>
      <c r="AV219">
        <v>5.0199999999999996</v>
      </c>
      <c r="AW219">
        <v>23.4</v>
      </c>
      <c r="AX219">
        <v>1198.3</v>
      </c>
      <c r="AY219">
        <v>0.22</v>
      </c>
      <c r="AZ219">
        <v>403.5</v>
      </c>
      <c r="BA219">
        <v>59.2</v>
      </c>
      <c r="BB219">
        <v>462.7</v>
      </c>
      <c r="BC219">
        <v>1873892</v>
      </c>
      <c r="BD219">
        <v>213.4</v>
      </c>
      <c r="BE219">
        <v>31</v>
      </c>
      <c r="BF219">
        <v>60653.4</v>
      </c>
      <c r="BG219">
        <v>4162.8999999999996</v>
      </c>
      <c r="BH219">
        <v>0.9</v>
      </c>
      <c r="BI219">
        <v>1888718.2</v>
      </c>
      <c r="BJ219">
        <v>184961.3</v>
      </c>
      <c r="BK219">
        <v>2073679.4</v>
      </c>
      <c r="BL219">
        <v>0</v>
      </c>
      <c r="BM219">
        <v>12.3</v>
      </c>
      <c r="BN219">
        <v>14.51</v>
      </c>
      <c r="BO219">
        <v>0</v>
      </c>
      <c r="BP219">
        <v>26.8</v>
      </c>
      <c r="BQ219">
        <v>13.28</v>
      </c>
      <c r="BR219">
        <v>15.95</v>
      </c>
      <c r="BS219">
        <v>0</v>
      </c>
      <c r="BT219">
        <v>29.24</v>
      </c>
      <c r="BU219">
        <v>49199870</v>
      </c>
      <c r="BV219">
        <v>45784228</v>
      </c>
      <c r="BW219">
        <v>929269.4</v>
      </c>
      <c r="BX219">
        <v>27260</v>
      </c>
      <c r="BY219">
        <v>0</v>
      </c>
      <c r="BZ219">
        <v>0</v>
      </c>
      <c r="CA219">
        <v>1840862.8</v>
      </c>
      <c r="CB219">
        <v>0</v>
      </c>
      <c r="CC219">
        <v>0</v>
      </c>
      <c r="CD219">
        <v>493477.2</v>
      </c>
      <c r="CE219">
        <v>39185.599999999999</v>
      </c>
      <c r="CF219">
        <v>0</v>
      </c>
      <c r="CG219">
        <v>10723.9</v>
      </c>
      <c r="CH219">
        <v>0</v>
      </c>
      <c r="CI219">
        <v>568340.80000000005</v>
      </c>
      <c r="CJ219">
        <v>0</v>
      </c>
      <c r="CK219">
        <v>0</v>
      </c>
      <c r="CL219">
        <v>0</v>
      </c>
      <c r="CM219">
        <v>0</v>
      </c>
      <c r="CN219">
        <v>7038485</v>
      </c>
      <c r="CO219">
        <v>38252268</v>
      </c>
      <c r="CP219">
        <v>0</v>
      </c>
      <c r="CQ219">
        <v>999.4</v>
      </c>
      <c r="CR219">
        <v>11</v>
      </c>
      <c r="CS219">
        <v>0</v>
      </c>
      <c r="CT219">
        <v>3756.6</v>
      </c>
      <c r="CU219">
        <v>0</v>
      </c>
      <c r="CV219">
        <v>0</v>
      </c>
      <c r="CW219">
        <v>344.2</v>
      </c>
      <c r="CX219">
        <v>338.5</v>
      </c>
      <c r="CY219">
        <v>0</v>
      </c>
      <c r="CZ219">
        <v>1432.3</v>
      </c>
      <c r="DA219">
        <v>0</v>
      </c>
      <c r="DB219">
        <v>280.89999999999998</v>
      </c>
      <c r="DC219">
        <v>0</v>
      </c>
      <c r="DD219">
        <v>5</v>
      </c>
      <c r="DE219">
        <v>0</v>
      </c>
      <c r="DF219">
        <v>0</v>
      </c>
      <c r="DG219">
        <v>3655.8</v>
      </c>
      <c r="DH219">
        <v>0</v>
      </c>
      <c r="DI219">
        <v>12777.3</v>
      </c>
      <c r="DJ219">
        <v>3407.8</v>
      </c>
      <c r="DK219">
        <v>0</v>
      </c>
      <c r="DL219">
        <v>0</v>
      </c>
      <c r="DM219">
        <v>0</v>
      </c>
      <c r="DN219">
        <v>0</v>
      </c>
      <c r="DO219">
        <v>0</v>
      </c>
      <c r="DP219">
        <v>0</v>
      </c>
      <c r="DQ219">
        <v>0</v>
      </c>
    </row>
    <row r="220" spans="1:121" hidden="1">
      <c r="A220" t="s">
        <v>561</v>
      </c>
      <c r="B220">
        <v>2040</v>
      </c>
      <c r="C220">
        <v>40417564</v>
      </c>
      <c r="D220">
        <v>1531038.1</v>
      </c>
      <c r="E220">
        <v>0</v>
      </c>
      <c r="F220">
        <v>910460.2</v>
      </c>
      <c r="G220">
        <v>42859060.5</v>
      </c>
      <c r="H220">
        <v>38964666.399999999</v>
      </c>
      <c r="I220">
        <v>-17799091.699999999</v>
      </c>
      <c r="J220" s="156">
        <v>35843124</v>
      </c>
      <c r="K220" s="168">
        <v>56399916</v>
      </c>
      <c r="L220">
        <v>3.5900000000000001E-2</v>
      </c>
      <c r="M220">
        <v>5.3900000000000003E-2</v>
      </c>
      <c r="N220">
        <v>0.16</v>
      </c>
      <c r="O220">
        <v>84770.92</v>
      </c>
      <c r="P220">
        <v>10467.299999999999</v>
      </c>
      <c r="Q220">
        <v>0.98</v>
      </c>
      <c r="R220">
        <v>0.97</v>
      </c>
      <c r="S220">
        <v>15.7</v>
      </c>
      <c r="T220">
        <v>1.8</v>
      </c>
      <c r="U220">
        <v>0.26</v>
      </c>
      <c r="V220">
        <v>0.5</v>
      </c>
      <c r="W220">
        <v>34.5</v>
      </c>
      <c r="X220">
        <v>0.01</v>
      </c>
      <c r="Y220">
        <v>15.8</v>
      </c>
      <c r="Z220">
        <v>1.5</v>
      </c>
      <c r="AA220">
        <v>17.3</v>
      </c>
      <c r="AB220">
        <v>27.5</v>
      </c>
      <c r="AC220">
        <v>3.1</v>
      </c>
      <c r="AD220">
        <v>0.45</v>
      </c>
      <c r="AE220">
        <v>0.9</v>
      </c>
      <c r="AF220">
        <v>61.2</v>
      </c>
      <c r="AG220">
        <v>0.01</v>
      </c>
      <c r="AH220">
        <v>27.7</v>
      </c>
      <c r="AI220">
        <v>2.7</v>
      </c>
      <c r="AJ220">
        <v>30.4</v>
      </c>
      <c r="AK220">
        <v>157</v>
      </c>
      <c r="AL220">
        <v>9.3000000000000007</v>
      </c>
      <c r="AM220">
        <v>1.28</v>
      </c>
      <c r="AN220">
        <v>13.7</v>
      </c>
      <c r="AO220">
        <v>618.4</v>
      </c>
      <c r="AP220">
        <v>0.1</v>
      </c>
      <c r="AQ220">
        <v>157.69999999999999</v>
      </c>
      <c r="AR220">
        <v>32.200000000000003</v>
      </c>
      <c r="AS220">
        <v>189.9</v>
      </c>
      <c r="AT220">
        <v>330.5</v>
      </c>
      <c r="AU220">
        <v>28</v>
      </c>
      <c r="AV220">
        <v>4.01</v>
      </c>
      <c r="AW220">
        <v>20</v>
      </c>
      <c r="AX220">
        <v>1018.6</v>
      </c>
      <c r="AY220">
        <v>0.18</v>
      </c>
      <c r="AZ220">
        <v>332.4</v>
      </c>
      <c r="BA220">
        <v>50.4</v>
      </c>
      <c r="BB220">
        <v>382.8</v>
      </c>
      <c r="BC220">
        <v>959657.4</v>
      </c>
      <c r="BD220">
        <v>109.9</v>
      </c>
      <c r="BE220">
        <v>16</v>
      </c>
      <c r="BF220">
        <v>30785.3</v>
      </c>
      <c r="BG220">
        <v>2114</v>
      </c>
      <c r="BH220">
        <v>0.5</v>
      </c>
      <c r="BI220">
        <v>967291.5</v>
      </c>
      <c r="BJ220">
        <v>93913</v>
      </c>
      <c r="BK220">
        <v>1061204.3999999999</v>
      </c>
      <c r="BL220">
        <v>0</v>
      </c>
      <c r="BM220">
        <v>10.01</v>
      </c>
      <c r="BN220">
        <v>13.81</v>
      </c>
      <c r="BO220">
        <v>0</v>
      </c>
      <c r="BP220">
        <v>23.83</v>
      </c>
      <c r="BQ220">
        <v>10.89</v>
      </c>
      <c r="BR220">
        <v>15.24</v>
      </c>
      <c r="BS220">
        <v>0</v>
      </c>
      <c r="BT220">
        <v>26.13</v>
      </c>
      <c r="BU220">
        <v>63440776</v>
      </c>
      <c r="BV220">
        <v>60658150</v>
      </c>
      <c r="BW220">
        <v>1300314.3999999999</v>
      </c>
      <c r="BX220">
        <v>22897.4</v>
      </c>
      <c r="BY220">
        <v>0</v>
      </c>
      <c r="BZ220">
        <v>0</v>
      </c>
      <c r="CA220">
        <v>962998</v>
      </c>
      <c r="CB220">
        <v>0</v>
      </c>
      <c r="CC220">
        <v>0</v>
      </c>
      <c r="CD220">
        <v>622197.80000000005</v>
      </c>
      <c r="CE220">
        <v>13120.6</v>
      </c>
      <c r="CF220">
        <v>0</v>
      </c>
      <c r="CG220">
        <v>983.5</v>
      </c>
      <c r="CH220">
        <v>0</v>
      </c>
      <c r="CI220">
        <v>482311.4</v>
      </c>
      <c r="CJ220">
        <v>0</v>
      </c>
      <c r="CK220">
        <v>0</v>
      </c>
      <c r="CL220">
        <v>0</v>
      </c>
      <c r="CM220">
        <v>0</v>
      </c>
      <c r="CN220">
        <v>9304506</v>
      </c>
      <c r="CO220">
        <v>50731450</v>
      </c>
      <c r="CP220">
        <v>0</v>
      </c>
      <c r="CQ220">
        <v>998.9</v>
      </c>
      <c r="CR220">
        <v>11</v>
      </c>
      <c r="CS220">
        <v>0</v>
      </c>
      <c r="CT220">
        <v>3417.5</v>
      </c>
      <c r="CU220">
        <v>0</v>
      </c>
      <c r="CV220">
        <v>0</v>
      </c>
      <c r="CW220">
        <v>475.7</v>
      </c>
      <c r="CX220">
        <v>338.5</v>
      </c>
      <c r="CY220">
        <v>0</v>
      </c>
      <c r="CZ220">
        <v>1424.1</v>
      </c>
      <c r="DA220">
        <v>0</v>
      </c>
      <c r="DB220">
        <v>280.89999999999998</v>
      </c>
      <c r="DC220">
        <v>0</v>
      </c>
      <c r="DD220">
        <v>5</v>
      </c>
      <c r="DE220">
        <v>0</v>
      </c>
      <c r="DF220">
        <v>0</v>
      </c>
      <c r="DG220">
        <v>4993.6000000000004</v>
      </c>
      <c r="DH220">
        <v>0</v>
      </c>
      <c r="DI220">
        <v>18165</v>
      </c>
      <c r="DJ220">
        <v>3406.9</v>
      </c>
      <c r="DK220">
        <v>0</v>
      </c>
      <c r="DL220">
        <v>0</v>
      </c>
      <c r="DM220">
        <v>0</v>
      </c>
      <c r="DN220">
        <v>0</v>
      </c>
      <c r="DO220">
        <v>0</v>
      </c>
      <c r="DP220">
        <v>0</v>
      </c>
      <c r="DQ220">
        <v>0</v>
      </c>
    </row>
    <row r="221" spans="1:121" hidden="1">
      <c r="A221" t="s">
        <v>561</v>
      </c>
      <c r="B221">
        <v>2045</v>
      </c>
      <c r="C221">
        <v>42761036</v>
      </c>
      <c r="D221">
        <v>1691140.8</v>
      </c>
      <c r="E221">
        <v>0</v>
      </c>
      <c r="F221">
        <v>872618.8</v>
      </c>
      <c r="G221">
        <v>45324797.600000001</v>
      </c>
      <c r="H221">
        <v>41223894.700000003</v>
      </c>
      <c r="I221">
        <v>-14702332.6</v>
      </c>
      <c r="J221" s="156">
        <v>36749276</v>
      </c>
      <c r="K221" s="168">
        <v>54377164</v>
      </c>
      <c r="L221">
        <v>3.5900000000000001E-2</v>
      </c>
      <c r="M221">
        <v>5.3900000000000003E-2</v>
      </c>
      <c r="N221">
        <v>0.16</v>
      </c>
      <c r="O221">
        <v>86359.29</v>
      </c>
      <c r="P221">
        <v>11206.3</v>
      </c>
      <c r="Q221">
        <v>0.98</v>
      </c>
      <c r="R221">
        <v>0.98</v>
      </c>
      <c r="S221">
        <v>16.8</v>
      </c>
      <c r="T221">
        <v>1.9</v>
      </c>
      <c r="U221">
        <v>0.28000000000000003</v>
      </c>
      <c r="V221">
        <v>0.5</v>
      </c>
      <c r="W221">
        <v>37.1</v>
      </c>
      <c r="X221">
        <v>0.01</v>
      </c>
      <c r="Y221">
        <v>16.899999999999999</v>
      </c>
      <c r="Z221">
        <v>1.6</v>
      </c>
      <c r="AA221">
        <v>18.5</v>
      </c>
      <c r="AB221">
        <v>22.2</v>
      </c>
      <c r="AC221">
        <v>2.5</v>
      </c>
      <c r="AD221">
        <v>0.36</v>
      </c>
      <c r="AE221">
        <v>0.7</v>
      </c>
      <c r="AF221">
        <v>49.6</v>
      </c>
      <c r="AG221">
        <v>0.01</v>
      </c>
      <c r="AH221">
        <v>22.3</v>
      </c>
      <c r="AI221">
        <v>2.2000000000000002</v>
      </c>
      <c r="AJ221">
        <v>24.5</v>
      </c>
      <c r="AK221">
        <v>160.5</v>
      </c>
      <c r="AL221">
        <v>8.4</v>
      </c>
      <c r="AM221">
        <v>1.1299999999999999</v>
      </c>
      <c r="AN221">
        <v>15.3</v>
      </c>
      <c r="AO221">
        <v>671.3</v>
      </c>
      <c r="AP221">
        <v>0.1</v>
      </c>
      <c r="AQ221">
        <v>161.1</v>
      </c>
      <c r="AR221">
        <v>35.299999999999997</v>
      </c>
      <c r="AS221">
        <v>196.4</v>
      </c>
      <c r="AT221">
        <v>295.5</v>
      </c>
      <c r="AU221">
        <v>23.8</v>
      </c>
      <c r="AV221">
        <v>3.39</v>
      </c>
      <c r="AW221">
        <v>19.100000000000001</v>
      </c>
      <c r="AX221">
        <v>955</v>
      </c>
      <c r="AY221">
        <v>0.16</v>
      </c>
      <c r="AZ221">
        <v>297.2</v>
      </c>
      <c r="BA221">
        <v>47.6</v>
      </c>
      <c r="BB221">
        <v>344.7</v>
      </c>
      <c r="BC221">
        <v>1021296.8</v>
      </c>
      <c r="BD221">
        <v>116.6</v>
      </c>
      <c r="BE221">
        <v>17</v>
      </c>
      <c r="BF221">
        <v>32975.699999999997</v>
      </c>
      <c r="BG221">
        <v>2259</v>
      </c>
      <c r="BH221">
        <v>0.5</v>
      </c>
      <c r="BI221">
        <v>1029400.1</v>
      </c>
      <c r="BJ221">
        <v>100432.8</v>
      </c>
      <c r="BK221">
        <v>1129833</v>
      </c>
      <c r="BL221">
        <v>0</v>
      </c>
      <c r="BM221">
        <v>9.15</v>
      </c>
      <c r="BN221">
        <v>13.94</v>
      </c>
      <c r="BO221">
        <v>0</v>
      </c>
      <c r="BP221">
        <v>23.09</v>
      </c>
      <c r="BQ221">
        <v>9.92</v>
      </c>
      <c r="BR221">
        <v>15.39</v>
      </c>
      <c r="BS221">
        <v>0</v>
      </c>
      <c r="BT221">
        <v>25.31</v>
      </c>
      <c r="BU221">
        <v>62965256</v>
      </c>
      <c r="BV221">
        <v>60027130</v>
      </c>
      <c r="BW221">
        <v>1443146.4</v>
      </c>
      <c r="BX221">
        <v>22635</v>
      </c>
      <c r="BY221">
        <v>0</v>
      </c>
      <c r="BZ221">
        <v>0</v>
      </c>
      <c r="CA221">
        <v>1023463.3</v>
      </c>
      <c r="CB221">
        <v>0</v>
      </c>
      <c r="CC221">
        <v>0</v>
      </c>
      <c r="CD221">
        <v>792477.8</v>
      </c>
      <c r="CE221">
        <v>18591.8</v>
      </c>
      <c r="CF221">
        <v>0</v>
      </c>
      <c r="CG221">
        <v>2492.6</v>
      </c>
      <c r="CH221">
        <v>0</v>
      </c>
      <c r="CI221">
        <v>427796.7</v>
      </c>
      <c r="CJ221">
        <v>0</v>
      </c>
      <c r="CK221">
        <v>0</v>
      </c>
      <c r="CL221">
        <v>0</v>
      </c>
      <c r="CM221">
        <v>0</v>
      </c>
      <c r="CN221">
        <v>10086076</v>
      </c>
      <c r="CO221">
        <v>49148576</v>
      </c>
      <c r="CP221">
        <v>0</v>
      </c>
      <c r="CQ221">
        <v>1064.2</v>
      </c>
      <c r="CR221">
        <v>11</v>
      </c>
      <c r="CS221">
        <v>0</v>
      </c>
      <c r="CT221">
        <v>3119.3</v>
      </c>
      <c r="CU221">
        <v>0</v>
      </c>
      <c r="CV221">
        <v>0</v>
      </c>
      <c r="CW221">
        <v>614.4</v>
      </c>
      <c r="CX221">
        <v>338.5</v>
      </c>
      <c r="CY221">
        <v>0</v>
      </c>
      <c r="CZ221">
        <v>1418.9</v>
      </c>
      <c r="DA221">
        <v>0</v>
      </c>
      <c r="DB221">
        <v>280.89999999999998</v>
      </c>
      <c r="DC221">
        <v>0</v>
      </c>
      <c r="DD221">
        <v>5</v>
      </c>
      <c r="DE221">
        <v>0</v>
      </c>
      <c r="DF221">
        <v>0</v>
      </c>
      <c r="DG221">
        <v>5591.8</v>
      </c>
      <c r="DH221">
        <v>0</v>
      </c>
      <c r="DI221">
        <v>18225</v>
      </c>
      <c r="DJ221">
        <v>3659.3</v>
      </c>
      <c r="DK221">
        <v>0</v>
      </c>
      <c r="DL221">
        <v>0</v>
      </c>
      <c r="DM221">
        <v>0</v>
      </c>
      <c r="DN221">
        <v>0</v>
      </c>
      <c r="DO221">
        <v>0</v>
      </c>
      <c r="DP221">
        <v>0</v>
      </c>
      <c r="DQ221">
        <v>0</v>
      </c>
    </row>
    <row r="222" spans="1:121" hidden="1">
      <c r="A222" t="s">
        <v>561</v>
      </c>
      <c r="B222">
        <v>2050</v>
      </c>
      <c r="C222">
        <v>44904230</v>
      </c>
      <c r="D222">
        <v>2517176.7999999998</v>
      </c>
      <c r="E222">
        <v>0</v>
      </c>
      <c r="F222">
        <v>866831.4</v>
      </c>
      <c r="G222">
        <v>48288239.600000001</v>
      </c>
      <c r="H222">
        <v>43290015.299999997</v>
      </c>
      <c r="I222">
        <v>-14778087.800000001</v>
      </c>
      <c r="J222" s="156">
        <v>35865428</v>
      </c>
      <c r="K222" s="168">
        <v>54194790</v>
      </c>
      <c r="L222">
        <v>3.5900000000000001E-2</v>
      </c>
      <c r="M222">
        <v>5.3900000000000003E-2</v>
      </c>
      <c r="N222">
        <v>0.16</v>
      </c>
      <c r="O222">
        <v>85732.83</v>
      </c>
      <c r="P222">
        <v>11806.1</v>
      </c>
      <c r="Q222">
        <v>0.99</v>
      </c>
      <c r="R222">
        <v>0.98</v>
      </c>
      <c r="S222">
        <v>14.8</v>
      </c>
      <c r="T222">
        <v>1.7</v>
      </c>
      <c r="U222">
        <v>0.24</v>
      </c>
      <c r="V222">
        <v>0.5</v>
      </c>
      <c r="W222">
        <v>32.9</v>
      </c>
      <c r="X222">
        <v>0.01</v>
      </c>
      <c r="Y222">
        <v>14.9</v>
      </c>
      <c r="Z222">
        <v>1.5</v>
      </c>
      <c r="AA222">
        <v>16.399999999999999</v>
      </c>
      <c r="AB222">
        <v>19.100000000000001</v>
      </c>
      <c r="AC222">
        <v>2.1</v>
      </c>
      <c r="AD222">
        <v>0.31</v>
      </c>
      <c r="AE222">
        <v>0.7</v>
      </c>
      <c r="AF222">
        <v>43.6</v>
      </c>
      <c r="AG222">
        <v>0.01</v>
      </c>
      <c r="AH222">
        <v>19.3</v>
      </c>
      <c r="AI222">
        <v>2</v>
      </c>
      <c r="AJ222">
        <v>21.2</v>
      </c>
      <c r="AK222">
        <v>163.69999999999999</v>
      </c>
      <c r="AL222">
        <v>7.9</v>
      </c>
      <c r="AM222">
        <v>1.05</v>
      </c>
      <c r="AN222">
        <v>16.7</v>
      </c>
      <c r="AO222">
        <v>706.9</v>
      </c>
      <c r="AP222">
        <v>0.11</v>
      </c>
      <c r="AQ222">
        <v>164.2</v>
      </c>
      <c r="AR222">
        <v>37.799999999999997</v>
      </c>
      <c r="AS222">
        <v>202</v>
      </c>
      <c r="AT222">
        <v>265.60000000000002</v>
      </c>
      <c r="AU222">
        <v>18.899999999999999</v>
      </c>
      <c r="AV222">
        <v>2.65</v>
      </c>
      <c r="AW222">
        <v>19.3</v>
      </c>
      <c r="AX222">
        <v>938.9</v>
      </c>
      <c r="AY222">
        <v>0.14000000000000001</v>
      </c>
      <c r="AZ222">
        <v>266.8</v>
      </c>
      <c r="BA222">
        <v>47.3</v>
      </c>
      <c r="BB222">
        <v>314.10000000000002</v>
      </c>
      <c r="BC222">
        <v>949580.1</v>
      </c>
      <c r="BD222">
        <v>107.9</v>
      </c>
      <c r="BE222">
        <v>15.7</v>
      </c>
      <c r="BF222">
        <v>31198.7</v>
      </c>
      <c r="BG222">
        <v>2118.4</v>
      </c>
      <c r="BH222">
        <v>0.5</v>
      </c>
      <c r="BI222">
        <v>957073.4</v>
      </c>
      <c r="BJ222">
        <v>94456.5</v>
      </c>
      <c r="BK222">
        <v>1051529.8999999999</v>
      </c>
      <c r="BL222">
        <v>0</v>
      </c>
      <c r="BM222">
        <v>8.74</v>
      </c>
      <c r="BN222">
        <v>13.36</v>
      </c>
      <c r="BO222">
        <v>0</v>
      </c>
      <c r="BP222">
        <v>22.1</v>
      </c>
      <c r="BQ222">
        <v>9.6</v>
      </c>
      <c r="BR222">
        <v>14.95</v>
      </c>
      <c r="BS222">
        <v>0</v>
      </c>
      <c r="BT222">
        <v>24.55</v>
      </c>
      <c r="BU222">
        <v>66620760</v>
      </c>
      <c r="BV222">
        <v>63066330</v>
      </c>
      <c r="BW222">
        <v>2147806</v>
      </c>
      <c r="BX222">
        <v>21296.799999999999</v>
      </c>
      <c r="BY222">
        <v>0</v>
      </c>
      <c r="BZ222">
        <v>0</v>
      </c>
      <c r="CA222">
        <v>945302.9</v>
      </c>
      <c r="CB222">
        <v>0</v>
      </c>
      <c r="CC222">
        <v>0</v>
      </c>
      <c r="CD222">
        <v>985845.5</v>
      </c>
      <c r="CE222">
        <v>30334.2</v>
      </c>
      <c r="CF222">
        <v>0</v>
      </c>
      <c r="CG222">
        <v>1730.1</v>
      </c>
      <c r="CH222">
        <v>0</v>
      </c>
      <c r="CI222">
        <v>407964.6</v>
      </c>
      <c r="CJ222">
        <v>0</v>
      </c>
      <c r="CK222">
        <v>0</v>
      </c>
      <c r="CL222">
        <v>0</v>
      </c>
      <c r="CM222">
        <v>0</v>
      </c>
      <c r="CN222">
        <v>14180675</v>
      </c>
      <c r="CO222">
        <v>47899810</v>
      </c>
      <c r="CP222">
        <v>0</v>
      </c>
      <c r="CQ222">
        <v>1366.6</v>
      </c>
      <c r="CR222">
        <v>11</v>
      </c>
      <c r="CS222">
        <v>0</v>
      </c>
      <c r="CT222">
        <v>3042.3</v>
      </c>
      <c r="CU222">
        <v>0</v>
      </c>
      <c r="CV222">
        <v>0</v>
      </c>
      <c r="CW222">
        <v>777.8</v>
      </c>
      <c r="CX222">
        <v>338.5</v>
      </c>
      <c r="CY222">
        <v>0</v>
      </c>
      <c r="CZ222">
        <v>1412.8</v>
      </c>
      <c r="DA222">
        <v>0</v>
      </c>
      <c r="DB222">
        <v>280.89999999999998</v>
      </c>
      <c r="DC222">
        <v>0</v>
      </c>
      <c r="DD222">
        <v>1.6</v>
      </c>
      <c r="DE222">
        <v>0</v>
      </c>
      <c r="DF222">
        <v>0</v>
      </c>
      <c r="DG222">
        <v>7913.6</v>
      </c>
      <c r="DH222">
        <v>0</v>
      </c>
      <c r="DI222">
        <v>17319.8</v>
      </c>
      <c r="DJ222">
        <v>5124.1000000000004</v>
      </c>
      <c r="DK222">
        <v>0</v>
      </c>
      <c r="DL222">
        <v>0</v>
      </c>
      <c r="DM222">
        <v>0</v>
      </c>
      <c r="DN222">
        <v>0</v>
      </c>
      <c r="DO222">
        <v>0</v>
      </c>
      <c r="DP222">
        <v>0</v>
      </c>
      <c r="DQ222">
        <v>0</v>
      </c>
    </row>
    <row r="223" spans="1:121" hidden="1">
      <c r="A223" t="s">
        <v>563</v>
      </c>
      <c r="B223">
        <v>2024</v>
      </c>
      <c r="C223">
        <v>10632490</v>
      </c>
      <c r="D223">
        <v>666.7</v>
      </c>
      <c r="E223">
        <v>0</v>
      </c>
      <c r="F223">
        <v>122907</v>
      </c>
      <c r="G223">
        <v>10756063.199999999</v>
      </c>
      <c r="H223">
        <v>10250169</v>
      </c>
      <c r="I223">
        <v>9398855.8000000007</v>
      </c>
      <c r="J223" s="156">
        <v>8778659</v>
      </c>
      <c r="K223" s="168">
        <v>13843795</v>
      </c>
      <c r="L223">
        <v>3.5900000000000001E-2</v>
      </c>
      <c r="M223">
        <v>5.3999999999999999E-2</v>
      </c>
      <c r="N223">
        <v>0.13500000000000001</v>
      </c>
      <c r="O223">
        <v>10056.75</v>
      </c>
      <c r="P223">
        <v>2359.9</v>
      </c>
      <c r="Q223">
        <v>0.91</v>
      </c>
      <c r="R223">
        <v>0.94</v>
      </c>
      <c r="S223">
        <v>52.6</v>
      </c>
      <c r="T223">
        <v>3.2</v>
      </c>
      <c r="U223">
        <v>0.43</v>
      </c>
      <c r="V223">
        <v>13.7</v>
      </c>
      <c r="W223">
        <v>224.9</v>
      </c>
      <c r="X223">
        <v>0.17</v>
      </c>
      <c r="Y223">
        <v>52.8</v>
      </c>
      <c r="Z223">
        <v>20.399999999999999</v>
      </c>
      <c r="AA223">
        <v>73.2</v>
      </c>
      <c r="AB223">
        <v>34</v>
      </c>
      <c r="AC223">
        <v>2</v>
      </c>
      <c r="AD223">
        <v>0.28000000000000003</v>
      </c>
      <c r="AE223">
        <v>9.6</v>
      </c>
      <c r="AF223">
        <v>147.5</v>
      </c>
      <c r="AG223">
        <v>0.12</v>
      </c>
      <c r="AH223">
        <v>34.1</v>
      </c>
      <c r="AI223">
        <v>14</v>
      </c>
      <c r="AJ223">
        <v>48.1</v>
      </c>
      <c r="AK223">
        <v>327</v>
      </c>
      <c r="AL223">
        <v>7.9</v>
      </c>
      <c r="AM223">
        <v>0.93</v>
      </c>
      <c r="AN223">
        <v>37.5</v>
      </c>
      <c r="AO223">
        <v>1620.3</v>
      </c>
      <c r="AP223">
        <v>0.17</v>
      </c>
      <c r="AQ223">
        <v>327.5</v>
      </c>
      <c r="AR223">
        <v>85.8</v>
      </c>
      <c r="AS223">
        <v>413.3</v>
      </c>
      <c r="AT223">
        <v>629.70000000000005</v>
      </c>
      <c r="AU223">
        <v>36.6</v>
      </c>
      <c r="AV223">
        <v>5.15</v>
      </c>
      <c r="AW223">
        <v>53.7</v>
      </c>
      <c r="AX223">
        <v>2381.1</v>
      </c>
      <c r="AY223">
        <v>0.38</v>
      </c>
      <c r="AZ223">
        <v>632.20000000000005</v>
      </c>
      <c r="BA223">
        <v>124.8</v>
      </c>
      <c r="BB223">
        <v>756.9</v>
      </c>
      <c r="BC223">
        <v>833450.2</v>
      </c>
      <c r="BD223">
        <v>50.1</v>
      </c>
      <c r="BE223">
        <v>6.9</v>
      </c>
      <c r="BF223">
        <v>215552.6</v>
      </c>
      <c r="BG223">
        <v>3560.1</v>
      </c>
      <c r="BH223">
        <v>2.7</v>
      </c>
      <c r="BI223">
        <v>836824.3</v>
      </c>
      <c r="BJ223">
        <v>322372.90000000002</v>
      </c>
      <c r="BK223">
        <v>1159197.2</v>
      </c>
      <c r="BL223">
        <v>0</v>
      </c>
      <c r="BM223">
        <v>31.57</v>
      </c>
      <c r="BN223">
        <v>2.0099999999999998</v>
      </c>
      <c r="BO223">
        <v>0</v>
      </c>
      <c r="BP223">
        <v>33.58</v>
      </c>
      <c r="BQ223">
        <v>33.42</v>
      </c>
      <c r="BR223">
        <v>2.17</v>
      </c>
      <c r="BS223">
        <v>0</v>
      </c>
      <c r="BT223">
        <v>35.590000000000003</v>
      </c>
      <c r="BU223">
        <v>15838658</v>
      </c>
      <c r="BV223">
        <v>1357207.5</v>
      </c>
      <c r="BW223">
        <v>565</v>
      </c>
      <c r="BX223">
        <v>1652261.2</v>
      </c>
      <c r="BY223">
        <v>0</v>
      </c>
      <c r="BZ223">
        <v>0</v>
      </c>
      <c r="CA223">
        <v>308564.2</v>
      </c>
      <c r="CB223">
        <v>0</v>
      </c>
      <c r="CC223">
        <v>0</v>
      </c>
      <c r="CD223">
        <v>270019.59999999998</v>
      </c>
      <c r="CE223">
        <v>1130901.5</v>
      </c>
      <c r="CF223">
        <v>0</v>
      </c>
      <c r="CG223">
        <v>0</v>
      </c>
      <c r="CH223">
        <v>0</v>
      </c>
      <c r="CI223">
        <v>1427982</v>
      </c>
      <c r="CJ223">
        <v>9961176</v>
      </c>
      <c r="CK223">
        <v>0</v>
      </c>
      <c r="CL223">
        <v>0</v>
      </c>
      <c r="CM223">
        <v>0</v>
      </c>
      <c r="CN223">
        <v>251195.5</v>
      </c>
      <c r="CO223">
        <v>835992.2</v>
      </c>
      <c r="CP223">
        <v>0</v>
      </c>
      <c r="CQ223">
        <v>0.8</v>
      </c>
      <c r="CR223">
        <v>233.1</v>
      </c>
      <c r="CS223">
        <v>0</v>
      </c>
      <c r="CT223">
        <v>438.5</v>
      </c>
      <c r="CU223">
        <v>0</v>
      </c>
      <c r="CV223">
        <v>0</v>
      </c>
      <c r="CW223">
        <v>202.2</v>
      </c>
      <c r="CX223">
        <v>1238.5</v>
      </c>
      <c r="CY223">
        <v>0</v>
      </c>
      <c r="CZ223">
        <v>0</v>
      </c>
      <c r="DA223">
        <v>0</v>
      </c>
      <c r="DB223">
        <v>506.5</v>
      </c>
      <c r="DC223">
        <v>1247.8</v>
      </c>
      <c r="DD223">
        <v>248.1</v>
      </c>
      <c r="DE223">
        <v>0</v>
      </c>
      <c r="DF223">
        <v>0</v>
      </c>
      <c r="DG223">
        <v>132.4</v>
      </c>
      <c r="DH223">
        <v>0</v>
      </c>
      <c r="DI223">
        <v>237.2</v>
      </c>
      <c r="DJ223">
        <v>1.6</v>
      </c>
      <c r="DK223">
        <v>0</v>
      </c>
      <c r="DL223">
        <v>0</v>
      </c>
      <c r="DM223">
        <v>0</v>
      </c>
      <c r="DN223">
        <v>0.2</v>
      </c>
      <c r="DO223">
        <v>0</v>
      </c>
      <c r="DP223">
        <v>0</v>
      </c>
      <c r="DQ223">
        <v>0</v>
      </c>
    </row>
    <row r="224" spans="1:121" hidden="1">
      <c r="A224" t="s">
        <v>563</v>
      </c>
      <c r="B224">
        <v>2026</v>
      </c>
      <c r="C224">
        <v>10754940</v>
      </c>
      <c r="D224">
        <v>629.5</v>
      </c>
      <c r="E224">
        <v>0</v>
      </c>
      <c r="F224">
        <v>110620.3</v>
      </c>
      <c r="G224">
        <v>10866190</v>
      </c>
      <c r="H224">
        <v>10368217.699999999</v>
      </c>
      <c r="I224">
        <v>9031274.6999999993</v>
      </c>
      <c r="J224" s="156">
        <v>7653205</v>
      </c>
      <c r="K224" s="168">
        <v>13173025</v>
      </c>
      <c r="L224">
        <v>3.5900000000000001E-2</v>
      </c>
      <c r="M224">
        <v>5.3999999999999999E-2</v>
      </c>
      <c r="N224">
        <v>0.13500000000000001</v>
      </c>
      <c r="O224">
        <v>40625.82</v>
      </c>
      <c r="P224">
        <v>2412</v>
      </c>
      <c r="Q224">
        <v>0.91</v>
      </c>
      <c r="R224">
        <v>0.94</v>
      </c>
      <c r="S224">
        <v>46.9</v>
      </c>
      <c r="T224">
        <v>1.9</v>
      </c>
      <c r="U224">
        <v>0.25</v>
      </c>
      <c r="V224">
        <v>13.7</v>
      </c>
      <c r="W224">
        <v>229.7</v>
      </c>
      <c r="X224">
        <v>0.16</v>
      </c>
      <c r="Y224">
        <v>47</v>
      </c>
      <c r="Z224">
        <v>20.6</v>
      </c>
      <c r="AA224">
        <v>67.599999999999994</v>
      </c>
      <c r="AB224">
        <v>32.5</v>
      </c>
      <c r="AC224">
        <v>1.3</v>
      </c>
      <c r="AD224">
        <v>0.17</v>
      </c>
      <c r="AE224">
        <v>10.1</v>
      </c>
      <c r="AF224">
        <v>161.4</v>
      </c>
      <c r="AG224">
        <v>0.12</v>
      </c>
      <c r="AH224">
        <v>32.6</v>
      </c>
      <c r="AI224">
        <v>14.9</v>
      </c>
      <c r="AJ224">
        <v>47.5</v>
      </c>
      <c r="AK224">
        <v>306.10000000000002</v>
      </c>
      <c r="AL224">
        <v>6.7</v>
      </c>
      <c r="AM224">
        <v>0.75</v>
      </c>
      <c r="AN224">
        <v>35.700000000000003</v>
      </c>
      <c r="AO224">
        <v>1546.5</v>
      </c>
      <c r="AP224">
        <v>0.15</v>
      </c>
      <c r="AQ224">
        <v>306.5</v>
      </c>
      <c r="AR224">
        <v>81.8</v>
      </c>
      <c r="AS224">
        <v>388.3</v>
      </c>
      <c r="AT224">
        <v>584.4</v>
      </c>
      <c r="AU224">
        <v>31.7</v>
      </c>
      <c r="AV224">
        <v>4.3899999999999997</v>
      </c>
      <c r="AW224">
        <v>51.5</v>
      </c>
      <c r="AX224">
        <v>2314.9</v>
      </c>
      <c r="AY224">
        <v>0.33</v>
      </c>
      <c r="AZ224">
        <v>586.5</v>
      </c>
      <c r="BA224">
        <v>120.6</v>
      </c>
      <c r="BB224">
        <v>707.1</v>
      </c>
      <c r="BC224">
        <v>769505.7</v>
      </c>
      <c r="BD224">
        <v>31.8</v>
      </c>
      <c r="BE224">
        <v>4.0999999999999996</v>
      </c>
      <c r="BF224">
        <v>223598.2</v>
      </c>
      <c r="BG224">
        <v>3767.6</v>
      </c>
      <c r="BH224">
        <v>2.6</v>
      </c>
      <c r="BI224">
        <v>771579</v>
      </c>
      <c r="BJ224">
        <v>336591.2</v>
      </c>
      <c r="BK224">
        <v>1108170.2</v>
      </c>
      <c r="BL224">
        <v>0</v>
      </c>
      <c r="BM224">
        <v>28.61</v>
      </c>
      <c r="BN224">
        <v>8.02</v>
      </c>
      <c r="BO224">
        <v>0</v>
      </c>
      <c r="BP224">
        <v>36.619999999999997</v>
      </c>
      <c r="BQ224">
        <v>30.28</v>
      </c>
      <c r="BR224">
        <v>8.64</v>
      </c>
      <c r="BS224">
        <v>0</v>
      </c>
      <c r="BT224">
        <v>38.92</v>
      </c>
      <c r="BU224">
        <v>16407003</v>
      </c>
      <c r="BV224">
        <v>1834915.4</v>
      </c>
      <c r="BW224">
        <v>523.79999999999995</v>
      </c>
      <c r="BX224">
        <v>1651939.4</v>
      </c>
      <c r="BY224">
        <v>0</v>
      </c>
      <c r="BZ224">
        <v>0</v>
      </c>
      <c r="CA224">
        <v>155105.4</v>
      </c>
      <c r="CB224">
        <v>0</v>
      </c>
      <c r="CC224">
        <v>0</v>
      </c>
      <c r="CD224">
        <v>350087.6</v>
      </c>
      <c r="CE224">
        <v>1402624.8</v>
      </c>
      <c r="CF224">
        <v>0</v>
      </c>
      <c r="CG224">
        <v>0</v>
      </c>
      <c r="CH224">
        <v>0</v>
      </c>
      <c r="CI224">
        <v>1426085.6</v>
      </c>
      <c r="CJ224">
        <v>9935809</v>
      </c>
      <c r="CK224">
        <v>0</v>
      </c>
      <c r="CL224">
        <v>0</v>
      </c>
      <c r="CM224">
        <v>0</v>
      </c>
      <c r="CN224">
        <v>247691</v>
      </c>
      <c r="CO224">
        <v>1237136.6000000001</v>
      </c>
      <c r="CP224">
        <v>0</v>
      </c>
      <c r="CQ224">
        <v>0.8</v>
      </c>
      <c r="CR224">
        <v>233.1</v>
      </c>
      <c r="CS224">
        <v>0</v>
      </c>
      <c r="CT224">
        <v>438.5</v>
      </c>
      <c r="CU224">
        <v>0</v>
      </c>
      <c r="CV224">
        <v>0</v>
      </c>
      <c r="CW224">
        <v>263.3</v>
      </c>
      <c r="CX224">
        <v>1238.5</v>
      </c>
      <c r="CY224">
        <v>0</v>
      </c>
      <c r="CZ224">
        <v>0</v>
      </c>
      <c r="DA224">
        <v>0</v>
      </c>
      <c r="DB224">
        <v>506.5</v>
      </c>
      <c r="DC224">
        <v>1247.8</v>
      </c>
      <c r="DD224">
        <v>248.1</v>
      </c>
      <c r="DE224">
        <v>0</v>
      </c>
      <c r="DF224">
        <v>0</v>
      </c>
      <c r="DG224">
        <v>132.4</v>
      </c>
      <c r="DH224">
        <v>0</v>
      </c>
      <c r="DI224">
        <v>330.7</v>
      </c>
      <c r="DJ224">
        <v>1.6</v>
      </c>
      <c r="DK224">
        <v>0</v>
      </c>
      <c r="DL224">
        <v>0</v>
      </c>
      <c r="DM224">
        <v>0</v>
      </c>
      <c r="DN224">
        <v>0.21</v>
      </c>
      <c r="DO224">
        <v>0</v>
      </c>
      <c r="DP224">
        <v>0</v>
      </c>
      <c r="DQ224">
        <v>0</v>
      </c>
    </row>
    <row r="225" spans="1:121" hidden="1">
      <c r="A225" t="s">
        <v>563</v>
      </c>
      <c r="B225">
        <v>2028</v>
      </c>
      <c r="C225">
        <v>10962781</v>
      </c>
      <c r="D225">
        <v>604.20000000000005</v>
      </c>
      <c r="E225">
        <v>0</v>
      </c>
      <c r="F225">
        <v>106049.3</v>
      </c>
      <c r="G225">
        <v>11069434.300000001</v>
      </c>
      <c r="H225">
        <v>10568587.4</v>
      </c>
      <c r="I225">
        <v>8200040.7000000002</v>
      </c>
      <c r="J225" s="156">
        <v>6965741</v>
      </c>
      <c r="K225" s="168">
        <v>13109813</v>
      </c>
      <c r="L225">
        <v>3.5900000000000001E-2</v>
      </c>
      <c r="M225">
        <v>5.3999999999999999E-2</v>
      </c>
      <c r="N225">
        <v>0.13500000000000001</v>
      </c>
      <c r="O225">
        <v>47921.08</v>
      </c>
      <c r="P225">
        <v>2501.4</v>
      </c>
      <c r="Q225">
        <v>0.92</v>
      </c>
      <c r="R225">
        <v>0.94</v>
      </c>
      <c r="S225">
        <v>35.299999999999997</v>
      </c>
      <c r="T225">
        <v>0.7</v>
      </c>
      <c r="U225">
        <v>7.0000000000000007E-2</v>
      </c>
      <c r="V225">
        <v>12.8</v>
      </c>
      <c r="W225">
        <v>201.3</v>
      </c>
      <c r="X225">
        <v>0.15</v>
      </c>
      <c r="Y225">
        <v>35.4</v>
      </c>
      <c r="Z225">
        <v>18.8</v>
      </c>
      <c r="AA225">
        <v>54.2</v>
      </c>
      <c r="AB225">
        <v>26.6</v>
      </c>
      <c r="AC225">
        <v>0.5</v>
      </c>
      <c r="AD225">
        <v>0.05</v>
      </c>
      <c r="AE225">
        <v>9.9</v>
      </c>
      <c r="AF225">
        <v>152</v>
      </c>
      <c r="AG225">
        <v>0.11</v>
      </c>
      <c r="AH225">
        <v>26.7</v>
      </c>
      <c r="AI225">
        <v>14.4</v>
      </c>
      <c r="AJ225">
        <v>41.1</v>
      </c>
      <c r="AK225">
        <v>303.3</v>
      </c>
      <c r="AL225">
        <v>5.9</v>
      </c>
      <c r="AM225">
        <v>0.62</v>
      </c>
      <c r="AN225">
        <v>35.799999999999997</v>
      </c>
      <c r="AO225">
        <v>1567.5</v>
      </c>
      <c r="AP225">
        <v>0.14000000000000001</v>
      </c>
      <c r="AQ225">
        <v>303.60000000000002</v>
      </c>
      <c r="AR225">
        <v>82.6</v>
      </c>
      <c r="AS225">
        <v>386.2</v>
      </c>
      <c r="AT225">
        <v>527</v>
      </c>
      <c r="AU225">
        <v>25.2</v>
      </c>
      <c r="AV225">
        <v>3.44</v>
      </c>
      <c r="AW225">
        <v>49.8</v>
      </c>
      <c r="AX225">
        <v>2191.4</v>
      </c>
      <c r="AY225">
        <v>0.3</v>
      </c>
      <c r="AZ225">
        <v>528.70000000000005</v>
      </c>
      <c r="BA225">
        <v>115.2</v>
      </c>
      <c r="BB225">
        <v>643.9</v>
      </c>
      <c r="BC225">
        <v>609323.19999999995</v>
      </c>
      <c r="BD225">
        <v>11.7</v>
      </c>
      <c r="BE225">
        <v>1.2</v>
      </c>
      <c r="BF225">
        <v>219061</v>
      </c>
      <c r="BG225">
        <v>3469.1</v>
      </c>
      <c r="BH225">
        <v>2.5</v>
      </c>
      <c r="BI225">
        <v>609994</v>
      </c>
      <c r="BJ225">
        <v>323133.09999999998</v>
      </c>
      <c r="BK225">
        <v>933127.1</v>
      </c>
      <c r="BL225">
        <v>0</v>
      </c>
      <c r="BM225">
        <v>24.37</v>
      </c>
      <c r="BN225">
        <v>9.39</v>
      </c>
      <c r="BO225">
        <v>0</v>
      </c>
      <c r="BP225">
        <v>33.75</v>
      </c>
      <c r="BQ225">
        <v>25.8</v>
      </c>
      <c r="BR225">
        <v>10.11</v>
      </c>
      <c r="BS225">
        <v>0</v>
      </c>
      <c r="BT225">
        <v>35.909999999999997</v>
      </c>
      <c r="BU225">
        <v>17243018</v>
      </c>
      <c r="BV225">
        <v>2869393.8</v>
      </c>
      <c r="BW225">
        <v>503.4</v>
      </c>
      <c r="BX225">
        <v>1646281.1</v>
      </c>
      <c r="BY225">
        <v>0</v>
      </c>
      <c r="BZ225">
        <v>0</v>
      </c>
      <c r="CA225">
        <v>1853.7</v>
      </c>
      <c r="CB225">
        <v>0</v>
      </c>
      <c r="CC225">
        <v>0</v>
      </c>
      <c r="CD225">
        <v>442930.6</v>
      </c>
      <c r="CE225">
        <v>1443547.5</v>
      </c>
      <c r="CF225">
        <v>0</v>
      </c>
      <c r="CG225">
        <v>0</v>
      </c>
      <c r="CH225">
        <v>0</v>
      </c>
      <c r="CI225">
        <v>1416109</v>
      </c>
      <c r="CJ225">
        <v>9865329</v>
      </c>
      <c r="CK225">
        <v>0</v>
      </c>
      <c r="CL225">
        <v>0</v>
      </c>
      <c r="CM225">
        <v>0</v>
      </c>
      <c r="CN225">
        <v>243864.3</v>
      </c>
      <c r="CO225">
        <v>2182598.7999999998</v>
      </c>
      <c r="CP225">
        <v>0</v>
      </c>
      <c r="CQ225">
        <v>0.8</v>
      </c>
      <c r="CR225">
        <v>233.1</v>
      </c>
      <c r="CS225">
        <v>0</v>
      </c>
      <c r="CT225">
        <v>330.5</v>
      </c>
      <c r="CU225">
        <v>0</v>
      </c>
      <c r="CV225">
        <v>0</v>
      </c>
      <c r="CW225">
        <v>335</v>
      </c>
      <c r="CX225">
        <v>1238.5</v>
      </c>
      <c r="CY225">
        <v>0</v>
      </c>
      <c r="CZ225">
        <v>0</v>
      </c>
      <c r="DA225">
        <v>0</v>
      </c>
      <c r="DB225">
        <v>506.5</v>
      </c>
      <c r="DC225">
        <v>1247.8</v>
      </c>
      <c r="DD225">
        <v>248.1</v>
      </c>
      <c r="DE225">
        <v>0</v>
      </c>
      <c r="DF225">
        <v>0</v>
      </c>
      <c r="DG225">
        <v>132.4</v>
      </c>
      <c r="DH225">
        <v>0</v>
      </c>
      <c r="DI225">
        <v>573.5</v>
      </c>
      <c r="DJ225">
        <v>1.6</v>
      </c>
      <c r="DK225">
        <v>0</v>
      </c>
      <c r="DL225">
        <v>0</v>
      </c>
      <c r="DM225">
        <v>0</v>
      </c>
      <c r="DN225">
        <v>0.21</v>
      </c>
      <c r="DO225">
        <v>0</v>
      </c>
      <c r="DP225">
        <v>0</v>
      </c>
      <c r="DQ225">
        <v>0</v>
      </c>
    </row>
    <row r="226" spans="1:121" hidden="1">
      <c r="A226" t="s">
        <v>563</v>
      </c>
      <c r="B226">
        <v>2030</v>
      </c>
      <c r="C226">
        <v>11234388</v>
      </c>
      <c r="D226">
        <v>567.70000000000005</v>
      </c>
      <c r="E226">
        <v>0</v>
      </c>
      <c r="F226">
        <v>67725.2</v>
      </c>
      <c r="G226">
        <v>11302680.800000001</v>
      </c>
      <c r="H226">
        <v>10830432.199999999</v>
      </c>
      <c r="I226">
        <v>5246893.9000000004</v>
      </c>
      <c r="J226" s="156">
        <v>3164454.5</v>
      </c>
      <c r="K226" s="168">
        <v>11473400</v>
      </c>
      <c r="L226">
        <v>3.5900000000000001E-2</v>
      </c>
      <c r="M226">
        <v>5.3999999999999999E-2</v>
      </c>
      <c r="N226">
        <v>0.13500000000000001</v>
      </c>
      <c r="O226">
        <v>68501.87</v>
      </c>
      <c r="P226">
        <v>2620.6999999999998</v>
      </c>
      <c r="Q226">
        <v>0.94</v>
      </c>
      <c r="R226">
        <v>0.95</v>
      </c>
      <c r="S226">
        <v>23.8</v>
      </c>
      <c r="T226">
        <v>0.4</v>
      </c>
      <c r="U226">
        <v>0.04</v>
      </c>
      <c r="V226">
        <v>9.6999999999999993</v>
      </c>
      <c r="W226">
        <v>138.6</v>
      </c>
      <c r="X226">
        <v>0.12</v>
      </c>
      <c r="Y226">
        <v>23.9</v>
      </c>
      <c r="Z226">
        <v>13.8</v>
      </c>
      <c r="AA226">
        <v>37.700000000000003</v>
      </c>
      <c r="AB226">
        <v>22.7</v>
      </c>
      <c r="AC226">
        <v>0.4</v>
      </c>
      <c r="AD226">
        <v>0.04</v>
      </c>
      <c r="AE226">
        <v>9.1</v>
      </c>
      <c r="AF226">
        <v>131.9</v>
      </c>
      <c r="AG226">
        <v>0.11</v>
      </c>
      <c r="AH226">
        <v>22.8</v>
      </c>
      <c r="AI226">
        <v>13</v>
      </c>
      <c r="AJ226">
        <v>35.799999999999997</v>
      </c>
      <c r="AK226">
        <v>309</v>
      </c>
      <c r="AL226">
        <v>6.1</v>
      </c>
      <c r="AM226">
        <v>0.65</v>
      </c>
      <c r="AN226">
        <v>36.5</v>
      </c>
      <c r="AO226">
        <v>1591.3</v>
      </c>
      <c r="AP226">
        <v>0.15</v>
      </c>
      <c r="AQ226">
        <v>309.3</v>
      </c>
      <c r="AR226">
        <v>83.9</v>
      </c>
      <c r="AS226">
        <v>393.3</v>
      </c>
      <c r="AT226">
        <v>494</v>
      </c>
      <c r="AU226">
        <v>22.6</v>
      </c>
      <c r="AV226">
        <v>3.05</v>
      </c>
      <c r="AW226">
        <v>47.4</v>
      </c>
      <c r="AX226">
        <v>2112</v>
      </c>
      <c r="AY226">
        <v>0.27</v>
      </c>
      <c r="AZ226">
        <v>495.5</v>
      </c>
      <c r="BA226">
        <v>110.4</v>
      </c>
      <c r="BB226">
        <v>605.9</v>
      </c>
      <c r="BC226">
        <v>468774.40000000002</v>
      </c>
      <c r="BD226">
        <v>8.8000000000000007</v>
      </c>
      <c r="BE226">
        <v>0.9</v>
      </c>
      <c r="BF226">
        <v>189372.7</v>
      </c>
      <c r="BG226">
        <v>2724</v>
      </c>
      <c r="BH226">
        <v>2.4</v>
      </c>
      <c r="BI226">
        <v>469278.9</v>
      </c>
      <c r="BJ226">
        <v>271202.8</v>
      </c>
      <c r="BK226">
        <v>740481.7</v>
      </c>
      <c r="BL226">
        <v>0</v>
      </c>
      <c r="BM226">
        <v>23.71</v>
      </c>
      <c r="BN226">
        <v>13.5</v>
      </c>
      <c r="BO226">
        <v>0</v>
      </c>
      <c r="BP226">
        <v>37.200000000000003</v>
      </c>
      <c r="BQ226">
        <v>25.1</v>
      </c>
      <c r="BR226">
        <v>14.51</v>
      </c>
      <c r="BS226">
        <v>0</v>
      </c>
      <c r="BT226">
        <v>39.61</v>
      </c>
      <c r="BU226">
        <v>19669570</v>
      </c>
      <c r="BV226">
        <v>6055787</v>
      </c>
      <c r="BW226">
        <v>470</v>
      </c>
      <c r="BX226">
        <v>1316850</v>
      </c>
      <c r="BY226">
        <v>0</v>
      </c>
      <c r="BZ226">
        <v>0</v>
      </c>
      <c r="CA226">
        <v>0</v>
      </c>
      <c r="CB226">
        <v>0</v>
      </c>
      <c r="CC226">
        <v>0</v>
      </c>
      <c r="CD226">
        <v>566379.30000000005</v>
      </c>
      <c r="CE226">
        <v>1113299.5</v>
      </c>
      <c r="CF226">
        <v>0</v>
      </c>
      <c r="CG226">
        <v>0</v>
      </c>
      <c r="CH226">
        <v>0</v>
      </c>
      <c r="CI226">
        <v>1398922.1</v>
      </c>
      <c r="CJ226">
        <v>9784241</v>
      </c>
      <c r="CK226">
        <v>0</v>
      </c>
      <c r="CL226">
        <v>0</v>
      </c>
      <c r="CM226">
        <v>0</v>
      </c>
      <c r="CN226">
        <v>304827.8</v>
      </c>
      <c r="CO226">
        <v>5184580</v>
      </c>
      <c r="CP226">
        <v>0</v>
      </c>
      <c r="CQ226">
        <v>0.8</v>
      </c>
      <c r="CR226">
        <v>190</v>
      </c>
      <c r="CS226">
        <v>0</v>
      </c>
      <c r="CT226">
        <v>252.5</v>
      </c>
      <c r="CU226">
        <v>0</v>
      </c>
      <c r="CV226">
        <v>0</v>
      </c>
      <c r="CW226">
        <v>429.3</v>
      </c>
      <c r="CX226">
        <v>1238.5</v>
      </c>
      <c r="CY226">
        <v>0</v>
      </c>
      <c r="CZ226">
        <v>0</v>
      </c>
      <c r="DA226">
        <v>0</v>
      </c>
      <c r="DB226">
        <v>506.5</v>
      </c>
      <c r="DC226">
        <v>1247.8</v>
      </c>
      <c r="DD226">
        <v>165.9</v>
      </c>
      <c r="DE226">
        <v>0</v>
      </c>
      <c r="DF226">
        <v>0</v>
      </c>
      <c r="DG226">
        <v>163.4</v>
      </c>
      <c r="DH226">
        <v>0</v>
      </c>
      <c r="DI226">
        <v>1365.9</v>
      </c>
      <c r="DJ226">
        <v>1.6</v>
      </c>
      <c r="DK226">
        <v>0</v>
      </c>
      <c r="DL226">
        <v>0</v>
      </c>
      <c r="DM226">
        <v>0</v>
      </c>
      <c r="DN226">
        <v>0.21</v>
      </c>
      <c r="DO226">
        <v>0</v>
      </c>
      <c r="DP226">
        <v>0</v>
      </c>
      <c r="DQ226">
        <v>0</v>
      </c>
    </row>
    <row r="227" spans="1:121" hidden="1">
      <c r="A227" t="s">
        <v>563</v>
      </c>
      <c r="B227">
        <v>2035</v>
      </c>
      <c r="C227">
        <v>12009599</v>
      </c>
      <c r="D227">
        <v>662.5</v>
      </c>
      <c r="E227">
        <v>0</v>
      </c>
      <c r="F227">
        <v>75399.199999999997</v>
      </c>
      <c r="G227">
        <v>12085660.9</v>
      </c>
      <c r="H227">
        <v>11577779.9</v>
      </c>
      <c r="I227">
        <v>5957290.2000000002</v>
      </c>
      <c r="J227" s="156">
        <v>3676376</v>
      </c>
      <c r="K227" s="168">
        <v>10195998</v>
      </c>
      <c r="L227">
        <v>3.5900000000000001E-2</v>
      </c>
      <c r="M227">
        <v>5.3999999999999999E-2</v>
      </c>
      <c r="N227">
        <v>0.13500000000000001</v>
      </c>
      <c r="O227">
        <v>94690.51</v>
      </c>
      <c r="P227">
        <v>2961.7</v>
      </c>
      <c r="Q227">
        <v>0.96</v>
      </c>
      <c r="R227">
        <v>0.96</v>
      </c>
      <c r="S227">
        <v>18.899999999999999</v>
      </c>
      <c r="T227">
        <v>0.4</v>
      </c>
      <c r="U227">
        <v>0.04</v>
      </c>
      <c r="V227">
        <v>8.1</v>
      </c>
      <c r="W227">
        <v>111.5</v>
      </c>
      <c r="X227">
        <v>0.12</v>
      </c>
      <c r="Y227">
        <v>18.899999999999999</v>
      </c>
      <c r="Z227">
        <v>11.5</v>
      </c>
      <c r="AA227">
        <v>30.4</v>
      </c>
      <c r="AB227">
        <v>18.100000000000001</v>
      </c>
      <c r="AC227">
        <v>0.4</v>
      </c>
      <c r="AD227">
        <v>0.04</v>
      </c>
      <c r="AE227">
        <v>7.4</v>
      </c>
      <c r="AF227">
        <v>105.7</v>
      </c>
      <c r="AG227">
        <v>0.11</v>
      </c>
      <c r="AH227">
        <v>18.100000000000001</v>
      </c>
      <c r="AI227">
        <v>10.6</v>
      </c>
      <c r="AJ227">
        <v>28.7</v>
      </c>
      <c r="AK227">
        <v>313.3</v>
      </c>
      <c r="AL227">
        <v>6.3</v>
      </c>
      <c r="AM227">
        <v>0.67</v>
      </c>
      <c r="AN227">
        <v>36.9</v>
      </c>
      <c r="AO227">
        <v>1610</v>
      </c>
      <c r="AP227">
        <v>0.15</v>
      </c>
      <c r="AQ227">
        <v>313.7</v>
      </c>
      <c r="AR227">
        <v>84.9</v>
      </c>
      <c r="AS227">
        <v>398.6</v>
      </c>
      <c r="AT227">
        <v>450.1</v>
      </c>
      <c r="AU227">
        <v>18.600000000000001</v>
      </c>
      <c r="AV227">
        <v>2.4700000000000002</v>
      </c>
      <c r="AW227">
        <v>45.5</v>
      </c>
      <c r="AX227">
        <v>1981.7</v>
      </c>
      <c r="AY227">
        <v>0.26</v>
      </c>
      <c r="AZ227">
        <v>451.3</v>
      </c>
      <c r="BA227">
        <v>104.6</v>
      </c>
      <c r="BB227">
        <v>555.9</v>
      </c>
      <c r="BC227">
        <v>352416.5</v>
      </c>
      <c r="BD227">
        <v>6.9</v>
      </c>
      <c r="BE227">
        <v>0.7</v>
      </c>
      <c r="BF227">
        <v>151216.79999999999</v>
      </c>
      <c r="BG227">
        <v>2078.6</v>
      </c>
      <c r="BH227">
        <v>2.2000000000000002</v>
      </c>
      <c r="BI227">
        <v>352810.9</v>
      </c>
      <c r="BJ227">
        <v>213764.7</v>
      </c>
      <c r="BK227">
        <v>566575.6</v>
      </c>
      <c r="BL227">
        <v>0</v>
      </c>
      <c r="BM227">
        <v>22.26</v>
      </c>
      <c r="BN227">
        <v>19.39</v>
      </c>
      <c r="BO227">
        <v>0</v>
      </c>
      <c r="BP227">
        <v>41.64</v>
      </c>
      <c r="BQ227">
        <v>23.57</v>
      </c>
      <c r="BR227">
        <v>20.92</v>
      </c>
      <c r="BS227">
        <v>0</v>
      </c>
      <c r="BT227">
        <v>44.5</v>
      </c>
      <c r="BU227">
        <v>18655468</v>
      </c>
      <c r="BV227">
        <v>6128370.5</v>
      </c>
      <c r="BW227">
        <v>570.1</v>
      </c>
      <c r="BX227">
        <v>682643.4</v>
      </c>
      <c r="BY227">
        <v>0</v>
      </c>
      <c r="BZ227">
        <v>0</v>
      </c>
      <c r="CA227">
        <v>1853.7</v>
      </c>
      <c r="CB227">
        <v>0</v>
      </c>
      <c r="CC227">
        <v>0</v>
      </c>
      <c r="CD227">
        <v>724548</v>
      </c>
      <c r="CE227">
        <v>759746.8</v>
      </c>
      <c r="CF227">
        <v>0</v>
      </c>
      <c r="CG227">
        <v>51318.400000000001</v>
      </c>
      <c r="CH227">
        <v>0</v>
      </c>
      <c r="CI227">
        <v>1363190</v>
      </c>
      <c r="CJ227">
        <v>9667775</v>
      </c>
      <c r="CK227">
        <v>0</v>
      </c>
      <c r="CL227">
        <v>0</v>
      </c>
      <c r="CM227">
        <v>0</v>
      </c>
      <c r="CN227">
        <v>294322.7</v>
      </c>
      <c r="CO227">
        <v>5109500</v>
      </c>
      <c r="CP227">
        <v>0</v>
      </c>
      <c r="CQ227">
        <v>0.8</v>
      </c>
      <c r="CR227">
        <v>105.9</v>
      </c>
      <c r="CS227">
        <v>0</v>
      </c>
      <c r="CT227">
        <v>252.5</v>
      </c>
      <c r="CU227">
        <v>0</v>
      </c>
      <c r="CV227">
        <v>0</v>
      </c>
      <c r="CW227">
        <v>559</v>
      </c>
      <c r="CX227">
        <v>1238.5</v>
      </c>
      <c r="CY227">
        <v>0</v>
      </c>
      <c r="CZ227">
        <v>896.8</v>
      </c>
      <c r="DA227">
        <v>0</v>
      </c>
      <c r="DB227">
        <v>506.5</v>
      </c>
      <c r="DC227">
        <v>1247.8</v>
      </c>
      <c r="DD227">
        <v>165.9</v>
      </c>
      <c r="DE227">
        <v>0</v>
      </c>
      <c r="DF227">
        <v>0</v>
      </c>
      <c r="DG227">
        <v>163.4</v>
      </c>
      <c r="DH227">
        <v>0</v>
      </c>
      <c r="DI227">
        <v>1365.9</v>
      </c>
      <c r="DJ227">
        <v>1.6</v>
      </c>
      <c r="DK227">
        <v>0</v>
      </c>
      <c r="DL227">
        <v>0</v>
      </c>
      <c r="DM227">
        <v>0</v>
      </c>
      <c r="DN227">
        <v>0.21</v>
      </c>
      <c r="DO227">
        <v>0</v>
      </c>
      <c r="DP227">
        <v>0</v>
      </c>
      <c r="DQ227">
        <v>0</v>
      </c>
    </row>
    <row r="228" spans="1:121" hidden="1">
      <c r="A228" t="s">
        <v>563</v>
      </c>
      <c r="B228">
        <v>2040</v>
      </c>
      <c r="C228">
        <v>12935759</v>
      </c>
      <c r="D228">
        <v>11480.7</v>
      </c>
      <c r="E228">
        <v>0</v>
      </c>
      <c r="F228">
        <v>96781.9</v>
      </c>
      <c r="G228">
        <v>13044021.9</v>
      </c>
      <c r="H228">
        <v>12470643</v>
      </c>
      <c r="I228">
        <v>6938485.0999999996</v>
      </c>
      <c r="J228" s="156">
        <v>5534654.5</v>
      </c>
      <c r="K228" s="168">
        <v>11131633</v>
      </c>
      <c r="L228">
        <v>3.5900000000000001E-2</v>
      </c>
      <c r="M228">
        <v>5.3999999999999999E-2</v>
      </c>
      <c r="N228">
        <v>0.13500000000000001</v>
      </c>
      <c r="O228">
        <v>93395.09</v>
      </c>
      <c r="P228">
        <v>3317.7</v>
      </c>
      <c r="Q228">
        <v>0.95</v>
      </c>
      <c r="R228">
        <v>0.95</v>
      </c>
      <c r="S228">
        <v>20.100000000000001</v>
      </c>
      <c r="T228">
        <v>0.4</v>
      </c>
      <c r="U228">
        <v>0.04</v>
      </c>
      <c r="V228">
        <v>8.3000000000000007</v>
      </c>
      <c r="W228">
        <v>118.2</v>
      </c>
      <c r="X228">
        <v>0.12</v>
      </c>
      <c r="Y228">
        <v>20.100000000000001</v>
      </c>
      <c r="Z228">
        <v>11.8</v>
      </c>
      <c r="AA228">
        <v>32</v>
      </c>
      <c r="AB228">
        <v>23.9</v>
      </c>
      <c r="AC228">
        <v>0.5</v>
      </c>
      <c r="AD228">
        <v>0.05</v>
      </c>
      <c r="AE228">
        <v>7.7</v>
      </c>
      <c r="AF228">
        <v>135.6</v>
      </c>
      <c r="AG228">
        <v>0.1</v>
      </c>
      <c r="AH228">
        <v>23.9</v>
      </c>
      <c r="AI228">
        <v>11.8</v>
      </c>
      <c r="AJ228">
        <v>35.700000000000003</v>
      </c>
      <c r="AK228">
        <v>291.2</v>
      </c>
      <c r="AL228">
        <v>6.1</v>
      </c>
      <c r="AM228">
        <v>0.66</v>
      </c>
      <c r="AN228">
        <v>34.1</v>
      </c>
      <c r="AO228">
        <v>1492</v>
      </c>
      <c r="AP228">
        <v>0.14000000000000001</v>
      </c>
      <c r="AQ228">
        <v>291.5</v>
      </c>
      <c r="AR228">
        <v>78.599999999999994</v>
      </c>
      <c r="AS228">
        <v>370.1</v>
      </c>
      <c r="AT228">
        <v>431.3</v>
      </c>
      <c r="AU228">
        <v>14.2</v>
      </c>
      <c r="AV228">
        <v>1.8</v>
      </c>
      <c r="AW228">
        <v>46.8</v>
      </c>
      <c r="AX228">
        <v>2019.3</v>
      </c>
      <c r="AY228">
        <v>0.24</v>
      </c>
      <c r="AZ228">
        <v>432.2</v>
      </c>
      <c r="BA228">
        <v>107</v>
      </c>
      <c r="BB228">
        <v>539.20000000000005</v>
      </c>
      <c r="BC228">
        <v>375780.4</v>
      </c>
      <c r="BD228">
        <v>7.1</v>
      </c>
      <c r="BE228">
        <v>0.7</v>
      </c>
      <c r="BF228">
        <v>154069.6</v>
      </c>
      <c r="BG228">
        <v>2207.4</v>
      </c>
      <c r="BH228">
        <v>2.2000000000000002</v>
      </c>
      <c r="BI228">
        <v>376184.8</v>
      </c>
      <c r="BJ228">
        <v>220460.2</v>
      </c>
      <c r="BK228">
        <v>596645</v>
      </c>
      <c r="BL228">
        <v>0</v>
      </c>
      <c r="BM228">
        <v>21.83</v>
      </c>
      <c r="BN228">
        <v>19.95</v>
      </c>
      <c r="BO228">
        <v>0</v>
      </c>
      <c r="BP228">
        <v>41.78</v>
      </c>
      <c r="BQ228">
        <v>23.13</v>
      </c>
      <c r="BR228">
        <v>21.57</v>
      </c>
      <c r="BS228">
        <v>0</v>
      </c>
      <c r="BT228">
        <v>44.7</v>
      </c>
      <c r="BU228">
        <v>18685524</v>
      </c>
      <c r="BV228">
        <v>6105536.5</v>
      </c>
      <c r="BW228">
        <v>9834.7000000000007</v>
      </c>
      <c r="BX228">
        <v>678426.8</v>
      </c>
      <c r="BY228">
        <v>0</v>
      </c>
      <c r="BZ228">
        <v>0</v>
      </c>
      <c r="CA228">
        <v>0</v>
      </c>
      <c r="CB228">
        <v>0</v>
      </c>
      <c r="CC228">
        <v>0</v>
      </c>
      <c r="CD228">
        <v>745852.6</v>
      </c>
      <c r="CE228">
        <v>747642.7</v>
      </c>
      <c r="CF228">
        <v>0</v>
      </c>
      <c r="CG228">
        <v>102020</v>
      </c>
      <c r="CH228">
        <v>0</v>
      </c>
      <c r="CI228">
        <v>1360224.6</v>
      </c>
      <c r="CJ228">
        <v>9681839</v>
      </c>
      <c r="CK228">
        <v>0</v>
      </c>
      <c r="CL228">
        <v>0</v>
      </c>
      <c r="CM228">
        <v>0</v>
      </c>
      <c r="CN228">
        <v>284297</v>
      </c>
      <c r="CO228">
        <v>5075387</v>
      </c>
      <c r="CP228">
        <v>0</v>
      </c>
      <c r="CQ228">
        <v>5.2</v>
      </c>
      <c r="CR228">
        <v>105.9</v>
      </c>
      <c r="CS228">
        <v>0</v>
      </c>
      <c r="CT228">
        <v>252.5</v>
      </c>
      <c r="CU228">
        <v>0</v>
      </c>
      <c r="CV228">
        <v>0</v>
      </c>
      <c r="CW228">
        <v>592.6</v>
      </c>
      <c r="CX228">
        <v>1238.5</v>
      </c>
      <c r="CY228">
        <v>0</v>
      </c>
      <c r="CZ228">
        <v>2286.1</v>
      </c>
      <c r="DA228">
        <v>0</v>
      </c>
      <c r="DB228">
        <v>506.5</v>
      </c>
      <c r="DC228">
        <v>1247.8</v>
      </c>
      <c r="DD228">
        <v>165.9</v>
      </c>
      <c r="DE228">
        <v>0</v>
      </c>
      <c r="DF228">
        <v>0</v>
      </c>
      <c r="DG228">
        <v>163.4</v>
      </c>
      <c r="DH228">
        <v>0</v>
      </c>
      <c r="DI228">
        <v>1365.9</v>
      </c>
      <c r="DJ228">
        <v>31.3</v>
      </c>
      <c r="DK228">
        <v>0</v>
      </c>
      <c r="DL228">
        <v>0</v>
      </c>
      <c r="DM228">
        <v>0</v>
      </c>
      <c r="DN228">
        <v>0.21</v>
      </c>
      <c r="DO228">
        <v>0</v>
      </c>
      <c r="DP228">
        <v>0</v>
      </c>
      <c r="DQ228">
        <v>0</v>
      </c>
    </row>
    <row r="229" spans="1:121" hidden="1">
      <c r="A229" t="s">
        <v>563</v>
      </c>
      <c r="B229">
        <v>2045</v>
      </c>
      <c r="C229">
        <v>13812371</v>
      </c>
      <c r="D229">
        <v>47278.5</v>
      </c>
      <c r="E229">
        <v>0</v>
      </c>
      <c r="F229">
        <v>98968.7</v>
      </c>
      <c r="G229">
        <v>13958619.199999999</v>
      </c>
      <c r="H229">
        <v>13315722.6</v>
      </c>
      <c r="I229">
        <v>7640247.9000000004</v>
      </c>
      <c r="J229" s="156">
        <v>6025409</v>
      </c>
      <c r="K229" s="168">
        <v>11390830</v>
      </c>
      <c r="L229">
        <v>3.5900000000000001E-2</v>
      </c>
      <c r="M229">
        <v>5.3999999999999999E-2</v>
      </c>
      <c r="N229">
        <v>0.13500000000000001</v>
      </c>
      <c r="O229">
        <v>91207.37</v>
      </c>
      <c r="P229">
        <v>3598.8</v>
      </c>
      <c r="Q229">
        <v>0.94</v>
      </c>
      <c r="R229">
        <v>0.93</v>
      </c>
      <c r="S229">
        <v>27</v>
      </c>
      <c r="T229">
        <v>0.5</v>
      </c>
      <c r="U229">
        <v>0.05</v>
      </c>
      <c r="V229">
        <v>8.9</v>
      </c>
      <c r="W229">
        <v>153.9</v>
      </c>
      <c r="X229">
        <v>0.12</v>
      </c>
      <c r="Y229">
        <v>27</v>
      </c>
      <c r="Z229">
        <v>13.5</v>
      </c>
      <c r="AA229">
        <v>40.6</v>
      </c>
      <c r="AB229">
        <v>32.200000000000003</v>
      </c>
      <c r="AC229">
        <v>0.6</v>
      </c>
      <c r="AD229">
        <v>0.06</v>
      </c>
      <c r="AE229">
        <v>8.5</v>
      </c>
      <c r="AF229">
        <v>178.4</v>
      </c>
      <c r="AG229">
        <v>0.1</v>
      </c>
      <c r="AH229">
        <v>32.200000000000003</v>
      </c>
      <c r="AI229">
        <v>13.9</v>
      </c>
      <c r="AJ229">
        <v>46.1</v>
      </c>
      <c r="AK229">
        <v>252.9</v>
      </c>
      <c r="AL229">
        <v>5.4</v>
      </c>
      <c r="AM229">
        <v>0.59</v>
      </c>
      <c r="AN229">
        <v>29.5</v>
      </c>
      <c r="AO229">
        <v>1295</v>
      </c>
      <c r="AP229">
        <v>0.12</v>
      </c>
      <c r="AQ229">
        <v>253.3</v>
      </c>
      <c r="AR229">
        <v>68.099999999999994</v>
      </c>
      <c r="AS229">
        <v>321.39999999999998</v>
      </c>
      <c r="AT229">
        <v>445</v>
      </c>
      <c r="AU229">
        <v>13.4</v>
      </c>
      <c r="AV229">
        <v>1.66</v>
      </c>
      <c r="AW229">
        <v>49.2</v>
      </c>
      <c r="AX229">
        <v>2128.1999999999998</v>
      </c>
      <c r="AY229">
        <v>0.24</v>
      </c>
      <c r="AZ229">
        <v>445.9</v>
      </c>
      <c r="BA229">
        <v>112.7</v>
      </c>
      <c r="BB229">
        <v>558.6</v>
      </c>
      <c r="BC229">
        <v>522905.8</v>
      </c>
      <c r="BD229">
        <v>9.9</v>
      </c>
      <c r="BE229">
        <v>1</v>
      </c>
      <c r="BF229">
        <v>171964.2</v>
      </c>
      <c r="BG229">
        <v>2978</v>
      </c>
      <c r="BH229">
        <v>2.2999999999999998</v>
      </c>
      <c r="BI229">
        <v>523468.5</v>
      </c>
      <c r="BJ229">
        <v>261338.2</v>
      </c>
      <c r="BK229">
        <v>784806.8</v>
      </c>
      <c r="BL229">
        <v>0</v>
      </c>
      <c r="BM229">
        <v>21.73</v>
      </c>
      <c r="BN229">
        <v>19.75</v>
      </c>
      <c r="BO229">
        <v>0</v>
      </c>
      <c r="BP229">
        <v>41.48</v>
      </c>
      <c r="BQ229">
        <v>23.03</v>
      </c>
      <c r="BR229">
        <v>21.42</v>
      </c>
      <c r="BS229">
        <v>0</v>
      </c>
      <c r="BT229">
        <v>44.45</v>
      </c>
      <c r="BU229">
        <v>19363702</v>
      </c>
      <c r="BV229">
        <v>6318371</v>
      </c>
      <c r="BW229">
        <v>40533.1</v>
      </c>
      <c r="BX229">
        <v>688448.3</v>
      </c>
      <c r="BY229">
        <v>0</v>
      </c>
      <c r="BZ229">
        <v>0</v>
      </c>
      <c r="CA229">
        <v>0</v>
      </c>
      <c r="CB229">
        <v>0</v>
      </c>
      <c r="CC229">
        <v>0</v>
      </c>
      <c r="CD229">
        <v>779906.2</v>
      </c>
      <c r="CE229">
        <v>1091697.5</v>
      </c>
      <c r="CF229">
        <v>0</v>
      </c>
      <c r="CG229">
        <v>105677.1</v>
      </c>
      <c r="CH229">
        <v>0</v>
      </c>
      <c r="CI229">
        <v>1382049.9</v>
      </c>
      <c r="CJ229">
        <v>9736924</v>
      </c>
      <c r="CK229">
        <v>0</v>
      </c>
      <c r="CL229">
        <v>0</v>
      </c>
      <c r="CM229">
        <v>0</v>
      </c>
      <c r="CN229">
        <v>395507.9</v>
      </c>
      <c r="CO229">
        <v>5142957</v>
      </c>
      <c r="CP229">
        <v>0</v>
      </c>
      <c r="CQ229">
        <v>21.2</v>
      </c>
      <c r="CR229">
        <v>105.9</v>
      </c>
      <c r="CS229">
        <v>0</v>
      </c>
      <c r="CT229">
        <v>0</v>
      </c>
      <c r="CU229">
        <v>0</v>
      </c>
      <c r="CV229">
        <v>0</v>
      </c>
      <c r="CW229">
        <v>636</v>
      </c>
      <c r="CX229">
        <v>1238.5</v>
      </c>
      <c r="CY229">
        <v>0</v>
      </c>
      <c r="CZ229">
        <v>3115.6</v>
      </c>
      <c r="DA229">
        <v>0</v>
      </c>
      <c r="DB229">
        <v>506.5</v>
      </c>
      <c r="DC229">
        <v>1247.8</v>
      </c>
      <c r="DD229">
        <v>165.9</v>
      </c>
      <c r="DE229">
        <v>0</v>
      </c>
      <c r="DF229">
        <v>0</v>
      </c>
      <c r="DG229">
        <v>218.7</v>
      </c>
      <c r="DH229">
        <v>0</v>
      </c>
      <c r="DI229">
        <v>1365.9</v>
      </c>
      <c r="DJ229">
        <v>122.3</v>
      </c>
      <c r="DK229">
        <v>0</v>
      </c>
      <c r="DL229">
        <v>0</v>
      </c>
      <c r="DM229">
        <v>0</v>
      </c>
      <c r="DN229">
        <v>0.21</v>
      </c>
      <c r="DO229">
        <v>0</v>
      </c>
      <c r="DP229">
        <v>0</v>
      </c>
      <c r="DQ229">
        <v>0</v>
      </c>
    </row>
    <row r="230" spans="1:121" hidden="1">
      <c r="A230" t="s">
        <v>563</v>
      </c>
      <c r="B230">
        <v>2050</v>
      </c>
      <c r="C230">
        <v>14719064</v>
      </c>
      <c r="D230">
        <v>177959.3</v>
      </c>
      <c r="E230">
        <v>0</v>
      </c>
      <c r="F230">
        <v>96469.2</v>
      </c>
      <c r="G230">
        <v>14993492.300000001</v>
      </c>
      <c r="H230">
        <v>14189776.5</v>
      </c>
      <c r="I230">
        <v>5643406.7999999998</v>
      </c>
      <c r="J230" s="156">
        <v>5743234</v>
      </c>
      <c r="K230" s="168">
        <v>13473957</v>
      </c>
      <c r="L230">
        <v>3.5900000000000001E-2</v>
      </c>
      <c r="M230">
        <v>5.3999999999999999E-2</v>
      </c>
      <c r="N230">
        <v>0.13500000000000001</v>
      </c>
      <c r="O230">
        <v>89980.53</v>
      </c>
      <c r="P230">
        <v>3826.3</v>
      </c>
      <c r="Q230">
        <v>0.93</v>
      </c>
      <c r="R230">
        <v>0.92</v>
      </c>
      <c r="S230">
        <v>31.2</v>
      </c>
      <c r="T230">
        <v>0.6</v>
      </c>
      <c r="U230">
        <v>0.06</v>
      </c>
      <c r="V230">
        <v>8.5</v>
      </c>
      <c r="W230">
        <v>173.8</v>
      </c>
      <c r="X230">
        <v>0.1</v>
      </c>
      <c r="Y230">
        <v>31.2</v>
      </c>
      <c r="Z230">
        <v>13.7</v>
      </c>
      <c r="AA230">
        <v>44.9</v>
      </c>
      <c r="AB230">
        <v>36.1</v>
      </c>
      <c r="AC230">
        <v>0.7</v>
      </c>
      <c r="AD230">
        <v>7.0000000000000007E-2</v>
      </c>
      <c r="AE230">
        <v>8.5</v>
      </c>
      <c r="AF230">
        <v>198.2</v>
      </c>
      <c r="AG230">
        <v>0.1</v>
      </c>
      <c r="AH230">
        <v>36.200000000000003</v>
      </c>
      <c r="AI230">
        <v>14.4</v>
      </c>
      <c r="AJ230">
        <v>50.6</v>
      </c>
      <c r="AK230">
        <v>231.8</v>
      </c>
      <c r="AL230">
        <v>5.0999999999999996</v>
      </c>
      <c r="AM230">
        <v>0.55000000000000004</v>
      </c>
      <c r="AN230">
        <v>26.9</v>
      </c>
      <c r="AO230">
        <v>1184.7</v>
      </c>
      <c r="AP230">
        <v>0.11</v>
      </c>
      <c r="AQ230">
        <v>232.1</v>
      </c>
      <c r="AR230">
        <v>62.3</v>
      </c>
      <c r="AS230">
        <v>294.39999999999998</v>
      </c>
      <c r="AT230">
        <v>437.4</v>
      </c>
      <c r="AU230">
        <v>11.7</v>
      </c>
      <c r="AV230">
        <v>1.39</v>
      </c>
      <c r="AW230">
        <v>49.3</v>
      </c>
      <c r="AX230">
        <v>2156.3000000000002</v>
      </c>
      <c r="AY230">
        <v>0.22</v>
      </c>
      <c r="AZ230">
        <v>438.1</v>
      </c>
      <c r="BA230">
        <v>113.7</v>
      </c>
      <c r="BB230">
        <v>551.79999999999995</v>
      </c>
      <c r="BC230">
        <v>710568.1</v>
      </c>
      <c r="BD230">
        <v>13.4</v>
      </c>
      <c r="BE230">
        <v>1.3</v>
      </c>
      <c r="BF230">
        <v>193096.6</v>
      </c>
      <c r="BG230">
        <v>3956.9</v>
      </c>
      <c r="BH230">
        <v>2.4</v>
      </c>
      <c r="BI230">
        <v>711332.8</v>
      </c>
      <c r="BJ230">
        <v>311660.90000000002</v>
      </c>
      <c r="BK230">
        <v>1022993.7</v>
      </c>
      <c r="BL230">
        <v>0</v>
      </c>
      <c r="BM230">
        <v>21.62</v>
      </c>
      <c r="BN230">
        <v>19.13</v>
      </c>
      <c r="BO230">
        <v>0</v>
      </c>
      <c r="BP230">
        <v>40.75</v>
      </c>
      <c r="BQ230">
        <v>22.98</v>
      </c>
      <c r="BR230">
        <v>20.92</v>
      </c>
      <c r="BS230">
        <v>0</v>
      </c>
      <c r="BT230">
        <v>43.91</v>
      </c>
      <c r="BU230">
        <v>22778374</v>
      </c>
      <c r="BV230">
        <v>9350085</v>
      </c>
      <c r="BW230">
        <v>151557.29999999999</v>
      </c>
      <c r="BX230">
        <v>670287.1</v>
      </c>
      <c r="BY230">
        <v>0</v>
      </c>
      <c r="BZ230">
        <v>0</v>
      </c>
      <c r="CA230">
        <v>0</v>
      </c>
      <c r="CB230">
        <v>0</v>
      </c>
      <c r="CC230">
        <v>0</v>
      </c>
      <c r="CD230">
        <v>834193</v>
      </c>
      <c r="CE230">
        <v>1489941.2</v>
      </c>
      <c r="CF230">
        <v>0</v>
      </c>
      <c r="CG230">
        <v>138784</v>
      </c>
      <c r="CH230">
        <v>0</v>
      </c>
      <c r="CI230">
        <v>1333402.6000000001</v>
      </c>
      <c r="CJ230">
        <v>9644316</v>
      </c>
      <c r="CK230">
        <v>0</v>
      </c>
      <c r="CL230">
        <v>0</v>
      </c>
      <c r="CM230">
        <v>0</v>
      </c>
      <c r="CN230">
        <v>1561080.8</v>
      </c>
      <c r="CO230">
        <v>6954812</v>
      </c>
      <c r="CP230">
        <v>0</v>
      </c>
      <c r="CQ230">
        <v>108.3</v>
      </c>
      <c r="CR230">
        <v>105.9</v>
      </c>
      <c r="CS230">
        <v>0</v>
      </c>
      <c r="CT230">
        <v>0</v>
      </c>
      <c r="CU230">
        <v>0</v>
      </c>
      <c r="CV230">
        <v>0</v>
      </c>
      <c r="CW230">
        <v>695.7</v>
      </c>
      <c r="CX230">
        <v>1238.5</v>
      </c>
      <c r="CY230">
        <v>0</v>
      </c>
      <c r="CZ230">
        <v>3246.2</v>
      </c>
      <c r="DA230">
        <v>0</v>
      </c>
      <c r="DB230">
        <v>506.5</v>
      </c>
      <c r="DC230">
        <v>1247.8</v>
      </c>
      <c r="DD230">
        <v>0</v>
      </c>
      <c r="DE230">
        <v>0</v>
      </c>
      <c r="DF230">
        <v>0</v>
      </c>
      <c r="DG230">
        <v>748.8</v>
      </c>
      <c r="DH230">
        <v>0</v>
      </c>
      <c r="DI230">
        <v>1870.5</v>
      </c>
      <c r="DJ230">
        <v>470.5</v>
      </c>
      <c r="DK230">
        <v>0</v>
      </c>
      <c r="DL230">
        <v>0</v>
      </c>
      <c r="DM230">
        <v>0</v>
      </c>
      <c r="DN230">
        <v>0.21</v>
      </c>
      <c r="DO230">
        <v>0</v>
      </c>
      <c r="DP230">
        <v>0</v>
      </c>
      <c r="DQ230">
        <v>0</v>
      </c>
    </row>
    <row r="231" spans="1:121" hidden="1">
      <c r="A231" t="s">
        <v>564</v>
      </c>
      <c r="B231">
        <v>2024</v>
      </c>
      <c r="C231">
        <v>83972136</v>
      </c>
      <c r="D231">
        <v>1037307.6</v>
      </c>
      <c r="E231">
        <v>253195.6</v>
      </c>
      <c r="F231">
        <v>201555.7</v>
      </c>
      <c r="G231">
        <v>85464192.400000006</v>
      </c>
      <c r="H231">
        <v>80953543.099999994</v>
      </c>
      <c r="I231">
        <v>72742922.900000006</v>
      </c>
      <c r="J231" s="156">
        <v>20743186</v>
      </c>
      <c r="K231" s="168">
        <v>18762830</v>
      </c>
      <c r="L231">
        <v>3.5900000000000001E-2</v>
      </c>
      <c r="M231">
        <v>5.3900000000000003E-2</v>
      </c>
      <c r="N231">
        <v>0.14599999999999999</v>
      </c>
      <c r="O231">
        <v>10302.94</v>
      </c>
      <c r="P231">
        <v>22578.3</v>
      </c>
      <c r="Q231">
        <v>0.51</v>
      </c>
      <c r="R231">
        <v>0.48</v>
      </c>
      <c r="S231">
        <v>198.4</v>
      </c>
      <c r="T231">
        <v>3.9</v>
      </c>
      <c r="U231">
        <v>0.4</v>
      </c>
      <c r="V231">
        <v>26.6</v>
      </c>
      <c r="W231">
        <v>1040.5</v>
      </c>
      <c r="X231">
        <v>0.15</v>
      </c>
      <c r="Y231">
        <v>198.6</v>
      </c>
      <c r="Z231">
        <v>57.6</v>
      </c>
      <c r="AA231">
        <v>256.3</v>
      </c>
      <c r="AB231">
        <v>226.4</v>
      </c>
      <c r="AC231">
        <v>6.3</v>
      </c>
      <c r="AD231">
        <v>0.74</v>
      </c>
      <c r="AE231">
        <v>28.3</v>
      </c>
      <c r="AF231">
        <v>1124.4000000000001</v>
      </c>
      <c r="AG231">
        <v>0.17</v>
      </c>
      <c r="AH231">
        <v>226.8</v>
      </c>
      <c r="AI231">
        <v>61.9</v>
      </c>
      <c r="AJ231">
        <v>288.60000000000002</v>
      </c>
      <c r="AK231">
        <v>342.3</v>
      </c>
      <c r="AL231">
        <v>20.7</v>
      </c>
      <c r="AM231">
        <v>2.9</v>
      </c>
      <c r="AN231">
        <v>28.2</v>
      </c>
      <c r="AO231">
        <v>1288.5</v>
      </c>
      <c r="AP231">
        <v>0.19</v>
      </c>
      <c r="AQ231">
        <v>343.7</v>
      </c>
      <c r="AR231">
        <v>66.599999999999994</v>
      </c>
      <c r="AS231">
        <v>410.3</v>
      </c>
      <c r="AT231">
        <v>725.9</v>
      </c>
      <c r="AU231">
        <v>51.5</v>
      </c>
      <c r="AV231">
        <v>7.39</v>
      </c>
      <c r="AW231">
        <v>53.7</v>
      </c>
      <c r="AX231">
        <v>2434.1999999999998</v>
      </c>
      <c r="AY231">
        <v>0.46</v>
      </c>
      <c r="AZ231">
        <v>729.5</v>
      </c>
      <c r="BA231">
        <v>126.3</v>
      </c>
      <c r="BB231">
        <v>855.8</v>
      </c>
      <c r="BC231">
        <v>16468162.699999999</v>
      </c>
      <c r="BD231">
        <v>322.89999999999998</v>
      </c>
      <c r="BE231">
        <v>33</v>
      </c>
      <c r="BF231">
        <v>2206881.9</v>
      </c>
      <c r="BG231">
        <v>86354.5</v>
      </c>
      <c r="BH231">
        <v>12.9</v>
      </c>
      <c r="BI231">
        <v>16486789.199999999</v>
      </c>
      <c r="BJ231">
        <v>4783755.4000000004</v>
      </c>
      <c r="BK231">
        <v>21270544.600000001</v>
      </c>
      <c r="BL231">
        <v>0</v>
      </c>
      <c r="BM231">
        <v>31.69</v>
      </c>
      <c r="BN231">
        <v>2.48</v>
      </c>
      <c r="BO231">
        <v>0.19</v>
      </c>
      <c r="BP231">
        <v>34.36</v>
      </c>
      <c r="BQ231">
        <v>33.68</v>
      </c>
      <c r="BR231">
        <v>2.74</v>
      </c>
      <c r="BS231">
        <v>0.2</v>
      </c>
      <c r="BT231">
        <v>36.61</v>
      </c>
      <c r="BU231">
        <v>83450430</v>
      </c>
      <c r="BV231">
        <v>12721269</v>
      </c>
      <c r="BW231">
        <v>883711.4</v>
      </c>
      <c r="BX231">
        <v>715400.3</v>
      </c>
      <c r="BY231">
        <v>0</v>
      </c>
      <c r="BZ231">
        <v>0</v>
      </c>
      <c r="CA231">
        <v>108091.6</v>
      </c>
      <c r="CB231">
        <v>0</v>
      </c>
      <c r="CC231">
        <v>0</v>
      </c>
      <c r="CD231">
        <v>3787993.5</v>
      </c>
      <c r="CE231">
        <v>40584920</v>
      </c>
      <c r="CF231">
        <v>0</v>
      </c>
      <c r="CG231">
        <v>612838.19999999995</v>
      </c>
      <c r="CH231">
        <v>0</v>
      </c>
      <c r="CI231">
        <v>16563.3</v>
      </c>
      <c r="CJ231">
        <v>27602772</v>
      </c>
      <c r="CK231">
        <v>0</v>
      </c>
      <c r="CL231">
        <v>204869.9</v>
      </c>
      <c r="CM231">
        <v>0</v>
      </c>
      <c r="CN231">
        <v>5039141</v>
      </c>
      <c r="CO231">
        <v>16323.6</v>
      </c>
      <c r="CP231">
        <v>3877811.5</v>
      </c>
      <c r="CQ231">
        <v>1222.2</v>
      </c>
      <c r="CR231">
        <v>156.30000000000001</v>
      </c>
      <c r="CS231">
        <v>0</v>
      </c>
      <c r="CT231">
        <v>219</v>
      </c>
      <c r="CU231">
        <v>0</v>
      </c>
      <c r="CV231">
        <v>0</v>
      </c>
      <c r="CW231">
        <v>2818.6</v>
      </c>
      <c r="CX231">
        <v>8571.4</v>
      </c>
      <c r="CY231">
        <v>0</v>
      </c>
      <c r="CZ231">
        <v>2865.6</v>
      </c>
      <c r="DA231">
        <v>0</v>
      </c>
      <c r="DB231">
        <v>12.3</v>
      </c>
      <c r="DC231">
        <v>3456.6</v>
      </c>
      <c r="DD231">
        <v>0</v>
      </c>
      <c r="DE231">
        <v>420</v>
      </c>
      <c r="DF231">
        <v>0</v>
      </c>
      <c r="DG231">
        <v>2531.6</v>
      </c>
      <c r="DH231">
        <v>1100</v>
      </c>
      <c r="DI231">
        <v>7.6</v>
      </c>
      <c r="DJ231">
        <v>2444.4</v>
      </c>
      <c r="DK231">
        <v>4200</v>
      </c>
      <c r="DL231">
        <v>0</v>
      </c>
      <c r="DM231">
        <v>0.7</v>
      </c>
      <c r="DN231">
        <v>0.28000000000000003</v>
      </c>
      <c r="DO231">
        <v>0</v>
      </c>
      <c r="DP231">
        <v>0</v>
      </c>
      <c r="DQ231">
        <v>0</v>
      </c>
    </row>
    <row r="232" spans="1:121" hidden="1">
      <c r="A232" t="s">
        <v>564</v>
      </c>
      <c r="B232">
        <v>2026</v>
      </c>
      <c r="C232">
        <v>84709660</v>
      </c>
      <c r="D232">
        <v>1349402.2</v>
      </c>
      <c r="E232">
        <v>269357.90000000002</v>
      </c>
      <c r="F232">
        <v>227379.6</v>
      </c>
      <c r="G232">
        <v>86555802.299999997</v>
      </c>
      <c r="H232">
        <v>81664519</v>
      </c>
      <c r="I232">
        <v>73322134.400000006</v>
      </c>
      <c r="J232" s="156">
        <v>20876288</v>
      </c>
      <c r="K232" s="168">
        <v>17799978</v>
      </c>
      <c r="L232">
        <v>3.5900000000000001E-2</v>
      </c>
      <c r="M232">
        <v>5.3900000000000003E-2</v>
      </c>
      <c r="N232">
        <v>0.14599999999999999</v>
      </c>
      <c r="O232">
        <v>41151.43</v>
      </c>
      <c r="P232">
        <v>22855</v>
      </c>
      <c r="Q232">
        <v>0.51</v>
      </c>
      <c r="R232">
        <v>0.51</v>
      </c>
      <c r="S232">
        <v>193.1</v>
      </c>
      <c r="T232">
        <v>3.7</v>
      </c>
      <c r="U232">
        <v>0.37</v>
      </c>
      <c r="V232">
        <v>26</v>
      </c>
      <c r="W232">
        <v>1015.3</v>
      </c>
      <c r="X232">
        <v>0.15</v>
      </c>
      <c r="Y232">
        <v>193.3</v>
      </c>
      <c r="Z232">
        <v>56.3</v>
      </c>
      <c r="AA232">
        <v>249.6</v>
      </c>
      <c r="AB232">
        <v>209.3</v>
      </c>
      <c r="AC232">
        <v>5.3</v>
      </c>
      <c r="AD232">
        <v>0.6</v>
      </c>
      <c r="AE232">
        <v>26.9</v>
      </c>
      <c r="AF232">
        <v>1057.5999999999999</v>
      </c>
      <c r="AG232">
        <v>0.16</v>
      </c>
      <c r="AH232">
        <v>209.6</v>
      </c>
      <c r="AI232">
        <v>58.4</v>
      </c>
      <c r="AJ232">
        <v>268</v>
      </c>
      <c r="AK232">
        <v>294.60000000000002</v>
      </c>
      <c r="AL232">
        <v>13.9</v>
      </c>
      <c r="AM232">
        <v>1.88</v>
      </c>
      <c r="AN232">
        <v>27.6</v>
      </c>
      <c r="AO232">
        <v>1247.5999999999999</v>
      </c>
      <c r="AP232">
        <v>0.15</v>
      </c>
      <c r="AQ232">
        <v>295.5</v>
      </c>
      <c r="AR232">
        <v>64.8</v>
      </c>
      <c r="AS232">
        <v>360.3</v>
      </c>
      <c r="AT232">
        <v>671.7</v>
      </c>
      <c r="AU232">
        <v>45.2</v>
      </c>
      <c r="AV232">
        <v>6.42</v>
      </c>
      <c r="AW232">
        <v>51.4</v>
      </c>
      <c r="AX232">
        <v>2371.1</v>
      </c>
      <c r="AY232">
        <v>0.39</v>
      </c>
      <c r="AZ232">
        <v>674.8</v>
      </c>
      <c r="BA232">
        <v>122.1</v>
      </c>
      <c r="BB232">
        <v>797</v>
      </c>
      <c r="BC232">
        <v>16021883.800000001</v>
      </c>
      <c r="BD232">
        <v>307.39999999999998</v>
      </c>
      <c r="BE232">
        <v>31</v>
      </c>
      <c r="BF232">
        <v>2159982.4</v>
      </c>
      <c r="BG232">
        <v>84244.1</v>
      </c>
      <c r="BH232">
        <v>12.6</v>
      </c>
      <c r="BI232">
        <v>16039520.6</v>
      </c>
      <c r="BJ232">
        <v>4673909.3</v>
      </c>
      <c r="BK232">
        <v>20713429.800000001</v>
      </c>
      <c r="BL232">
        <v>0</v>
      </c>
      <c r="BM232">
        <v>29.63</v>
      </c>
      <c r="BN232">
        <v>9.82</v>
      </c>
      <c r="BO232">
        <v>0.49</v>
      </c>
      <c r="BP232">
        <v>39.950000000000003</v>
      </c>
      <c r="BQ232">
        <v>31.53</v>
      </c>
      <c r="BR232">
        <v>10.88</v>
      </c>
      <c r="BS232">
        <v>0.52</v>
      </c>
      <c r="BT232">
        <v>42.93</v>
      </c>
      <c r="BU232">
        <v>83442856</v>
      </c>
      <c r="BV232">
        <v>13233668</v>
      </c>
      <c r="BW232">
        <v>1162943.5</v>
      </c>
      <c r="BX232">
        <v>714256.8</v>
      </c>
      <c r="BY232">
        <v>0</v>
      </c>
      <c r="BZ232">
        <v>0</v>
      </c>
      <c r="CA232">
        <v>47632.5</v>
      </c>
      <c r="CB232">
        <v>0</v>
      </c>
      <c r="CC232">
        <v>0</v>
      </c>
      <c r="CD232">
        <v>4391693.5</v>
      </c>
      <c r="CE232">
        <v>39958844</v>
      </c>
      <c r="CF232">
        <v>0</v>
      </c>
      <c r="CG232">
        <v>516532</v>
      </c>
      <c r="CH232">
        <v>0</v>
      </c>
      <c r="CI232">
        <v>16557.5</v>
      </c>
      <c r="CJ232">
        <v>27577204</v>
      </c>
      <c r="CK232">
        <v>0</v>
      </c>
      <c r="CL232">
        <v>215217.2</v>
      </c>
      <c r="CM232">
        <v>0</v>
      </c>
      <c r="CN232">
        <v>4968838.5</v>
      </c>
      <c r="CO232">
        <v>16235.5</v>
      </c>
      <c r="CP232">
        <v>3856900.5</v>
      </c>
      <c r="CQ232">
        <v>1533.3</v>
      </c>
      <c r="CR232">
        <v>156.30000000000001</v>
      </c>
      <c r="CS232">
        <v>0</v>
      </c>
      <c r="CT232">
        <v>219</v>
      </c>
      <c r="CU232">
        <v>0</v>
      </c>
      <c r="CV232">
        <v>0</v>
      </c>
      <c r="CW232">
        <v>3283.7</v>
      </c>
      <c r="CX232">
        <v>8571.4</v>
      </c>
      <c r="CY232">
        <v>0</v>
      </c>
      <c r="CZ232">
        <v>2865.6</v>
      </c>
      <c r="DA232">
        <v>0</v>
      </c>
      <c r="DB232">
        <v>12.3</v>
      </c>
      <c r="DC232">
        <v>3456.6</v>
      </c>
      <c r="DD232">
        <v>0</v>
      </c>
      <c r="DE232">
        <v>420</v>
      </c>
      <c r="DF232">
        <v>0</v>
      </c>
      <c r="DG232">
        <v>2531.6</v>
      </c>
      <c r="DH232">
        <v>1100</v>
      </c>
      <c r="DI232">
        <v>7.6</v>
      </c>
      <c r="DJ232">
        <v>3066.6</v>
      </c>
      <c r="DK232">
        <v>4200</v>
      </c>
      <c r="DL232">
        <v>0</v>
      </c>
      <c r="DM232">
        <v>1.3</v>
      </c>
      <c r="DN232">
        <v>0.41</v>
      </c>
      <c r="DO232">
        <v>0</v>
      </c>
      <c r="DP232">
        <v>0</v>
      </c>
      <c r="DQ232">
        <v>0</v>
      </c>
    </row>
    <row r="233" spans="1:121" hidden="1">
      <c r="A233" t="s">
        <v>564</v>
      </c>
      <c r="B233">
        <v>2028</v>
      </c>
      <c r="C233">
        <v>86062200</v>
      </c>
      <c r="D233">
        <v>2187857</v>
      </c>
      <c r="E233">
        <v>523734.9</v>
      </c>
      <c r="F233">
        <v>266946.40000000002</v>
      </c>
      <c r="G233">
        <v>89040735.700000003</v>
      </c>
      <c r="H233">
        <v>82968398.5</v>
      </c>
      <c r="I233">
        <v>65463134.700000003</v>
      </c>
      <c r="J233" s="156">
        <v>19883612</v>
      </c>
      <c r="K233" s="168">
        <v>25142662</v>
      </c>
      <c r="L233">
        <v>3.5900000000000001E-2</v>
      </c>
      <c r="M233">
        <v>5.3900000000000003E-2</v>
      </c>
      <c r="N233">
        <v>0.14599999999999999</v>
      </c>
      <c r="O233">
        <v>48541.08</v>
      </c>
      <c r="P233">
        <v>23400.799999999999</v>
      </c>
      <c r="Q233">
        <v>0.56999999999999995</v>
      </c>
      <c r="R233">
        <v>0.56999999999999995</v>
      </c>
      <c r="S233">
        <v>171.1</v>
      </c>
      <c r="T233">
        <v>3.2</v>
      </c>
      <c r="U233">
        <v>0.32</v>
      </c>
      <c r="V233">
        <v>23.1</v>
      </c>
      <c r="W233">
        <v>901.5</v>
      </c>
      <c r="X233">
        <v>0.13</v>
      </c>
      <c r="Y233">
        <v>171.3</v>
      </c>
      <c r="Z233">
        <v>50</v>
      </c>
      <c r="AA233">
        <v>221.3</v>
      </c>
      <c r="AB233">
        <v>185.4</v>
      </c>
      <c r="AC233">
        <v>4.2</v>
      </c>
      <c r="AD233">
        <v>0.47</v>
      </c>
      <c r="AE233">
        <v>24.2</v>
      </c>
      <c r="AF233">
        <v>950.4</v>
      </c>
      <c r="AG233">
        <v>0.14000000000000001</v>
      </c>
      <c r="AH233">
        <v>185.6</v>
      </c>
      <c r="AI233">
        <v>52.6</v>
      </c>
      <c r="AJ233">
        <v>238.2</v>
      </c>
      <c r="AK233">
        <v>227.6</v>
      </c>
      <c r="AL233">
        <v>5.4</v>
      </c>
      <c r="AM233">
        <v>0.6</v>
      </c>
      <c r="AN233">
        <v>26.1</v>
      </c>
      <c r="AO233">
        <v>1147.7</v>
      </c>
      <c r="AP233">
        <v>0.11</v>
      </c>
      <c r="AQ233">
        <v>227.9</v>
      </c>
      <c r="AR233">
        <v>60.3</v>
      </c>
      <c r="AS233">
        <v>288.2</v>
      </c>
      <c r="AT233">
        <v>608.79999999999995</v>
      </c>
      <c r="AU233">
        <v>37.200000000000003</v>
      </c>
      <c r="AV233">
        <v>5.24</v>
      </c>
      <c r="AW233">
        <v>50.3</v>
      </c>
      <c r="AX233">
        <v>2263</v>
      </c>
      <c r="AY233">
        <v>0.36</v>
      </c>
      <c r="AZ233">
        <v>611.4</v>
      </c>
      <c r="BA233">
        <v>117.8</v>
      </c>
      <c r="BB233">
        <v>729.2</v>
      </c>
      <c r="BC233">
        <v>16055819.699999999</v>
      </c>
      <c r="BD233">
        <v>303.10000000000002</v>
      </c>
      <c r="BE233">
        <v>30.3</v>
      </c>
      <c r="BF233">
        <v>2166780</v>
      </c>
      <c r="BG233">
        <v>84576.1</v>
      </c>
      <c r="BH233">
        <v>12.6</v>
      </c>
      <c r="BI233">
        <v>16073133.6</v>
      </c>
      <c r="BJ233">
        <v>4690595.8</v>
      </c>
      <c r="BK233">
        <v>20763729.399999999</v>
      </c>
      <c r="BL233">
        <v>0</v>
      </c>
      <c r="BM233">
        <v>25.99</v>
      </c>
      <c r="BN233">
        <v>11.39</v>
      </c>
      <c r="BO233">
        <v>0.28000000000000003</v>
      </c>
      <c r="BP233">
        <v>37.67</v>
      </c>
      <c r="BQ233">
        <v>27.79</v>
      </c>
      <c r="BR233">
        <v>12.77</v>
      </c>
      <c r="BS233">
        <v>0.3</v>
      </c>
      <c r="BT233">
        <v>40.86</v>
      </c>
      <c r="BU233">
        <v>94350730</v>
      </c>
      <c r="BV233">
        <v>23577600</v>
      </c>
      <c r="BW233">
        <v>1856946.6</v>
      </c>
      <c r="BX233">
        <v>701300.8</v>
      </c>
      <c r="BY233">
        <v>0</v>
      </c>
      <c r="BZ233">
        <v>0</v>
      </c>
      <c r="CA233">
        <v>4113.3999999999996</v>
      </c>
      <c r="CB233">
        <v>0</v>
      </c>
      <c r="CC233">
        <v>0</v>
      </c>
      <c r="CD233">
        <v>5119739.5</v>
      </c>
      <c r="CE233">
        <v>39787290</v>
      </c>
      <c r="CF233">
        <v>0</v>
      </c>
      <c r="CG233">
        <v>535610.19999999995</v>
      </c>
      <c r="CH233">
        <v>0</v>
      </c>
      <c r="CI233">
        <v>16419.3</v>
      </c>
      <c r="CJ233">
        <v>27447372</v>
      </c>
      <c r="CK233">
        <v>0</v>
      </c>
      <c r="CL233">
        <v>424079.6</v>
      </c>
      <c r="CM233">
        <v>0</v>
      </c>
      <c r="CN233">
        <v>4899518.5</v>
      </c>
      <c r="CO233">
        <v>16148</v>
      </c>
      <c r="CP233">
        <v>13542195</v>
      </c>
      <c r="CQ233">
        <v>2054</v>
      </c>
      <c r="CR233">
        <v>156.30000000000001</v>
      </c>
      <c r="CS233">
        <v>0</v>
      </c>
      <c r="CT233">
        <v>219</v>
      </c>
      <c r="CU233">
        <v>0</v>
      </c>
      <c r="CV233">
        <v>0</v>
      </c>
      <c r="CW233">
        <v>3842.8</v>
      </c>
      <c r="CX233">
        <v>8571.4</v>
      </c>
      <c r="CY233">
        <v>0</v>
      </c>
      <c r="CZ233">
        <v>2588.8000000000002</v>
      </c>
      <c r="DA233">
        <v>0</v>
      </c>
      <c r="DB233">
        <v>12.3</v>
      </c>
      <c r="DC233">
        <v>3456.6</v>
      </c>
      <c r="DD233">
        <v>0</v>
      </c>
      <c r="DE233">
        <v>420</v>
      </c>
      <c r="DF233">
        <v>0</v>
      </c>
      <c r="DG233">
        <v>2531.6</v>
      </c>
      <c r="DH233">
        <v>3758</v>
      </c>
      <c r="DI233">
        <v>7.6</v>
      </c>
      <c r="DJ233">
        <v>5149.2</v>
      </c>
      <c r="DK233">
        <v>4200</v>
      </c>
      <c r="DL233">
        <v>0</v>
      </c>
      <c r="DM233">
        <v>0.8</v>
      </c>
      <c r="DN233">
        <v>0.4</v>
      </c>
      <c r="DO233">
        <v>0</v>
      </c>
      <c r="DP233">
        <v>0</v>
      </c>
      <c r="DQ233">
        <v>0</v>
      </c>
    </row>
    <row r="234" spans="1:121" hidden="1">
      <c r="A234" t="s">
        <v>564</v>
      </c>
      <c r="B234">
        <v>2030</v>
      </c>
      <c r="C234">
        <v>87955400</v>
      </c>
      <c r="D234">
        <v>2232471.5</v>
      </c>
      <c r="E234">
        <v>669988.6</v>
      </c>
      <c r="F234">
        <v>287295.8</v>
      </c>
      <c r="G234">
        <v>91145156</v>
      </c>
      <c r="H234">
        <v>84793516.200000003</v>
      </c>
      <c r="I234">
        <v>66858629.600000001</v>
      </c>
      <c r="J234" s="156">
        <v>23843126</v>
      </c>
      <c r="K234" s="168">
        <v>23372726</v>
      </c>
      <c r="L234">
        <v>3.5900000000000001E-2</v>
      </c>
      <c r="M234">
        <v>5.3900000000000003E-2</v>
      </c>
      <c r="N234">
        <v>0.14599999999999999</v>
      </c>
      <c r="O234">
        <v>66732.88</v>
      </c>
      <c r="P234">
        <v>24182.6</v>
      </c>
      <c r="Q234">
        <v>0.6</v>
      </c>
      <c r="R234">
        <v>0.6</v>
      </c>
      <c r="S234">
        <v>156.6</v>
      </c>
      <c r="T234">
        <v>3</v>
      </c>
      <c r="U234">
        <v>0.3</v>
      </c>
      <c r="V234">
        <v>21.5</v>
      </c>
      <c r="W234">
        <v>825.8</v>
      </c>
      <c r="X234">
        <v>0.13</v>
      </c>
      <c r="Y234">
        <v>156.80000000000001</v>
      </c>
      <c r="Z234">
        <v>46.1</v>
      </c>
      <c r="AA234">
        <v>202.9</v>
      </c>
      <c r="AB234">
        <v>168.9</v>
      </c>
      <c r="AC234">
        <v>4</v>
      </c>
      <c r="AD234">
        <v>0.44</v>
      </c>
      <c r="AE234">
        <v>22.3</v>
      </c>
      <c r="AF234">
        <v>863.4</v>
      </c>
      <c r="AG234">
        <v>0.14000000000000001</v>
      </c>
      <c r="AH234">
        <v>169.1</v>
      </c>
      <c r="AI234">
        <v>48</v>
      </c>
      <c r="AJ234">
        <v>217.2</v>
      </c>
      <c r="AK234">
        <v>227.9</v>
      </c>
      <c r="AL234">
        <v>7.4</v>
      </c>
      <c r="AM234">
        <v>0.92</v>
      </c>
      <c r="AN234">
        <v>24.2</v>
      </c>
      <c r="AO234">
        <v>1087.3</v>
      </c>
      <c r="AP234">
        <v>0.11</v>
      </c>
      <c r="AQ234">
        <v>228.4</v>
      </c>
      <c r="AR234">
        <v>56.7</v>
      </c>
      <c r="AS234">
        <v>285.10000000000002</v>
      </c>
      <c r="AT234">
        <v>566.5</v>
      </c>
      <c r="AU234">
        <v>34</v>
      </c>
      <c r="AV234">
        <v>4.74</v>
      </c>
      <c r="AW234">
        <v>47</v>
      </c>
      <c r="AX234">
        <v>2164</v>
      </c>
      <c r="AY234">
        <v>0.31</v>
      </c>
      <c r="AZ234">
        <v>568.79999999999995</v>
      </c>
      <c r="BA234">
        <v>111.5</v>
      </c>
      <c r="BB234">
        <v>680.4</v>
      </c>
      <c r="BC234">
        <v>14115860</v>
      </c>
      <c r="BD234">
        <v>266</v>
      </c>
      <c r="BE234">
        <v>26.6</v>
      </c>
      <c r="BF234">
        <v>1935106.6</v>
      </c>
      <c r="BG234">
        <v>74440.7</v>
      </c>
      <c r="BH234">
        <v>11.7</v>
      </c>
      <c r="BI234">
        <v>14131052.1</v>
      </c>
      <c r="BJ234">
        <v>4156643</v>
      </c>
      <c r="BK234">
        <v>18287695.100000001</v>
      </c>
      <c r="BL234">
        <v>0</v>
      </c>
      <c r="BM234">
        <v>25.08</v>
      </c>
      <c r="BN234">
        <v>15.65</v>
      </c>
      <c r="BO234">
        <v>0.56999999999999995</v>
      </c>
      <c r="BP234">
        <v>41.3</v>
      </c>
      <c r="BQ234">
        <v>26.86</v>
      </c>
      <c r="BR234">
        <v>17.57</v>
      </c>
      <c r="BS234">
        <v>0.61</v>
      </c>
      <c r="BT234">
        <v>45.04</v>
      </c>
      <c r="BU234">
        <v>90709310</v>
      </c>
      <c r="BV234">
        <v>24286526</v>
      </c>
      <c r="BW234">
        <v>1903318.4</v>
      </c>
      <c r="BX234">
        <v>684307</v>
      </c>
      <c r="BY234">
        <v>0</v>
      </c>
      <c r="BZ234">
        <v>0</v>
      </c>
      <c r="CA234">
        <v>0</v>
      </c>
      <c r="CB234">
        <v>0</v>
      </c>
      <c r="CC234">
        <v>0</v>
      </c>
      <c r="CD234">
        <v>5970135.5</v>
      </c>
      <c r="CE234">
        <v>35753536</v>
      </c>
      <c r="CF234">
        <v>0</v>
      </c>
      <c r="CG234">
        <v>317480.5</v>
      </c>
      <c r="CH234">
        <v>0</v>
      </c>
      <c r="CI234">
        <v>16151.4</v>
      </c>
      <c r="CJ234">
        <v>27202502</v>
      </c>
      <c r="CK234">
        <v>0</v>
      </c>
      <c r="CL234">
        <v>545485.80000000005</v>
      </c>
      <c r="CM234">
        <v>0</v>
      </c>
      <c r="CN234">
        <v>4831165.5</v>
      </c>
      <c r="CO234">
        <v>16060.9</v>
      </c>
      <c r="CP234">
        <v>13469165</v>
      </c>
      <c r="CQ234">
        <v>2054</v>
      </c>
      <c r="CR234">
        <v>156.30000000000001</v>
      </c>
      <c r="CS234">
        <v>0</v>
      </c>
      <c r="CT234">
        <v>219</v>
      </c>
      <c r="CU234">
        <v>0</v>
      </c>
      <c r="CV234">
        <v>0</v>
      </c>
      <c r="CW234">
        <v>4495.8</v>
      </c>
      <c r="CX234">
        <v>8177.4</v>
      </c>
      <c r="CY234">
        <v>0</v>
      </c>
      <c r="CZ234">
        <v>2525.1</v>
      </c>
      <c r="DA234">
        <v>0</v>
      </c>
      <c r="DB234">
        <v>12.3</v>
      </c>
      <c r="DC234">
        <v>3456.6</v>
      </c>
      <c r="DD234">
        <v>0</v>
      </c>
      <c r="DE234">
        <v>420</v>
      </c>
      <c r="DF234">
        <v>0</v>
      </c>
      <c r="DG234">
        <v>2531.6</v>
      </c>
      <c r="DH234">
        <v>3758</v>
      </c>
      <c r="DI234">
        <v>7.6</v>
      </c>
      <c r="DJ234">
        <v>5149.2</v>
      </c>
      <c r="DK234">
        <v>4200</v>
      </c>
      <c r="DL234">
        <v>0</v>
      </c>
      <c r="DM234">
        <v>1.2</v>
      </c>
      <c r="DN234">
        <v>0.53</v>
      </c>
      <c r="DO234">
        <v>0</v>
      </c>
      <c r="DP234">
        <v>0</v>
      </c>
      <c r="DQ234">
        <v>0</v>
      </c>
    </row>
    <row r="235" spans="1:121" hidden="1">
      <c r="A235" t="s">
        <v>564</v>
      </c>
      <c r="B235">
        <v>2035</v>
      </c>
      <c r="C235">
        <v>93346710</v>
      </c>
      <c r="D235">
        <v>4838105</v>
      </c>
      <c r="E235">
        <v>584849</v>
      </c>
      <c r="F235">
        <v>334681.3</v>
      </c>
      <c r="G235">
        <v>99104349.200000003</v>
      </c>
      <c r="H235">
        <v>89990985.299999997</v>
      </c>
      <c r="I235">
        <v>60451581.5</v>
      </c>
      <c r="J235" s="156">
        <v>28361908</v>
      </c>
      <c r="K235" s="168">
        <v>30535910</v>
      </c>
      <c r="L235">
        <v>3.5900000000000001E-2</v>
      </c>
      <c r="M235">
        <v>5.3900000000000003E-2</v>
      </c>
      <c r="N235">
        <v>0.14599999999999999</v>
      </c>
      <c r="O235">
        <v>87325.3</v>
      </c>
      <c r="P235">
        <v>26464.7</v>
      </c>
      <c r="Q235">
        <v>0.7</v>
      </c>
      <c r="R235">
        <v>0.67</v>
      </c>
      <c r="S235">
        <v>117.2</v>
      </c>
      <c r="T235">
        <v>2.2000000000000002</v>
      </c>
      <c r="U235">
        <v>0.22</v>
      </c>
      <c r="V235">
        <v>16.5</v>
      </c>
      <c r="W235">
        <v>619.1</v>
      </c>
      <c r="X235">
        <v>0.11</v>
      </c>
      <c r="Y235">
        <v>117.3</v>
      </c>
      <c r="Z235">
        <v>35</v>
      </c>
      <c r="AA235">
        <v>152.30000000000001</v>
      </c>
      <c r="AB235">
        <v>138.80000000000001</v>
      </c>
      <c r="AC235">
        <v>3.5</v>
      </c>
      <c r="AD235">
        <v>0.4</v>
      </c>
      <c r="AE235">
        <v>18.399999999999999</v>
      </c>
      <c r="AF235">
        <v>702.7</v>
      </c>
      <c r="AG235">
        <v>0.12</v>
      </c>
      <c r="AH235">
        <v>139</v>
      </c>
      <c r="AI235">
        <v>39.4</v>
      </c>
      <c r="AJ235">
        <v>178.4</v>
      </c>
      <c r="AK235">
        <v>235.6</v>
      </c>
      <c r="AL235">
        <v>10.3</v>
      </c>
      <c r="AM235">
        <v>1.36</v>
      </c>
      <c r="AN235">
        <v>22.6</v>
      </c>
      <c r="AO235">
        <v>1039.5999999999999</v>
      </c>
      <c r="AP235">
        <v>0.11</v>
      </c>
      <c r="AQ235">
        <v>236.2</v>
      </c>
      <c r="AR235">
        <v>53.6</v>
      </c>
      <c r="AS235">
        <v>289.89999999999998</v>
      </c>
      <c r="AT235">
        <v>531.1</v>
      </c>
      <c r="AU235">
        <v>30.9</v>
      </c>
      <c r="AV235">
        <v>4.3</v>
      </c>
      <c r="AW235">
        <v>45.1</v>
      </c>
      <c r="AX235">
        <v>2052.6999999999998</v>
      </c>
      <c r="AY235">
        <v>0.3</v>
      </c>
      <c r="AZ235">
        <v>533.20000000000005</v>
      </c>
      <c r="BA235">
        <v>106.3</v>
      </c>
      <c r="BB235">
        <v>639.6</v>
      </c>
      <c r="BC235">
        <v>11803925.6</v>
      </c>
      <c r="BD235">
        <v>222.5</v>
      </c>
      <c r="BE235">
        <v>22.3</v>
      </c>
      <c r="BF235">
        <v>1659364.2</v>
      </c>
      <c r="BG235">
        <v>62346</v>
      </c>
      <c r="BH235">
        <v>10.7</v>
      </c>
      <c r="BI235">
        <v>11816629.4</v>
      </c>
      <c r="BJ235">
        <v>3520188</v>
      </c>
      <c r="BK235">
        <v>15336817.4</v>
      </c>
      <c r="BL235">
        <v>0</v>
      </c>
      <c r="BM235">
        <v>22.96</v>
      </c>
      <c r="BN235">
        <v>20.149999999999999</v>
      </c>
      <c r="BO235">
        <v>0</v>
      </c>
      <c r="BP235">
        <v>43.11</v>
      </c>
      <c r="BQ235">
        <v>24.82</v>
      </c>
      <c r="BR235">
        <v>23.19</v>
      </c>
      <c r="BS235">
        <v>0</v>
      </c>
      <c r="BT235">
        <v>48.01</v>
      </c>
      <c r="BU235">
        <v>101395096</v>
      </c>
      <c r="BV235">
        <v>38652770</v>
      </c>
      <c r="BW235">
        <v>4126065.5</v>
      </c>
      <c r="BX235">
        <v>664766.4</v>
      </c>
      <c r="BY235">
        <v>0</v>
      </c>
      <c r="BZ235">
        <v>0</v>
      </c>
      <c r="CA235">
        <v>0</v>
      </c>
      <c r="CB235">
        <v>0</v>
      </c>
      <c r="CC235">
        <v>0</v>
      </c>
      <c r="CD235">
        <v>6186297.5</v>
      </c>
      <c r="CE235">
        <v>30274236</v>
      </c>
      <c r="CF235">
        <v>0</v>
      </c>
      <c r="CG235">
        <v>216674.4</v>
      </c>
      <c r="CH235">
        <v>0</v>
      </c>
      <c r="CI235">
        <v>15643.4</v>
      </c>
      <c r="CJ235">
        <v>26977168</v>
      </c>
      <c r="CK235">
        <v>0</v>
      </c>
      <c r="CL235">
        <v>467779.2</v>
      </c>
      <c r="CM235">
        <v>0</v>
      </c>
      <c r="CN235">
        <v>4664427</v>
      </c>
      <c r="CO235">
        <v>15845.2</v>
      </c>
      <c r="CP235">
        <v>27786198</v>
      </c>
      <c r="CQ235">
        <v>3390.8</v>
      </c>
      <c r="CR235">
        <v>156.30000000000001</v>
      </c>
      <c r="CS235">
        <v>0</v>
      </c>
      <c r="CT235">
        <v>219</v>
      </c>
      <c r="CU235">
        <v>0</v>
      </c>
      <c r="CV235">
        <v>0</v>
      </c>
      <c r="CW235">
        <v>4794.8999999999996</v>
      </c>
      <c r="CX235">
        <v>8073.4</v>
      </c>
      <c r="CY235">
        <v>0</v>
      </c>
      <c r="CZ235">
        <v>2525.1</v>
      </c>
      <c r="DA235">
        <v>0</v>
      </c>
      <c r="DB235">
        <v>12.3</v>
      </c>
      <c r="DC235">
        <v>3456.6</v>
      </c>
      <c r="DD235">
        <v>0</v>
      </c>
      <c r="DE235">
        <v>420</v>
      </c>
      <c r="DF235">
        <v>0</v>
      </c>
      <c r="DG235">
        <v>2531.6</v>
      </c>
      <c r="DH235">
        <v>7500</v>
      </c>
      <c r="DI235">
        <v>7.6</v>
      </c>
      <c r="DJ235">
        <v>12268.9</v>
      </c>
      <c r="DK235">
        <v>4200</v>
      </c>
      <c r="DL235">
        <v>0</v>
      </c>
      <c r="DM235">
        <v>0</v>
      </c>
      <c r="DN235">
        <v>0.51</v>
      </c>
      <c r="DO235">
        <v>0</v>
      </c>
      <c r="DP235">
        <v>0</v>
      </c>
      <c r="DQ235">
        <v>0</v>
      </c>
    </row>
    <row r="236" spans="1:121" hidden="1">
      <c r="A236" t="s">
        <v>564</v>
      </c>
      <c r="B236">
        <v>2040</v>
      </c>
      <c r="C236">
        <v>99775960</v>
      </c>
      <c r="D236">
        <v>4049566.8</v>
      </c>
      <c r="E236">
        <v>721135.4</v>
      </c>
      <c r="F236">
        <v>336347.9</v>
      </c>
      <c r="G236">
        <v>104883011.7</v>
      </c>
      <c r="H236">
        <v>96189084.700000003</v>
      </c>
      <c r="I236">
        <v>66946041.700000003</v>
      </c>
      <c r="J236" s="156">
        <v>33072652</v>
      </c>
      <c r="K236" s="168">
        <v>28033212</v>
      </c>
      <c r="L236">
        <v>3.5900000000000001E-2</v>
      </c>
      <c r="M236">
        <v>5.3900000000000003E-2</v>
      </c>
      <c r="N236">
        <v>0.14599999999999999</v>
      </c>
      <c r="O236">
        <v>93424.66</v>
      </c>
      <c r="P236">
        <v>28951.3</v>
      </c>
      <c r="Q236">
        <v>0.69</v>
      </c>
      <c r="R236">
        <v>0.67</v>
      </c>
      <c r="S236">
        <v>119.2</v>
      </c>
      <c r="T236">
        <v>2.2000000000000002</v>
      </c>
      <c r="U236">
        <v>0.22</v>
      </c>
      <c r="V236">
        <v>16.7</v>
      </c>
      <c r="W236">
        <v>629.5</v>
      </c>
      <c r="X236">
        <v>0.11</v>
      </c>
      <c r="Y236">
        <v>119.3</v>
      </c>
      <c r="Z236">
        <v>35.5</v>
      </c>
      <c r="AA236">
        <v>154.80000000000001</v>
      </c>
      <c r="AB236">
        <v>136.4</v>
      </c>
      <c r="AC236">
        <v>3.2</v>
      </c>
      <c r="AD236">
        <v>0.36</v>
      </c>
      <c r="AE236">
        <v>18.3</v>
      </c>
      <c r="AF236">
        <v>697.3</v>
      </c>
      <c r="AG236">
        <v>0.12</v>
      </c>
      <c r="AH236">
        <v>136.6</v>
      </c>
      <c r="AI236">
        <v>39.1</v>
      </c>
      <c r="AJ236">
        <v>175.7</v>
      </c>
      <c r="AK236">
        <v>252.9</v>
      </c>
      <c r="AL236">
        <v>11.8</v>
      </c>
      <c r="AM236">
        <v>1.57</v>
      </c>
      <c r="AN236">
        <v>23.6</v>
      </c>
      <c r="AO236">
        <v>1095.2</v>
      </c>
      <c r="AP236">
        <v>0.12</v>
      </c>
      <c r="AQ236">
        <v>253.7</v>
      </c>
      <c r="AR236">
        <v>56.3</v>
      </c>
      <c r="AS236">
        <v>310</v>
      </c>
      <c r="AT236">
        <v>485.5</v>
      </c>
      <c r="AU236">
        <v>24.5</v>
      </c>
      <c r="AV236">
        <v>3.34</v>
      </c>
      <c r="AW236">
        <v>44.7</v>
      </c>
      <c r="AX236">
        <v>2004.5</v>
      </c>
      <c r="AY236">
        <v>0.27</v>
      </c>
      <c r="AZ236">
        <v>487.1</v>
      </c>
      <c r="BA236">
        <v>104.5</v>
      </c>
      <c r="BB236">
        <v>591.6</v>
      </c>
      <c r="BC236">
        <v>11824053.4</v>
      </c>
      <c r="BD236">
        <v>222.8</v>
      </c>
      <c r="BE236">
        <v>22.3</v>
      </c>
      <c r="BF236">
        <v>1659128</v>
      </c>
      <c r="BG236">
        <v>62445.5</v>
      </c>
      <c r="BH236">
        <v>10.6</v>
      </c>
      <c r="BI236">
        <v>11836778.9</v>
      </c>
      <c r="BJ236">
        <v>3522908</v>
      </c>
      <c r="BK236">
        <v>15359686.9</v>
      </c>
      <c r="BL236">
        <v>0</v>
      </c>
      <c r="BM236">
        <v>21.73</v>
      </c>
      <c r="BN236">
        <v>22.38</v>
      </c>
      <c r="BO236">
        <v>0</v>
      </c>
      <c r="BP236">
        <v>44.11</v>
      </c>
      <c r="BQ236">
        <v>23.45</v>
      </c>
      <c r="BR236">
        <v>25.54</v>
      </c>
      <c r="BS236">
        <v>0</v>
      </c>
      <c r="BT236">
        <v>48.99</v>
      </c>
      <c r="BU236">
        <v>99935950</v>
      </c>
      <c r="BV236">
        <v>37936972</v>
      </c>
      <c r="BW236">
        <v>3495361.5</v>
      </c>
      <c r="BX236">
        <v>649169.4</v>
      </c>
      <c r="BY236">
        <v>0</v>
      </c>
      <c r="BZ236">
        <v>0</v>
      </c>
      <c r="CA236">
        <v>0</v>
      </c>
      <c r="CB236">
        <v>0</v>
      </c>
      <c r="CC236">
        <v>0</v>
      </c>
      <c r="CD236">
        <v>6025102</v>
      </c>
      <c r="CE236">
        <v>30233542</v>
      </c>
      <c r="CF236">
        <v>0</v>
      </c>
      <c r="CG236">
        <v>265077</v>
      </c>
      <c r="CH236">
        <v>0</v>
      </c>
      <c r="CI236">
        <v>15382</v>
      </c>
      <c r="CJ236">
        <v>26753696</v>
      </c>
      <c r="CK236">
        <v>0</v>
      </c>
      <c r="CL236">
        <v>586750</v>
      </c>
      <c r="CM236">
        <v>0</v>
      </c>
      <c r="CN236">
        <v>4472580</v>
      </c>
      <c r="CO236">
        <v>26454.3</v>
      </c>
      <c r="CP236">
        <v>27412836</v>
      </c>
      <c r="CQ236">
        <v>2216.1999999999998</v>
      </c>
      <c r="CR236">
        <v>156.30000000000001</v>
      </c>
      <c r="CS236">
        <v>0</v>
      </c>
      <c r="CT236">
        <v>219</v>
      </c>
      <c r="CU236">
        <v>0</v>
      </c>
      <c r="CV236">
        <v>0</v>
      </c>
      <c r="CW236">
        <v>4831.8999999999996</v>
      </c>
      <c r="CX236">
        <v>8073.4</v>
      </c>
      <c r="CY236">
        <v>0</v>
      </c>
      <c r="CZ236">
        <v>2525.1</v>
      </c>
      <c r="DA236">
        <v>0</v>
      </c>
      <c r="DB236">
        <v>12.3</v>
      </c>
      <c r="DC236">
        <v>3456.6</v>
      </c>
      <c r="DD236">
        <v>0</v>
      </c>
      <c r="DE236">
        <v>420</v>
      </c>
      <c r="DF236">
        <v>0</v>
      </c>
      <c r="DG236">
        <v>2513.1999999999998</v>
      </c>
      <c r="DH236">
        <v>7500</v>
      </c>
      <c r="DI236">
        <v>7.6</v>
      </c>
      <c r="DJ236">
        <v>9934</v>
      </c>
      <c r="DK236">
        <v>4200</v>
      </c>
      <c r="DL236">
        <v>0</v>
      </c>
      <c r="DM236">
        <v>0</v>
      </c>
      <c r="DN236">
        <v>0.51</v>
      </c>
      <c r="DO236">
        <v>0</v>
      </c>
      <c r="DP236">
        <v>0</v>
      </c>
      <c r="DQ236">
        <v>0</v>
      </c>
    </row>
    <row r="237" spans="1:121" hidden="1">
      <c r="A237" t="s">
        <v>564</v>
      </c>
      <c r="B237">
        <v>2045</v>
      </c>
      <c r="C237">
        <v>105388930</v>
      </c>
      <c r="D237">
        <v>3318769</v>
      </c>
      <c r="E237">
        <v>705294.9</v>
      </c>
      <c r="F237">
        <v>336666.9</v>
      </c>
      <c r="G237">
        <v>109749655.90000001</v>
      </c>
      <c r="H237">
        <v>101600175.09999999</v>
      </c>
      <c r="I237">
        <v>72604817</v>
      </c>
      <c r="J237" s="156">
        <v>34772324</v>
      </c>
      <c r="K237" s="168">
        <v>26942374</v>
      </c>
      <c r="L237">
        <v>3.5900000000000001E-2</v>
      </c>
      <c r="M237">
        <v>5.3900000000000003E-2</v>
      </c>
      <c r="N237">
        <v>0.14599999999999999</v>
      </c>
      <c r="O237">
        <v>94865.93</v>
      </c>
      <c r="P237">
        <v>30847.5</v>
      </c>
      <c r="Q237">
        <v>0.67</v>
      </c>
      <c r="R237">
        <v>0.65</v>
      </c>
      <c r="S237">
        <v>132.30000000000001</v>
      </c>
      <c r="T237">
        <v>2.5</v>
      </c>
      <c r="U237">
        <v>0.25</v>
      </c>
      <c r="V237">
        <v>18.2</v>
      </c>
      <c r="W237">
        <v>697.7</v>
      </c>
      <c r="X237">
        <v>0.11</v>
      </c>
      <c r="Y237">
        <v>132.4</v>
      </c>
      <c r="Z237">
        <v>39.1</v>
      </c>
      <c r="AA237">
        <v>171.5</v>
      </c>
      <c r="AB237">
        <v>147</v>
      </c>
      <c r="AC237">
        <v>3.3</v>
      </c>
      <c r="AD237">
        <v>0.36</v>
      </c>
      <c r="AE237">
        <v>19.600000000000001</v>
      </c>
      <c r="AF237">
        <v>755.6</v>
      </c>
      <c r="AG237">
        <v>0.12</v>
      </c>
      <c r="AH237">
        <v>147.19999999999999</v>
      </c>
      <c r="AI237">
        <v>42.1</v>
      </c>
      <c r="AJ237">
        <v>189.3</v>
      </c>
      <c r="AK237">
        <v>253.8</v>
      </c>
      <c r="AL237">
        <v>9.5</v>
      </c>
      <c r="AM237">
        <v>1.22</v>
      </c>
      <c r="AN237">
        <v>25.8</v>
      </c>
      <c r="AO237">
        <v>1172.9000000000001</v>
      </c>
      <c r="AP237">
        <v>0.12</v>
      </c>
      <c r="AQ237">
        <v>254.4</v>
      </c>
      <c r="AR237">
        <v>60.8</v>
      </c>
      <c r="AS237">
        <v>315.2</v>
      </c>
      <c r="AT237">
        <v>498.3</v>
      </c>
      <c r="AU237">
        <v>24.3</v>
      </c>
      <c r="AV237">
        <v>3.28</v>
      </c>
      <c r="AW237">
        <v>46.8</v>
      </c>
      <c r="AX237">
        <v>2099.4</v>
      </c>
      <c r="AY237">
        <v>0.27</v>
      </c>
      <c r="AZ237">
        <v>499.9</v>
      </c>
      <c r="BA237">
        <v>109.4</v>
      </c>
      <c r="BB237">
        <v>609.4</v>
      </c>
      <c r="BC237">
        <v>13397611.199999999</v>
      </c>
      <c r="BD237">
        <v>252.5</v>
      </c>
      <c r="BE237">
        <v>25.3</v>
      </c>
      <c r="BF237">
        <v>1846904.1</v>
      </c>
      <c r="BG237">
        <v>70677.600000000006</v>
      </c>
      <c r="BH237">
        <v>11.4</v>
      </c>
      <c r="BI237">
        <v>13412030.199999999</v>
      </c>
      <c r="BJ237">
        <v>3956197.1</v>
      </c>
      <c r="BK237">
        <v>17368227.300000001</v>
      </c>
      <c r="BL237">
        <v>0</v>
      </c>
      <c r="BM237">
        <v>21.59</v>
      </c>
      <c r="BN237">
        <v>22.81</v>
      </c>
      <c r="BO237">
        <v>0</v>
      </c>
      <c r="BP237">
        <v>44.4</v>
      </c>
      <c r="BQ237">
        <v>23.21</v>
      </c>
      <c r="BR237">
        <v>25.78</v>
      </c>
      <c r="BS237">
        <v>0</v>
      </c>
      <c r="BT237">
        <v>48.99</v>
      </c>
      <c r="BU237">
        <v>101973496</v>
      </c>
      <c r="BV237">
        <v>37144840</v>
      </c>
      <c r="BW237">
        <v>2801853</v>
      </c>
      <c r="BX237">
        <v>660220.69999999995</v>
      </c>
      <c r="BY237">
        <v>0</v>
      </c>
      <c r="BZ237">
        <v>0</v>
      </c>
      <c r="CA237">
        <v>0</v>
      </c>
      <c r="CB237">
        <v>0</v>
      </c>
      <c r="CC237">
        <v>0</v>
      </c>
      <c r="CD237">
        <v>5935720.5</v>
      </c>
      <c r="CE237">
        <v>33104374</v>
      </c>
      <c r="CF237">
        <v>0</v>
      </c>
      <c r="CG237">
        <v>771484.6</v>
      </c>
      <c r="CH237">
        <v>0</v>
      </c>
      <c r="CI237">
        <v>15523.3</v>
      </c>
      <c r="CJ237">
        <v>26906224</v>
      </c>
      <c r="CK237">
        <v>0</v>
      </c>
      <c r="CL237">
        <v>568976.19999999995</v>
      </c>
      <c r="CM237">
        <v>0</v>
      </c>
      <c r="CN237">
        <v>4137870.8</v>
      </c>
      <c r="CO237">
        <v>26230.7</v>
      </c>
      <c r="CP237">
        <v>27045018</v>
      </c>
      <c r="CQ237">
        <v>2000</v>
      </c>
      <c r="CR237">
        <v>156.30000000000001</v>
      </c>
      <c r="CS237">
        <v>0</v>
      </c>
      <c r="CT237">
        <v>219</v>
      </c>
      <c r="CU237">
        <v>0</v>
      </c>
      <c r="CV237">
        <v>0</v>
      </c>
      <c r="CW237">
        <v>4915.8999999999996</v>
      </c>
      <c r="CX237">
        <v>7878.9</v>
      </c>
      <c r="CY237">
        <v>0</v>
      </c>
      <c r="CZ237">
        <v>3462.3</v>
      </c>
      <c r="DA237">
        <v>0</v>
      </c>
      <c r="DB237">
        <v>12.3</v>
      </c>
      <c r="DC237">
        <v>3456.6</v>
      </c>
      <c r="DD237">
        <v>0</v>
      </c>
      <c r="DE237">
        <v>420</v>
      </c>
      <c r="DF237">
        <v>0</v>
      </c>
      <c r="DG237">
        <v>2331.4</v>
      </c>
      <c r="DH237">
        <v>7500</v>
      </c>
      <c r="DI237">
        <v>7.6</v>
      </c>
      <c r="DJ237">
        <v>9031.5</v>
      </c>
      <c r="DK237">
        <v>4200</v>
      </c>
      <c r="DL237">
        <v>0</v>
      </c>
      <c r="DM237">
        <v>0</v>
      </c>
      <c r="DN237">
        <v>0.51</v>
      </c>
      <c r="DO237">
        <v>0</v>
      </c>
      <c r="DP237">
        <v>0</v>
      </c>
      <c r="DQ237">
        <v>0</v>
      </c>
    </row>
    <row r="238" spans="1:121" hidden="1">
      <c r="A238" t="s">
        <v>564</v>
      </c>
      <c r="B238">
        <v>2050</v>
      </c>
      <c r="C238">
        <v>110751640</v>
      </c>
      <c r="D238">
        <v>2811411.2</v>
      </c>
      <c r="E238">
        <v>818371.8</v>
      </c>
      <c r="F238">
        <v>348809.9</v>
      </c>
      <c r="G238">
        <v>114730234.7</v>
      </c>
      <c r="H238">
        <v>106769920.5</v>
      </c>
      <c r="I238">
        <v>78173984.299999997</v>
      </c>
      <c r="J238" s="156">
        <v>40565644</v>
      </c>
      <c r="K238" s="168">
        <v>21255520</v>
      </c>
      <c r="L238">
        <v>3.5900000000000001E-2</v>
      </c>
      <c r="M238">
        <v>5.3900000000000003E-2</v>
      </c>
      <c r="N238">
        <v>0.14599999999999999</v>
      </c>
      <c r="O238">
        <v>94387.55</v>
      </c>
      <c r="P238">
        <v>32343.599999999999</v>
      </c>
      <c r="Q238">
        <v>0.7</v>
      </c>
      <c r="R238">
        <v>0.68</v>
      </c>
      <c r="S238">
        <v>123.6</v>
      </c>
      <c r="T238">
        <v>2.2999999999999998</v>
      </c>
      <c r="U238">
        <v>0.23</v>
      </c>
      <c r="V238">
        <v>17.399999999999999</v>
      </c>
      <c r="W238">
        <v>652.70000000000005</v>
      </c>
      <c r="X238">
        <v>0.11</v>
      </c>
      <c r="Y238">
        <v>123.7</v>
      </c>
      <c r="Z238">
        <v>36.799999999999997</v>
      </c>
      <c r="AA238">
        <v>160.6</v>
      </c>
      <c r="AB238">
        <v>141</v>
      </c>
      <c r="AC238">
        <v>2.8</v>
      </c>
      <c r="AD238">
        <v>0.28999999999999998</v>
      </c>
      <c r="AE238">
        <v>19.2</v>
      </c>
      <c r="AF238">
        <v>737.1</v>
      </c>
      <c r="AG238">
        <v>0.12</v>
      </c>
      <c r="AH238">
        <v>141.19999999999999</v>
      </c>
      <c r="AI238">
        <v>41.2</v>
      </c>
      <c r="AJ238">
        <v>182.3</v>
      </c>
      <c r="AK238">
        <v>251.2</v>
      </c>
      <c r="AL238">
        <v>7.5</v>
      </c>
      <c r="AM238">
        <v>0.91</v>
      </c>
      <c r="AN238">
        <v>27.4</v>
      </c>
      <c r="AO238">
        <v>1221.9000000000001</v>
      </c>
      <c r="AP238">
        <v>0.12</v>
      </c>
      <c r="AQ238">
        <v>251.7</v>
      </c>
      <c r="AR238">
        <v>63.8</v>
      </c>
      <c r="AS238">
        <v>315.5</v>
      </c>
      <c r="AT238">
        <v>488</v>
      </c>
      <c r="AU238">
        <v>19.3</v>
      </c>
      <c r="AV238">
        <v>2.5099999999999998</v>
      </c>
      <c r="AW238">
        <v>49.4</v>
      </c>
      <c r="AX238">
        <v>2208.6</v>
      </c>
      <c r="AY238">
        <v>0.25</v>
      </c>
      <c r="AZ238">
        <v>489.3</v>
      </c>
      <c r="BA238">
        <v>115.2</v>
      </c>
      <c r="BB238">
        <v>604.5</v>
      </c>
      <c r="BC238">
        <v>11724773.300000001</v>
      </c>
      <c r="BD238">
        <v>221</v>
      </c>
      <c r="BE238">
        <v>22.1</v>
      </c>
      <c r="BF238">
        <v>1647590.7</v>
      </c>
      <c r="BG238">
        <v>61926.7</v>
      </c>
      <c r="BH238">
        <v>10.6</v>
      </c>
      <c r="BI238">
        <v>11737392</v>
      </c>
      <c r="BJ238">
        <v>3495898.9</v>
      </c>
      <c r="BK238">
        <v>15233290.800000001</v>
      </c>
      <c r="BL238">
        <v>0</v>
      </c>
      <c r="BM238">
        <v>22.38</v>
      </c>
      <c r="BN238">
        <v>22.82</v>
      </c>
      <c r="BO238">
        <v>0</v>
      </c>
      <c r="BP238">
        <v>45.2</v>
      </c>
      <c r="BQ238">
        <v>24.01</v>
      </c>
      <c r="BR238">
        <v>25.66</v>
      </c>
      <c r="BS238">
        <v>0</v>
      </c>
      <c r="BT238">
        <v>49.68</v>
      </c>
      <c r="BU238">
        <v>95361130</v>
      </c>
      <c r="BV238">
        <v>36556252</v>
      </c>
      <c r="BW238">
        <v>2392125</v>
      </c>
      <c r="BX238">
        <v>648964.4</v>
      </c>
      <c r="BY238">
        <v>0</v>
      </c>
      <c r="BZ238">
        <v>0</v>
      </c>
      <c r="CA238">
        <v>0</v>
      </c>
      <c r="CB238">
        <v>0</v>
      </c>
      <c r="CC238">
        <v>0</v>
      </c>
      <c r="CD238">
        <v>5938674</v>
      </c>
      <c r="CE238">
        <v>23891576</v>
      </c>
      <c r="CF238">
        <v>0</v>
      </c>
      <c r="CG238">
        <v>4436371.5</v>
      </c>
      <c r="CH238">
        <v>0</v>
      </c>
      <c r="CI238">
        <v>15347.9</v>
      </c>
      <c r="CJ238">
        <v>26761736</v>
      </c>
      <c r="CK238">
        <v>0</v>
      </c>
      <c r="CL238">
        <v>658757.9</v>
      </c>
      <c r="CM238">
        <v>0</v>
      </c>
      <c r="CN238">
        <v>3726797.5</v>
      </c>
      <c r="CO238">
        <v>208892.6</v>
      </c>
      <c r="CP238">
        <v>26681886</v>
      </c>
      <c r="CQ238">
        <v>2000</v>
      </c>
      <c r="CR238">
        <v>156.30000000000001</v>
      </c>
      <c r="CS238">
        <v>0</v>
      </c>
      <c r="CT238">
        <v>219</v>
      </c>
      <c r="CU238">
        <v>0</v>
      </c>
      <c r="CV238">
        <v>0</v>
      </c>
      <c r="CW238">
        <v>5063.1000000000004</v>
      </c>
      <c r="CX238">
        <v>5558.6</v>
      </c>
      <c r="CY238">
        <v>0</v>
      </c>
      <c r="CZ238">
        <v>6930.4</v>
      </c>
      <c r="DA238">
        <v>0</v>
      </c>
      <c r="DB238">
        <v>12.3</v>
      </c>
      <c r="DC238">
        <v>3456.6</v>
      </c>
      <c r="DD238">
        <v>0</v>
      </c>
      <c r="DE238">
        <v>420</v>
      </c>
      <c r="DF238">
        <v>0</v>
      </c>
      <c r="DG238">
        <v>2067.9</v>
      </c>
      <c r="DH238">
        <v>7500</v>
      </c>
      <c r="DI238">
        <v>59.2</v>
      </c>
      <c r="DJ238">
        <v>6739.9</v>
      </c>
      <c r="DK238">
        <v>4200</v>
      </c>
      <c r="DL238">
        <v>0</v>
      </c>
      <c r="DM238">
        <v>0</v>
      </c>
      <c r="DN238">
        <v>0.51</v>
      </c>
      <c r="DO238">
        <v>0</v>
      </c>
      <c r="DP238">
        <v>0</v>
      </c>
      <c r="DQ238">
        <v>0</v>
      </c>
    </row>
    <row r="239" spans="1:121" hidden="1">
      <c r="A239" t="s">
        <v>565</v>
      </c>
      <c r="B239">
        <v>2024</v>
      </c>
      <c r="C239">
        <v>26404772</v>
      </c>
      <c r="D239">
        <v>2363.5</v>
      </c>
      <c r="E239">
        <v>0</v>
      </c>
      <c r="F239">
        <v>843032.7</v>
      </c>
      <c r="G239">
        <v>27250168.699999999</v>
      </c>
      <c r="H239">
        <v>25455568.5</v>
      </c>
      <c r="I239">
        <v>7691599.5999999996</v>
      </c>
      <c r="J239" s="156">
        <v>24895854</v>
      </c>
      <c r="K239" s="168">
        <v>30020412</v>
      </c>
      <c r="L239">
        <v>3.5900000000000001E-2</v>
      </c>
      <c r="M239">
        <v>5.3999999999999999E-2</v>
      </c>
      <c r="N239">
        <v>0.1268</v>
      </c>
      <c r="O239">
        <v>9706.27</v>
      </c>
      <c r="P239">
        <v>5203.1000000000004</v>
      </c>
      <c r="Q239">
        <v>0.61</v>
      </c>
      <c r="R239">
        <v>0.68</v>
      </c>
      <c r="S239">
        <v>338.8</v>
      </c>
      <c r="T239">
        <v>33.1</v>
      </c>
      <c r="U239">
        <v>4.76</v>
      </c>
      <c r="V239">
        <v>15.9</v>
      </c>
      <c r="W239">
        <v>924</v>
      </c>
      <c r="X239">
        <v>0.17</v>
      </c>
      <c r="Y239">
        <v>341.1</v>
      </c>
      <c r="Z239">
        <v>43.4</v>
      </c>
      <c r="AA239">
        <v>384.5</v>
      </c>
      <c r="AB239">
        <v>275.8</v>
      </c>
      <c r="AC239">
        <v>26.5</v>
      </c>
      <c r="AD239">
        <v>3.81</v>
      </c>
      <c r="AE239">
        <v>13.5</v>
      </c>
      <c r="AF239">
        <v>766.5</v>
      </c>
      <c r="AG239">
        <v>0.14000000000000001</v>
      </c>
      <c r="AH239">
        <v>277.60000000000002</v>
      </c>
      <c r="AI239">
        <v>36.299999999999997</v>
      </c>
      <c r="AJ239">
        <v>313.89999999999998</v>
      </c>
      <c r="AK239">
        <v>272</v>
      </c>
      <c r="AL239">
        <v>9.8000000000000007</v>
      </c>
      <c r="AM239">
        <v>1.26</v>
      </c>
      <c r="AN239">
        <v>28.1</v>
      </c>
      <c r="AO239">
        <v>1254.5999999999999</v>
      </c>
      <c r="AP239">
        <v>0.14000000000000001</v>
      </c>
      <c r="AQ239">
        <v>272.60000000000002</v>
      </c>
      <c r="AR239">
        <v>65.599999999999994</v>
      </c>
      <c r="AS239">
        <v>338.2</v>
      </c>
      <c r="AT239">
        <v>629.9</v>
      </c>
      <c r="AU239">
        <v>48.2</v>
      </c>
      <c r="AV239">
        <v>6.83</v>
      </c>
      <c r="AW239">
        <v>42.2</v>
      </c>
      <c r="AX239">
        <v>2110.4</v>
      </c>
      <c r="AY239">
        <v>0.33</v>
      </c>
      <c r="AZ239">
        <v>633.20000000000005</v>
      </c>
      <c r="BA239">
        <v>105.2</v>
      </c>
      <c r="BB239">
        <v>738.5</v>
      </c>
      <c r="BC239">
        <v>10908440.1</v>
      </c>
      <c r="BD239">
        <v>1065.8</v>
      </c>
      <c r="BE239">
        <v>153.4</v>
      </c>
      <c r="BF239">
        <v>510777.59999999998</v>
      </c>
      <c r="BG239">
        <v>29748.1</v>
      </c>
      <c r="BH239">
        <v>5.3</v>
      </c>
      <c r="BI239">
        <v>10982077.4</v>
      </c>
      <c r="BJ239">
        <v>1398729.8</v>
      </c>
      <c r="BK239">
        <v>12380807.199999999</v>
      </c>
      <c r="BL239">
        <v>0</v>
      </c>
      <c r="BM239">
        <v>25.05</v>
      </c>
      <c r="BN239">
        <v>1.72</v>
      </c>
      <c r="BO239">
        <v>0</v>
      </c>
      <c r="BP239">
        <v>26.77</v>
      </c>
      <c r="BQ239">
        <v>26.46</v>
      </c>
      <c r="BR239">
        <v>1.87</v>
      </c>
      <c r="BS239">
        <v>0</v>
      </c>
      <c r="BT239">
        <v>28.33</v>
      </c>
      <c r="BU239">
        <v>32440150</v>
      </c>
      <c r="BV239">
        <v>19558570</v>
      </c>
      <c r="BW239">
        <v>2057.5</v>
      </c>
      <c r="BX239">
        <v>30312.6</v>
      </c>
      <c r="BY239">
        <v>0</v>
      </c>
      <c r="BZ239">
        <v>0</v>
      </c>
      <c r="CA239">
        <v>7968625.5</v>
      </c>
      <c r="CB239">
        <v>0</v>
      </c>
      <c r="CC239">
        <v>0</v>
      </c>
      <c r="CD239">
        <v>683159.4</v>
      </c>
      <c r="CE239">
        <v>4611029</v>
      </c>
      <c r="CF239">
        <v>0</v>
      </c>
      <c r="CG239">
        <v>25925.599999999999</v>
      </c>
      <c r="CH239">
        <v>64042.6</v>
      </c>
      <c r="CI239">
        <v>152768.79999999999</v>
      </c>
      <c r="CJ239">
        <v>0</v>
      </c>
      <c r="CK239">
        <v>26819.5</v>
      </c>
      <c r="CL239">
        <v>0</v>
      </c>
      <c r="CM239">
        <v>0</v>
      </c>
      <c r="CN239">
        <v>3535160.8</v>
      </c>
      <c r="CO239">
        <v>15340250</v>
      </c>
      <c r="CP239">
        <v>0</v>
      </c>
      <c r="CQ239">
        <v>2.8</v>
      </c>
      <c r="CR239">
        <v>5.4</v>
      </c>
      <c r="CS239">
        <v>0</v>
      </c>
      <c r="CT239">
        <v>1540</v>
      </c>
      <c r="CU239">
        <v>0</v>
      </c>
      <c r="CV239">
        <v>0</v>
      </c>
      <c r="CW239">
        <v>378.7</v>
      </c>
      <c r="CX239">
        <v>1429.4</v>
      </c>
      <c r="CY239">
        <v>0</v>
      </c>
      <c r="CZ239">
        <v>800.8</v>
      </c>
      <c r="DA239">
        <v>8.6</v>
      </c>
      <c r="DB239">
        <v>82.7</v>
      </c>
      <c r="DC239">
        <v>0</v>
      </c>
      <c r="DD239">
        <v>68.8</v>
      </c>
      <c r="DE239">
        <v>0</v>
      </c>
      <c r="DF239">
        <v>0</v>
      </c>
      <c r="DG239">
        <v>1338.2</v>
      </c>
      <c r="DH239">
        <v>0</v>
      </c>
      <c r="DI239">
        <v>4409.3999999999996</v>
      </c>
      <c r="DJ239">
        <v>5.6</v>
      </c>
      <c r="DK239">
        <v>0</v>
      </c>
      <c r="DL239">
        <v>0</v>
      </c>
      <c r="DM239">
        <v>0</v>
      </c>
      <c r="DN239">
        <v>0.16</v>
      </c>
      <c r="DO239">
        <v>0</v>
      </c>
      <c r="DP239">
        <v>0</v>
      </c>
      <c r="DQ239">
        <v>0</v>
      </c>
    </row>
    <row r="240" spans="1:121" hidden="1">
      <c r="A240" t="s">
        <v>565</v>
      </c>
      <c r="B240">
        <v>2026</v>
      </c>
      <c r="C240">
        <v>27114420</v>
      </c>
      <c r="D240">
        <v>1113358.8</v>
      </c>
      <c r="E240">
        <v>0</v>
      </c>
      <c r="F240">
        <v>1190295.3</v>
      </c>
      <c r="G240">
        <v>29418071.300000001</v>
      </c>
      <c r="H240">
        <v>26139703.100000001</v>
      </c>
      <c r="I240">
        <v>-4569426.7</v>
      </c>
      <c r="J240" s="156">
        <v>32260554</v>
      </c>
      <c r="K240" s="168">
        <v>48763900</v>
      </c>
      <c r="L240">
        <v>3.5900000000000001E-2</v>
      </c>
      <c r="M240">
        <v>5.3999999999999999E-2</v>
      </c>
      <c r="N240">
        <v>0.12720000000000001</v>
      </c>
      <c r="O240">
        <v>61896.21</v>
      </c>
      <c r="P240">
        <v>5362.3</v>
      </c>
      <c r="Q240">
        <v>0.76</v>
      </c>
      <c r="R240">
        <v>0.79</v>
      </c>
      <c r="S240">
        <v>210.8</v>
      </c>
      <c r="T240">
        <v>21</v>
      </c>
      <c r="U240">
        <v>3.03</v>
      </c>
      <c r="V240">
        <v>9.5</v>
      </c>
      <c r="W240">
        <v>562.6</v>
      </c>
      <c r="X240">
        <v>0.1</v>
      </c>
      <c r="Y240">
        <v>212.2</v>
      </c>
      <c r="Z240">
        <v>26.3</v>
      </c>
      <c r="AA240">
        <v>238.5</v>
      </c>
      <c r="AB240">
        <v>182.3</v>
      </c>
      <c r="AC240">
        <v>17.600000000000001</v>
      </c>
      <c r="AD240">
        <v>2.5299999999999998</v>
      </c>
      <c r="AE240">
        <v>8.8000000000000007</v>
      </c>
      <c r="AF240">
        <v>505.3</v>
      </c>
      <c r="AG240">
        <v>0.09</v>
      </c>
      <c r="AH240">
        <v>183.5</v>
      </c>
      <c r="AI240">
        <v>23.9</v>
      </c>
      <c r="AJ240">
        <v>207.4</v>
      </c>
      <c r="AK240">
        <v>172.3</v>
      </c>
      <c r="AL240">
        <v>6.3</v>
      </c>
      <c r="AM240">
        <v>0.82</v>
      </c>
      <c r="AN240">
        <v>17.7</v>
      </c>
      <c r="AO240">
        <v>792.1</v>
      </c>
      <c r="AP240">
        <v>0.09</v>
      </c>
      <c r="AQ240">
        <v>172.7</v>
      </c>
      <c r="AR240">
        <v>41.3</v>
      </c>
      <c r="AS240">
        <v>214.1</v>
      </c>
      <c r="AT240">
        <v>567.79999999999995</v>
      </c>
      <c r="AU240">
        <v>42</v>
      </c>
      <c r="AV240">
        <v>5.92</v>
      </c>
      <c r="AW240">
        <v>39.4</v>
      </c>
      <c r="AX240">
        <v>1956.6</v>
      </c>
      <c r="AY240">
        <v>0.28999999999999998</v>
      </c>
      <c r="AZ240">
        <v>570.70000000000005</v>
      </c>
      <c r="BA240">
        <v>97.8</v>
      </c>
      <c r="BB240">
        <v>668.5</v>
      </c>
      <c r="BC240">
        <v>9624728.9000000004</v>
      </c>
      <c r="BD240">
        <v>959.9</v>
      </c>
      <c r="BE240">
        <v>138.30000000000001</v>
      </c>
      <c r="BF240">
        <v>432291.7</v>
      </c>
      <c r="BG240">
        <v>25685.9</v>
      </c>
      <c r="BH240">
        <v>4.7</v>
      </c>
      <c r="BI240">
        <v>9691090.0999999996</v>
      </c>
      <c r="BJ240">
        <v>1199009.8</v>
      </c>
      <c r="BK240">
        <v>10890099.9</v>
      </c>
      <c r="BL240">
        <v>0</v>
      </c>
      <c r="BM240">
        <v>22.29</v>
      </c>
      <c r="BN240">
        <v>10.45</v>
      </c>
      <c r="BO240">
        <v>0</v>
      </c>
      <c r="BP240">
        <v>32.74</v>
      </c>
      <c r="BQ240">
        <v>24.04</v>
      </c>
      <c r="BR240">
        <v>11.79</v>
      </c>
      <c r="BS240">
        <v>0</v>
      </c>
      <c r="BT240">
        <v>35.83</v>
      </c>
      <c r="BU240">
        <v>46048896</v>
      </c>
      <c r="BV240">
        <v>33987496</v>
      </c>
      <c r="BW240">
        <v>936349.1</v>
      </c>
      <c r="BX240">
        <v>29553.5</v>
      </c>
      <c r="BY240">
        <v>0</v>
      </c>
      <c r="BZ240">
        <v>0</v>
      </c>
      <c r="CA240">
        <v>7221343</v>
      </c>
      <c r="CB240">
        <v>0</v>
      </c>
      <c r="CC240">
        <v>0</v>
      </c>
      <c r="CD240">
        <v>977263.4</v>
      </c>
      <c r="CE240">
        <v>3647731.2</v>
      </c>
      <c r="CF240">
        <v>0</v>
      </c>
      <c r="CG240">
        <v>17718.599999999999</v>
      </c>
      <c r="CH240">
        <v>63990.2</v>
      </c>
      <c r="CI240">
        <v>144711.9</v>
      </c>
      <c r="CJ240">
        <v>0</v>
      </c>
      <c r="CK240">
        <v>0</v>
      </c>
      <c r="CL240">
        <v>0</v>
      </c>
      <c r="CM240">
        <v>0</v>
      </c>
      <c r="CN240">
        <v>9210697</v>
      </c>
      <c r="CO240">
        <v>23799538</v>
      </c>
      <c r="CP240">
        <v>0</v>
      </c>
      <c r="CQ240">
        <v>598.6</v>
      </c>
      <c r="CR240">
        <v>5.4</v>
      </c>
      <c r="CS240">
        <v>0</v>
      </c>
      <c r="CT240">
        <v>1540</v>
      </c>
      <c r="CU240">
        <v>0</v>
      </c>
      <c r="CV240">
        <v>0</v>
      </c>
      <c r="CW240">
        <v>543.4</v>
      </c>
      <c r="CX240">
        <v>1429.4</v>
      </c>
      <c r="CY240">
        <v>0</v>
      </c>
      <c r="CZ240">
        <v>729.8</v>
      </c>
      <c r="DA240">
        <v>8.6</v>
      </c>
      <c r="DB240">
        <v>82.7</v>
      </c>
      <c r="DC240">
        <v>0</v>
      </c>
      <c r="DD240">
        <v>0</v>
      </c>
      <c r="DE240">
        <v>0</v>
      </c>
      <c r="DF240">
        <v>0</v>
      </c>
      <c r="DG240">
        <v>3298.6</v>
      </c>
      <c r="DH240">
        <v>0</v>
      </c>
      <c r="DI240">
        <v>7009.4</v>
      </c>
      <c r="DJ240">
        <v>2388.6999999999998</v>
      </c>
      <c r="DK240">
        <v>0</v>
      </c>
      <c r="DL240">
        <v>0</v>
      </c>
      <c r="DM240">
        <v>0</v>
      </c>
      <c r="DN240">
        <v>0.36</v>
      </c>
      <c r="DO240">
        <v>0</v>
      </c>
      <c r="DP240">
        <v>0</v>
      </c>
      <c r="DQ240">
        <v>0</v>
      </c>
    </row>
    <row r="241" spans="1:121" hidden="1">
      <c r="A241" t="s">
        <v>565</v>
      </c>
      <c r="B241">
        <v>2028</v>
      </c>
      <c r="C241">
        <v>27981756</v>
      </c>
      <c r="D241">
        <v>1189335.6000000001</v>
      </c>
      <c r="E241">
        <v>0</v>
      </c>
      <c r="F241">
        <v>1464862.9</v>
      </c>
      <c r="G241">
        <v>30635956.699999999</v>
      </c>
      <c r="H241">
        <v>26975868.899999999</v>
      </c>
      <c r="I241">
        <v>-13577041.4</v>
      </c>
      <c r="J241" s="156">
        <v>40041948</v>
      </c>
      <c r="K241" s="168">
        <v>60595496</v>
      </c>
      <c r="L241">
        <v>3.5900000000000001E-2</v>
      </c>
      <c r="M241">
        <v>5.3999999999999999E-2</v>
      </c>
      <c r="N241">
        <v>0.127</v>
      </c>
      <c r="O241">
        <v>57818.5</v>
      </c>
      <c r="P241">
        <v>5660.3</v>
      </c>
      <c r="Q241">
        <v>0.88</v>
      </c>
      <c r="R241">
        <v>0.89</v>
      </c>
      <c r="S241">
        <v>104</v>
      </c>
      <c r="T241">
        <v>10.5</v>
      </c>
      <c r="U241">
        <v>1.51</v>
      </c>
      <c r="V241">
        <v>4.5999999999999996</v>
      </c>
      <c r="W241">
        <v>274.3</v>
      </c>
      <c r="X241">
        <v>0.05</v>
      </c>
      <c r="Y241">
        <v>104.7</v>
      </c>
      <c r="Z241">
        <v>12.8</v>
      </c>
      <c r="AA241">
        <v>117.5</v>
      </c>
      <c r="AB241">
        <v>92.4</v>
      </c>
      <c r="AC241">
        <v>8.8000000000000007</v>
      </c>
      <c r="AD241">
        <v>1.26</v>
      </c>
      <c r="AE241">
        <v>4.5999999999999996</v>
      </c>
      <c r="AF241">
        <v>260.8</v>
      </c>
      <c r="AG241">
        <v>0.05</v>
      </c>
      <c r="AH241">
        <v>93</v>
      </c>
      <c r="AI241">
        <v>12.4</v>
      </c>
      <c r="AJ241">
        <v>105.3</v>
      </c>
      <c r="AK241">
        <v>108.5</v>
      </c>
      <c r="AL241">
        <v>3.6</v>
      </c>
      <c r="AM241">
        <v>0.45</v>
      </c>
      <c r="AN241">
        <v>11.5</v>
      </c>
      <c r="AO241">
        <v>516.5</v>
      </c>
      <c r="AP241">
        <v>0.05</v>
      </c>
      <c r="AQ241">
        <v>108.8</v>
      </c>
      <c r="AR241">
        <v>26.9</v>
      </c>
      <c r="AS241">
        <v>135.69999999999999</v>
      </c>
      <c r="AT241">
        <v>454</v>
      </c>
      <c r="AU241">
        <v>35.4</v>
      </c>
      <c r="AV241">
        <v>5.0199999999999996</v>
      </c>
      <c r="AW241">
        <v>30</v>
      </c>
      <c r="AX241">
        <v>1508.2</v>
      </c>
      <c r="AY241">
        <v>0.24</v>
      </c>
      <c r="AZ241">
        <v>456.5</v>
      </c>
      <c r="BA241">
        <v>75</v>
      </c>
      <c r="BB241">
        <v>531.5</v>
      </c>
      <c r="BC241">
        <v>5282575.7</v>
      </c>
      <c r="BD241">
        <v>532.20000000000005</v>
      </c>
      <c r="BE241">
        <v>76.7</v>
      </c>
      <c r="BF241">
        <v>232805.6</v>
      </c>
      <c r="BG241">
        <v>13928.2</v>
      </c>
      <c r="BH241">
        <v>2.6</v>
      </c>
      <c r="BI241">
        <v>5319384.8</v>
      </c>
      <c r="BJ241">
        <v>648570.1</v>
      </c>
      <c r="BK241">
        <v>5967954.9000000004</v>
      </c>
      <c r="BL241">
        <v>0</v>
      </c>
      <c r="BM241">
        <v>15.92</v>
      </c>
      <c r="BN241">
        <v>9.36</v>
      </c>
      <c r="BO241">
        <v>0</v>
      </c>
      <c r="BP241">
        <v>25.28</v>
      </c>
      <c r="BQ241">
        <v>17.29</v>
      </c>
      <c r="BR241">
        <v>10.52</v>
      </c>
      <c r="BS241">
        <v>0</v>
      </c>
      <c r="BT241">
        <v>27.81</v>
      </c>
      <c r="BU241">
        <v>51349980</v>
      </c>
      <c r="BV241">
        <v>44213000</v>
      </c>
      <c r="BW241">
        <v>1016649.4</v>
      </c>
      <c r="BX241">
        <v>26475.3</v>
      </c>
      <c r="BY241">
        <v>0</v>
      </c>
      <c r="BZ241">
        <v>0</v>
      </c>
      <c r="CA241">
        <v>4022638.5</v>
      </c>
      <c r="CB241">
        <v>0</v>
      </c>
      <c r="CC241">
        <v>0</v>
      </c>
      <c r="CD241">
        <v>1304120.8</v>
      </c>
      <c r="CE241">
        <v>1884938.8</v>
      </c>
      <c r="CF241">
        <v>0</v>
      </c>
      <c r="CG241">
        <v>11529.4</v>
      </c>
      <c r="CH241">
        <v>62781.2</v>
      </c>
      <c r="CI241">
        <v>111969.2</v>
      </c>
      <c r="CJ241">
        <v>0</v>
      </c>
      <c r="CK241">
        <v>0</v>
      </c>
      <c r="CL241">
        <v>0</v>
      </c>
      <c r="CM241">
        <v>0</v>
      </c>
      <c r="CN241">
        <v>11483429</v>
      </c>
      <c r="CO241">
        <v>31425446</v>
      </c>
      <c r="CP241">
        <v>0</v>
      </c>
      <c r="CQ241">
        <v>598.4</v>
      </c>
      <c r="CR241">
        <v>5.4</v>
      </c>
      <c r="CS241">
        <v>0</v>
      </c>
      <c r="CT241">
        <v>1540</v>
      </c>
      <c r="CU241">
        <v>0</v>
      </c>
      <c r="CV241">
        <v>0</v>
      </c>
      <c r="CW241">
        <v>757</v>
      </c>
      <c r="CX241">
        <v>1429.4</v>
      </c>
      <c r="CY241">
        <v>0</v>
      </c>
      <c r="CZ241">
        <v>729.8</v>
      </c>
      <c r="DA241">
        <v>8.6</v>
      </c>
      <c r="DB241">
        <v>82.7</v>
      </c>
      <c r="DC241">
        <v>0</v>
      </c>
      <c r="DD241">
        <v>0</v>
      </c>
      <c r="DE241">
        <v>0</v>
      </c>
      <c r="DF241">
        <v>0</v>
      </c>
      <c r="DG241">
        <v>4273.8999999999996</v>
      </c>
      <c r="DH241">
        <v>0</v>
      </c>
      <c r="DI241">
        <v>9169.9</v>
      </c>
      <c r="DJ241">
        <v>2391.4</v>
      </c>
      <c r="DK241">
        <v>0</v>
      </c>
      <c r="DL241">
        <v>0</v>
      </c>
      <c r="DM241">
        <v>0</v>
      </c>
      <c r="DN241">
        <v>0.36</v>
      </c>
      <c r="DO241">
        <v>0</v>
      </c>
      <c r="DP241">
        <v>0</v>
      </c>
      <c r="DQ241">
        <v>0</v>
      </c>
    </row>
    <row r="242" spans="1:121" hidden="1">
      <c r="A242" t="s">
        <v>565</v>
      </c>
      <c r="B242">
        <v>2030</v>
      </c>
      <c r="C242">
        <v>29000870</v>
      </c>
      <c r="D242">
        <v>1630003.4</v>
      </c>
      <c r="E242">
        <v>0</v>
      </c>
      <c r="F242">
        <v>1438500.9</v>
      </c>
      <c r="G242">
        <v>32069374.800000001</v>
      </c>
      <c r="H242">
        <v>27958354.199999999</v>
      </c>
      <c r="I242">
        <v>-15517842.800000001</v>
      </c>
      <c r="J242" s="156">
        <v>38981516</v>
      </c>
      <c r="K242" s="168">
        <v>60206284</v>
      </c>
      <c r="L242">
        <v>3.5900000000000001E-2</v>
      </c>
      <c r="M242">
        <v>5.3999999999999999E-2</v>
      </c>
      <c r="N242">
        <v>0.1273</v>
      </c>
      <c r="O242">
        <v>58746.03</v>
      </c>
      <c r="P242">
        <v>5924.1</v>
      </c>
      <c r="Q242">
        <v>0.92</v>
      </c>
      <c r="R242">
        <v>0.92</v>
      </c>
      <c r="S242">
        <v>74.7</v>
      </c>
      <c r="T242">
        <v>7.7</v>
      </c>
      <c r="U242">
        <v>1.1000000000000001</v>
      </c>
      <c r="V242">
        <v>3.2</v>
      </c>
      <c r="W242">
        <v>193.2</v>
      </c>
      <c r="X242">
        <v>0.04</v>
      </c>
      <c r="Y242">
        <v>75.3</v>
      </c>
      <c r="Z242">
        <v>9</v>
      </c>
      <c r="AA242">
        <v>84.2</v>
      </c>
      <c r="AB242">
        <v>70.8</v>
      </c>
      <c r="AC242">
        <v>6.9</v>
      </c>
      <c r="AD242">
        <v>1</v>
      </c>
      <c r="AE242">
        <v>3.3</v>
      </c>
      <c r="AF242">
        <v>193</v>
      </c>
      <c r="AG242">
        <v>0.04</v>
      </c>
      <c r="AH242">
        <v>71.3</v>
      </c>
      <c r="AI242">
        <v>9.1</v>
      </c>
      <c r="AJ242">
        <v>80.400000000000006</v>
      </c>
      <c r="AK242">
        <v>64.8</v>
      </c>
      <c r="AL242">
        <v>2.4</v>
      </c>
      <c r="AM242">
        <v>0.3</v>
      </c>
      <c r="AN242">
        <v>6.7</v>
      </c>
      <c r="AO242">
        <v>301.7</v>
      </c>
      <c r="AP242">
        <v>0.03</v>
      </c>
      <c r="AQ242">
        <v>64.900000000000006</v>
      </c>
      <c r="AR242">
        <v>15.7</v>
      </c>
      <c r="AS242">
        <v>80.599999999999994</v>
      </c>
      <c r="AT242">
        <v>363.3</v>
      </c>
      <c r="AU242">
        <v>29</v>
      </c>
      <c r="AV242">
        <v>4.12</v>
      </c>
      <c r="AW242">
        <v>23.6</v>
      </c>
      <c r="AX242">
        <v>1186.2</v>
      </c>
      <c r="AY242">
        <v>0.19</v>
      </c>
      <c r="AZ242">
        <v>365.2</v>
      </c>
      <c r="BA242">
        <v>59</v>
      </c>
      <c r="BB242">
        <v>424.3</v>
      </c>
      <c r="BC242">
        <v>3944120</v>
      </c>
      <c r="BD242">
        <v>403.5</v>
      </c>
      <c r="BE242">
        <v>58.2</v>
      </c>
      <c r="BF242">
        <v>168410.1</v>
      </c>
      <c r="BG242">
        <v>10203.9</v>
      </c>
      <c r="BH242">
        <v>1.9</v>
      </c>
      <c r="BI242">
        <v>3972047.2</v>
      </c>
      <c r="BJ242">
        <v>473011.4</v>
      </c>
      <c r="BK242">
        <v>4445058.5999999996</v>
      </c>
      <c r="BL242">
        <v>0</v>
      </c>
      <c r="BM242">
        <v>13.06</v>
      </c>
      <c r="BN242">
        <v>9.43</v>
      </c>
      <c r="BO242">
        <v>0</v>
      </c>
      <c r="BP242">
        <v>22.49</v>
      </c>
      <c r="BQ242">
        <v>14.34</v>
      </c>
      <c r="BR242">
        <v>10.7</v>
      </c>
      <c r="BS242">
        <v>0</v>
      </c>
      <c r="BT242">
        <v>25.04</v>
      </c>
      <c r="BU242">
        <v>53478772</v>
      </c>
      <c r="BV242">
        <v>47587216</v>
      </c>
      <c r="BW242">
        <v>1383088.4</v>
      </c>
      <c r="BX242">
        <v>24320.1</v>
      </c>
      <c r="BY242">
        <v>0</v>
      </c>
      <c r="BZ242">
        <v>0</v>
      </c>
      <c r="CA242">
        <v>3071547.8</v>
      </c>
      <c r="CB242">
        <v>0</v>
      </c>
      <c r="CC242">
        <v>0</v>
      </c>
      <c r="CD242">
        <v>1533056</v>
      </c>
      <c r="CE242">
        <v>1254429.2</v>
      </c>
      <c r="CF242">
        <v>0</v>
      </c>
      <c r="CG242">
        <v>6260.9</v>
      </c>
      <c r="CH242">
        <v>61267.8</v>
      </c>
      <c r="CI242">
        <v>90641</v>
      </c>
      <c r="CJ242">
        <v>0</v>
      </c>
      <c r="CK242">
        <v>0</v>
      </c>
      <c r="CL242">
        <v>0</v>
      </c>
      <c r="CM242">
        <v>0</v>
      </c>
      <c r="CN242">
        <v>10748039</v>
      </c>
      <c r="CO242">
        <v>35306124</v>
      </c>
      <c r="CP242">
        <v>0</v>
      </c>
      <c r="CQ242">
        <v>777.7</v>
      </c>
      <c r="CR242">
        <v>5.4</v>
      </c>
      <c r="CS242">
        <v>0</v>
      </c>
      <c r="CT242">
        <v>1540</v>
      </c>
      <c r="CU242">
        <v>0</v>
      </c>
      <c r="CV242">
        <v>0</v>
      </c>
      <c r="CW242">
        <v>930.5</v>
      </c>
      <c r="CX242">
        <v>1429.4</v>
      </c>
      <c r="CY242">
        <v>0</v>
      </c>
      <c r="CZ242">
        <v>729.8</v>
      </c>
      <c r="DA242">
        <v>8.6</v>
      </c>
      <c r="DB242">
        <v>82.7</v>
      </c>
      <c r="DC242">
        <v>0</v>
      </c>
      <c r="DD242">
        <v>0</v>
      </c>
      <c r="DE242">
        <v>0</v>
      </c>
      <c r="DF242">
        <v>0</v>
      </c>
      <c r="DG242">
        <v>4273.8999999999996</v>
      </c>
      <c r="DH242">
        <v>0</v>
      </c>
      <c r="DI242">
        <v>10440.200000000001</v>
      </c>
      <c r="DJ242">
        <v>3391.6</v>
      </c>
      <c r="DK242">
        <v>0</v>
      </c>
      <c r="DL242">
        <v>0</v>
      </c>
      <c r="DM242">
        <v>0</v>
      </c>
      <c r="DN242">
        <v>0.45</v>
      </c>
      <c r="DO242">
        <v>0</v>
      </c>
      <c r="DP242">
        <v>0.45</v>
      </c>
      <c r="DQ242">
        <v>0</v>
      </c>
    </row>
    <row r="243" spans="1:121" hidden="1">
      <c r="A243" t="s">
        <v>565</v>
      </c>
      <c r="B243">
        <v>2035</v>
      </c>
      <c r="C243">
        <v>31873004</v>
      </c>
      <c r="D243">
        <v>3476175.5</v>
      </c>
      <c r="E243">
        <v>0</v>
      </c>
      <c r="F243">
        <v>1433595.7</v>
      </c>
      <c r="G243">
        <v>36782774.100000001</v>
      </c>
      <c r="H243">
        <v>30727267</v>
      </c>
      <c r="I243">
        <v>-13963062.699999999</v>
      </c>
      <c r="J243" s="156">
        <v>40562004</v>
      </c>
      <c r="K243" s="168">
        <v>58391000</v>
      </c>
      <c r="L243">
        <v>3.5900000000000001E-2</v>
      </c>
      <c r="M243">
        <v>5.3900000000000003E-2</v>
      </c>
      <c r="N243">
        <v>0.12740000000000001</v>
      </c>
      <c r="O243">
        <v>83407.28</v>
      </c>
      <c r="P243">
        <v>6720.8</v>
      </c>
      <c r="Q243">
        <v>0.98</v>
      </c>
      <c r="R243">
        <v>0.97</v>
      </c>
      <c r="S243">
        <v>7</v>
      </c>
      <c r="T243">
        <v>0.1</v>
      </c>
      <c r="U243">
        <v>0.01</v>
      </c>
      <c r="V243">
        <v>0.8</v>
      </c>
      <c r="W243">
        <v>36.6</v>
      </c>
      <c r="X243">
        <v>0</v>
      </c>
      <c r="Y243">
        <v>7</v>
      </c>
      <c r="Z243">
        <v>1.9</v>
      </c>
      <c r="AA243">
        <v>8.9</v>
      </c>
      <c r="AB243">
        <v>21.1</v>
      </c>
      <c r="AC243">
        <v>1.6</v>
      </c>
      <c r="AD243">
        <v>0.22</v>
      </c>
      <c r="AE243">
        <v>1.5</v>
      </c>
      <c r="AF243">
        <v>73.099999999999994</v>
      </c>
      <c r="AG243">
        <v>0.01</v>
      </c>
      <c r="AH243">
        <v>21.3</v>
      </c>
      <c r="AI243">
        <v>3.7</v>
      </c>
      <c r="AJ243">
        <v>24.9</v>
      </c>
      <c r="AK243">
        <v>79.8</v>
      </c>
      <c r="AL243">
        <v>2.9</v>
      </c>
      <c r="AM243">
        <v>0.37</v>
      </c>
      <c r="AN243">
        <v>8.1999999999999993</v>
      </c>
      <c r="AO243">
        <v>371.5</v>
      </c>
      <c r="AP243">
        <v>0.04</v>
      </c>
      <c r="AQ243">
        <v>79.900000000000006</v>
      </c>
      <c r="AR243">
        <v>19.3</v>
      </c>
      <c r="AS243">
        <v>99.2</v>
      </c>
      <c r="AT243">
        <v>284.60000000000002</v>
      </c>
      <c r="AU243">
        <v>21.5</v>
      </c>
      <c r="AV243">
        <v>3.03</v>
      </c>
      <c r="AW243">
        <v>20</v>
      </c>
      <c r="AX243">
        <v>969.7</v>
      </c>
      <c r="AY243">
        <v>0.16</v>
      </c>
      <c r="AZ243">
        <v>286.10000000000002</v>
      </c>
      <c r="BA243">
        <v>48.9</v>
      </c>
      <c r="BB243">
        <v>335</v>
      </c>
      <c r="BC243">
        <v>377081.4</v>
      </c>
      <c r="BD243">
        <v>7.1</v>
      </c>
      <c r="BE243">
        <v>0.7</v>
      </c>
      <c r="BF243">
        <v>44778.400000000001</v>
      </c>
      <c r="BG243">
        <v>1972</v>
      </c>
      <c r="BH243">
        <v>0.2</v>
      </c>
      <c r="BI243">
        <v>377487.2</v>
      </c>
      <c r="BJ243">
        <v>103590</v>
      </c>
      <c r="BK243">
        <v>481077.2</v>
      </c>
      <c r="BL243">
        <v>0</v>
      </c>
      <c r="BM243">
        <v>11.2</v>
      </c>
      <c r="BN243">
        <v>13</v>
      </c>
      <c r="BO243">
        <v>0</v>
      </c>
      <c r="BP243">
        <v>24.2</v>
      </c>
      <c r="BQ243">
        <v>12.63</v>
      </c>
      <c r="BR243">
        <v>15.47</v>
      </c>
      <c r="BS243">
        <v>0</v>
      </c>
      <c r="BT243">
        <v>28.09</v>
      </c>
      <c r="BU243">
        <v>54759240</v>
      </c>
      <c r="BV243">
        <v>50745836</v>
      </c>
      <c r="BW243">
        <v>2953556.8</v>
      </c>
      <c r="BX243">
        <v>7027.4</v>
      </c>
      <c r="BY243">
        <v>0</v>
      </c>
      <c r="BZ243">
        <v>0</v>
      </c>
      <c r="CA243">
        <v>0</v>
      </c>
      <c r="CB243">
        <v>0</v>
      </c>
      <c r="CC243">
        <v>0</v>
      </c>
      <c r="CD243">
        <v>1803235.6</v>
      </c>
      <c r="CE243">
        <v>905175.3</v>
      </c>
      <c r="CF243">
        <v>0</v>
      </c>
      <c r="CG243">
        <v>4461.3999999999996</v>
      </c>
      <c r="CH243">
        <v>60463.1</v>
      </c>
      <c r="CI243">
        <v>82718.2</v>
      </c>
      <c r="CJ243">
        <v>0</v>
      </c>
      <c r="CK243">
        <v>0</v>
      </c>
      <c r="CL243">
        <v>0</v>
      </c>
      <c r="CM243">
        <v>0</v>
      </c>
      <c r="CN243">
        <v>12846073</v>
      </c>
      <c r="CO243">
        <v>36096530</v>
      </c>
      <c r="CP243">
        <v>0</v>
      </c>
      <c r="CQ243">
        <v>1553.4</v>
      </c>
      <c r="CR243">
        <v>3.2</v>
      </c>
      <c r="CS243">
        <v>0</v>
      </c>
      <c r="CT243">
        <v>0</v>
      </c>
      <c r="CU243">
        <v>0</v>
      </c>
      <c r="CV243">
        <v>0</v>
      </c>
      <c r="CW243">
        <v>1165.9000000000001</v>
      </c>
      <c r="CX243">
        <v>1429.4</v>
      </c>
      <c r="CY243">
        <v>0</v>
      </c>
      <c r="CZ243">
        <v>729.8</v>
      </c>
      <c r="DA243">
        <v>8.6</v>
      </c>
      <c r="DB243">
        <v>82.7</v>
      </c>
      <c r="DC243">
        <v>0</v>
      </c>
      <c r="DD243">
        <v>0</v>
      </c>
      <c r="DE243">
        <v>0</v>
      </c>
      <c r="DF243">
        <v>0</v>
      </c>
      <c r="DG243">
        <v>5360</v>
      </c>
      <c r="DH243">
        <v>0</v>
      </c>
      <c r="DI243">
        <v>10574.7</v>
      </c>
      <c r="DJ243">
        <v>8108.3</v>
      </c>
      <c r="DK243">
        <v>0</v>
      </c>
      <c r="DL243">
        <v>0</v>
      </c>
      <c r="DM243">
        <v>0</v>
      </c>
      <c r="DN243">
        <v>0.45</v>
      </c>
      <c r="DO243">
        <v>0</v>
      </c>
      <c r="DP243">
        <v>0.6</v>
      </c>
      <c r="DQ243">
        <v>0</v>
      </c>
    </row>
    <row r="244" spans="1:121" hidden="1">
      <c r="A244" t="s">
        <v>565</v>
      </c>
      <c r="B244">
        <v>2040</v>
      </c>
      <c r="C244">
        <v>35327660</v>
      </c>
      <c r="D244">
        <v>4136690.5</v>
      </c>
      <c r="E244">
        <v>0</v>
      </c>
      <c r="F244">
        <v>1659451.9</v>
      </c>
      <c r="G244">
        <v>41123803.899999999</v>
      </c>
      <c r="H244">
        <v>34057763</v>
      </c>
      <c r="I244">
        <v>-21571488.100000001</v>
      </c>
      <c r="J244" s="156">
        <v>45330910</v>
      </c>
      <c r="K244" s="168">
        <v>70944190</v>
      </c>
      <c r="L244">
        <v>3.5900000000000001E-2</v>
      </c>
      <c r="M244">
        <v>5.3900000000000003E-2</v>
      </c>
      <c r="N244">
        <v>0.12709999999999999</v>
      </c>
      <c r="O244">
        <v>82313.7</v>
      </c>
      <c r="P244">
        <v>7590.6</v>
      </c>
      <c r="Q244">
        <v>0.99</v>
      </c>
      <c r="R244">
        <v>0.98</v>
      </c>
      <c r="S244">
        <v>3.7</v>
      </c>
      <c r="T244">
        <v>0.1</v>
      </c>
      <c r="U244">
        <v>0.01</v>
      </c>
      <c r="V244">
        <v>0.4</v>
      </c>
      <c r="W244">
        <v>19.5</v>
      </c>
      <c r="X244">
        <v>0</v>
      </c>
      <c r="Y244">
        <v>3.7</v>
      </c>
      <c r="Z244">
        <v>1</v>
      </c>
      <c r="AA244">
        <v>4.8</v>
      </c>
      <c r="AB244">
        <v>11.4</v>
      </c>
      <c r="AC244">
        <v>0.8</v>
      </c>
      <c r="AD244">
        <v>0.11</v>
      </c>
      <c r="AE244">
        <v>0.8</v>
      </c>
      <c r="AF244">
        <v>40.799999999999997</v>
      </c>
      <c r="AG244">
        <v>0.01</v>
      </c>
      <c r="AH244">
        <v>11.5</v>
      </c>
      <c r="AI244">
        <v>2.1</v>
      </c>
      <c r="AJ244">
        <v>13.5</v>
      </c>
      <c r="AK244">
        <v>83.8</v>
      </c>
      <c r="AL244">
        <v>3.5</v>
      </c>
      <c r="AM244">
        <v>0.45</v>
      </c>
      <c r="AN244">
        <v>8.3000000000000007</v>
      </c>
      <c r="AO244">
        <v>378.1</v>
      </c>
      <c r="AP244">
        <v>0.04</v>
      </c>
      <c r="AQ244">
        <v>84</v>
      </c>
      <c r="AR244">
        <v>19.5</v>
      </c>
      <c r="AS244">
        <v>103.5</v>
      </c>
      <c r="AT244">
        <v>249.3</v>
      </c>
      <c r="AU244">
        <v>19.7</v>
      </c>
      <c r="AV244">
        <v>2.8</v>
      </c>
      <c r="AW244">
        <v>16.5</v>
      </c>
      <c r="AX244">
        <v>823.9</v>
      </c>
      <c r="AY244">
        <v>0.13</v>
      </c>
      <c r="AZ244">
        <v>250.7</v>
      </c>
      <c r="BA244">
        <v>41.1</v>
      </c>
      <c r="BB244">
        <v>291.8</v>
      </c>
      <c r="BC244">
        <v>244945.9</v>
      </c>
      <c r="BD244">
        <v>4.5999999999999996</v>
      </c>
      <c r="BE244">
        <v>0.5</v>
      </c>
      <c r="BF244">
        <v>29116</v>
      </c>
      <c r="BG244">
        <v>1281</v>
      </c>
      <c r="BH244">
        <v>0.1</v>
      </c>
      <c r="BI244">
        <v>245209.5</v>
      </c>
      <c r="BJ244">
        <v>67320.2</v>
      </c>
      <c r="BK244">
        <v>312529.7</v>
      </c>
      <c r="BL244">
        <v>0</v>
      </c>
      <c r="BM244">
        <v>8.43</v>
      </c>
      <c r="BN244">
        <v>12.81</v>
      </c>
      <c r="BO244">
        <v>0</v>
      </c>
      <c r="BP244">
        <v>21.23</v>
      </c>
      <c r="BQ244">
        <v>9.5299999999999994</v>
      </c>
      <c r="BR244">
        <v>15.36</v>
      </c>
      <c r="BS244">
        <v>0</v>
      </c>
      <c r="BT244">
        <v>24.89</v>
      </c>
      <c r="BU244">
        <v>66952224</v>
      </c>
      <c r="BV244">
        <v>62695290</v>
      </c>
      <c r="BW244">
        <v>3529018.5</v>
      </c>
      <c r="BX244">
        <v>5597.9</v>
      </c>
      <c r="BY244">
        <v>0</v>
      </c>
      <c r="BZ244">
        <v>0</v>
      </c>
      <c r="CA244">
        <v>0</v>
      </c>
      <c r="CB244">
        <v>0</v>
      </c>
      <c r="CC244">
        <v>0</v>
      </c>
      <c r="CD244">
        <v>1814093.6</v>
      </c>
      <c r="CE244">
        <v>593047.30000000005</v>
      </c>
      <c r="CF244">
        <v>0</v>
      </c>
      <c r="CG244">
        <v>2086.1999999999998</v>
      </c>
      <c r="CH244">
        <v>60463.5</v>
      </c>
      <c r="CI244">
        <v>66719.199999999997</v>
      </c>
      <c r="CJ244">
        <v>0</v>
      </c>
      <c r="CK244">
        <v>0</v>
      </c>
      <c r="CL244">
        <v>0</v>
      </c>
      <c r="CM244">
        <v>0</v>
      </c>
      <c r="CN244">
        <v>15075296</v>
      </c>
      <c r="CO244">
        <v>45805904</v>
      </c>
      <c r="CP244">
        <v>0</v>
      </c>
      <c r="CQ244">
        <v>1950.1</v>
      </c>
      <c r="CR244">
        <v>3.2</v>
      </c>
      <c r="CS244">
        <v>0</v>
      </c>
      <c r="CT244">
        <v>0</v>
      </c>
      <c r="CU244">
        <v>0</v>
      </c>
      <c r="CV244">
        <v>0</v>
      </c>
      <c r="CW244">
        <v>1229.9000000000001</v>
      </c>
      <c r="CX244">
        <v>1429.4</v>
      </c>
      <c r="CY244">
        <v>0</v>
      </c>
      <c r="CZ244">
        <v>701.3</v>
      </c>
      <c r="DA244">
        <v>8.6</v>
      </c>
      <c r="DB244">
        <v>82.7</v>
      </c>
      <c r="DC244">
        <v>0</v>
      </c>
      <c r="DD244">
        <v>0</v>
      </c>
      <c r="DE244">
        <v>0</v>
      </c>
      <c r="DF244">
        <v>0</v>
      </c>
      <c r="DG244">
        <v>6981.4</v>
      </c>
      <c r="DH244">
        <v>0</v>
      </c>
      <c r="DI244">
        <v>13310.6</v>
      </c>
      <c r="DJ244">
        <v>9620.2999999999993</v>
      </c>
      <c r="DK244">
        <v>0</v>
      </c>
      <c r="DL244">
        <v>0</v>
      </c>
      <c r="DM244">
        <v>0</v>
      </c>
      <c r="DN244">
        <v>0.67</v>
      </c>
      <c r="DO244">
        <v>0</v>
      </c>
      <c r="DP244">
        <v>0.75</v>
      </c>
      <c r="DQ244">
        <v>0</v>
      </c>
    </row>
    <row r="245" spans="1:121" hidden="1">
      <c r="A245" t="s">
        <v>565</v>
      </c>
      <c r="B245">
        <v>2045</v>
      </c>
      <c r="C245">
        <v>38623576</v>
      </c>
      <c r="D245">
        <v>3706490.5</v>
      </c>
      <c r="E245">
        <v>0</v>
      </c>
      <c r="F245">
        <v>1568050.6</v>
      </c>
      <c r="G245">
        <v>43898118.399999999</v>
      </c>
      <c r="H245">
        <v>37235203.700000003</v>
      </c>
      <c r="I245">
        <v>-17278244.100000001</v>
      </c>
      <c r="J245" s="156">
        <v>44442784</v>
      </c>
      <c r="K245" s="168">
        <v>65234230</v>
      </c>
      <c r="L245">
        <v>3.5900000000000001E-2</v>
      </c>
      <c r="M245">
        <v>5.3900000000000003E-2</v>
      </c>
      <c r="N245">
        <v>0.12640000000000001</v>
      </c>
      <c r="O245">
        <v>83373.94</v>
      </c>
      <c r="P245">
        <v>8353.1</v>
      </c>
      <c r="Q245">
        <v>0.99</v>
      </c>
      <c r="R245">
        <v>0.99</v>
      </c>
      <c r="S245">
        <v>2.9</v>
      </c>
      <c r="T245">
        <v>0.1</v>
      </c>
      <c r="U245">
        <v>0.01</v>
      </c>
      <c r="V245">
        <v>0.3</v>
      </c>
      <c r="W245">
        <v>15</v>
      </c>
      <c r="X245">
        <v>0</v>
      </c>
      <c r="Y245">
        <v>2.9</v>
      </c>
      <c r="Z245">
        <v>0.8</v>
      </c>
      <c r="AA245">
        <v>3.7</v>
      </c>
      <c r="AB245">
        <v>8.9</v>
      </c>
      <c r="AC245">
        <v>0.6</v>
      </c>
      <c r="AD245">
        <v>0.09</v>
      </c>
      <c r="AE245">
        <v>0.6</v>
      </c>
      <c r="AF245">
        <v>31.1</v>
      </c>
      <c r="AG245">
        <v>0</v>
      </c>
      <c r="AH245">
        <v>8.9</v>
      </c>
      <c r="AI245">
        <v>1.6</v>
      </c>
      <c r="AJ245">
        <v>10.5</v>
      </c>
      <c r="AK245">
        <v>53.9</v>
      </c>
      <c r="AL245">
        <v>2.4</v>
      </c>
      <c r="AM245">
        <v>0.32</v>
      </c>
      <c r="AN245">
        <v>5.0999999999999996</v>
      </c>
      <c r="AO245">
        <v>237.1</v>
      </c>
      <c r="AP245">
        <v>0.03</v>
      </c>
      <c r="AQ245">
        <v>54</v>
      </c>
      <c r="AR245">
        <v>12.2</v>
      </c>
      <c r="AS245">
        <v>66.2</v>
      </c>
      <c r="AT245">
        <v>167.5</v>
      </c>
      <c r="AU245">
        <v>12.2</v>
      </c>
      <c r="AV245">
        <v>1.72</v>
      </c>
      <c r="AW245">
        <v>12.4</v>
      </c>
      <c r="AX245">
        <v>585</v>
      </c>
      <c r="AY245">
        <v>0.09</v>
      </c>
      <c r="AZ245">
        <v>168.3</v>
      </c>
      <c r="BA245">
        <v>29.9</v>
      </c>
      <c r="BB245">
        <v>198.2</v>
      </c>
      <c r="BC245">
        <v>182994.3</v>
      </c>
      <c r="BD245">
        <v>3.4</v>
      </c>
      <c r="BE245">
        <v>0.3</v>
      </c>
      <c r="BF245">
        <v>21751.3</v>
      </c>
      <c r="BG245">
        <v>957</v>
      </c>
      <c r="BH245">
        <v>0.1</v>
      </c>
      <c r="BI245">
        <v>183191.2</v>
      </c>
      <c r="BJ245">
        <v>50292.9</v>
      </c>
      <c r="BK245">
        <v>233484.1</v>
      </c>
      <c r="BL245">
        <v>0</v>
      </c>
      <c r="BM245">
        <v>6.44</v>
      </c>
      <c r="BN245">
        <v>13.31</v>
      </c>
      <c r="BO245">
        <v>0</v>
      </c>
      <c r="BP245">
        <v>19.760000000000002</v>
      </c>
      <c r="BQ245">
        <v>7.28</v>
      </c>
      <c r="BR245">
        <v>15.6</v>
      </c>
      <c r="BS245">
        <v>0</v>
      </c>
      <c r="BT245">
        <v>22.88</v>
      </c>
      <c r="BU245">
        <v>64885224</v>
      </c>
      <c r="BV245">
        <v>61176364</v>
      </c>
      <c r="BW245">
        <v>3158363</v>
      </c>
      <c r="BX245">
        <v>4069.6</v>
      </c>
      <c r="BY245">
        <v>0</v>
      </c>
      <c r="BZ245">
        <v>0</v>
      </c>
      <c r="CA245">
        <v>0</v>
      </c>
      <c r="CB245">
        <v>0</v>
      </c>
      <c r="CC245">
        <v>0</v>
      </c>
      <c r="CD245">
        <v>1797388.6</v>
      </c>
      <c r="CE245">
        <v>445586.6</v>
      </c>
      <c r="CF245">
        <v>0</v>
      </c>
      <c r="CG245">
        <v>974.3</v>
      </c>
      <c r="CH245">
        <v>48722</v>
      </c>
      <c r="CI245">
        <v>51146.8</v>
      </c>
      <c r="CJ245">
        <v>0</v>
      </c>
      <c r="CK245">
        <v>0</v>
      </c>
      <c r="CL245">
        <v>0</v>
      </c>
      <c r="CM245">
        <v>0</v>
      </c>
      <c r="CN245">
        <v>14989330</v>
      </c>
      <c r="CO245">
        <v>44389644</v>
      </c>
      <c r="CP245">
        <v>0</v>
      </c>
      <c r="CQ245">
        <v>1849.8</v>
      </c>
      <c r="CR245">
        <v>3.2</v>
      </c>
      <c r="CS245">
        <v>0</v>
      </c>
      <c r="CT245">
        <v>0</v>
      </c>
      <c r="CU245">
        <v>0</v>
      </c>
      <c r="CV245">
        <v>0</v>
      </c>
      <c r="CW245">
        <v>1301.8</v>
      </c>
      <c r="CX245">
        <v>1429.4</v>
      </c>
      <c r="CY245">
        <v>0</v>
      </c>
      <c r="CZ245">
        <v>701.3</v>
      </c>
      <c r="DA245">
        <v>7</v>
      </c>
      <c r="DB245">
        <v>82.7</v>
      </c>
      <c r="DC245">
        <v>0</v>
      </c>
      <c r="DD245">
        <v>0</v>
      </c>
      <c r="DE245">
        <v>0</v>
      </c>
      <c r="DF245">
        <v>0</v>
      </c>
      <c r="DG245">
        <v>7744</v>
      </c>
      <c r="DH245">
        <v>0</v>
      </c>
      <c r="DI245">
        <v>13260.2</v>
      </c>
      <c r="DJ245">
        <v>8516</v>
      </c>
      <c r="DK245">
        <v>0</v>
      </c>
      <c r="DL245">
        <v>0</v>
      </c>
      <c r="DM245">
        <v>0</v>
      </c>
      <c r="DN245">
        <v>0.67</v>
      </c>
      <c r="DO245">
        <v>0</v>
      </c>
      <c r="DP245">
        <v>0.9</v>
      </c>
      <c r="DQ245">
        <v>0</v>
      </c>
    </row>
    <row r="246" spans="1:121" hidden="1">
      <c r="A246" t="s">
        <v>565</v>
      </c>
      <c r="B246">
        <v>2050</v>
      </c>
      <c r="C246">
        <v>41799732</v>
      </c>
      <c r="D246">
        <v>3980005.2</v>
      </c>
      <c r="E246">
        <v>0</v>
      </c>
      <c r="F246">
        <v>1614115.5</v>
      </c>
      <c r="G246">
        <v>47393854.399999999</v>
      </c>
      <c r="H246">
        <v>40297165.899999999</v>
      </c>
      <c r="I246">
        <v>-14987645.800000001</v>
      </c>
      <c r="J246" s="156">
        <v>47227010</v>
      </c>
      <c r="K246" s="168">
        <v>66088090</v>
      </c>
      <c r="L246">
        <v>3.5900000000000001E-2</v>
      </c>
      <c r="M246">
        <v>5.3900000000000003E-2</v>
      </c>
      <c r="N246">
        <v>0.1275</v>
      </c>
      <c r="O246">
        <v>86144.16</v>
      </c>
      <c r="P246">
        <v>9052.4</v>
      </c>
      <c r="Q246">
        <v>0.99</v>
      </c>
      <c r="R246">
        <v>1</v>
      </c>
      <c r="S246">
        <v>3.7</v>
      </c>
      <c r="T246">
        <v>0.1</v>
      </c>
      <c r="U246">
        <v>0.01</v>
      </c>
      <c r="V246">
        <v>0.4</v>
      </c>
      <c r="W246">
        <v>19.3</v>
      </c>
      <c r="X246">
        <v>0</v>
      </c>
      <c r="Y246">
        <v>3.7</v>
      </c>
      <c r="Z246">
        <v>1</v>
      </c>
      <c r="AA246">
        <v>4.7</v>
      </c>
      <c r="AB246">
        <v>0</v>
      </c>
      <c r="AC246">
        <v>0</v>
      </c>
      <c r="AD246">
        <v>0</v>
      </c>
      <c r="AE246">
        <v>0</v>
      </c>
      <c r="AF246">
        <v>0</v>
      </c>
      <c r="AG246">
        <v>0</v>
      </c>
      <c r="AH246">
        <v>0</v>
      </c>
      <c r="AI246">
        <v>0</v>
      </c>
      <c r="AJ246">
        <v>0</v>
      </c>
      <c r="AK246">
        <v>32.5</v>
      </c>
      <c r="AL246">
        <v>1.6</v>
      </c>
      <c r="AM246">
        <v>0.22</v>
      </c>
      <c r="AN246">
        <v>3</v>
      </c>
      <c r="AO246">
        <v>137.4</v>
      </c>
      <c r="AP246">
        <v>0.02</v>
      </c>
      <c r="AQ246">
        <v>32.6</v>
      </c>
      <c r="AR246">
        <v>7.1</v>
      </c>
      <c r="AS246">
        <v>39.6</v>
      </c>
      <c r="AT246">
        <v>158.9</v>
      </c>
      <c r="AU246">
        <v>10</v>
      </c>
      <c r="AV246">
        <v>1.39</v>
      </c>
      <c r="AW246">
        <v>13</v>
      </c>
      <c r="AX246">
        <v>607.6</v>
      </c>
      <c r="AY246">
        <v>0.08</v>
      </c>
      <c r="AZ246">
        <v>159.6</v>
      </c>
      <c r="BA246">
        <v>31.1</v>
      </c>
      <c r="BB246">
        <v>190.7</v>
      </c>
      <c r="BC246">
        <v>244571.3</v>
      </c>
      <c r="BD246">
        <v>4.5999999999999996</v>
      </c>
      <c r="BE246">
        <v>0.5</v>
      </c>
      <c r="BF246">
        <v>29028.3</v>
      </c>
      <c r="BG246">
        <v>1279</v>
      </c>
      <c r="BH246">
        <v>0.1</v>
      </c>
      <c r="BI246">
        <v>244834.5</v>
      </c>
      <c r="BJ246">
        <v>67172.399999999994</v>
      </c>
      <c r="BK246">
        <v>312007</v>
      </c>
      <c r="BL246">
        <v>0</v>
      </c>
      <c r="BM246">
        <v>6.81</v>
      </c>
      <c r="BN246">
        <v>13.73</v>
      </c>
      <c r="BO246">
        <v>0</v>
      </c>
      <c r="BP246">
        <v>20.54</v>
      </c>
      <c r="BQ246">
        <v>7.7</v>
      </c>
      <c r="BR246">
        <v>16.03</v>
      </c>
      <c r="BS246">
        <v>0</v>
      </c>
      <c r="BT246">
        <v>23.73</v>
      </c>
      <c r="BU246">
        <v>66431430</v>
      </c>
      <c r="BV246">
        <v>62381496</v>
      </c>
      <c r="BW246">
        <v>3406418.5</v>
      </c>
      <c r="BX246">
        <v>4220.1000000000004</v>
      </c>
      <c r="BY246">
        <v>0</v>
      </c>
      <c r="BZ246">
        <v>0</v>
      </c>
      <c r="CA246">
        <v>0</v>
      </c>
      <c r="CB246">
        <v>0</v>
      </c>
      <c r="CC246">
        <v>0</v>
      </c>
      <c r="CD246">
        <v>1804822.2</v>
      </c>
      <c r="CE246">
        <v>586006.80000000005</v>
      </c>
      <c r="CF246">
        <v>0</v>
      </c>
      <c r="CG246">
        <v>2071.1</v>
      </c>
      <c r="CH246">
        <v>0</v>
      </c>
      <c r="CI246">
        <v>51212.6</v>
      </c>
      <c r="CJ246">
        <v>0</v>
      </c>
      <c r="CK246">
        <v>0</v>
      </c>
      <c r="CL246">
        <v>0</v>
      </c>
      <c r="CM246">
        <v>0</v>
      </c>
      <c r="CN246">
        <v>15457075</v>
      </c>
      <c r="CO246">
        <v>45119604</v>
      </c>
      <c r="CP246">
        <v>0</v>
      </c>
      <c r="CQ246">
        <v>1917.2</v>
      </c>
      <c r="CR246">
        <v>3.2</v>
      </c>
      <c r="CS246">
        <v>0</v>
      </c>
      <c r="CT246">
        <v>0</v>
      </c>
      <c r="CU246">
        <v>0</v>
      </c>
      <c r="CV246">
        <v>0</v>
      </c>
      <c r="CW246">
        <v>1384.3</v>
      </c>
      <c r="CX246">
        <v>1429.4</v>
      </c>
      <c r="CY246">
        <v>0</v>
      </c>
      <c r="CZ246">
        <v>701.3</v>
      </c>
      <c r="DA246">
        <v>0</v>
      </c>
      <c r="DB246">
        <v>82.7</v>
      </c>
      <c r="DC246">
        <v>0</v>
      </c>
      <c r="DD246">
        <v>0</v>
      </c>
      <c r="DE246">
        <v>0</v>
      </c>
      <c r="DF246">
        <v>0</v>
      </c>
      <c r="DG246">
        <v>8353.5</v>
      </c>
      <c r="DH246">
        <v>0</v>
      </c>
      <c r="DI246">
        <v>13200.8</v>
      </c>
      <c r="DJ246">
        <v>8611.9</v>
      </c>
      <c r="DK246">
        <v>0</v>
      </c>
      <c r="DL246">
        <v>0</v>
      </c>
      <c r="DM246">
        <v>0</v>
      </c>
      <c r="DN246">
        <v>0.72</v>
      </c>
      <c r="DO246">
        <v>0</v>
      </c>
      <c r="DP246">
        <v>1</v>
      </c>
      <c r="DQ246">
        <v>0</v>
      </c>
    </row>
    <row r="247" spans="1:121" hidden="1">
      <c r="A247" t="s">
        <v>562</v>
      </c>
      <c r="B247">
        <v>2024</v>
      </c>
      <c r="C247">
        <v>41460850</v>
      </c>
      <c r="D247">
        <v>482603.6</v>
      </c>
      <c r="E247">
        <v>0</v>
      </c>
      <c r="F247">
        <v>713875.8</v>
      </c>
      <c r="G247">
        <v>42657326</v>
      </c>
      <c r="H247">
        <v>39970667.799999997</v>
      </c>
      <c r="I247">
        <v>31047977.699999999</v>
      </c>
      <c r="J247" s="156">
        <v>25341504</v>
      </c>
      <c r="K247" s="168">
        <v>21446326</v>
      </c>
      <c r="L247">
        <v>3.5900000000000001E-2</v>
      </c>
      <c r="M247">
        <v>5.3900000000000003E-2</v>
      </c>
      <c r="N247">
        <v>0.14349999999999999</v>
      </c>
      <c r="O247">
        <v>58784.83</v>
      </c>
      <c r="P247">
        <v>9953.5</v>
      </c>
      <c r="Q247">
        <v>0.5</v>
      </c>
      <c r="R247">
        <v>0.59</v>
      </c>
      <c r="S247">
        <v>227.5</v>
      </c>
      <c r="T247">
        <v>7.7</v>
      </c>
      <c r="U247">
        <v>0.95</v>
      </c>
      <c r="V247">
        <v>23.8</v>
      </c>
      <c r="W247">
        <v>1082.5999999999999</v>
      </c>
      <c r="X247">
        <v>0.1</v>
      </c>
      <c r="Y247">
        <v>228</v>
      </c>
      <c r="Z247">
        <v>56.1</v>
      </c>
      <c r="AA247">
        <v>284.10000000000002</v>
      </c>
      <c r="AB247">
        <v>212.8</v>
      </c>
      <c r="AC247">
        <v>9.9</v>
      </c>
      <c r="AD247">
        <v>1.31</v>
      </c>
      <c r="AE247">
        <v>20</v>
      </c>
      <c r="AF247">
        <v>927.1</v>
      </c>
      <c r="AG247">
        <v>0.1</v>
      </c>
      <c r="AH247">
        <v>213.5</v>
      </c>
      <c r="AI247">
        <v>47.7</v>
      </c>
      <c r="AJ247">
        <v>261.2</v>
      </c>
      <c r="AK247">
        <v>260</v>
      </c>
      <c r="AL247">
        <v>6.5</v>
      </c>
      <c r="AM247">
        <v>0.74</v>
      </c>
      <c r="AN247">
        <v>29.3</v>
      </c>
      <c r="AO247">
        <v>1306.5</v>
      </c>
      <c r="AP247">
        <v>0.12</v>
      </c>
      <c r="AQ247">
        <v>260.39999999999998</v>
      </c>
      <c r="AR247">
        <v>68.2</v>
      </c>
      <c r="AS247">
        <v>328.7</v>
      </c>
      <c r="AT247">
        <v>669.4</v>
      </c>
      <c r="AU247">
        <v>49.8</v>
      </c>
      <c r="AV247">
        <v>7.04</v>
      </c>
      <c r="AW247">
        <v>46</v>
      </c>
      <c r="AX247">
        <v>2292.3000000000002</v>
      </c>
      <c r="AY247">
        <v>0.34</v>
      </c>
      <c r="AZ247">
        <v>672.8</v>
      </c>
      <c r="BA247">
        <v>114.4</v>
      </c>
      <c r="BB247">
        <v>787.2</v>
      </c>
      <c r="BC247">
        <v>8745047.0999999996</v>
      </c>
      <c r="BD247">
        <v>294.5</v>
      </c>
      <c r="BE247">
        <v>36.5</v>
      </c>
      <c r="BF247">
        <v>916462.2</v>
      </c>
      <c r="BG247">
        <v>41614</v>
      </c>
      <c r="BH247">
        <v>3.9</v>
      </c>
      <c r="BI247">
        <v>8763792.6999999993</v>
      </c>
      <c r="BJ247">
        <v>2157625.4</v>
      </c>
      <c r="BK247">
        <v>10921418.1</v>
      </c>
      <c r="BL247">
        <v>0</v>
      </c>
      <c r="BM247">
        <v>28.95</v>
      </c>
      <c r="BN247">
        <v>12.36</v>
      </c>
      <c r="BO247">
        <v>0</v>
      </c>
      <c r="BP247">
        <v>41.32</v>
      </c>
      <c r="BQ247">
        <v>30.82</v>
      </c>
      <c r="BR247">
        <v>13.66</v>
      </c>
      <c r="BS247">
        <v>0</v>
      </c>
      <c r="BT247">
        <v>44.48</v>
      </c>
      <c r="BU247">
        <v>38807892</v>
      </c>
      <c r="BV247">
        <v>11609348</v>
      </c>
      <c r="BW247">
        <v>409878.8</v>
      </c>
      <c r="BX247">
        <v>43501</v>
      </c>
      <c r="BY247">
        <v>0</v>
      </c>
      <c r="BZ247">
        <v>0</v>
      </c>
      <c r="CA247">
        <v>1221801.8999999999</v>
      </c>
      <c r="CB247">
        <v>0</v>
      </c>
      <c r="CC247">
        <v>223158.39999999999</v>
      </c>
      <c r="CD247">
        <v>1001002.8</v>
      </c>
      <c r="CE247">
        <v>18352916</v>
      </c>
      <c r="CF247">
        <v>0</v>
      </c>
      <c r="CG247">
        <v>8086.3</v>
      </c>
      <c r="CH247">
        <v>5010982</v>
      </c>
      <c r="CI247">
        <v>2147917.7999999998</v>
      </c>
      <c r="CJ247">
        <v>0</v>
      </c>
      <c r="CK247">
        <v>3457.8</v>
      </c>
      <c r="CL247">
        <v>0</v>
      </c>
      <c r="CM247">
        <v>0</v>
      </c>
      <c r="CN247">
        <v>10045365</v>
      </c>
      <c r="CO247">
        <v>339822</v>
      </c>
      <c r="CP247">
        <v>0</v>
      </c>
      <c r="CQ247">
        <v>400</v>
      </c>
      <c r="CR247">
        <v>9.8000000000000007</v>
      </c>
      <c r="CS247">
        <v>0</v>
      </c>
      <c r="CT247">
        <v>472.4</v>
      </c>
      <c r="CU247">
        <v>0</v>
      </c>
      <c r="CV247">
        <v>110</v>
      </c>
      <c r="CW247">
        <v>548.4</v>
      </c>
      <c r="CX247">
        <v>5272.9</v>
      </c>
      <c r="CY247">
        <v>0</v>
      </c>
      <c r="CZ247">
        <v>1177.5999999999999</v>
      </c>
      <c r="DA247">
        <v>672.9</v>
      </c>
      <c r="DB247">
        <v>1051.7</v>
      </c>
      <c r="DC247">
        <v>0</v>
      </c>
      <c r="DD247">
        <v>334</v>
      </c>
      <c r="DE247">
        <v>0</v>
      </c>
      <c r="DF247">
        <v>0</v>
      </c>
      <c r="DG247">
        <v>3781.2</v>
      </c>
      <c r="DH247">
        <v>0</v>
      </c>
      <c r="DI247">
        <v>150</v>
      </c>
      <c r="DJ247">
        <v>1200</v>
      </c>
      <c r="DK247">
        <v>0</v>
      </c>
      <c r="DL247">
        <v>0</v>
      </c>
      <c r="DM247">
        <v>0</v>
      </c>
      <c r="DN247">
        <v>0.27</v>
      </c>
      <c r="DO247">
        <v>0</v>
      </c>
      <c r="DP247">
        <v>0</v>
      </c>
      <c r="DQ247">
        <v>0</v>
      </c>
    </row>
    <row r="248" spans="1:121" hidden="1">
      <c r="A248" t="s">
        <v>562</v>
      </c>
      <c r="B248">
        <v>2026</v>
      </c>
      <c r="C248">
        <v>42520640</v>
      </c>
      <c r="D248">
        <v>1269819.8999999999</v>
      </c>
      <c r="E248">
        <v>0</v>
      </c>
      <c r="F248">
        <v>861089.4</v>
      </c>
      <c r="G248">
        <v>44651548.899999999</v>
      </c>
      <c r="H248">
        <v>40992365.899999999</v>
      </c>
      <c r="I248">
        <v>30667584.5</v>
      </c>
      <c r="J248" s="156">
        <v>31481748</v>
      </c>
      <c r="K248" s="168">
        <v>25181292</v>
      </c>
      <c r="L248">
        <v>3.5900000000000001E-2</v>
      </c>
      <c r="M248">
        <v>5.3900000000000003E-2</v>
      </c>
      <c r="N248">
        <v>0.14349999999999999</v>
      </c>
      <c r="O248">
        <v>68613.89</v>
      </c>
      <c r="P248">
        <v>10216.299999999999</v>
      </c>
      <c r="Q248">
        <v>0.57999999999999996</v>
      </c>
      <c r="R248">
        <v>0.64</v>
      </c>
      <c r="S248">
        <v>185.4</v>
      </c>
      <c r="T248">
        <v>5.8</v>
      </c>
      <c r="U248">
        <v>0.71</v>
      </c>
      <c r="V248">
        <v>19.8</v>
      </c>
      <c r="W248">
        <v>894.7</v>
      </c>
      <c r="X248">
        <v>0.08</v>
      </c>
      <c r="Y248">
        <v>185.8</v>
      </c>
      <c r="Z248">
        <v>46.5</v>
      </c>
      <c r="AA248">
        <v>232.2</v>
      </c>
      <c r="AB248">
        <v>189.6</v>
      </c>
      <c r="AC248">
        <v>9.6</v>
      </c>
      <c r="AD248">
        <v>1.28</v>
      </c>
      <c r="AE248">
        <v>17.3</v>
      </c>
      <c r="AF248">
        <v>802</v>
      </c>
      <c r="AG248">
        <v>0.09</v>
      </c>
      <c r="AH248">
        <v>190.2</v>
      </c>
      <c r="AI248">
        <v>41.2</v>
      </c>
      <c r="AJ248">
        <v>231.5</v>
      </c>
      <c r="AK248">
        <v>174.4</v>
      </c>
      <c r="AL248">
        <v>5.5</v>
      </c>
      <c r="AM248">
        <v>0.67</v>
      </c>
      <c r="AN248">
        <v>18.7</v>
      </c>
      <c r="AO248">
        <v>841.6</v>
      </c>
      <c r="AP248">
        <v>0.08</v>
      </c>
      <c r="AQ248">
        <v>174.7</v>
      </c>
      <c r="AR248">
        <v>43.8</v>
      </c>
      <c r="AS248">
        <v>218.5</v>
      </c>
      <c r="AT248">
        <v>610.1</v>
      </c>
      <c r="AU248">
        <v>43.8</v>
      </c>
      <c r="AV248">
        <v>6.16</v>
      </c>
      <c r="AW248">
        <v>43.5</v>
      </c>
      <c r="AX248">
        <v>2147.1</v>
      </c>
      <c r="AY248">
        <v>0.31</v>
      </c>
      <c r="AZ248">
        <v>613.1</v>
      </c>
      <c r="BA248">
        <v>107.6</v>
      </c>
      <c r="BB248">
        <v>720.7</v>
      </c>
      <c r="BC248">
        <v>7040246.0999999996</v>
      </c>
      <c r="BD248">
        <v>222.3</v>
      </c>
      <c r="BE248">
        <v>27.1</v>
      </c>
      <c r="BF248">
        <v>751373.3</v>
      </c>
      <c r="BG248">
        <v>33973.4</v>
      </c>
      <c r="BH248">
        <v>3.1</v>
      </c>
      <c r="BI248">
        <v>7054268.7000000002</v>
      </c>
      <c r="BJ248">
        <v>1764634.4</v>
      </c>
      <c r="BK248">
        <v>8818903.0999999996</v>
      </c>
      <c r="BL248">
        <v>0</v>
      </c>
      <c r="BM248">
        <v>27</v>
      </c>
      <c r="BN248">
        <v>14.12</v>
      </c>
      <c r="BO248">
        <v>0</v>
      </c>
      <c r="BP248">
        <v>41.12</v>
      </c>
      <c r="BQ248">
        <v>29</v>
      </c>
      <c r="BR248">
        <v>15.91</v>
      </c>
      <c r="BS248">
        <v>0</v>
      </c>
      <c r="BT248">
        <v>44.91</v>
      </c>
      <c r="BU248">
        <v>38388556</v>
      </c>
      <c r="BV248">
        <v>13983965</v>
      </c>
      <c r="BW248">
        <v>1065924.8999999999</v>
      </c>
      <c r="BX248">
        <v>41437.199999999997</v>
      </c>
      <c r="BY248">
        <v>0</v>
      </c>
      <c r="BZ248">
        <v>0</v>
      </c>
      <c r="CA248">
        <v>867333.4</v>
      </c>
      <c r="CB248">
        <v>0</v>
      </c>
      <c r="CC248">
        <v>224728.6</v>
      </c>
      <c r="CD248">
        <v>1232093.2</v>
      </c>
      <c r="CE248">
        <v>15261698</v>
      </c>
      <c r="CF248">
        <v>0</v>
      </c>
      <c r="CG248">
        <v>5733.7</v>
      </c>
      <c r="CH248">
        <v>5010982</v>
      </c>
      <c r="CI248">
        <v>2149377.7999999998</v>
      </c>
      <c r="CJ248">
        <v>0</v>
      </c>
      <c r="CK248">
        <v>2107.3000000000002</v>
      </c>
      <c r="CL248">
        <v>0</v>
      </c>
      <c r="CM248">
        <v>0</v>
      </c>
      <c r="CN248">
        <v>12189153</v>
      </c>
      <c r="CO248">
        <v>337989.3</v>
      </c>
      <c r="CP248">
        <v>0</v>
      </c>
      <c r="CQ248">
        <v>902.2</v>
      </c>
      <c r="CR248">
        <v>9.8000000000000007</v>
      </c>
      <c r="CS248">
        <v>0</v>
      </c>
      <c r="CT248">
        <v>218.4</v>
      </c>
      <c r="CU248">
        <v>0</v>
      </c>
      <c r="CV248">
        <v>110</v>
      </c>
      <c r="CW248">
        <v>677.2</v>
      </c>
      <c r="CX248">
        <v>5272.9</v>
      </c>
      <c r="CY248">
        <v>0</v>
      </c>
      <c r="CZ248">
        <v>1177.5999999999999</v>
      </c>
      <c r="DA248">
        <v>672.9</v>
      </c>
      <c r="DB248">
        <v>1051.7</v>
      </c>
      <c r="DC248">
        <v>0</v>
      </c>
      <c r="DD248">
        <v>334</v>
      </c>
      <c r="DE248">
        <v>0</v>
      </c>
      <c r="DF248">
        <v>0</v>
      </c>
      <c r="DG248">
        <v>4566.5</v>
      </c>
      <c r="DH248">
        <v>0</v>
      </c>
      <c r="DI248">
        <v>150</v>
      </c>
      <c r="DJ248">
        <v>3208.8</v>
      </c>
      <c r="DK248">
        <v>0</v>
      </c>
      <c r="DL248">
        <v>0</v>
      </c>
      <c r="DM248">
        <v>0</v>
      </c>
      <c r="DN248">
        <v>0.3</v>
      </c>
      <c r="DO248">
        <v>0</v>
      </c>
      <c r="DP248">
        <v>0</v>
      </c>
      <c r="DQ248">
        <v>0</v>
      </c>
    </row>
    <row r="249" spans="1:121" hidden="1">
      <c r="A249" t="s">
        <v>562</v>
      </c>
      <c r="B249">
        <v>2028</v>
      </c>
      <c r="C249">
        <v>43778480</v>
      </c>
      <c r="D249">
        <v>3370340.8</v>
      </c>
      <c r="E249">
        <v>0</v>
      </c>
      <c r="F249">
        <v>1035289.9</v>
      </c>
      <c r="G249">
        <v>48184110</v>
      </c>
      <c r="H249">
        <v>42204994.399999999</v>
      </c>
      <c r="I249">
        <v>29181514.899999999</v>
      </c>
      <c r="J249" s="156">
        <v>37329780</v>
      </c>
      <c r="K249" s="168">
        <v>29083028</v>
      </c>
      <c r="L249">
        <v>3.5900000000000001E-2</v>
      </c>
      <c r="M249">
        <v>5.3900000000000003E-2</v>
      </c>
      <c r="N249">
        <v>0.14349999999999999</v>
      </c>
      <c r="O249">
        <v>61529.2</v>
      </c>
      <c r="P249">
        <v>10589.8</v>
      </c>
      <c r="Q249">
        <v>0.73</v>
      </c>
      <c r="R249">
        <v>0.75</v>
      </c>
      <c r="S249">
        <v>120.1</v>
      </c>
      <c r="T249">
        <v>4.0999999999999996</v>
      </c>
      <c r="U249">
        <v>0.5</v>
      </c>
      <c r="V249">
        <v>12.6</v>
      </c>
      <c r="W249">
        <v>571</v>
      </c>
      <c r="X249">
        <v>0.05</v>
      </c>
      <c r="Y249">
        <v>120.3</v>
      </c>
      <c r="Z249">
        <v>29.6</v>
      </c>
      <c r="AA249">
        <v>149.9</v>
      </c>
      <c r="AB249">
        <v>142.30000000000001</v>
      </c>
      <c r="AC249">
        <v>8.4</v>
      </c>
      <c r="AD249">
        <v>1.1499999999999999</v>
      </c>
      <c r="AE249">
        <v>12</v>
      </c>
      <c r="AF249">
        <v>563.70000000000005</v>
      </c>
      <c r="AG249">
        <v>7.0000000000000007E-2</v>
      </c>
      <c r="AH249">
        <v>142.9</v>
      </c>
      <c r="AI249">
        <v>28.8</v>
      </c>
      <c r="AJ249">
        <v>171.6</v>
      </c>
      <c r="AK249">
        <v>116.7</v>
      </c>
      <c r="AL249">
        <v>4.3</v>
      </c>
      <c r="AM249">
        <v>0.54</v>
      </c>
      <c r="AN249">
        <v>11.9</v>
      </c>
      <c r="AO249">
        <v>543.29999999999995</v>
      </c>
      <c r="AP249">
        <v>0.05</v>
      </c>
      <c r="AQ249">
        <v>117</v>
      </c>
      <c r="AR249">
        <v>28.1</v>
      </c>
      <c r="AS249">
        <v>145.1</v>
      </c>
      <c r="AT249">
        <v>512.5</v>
      </c>
      <c r="AU249">
        <v>34.6</v>
      </c>
      <c r="AV249">
        <v>4.84</v>
      </c>
      <c r="AW249">
        <v>38.799999999999997</v>
      </c>
      <c r="AX249">
        <v>1870.2</v>
      </c>
      <c r="AY249">
        <v>0.26</v>
      </c>
      <c r="AZ249">
        <v>514.9</v>
      </c>
      <c r="BA249">
        <v>94.7</v>
      </c>
      <c r="BB249">
        <v>609.5</v>
      </c>
      <c r="BC249">
        <v>4729921.8</v>
      </c>
      <c r="BD249">
        <v>160.30000000000001</v>
      </c>
      <c r="BE249">
        <v>19.899999999999999</v>
      </c>
      <c r="BF249">
        <v>494974.1</v>
      </c>
      <c r="BG249">
        <v>22479.9</v>
      </c>
      <c r="BH249">
        <v>2.1</v>
      </c>
      <c r="BI249">
        <v>4740133.9000000004</v>
      </c>
      <c r="BJ249">
        <v>1165451.3999999999</v>
      </c>
      <c r="BK249">
        <v>5905585.2999999998</v>
      </c>
      <c r="BL249">
        <v>0</v>
      </c>
      <c r="BM249">
        <v>22.55</v>
      </c>
      <c r="BN249">
        <v>12.08</v>
      </c>
      <c r="BO249">
        <v>0</v>
      </c>
      <c r="BP249">
        <v>34.630000000000003</v>
      </c>
      <c r="BQ249">
        <v>24.87</v>
      </c>
      <c r="BR249">
        <v>14.24</v>
      </c>
      <c r="BS249">
        <v>0</v>
      </c>
      <c r="BT249">
        <v>39.11</v>
      </c>
      <c r="BU249">
        <v>39968390</v>
      </c>
      <c r="BV249">
        <v>19002596</v>
      </c>
      <c r="BW249">
        <v>2899021</v>
      </c>
      <c r="BX249">
        <v>37443.300000000003</v>
      </c>
      <c r="BY249">
        <v>0</v>
      </c>
      <c r="BZ249">
        <v>0</v>
      </c>
      <c r="CA249">
        <v>690322.4</v>
      </c>
      <c r="CB249">
        <v>0</v>
      </c>
      <c r="CC249">
        <v>221165</v>
      </c>
      <c r="CD249">
        <v>1499043.8</v>
      </c>
      <c r="CE249">
        <v>10182838</v>
      </c>
      <c r="CF249">
        <v>0</v>
      </c>
      <c r="CG249">
        <v>1176.8</v>
      </c>
      <c r="CH249">
        <v>5010982</v>
      </c>
      <c r="CI249">
        <v>2144015</v>
      </c>
      <c r="CJ249">
        <v>0</v>
      </c>
      <c r="CK249">
        <v>0</v>
      </c>
      <c r="CL249">
        <v>0</v>
      </c>
      <c r="CM249">
        <v>0</v>
      </c>
      <c r="CN249">
        <v>16946220</v>
      </c>
      <c r="CO249">
        <v>336166.7</v>
      </c>
      <c r="CP249">
        <v>0</v>
      </c>
      <c r="CQ249">
        <v>2170.1999999999998</v>
      </c>
      <c r="CR249">
        <v>9.8000000000000007</v>
      </c>
      <c r="CS249">
        <v>0</v>
      </c>
      <c r="CT249">
        <v>218.4</v>
      </c>
      <c r="CU249">
        <v>0</v>
      </c>
      <c r="CV249">
        <v>110</v>
      </c>
      <c r="CW249">
        <v>827.1</v>
      </c>
      <c r="CX249">
        <v>4822.8999999999996</v>
      </c>
      <c r="CY249">
        <v>0</v>
      </c>
      <c r="CZ249">
        <v>1122.5999999999999</v>
      </c>
      <c r="DA249">
        <v>672.9</v>
      </c>
      <c r="DB249">
        <v>1051.7</v>
      </c>
      <c r="DC249">
        <v>0</v>
      </c>
      <c r="DD249">
        <v>108</v>
      </c>
      <c r="DE249">
        <v>0</v>
      </c>
      <c r="DF249">
        <v>0</v>
      </c>
      <c r="DG249">
        <v>6237.9</v>
      </c>
      <c r="DH249">
        <v>0</v>
      </c>
      <c r="DI249">
        <v>150</v>
      </c>
      <c r="DJ249">
        <v>8280.7999999999993</v>
      </c>
      <c r="DK249">
        <v>0</v>
      </c>
      <c r="DL249">
        <v>0</v>
      </c>
      <c r="DM249">
        <v>0</v>
      </c>
      <c r="DN249">
        <v>0.37</v>
      </c>
      <c r="DO249">
        <v>0</v>
      </c>
      <c r="DP249">
        <v>0</v>
      </c>
      <c r="DQ249">
        <v>0</v>
      </c>
    </row>
    <row r="250" spans="1:121" hidden="1">
      <c r="A250" t="s">
        <v>562</v>
      </c>
      <c r="B250">
        <v>2030</v>
      </c>
      <c r="C250">
        <v>45225730</v>
      </c>
      <c r="D250">
        <v>4487824.5</v>
      </c>
      <c r="E250">
        <v>0</v>
      </c>
      <c r="F250">
        <v>920303.5</v>
      </c>
      <c r="G250">
        <v>50633856.100000001</v>
      </c>
      <c r="H250">
        <v>43600225.600000001</v>
      </c>
      <c r="I250">
        <v>29536048</v>
      </c>
      <c r="J250" s="156">
        <v>33446132</v>
      </c>
      <c r="K250" s="168">
        <v>22939226</v>
      </c>
      <c r="L250">
        <v>3.5900000000000001E-2</v>
      </c>
      <c r="M250">
        <v>5.3900000000000003E-2</v>
      </c>
      <c r="N250">
        <v>0.14349999999999999</v>
      </c>
      <c r="O250">
        <v>62703.38</v>
      </c>
      <c r="P250">
        <v>11039.2</v>
      </c>
      <c r="Q250">
        <v>0.8</v>
      </c>
      <c r="R250">
        <v>0.8</v>
      </c>
      <c r="S250">
        <v>93</v>
      </c>
      <c r="T250">
        <v>3.6</v>
      </c>
      <c r="U250">
        <v>0.46</v>
      </c>
      <c r="V250">
        <v>9.3000000000000007</v>
      </c>
      <c r="W250">
        <v>427.2</v>
      </c>
      <c r="X250">
        <v>0.04</v>
      </c>
      <c r="Y250">
        <v>93.2</v>
      </c>
      <c r="Z250">
        <v>22.1</v>
      </c>
      <c r="AA250">
        <v>115.3</v>
      </c>
      <c r="AB250">
        <v>115.2</v>
      </c>
      <c r="AC250">
        <v>7.4</v>
      </c>
      <c r="AD250">
        <v>1.02</v>
      </c>
      <c r="AE250">
        <v>9.1999999999999993</v>
      </c>
      <c r="AF250">
        <v>438.2</v>
      </c>
      <c r="AG250">
        <v>0.06</v>
      </c>
      <c r="AH250">
        <v>115.7</v>
      </c>
      <c r="AI250">
        <v>22.3</v>
      </c>
      <c r="AJ250">
        <v>138</v>
      </c>
      <c r="AK250">
        <v>80.900000000000006</v>
      </c>
      <c r="AL250">
        <v>2.9</v>
      </c>
      <c r="AM250">
        <v>0.36</v>
      </c>
      <c r="AN250">
        <v>8.4</v>
      </c>
      <c r="AO250">
        <v>380.5</v>
      </c>
      <c r="AP250">
        <v>0.04</v>
      </c>
      <c r="AQ250">
        <v>81.099999999999994</v>
      </c>
      <c r="AR250">
        <v>19.8</v>
      </c>
      <c r="AS250">
        <v>100.8</v>
      </c>
      <c r="AT250">
        <v>440.4</v>
      </c>
      <c r="AU250">
        <v>30.7</v>
      </c>
      <c r="AV250">
        <v>4.3099999999999996</v>
      </c>
      <c r="AW250">
        <v>33</v>
      </c>
      <c r="AX250">
        <v>1578.5</v>
      </c>
      <c r="AY250">
        <v>0.23</v>
      </c>
      <c r="AZ250">
        <v>442.5</v>
      </c>
      <c r="BA250">
        <v>80.099999999999994</v>
      </c>
      <c r="BB250">
        <v>522.6</v>
      </c>
      <c r="BC250">
        <v>3661401.8</v>
      </c>
      <c r="BD250">
        <v>143.19999999999999</v>
      </c>
      <c r="BE250">
        <v>18.3</v>
      </c>
      <c r="BF250">
        <v>365985.5</v>
      </c>
      <c r="BG250">
        <v>16798.900000000001</v>
      </c>
      <c r="BH250">
        <v>1.6</v>
      </c>
      <c r="BI250">
        <v>3670676.7</v>
      </c>
      <c r="BJ250">
        <v>867041.1</v>
      </c>
      <c r="BK250">
        <v>4537717.8</v>
      </c>
      <c r="BL250">
        <v>0</v>
      </c>
      <c r="BM250">
        <v>20.63</v>
      </c>
      <c r="BN250">
        <v>12.12</v>
      </c>
      <c r="BO250">
        <v>0</v>
      </c>
      <c r="BP250">
        <v>32.74</v>
      </c>
      <c r="BQ250">
        <v>23.15</v>
      </c>
      <c r="BR250">
        <v>14.53</v>
      </c>
      <c r="BS250">
        <v>0</v>
      </c>
      <c r="BT250">
        <v>37.69</v>
      </c>
      <c r="BU250">
        <v>40163350</v>
      </c>
      <c r="BV250">
        <v>21097808</v>
      </c>
      <c r="BW250">
        <v>3766641.5</v>
      </c>
      <c r="BX250">
        <v>33434.9</v>
      </c>
      <c r="BY250">
        <v>0</v>
      </c>
      <c r="BZ250">
        <v>0</v>
      </c>
      <c r="CA250">
        <v>719448.1</v>
      </c>
      <c r="CB250">
        <v>0</v>
      </c>
      <c r="CC250">
        <v>221549.8</v>
      </c>
      <c r="CD250">
        <v>1835347</v>
      </c>
      <c r="CE250">
        <v>7390442.5</v>
      </c>
      <c r="CF250">
        <v>0</v>
      </c>
      <c r="CG250">
        <v>1059.0999999999999</v>
      </c>
      <c r="CH250">
        <v>5010982</v>
      </c>
      <c r="CI250">
        <v>2143527</v>
      </c>
      <c r="CJ250">
        <v>0</v>
      </c>
      <c r="CK250">
        <v>9.5</v>
      </c>
      <c r="CL250">
        <v>0</v>
      </c>
      <c r="CM250">
        <v>0</v>
      </c>
      <c r="CN250">
        <v>18706558</v>
      </c>
      <c r="CO250">
        <v>334354.2</v>
      </c>
      <c r="CP250">
        <v>0</v>
      </c>
      <c r="CQ250">
        <v>2799.5</v>
      </c>
      <c r="CR250">
        <v>9.8000000000000007</v>
      </c>
      <c r="CS250">
        <v>0</v>
      </c>
      <c r="CT250">
        <v>218.4</v>
      </c>
      <c r="CU250">
        <v>0</v>
      </c>
      <c r="CV250">
        <v>110</v>
      </c>
      <c r="CW250">
        <v>1019.9</v>
      </c>
      <c r="CX250">
        <v>4822.8999999999996</v>
      </c>
      <c r="CY250">
        <v>0</v>
      </c>
      <c r="CZ250">
        <v>1122.5999999999999</v>
      </c>
      <c r="DA250">
        <v>672.9</v>
      </c>
      <c r="DB250">
        <v>1051.7</v>
      </c>
      <c r="DC250">
        <v>0</v>
      </c>
      <c r="DD250">
        <v>108</v>
      </c>
      <c r="DE250">
        <v>0</v>
      </c>
      <c r="DF250">
        <v>0</v>
      </c>
      <c r="DG250">
        <v>6904.3</v>
      </c>
      <c r="DH250">
        <v>0</v>
      </c>
      <c r="DI250">
        <v>150</v>
      </c>
      <c r="DJ250">
        <v>10798.1</v>
      </c>
      <c r="DK250">
        <v>0</v>
      </c>
      <c r="DL250">
        <v>0</v>
      </c>
      <c r="DM250">
        <v>0</v>
      </c>
      <c r="DN250">
        <v>0.44</v>
      </c>
      <c r="DO250">
        <v>0</v>
      </c>
      <c r="DP250">
        <v>0</v>
      </c>
      <c r="DQ250">
        <v>0</v>
      </c>
    </row>
    <row r="251" spans="1:121" hidden="1">
      <c r="A251" t="s">
        <v>562</v>
      </c>
      <c r="B251">
        <v>2035</v>
      </c>
      <c r="C251">
        <v>49224504</v>
      </c>
      <c r="D251">
        <v>10746523</v>
      </c>
      <c r="E251">
        <v>0</v>
      </c>
      <c r="F251">
        <v>821975.1</v>
      </c>
      <c r="G251">
        <v>60793000.899999999</v>
      </c>
      <c r="H251">
        <v>47455277.899999999</v>
      </c>
      <c r="I251">
        <v>30363632.300000001</v>
      </c>
      <c r="J251" s="156">
        <v>27402128</v>
      </c>
      <c r="K251" s="168">
        <v>20294080</v>
      </c>
      <c r="L251">
        <v>3.5900000000000001E-2</v>
      </c>
      <c r="M251">
        <v>5.3900000000000003E-2</v>
      </c>
      <c r="N251">
        <v>0.14349999999999999</v>
      </c>
      <c r="O251">
        <v>85986.97</v>
      </c>
      <c r="P251">
        <v>12304.5</v>
      </c>
      <c r="Q251">
        <v>0.87</v>
      </c>
      <c r="R251">
        <v>0.86</v>
      </c>
      <c r="S251">
        <v>62.2</v>
      </c>
      <c r="T251">
        <v>2.7</v>
      </c>
      <c r="U251">
        <v>0.35</v>
      </c>
      <c r="V251">
        <v>6</v>
      </c>
      <c r="W251">
        <v>277.89999999999998</v>
      </c>
      <c r="X251">
        <v>0.03</v>
      </c>
      <c r="Y251">
        <v>62.3</v>
      </c>
      <c r="Z251">
        <v>14.3</v>
      </c>
      <c r="AA251">
        <v>76.599999999999994</v>
      </c>
      <c r="AB251">
        <v>86</v>
      </c>
      <c r="AC251">
        <v>5.6</v>
      </c>
      <c r="AD251">
        <v>0.78</v>
      </c>
      <c r="AE251">
        <v>6.7</v>
      </c>
      <c r="AF251">
        <v>323.89999999999998</v>
      </c>
      <c r="AG251">
        <v>0.04</v>
      </c>
      <c r="AH251">
        <v>86.3</v>
      </c>
      <c r="AI251">
        <v>16.399999999999999</v>
      </c>
      <c r="AJ251">
        <v>102.7</v>
      </c>
      <c r="AK251">
        <v>106.3</v>
      </c>
      <c r="AL251">
        <v>3.3</v>
      </c>
      <c r="AM251">
        <v>0.4</v>
      </c>
      <c r="AN251">
        <v>11.4</v>
      </c>
      <c r="AO251">
        <v>514.79999999999995</v>
      </c>
      <c r="AP251">
        <v>0.05</v>
      </c>
      <c r="AQ251">
        <v>106.5</v>
      </c>
      <c r="AR251">
        <v>26.8</v>
      </c>
      <c r="AS251">
        <v>133.30000000000001</v>
      </c>
      <c r="AT251">
        <v>366.4</v>
      </c>
      <c r="AU251">
        <v>25.5</v>
      </c>
      <c r="AV251">
        <v>3.57</v>
      </c>
      <c r="AW251">
        <v>28</v>
      </c>
      <c r="AX251">
        <v>1320.4</v>
      </c>
      <c r="AY251">
        <v>0.2</v>
      </c>
      <c r="AZ251">
        <v>368.1</v>
      </c>
      <c r="BA251">
        <v>67.400000000000006</v>
      </c>
      <c r="BB251">
        <v>435.5</v>
      </c>
      <c r="BC251">
        <v>3269309.4</v>
      </c>
      <c r="BD251">
        <v>140.9</v>
      </c>
      <c r="BE251">
        <v>18.399999999999999</v>
      </c>
      <c r="BF251">
        <v>314957</v>
      </c>
      <c r="BG251">
        <v>14587.5</v>
      </c>
      <c r="BH251">
        <v>1.5</v>
      </c>
      <c r="BI251">
        <v>3278528.3</v>
      </c>
      <c r="BJ251">
        <v>750067.7</v>
      </c>
      <c r="BK251">
        <v>4028596</v>
      </c>
      <c r="BL251">
        <v>0</v>
      </c>
      <c r="BM251">
        <v>16.649999999999999</v>
      </c>
      <c r="BN251">
        <v>15.05</v>
      </c>
      <c r="BO251">
        <v>0</v>
      </c>
      <c r="BP251">
        <v>31.71</v>
      </c>
      <c r="BQ251">
        <v>19.690000000000001</v>
      </c>
      <c r="BR251">
        <v>19.96</v>
      </c>
      <c r="BS251">
        <v>0</v>
      </c>
      <c r="BT251">
        <v>39.65</v>
      </c>
      <c r="BU251">
        <v>53722356</v>
      </c>
      <c r="BV251">
        <v>30429370</v>
      </c>
      <c r="BW251">
        <v>9110534</v>
      </c>
      <c r="BX251">
        <v>28606</v>
      </c>
      <c r="BY251">
        <v>0</v>
      </c>
      <c r="BZ251">
        <v>0</v>
      </c>
      <c r="CA251">
        <v>769251.6</v>
      </c>
      <c r="CB251">
        <v>0</v>
      </c>
      <c r="CC251">
        <v>221845.2</v>
      </c>
      <c r="CD251">
        <v>2271810.7999999998</v>
      </c>
      <c r="CE251">
        <v>6230536.5</v>
      </c>
      <c r="CF251">
        <v>0</v>
      </c>
      <c r="CG251">
        <v>1176.8</v>
      </c>
      <c r="CH251">
        <v>5010982</v>
      </c>
      <c r="CI251">
        <v>2141884.7999999998</v>
      </c>
      <c r="CJ251">
        <v>0</v>
      </c>
      <c r="CK251">
        <v>15.5</v>
      </c>
      <c r="CL251">
        <v>0</v>
      </c>
      <c r="CM251">
        <v>0</v>
      </c>
      <c r="CN251">
        <v>27605850</v>
      </c>
      <c r="CO251">
        <v>329864.5</v>
      </c>
      <c r="CP251">
        <v>0</v>
      </c>
      <c r="CQ251">
        <v>5280.2</v>
      </c>
      <c r="CR251">
        <v>9.8000000000000007</v>
      </c>
      <c r="CS251">
        <v>0</v>
      </c>
      <c r="CT251">
        <v>218.4</v>
      </c>
      <c r="CU251">
        <v>0</v>
      </c>
      <c r="CV251">
        <v>110</v>
      </c>
      <c r="CW251">
        <v>1324.2</v>
      </c>
      <c r="CX251">
        <v>4603.8999999999996</v>
      </c>
      <c r="CY251">
        <v>0</v>
      </c>
      <c r="CZ251">
        <v>1122.5999999999999</v>
      </c>
      <c r="DA251">
        <v>672.9</v>
      </c>
      <c r="DB251">
        <v>1051.7</v>
      </c>
      <c r="DC251">
        <v>0</v>
      </c>
      <c r="DD251">
        <v>108</v>
      </c>
      <c r="DE251">
        <v>0</v>
      </c>
      <c r="DF251">
        <v>0</v>
      </c>
      <c r="DG251">
        <v>10096.9</v>
      </c>
      <c r="DH251">
        <v>0</v>
      </c>
      <c r="DI251">
        <v>150</v>
      </c>
      <c r="DJ251">
        <v>25597.1</v>
      </c>
      <c r="DK251">
        <v>0</v>
      </c>
      <c r="DL251">
        <v>0</v>
      </c>
      <c r="DM251">
        <v>0</v>
      </c>
      <c r="DN251">
        <v>0.44</v>
      </c>
      <c r="DO251">
        <v>0</v>
      </c>
      <c r="DP251">
        <v>0</v>
      </c>
      <c r="DQ251">
        <v>0</v>
      </c>
    </row>
    <row r="252" spans="1:121" hidden="1">
      <c r="A252" t="s">
        <v>562</v>
      </c>
      <c r="B252">
        <v>2040</v>
      </c>
      <c r="C252">
        <v>53991956</v>
      </c>
      <c r="D252">
        <v>19410706</v>
      </c>
      <c r="E252">
        <v>0</v>
      </c>
      <c r="F252">
        <v>773784.2</v>
      </c>
      <c r="G252">
        <v>74176446.5</v>
      </c>
      <c r="H252">
        <v>52051375.100000001</v>
      </c>
      <c r="I252">
        <v>30607505.899999999</v>
      </c>
      <c r="J252" s="156">
        <v>24090626</v>
      </c>
      <c r="K252" s="168">
        <v>21693290</v>
      </c>
      <c r="L252">
        <v>3.5900000000000001E-2</v>
      </c>
      <c r="M252">
        <v>5.3900000000000003E-2</v>
      </c>
      <c r="N252">
        <v>0.14349999999999999</v>
      </c>
      <c r="O252">
        <v>83879.89</v>
      </c>
      <c r="P252">
        <v>13725</v>
      </c>
      <c r="Q252">
        <v>0.93</v>
      </c>
      <c r="R252">
        <v>0.91</v>
      </c>
      <c r="S252">
        <v>35.700000000000003</v>
      </c>
      <c r="T252">
        <v>1.6</v>
      </c>
      <c r="U252">
        <v>0.21</v>
      </c>
      <c r="V252">
        <v>3.4</v>
      </c>
      <c r="W252">
        <v>158.19999999999999</v>
      </c>
      <c r="X252">
        <v>0.02</v>
      </c>
      <c r="Y252">
        <v>35.799999999999997</v>
      </c>
      <c r="Z252">
        <v>8.1</v>
      </c>
      <c r="AA252">
        <v>43.9</v>
      </c>
      <c r="AB252">
        <v>55.5</v>
      </c>
      <c r="AC252">
        <v>3.7</v>
      </c>
      <c r="AD252">
        <v>0.52</v>
      </c>
      <c r="AE252">
        <v>4.3</v>
      </c>
      <c r="AF252">
        <v>205.9</v>
      </c>
      <c r="AG252">
        <v>0.03</v>
      </c>
      <c r="AH252">
        <v>55.8</v>
      </c>
      <c r="AI252">
        <v>10.5</v>
      </c>
      <c r="AJ252">
        <v>66.2</v>
      </c>
      <c r="AK252">
        <v>132.6</v>
      </c>
      <c r="AL252">
        <v>4.7</v>
      </c>
      <c r="AM252">
        <v>0.59</v>
      </c>
      <c r="AN252">
        <v>13.7</v>
      </c>
      <c r="AO252">
        <v>623.29999999999995</v>
      </c>
      <c r="AP252">
        <v>0.06</v>
      </c>
      <c r="AQ252">
        <v>132.9</v>
      </c>
      <c r="AR252">
        <v>32.299999999999997</v>
      </c>
      <c r="AS252">
        <v>165.3</v>
      </c>
      <c r="AT252">
        <v>335.9</v>
      </c>
      <c r="AU252">
        <v>24</v>
      </c>
      <c r="AV252">
        <v>3.37</v>
      </c>
      <c r="AW252">
        <v>24.6</v>
      </c>
      <c r="AX252">
        <v>1191.4000000000001</v>
      </c>
      <c r="AY252">
        <v>0.18</v>
      </c>
      <c r="AZ252">
        <v>337.6</v>
      </c>
      <c r="BA252">
        <v>60.2</v>
      </c>
      <c r="BB252">
        <v>397.8</v>
      </c>
      <c r="BC252">
        <v>2492699.7000000002</v>
      </c>
      <c r="BD252">
        <v>110.7</v>
      </c>
      <c r="BE252">
        <v>14.5</v>
      </c>
      <c r="BF252">
        <v>237189.4</v>
      </c>
      <c r="BG252">
        <v>11017.6</v>
      </c>
      <c r="BH252">
        <v>1.1000000000000001</v>
      </c>
      <c r="BI252">
        <v>2499966.7999999998</v>
      </c>
      <c r="BJ252">
        <v>565822.30000000005</v>
      </c>
      <c r="BK252">
        <v>3065789.1</v>
      </c>
      <c r="BL252">
        <v>0</v>
      </c>
      <c r="BM252">
        <v>13.52</v>
      </c>
      <c r="BN252">
        <v>13.25</v>
      </c>
      <c r="BO252">
        <v>0</v>
      </c>
      <c r="BP252">
        <v>26.77</v>
      </c>
      <c r="BQ252">
        <v>16.68</v>
      </c>
      <c r="BR252">
        <v>19.57</v>
      </c>
      <c r="BS252">
        <v>0</v>
      </c>
      <c r="BT252">
        <v>36.25</v>
      </c>
      <c r="BU252">
        <v>71826840</v>
      </c>
      <c r="BV252">
        <v>43568940</v>
      </c>
      <c r="BW252">
        <v>16548259</v>
      </c>
      <c r="BX252">
        <v>24750.799999999999</v>
      </c>
      <c r="BY252">
        <v>0</v>
      </c>
      <c r="BZ252">
        <v>0</v>
      </c>
      <c r="CA252">
        <v>620318.80000000005</v>
      </c>
      <c r="CB252">
        <v>0</v>
      </c>
      <c r="CC252">
        <v>220253.9</v>
      </c>
      <c r="CD252">
        <v>2166084.7999999998</v>
      </c>
      <c r="CE252">
        <v>4704764</v>
      </c>
      <c r="CF252">
        <v>0</v>
      </c>
      <c r="CG252">
        <v>470.7</v>
      </c>
      <c r="CH252">
        <v>4232047.5</v>
      </c>
      <c r="CI252">
        <v>2127289.2000000002</v>
      </c>
      <c r="CJ252">
        <v>0</v>
      </c>
      <c r="CK252">
        <v>0</v>
      </c>
      <c r="CL252">
        <v>0</v>
      </c>
      <c r="CM252">
        <v>0</v>
      </c>
      <c r="CN252">
        <v>40857836</v>
      </c>
      <c r="CO252">
        <v>324767.7</v>
      </c>
      <c r="CP252">
        <v>0</v>
      </c>
      <c r="CQ252">
        <v>8645</v>
      </c>
      <c r="CR252">
        <v>9.8000000000000007</v>
      </c>
      <c r="CS252">
        <v>0</v>
      </c>
      <c r="CT252">
        <v>218.4</v>
      </c>
      <c r="CU252">
        <v>0</v>
      </c>
      <c r="CV252">
        <v>110</v>
      </c>
      <c r="CW252">
        <v>1383.6</v>
      </c>
      <c r="CX252">
        <v>4530.8999999999996</v>
      </c>
      <c r="CY252">
        <v>0</v>
      </c>
      <c r="CZ252">
        <v>1122.5999999999999</v>
      </c>
      <c r="DA252">
        <v>570</v>
      </c>
      <c r="DB252">
        <v>1051.7</v>
      </c>
      <c r="DC252">
        <v>0</v>
      </c>
      <c r="DD252">
        <v>108</v>
      </c>
      <c r="DE252">
        <v>0</v>
      </c>
      <c r="DF252">
        <v>0</v>
      </c>
      <c r="DG252">
        <v>14869.9</v>
      </c>
      <c r="DH252">
        <v>0</v>
      </c>
      <c r="DI252">
        <v>150</v>
      </c>
      <c r="DJ252">
        <v>47266.3</v>
      </c>
      <c r="DK252">
        <v>0</v>
      </c>
      <c r="DL252">
        <v>0</v>
      </c>
      <c r="DM252">
        <v>0</v>
      </c>
      <c r="DN252">
        <v>0.44</v>
      </c>
      <c r="DO252">
        <v>0</v>
      </c>
      <c r="DP252">
        <v>0</v>
      </c>
      <c r="DQ252">
        <v>0</v>
      </c>
    </row>
    <row r="253" spans="1:121" hidden="1">
      <c r="A253" t="s">
        <v>562</v>
      </c>
      <c r="B253">
        <v>2045</v>
      </c>
      <c r="C253">
        <v>58635710</v>
      </c>
      <c r="D253">
        <v>27163644</v>
      </c>
      <c r="E253">
        <v>0</v>
      </c>
      <c r="F253">
        <v>869947.3</v>
      </c>
      <c r="G253">
        <v>86669307.599999994</v>
      </c>
      <c r="H253">
        <v>56528201.5</v>
      </c>
      <c r="I253">
        <v>29706135.199999999</v>
      </c>
      <c r="J253" s="156">
        <v>23931180</v>
      </c>
      <c r="K253" s="168">
        <v>27569732</v>
      </c>
      <c r="L253">
        <v>3.5900000000000001E-2</v>
      </c>
      <c r="M253">
        <v>5.3900000000000003E-2</v>
      </c>
      <c r="N253">
        <v>0.14349999999999999</v>
      </c>
      <c r="O253">
        <v>86890.31</v>
      </c>
      <c r="P253">
        <v>14993.6</v>
      </c>
      <c r="Q253">
        <v>0.95</v>
      </c>
      <c r="R253">
        <v>0.94</v>
      </c>
      <c r="S253">
        <v>22.8</v>
      </c>
      <c r="T253">
        <v>1</v>
      </c>
      <c r="U253">
        <v>0.13</v>
      </c>
      <c r="V253">
        <v>2.2000000000000002</v>
      </c>
      <c r="W253">
        <v>101.1</v>
      </c>
      <c r="X253">
        <v>0.01</v>
      </c>
      <c r="Y253">
        <v>22.8</v>
      </c>
      <c r="Z253">
        <v>5.2</v>
      </c>
      <c r="AA253">
        <v>28</v>
      </c>
      <c r="AB253">
        <v>36.700000000000003</v>
      </c>
      <c r="AC253">
        <v>2.2999999999999998</v>
      </c>
      <c r="AD253">
        <v>0.32</v>
      </c>
      <c r="AE253">
        <v>3</v>
      </c>
      <c r="AF253">
        <v>141.9</v>
      </c>
      <c r="AG253">
        <v>0.02</v>
      </c>
      <c r="AH253">
        <v>36.9</v>
      </c>
      <c r="AI253">
        <v>7.2</v>
      </c>
      <c r="AJ253">
        <v>44.1</v>
      </c>
      <c r="AK253">
        <v>135.80000000000001</v>
      </c>
      <c r="AL253">
        <v>5.3</v>
      </c>
      <c r="AM253">
        <v>0.68</v>
      </c>
      <c r="AN253">
        <v>13.7</v>
      </c>
      <c r="AO253">
        <v>623</v>
      </c>
      <c r="AP253">
        <v>0.06</v>
      </c>
      <c r="AQ253">
        <v>136.1</v>
      </c>
      <c r="AR253">
        <v>32.200000000000003</v>
      </c>
      <c r="AS253">
        <v>168.4</v>
      </c>
      <c r="AT253">
        <v>251.2</v>
      </c>
      <c r="AU253">
        <v>16.600000000000001</v>
      </c>
      <c r="AV253">
        <v>2.31</v>
      </c>
      <c r="AW253">
        <v>20.2</v>
      </c>
      <c r="AX253">
        <v>933.3</v>
      </c>
      <c r="AY253">
        <v>0.14000000000000001</v>
      </c>
      <c r="AZ253">
        <v>252.3</v>
      </c>
      <c r="BA253">
        <v>48.1</v>
      </c>
      <c r="BB253">
        <v>300.39999999999998</v>
      </c>
      <c r="BC253">
        <v>1987473.4</v>
      </c>
      <c r="BD253">
        <v>88.1</v>
      </c>
      <c r="BE253">
        <v>11.6</v>
      </c>
      <c r="BF253">
        <v>189275.2</v>
      </c>
      <c r="BG253">
        <v>8789.2999999999993</v>
      </c>
      <c r="BH253">
        <v>0.9</v>
      </c>
      <c r="BI253">
        <v>1993256.9</v>
      </c>
      <c r="BJ253">
        <v>451441.3</v>
      </c>
      <c r="BK253">
        <v>2444698.2000000002</v>
      </c>
      <c r="BL253">
        <v>0</v>
      </c>
      <c r="BM253">
        <v>10.6</v>
      </c>
      <c r="BN253">
        <v>12.85</v>
      </c>
      <c r="BO253">
        <v>0</v>
      </c>
      <c r="BP253">
        <v>23.45</v>
      </c>
      <c r="BQ253">
        <v>14.08</v>
      </c>
      <c r="BR253">
        <v>20.27</v>
      </c>
      <c r="BS253">
        <v>0</v>
      </c>
      <c r="BT253">
        <v>34.35</v>
      </c>
      <c r="BU253">
        <v>90372510</v>
      </c>
      <c r="BV253">
        <v>56963176</v>
      </c>
      <c r="BW253">
        <v>23051074</v>
      </c>
      <c r="BX253">
        <v>21069.9</v>
      </c>
      <c r="BY253">
        <v>0</v>
      </c>
      <c r="BZ253">
        <v>0</v>
      </c>
      <c r="CA253">
        <v>494881.8</v>
      </c>
      <c r="CB253">
        <v>0</v>
      </c>
      <c r="CC253">
        <v>205508.9</v>
      </c>
      <c r="CD253">
        <v>2124238.5</v>
      </c>
      <c r="CE253">
        <v>3802032.5</v>
      </c>
      <c r="CF253">
        <v>0</v>
      </c>
      <c r="CG253">
        <v>470.7</v>
      </c>
      <c r="CH253">
        <v>3985052</v>
      </c>
      <c r="CI253">
        <v>2054759.6</v>
      </c>
      <c r="CJ253">
        <v>0</v>
      </c>
      <c r="CK253">
        <v>0</v>
      </c>
      <c r="CL253">
        <v>0</v>
      </c>
      <c r="CM253">
        <v>0</v>
      </c>
      <c r="CN253">
        <v>54633420</v>
      </c>
      <c r="CO253">
        <v>0</v>
      </c>
      <c r="CP253">
        <v>0</v>
      </c>
      <c r="CQ253">
        <v>11627.7</v>
      </c>
      <c r="CR253">
        <v>9.8000000000000007</v>
      </c>
      <c r="CS253">
        <v>0</v>
      </c>
      <c r="CT253">
        <v>218.4</v>
      </c>
      <c r="CU253">
        <v>0</v>
      </c>
      <c r="CV253">
        <v>110</v>
      </c>
      <c r="CW253">
        <v>1458.7</v>
      </c>
      <c r="CX253">
        <v>4530.8999999999996</v>
      </c>
      <c r="CY253">
        <v>0</v>
      </c>
      <c r="CZ253">
        <v>1122.5999999999999</v>
      </c>
      <c r="DA253">
        <v>545.1</v>
      </c>
      <c r="DB253">
        <v>1051.7</v>
      </c>
      <c r="DC253">
        <v>0</v>
      </c>
      <c r="DD253">
        <v>108</v>
      </c>
      <c r="DE253">
        <v>0</v>
      </c>
      <c r="DF253">
        <v>0</v>
      </c>
      <c r="DG253">
        <v>19770.5</v>
      </c>
      <c r="DH253">
        <v>0</v>
      </c>
      <c r="DI253">
        <v>0</v>
      </c>
      <c r="DJ253">
        <v>65838.5</v>
      </c>
      <c r="DK253">
        <v>0</v>
      </c>
      <c r="DL253">
        <v>0</v>
      </c>
      <c r="DM253">
        <v>0</v>
      </c>
      <c r="DN253">
        <v>0.44</v>
      </c>
      <c r="DO253">
        <v>0</v>
      </c>
      <c r="DP253">
        <v>0</v>
      </c>
      <c r="DQ253">
        <v>0</v>
      </c>
    </row>
    <row r="254" spans="1:121" hidden="1">
      <c r="A254" t="s">
        <v>562</v>
      </c>
      <c r="B254">
        <v>2050</v>
      </c>
      <c r="C254">
        <v>63261336</v>
      </c>
      <c r="D254">
        <v>28894540</v>
      </c>
      <c r="E254">
        <v>0</v>
      </c>
      <c r="F254">
        <v>893223.5</v>
      </c>
      <c r="G254">
        <v>93049102.099999994</v>
      </c>
      <c r="H254">
        <v>60987519</v>
      </c>
      <c r="I254">
        <v>28487933.600000001</v>
      </c>
      <c r="J254" s="156">
        <v>22713486</v>
      </c>
      <c r="K254" s="168">
        <v>28814346</v>
      </c>
      <c r="L254">
        <v>3.5900000000000001E-2</v>
      </c>
      <c r="M254">
        <v>5.3900000000000003E-2</v>
      </c>
      <c r="N254">
        <v>0.14349999999999999</v>
      </c>
      <c r="O254">
        <v>88970.55</v>
      </c>
      <c r="P254">
        <v>16134</v>
      </c>
      <c r="Q254">
        <v>0.95</v>
      </c>
      <c r="R254">
        <v>0.93</v>
      </c>
      <c r="S254">
        <v>23.7</v>
      </c>
      <c r="T254">
        <v>1</v>
      </c>
      <c r="U254">
        <v>0.13</v>
      </c>
      <c r="V254">
        <v>2.2999999999999998</v>
      </c>
      <c r="W254">
        <v>105.9</v>
      </c>
      <c r="X254">
        <v>0.01</v>
      </c>
      <c r="Y254">
        <v>23.7</v>
      </c>
      <c r="Z254">
        <v>5.4</v>
      </c>
      <c r="AA254">
        <v>29.2</v>
      </c>
      <c r="AB254">
        <v>37.4</v>
      </c>
      <c r="AC254">
        <v>2</v>
      </c>
      <c r="AD254">
        <v>0.27</v>
      </c>
      <c r="AE254">
        <v>3.3</v>
      </c>
      <c r="AF254">
        <v>154.80000000000001</v>
      </c>
      <c r="AG254">
        <v>0.02</v>
      </c>
      <c r="AH254">
        <v>37.5</v>
      </c>
      <c r="AI254">
        <v>8</v>
      </c>
      <c r="AJ254">
        <v>45.5</v>
      </c>
      <c r="AK254">
        <v>140.30000000000001</v>
      </c>
      <c r="AL254">
        <v>5.9</v>
      </c>
      <c r="AM254">
        <v>0.77</v>
      </c>
      <c r="AN254">
        <v>13.8</v>
      </c>
      <c r="AO254">
        <v>631.1</v>
      </c>
      <c r="AP254">
        <v>7.0000000000000007E-2</v>
      </c>
      <c r="AQ254">
        <v>140.69999999999999</v>
      </c>
      <c r="AR254">
        <v>32.6</v>
      </c>
      <c r="AS254">
        <v>173.3</v>
      </c>
      <c r="AT254">
        <v>239.5</v>
      </c>
      <c r="AU254">
        <v>13.2</v>
      </c>
      <c r="AV254">
        <v>1.8</v>
      </c>
      <c r="AW254">
        <v>21.4</v>
      </c>
      <c r="AX254">
        <v>975.8</v>
      </c>
      <c r="AY254">
        <v>0.13</v>
      </c>
      <c r="AZ254">
        <v>240.3</v>
      </c>
      <c r="BA254">
        <v>50.5</v>
      </c>
      <c r="BB254">
        <v>290.8</v>
      </c>
      <c r="BC254">
        <v>2283568.1</v>
      </c>
      <c r="BD254">
        <v>98.4</v>
      </c>
      <c r="BE254">
        <v>12.9</v>
      </c>
      <c r="BF254">
        <v>219984.4</v>
      </c>
      <c r="BG254">
        <v>10188.6</v>
      </c>
      <c r="BH254">
        <v>1</v>
      </c>
      <c r="BI254">
        <v>2290008.9</v>
      </c>
      <c r="BJ254">
        <v>523885.4</v>
      </c>
      <c r="BK254">
        <v>2813894.2</v>
      </c>
      <c r="BL254">
        <v>0</v>
      </c>
      <c r="BM254">
        <v>11.23</v>
      </c>
      <c r="BN254">
        <v>13.13</v>
      </c>
      <c r="BO254">
        <v>0</v>
      </c>
      <c r="BP254">
        <v>24.36</v>
      </c>
      <c r="BQ254">
        <v>14.97</v>
      </c>
      <c r="BR254">
        <v>20.61</v>
      </c>
      <c r="BS254">
        <v>0</v>
      </c>
      <c r="BT254">
        <v>35.58</v>
      </c>
      <c r="BU254">
        <v>99193630</v>
      </c>
      <c r="BV254">
        <v>64561164</v>
      </c>
      <c r="BW254">
        <v>24554166</v>
      </c>
      <c r="BX254">
        <v>21004.1</v>
      </c>
      <c r="BY254">
        <v>0</v>
      </c>
      <c r="BZ254">
        <v>0</v>
      </c>
      <c r="CA254">
        <v>540068.80000000005</v>
      </c>
      <c r="CB254">
        <v>0</v>
      </c>
      <c r="CC254">
        <v>0</v>
      </c>
      <c r="CD254">
        <v>2138450.7999999998</v>
      </c>
      <c r="CE254">
        <v>4403195</v>
      </c>
      <c r="CF254">
        <v>0</v>
      </c>
      <c r="CG254">
        <v>353</v>
      </c>
      <c r="CH254">
        <v>3016266</v>
      </c>
      <c r="CI254">
        <v>2097411.7999999998</v>
      </c>
      <c r="CJ254">
        <v>0</v>
      </c>
      <c r="CK254">
        <v>0</v>
      </c>
      <c r="CL254">
        <v>0</v>
      </c>
      <c r="CM254">
        <v>0</v>
      </c>
      <c r="CN254">
        <v>62422710</v>
      </c>
      <c r="CO254">
        <v>0</v>
      </c>
      <c r="CP254">
        <v>0</v>
      </c>
      <c r="CQ254">
        <v>13258.2</v>
      </c>
      <c r="CR254">
        <v>9.8000000000000007</v>
      </c>
      <c r="CS254">
        <v>0</v>
      </c>
      <c r="CT254">
        <v>218.4</v>
      </c>
      <c r="CU254">
        <v>0</v>
      </c>
      <c r="CV254">
        <v>0</v>
      </c>
      <c r="CW254">
        <v>1580.6</v>
      </c>
      <c r="CX254">
        <v>4145.8999999999996</v>
      </c>
      <c r="CY254">
        <v>0</v>
      </c>
      <c r="CZ254">
        <v>696</v>
      </c>
      <c r="DA254">
        <v>415</v>
      </c>
      <c r="DB254">
        <v>1051.7</v>
      </c>
      <c r="DC254">
        <v>0</v>
      </c>
      <c r="DD254">
        <v>0</v>
      </c>
      <c r="DE254">
        <v>0</v>
      </c>
      <c r="DF254">
        <v>0</v>
      </c>
      <c r="DG254">
        <v>22744.3</v>
      </c>
      <c r="DH254">
        <v>0</v>
      </c>
      <c r="DI254">
        <v>0</v>
      </c>
      <c r="DJ254">
        <v>69034.600000000006</v>
      </c>
      <c r="DK254">
        <v>0</v>
      </c>
      <c r="DL254">
        <v>0</v>
      </c>
      <c r="DM254">
        <v>0</v>
      </c>
      <c r="DN254">
        <v>0.45</v>
      </c>
      <c r="DO254">
        <v>0</v>
      </c>
      <c r="DP254">
        <v>0</v>
      </c>
      <c r="DQ254">
        <v>0</v>
      </c>
    </row>
    <row r="255" spans="1:121" hidden="1">
      <c r="A255" t="s">
        <v>566</v>
      </c>
      <c r="B255">
        <v>2024</v>
      </c>
      <c r="C255">
        <v>154072400</v>
      </c>
      <c r="D255">
        <v>1668020.6</v>
      </c>
      <c r="E255">
        <v>1393849.1</v>
      </c>
      <c r="F255">
        <v>434058.8</v>
      </c>
      <c r="G255">
        <v>157568330.09999999</v>
      </c>
      <c r="H255">
        <v>148533067.80000001</v>
      </c>
      <c r="I255">
        <v>130529638.40000001</v>
      </c>
      <c r="J255" s="156">
        <v>27486892</v>
      </c>
      <c r="K255" s="168">
        <v>13722966</v>
      </c>
      <c r="L255">
        <v>3.5900000000000001E-2</v>
      </c>
      <c r="M255">
        <v>5.3999999999999999E-2</v>
      </c>
      <c r="N255">
        <v>0.15</v>
      </c>
      <c r="O255">
        <v>10097.620000000001</v>
      </c>
      <c r="P255">
        <v>34902.199999999997</v>
      </c>
      <c r="Q255">
        <v>0.68</v>
      </c>
      <c r="R255">
        <v>0.65</v>
      </c>
      <c r="S255">
        <v>161.30000000000001</v>
      </c>
      <c r="T255">
        <v>5.2</v>
      </c>
      <c r="U255">
        <v>0.76</v>
      </c>
      <c r="V255">
        <v>20.7</v>
      </c>
      <c r="W255">
        <v>673.5</v>
      </c>
      <c r="X255">
        <v>0.19</v>
      </c>
      <c r="Y255">
        <v>161.69999999999999</v>
      </c>
      <c r="Z255">
        <v>40.799999999999997</v>
      </c>
      <c r="AA255">
        <v>202.5</v>
      </c>
      <c r="AB255">
        <v>182.5</v>
      </c>
      <c r="AC255">
        <v>6.2</v>
      </c>
      <c r="AD255">
        <v>0.88</v>
      </c>
      <c r="AE255">
        <v>22.8</v>
      </c>
      <c r="AF255">
        <v>771.1</v>
      </c>
      <c r="AG255">
        <v>0.2</v>
      </c>
      <c r="AH255">
        <v>182.9</v>
      </c>
      <c r="AI255">
        <v>45.9</v>
      </c>
      <c r="AJ255">
        <v>228.8</v>
      </c>
      <c r="AK255">
        <v>246.7</v>
      </c>
      <c r="AL255">
        <v>8.1</v>
      </c>
      <c r="AM255">
        <v>1.08</v>
      </c>
      <c r="AN255">
        <v>26.9</v>
      </c>
      <c r="AO255">
        <v>1113.2</v>
      </c>
      <c r="AP255">
        <v>0.16</v>
      </c>
      <c r="AQ255">
        <v>247.3</v>
      </c>
      <c r="AR255">
        <v>60.1</v>
      </c>
      <c r="AS255">
        <v>307.3</v>
      </c>
      <c r="AT255">
        <v>689.6</v>
      </c>
      <c r="AU255">
        <v>41.4</v>
      </c>
      <c r="AV255">
        <v>6.04</v>
      </c>
      <c r="AW255">
        <v>59.8</v>
      </c>
      <c r="AX255">
        <v>2396.4</v>
      </c>
      <c r="AY255">
        <v>0.54</v>
      </c>
      <c r="AZ255">
        <v>692.5</v>
      </c>
      <c r="BA255">
        <v>131.30000000000001</v>
      </c>
      <c r="BB255">
        <v>823.8</v>
      </c>
      <c r="BC255">
        <v>22940282</v>
      </c>
      <c r="BD255">
        <v>739.3</v>
      </c>
      <c r="BE255">
        <v>107.6</v>
      </c>
      <c r="BF255">
        <v>2939534.9</v>
      </c>
      <c r="BG255">
        <v>95889.1</v>
      </c>
      <c r="BH255">
        <v>26.3</v>
      </c>
      <c r="BI255">
        <v>22991689.399999999</v>
      </c>
      <c r="BJ255">
        <v>5804208.5999999996</v>
      </c>
      <c r="BK255">
        <v>28795898.100000001</v>
      </c>
      <c r="BL255">
        <v>0</v>
      </c>
      <c r="BM255">
        <v>33.31</v>
      </c>
      <c r="BN255">
        <v>2.0499999999999998</v>
      </c>
      <c r="BO255">
        <v>5.18</v>
      </c>
      <c r="BP255">
        <v>40.54</v>
      </c>
      <c r="BQ255">
        <v>35.42</v>
      </c>
      <c r="BR255">
        <v>2.2599999999999998</v>
      </c>
      <c r="BS255">
        <v>5.47</v>
      </c>
      <c r="BT255">
        <v>43.14</v>
      </c>
      <c r="BU255">
        <v>143947660</v>
      </c>
      <c r="BV255">
        <v>27038692</v>
      </c>
      <c r="BW255">
        <v>1426944</v>
      </c>
      <c r="BX255">
        <v>2012466.8</v>
      </c>
      <c r="BY255">
        <v>0</v>
      </c>
      <c r="BZ255">
        <v>13723090</v>
      </c>
      <c r="CA255">
        <v>1649607.2</v>
      </c>
      <c r="CB255">
        <v>0</v>
      </c>
      <c r="CC255">
        <v>0</v>
      </c>
      <c r="CD255">
        <v>2489203.7999999998</v>
      </c>
      <c r="CE255">
        <v>36841290</v>
      </c>
      <c r="CF255">
        <v>0</v>
      </c>
      <c r="CG255">
        <v>1360266.1</v>
      </c>
      <c r="CH255">
        <v>0</v>
      </c>
      <c r="CI255">
        <v>26825330</v>
      </c>
      <c r="CJ255">
        <v>25580812</v>
      </c>
      <c r="CK255">
        <v>6372602.5</v>
      </c>
      <c r="CL255">
        <v>1116574.1000000001</v>
      </c>
      <c r="CM255">
        <v>0</v>
      </c>
      <c r="CN255">
        <v>7190846.5</v>
      </c>
      <c r="CO255">
        <v>16875878</v>
      </c>
      <c r="CP255">
        <v>482764.3</v>
      </c>
      <c r="CQ255">
        <v>1857.5</v>
      </c>
      <c r="CR255">
        <v>394.6</v>
      </c>
      <c r="CS255">
        <v>0</v>
      </c>
      <c r="CT255">
        <v>445</v>
      </c>
      <c r="CU255">
        <v>0</v>
      </c>
      <c r="CV255">
        <v>0</v>
      </c>
      <c r="CW255">
        <v>1928.7</v>
      </c>
      <c r="CX255">
        <v>9759.5</v>
      </c>
      <c r="CY255">
        <v>0</v>
      </c>
      <c r="CZ255">
        <v>2825.1</v>
      </c>
      <c r="DA255">
        <v>0</v>
      </c>
      <c r="DB255">
        <v>4550.6000000000004</v>
      </c>
      <c r="DC255">
        <v>3203</v>
      </c>
      <c r="DD255">
        <v>10926.5</v>
      </c>
      <c r="DE255">
        <v>1427.1</v>
      </c>
      <c r="DF255">
        <v>0</v>
      </c>
      <c r="DG255">
        <v>3685</v>
      </c>
      <c r="DH255">
        <v>130</v>
      </c>
      <c r="DI255">
        <v>5099.1000000000004</v>
      </c>
      <c r="DJ255">
        <v>3840.4</v>
      </c>
      <c r="DK255">
        <v>14271</v>
      </c>
      <c r="DL255">
        <v>0</v>
      </c>
      <c r="DM255">
        <v>11.7</v>
      </c>
      <c r="DN255">
        <v>0.47</v>
      </c>
      <c r="DO255">
        <v>0</v>
      </c>
      <c r="DP255">
        <v>0</v>
      </c>
      <c r="DQ255">
        <v>0</v>
      </c>
    </row>
    <row r="256" spans="1:121" hidden="1">
      <c r="A256" t="s">
        <v>566</v>
      </c>
      <c r="B256">
        <v>2026</v>
      </c>
      <c r="C256">
        <v>155267710</v>
      </c>
      <c r="D256">
        <v>1883087.6</v>
      </c>
      <c r="E256">
        <v>1565547.2</v>
      </c>
      <c r="F256">
        <v>479601.6</v>
      </c>
      <c r="G256">
        <v>159195941</v>
      </c>
      <c r="H256">
        <v>149685311.19999999</v>
      </c>
      <c r="I256">
        <v>121356388.90000001</v>
      </c>
      <c r="J256" s="156">
        <v>24136174</v>
      </c>
      <c r="K256" s="168">
        <v>21957602</v>
      </c>
      <c r="L256">
        <v>3.5900000000000001E-2</v>
      </c>
      <c r="M256">
        <v>5.3999999999999999E-2</v>
      </c>
      <c r="N256">
        <v>0.15</v>
      </c>
      <c r="O256">
        <v>40331.35</v>
      </c>
      <c r="P256">
        <v>35231</v>
      </c>
      <c r="Q256">
        <v>0.75</v>
      </c>
      <c r="R256">
        <v>0.73</v>
      </c>
      <c r="S256">
        <v>112.3</v>
      </c>
      <c r="T256">
        <v>3.2</v>
      </c>
      <c r="U256">
        <v>0.43</v>
      </c>
      <c r="V256">
        <v>14.9</v>
      </c>
      <c r="W256">
        <v>509.6</v>
      </c>
      <c r="X256">
        <v>0.12</v>
      </c>
      <c r="Y256">
        <v>112.5</v>
      </c>
      <c r="Z256">
        <v>30.1</v>
      </c>
      <c r="AA256">
        <v>142.6</v>
      </c>
      <c r="AB256">
        <v>129.9</v>
      </c>
      <c r="AC256">
        <v>3.9</v>
      </c>
      <c r="AD256">
        <v>0.52</v>
      </c>
      <c r="AE256">
        <v>16.899999999999999</v>
      </c>
      <c r="AF256">
        <v>590.1</v>
      </c>
      <c r="AG256">
        <v>0.13</v>
      </c>
      <c r="AH256">
        <v>130.19999999999999</v>
      </c>
      <c r="AI256">
        <v>34.6</v>
      </c>
      <c r="AJ256">
        <v>164.7</v>
      </c>
      <c r="AK256">
        <v>213.2</v>
      </c>
      <c r="AL256">
        <v>6.5</v>
      </c>
      <c r="AM256">
        <v>0.86</v>
      </c>
      <c r="AN256">
        <v>23.9</v>
      </c>
      <c r="AO256">
        <v>965.2</v>
      </c>
      <c r="AP256">
        <v>0.15</v>
      </c>
      <c r="AQ256">
        <v>213.6</v>
      </c>
      <c r="AR256">
        <v>52.7</v>
      </c>
      <c r="AS256">
        <v>266.39999999999998</v>
      </c>
      <c r="AT256">
        <v>631.9</v>
      </c>
      <c r="AU256">
        <v>36.1</v>
      </c>
      <c r="AV256">
        <v>5.15</v>
      </c>
      <c r="AW256">
        <v>55.5</v>
      </c>
      <c r="AX256">
        <v>2332.6</v>
      </c>
      <c r="AY256">
        <v>0.44</v>
      </c>
      <c r="AZ256">
        <v>634.4</v>
      </c>
      <c r="BA256">
        <v>125.2</v>
      </c>
      <c r="BB256">
        <v>759.6</v>
      </c>
      <c r="BC256">
        <v>17465063.100000001</v>
      </c>
      <c r="BD256">
        <v>494.8</v>
      </c>
      <c r="BE256">
        <v>66.900000000000006</v>
      </c>
      <c r="BF256">
        <v>2321093.6</v>
      </c>
      <c r="BG256">
        <v>79301.899999999994</v>
      </c>
      <c r="BH256">
        <v>18.5</v>
      </c>
      <c r="BI256">
        <v>17498071</v>
      </c>
      <c r="BJ256">
        <v>4689331.5999999996</v>
      </c>
      <c r="BK256">
        <v>22187402.600000001</v>
      </c>
      <c r="BL256">
        <v>0</v>
      </c>
      <c r="BM256">
        <v>29.93</v>
      </c>
      <c r="BN256">
        <v>8.01</v>
      </c>
      <c r="BO256">
        <v>0</v>
      </c>
      <c r="BP256">
        <v>37.94</v>
      </c>
      <c r="BQ256">
        <v>31.86</v>
      </c>
      <c r="BR256">
        <v>8.83</v>
      </c>
      <c r="BS256">
        <v>0</v>
      </c>
      <c r="BT256">
        <v>40.69</v>
      </c>
      <c r="BU256">
        <v>157177250</v>
      </c>
      <c r="BV256">
        <v>37839550</v>
      </c>
      <c r="BW256">
        <v>1607114.6</v>
      </c>
      <c r="BX256">
        <v>2001249.8</v>
      </c>
      <c r="BY256">
        <v>0</v>
      </c>
      <c r="BZ256">
        <v>22661086</v>
      </c>
      <c r="CA256">
        <v>927272.9</v>
      </c>
      <c r="CB256">
        <v>0</v>
      </c>
      <c r="CC256">
        <v>0</v>
      </c>
      <c r="CD256">
        <v>2833035.2</v>
      </c>
      <c r="CE256">
        <v>33723550</v>
      </c>
      <c r="CF256">
        <v>0</v>
      </c>
      <c r="CG256">
        <v>809784.1</v>
      </c>
      <c r="CH256">
        <v>0</v>
      </c>
      <c r="CI256">
        <v>27635302</v>
      </c>
      <c r="CJ256">
        <v>25553040</v>
      </c>
      <c r="CK256">
        <v>3147550.8</v>
      </c>
      <c r="CL256">
        <v>1271744.8</v>
      </c>
      <c r="CM256">
        <v>0</v>
      </c>
      <c r="CN256">
        <v>7075147</v>
      </c>
      <c r="CO256">
        <v>16784872</v>
      </c>
      <c r="CP256">
        <v>11146498</v>
      </c>
      <c r="CQ256">
        <v>2006.7</v>
      </c>
      <c r="CR256">
        <v>394.6</v>
      </c>
      <c r="CS256">
        <v>0</v>
      </c>
      <c r="CT256">
        <v>445</v>
      </c>
      <c r="CU256">
        <v>0</v>
      </c>
      <c r="CV256">
        <v>0</v>
      </c>
      <c r="CW256">
        <v>2234.8000000000002</v>
      </c>
      <c r="CX256">
        <v>9759.5</v>
      </c>
      <c r="CY256">
        <v>0</v>
      </c>
      <c r="CZ256">
        <v>2253.6999999999998</v>
      </c>
      <c r="DA256">
        <v>0</v>
      </c>
      <c r="DB256">
        <v>4671.1000000000004</v>
      </c>
      <c r="DC256">
        <v>3203</v>
      </c>
      <c r="DD256">
        <v>10516</v>
      </c>
      <c r="DE256">
        <v>1427.1</v>
      </c>
      <c r="DF256">
        <v>0</v>
      </c>
      <c r="DG256">
        <v>3685</v>
      </c>
      <c r="DH256">
        <v>3088</v>
      </c>
      <c r="DI256">
        <v>5099.1000000000004</v>
      </c>
      <c r="DJ256">
        <v>4453</v>
      </c>
      <c r="DK256">
        <v>14271</v>
      </c>
      <c r="DL256">
        <v>0</v>
      </c>
      <c r="DM256">
        <v>0</v>
      </c>
      <c r="DN256">
        <v>0.54</v>
      </c>
      <c r="DO256">
        <v>0</v>
      </c>
      <c r="DP256">
        <v>0</v>
      </c>
      <c r="DQ256">
        <v>0</v>
      </c>
    </row>
    <row r="257" spans="1:121" hidden="1">
      <c r="A257" t="s">
        <v>566</v>
      </c>
      <c r="B257">
        <v>2028</v>
      </c>
      <c r="C257">
        <v>157365060</v>
      </c>
      <c r="D257">
        <v>2524089.2000000002</v>
      </c>
      <c r="E257">
        <v>1760815.4</v>
      </c>
      <c r="F257">
        <v>560969.80000000005</v>
      </c>
      <c r="G257">
        <v>162210928.5</v>
      </c>
      <c r="H257">
        <v>151707185.5</v>
      </c>
      <c r="I257">
        <v>119679953.40000001</v>
      </c>
      <c r="J257" s="156">
        <v>27089884</v>
      </c>
      <c r="K257" s="168">
        <v>26686768</v>
      </c>
      <c r="L257">
        <v>3.5900000000000001E-2</v>
      </c>
      <c r="M257">
        <v>5.3999999999999999E-2</v>
      </c>
      <c r="N257">
        <v>0.15</v>
      </c>
      <c r="O257">
        <v>47414.93</v>
      </c>
      <c r="P257">
        <v>35902.5</v>
      </c>
      <c r="Q257">
        <v>0.78</v>
      </c>
      <c r="R257">
        <v>0.76</v>
      </c>
      <c r="S257">
        <v>97.4</v>
      </c>
      <c r="T257">
        <v>2.5</v>
      </c>
      <c r="U257">
        <v>0.34</v>
      </c>
      <c r="V257">
        <v>13.3</v>
      </c>
      <c r="W257">
        <v>451.9</v>
      </c>
      <c r="X257">
        <v>0.1</v>
      </c>
      <c r="Y257">
        <v>97.6</v>
      </c>
      <c r="Z257">
        <v>26.8</v>
      </c>
      <c r="AA257">
        <v>124.4</v>
      </c>
      <c r="AB257">
        <v>112.9</v>
      </c>
      <c r="AC257">
        <v>3.1</v>
      </c>
      <c r="AD257">
        <v>0.4</v>
      </c>
      <c r="AE257">
        <v>15.2</v>
      </c>
      <c r="AF257">
        <v>525.20000000000005</v>
      </c>
      <c r="AG257">
        <v>0.12</v>
      </c>
      <c r="AH257">
        <v>113.1</v>
      </c>
      <c r="AI257">
        <v>30.8</v>
      </c>
      <c r="AJ257">
        <v>144</v>
      </c>
      <c r="AK257">
        <v>138.69999999999999</v>
      </c>
      <c r="AL257">
        <v>3.5</v>
      </c>
      <c r="AM257">
        <v>0.45</v>
      </c>
      <c r="AN257">
        <v>16.2</v>
      </c>
      <c r="AO257">
        <v>651.9</v>
      </c>
      <c r="AP257">
        <v>0.09</v>
      </c>
      <c r="AQ257">
        <v>139</v>
      </c>
      <c r="AR257">
        <v>35.6</v>
      </c>
      <c r="AS257">
        <v>174.6</v>
      </c>
      <c r="AT257">
        <v>571.1</v>
      </c>
      <c r="AU257">
        <v>28.9</v>
      </c>
      <c r="AV257">
        <v>4.08</v>
      </c>
      <c r="AW257">
        <v>53.7</v>
      </c>
      <c r="AX257">
        <v>2228.1</v>
      </c>
      <c r="AY257">
        <v>0.4</v>
      </c>
      <c r="AZ257">
        <v>573.1</v>
      </c>
      <c r="BA257">
        <v>120.2</v>
      </c>
      <c r="BB257">
        <v>693.3</v>
      </c>
      <c r="BC257">
        <v>15622916.699999999</v>
      </c>
      <c r="BD257">
        <v>409</v>
      </c>
      <c r="BE257">
        <v>54.2</v>
      </c>
      <c r="BF257">
        <v>2132177</v>
      </c>
      <c r="BG257">
        <v>72476.3</v>
      </c>
      <c r="BH257">
        <v>16.8</v>
      </c>
      <c r="BI257">
        <v>15649898.5</v>
      </c>
      <c r="BJ257">
        <v>4296547.4000000004</v>
      </c>
      <c r="BK257">
        <v>19946445.899999999</v>
      </c>
      <c r="BL257">
        <v>0</v>
      </c>
      <c r="BM257">
        <v>25.69</v>
      </c>
      <c r="BN257">
        <v>9.33</v>
      </c>
      <c r="BO257">
        <v>0</v>
      </c>
      <c r="BP257">
        <v>35.020000000000003</v>
      </c>
      <c r="BQ257">
        <v>27.43</v>
      </c>
      <c r="BR257">
        <v>10.33</v>
      </c>
      <c r="BS257">
        <v>0</v>
      </c>
      <c r="BT257">
        <v>37.76</v>
      </c>
      <c r="BU257">
        <v>161944130</v>
      </c>
      <c r="BV257">
        <v>42530976</v>
      </c>
      <c r="BW257">
        <v>2159781.2000000002</v>
      </c>
      <c r="BX257">
        <v>1980483.4</v>
      </c>
      <c r="BY257">
        <v>0</v>
      </c>
      <c r="BZ257">
        <v>25161198</v>
      </c>
      <c r="CA257">
        <v>551808.19999999995</v>
      </c>
      <c r="CB257">
        <v>0</v>
      </c>
      <c r="CC257">
        <v>0</v>
      </c>
      <c r="CD257">
        <v>3372916.8</v>
      </c>
      <c r="CE257">
        <v>31539120</v>
      </c>
      <c r="CF257">
        <v>0</v>
      </c>
      <c r="CG257">
        <v>709943</v>
      </c>
      <c r="CH257">
        <v>0</v>
      </c>
      <c r="CI257">
        <v>27822364</v>
      </c>
      <c r="CJ257">
        <v>25447464</v>
      </c>
      <c r="CK257">
        <v>2630115</v>
      </c>
      <c r="CL257">
        <v>1410871.2</v>
      </c>
      <c r="CM257">
        <v>0</v>
      </c>
      <c r="CN257">
        <v>6957111</v>
      </c>
      <c r="CO257">
        <v>16694354</v>
      </c>
      <c r="CP257">
        <v>15506594</v>
      </c>
      <c r="CQ257">
        <v>2500</v>
      </c>
      <c r="CR257">
        <v>394.6</v>
      </c>
      <c r="CS257">
        <v>0</v>
      </c>
      <c r="CT257">
        <v>445</v>
      </c>
      <c r="CU257">
        <v>0</v>
      </c>
      <c r="CV257">
        <v>0</v>
      </c>
      <c r="CW257">
        <v>2680.8</v>
      </c>
      <c r="CX257">
        <v>9759.5</v>
      </c>
      <c r="CY257">
        <v>0</v>
      </c>
      <c r="CZ257">
        <v>1901.1</v>
      </c>
      <c r="DA257">
        <v>0</v>
      </c>
      <c r="DB257">
        <v>4720.3</v>
      </c>
      <c r="DC257">
        <v>3203</v>
      </c>
      <c r="DD257">
        <v>10411.5</v>
      </c>
      <c r="DE257">
        <v>1427.1</v>
      </c>
      <c r="DF257">
        <v>0</v>
      </c>
      <c r="DG257">
        <v>3685</v>
      </c>
      <c r="DH257">
        <v>4318</v>
      </c>
      <c r="DI257">
        <v>5099.1000000000004</v>
      </c>
      <c r="DJ257">
        <v>6239</v>
      </c>
      <c r="DK257">
        <v>14271</v>
      </c>
      <c r="DL257">
        <v>0</v>
      </c>
      <c r="DM257">
        <v>0</v>
      </c>
      <c r="DN257">
        <v>0.62</v>
      </c>
      <c r="DO257">
        <v>0</v>
      </c>
      <c r="DP257">
        <v>0</v>
      </c>
      <c r="DQ257">
        <v>0</v>
      </c>
    </row>
    <row r="258" spans="1:121" hidden="1">
      <c r="A258" t="s">
        <v>566</v>
      </c>
      <c r="B258">
        <v>2030</v>
      </c>
      <c r="C258">
        <v>160291620</v>
      </c>
      <c r="D258">
        <v>4590202.5</v>
      </c>
      <c r="E258">
        <v>1973627</v>
      </c>
      <c r="F258">
        <v>595601.30000000005</v>
      </c>
      <c r="G258">
        <v>167451042.5</v>
      </c>
      <c r="H258">
        <v>154528472</v>
      </c>
      <c r="I258">
        <v>113108275.59999999</v>
      </c>
      <c r="J258" s="156">
        <v>27180134</v>
      </c>
      <c r="K258" s="168">
        <v>30158874</v>
      </c>
      <c r="L258">
        <v>3.5900000000000001E-2</v>
      </c>
      <c r="M258">
        <v>5.3999999999999999E-2</v>
      </c>
      <c r="N258">
        <v>0.15</v>
      </c>
      <c r="O258">
        <v>65079.8</v>
      </c>
      <c r="P258">
        <v>36877</v>
      </c>
      <c r="Q258">
        <v>0.82</v>
      </c>
      <c r="R258">
        <v>0.9</v>
      </c>
      <c r="S258">
        <v>80.900000000000006</v>
      </c>
      <c r="T258">
        <v>2.1</v>
      </c>
      <c r="U258">
        <v>0.27</v>
      </c>
      <c r="V258">
        <v>11.3</v>
      </c>
      <c r="W258">
        <v>376.6</v>
      </c>
      <c r="X258">
        <v>0.09</v>
      </c>
      <c r="Y258">
        <v>81</v>
      </c>
      <c r="Z258">
        <v>22.6</v>
      </c>
      <c r="AA258">
        <v>103.6</v>
      </c>
      <c r="AB258">
        <v>47.1</v>
      </c>
      <c r="AC258">
        <v>1.3</v>
      </c>
      <c r="AD258">
        <v>0.17</v>
      </c>
      <c r="AE258">
        <v>6.5</v>
      </c>
      <c r="AF258">
        <v>218.3</v>
      </c>
      <c r="AG258">
        <v>0.05</v>
      </c>
      <c r="AH258">
        <v>47.2</v>
      </c>
      <c r="AI258">
        <v>13</v>
      </c>
      <c r="AJ258">
        <v>60.1</v>
      </c>
      <c r="AK258">
        <v>81.2</v>
      </c>
      <c r="AL258">
        <v>2</v>
      </c>
      <c r="AM258">
        <v>0.27</v>
      </c>
      <c r="AN258">
        <v>9.6999999999999993</v>
      </c>
      <c r="AO258">
        <v>369.6</v>
      </c>
      <c r="AP258">
        <v>0.06</v>
      </c>
      <c r="AQ258">
        <v>81.3</v>
      </c>
      <c r="AR258">
        <v>20.7</v>
      </c>
      <c r="AS258">
        <v>102</v>
      </c>
      <c r="AT258">
        <v>529.9</v>
      </c>
      <c r="AU258">
        <v>25.3</v>
      </c>
      <c r="AV258">
        <v>3.54</v>
      </c>
      <c r="AW258">
        <v>51</v>
      </c>
      <c r="AX258">
        <v>2137</v>
      </c>
      <c r="AY258">
        <v>0.35</v>
      </c>
      <c r="AZ258">
        <v>531.6</v>
      </c>
      <c r="BA258">
        <v>114.8</v>
      </c>
      <c r="BB258">
        <v>646.4</v>
      </c>
      <c r="BC258">
        <v>13661629.5</v>
      </c>
      <c r="BD258">
        <v>347.4</v>
      </c>
      <c r="BE258">
        <v>46</v>
      </c>
      <c r="BF258">
        <v>1910779</v>
      </c>
      <c r="BG258">
        <v>63594.7</v>
      </c>
      <c r="BH258">
        <v>15.4</v>
      </c>
      <c r="BI258">
        <v>13684541.9</v>
      </c>
      <c r="BJ258">
        <v>3810106.4</v>
      </c>
      <c r="BK258">
        <v>17494648.300000001</v>
      </c>
      <c r="BL258">
        <v>0</v>
      </c>
      <c r="BM258">
        <v>24.59</v>
      </c>
      <c r="BN258">
        <v>12.15</v>
      </c>
      <c r="BO258">
        <v>3.77</v>
      </c>
      <c r="BP258">
        <v>40.51</v>
      </c>
      <c r="BQ258">
        <v>26.41</v>
      </c>
      <c r="BR258">
        <v>13.61</v>
      </c>
      <c r="BS258">
        <v>3.99</v>
      </c>
      <c r="BT258">
        <v>44.01</v>
      </c>
      <c r="BU258">
        <v>170528720</v>
      </c>
      <c r="BV258">
        <v>54342772</v>
      </c>
      <c r="BW258">
        <v>3904798</v>
      </c>
      <c r="BX258">
        <v>1948413.4</v>
      </c>
      <c r="BY258">
        <v>0</v>
      </c>
      <c r="BZ258">
        <v>24765420</v>
      </c>
      <c r="CA258">
        <v>371687</v>
      </c>
      <c r="CB258">
        <v>0</v>
      </c>
      <c r="CC258">
        <v>0</v>
      </c>
      <c r="CD258">
        <v>4248445</v>
      </c>
      <c r="CE258">
        <v>27744876</v>
      </c>
      <c r="CF258">
        <v>0</v>
      </c>
      <c r="CG258">
        <v>641974</v>
      </c>
      <c r="CH258">
        <v>0</v>
      </c>
      <c r="CI258">
        <v>27697132</v>
      </c>
      <c r="CJ258">
        <v>25165082</v>
      </c>
      <c r="CK258">
        <v>2372179.5</v>
      </c>
      <c r="CL258">
        <v>1574388.9</v>
      </c>
      <c r="CM258">
        <v>0</v>
      </c>
      <c r="CN258">
        <v>18064484</v>
      </c>
      <c r="CO258">
        <v>16604243</v>
      </c>
      <c r="CP258">
        <v>15425594</v>
      </c>
      <c r="CQ258">
        <v>3532.3</v>
      </c>
      <c r="CR258">
        <v>394.6</v>
      </c>
      <c r="CS258">
        <v>0</v>
      </c>
      <c r="CT258">
        <v>370</v>
      </c>
      <c r="CU258">
        <v>0</v>
      </c>
      <c r="CV258">
        <v>0</v>
      </c>
      <c r="CW258">
        <v>3362.3</v>
      </c>
      <c r="CX258">
        <v>9759.5</v>
      </c>
      <c r="CY258">
        <v>0</v>
      </c>
      <c r="CZ258">
        <v>1884</v>
      </c>
      <c r="DA258">
        <v>0</v>
      </c>
      <c r="DB258">
        <v>4738.3999999999996</v>
      </c>
      <c r="DC258">
        <v>3203</v>
      </c>
      <c r="DD258">
        <v>9781.2999999999993</v>
      </c>
      <c r="DE258">
        <v>1427.1</v>
      </c>
      <c r="DF258">
        <v>0</v>
      </c>
      <c r="DG258">
        <v>9253.4</v>
      </c>
      <c r="DH258">
        <v>4318</v>
      </c>
      <c r="DI258">
        <v>5099.1000000000004</v>
      </c>
      <c r="DJ258">
        <v>11631.1</v>
      </c>
      <c r="DK258">
        <v>14271</v>
      </c>
      <c r="DL258">
        <v>0</v>
      </c>
      <c r="DM258">
        <v>0</v>
      </c>
      <c r="DN258">
        <v>0.7</v>
      </c>
      <c r="DO258">
        <v>4.5</v>
      </c>
      <c r="DP258">
        <v>0.9</v>
      </c>
      <c r="DQ258">
        <v>0</v>
      </c>
    </row>
    <row r="259" spans="1:121" hidden="1">
      <c r="A259" t="s">
        <v>566</v>
      </c>
      <c r="B259">
        <v>2035</v>
      </c>
      <c r="C259">
        <v>168657580</v>
      </c>
      <c r="D259">
        <v>6569641</v>
      </c>
      <c r="E259">
        <v>1916898.4</v>
      </c>
      <c r="F259">
        <v>668716.1</v>
      </c>
      <c r="G259">
        <v>177812844.90000001</v>
      </c>
      <c r="H259">
        <v>162593607.5</v>
      </c>
      <c r="I259">
        <v>106849384.7</v>
      </c>
      <c r="J259" s="156">
        <v>29432234</v>
      </c>
      <c r="K259" s="168">
        <v>34448296</v>
      </c>
      <c r="L259">
        <v>3.5900000000000001E-2</v>
      </c>
      <c r="M259">
        <v>5.3999999999999999E-2</v>
      </c>
      <c r="N259">
        <v>0.15</v>
      </c>
      <c r="O259">
        <v>91589.94</v>
      </c>
      <c r="P259">
        <v>39749.1</v>
      </c>
      <c r="Q259">
        <v>0.85</v>
      </c>
      <c r="R259">
        <v>0.95</v>
      </c>
      <c r="S259">
        <v>63.8</v>
      </c>
      <c r="T259">
        <v>1.4</v>
      </c>
      <c r="U259">
        <v>0.17</v>
      </c>
      <c r="V259">
        <v>9.1999999999999993</v>
      </c>
      <c r="W259">
        <v>309</v>
      </c>
      <c r="X259">
        <v>7.0000000000000007E-2</v>
      </c>
      <c r="Y259">
        <v>63.9</v>
      </c>
      <c r="Z259">
        <v>18.399999999999999</v>
      </c>
      <c r="AA259">
        <v>82.3</v>
      </c>
      <c r="AB259">
        <v>23.2</v>
      </c>
      <c r="AC259">
        <v>0.6</v>
      </c>
      <c r="AD259">
        <v>7.0000000000000007E-2</v>
      </c>
      <c r="AE259">
        <v>3.2</v>
      </c>
      <c r="AF259">
        <v>111.3</v>
      </c>
      <c r="AG259">
        <v>0.02</v>
      </c>
      <c r="AH259">
        <v>23.3</v>
      </c>
      <c r="AI259">
        <v>6.5</v>
      </c>
      <c r="AJ259">
        <v>29.8</v>
      </c>
      <c r="AK259">
        <v>24.8</v>
      </c>
      <c r="AL259">
        <v>0.6</v>
      </c>
      <c r="AM259">
        <v>0.08</v>
      </c>
      <c r="AN259">
        <v>2.9</v>
      </c>
      <c r="AO259">
        <v>114.5</v>
      </c>
      <c r="AP259">
        <v>0.02</v>
      </c>
      <c r="AQ259">
        <v>24.9</v>
      </c>
      <c r="AR259">
        <v>6.3</v>
      </c>
      <c r="AS259">
        <v>31.2</v>
      </c>
      <c r="AT259">
        <v>472.7</v>
      </c>
      <c r="AU259">
        <v>19.7</v>
      </c>
      <c r="AV259">
        <v>2.69</v>
      </c>
      <c r="AW259">
        <v>48.2</v>
      </c>
      <c r="AX259">
        <v>2016.1</v>
      </c>
      <c r="AY259">
        <v>0.31</v>
      </c>
      <c r="AZ259">
        <v>474.1</v>
      </c>
      <c r="BA259">
        <v>108.4</v>
      </c>
      <c r="BB259">
        <v>582.4</v>
      </c>
      <c r="BC259">
        <v>11542568.699999999</v>
      </c>
      <c r="BD259">
        <v>250.9</v>
      </c>
      <c r="BE259">
        <v>31.4</v>
      </c>
      <c r="BF259">
        <v>1667980.1</v>
      </c>
      <c r="BG259">
        <v>55932.9</v>
      </c>
      <c r="BH259">
        <v>13.1</v>
      </c>
      <c r="BI259">
        <v>11558625.199999999</v>
      </c>
      <c r="BJ259">
        <v>3338367.3</v>
      </c>
      <c r="BK259">
        <v>14896992.5</v>
      </c>
      <c r="BL259">
        <v>0</v>
      </c>
      <c r="BM259">
        <v>22.74</v>
      </c>
      <c r="BN259">
        <v>17.260000000000002</v>
      </c>
      <c r="BO259">
        <v>0</v>
      </c>
      <c r="BP259">
        <v>40</v>
      </c>
      <c r="BQ259">
        <v>24.5</v>
      </c>
      <c r="BR259">
        <v>19.52</v>
      </c>
      <c r="BS259">
        <v>0</v>
      </c>
      <c r="BT259">
        <v>44.03</v>
      </c>
      <c r="BU259">
        <v>182936580</v>
      </c>
      <c r="BV259">
        <v>70963464</v>
      </c>
      <c r="BW259">
        <v>5602665</v>
      </c>
      <c r="BX259">
        <v>1507715.8</v>
      </c>
      <c r="BY259">
        <v>0</v>
      </c>
      <c r="BZ259">
        <v>24039834</v>
      </c>
      <c r="CA259">
        <v>0</v>
      </c>
      <c r="CB259">
        <v>0</v>
      </c>
      <c r="CC259">
        <v>0</v>
      </c>
      <c r="CD259">
        <v>5277882.5</v>
      </c>
      <c r="CE259">
        <v>23497018</v>
      </c>
      <c r="CF259">
        <v>0</v>
      </c>
      <c r="CG259">
        <v>1770253.2</v>
      </c>
      <c r="CH259">
        <v>0</v>
      </c>
      <c r="CI259">
        <v>27427226</v>
      </c>
      <c r="CJ259">
        <v>24922274</v>
      </c>
      <c r="CK259">
        <v>1691023.2</v>
      </c>
      <c r="CL259">
        <v>1515112.2</v>
      </c>
      <c r="CM259">
        <v>0</v>
      </c>
      <c r="CN259">
        <v>17448220</v>
      </c>
      <c r="CO259">
        <v>16585222</v>
      </c>
      <c r="CP259">
        <v>31652134</v>
      </c>
      <c r="CQ259">
        <v>4547.3</v>
      </c>
      <c r="CR259">
        <v>339.6</v>
      </c>
      <c r="CS259">
        <v>0</v>
      </c>
      <c r="CT259">
        <v>0</v>
      </c>
      <c r="CU259">
        <v>0</v>
      </c>
      <c r="CV259">
        <v>0</v>
      </c>
      <c r="CW259">
        <v>4221.7</v>
      </c>
      <c r="CX259">
        <v>9759.5</v>
      </c>
      <c r="CY259">
        <v>0</v>
      </c>
      <c r="CZ259">
        <v>2264.8000000000002</v>
      </c>
      <c r="DA259">
        <v>0</v>
      </c>
      <c r="DB259">
        <v>4750.3</v>
      </c>
      <c r="DC259">
        <v>3203</v>
      </c>
      <c r="DD259">
        <v>8832.6</v>
      </c>
      <c r="DE259">
        <v>1427.1</v>
      </c>
      <c r="DF259">
        <v>0</v>
      </c>
      <c r="DG259">
        <v>9253.4</v>
      </c>
      <c r="DH259">
        <v>9000</v>
      </c>
      <c r="DI259">
        <v>5135.7</v>
      </c>
      <c r="DJ259">
        <v>17860.8</v>
      </c>
      <c r="DK259">
        <v>14271</v>
      </c>
      <c r="DL259">
        <v>0</v>
      </c>
      <c r="DM259">
        <v>0</v>
      </c>
      <c r="DN259">
        <v>0.7</v>
      </c>
      <c r="DO259">
        <v>0</v>
      </c>
      <c r="DP259">
        <v>0.95</v>
      </c>
      <c r="DQ259">
        <v>0</v>
      </c>
    </row>
    <row r="260" spans="1:121" hidden="1">
      <c r="A260" t="s">
        <v>566</v>
      </c>
      <c r="B260">
        <v>2040</v>
      </c>
      <c r="C260">
        <v>179295620</v>
      </c>
      <c r="D260">
        <v>9252661</v>
      </c>
      <c r="E260">
        <v>2227942.2000000002</v>
      </c>
      <c r="F260">
        <v>691185.8</v>
      </c>
      <c r="G260">
        <v>191467404.5</v>
      </c>
      <c r="H260">
        <v>172849122.09999999</v>
      </c>
      <c r="I260">
        <v>102935016.2</v>
      </c>
      <c r="J260" s="156">
        <v>27074988</v>
      </c>
      <c r="K260" s="168">
        <v>39768456</v>
      </c>
      <c r="L260">
        <v>3.5900000000000001E-2</v>
      </c>
      <c r="M260">
        <v>5.3999999999999999E-2</v>
      </c>
      <c r="N260">
        <v>0.15</v>
      </c>
      <c r="O260">
        <v>96641.21</v>
      </c>
      <c r="P260">
        <v>43031.9</v>
      </c>
      <c r="Q260">
        <v>0.86</v>
      </c>
      <c r="R260">
        <v>1</v>
      </c>
      <c r="S260">
        <v>62.6</v>
      </c>
      <c r="T260">
        <v>1.3</v>
      </c>
      <c r="U260">
        <v>0.15</v>
      </c>
      <c r="V260">
        <v>8.9</v>
      </c>
      <c r="W260">
        <v>315.5</v>
      </c>
      <c r="X260">
        <v>0.06</v>
      </c>
      <c r="Y260">
        <v>62.7</v>
      </c>
      <c r="Z260">
        <v>18.3</v>
      </c>
      <c r="AA260">
        <v>81</v>
      </c>
      <c r="AB260">
        <v>0</v>
      </c>
      <c r="AC260">
        <v>0</v>
      </c>
      <c r="AD260">
        <v>0</v>
      </c>
      <c r="AE260">
        <v>0</v>
      </c>
      <c r="AF260">
        <v>0</v>
      </c>
      <c r="AG260">
        <v>0</v>
      </c>
      <c r="AH260">
        <v>0</v>
      </c>
      <c r="AI260">
        <v>0</v>
      </c>
      <c r="AJ260">
        <v>0</v>
      </c>
      <c r="AK260">
        <v>7.1</v>
      </c>
      <c r="AL260">
        <v>0.2</v>
      </c>
      <c r="AM260">
        <v>0.02</v>
      </c>
      <c r="AN260">
        <v>0.8</v>
      </c>
      <c r="AO260">
        <v>34.700000000000003</v>
      </c>
      <c r="AP260">
        <v>0</v>
      </c>
      <c r="AQ260">
        <v>7.1</v>
      </c>
      <c r="AR260">
        <v>1.8</v>
      </c>
      <c r="AS260">
        <v>9</v>
      </c>
      <c r="AT260">
        <v>450</v>
      </c>
      <c r="AU260">
        <v>16.3</v>
      </c>
      <c r="AV260">
        <v>2.15</v>
      </c>
      <c r="AW260">
        <v>47.8</v>
      </c>
      <c r="AX260">
        <v>2025.3</v>
      </c>
      <c r="AY260">
        <v>0.27</v>
      </c>
      <c r="AZ260">
        <v>451.1</v>
      </c>
      <c r="BA260">
        <v>108.2</v>
      </c>
      <c r="BB260">
        <v>559.29999999999995</v>
      </c>
      <c r="BC260">
        <v>12629594</v>
      </c>
      <c r="BD260">
        <v>257.8</v>
      </c>
      <c r="BE260">
        <v>29.5</v>
      </c>
      <c r="BF260">
        <v>1786405</v>
      </c>
      <c r="BG260">
        <v>63678.9</v>
      </c>
      <c r="BH260">
        <v>12.4</v>
      </c>
      <c r="BI260">
        <v>12645332.800000001</v>
      </c>
      <c r="BJ260">
        <v>3687427.9</v>
      </c>
      <c r="BK260">
        <v>16332760.699999999</v>
      </c>
      <c r="BL260">
        <v>0</v>
      </c>
      <c r="BM260">
        <v>21.54</v>
      </c>
      <c r="BN260">
        <v>17.87</v>
      </c>
      <c r="BO260">
        <v>1.87</v>
      </c>
      <c r="BP260">
        <v>41.29</v>
      </c>
      <c r="BQ260">
        <v>23.37</v>
      </c>
      <c r="BR260">
        <v>20.47</v>
      </c>
      <c r="BS260">
        <v>1.99</v>
      </c>
      <c r="BT260">
        <v>45.82</v>
      </c>
      <c r="BU260">
        <v>204323940</v>
      </c>
      <c r="BV260">
        <v>88532390</v>
      </c>
      <c r="BW260">
        <v>7900216</v>
      </c>
      <c r="BX260">
        <v>1488370.2</v>
      </c>
      <c r="BY260">
        <v>0</v>
      </c>
      <c r="BZ260">
        <v>23039164</v>
      </c>
      <c r="CA260">
        <v>0</v>
      </c>
      <c r="CB260">
        <v>0</v>
      </c>
      <c r="CC260">
        <v>0</v>
      </c>
      <c r="CD260">
        <v>5474068</v>
      </c>
      <c r="CE260">
        <v>24565338</v>
      </c>
      <c r="CF260">
        <v>0</v>
      </c>
      <c r="CG260">
        <v>3946722</v>
      </c>
      <c r="CH260">
        <v>0</v>
      </c>
      <c r="CI260">
        <v>27253242</v>
      </c>
      <c r="CJ260">
        <v>24776306</v>
      </c>
      <c r="CK260">
        <v>1008618.7</v>
      </c>
      <c r="CL260">
        <v>1813566.2</v>
      </c>
      <c r="CM260">
        <v>0</v>
      </c>
      <c r="CN260">
        <v>31298970</v>
      </c>
      <c r="CO260">
        <v>20523480</v>
      </c>
      <c r="CP260">
        <v>31235876</v>
      </c>
      <c r="CQ260">
        <v>5459.8</v>
      </c>
      <c r="CR260">
        <v>339.6</v>
      </c>
      <c r="CS260">
        <v>0</v>
      </c>
      <c r="CT260">
        <v>0</v>
      </c>
      <c r="CU260">
        <v>0</v>
      </c>
      <c r="CV260">
        <v>0</v>
      </c>
      <c r="CW260">
        <v>4506.8999999999996</v>
      </c>
      <c r="CX260">
        <v>9759.5</v>
      </c>
      <c r="CY260">
        <v>0</v>
      </c>
      <c r="CZ260">
        <v>4306.6000000000004</v>
      </c>
      <c r="DA260">
        <v>0</v>
      </c>
      <c r="DB260">
        <v>4765.8</v>
      </c>
      <c r="DC260">
        <v>3203</v>
      </c>
      <c r="DD260">
        <v>6235</v>
      </c>
      <c r="DE260">
        <v>1427.1</v>
      </c>
      <c r="DF260">
        <v>0</v>
      </c>
      <c r="DG260">
        <v>16190.1</v>
      </c>
      <c r="DH260">
        <v>9000</v>
      </c>
      <c r="DI260">
        <v>5740.1</v>
      </c>
      <c r="DJ260">
        <v>25497.200000000001</v>
      </c>
      <c r="DK260">
        <v>14271</v>
      </c>
      <c r="DL260">
        <v>0</v>
      </c>
      <c r="DM260">
        <v>0</v>
      </c>
      <c r="DN260">
        <v>0.7</v>
      </c>
      <c r="DO260">
        <v>2.1</v>
      </c>
      <c r="DP260">
        <v>1</v>
      </c>
      <c r="DQ260">
        <v>0</v>
      </c>
    </row>
    <row r="261" spans="1:121" hidden="1">
      <c r="A261" t="s">
        <v>566</v>
      </c>
      <c r="B261">
        <v>2045</v>
      </c>
      <c r="C261">
        <v>189133010</v>
      </c>
      <c r="D261">
        <v>10857951</v>
      </c>
      <c r="E261">
        <v>2190068.2000000002</v>
      </c>
      <c r="F261">
        <v>691171.4</v>
      </c>
      <c r="G261">
        <v>202872206</v>
      </c>
      <c r="H261">
        <v>182332627.90000001</v>
      </c>
      <c r="I261">
        <v>107913073.5</v>
      </c>
      <c r="J261" s="156">
        <v>25609154</v>
      </c>
      <c r="K261" s="168">
        <v>41573270</v>
      </c>
      <c r="L261">
        <v>3.5900000000000001E-2</v>
      </c>
      <c r="M261">
        <v>5.3999999999999999E-2</v>
      </c>
      <c r="N261">
        <v>0.15</v>
      </c>
      <c r="O261">
        <v>94255.41</v>
      </c>
      <c r="P261">
        <v>45652.4</v>
      </c>
      <c r="Q261">
        <v>0.84</v>
      </c>
      <c r="R261">
        <v>1</v>
      </c>
      <c r="S261">
        <v>71.3</v>
      </c>
      <c r="T261">
        <v>1.4</v>
      </c>
      <c r="U261">
        <v>0.16</v>
      </c>
      <c r="V261">
        <v>9.8000000000000007</v>
      </c>
      <c r="W261">
        <v>359.9</v>
      </c>
      <c r="X261">
        <v>0.06</v>
      </c>
      <c r="Y261">
        <v>71.400000000000006</v>
      </c>
      <c r="Z261">
        <v>20.5</v>
      </c>
      <c r="AA261">
        <v>91.9</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462.4</v>
      </c>
      <c r="AU261">
        <v>15.2</v>
      </c>
      <c r="AV261">
        <v>1.96</v>
      </c>
      <c r="AW261">
        <v>50.3</v>
      </c>
      <c r="AX261">
        <v>2139.6</v>
      </c>
      <c r="AY261">
        <v>0.27</v>
      </c>
      <c r="AZ261">
        <v>463.4</v>
      </c>
      <c r="BA261">
        <v>114.1</v>
      </c>
      <c r="BB261">
        <v>577.5</v>
      </c>
      <c r="BC261">
        <v>15411092.5</v>
      </c>
      <c r="BD261">
        <v>312.8</v>
      </c>
      <c r="BE261">
        <v>35.5</v>
      </c>
      <c r="BF261">
        <v>2118028.7999999998</v>
      </c>
      <c r="BG261">
        <v>77823.7</v>
      </c>
      <c r="BH261">
        <v>13.9</v>
      </c>
      <c r="BI261">
        <v>15430115.1</v>
      </c>
      <c r="BJ261">
        <v>4440966.5</v>
      </c>
      <c r="BK261">
        <v>19871081.600000001</v>
      </c>
      <c r="BL261">
        <v>0</v>
      </c>
      <c r="BM261">
        <v>21.26</v>
      </c>
      <c r="BN261">
        <v>17.43</v>
      </c>
      <c r="BO261">
        <v>0.73</v>
      </c>
      <c r="BP261">
        <v>39.42</v>
      </c>
      <c r="BQ261">
        <v>22.99</v>
      </c>
      <c r="BR261">
        <v>20.05</v>
      </c>
      <c r="BS261">
        <v>0.77</v>
      </c>
      <c r="BT261">
        <v>43.82</v>
      </c>
      <c r="BU261">
        <v>219006750</v>
      </c>
      <c r="BV261">
        <v>94959140</v>
      </c>
      <c r="BW261">
        <v>9273931</v>
      </c>
      <c r="BX261">
        <v>1515029.8</v>
      </c>
      <c r="BY261">
        <v>0</v>
      </c>
      <c r="BZ261">
        <v>23079352</v>
      </c>
      <c r="CA261">
        <v>0</v>
      </c>
      <c r="CB261">
        <v>0</v>
      </c>
      <c r="CC261">
        <v>0</v>
      </c>
      <c r="CD261">
        <v>6293379</v>
      </c>
      <c r="CE261">
        <v>29700516</v>
      </c>
      <c r="CF261">
        <v>0</v>
      </c>
      <c r="CG261">
        <v>5226634.5</v>
      </c>
      <c r="CH261">
        <v>0</v>
      </c>
      <c r="CI261">
        <v>27421824</v>
      </c>
      <c r="CJ261">
        <v>24925642</v>
      </c>
      <c r="CK261">
        <v>1122312.3999999999</v>
      </c>
      <c r="CL261">
        <v>1782368.8</v>
      </c>
      <c r="CM261">
        <v>0</v>
      </c>
      <c r="CN261">
        <v>35474988</v>
      </c>
      <c r="CO261">
        <v>22362578</v>
      </c>
      <c r="CP261">
        <v>30828186</v>
      </c>
      <c r="CQ261">
        <v>6741.9</v>
      </c>
      <c r="CR261">
        <v>339.6</v>
      </c>
      <c r="CS261">
        <v>0</v>
      </c>
      <c r="CT261">
        <v>0</v>
      </c>
      <c r="CU261">
        <v>0</v>
      </c>
      <c r="CV261">
        <v>0</v>
      </c>
      <c r="CW261">
        <v>5240.2</v>
      </c>
      <c r="CX261">
        <v>9866.2000000000007</v>
      </c>
      <c r="CY261">
        <v>0</v>
      </c>
      <c r="CZ261">
        <v>5883.3</v>
      </c>
      <c r="DA261">
        <v>0</v>
      </c>
      <c r="DB261">
        <v>4780</v>
      </c>
      <c r="DC261">
        <v>3203</v>
      </c>
      <c r="DD261">
        <v>4920.6000000000004</v>
      </c>
      <c r="DE261">
        <v>1427.1</v>
      </c>
      <c r="DF261">
        <v>0</v>
      </c>
      <c r="DG261">
        <v>18646.900000000001</v>
      </c>
      <c r="DH261">
        <v>9000</v>
      </c>
      <c r="DI261">
        <v>6186.4</v>
      </c>
      <c r="DJ261">
        <v>31434.7</v>
      </c>
      <c r="DK261">
        <v>14271</v>
      </c>
      <c r="DL261">
        <v>0</v>
      </c>
      <c r="DM261">
        <v>0</v>
      </c>
      <c r="DN261">
        <v>0.7</v>
      </c>
      <c r="DO261">
        <v>0.8</v>
      </c>
      <c r="DP261">
        <v>1</v>
      </c>
      <c r="DQ261">
        <v>0</v>
      </c>
    </row>
    <row r="262" spans="1:121" hidden="1">
      <c r="A262" t="s">
        <v>566</v>
      </c>
      <c r="B262">
        <v>2050</v>
      </c>
      <c r="C262">
        <v>199197520</v>
      </c>
      <c r="D262">
        <v>12934537</v>
      </c>
      <c r="E262">
        <v>2494479.7999999998</v>
      </c>
      <c r="F262">
        <v>692570.1</v>
      </c>
      <c r="G262">
        <v>215319106.19999999</v>
      </c>
      <c r="H262">
        <v>192034833.69999999</v>
      </c>
      <c r="I262">
        <v>99996329.799999997</v>
      </c>
      <c r="J262" s="156">
        <v>22363656</v>
      </c>
      <c r="K262" s="168">
        <v>45066864</v>
      </c>
      <c r="L262">
        <v>3.5900000000000001E-2</v>
      </c>
      <c r="M262">
        <v>5.3999999999999999E-2</v>
      </c>
      <c r="N262">
        <v>0.15</v>
      </c>
      <c r="O262">
        <v>93487.33</v>
      </c>
      <c r="P262">
        <v>47866.7</v>
      </c>
      <c r="Q262">
        <v>0.82</v>
      </c>
      <c r="R262">
        <v>1</v>
      </c>
      <c r="S262">
        <v>80.7</v>
      </c>
      <c r="T262">
        <v>1.5</v>
      </c>
      <c r="U262">
        <v>0.16</v>
      </c>
      <c r="V262">
        <v>10.4</v>
      </c>
      <c r="W262">
        <v>420.2</v>
      </c>
      <c r="X262">
        <v>0.05</v>
      </c>
      <c r="Y262">
        <v>80.8</v>
      </c>
      <c r="Z262">
        <v>22.9</v>
      </c>
      <c r="AA262">
        <v>103.8</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448.3</v>
      </c>
      <c r="AU262">
        <v>12.8</v>
      </c>
      <c r="AV262">
        <v>1.55</v>
      </c>
      <c r="AW262">
        <v>50.1</v>
      </c>
      <c r="AX262">
        <v>2169.1999999999998</v>
      </c>
      <c r="AY262">
        <v>0.24</v>
      </c>
      <c r="AZ262">
        <v>449.1</v>
      </c>
      <c r="BA262">
        <v>114.8</v>
      </c>
      <c r="BB262">
        <v>563.9</v>
      </c>
      <c r="BC262">
        <v>18947904.300000001</v>
      </c>
      <c r="BD262">
        <v>362.9</v>
      </c>
      <c r="BE262">
        <v>37.4</v>
      </c>
      <c r="BF262">
        <v>2440529.1</v>
      </c>
      <c r="BG262">
        <v>98622.1</v>
      </c>
      <c r="BH262">
        <v>12.1</v>
      </c>
      <c r="BI262">
        <v>18968922.5</v>
      </c>
      <c r="BJ262">
        <v>5382774.5999999996</v>
      </c>
      <c r="BK262">
        <v>24351697.100000001</v>
      </c>
      <c r="BL262">
        <v>0</v>
      </c>
      <c r="BM262">
        <v>21.1</v>
      </c>
      <c r="BN262">
        <v>16.899999999999999</v>
      </c>
      <c r="BO262">
        <v>2.59</v>
      </c>
      <c r="BP262">
        <v>40.58</v>
      </c>
      <c r="BQ262">
        <v>22.97</v>
      </c>
      <c r="BR262">
        <v>19.57</v>
      </c>
      <c r="BS262">
        <v>2.75</v>
      </c>
      <c r="BT262">
        <v>45.28</v>
      </c>
      <c r="BU262">
        <v>238265950</v>
      </c>
      <c r="BV262">
        <v>115322776</v>
      </c>
      <c r="BW262">
        <v>11031965</v>
      </c>
      <c r="BX262">
        <v>1477852.2</v>
      </c>
      <c r="BY262">
        <v>0</v>
      </c>
      <c r="BZ262">
        <v>23078046</v>
      </c>
      <c r="CA262">
        <v>0</v>
      </c>
      <c r="CB262">
        <v>0</v>
      </c>
      <c r="CC262">
        <v>0</v>
      </c>
      <c r="CD262">
        <v>6878811</v>
      </c>
      <c r="CE262">
        <v>30087612</v>
      </c>
      <c r="CF262">
        <v>0</v>
      </c>
      <c r="CG262">
        <v>12594924</v>
      </c>
      <c r="CH262">
        <v>0</v>
      </c>
      <c r="CI262">
        <v>27093300</v>
      </c>
      <c r="CJ262">
        <v>15306237</v>
      </c>
      <c r="CK262">
        <v>289845.8</v>
      </c>
      <c r="CL262">
        <v>1983410.2</v>
      </c>
      <c r="CM262">
        <v>0</v>
      </c>
      <c r="CN262">
        <v>50628260</v>
      </c>
      <c r="CO262">
        <v>27449760</v>
      </c>
      <c r="CP262">
        <v>30365946</v>
      </c>
      <c r="CQ262">
        <v>7703.7</v>
      </c>
      <c r="CR262">
        <v>339.6</v>
      </c>
      <c r="CS262">
        <v>0</v>
      </c>
      <c r="CT262">
        <v>0</v>
      </c>
      <c r="CU262">
        <v>0</v>
      </c>
      <c r="CV262">
        <v>0</v>
      </c>
      <c r="CW262">
        <v>5880.6</v>
      </c>
      <c r="CX262">
        <v>7051.5</v>
      </c>
      <c r="CY262">
        <v>0</v>
      </c>
      <c r="CZ262">
        <v>13976.3</v>
      </c>
      <c r="DA262">
        <v>0</v>
      </c>
      <c r="DB262">
        <v>4784.8999999999996</v>
      </c>
      <c r="DC262">
        <v>1991.6</v>
      </c>
      <c r="DD262">
        <v>1427.1</v>
      </c>
      <c r="DE262">
        <v>1427.1</v>
      </c>
      <c r="DF262">
        <v>0</v>
      </c>
      <c r="DG262">
        <v>26128.400000000001</v>
      </c>
      <c r="DH262">
        <v>9000</v>
      </c>
      <c r="DI262">
        <v>7595.8</v>
      </c>
      <c r="DJ262">
        <v>35988.699999999997</v>
      </c>
      <c r="DK262">
        <v>14271</v>
      </c>
      <c r="DL262">
        <v>0</v>
      </c>
      <c r="DM262">
        <v>0</v>
      </c>
      <c r="DN262">
        <v>0.7</v>
      </c>
      <c r="DO262">
        <v>2.8</v>
      </c>
      <c r="DP262">
        <v>1</v>
      </c>
      <c r="DQ262">
        <v>0</v>
      </c>
    </row>
    <row r="263" spans="1:121" hidden="1">
      <c r="A263" t="s">
        <v>569</v>
      </c>
      <c r="B263">
        <v>2024</v>
      </c>
      <c r="C263">
        <v>161576720</v>
      </c>
      <c r="D263">
        <v>65746.399999999994</v>
      </c>
      <c r="E263">
        <v>0</v>
      </c>
      <c r="F263">
        <v>778767.9</v>
      </c>
      <c r="G263">
        <v>162421232.09999999</v>
      </c>
      <c r="H263">
        <v>155767487.19999999</v>
      </c>
      <c r="I263">
        <v>154244769.09999999</v>
      </c>
      <c r="J263" s="156">
        <v>59616756</v>
      </c>
      <c r="K263" s="168">
        <v>47608156</v>
      </c>
      <c r="L263">
        <v>3.5900000000000001E-2</v>
      </c>
      <c r="M263">
        <v>5.3999999999999999E-2</v>
      </c>
      <c r="N263">
        <v>0.14599999999999999</v>
      </c>
      <c r="O263">
        <v>19333.54</v>
      </c>
      <c r="P263">
        <v>34615.199999999997</v>
      </c>
      <c r="Q263">
        <v>0.17</v>
      </c>
      <c r="R263">
        <v>0.24</v>
      </c>
      <c r="S263">
        <v>503.5</v>
      </c>
      <c r="T263">
        <v>39.1</v>
      </c>
      <c r="U263">
        <v>5.51</v>
      </c>
      <c r="V263">
        <v>33.799999999999997</v>
      </c>
      <c r="W263">
        <v>1698.9</v>
      </c>
      <c r="X263">
        <v>0.26</v>
      </c>
      <c r="Y263">
        <v>506.1</v>
      </c>
      <c r="Z263">
        <v>84.5</v>
      </c>
      <c r="AA263">
        <v>590.6</v>
      </c>
      <c r="AB263">
        <v>489.5</v>
      </c>
      <c r="AC263">
        <v>38.4</v>
      </c>
      <c r="AD263">
        <v>5.42</v>
      </c>
      <c r="AE263">
        <v>32.9</v>
      </c>
      <c r="AF263">
        <v>1639.3</v>
      </c>
      <c r="AG263">
        <v>0.26</v>
      </c>
      <c r="AH263">
        <v>492.1</v>
      </c>
      <c r="AI263">
        <v>81.8</v>
      </c>
      <c r="AJ263">
        <v>573.9</v>
      </c>
      <c r="AK263">
        <v>379.7</v>
      </c>
      <c r="AL263">
        <v>25.3</v>
      </c>
      <c r="AM263">
        <v>3.53</v>
      </c>
      <c r="AN263">
        <v>28.6</v>
      </c>
      <c r="AO263">
        <v>1395.8</v>
      </c>
      <c r="AP263">
        <v>0.19</v>
      </c>
      <c r="AQ263">
        <v>381.4</v>
      </c>
      <c r="AR263">
        <v>70.3</v>
      </c>
      <c r="AS263">
        <v>451.6</v>
      </c>
      <c r="AT263">
        <v>776.9</v>
      </c>
      <c r="AU263">
        <v>60.8</v>
      </c>
      <c r="AV263">
        <v>8.76</v>
      </c>
      <c r="AW263">
        <v>51.9</v>
      </c>
      <c r="AX263">
        <v>2451.6</v>
      </c>
      <c r="AY263">
        <v>0.47</v>
      </c>
      <c r="AZ263">
        <v>781.1</v>
      </c>
      <c r="BA263">
        <v>125.1</v>
      </c>
      <c r="BB263">
        <v>906.2</v>
      </c>
      <c r="BC263">
        <v>75191194</v>
      </c>
      <c r="BD263">
        <v>5828.7</v>
      </c>
      <c r="BE263">
        <v>822.7</v>
      </c>
      <c r="BF263">
        <v>5049948</v>
      </c>
      <c r="BG263">
        <v>253849</v>
      </c>
      <c r="BH263">
        <v>39.1</v>
      </c>
      <c r="BI263">
        <v>75589493.700000003</v>
      </c>
      <c r="BJ263">
        <v>12625320.699999999</v>
      </c>
      <c r="BK263">
        <v>88214814.400000006</v>
      </c>
      <c r="BL263">
        <v>0</v>
      </c>
      <c r="BM263">
        <v>31.8</v>
      </c>
      <c r="BN263">
        <v>3.97</v>
      </c>
      <c r="BO263">
        <v>0</v>
      </c>
      <c r="BP263">
        <v>35.770000000000003</v>
      </c>
      <c r="BQ263">
        <v>33.67</v>
      </c>
      <c r="BR263">
        <v>4.28</v>
      </c>
      <c r="BS263">
        <v>0</v>
      </c>
      <c r="BT263">
        <v>37.96</v>
      </c>
      <c r="BU263">
        <v>150335600</v>
      </c>
      <c r="BV263">
        <v>8176463</v>
      </c>
      <c r="BW263">
        <v>55421.9</v>
      </c>
      <c r="BX263">
        <v>470291.1</v>
      </c>
      <c r="BY263">
        <v>0</v>
      </c>
      <c r="BZ263">
        <v>0</v>
      </c>
      <c r="CA263">
        <v>44749028</v>
      </c>
      <c r="CB263">
        <v>0</v>
      </c>
      <c r="CC263">
        <v>0</v>
      </c>
      <c r="CD263">
        <v>362581.2</v>
      </c>
      <c r="CE263">
        <v>78697100</v>
      </c>
      <c r="CF263">
        <v>0</v>
      </c>
      <c r="CG263">
        <v>785458.8</v>
      </c>
      <c r="CH263">
        <v>0</v>
      </c>
      <c r="CI263">
        <v>328149.90000000002</v>
      </c>
      <c r="CJ263">
        <v>17043568</v>
      </c>
      <c r="CK263">
        <v>30112.400000000001</v>
      </c>
      <c r="CL263">
        <v>0</v>
      </c>
      <c r="CM263">
        <v>0</v>
      </c>
      <c r="CN263">
        <v>4642491.5</v>
      </c>
      <c r="CO263">
        <v>3102600.8</v>
      </c>
      <c r="CP263">
        <v>68789.7</v>
      </c>
      <c r="CQ263">
        <v>67.400000000000006</v>
      </c>
      <c r="CR263">
        <v>96.9</v>
      </c>
      <c r="CS263">
        <v>0</v>
      </c>
      <c r="CT263">
        <v>10088.5</v>
      </c>
      <c r="CU263">
        <v>0</v>
      </c>
      <c r="CV263">
        <v>0</v>
      </c>
      <c r="CW263">
        <v>269.2</v>
      </c>
      <c r="CX263">
        <v>11076.2</v>
      </c>
      <c r="CY263">
        <v>0</v>
      </c>
      <c r="CZ263">
        <v>5480.5</v>
      </c>
      <c r="DA263">
        <v>0</v>
      </c>
      <c r="DB263">
        <v>101.9</v>
      </c>
      <c r="DC263">
        <v>2134</v>
      </c>
      <c r="DD263">
        <v>426.9</v>
      </c>
      <c r="DE263">
        <v>0</v>
      </c>
      <c r="DF263">
        <v>0</v>
      </c>
      <c r="DG263">
        <v>2217.5</v>
      </c>
      <c r="DH263">
        <v>21</v>
      </c>
      <c r="DI263">
        <v>1063.8</v>
      </c>
      <c r="DJ263">
        <v>167.4</v>
      </c>
      <c r="DK263">
        <v>0</v>
      </c>
      <c r="DL263">
        <v>0</v>
      </c>
      <c r="DM263">
        <v>0</v>
      </c>
      <c r="DN263">
        <v>0.06</v>
      </c>
      <c r="DO263">
        <v>0</v>
      </c>
      <c r="DP263">
        <v>0</v>
      </c>
      <c r="DQ263">
        <v>0</v>
      </c>
    </row>
    <row r="264" spans="1:121" hidden="1">
      <c r="A264" t="s">
        <v>569</v>
      </c>
      <c r="B264">
        <v>2026</v>
      </c>
      <c r="C264">
        <v>164245460</v>
      </c>
      <c r="D264">
        <v>362617.8</v>
      </c>
      <c r="E264">
        <v>0</v>
      </c>
      <c r="F264">
        <v>837611.4</v>
      </c>
      <c r="G264">
        <v>165445687.30000001</v>
      </c>
      <c r="H264">
        <v>158340270.19999999</v>
      </c>
      <c r="I264">
        <v>156181207.5</v>
      </c>
      <c r="J264" s="156">
        <v>68633540</v>
      </c>
      <c r="K264" s="168">
        <v>45080180</v>
      </c>
      <c r="L264">
        <v>3.5900000000000001E-2</v>
      </c>
      <c r="M264">
        <v>5.3999999999999999E-2</v>
      </c>
      <c r="N264">
        <v>0.14599999999999999</v>
      </c>
      <c r="O264">
        <v>49036.94</v>
      </c>
      <c r="P264">
        <v>35384.9</v>
      </c>
      <c r="Q264">
        <v>0.19</v>
      </c>
      <c r="R264">
        <v>0.27</v>
      </c>
      <c r="S264">
        <v>475.5</v>
      </c>
      <c r="T264">
        <v>35.700000000000003</v>
      </c>
      <c r="U264">
        <v>5.0199999999999996</v>
      </c>
      <c r="V264">
        <v>33.200000000000003</v>
      </c>
      <c r="W264">
        <v>1643.8</v>
      </c>
      <c r="X264">
        <v>0.25</v>
      </c>
      <c r="Y264">
        <v>477.9</v>
      </c>
      <c r="Z264">
        <v>82.2</v>
      </c>
      <c r="AA264">
        <v>560.1</v>
      </c>
      <c r="AB264">
        <v>449.2</v>
      </c>
      <c r="AC264">
        <v>33.6</v>
      </c>
      <c r="AD264">
        <v>4.7300000000000004</v>
      </c>
      <c r="AE264">
        <v>31.9</v>
      </c>
      <c r="AF264">
        <v>1554.5</v>
      </c>
      <c r="AG264">
        <v>0.25</v>
      </c>
      <c r="AH264">
        <v>451.5</v>
      </c>
      <c r="AI264">
        <v>78.3</v>
      </c>
      <c r="AJ264">
        <v>529.79999999999995</v>
      </c>
      <c r="AK264">
        <v>352.7</v>
      </c>
      <c r="AL264">
        <v>17.399999999999999</v>
      </c>
      <c r="AM264">
        <v>2.34</v>
      </c>
      <c r="AN264">
        <v>32</v>
      </c>
      <c r="AO264">
        <v>1494</v>
      </c>
      <c r="AP264">
        <v>0.17</v>
      </c>
      <c r="AQ264">
        <v>353.9</v>
      </c>
      <c r="AR264">
        <v>76.599999999999994</v>
      </c>
      <c r="AS264">
        <v>430.5</v>
      </c>
      <c r="AT264">
        <v>733.7</v>
      </c>
      <c r="AU264">
        <v>56.5</v>
      </c>
      <c r="AV264">
        <v>8.09</v>
      </c>
      <c r="AW264">
        <v>49.4</v>
      </c>
      <c r="AX264">
        <v>2382.1</v>
      </c>
      <c r="AY264">
        <v>0.42</v>
      </c>
      <c r="AZ264">
        <v>737.6</v>
      </c>
      <c r="BA264">
        <v>120.5</v>
      </c>
      <c r="BB264">
        <v>858.1</v>
      </c>
      <c r="BC264">
        <v>66942084.700000003</v>
      </c>
      <c r="BD264">
        <v>5015.8</v>
      </c>
      <c r="BE264">
        <v>705.7</v>
      </c>
      <c r="BF264">
        <v>4671284.5999999996</v>
      </c>
      <c r="BG264">
        <v>231552.5</v>
      </c>
      <c r="BH264">
        <v>35.1</v>
      </c>
      <c r="BI264">
        <v>67284204.799999997</v>
      </c>
      <c r="BJ264">
        <v>11581125.1</v>
      </c>
      <c r="BK264">
        <v>78865330</v>
      </c>
      <c r="BL264">
        <v>0</v>
      </c>
      <c r="BM264">
        <v>30.05</v>
      </c>
      <c r="BN264">
        <v>10.07</v>
      </c>
      <c r="BO264">
        <v>0</v>
      </c>
      <c r="BP264">
        <v>40.119999999999997</v>
      </c>
      <c r="BQ264">
        <v>31.83</v>
      </c>
      <c r="BR264">
        <v>10.89</v>
      </c>
      <c r="BS264">
        <v>0</v>
      </c>
      <c r="BT264">
        <v>42.72</v>
      </c>
      <c r="BU264">
        <v>141765440</v>
      </c>
      <c r="BV264">
        <v>9264480</v>
      </c>
      <c r="BW264">
        <v>312152.90000000002</v>
      </c>
      <c r="BX264">
        <v>470118.5</v>
      </c>
      <c r="BY264">
        <v>0</v>
      </c>
      <c r="BZ264">
        <v>0</v>
      </c>
      <c r="CA264">
        <v>38242940</v>
      </c>
      <c r="CB264">
        <v>0</v>
      </c>
      <c r="CC264">
        <v>0</v>
      </c>
      <c r="CD264">
        <v>551112.80000000005</v>
      </c>
      <c r="CE264">
        <v>75663470</v>
      </c>
      <c r="CF264">
        <v>0</v>
      </c>
      <c r="CG264">
        <v>429645.6</v>
      </c>
      <c r="CH264">
        <v>0</v>
      </c>
      <c r="CI264">
        <v>328057.8</v>
      </c>
      <c r="CJ264">
        <v>17035558</v>
      </c>
      <c r="CK264">
        <v>19016</v>
      </c>
      <c r="CL264">
        <v>0</v>
      </c>
      <c r="CM264">
        <v>0</v>
      </c>
      <c r="CN264">
        <v>5559078.5</v>
      </c>
      <c r="CO264">
        <v>3085869.5</v>
      </c>
      <c r="CP264">
        <v>68418.8</v>
      </c>
      <c r="CQ264">
        <v>401.7</v>
      </c>
      <c r="CR264">
        <v>96.9</v>
      </c>
      <c r="CS264">
        <v>0</v>
      </c>
      <c r="CT264">
        <v>10068.5</v>
      </c>
      <c r="CU264">
        <v>0</v>
      </c>
      <c r="CV264">
        <v>0</v>
      </c>
      <c r="CW264">
        <v>408.2</v>
      </c>
      <c r="CX264">
        <v>11076.2</v>
      </c>
      <c r="CY264">
        <v>0</v>
      </c>
      <c r="CZ264">
        <v>5352.8</v>
      </c>
      <c r="DA264">
        <v>0</v>
      </c>
      <c r="DB264">
        <v>101.9</v>
      </c>
      <c r="DC264">
        <v>2134</v>
      </c>
      <c r="DD264">
        <v>426.9</v>
      </c>
      <c r="DE264">
        <v>0</v>
      </c>
      <c r="DF264">
        <v>0</v>
      </c>
      <c r="DG264">
        <v>2666.9</v>
      </c>
      <c r="DH264">
        <v>21</v>
      </c>
      <c r="DI264">
        <v>1063.8</v>
      </c>
      <c r="DJ264">
        <v>836</v>
      </c>
      <c r="DK264">
        <v>0</v>
      </c>
      <c r="DL264">
        <v>0</v>
      </c>
      <c r="DM264">
        <v>0</v>
      </c>
      <c r="DN264">
        <v>0.06</v>
      </c>
      <c r="DO264">
        <v>0</v>
      </c>
      <c r="DP264">
        <v>0</v>
      </c>
      <c r="DQ264">
        <v>0</v>
      </c>
    </row>
    <row r="265" spans="1:121" hidden="1">
      <c r="A265" t="s">
        <v>569</v>
      </c>
      <c r="B265">
        <v>2028</v>
      </c>
      <c r="C265">
        <v>167756850</v>
      </c>
      <c r="D265">
        <v>3282447.2</v>
      </c>
      <c r="E265">
        <v>0</v>
      </c>
      <c r="F265">
        <v>1086859.8</v>
      </c>
      <c r="G265">
        <v>172126151.69999999</v>
      </c>
      <c r="H265">
        <v>161725421.59999999</v>
      </c>
      <c r="I265">
        <v>153455190.40000001</v>
      </c>
      <c r="J265" s="156">
        <v>90632320</v>
      </c>
      <c r="K265" s="168">
        <v>50762080</v>
      </c>
      <c r="L265">
        <v>3.5900000000000001E-2</v>
      </c>
      <c r="M265">
        <v>5.3999999999999999E-2</v>
      </c>
      <c r="N265">
        <v>0.14599999999999999</v>
      </c>
      <c r="O265">
        <v>59784.46</v>
      </c>
      <c r="P265">
        <v>36497.199999999997</v>
      </c>
      <c r="Q265">
        <v>0.3</v>
      </c>
      <c r="R265">
        <v>0.4</v>
      </c>
      <c r="S265">
        <v>351.3</v>
      </c>
      <c r="T265">
        <v>20.5</v>
      </c>
      <c r="U265">
        <v>2.8</v>
      </c>
      <c r="V265">
        <v>30.2</v>
      </c>
      <c r="W265">
        <v>1400.7</v>
      </c>
      <c r="X265">
        <v>0.19</v>
      </c>
      <c r="Y265">
        <v>352.6</v>
      </c>
      <c r="Z265">
        <v>72</v>
      </c>
      <c r="AA265">
        <v>424.6</v>
      </c>
      <c r="AB265">
        <v>319.89999999999998</v>
      </c>
      <c r="AC265">
        <v>19.3</v>
      </c>
      <c r="AD265">
        <v>2.65</v>
      </c>
      <c r="AE265">
        <v>27.5</v>
      </c>
      <c r="AF265">
        <v>1255.9000000000001</v>
      </c>
      <c r="AG265">
        <v>0.18</v>
      </c>
      <c r="AH265">
        <v>321.2</v>
      </c>
      <c r="AI265">
        <v>64.900000000000006</v>
      </c>
      <c r="AJ265">
        <v>386.2</v>
      </c>
      <c r="AK265">
        <v>304.3</v>
      </c>
      <c r="AL265">
        <v>6</v>
      </c>
      <c r="AM265">
        <v>0.62</v>
      </c>
      <c r="AN265">
        <v>35.700000000000003</v>
      </c>
      <c r="AO265">
        <v>1581.8</v>
      </c>
      <c r="AP265">
        <v>0.13</v>
      </c>
      <c r="AQ265">
        <v>304.7</v>
      </c>
      <c r="AR265">
        <v>82.9</v>
      </c>
      <c r="AS265">
        <v>387.6</v>
      </c>
      <c r="AT265">
        <v>660</v>
      </c>
      <c r="AU265">
        <v>47.1</v>
      </c>
      <c r="AV265">
        <v>6.7</v>
      </c>
      <c r="AW265">
        <v>48</v>
      </c>
      <c r="AX265">
        <v>2261.5</v>
      </c>
      <c r="AY265">
        <v>0.38</v>
      </c>
      <c r="AZ265">
        <v>663.2</v>
      </c>
      <c r="BA265">
        <v>115.5</v>
      </c>
      <c r="BB265">
        <v>778.7</v>
      </c>
      <c r="BC265">
        <v>46030809.299999997</v>
      </c>
      <c r="BD265">
        <v>2679.2</v>
      </c>
      <c r="BE265">
        <v>366.4</v>
      </c>
      <c r="BF265">
        <v>3961272.9</v>
      </c>
      <c r="BG265">
        <v>183691.4</v>
      </c>
      <c r="BH265">
        <v>24.7</v>
      </c>
      <c r="BI265">
        <v>46210690.5</v>
      </c>
      <c r="BJ265">
        <v>9442027.5</v>
      </c>
      <c r="BK265">
        <v>55652717.899999999</v>
      </c>
      <c r="BL265">
        <v>0</v>
      </c>
      <c r="BM265">
        <v>26.58</v>
      </c>
      <c r="BN265">
        <v>11.91</v>
      </c>
      <c r="BO265">
        <v>0</v>
      </c>
      <c r="BP265">
        <v>38.49</v>
      </c>
      <c r="BQ265">
        <v>28.28</v>
      </c>
      <c r="BR265">
        <v>13.11</v>
      </c>
      <c r="BS265">
        <v>0</v>
      </c>
      <c r="BT265">
        <v>41.4</v>
      </c>
      <c r="BU265">
        <v>132009520</v>
      </c>
      <c r="BV265">
        <v>18670962</v>
      </c>
      <c r="BW265">
        <v>2796499.5</v>
      </c>
      <c r="BX265">
        <v>465156.6</v>
      </c>
      <c r="BY265">
        <v>0</v>
      </c>
      <c r="BZ265">
        <v>0</v>
      </c>
      <c r="CA265">
        <v>18376788</v>
      </c>
      <c r="CB265">
        <v>0</v>
      </c>
      <c r="CC265">
        <v>0</v>
      </c>
      <c r="CD265">
        <v>849965.4</v>
      </c>
      <c r="CE265">
        <v>74015416</v>
      </c>
      <c r="CF265">
        <v>0</v>
      </c>
      <c r="CG265">
        <v>377487.9</v>
      </c>
      <c r="CH265">
        <v>0</v>
      </c>
      <c r="CI265">
        <v>326055.5</v>
      </c>
      <c r="CJ265">
        <v>16961220</v>
      </c>
      <c r="CK265">
        <v>19936.7</v>
      </c>
      <c r="CL265">
        <v>0</v>
      </c>
      <c r="CM265">
        <v>0</v>
      </c>
      <c r="CN265">
        <v>14683718</v>
      </c>
      <c r="CO265">
        <v>3069227.8</v>
      </c>
      <c r="CP265">
        <v>68049.8</v>
      </c>
      <c r="CQ265">
        <v>2248.9</v>
      </c>
      <c r="CR265">
        <v>96.9</v>
      </c>
      <c r="CS265">
        <v>0</v>
      </c>
      <c r="CT265">
        <v>7743.5</v>
      </c>
      <c r="CU265">
        <v>0</v>
      </c>
      <c r="CV265">
        <v>0</v>
      </c>
      <c r="CW265">
        <v>628.20000000000005</v>
      </c>
      <c r="CX265">
        <v>11178.7</v>
      </c>
      <c r="CY265">
        <v>0</v>
      </c>
      <c r="CZ265">
        <v>5352.8</v>
      </c>
      <c r="DA265">
        <v>0</v>
      </c>
      <c r="DB265">
        <v>101.9</v>
      </c>
      <c r="DC265">
        <v>2134</v>
      </c>
      <c r="DD265">
        <v>426.9</v>
      </c>
      <c r="DE265">
        <v>0</v>
      </c>
      <c r="DF265">
        <v>0</v>
      </c>
      <c r="DG265">
        <v>6800</v>
      </c>
      <c r="DH265">
        <v>21</v>
      </c>
      <c r="DI265">
        <v>1063.8</v>
      </c>
      <c r="DJ265">
        <v>7791.1</v>
      </c>
      <c r="DK265">
        <v>0</v>
      </c>
      <c r="DL265">
        <v>0</v>
      </c>
      <c r="DM265">
        <v>0</v>
      </c>
      <c r="DN265">
        <v>0</v>
      </c>
      <c r="DO265">
        <v>0</v>
      </c>
      <c r="DP265">
        <v>0</v>
      </c>
      <c r="DQ265">
        <v>0</v>
      </c>
    </row>
    <row r="266" spans="1:121" hidden="1">
      <c r="A266" t="s">
        <v>569</v>
      </c>
      <c r="B266">
        <v>2030</v>
      </c>
      <c r="C266">
        <v>171834510</v>
      </c>
      <c r="D266">
        <v>8849832</v>
      </c>
      <c r="E266">
        <v>0</v>
      </c>
      <c r="F266">
        <v>1209928.6000000001</v>
      </c>
      <c r="G266">
        <v>181894278.90000001</v>
      </c>
      <c r="H266">
        <v>165656516.09999999</v>
      </c>
      <c r="I266">
        <v>146780831.5</v>
      </c>
      <c r="J266" s="156">
        <v>94841890</v>
      </c>
      <c r="K266" s="168">
        <v>58149844</v>
      </c>
      <c r="L266">
        <v>3.5900000000000001E-2</v>
      </c>
      <c r="M266">
        <v>5.3999999999999999E-2</v>
      </c>
      <c r="N266">
        <v>0.14599999999999999</v>
      </c>
      <c r="O266">
        <v>70932.320000000007</v>
      </c>
      <c r="P266">
        <v>37872.5</v>
      </c>
      <c r="Q266">
        <v>0.42</v>
      </c>
      <c r="R266">
        <v>0.5</v>
      </c>
      <c r="S266">
        <v>278.7</v>
      </c>
      <c r="T266">
        <v>14.8</v>
      </c>
      <c r="U266">
        <v>2</v>
      </c>
      <c r="V266">
        <v>25.4</v>
      </c>
      <c r="W266">
        <v>1158</v>
      </c>
      <c r="X266">
        <v>0.15</v>
      </c>
      <c r="Y266">
        <v>279.7</v>
      </c>
      <c r="Z266">
        <v>60</v>
      </c>
      <c r="AA266">
        <v>339.7</v>
      </c>
      <c r="AB266">
        <v>256.89999999999998</v>
      </c>
      <c r="AC266">
        <v>14.4</v>
      </c>
      <c r="AD266">
        <v>1.96</v>
      </c>
      <c r="AE266">
        <v>23.2</v>
      </c>
      <c r="AF266">
        <v>1043.5999999999999</v>
      </c>
      <c r="AG266">
        <v>0.15</v>
      </c>
      <c r="AH266">
        <v>257.8</v>
      </c>
      <c r="AI266">
        <v>54.3</v>
      </c>
      <c r="AJ266">
        <v>312.2</v>
      </c>
      <c r="AK266">
        <v>307.89999999999998</v>
      </c>
      <c r="AL266">
        <v>9.9</v>
      </c>
      <c r="AM266">
        <v>1.22</v>
      </c>
      <c r="AN266">
        <v>32.700000000000003</v>
      </c>
      <c r="AO266">
        <v>1477.8</v>
      </c>
      <c r="AP266">
        <v>0.14000000000000001</v>
      </c>
      <c r="AQ266">
        <v>308.5</v>
      </c>
      <c r="AR266">
        <v>76.8</v>
      </c>
      <c r="AS266">
        <v>385.2</v>
      </c>
      <c r="AT266">
        <v>615.9</v>
      </c>
      <c r="AU266">
        <v>43.6</v>
      </c>
      <c r="AV266">
        <v>6.15</v>
      </c>
      <c r="AW266">
        <v>44.8</v>
      </c>
      <c r="AX266">
        <v>2161.1999999999998</v>
      </c>
      <c r="AY266">
        <v>0.33</v>
      </c>
      <c r="AZ266">
        <v>618.9</v>
      </c>
      <c r="BA266">
        <v>109.3</v>
      </c>
      <c r="BB266">
        <v>728.2</v>
      </c>
      <c r="BC266">
        <v>40083499.899999999</v>
      </c>
      <c r="BD266">
        <v>2122.4</v>
      </c>
      <c r="BE266">
        <v>286.60000000000002</v>
      </c>
      <c r="BF266">
        <v>3659612</v>
      </c>
      <c r="BG266">
        <v>166686.70000000001</v>
      </c>
      <c r="BH266">
        <v>21.8</v>
      </c>
      <c r="BI266">
        <v>40224980.5</v>
      </c>
      <c r="BJ266">
        <v>8632829.6999999993</v>
      </c>
      <c r="BK266">
        <v>48857810.100000001</v>
      </c>
      <c r="BL266">
        <v>0</v>
      </c>
      <c r="BM266">
        <v>25.1</v>
      </c>
      <c r="BN266">
        <v>13.39</v>
      </c>
      <c r="BO266">
        <v>0</v>
      </c>
      <c r="BP266">
        <v>38.49</v>
      </c>
      <c r="BQ266">
        <v>26.97</v>
      </c>
      <c r="BR266">
        <v>15.18</v>
      </c>
      <c r="BS266">
        <v>0</v>
      </c>
      <c r="BT266">
        <v>42.15</v>
      </c>
      <c r="BU266">
        <v>144944800</v>
      </c>
      <c r="BV266">
        <v>35113450</v>
      </c>
      <c r="BW266">
        <v>7543177</v>
      </c>
      <c r="BX266">
        <v>454562</v>
      </c>
      <c r="BY266">
        <v>0</v>
      </c>
      <c r="BZ266">
        <v>0</v>
      </c>
      <c r="CA266">
        <v>14099008</v>
      </c>
      <c r="CB266">
        <v>0</v>
      </c>
      <c r="CC266">
        <v>0</v>
      </c>
      <c r="CD266">
        <v>1327968.2</v>
      </c>
      <c r="CE266">
        <v>70409560</v>
      </c>
      <c r="CF266">
        <v>0</v>
      </c>
      <c r="CG266">
        <v>222535.5</v>
      </c>
      <c r="CH266">
        <v>0</v>
      </c>
      <c r="CI266">
        <v>321473.09999999998</v>
      </c>
      <c r="CJ266">
        <v>16769277</v>
      </c>
      <c r="CK266">
        <v>11767</v>
      </c>
      <c r="CL266">
        <v>0</v>
      </c>
      <c r="CM266">
        <v>0</v>
      </c>
      <c r="CN266">
        <v>30665120</v>
      </c>
      <c r="CO266">
        <v>3052677</v>
      </c>
      <c r="CP266">
        <v>67682.8</v>
      </c>
      <c r="CQ266">
        <v>5608.4</v>
      </c>
      <c r="CR266">
        <v>96.9</v>
      </c>
      <c r="CS266">
        <v>0</v>
      </c>
      <c r="CT266">
        <v>6175.2</v>
      </c>
      <c r="CU266">
        <v>0</v>
      </c>
      <c r="CV266">
        <v>0</v>
      </c>
      <c r="CW266">
        <v>979.8</v>
      </c>
      <c r="CX266">
        <v>11178.7</v>
      </c>
      <c r="CY266">
        <v>0</v>
      </c>
      <c r="CZ266">
        <v>5226.6000000000004</v>
      </c>
      <c r="DA266">
        <v>0</v>
      </c>
      <c r="DB266">
        <v>101.9</v>
      </c>
      <c r="DC266">
        <v>2134</v>
      </c>
      <c r="DD266">
        <v>253.7</v>
      </c>
      <c r="DE266">
        <v>0</v>
      </c>
      <c r="DF266">
        <v>0</v>
      </c>
      <c r="DG266">
        <v>13925.9</v>
      </c>
      <c r="DH266">
        <v>21</v>
      </c>
      <c r="DI266">
        <v>1063.8</v>
      </c>
      <c r="DJ266">
        <v>21276.9</v>
      </c>
      <c r="DK266">
        <v>0</v>
      </c>
      <c r="DL266">
        <v>0</v>
      </c>
      <c r="DM266">
        <v>0</v>
      </c>
      <c r="DN266">
        <v>0</v>
      </c>
      <c r="DO266">
        <v>0</v>
      </c>
      <c r="DP266">
        <v>0</v>
      </c>
      <c r="DQ266">
        <v>0</v>
      </c>
    </row>
    <row r="267" spans="1:121" hidden="1">
      <c r="A267" t="s">
        <v>569</v>
      </c>
      <c r="B267">
        <v>2035</v>
      </c>
      <c r="C267">
        <v>182574750</v>
      </c>
      <c r="D267">
        <v>15118909</v>
      </c>
      <c r="E267">
        <v>0</v>
      </c>
      <c r="F267">
        <v>1656483.3</v>
      </c>
      <c r="G267">
        <v>199350139.59999999</v>
      </c>
      <c r="H267">
        <v>176010702.30000001</v>
      </c>
      <c r="I267">
        <v>141489114.40000001</v>
      </c>
      <c r="J267" s="156">
        <v>104032240</v>
      </c>
      <c r="K267" s="168">
        <v>93962920</v>
      </c>
      <c r="L267">
        <v>3.5900000000000001E-2</v>
      </c>
      <c r="M267">
        <v>5.3999999999999999E-2</v>
      </c>
      <c r="N267">
        <v>0.14599999999999999</v>
      </c>
      <c r="O267">
        <v>86929.61</v>
      </c>
      <c r="P267">
        <v>41649.9</v>
      </c>
      <c r="Q267">
        <v>0.47</v>
      </c>
      <c r="R267">
        <v>0.5</v>
      </c>
      <c r="S267">
        <v>227.3</v>
      </c>
      <c r="T267">
        <v>9.1999999999999993</v>
      </c>
      <c r="U267">
        <v>1.18</v>
      </c>
      <c r="V267">
        <v>23.3</v>
      </c>
      <c r="W267">
        <v>1036.2</v>
      </c>
      <c r="X267">
        <v>0.12</v>
      </c>
      <c r="Y267">
        <v>227.9</v>
      </c>
      <c r="Z267">
        <v>54.2</v>
      </c>
      <c r="AA267">
        <v>282.10000000000002</v>
      </c>
      <c r="AB267">
        <v>222.9</v>
      </c>
      <c r="AC267">
        <v>8.9</v>
      </c>
      <c r="AD267">
        <v>1.1399999999999999</v>
      </c>
      <c r="AE267">
        <v>23.3</v>
      </c>
      <c r="AF267">
        <v>1020.2</v>
      </c>
      <c r="AG267">
        <v>0.13</v>
      </c>
      <c r="AH267">
        <v>223.5</v>
      </c>
      <c r="AI267">
        <v>53.8</v>
      </c>
      <c r="AJ267">
        <v>277.2</v>
      </c>
      <c r="AK267">
        <v>323.60000000000002</v>
      </c>
      <c r="AL267">
        <v>15.7</v>
      </c>
      <c r="AM267">
        <v>2.1</v>
      </c>
      <c r="AN267">
        <v>29.6</v>
      </c>
      <c r="AO267">
        <v>1385.3</v>
      </c>
      <c r="AP267">
        <v>0.15</v>
      </c>
      <c r="AQ267">
        <v>324.60000000000002</v>
      </c>
      <c r="AR267">
        <v>70.900000000000006</v>
      </c>
      <c r="AS267">
        <v>395.5</v>
      </c>
      <c r="AT267">
        <v>560.70000000000005</v>
      </c>
      <c r="AU267">
        <v>37.4</v>
      </c>
      <c r="AV267">
        <v>5.25</v>
      </c>
      <c r="AW267">
        <v>43</v>
      </c>
      <c r="AX267">
        <v>2033.5</v>
      </c>
      <c r="AY267">
        <v>0.31</v>
      </c>
      <c r="AZ267">
        <v>563.29999999999995</v>
      </c>
      <c r="BA267">
        <v>103.7</v>
      </c>
      <c r="BB267">
        <v>667</v>
      </c>
      <c r="BC267">
        <v>42637277.200000003</v>
      </c>
      <c r="BD267">
        <v>1710.9</v>
      </c>
      <c r="BE267">
        <v>220.4</v>
      </c>
      <c r="BF267">
        <v>4376060.8</v>
      </c>
      <c r="BG267">
        <v>194598.39999999999</v>
      </c>
      <c r="BH267">
        <v>22.6</v>
      </c>
      <c r="BI267">
        <v>42748439.899999999</v>
      </c>
      <c r="BJ267">
        <v>10181259.4</v>
      </c>
      <c r="BK267">
        <v>52929699.299999997</v>
      </c>
      <c r="BL267">
        <v>0</v>
      </c>
      <c r="BM267">
        <v>22.59</v>
      </c>
      <c r="BN267">
        <v>15.74</v>
      </c>
      <c r="BO267">
        <v>0</v>
      </c>
      <c r="BP267">
        <v>38.340000000000003</v>
      </c>
      <c r="BQ267">
        <v>24.56</v>
      </c>
      <c r="BR267">
        <v>18.399999999999999</v>
      </c>
      <c r="BS267">
        <v>0</v>
      </c>
      <c r="BT267">
        <v>42.96</v>
      </c>
      <c r="BU267">
        <v>189163360</v>
      </c>
      <c r="BV267">
        <v>57861024</v>
      </c>
      <c r="BW267">
        <v>12874327</v>
      </c>
      <c r="BX267">
        <v>441604.8</v>
      </c>
      <c r="BY267">
        <v>0</v>
      </c>
      <c r="BZ267">
        <v>0</v>
      </c>
      <c r="CA267">
        <v>9393372</v>
      </c>
      <c r="CB267">
        <v>0</v>
      </c>
      <c r="CC267">
        <v>0</v>
      </c>
      <c r="CD267">
        <v>3419987.2</v>
      </c>
      <c r="CE267">
        <v>91242536</v>
      </c>
      <c r="CF267">
        <v>0</v>
      </c>
      <c r="CG267">
        <v>435880.9</v>
      </c>
      <c r="CH267">
        <v>0</v>
      </c>
      <c r="CI267">
        <v>311715.8</v>
      </c>
      <c r="CJ267">
        <v>16596789</v>
      </c>
      <c r="CK267">
        <v>6108</v>
      </c>
      <c r="CL267">
        <v>0</v>
      </c>
      <c r="CM267">
        <v>0</v>
      </c>
      <c r="CN267">
        <v>51352068</v>
      </c>
      <c r="CO267">
        <v>3022197.5</v>
      </c>
      <c r="CP267">
        <v>66774.100000000006</v>
      </c>
      <c r="CQ267">
        <v>8523.5</v>
      </c>
      <c r="CR267">
        <v>96.9</v>
      </c>
      <c r="CS267">
        <v>0</v>
      </c>
      <c r="CT267">
        <v>6169.5</v>
      </c>
      <c r="CU267">
        <v>0</v>
      </c>
      <c r="CV267">
        <v>0</v>
      </c>
      <c r="CW267">
        <v>2512.6999999999998</v>
      </c>
      <c r="CX267">
        <v>15373</v>
      </c>
      <c r="CY267">
        <v>0</v>
      </c>
      <c r="CZ267">
        <v>6578.1</v>
      </c>
      <c r="DA267">
        <v>0</v>
      </c>
      <c r="DB267">
        <v>101.9</v>
      </c>
      <c r="DC267">
        <v>2134</v>
      </c>
      <c r="DD267">
        <v>251.3</v>
      </c>
      <c r="DE267">
        <v>0</v>
      </c>
      <c r="DF267">
        <v>0</v>
      </c>
      <c r="DG267">
        <v>23325.8</v>
      </c>
      <c r="DH267">
        <v>21</v>
      </c>
      <c r="DI267">
        <v>1063.8</v>
      </c>
      <c r="DJ267">
        <v>38873.9</v>
      </c>
      <c r="DK267">
        <v>0</v>
      </c>
      <c r="DL267">
        <v>0</v>
      </c>
      <c r="DM267">
        <v>0</v>
      </c>
      <c r="DN267">
        <v>0</v>
      </c>
      <c r="DO267">
        <v>0</v>
      </c>
      <c r="DP267">
        <v>0</v>
      </c>
      <c r="DQ267">
        <v>0</v>
      </c>
    </row>
    <row r="268" spans="1:121" hidden="1">
      <c r="A268" t="s">
        <v>569</v>
      </c>
      <c r="B268">
        <v>2040</v>
      </c>
      <c r="C268">
        <v>194894910</v>
      </c>
      <c r="D268">
        <v>42868524</v>
      </c>
      <c r="E268">
        <v>0</v>
      </c>
      <c r="F268">
        <v>2587070.7999999998</v>
      </c>
      <c r="G268">
        <v>240350512.09999999</v>
      </c>
      <c r="H268">
        <v>187888000.59999999</v>
      </c>
      <c r="I268">
        <v>89397521.200000003</v>
      </c>
      <c r="J268" s="156">
        <v>139502460</v>
      </c>
      <c r="K268" s="168">
        <v>200542400</v>
      </c>
      <c r="L268">
        <v>3.5900000000000001E-2</v>
      </c>
      <c r="M268">
        <v>5.3999999999999999E-2</v>
      </c>
      <c r="N268">
        <v>0.14599999999999999</v>
      </c>
      <c r="O268">
        <v>79099.210000000006</v>
      </c>
      <c r="P268">
        <v>45638</v>
      </c>
      <c r="Q268">
        <v>0.68</v>
      </c>
      <c r="R268">
        <v>0.62</v>
      </c>
      <c r="S268">
        <v>132.30000000000001</v>
      </c>
      <c r="T268">
        <v>4.7</v>
      </c>
      <c r="U268">
        <v>0.6</v>
      </c>
      <c r="V268">
        <v>14.1</v>
      </c>
      <c r="W268">
        <v>621.70000000000005</v>
      </c>
      <c r="X268">
        <v>7.0000000000000007E-2</v>
      </c>
      <c r="Y268">
        <v>132.6</v>
      </c>
      <c r="Z268">
        <v>32.6</v>
      </c>
      <c r="AA268">
        <v>165.2</v>
      </c>
      <c r="AB268">
        <v>160.6</v>
      </c>
      <c r="AC268">
        <v>5.6</v>
      </c>
      <c r="AD268">
        <v>0.7</v>
      </c>
      <c r="AE268">
        <v>17.600000000000001</v>
      </c>
      <c r="AF268">
        <v>760.5</v>
      </c>
      <c r="AG268">
        <v>0.09</v>
      </c>
      <c r="AH268">
        <v>160.9</v>
      </c>
      <c r="AI268">
        <v>40.299999999999997</v>
      </c>
      <c r="AJ268">
        <v>201.2</v>
      </c>
      <c r="AK268">
        <v>339.2</v>
      </c>
      <c r="AL268">
        <v>18.600000000000001</v>
      </c>
      <c r="AM268">
        <v>2.52</v>
      </c>
      <c r="AN268">
        <v>29.2</v>
      </c>
      <c r="AO268">
        <v>1386.3</v>
      </c>
      <c r="AP268">
        <v>0.16</v>
      </c>
      <c r="AQ268">
        <v>340.5</v>
      </c>
      <c r="AR268">
        <v>70.5</v>
      </c>
      <c r="AS268">
        <v>411</v>
      </c>
      <c r="AT268">
        <v>496.9</v>
      </c>
      <c r="AU268">
        <v>30.2</v>
      </c>
      <c r="AV268">
        <v>4.2</v>
      </c>
      <c r="AW268">
        <v>40.700000000000003</v>
      </c>
      <c r="AX268">
        <v>1902.1</v>
      </c>
      <c r="AY268">
        <v>0.26</v>
      </c>
      <c r="AZ268">
        <v>498.9</v>
      </c>
      <c r="BA268">
        <v>97.4</v>
      </c>
      <c r="BB268">
        <v>596.4</v>
      </c>
      <c r="BC268">
        <v>39504619</v>
      </c>
      <c r="BD268">
        <v>1407.6</v>
      </c>
      <c r="BE268">
        <v>176.8</v>
      </c>
      <c r="BF268">
        <v>4219410.4000000004</v>
      </c>
      <c r="BG268">
        <v>185932.2</v>
      </c>
      <c r="BH268">
        <v>21</v>
      </c>
      <c r="BI268">
        <v>39594843.100000001</v>
      </c>
      <c r="BJ268">
        <v>9765917.5</v>
      </c>
      <c r="BK268">
        <v>49360760.600000001</v>
      </c>
      <c r="BL268">
        <v>0</v>
      </c>
      <c r="BM268">
        <v>18.84</v>
      </c>
      <c r="BN268">
        <v>12.3</v>
      </c>
      <c r="BO268">
        <v>0</v>
      </c>
      <c r="BP268">
        <v>31.14</v>
      </c>
      <c r="BQ268">
        <v>21.87</v>
      </c>
      <c r="BR268">
        <v>16.18</v>
      </c>
      <c r="BS268">
        <v>0</v>
      </c>
      <c r="BT268">
        <v>38.049999999999997</v>
      </c>
      <c r="BU268">
        <v>301452320</v>
      </c>
      <c r="BV268">
        <v>150953000</v>
      </c>
      <c r="BW268">
        <v>36686884</v>
      </c>
      <c r="BX268">
        <v>361902</v>
      </c>
      <c r="BY268">
        <v>0</v>
      </c>
      <c r="BZ268">
        <v>0</v>
      </c>
      <c r="CA268">
        <v>6931828</v>
      </c>
      <c r="CB268">
        <v>0</v>
      </c>
      <c r="CC268">
        <v>0</v>
      </c>
      <c r="CD268">
        <v>5092179.5</v>
      </c>
      <c r="CE268">
        <v>89421980</v>
      </c>
      <c r="CF268">
        <v>0</v>
      </c>
      <c r="CG268">
        <v>501731</v>
      </c>
      <c r="CH268">
        <v>0</v>
      </c>
      <c r="CI268">
        <v>290504.59999999998</v>
      </c>
      <c r="CJ268">
        <v>16297299</v>
      </c>
      <c r="CK268">
        <v>7197.9</v>
      </c>
      <c r="CL268">
        <v>0</v>
      </c>
      <c r="CM268">
        <v>0</v>
      </c>
      <c r="CN268">
        <v>142813840</v>
      </c>
      <c r="CO268">
        <v>2981174</v>
      </c>
      <c r="CP268">
        <v>65792.800000000003</v>
      </c>
      <c r="CQ268">
        <v>18340.599999999999</v>
      </c>
      <c r="CR268">
        <v>89.7</v>
      </c>
      <c r="CS268">
        <v>0</v>
      </c>
      <c r="CT268">
        <v>6169.5</v>
      </c>
      <c r="CU268">
        <v>0</v>
      </c>
      <c r="CV268">
        <v>0</v>
      </c>
      <c r="CW268">
        <v>3923.6</v>
      </c>
      <c r="CX268">
        <v>15373</v>
      </c>
      <c r="CY268">
        <v>0</v>
      </c>
      <c r="CZ268">
        <v>6578.1</v>
      </c>
      <c r="DA268">
        <v>0</v>
      </c>
      <c r="DB268">
        <v>101.9</v>
      </c>
      <c r="DC268">
        <v>2134</v>
      </c>
      <c r="DD268">
        <v>234.8</v>
      </c>
      <c r="DE268">
        <v>0</v>
      </c>
      <c r="DF268">
        <v>0</v>
      </c>
      <c r="DG268">
        <v>64962.9</v>
      </c>
      <c r="DH268">
        <v>21</v>
      </c>
      <c r="DI268">
        <v>1063.8</v>
      </c>
      <c r="DJ268">
        <v>117069.1</v>
      </c>
      <c r="DK268">
        <v>0</v>
      </c>
      <c r="DL268">
        <v>0</v>
      </c>
      <c r="DM268">
        <v>0</v>
      </c>
      <c r="DN268">
        <v>0</v>
      </c>
      <c r="DO268">
        <v>0</v>
      </c>
      <c r="DP268">
        <v>0</v>
      </c>
      <c r="DQ268">
        <v>0</v>
      </c>
    </row>
    <row r="269" spans="1:121" hidden="1">
      <c r="A269" t="s">
        <v>569</v>
      </c>
      <c r="B269">
        <v>2045</v>
      </c>
      <c r="C269">
        <v>205703920</v>
      </c>
      <c r="D269">
        <v>38935500</v>
      </c>
      <c r="E269">
        <v>0</v>
      </c>
      <c r="F269">
        <v>2829164.4</v>
      </c>
      <c r="G269">
        <v>247468586</v>
      </c>
      <c r="H269">
        <v>198308344.19999999</v>
      </c>
      <c r="I269">
        <v>90579532.5</v>
      </c>
      <c r="J269" s="156">
        <v>150661040</v>
      </c>
      <c r="K269" s="168">
        <v>212550320</v>
      </c>
      <c r="L269">
        <v>3.5900000000000001E-2</v>
      </c>
      <c r="M269">
        <v>5.3999999999999999E-2</v>
      </c>
      <c r="N269">
        <v>0.14599999999999999</v>
      </c>
      <c r="O269">
        <v>81970.149999999994</v>
      </c>
      <c r="P269">
        <v>48786.7</v>
      </c>
      <c r="Q269">
        <v>0.67</v>
      </c>
      <c r="R269">
        <v>0.62</v>
      </c>
      <c r="S269">
        <v>137.6</v>
      </c>
      <c r="T269">
        <v>5</v>
      </c>
      <c r="U269">
        <v>0.63</v>
      </c>
      <c r="V269">
        <v>14.6</v>
      </c>
      <c r="W269">
        <v>644.20000000000005</v>
      </c>
      <c r="X269">
        <v>7.0000000000000007E-2</v>
      </c>
      <c r="Y269">
        <v>137.9</v>
      </c>
      <c r="Z269">
        <v>33.799999999999997</v>
      </c>
      <c r="AA269">
        <v>171.7</v>
      </c>
      <c r="AB269">
        <v>164.6</v>
      </c>
      <c r="AC269">
        <v>6</v>
      </c>
      <c r="AD269">
        <v>0.75</v>
      </c>
      <c r="AE269">
        <v>17.7</v>
      </c>
      <c r="AF269">
        <v>771.1</v>
      </c>
      <c r="AG269">
        <v>0.09</v>
      </c>
      <c r="AH269">
        <v>164.9</v>
      </c>
      <c r="AI269">
        <v>40.700000000000003</v>
      </c>
      <c r="AJ269">
        <v>205.6</v>
      </c>
      <c r="AK269">
        <v>332.6</v>
      </c>
      <c r="AL269">
        <v>15.6</v>
      </c>
      <c r="AM269">
        <v>2.0699999999999998</v>
      </c>
      <c r="AN269">
        <v>31.5</v>
      </c>
      <c r="AO269">
        <v>1443.9</v>
      </c>
      <c r="AP269">
        <v>0.17</v>
      </c>
      <c r="AQ269">
        <v>333.7</v>
      </c>
      <c r="AR269">
        <v>74.5</v>
      </c>
      <c r="AS269">
        <v>408.2</v>
      </c>
      <c r="AT269">
        <v>497.7</v>
      </c>
      <c r="AU269">
        <v>30.2</v>
      </c>
      <c r="AV269">
        <v>4.1900000000000004</v>
      </c>
      <c r="AW269">
        <v>41.1</v>
      </c>
      <c r="AX269">
        <v>1912.7</v>
      </c>
      <c r="AY269">
        <v>0.26</v>
      </c>
      <c r="AZ269">
        <v>499.8</v>
      </c>
      <c r="BA269">
        <v>98.1</v>
      </c>
      <c r="BB269">
        <v>597.9</v>
      </c>
      <c r="BC269">
        <v>42206915.700000003</v>
      </c>
      <c r="BD269">
        <v>1530.6</v>
      </c>
      <c r="BE269">
        <v>193</v>
      </c>
      <c r="BF269">
        <v>4473234.3</v>
      </c>
      <c r="BG269">
        <v>197783.9</v>
      </c>
      <c r="BH269">
        <v>22.2</v>
      </c>
      <c r="BI269">
        <v>42305228.899999999</v>
      </c>
      <c r="BJ269">
        <v>10373256.1</v>
      </c>
      <c r="BK269">
        <v>52678485</v>
      </c>
      <c r="BL269">
        <v>0</v>
      </c>
      <c r="BM269">
        <v>18.68</v>
      </c>
      <c r="BN269">
        <v>13.13</v>
      </c>
      <c r="BO269">
        <v>0</v>
      </c>
      <c r="BP269">
        <v>31.81</v>
      </c>
      <c r="BQ269">
        <v>21.39</v>
      </c>
      <c r="BR269">
        <v>16.87</v>
      </c>
      <c r="BS269">
        <v>0</v>
      </c>
      <c r="BT269">
        <v>38.26</v>
      </c>
      <c r="BU269">
        <v>309387520</v>
      </c>
      <c r="BV269">
        <v>156889060</v>
      </c>
      <c r="BW269">
        <v>33273116</v>
      </c>
      <c r="BX269">
        <v>360859</v>
      </c>
      <c r="BY269">
        <v>0</v>
      </c>
      <c r="BZ269">
        <v>0</v>
      </c>
      <c r="CA269">
        <v>7683505.5</v>
      </c>
      <c r="CB269">
        <v>0</v>
      </c>
      <c r="CC269">
        <v>0</v>
      </c>
      <c r="CD269">
        <v>5925692.5</v>
      </c>
      <c r="CE269">
        <v>93220504</v>
      </c>
      <c r="CF269">
        <v>0</v>
      </c>
      <c r="CG269">
        <v>1386523.4</v>
      </c>
      <c r="CH269">
        <v>0</v>
      </c>
      <c r="CI269">
        <v>283336.59999999998</v>
      </c>
      <c r="CJ269">
        <v>16283944</v>
      </c>
      <c r="CK269">
        <v>6669.8</v>
      </c>
      <c r="CL269">
        <v>0</v>
      </c>
      <c r="CM269">
        <v>0</v>
      </c>
      <c r="CN269">
        <v>145140420</v>
      </c>
      <c r="CO269">
        <v>5757969</v>
      </c>
      <c r="CP269">
        <v>64975.5</v>
      </c>
      <c r="CQ269">
        <v>14480</v>
      </c>
      <c r="CR269">
        <v>89.7</v>
      </c>
      <c r="CS269">
        <v>0</v>
      </c>
      <c r="CT269">
        <v>4694.5</v>
      </c>
      <c r="CU269">
        <v>0</v>
      </c>
      <c r="CV269">
        <v>0</v>
      </c>
      <c r="CW269">
        <v>4648.6000000000004</v>
      </c>
      <c r="CX269">
        <v>15373</v>
      </c>
      <c r="CY269">
        <v>0</v>
      </c>
      <c r="CZ269">
        <v>9262.9</v>
      </c>
      <c r="DA269">
        <v>0</v>
      </c>
      <c r="DB269">
        <v>101.9</v>
      </c>
      <c r="DC269">
        <v>2134</v>
      </c>
      <c r="DD269">
        <v>222.8</v>
      </c>
      <c r="DE269">
        <v>0</v>
      </c>
      <c r="DF269">
        <v>0</v>
      </c>
      <c r="DG269">
        <v>68228.800000000003</v>
      </c>
      <c r="DH269">
        <v>21</v>
      </c>
      <c r="DI269">
        <v>1715.4</v>
      </c>
      <c r="DJ269">
        <v>106299.5</v>
      </c>
      <c r="DK269">
        <v>0</v>
      </c>
      <c r="DL269">
        <v>0</v>
      </c>
      <c r="DM269">
        <v>0</v>
      </c>
      <c r="DN269">
        <v>0</v>
      </c>
      <c r="DO269">
        <v>0</v>
      </c>
      <c r="DP269">
        <v>0</v>
      </c>
      <c r="DQ269">
        <v>0</v>
      </c>
    </row>
    <row r="270" spans="1:121" hidden="1">
      <c r="A270" t="s">
        <v>569</v>
      </c>
      <c r="B270">
        <v>2050</v>
      </c>
      <c r="C270">
        <v>215605300</v>
      </c>
      <c r="D270">
        <v>35586120</v>
      </c>
      <c r="E270">
        <v>0</v>
      </c>
      <c r="F270">
        <v>2986813.1</v>
      </c>
      <c r="G270">
        <v>254178227.30000001</v>
      </c>
      <c r="H270">
        <v>207853550.09999999</v>
      </c>
      <c r="I270">
        <v>96314875.700000003</v>
      </c>
      <c r="J270" s="156">
        <v>159497630</v>
      </c>
      <c r="K270" s="168">
        <v>218923940</v>
      </c>
      <c r="L270">
        <v>3.5900000000000001E-2</v>
      </c>
      <c r="M270">
        <v>5.3999999999999999E-2</v>
      </c>
      <c r="N270">
        <v>0.14599999999999999</v>
      </c>
      <c r="O270">
        <v>83799.53</v>
      </c>
      <c r="P270">
        <v>51281.4</v>
      </c>
      <c r="Q270">
        <v>0.6</v>
      </c>
      <c r="R270">
        <v>0.56000000000000005</v>
      </c>
      <c r="S270">
        <v>153.19999999999999</v>
      </c>
      <c r="T270">
        <v>3.6</v>
      </c>
      <c r="U270">
        <v>0.4</v>
      </c>
      <c r="V270">
        <v>17.5</v>
      </c>
      <c r="W270">
        <v>777.9</v>
      </c>
      <c r="X270">
        <v>7.0000000000000007E-2</v>
      </c>
      <c r="Y270">
        <v>153.5</v>
      </c>
      <c r="Z270">
        <v>40.700000000000003</v>
      </c>
      <c r="AA270">
        <v>194.1</v>
      </c>
      <c r="AB270">
        <v>181.3</v>
      </c>
      <c r="AC270">
        <v>4.5999999999999996</v>
      </c>
      <c r="AD270">
        <v>0.53</v>
      </c>
      <c r="AE270">
        <v>20.6</v>
      </c>
      <c r="AF270">
        <v>908.9</v>
      </c>
      <c r="AG270">
        <v>0.09</v>
      </c>
      <c r="AH270">
        <v>181.6</v>
      </c>
      <c r="AI270">
        <v>47.7</v>
      </c>
      <c r="AJ270">
        <v>229.3</v>
      </c>
      <c r="AK270">
        <v>323.3</v>
      </c>
      <c r="AL270">
        <v>11.8</v>
      </c>
      <c r="AM270">
        <v>1.5</v>
      </c>
      <c r="AN270">
        <v>33.9</v>
      </c>
      <c r="AO270">
        <v>1509.5</v>
      </c>
      <c r="AP270">
        <v>0.16</v>
      </c>
      <c r="AQ270">
        <v>324.10000000000002</v>
      </c>
      <c r="AR270">
        <v>78.900000000000006</v>
      </c>
      <c r="AS270">
        <v>403</v>
      </c>
      <c r="AT270">
        <v>489.9</v>
      </c>
      <c r="AU270">
        <v>25.9</v>
      </c>
      <c r="AV270">
        <v>3.52</v>
      </c>
      <c r="AW270">
        <v>43.6</v>
      </c>
      <c r="AX270">
        <v>2010.9</v>
      </c>
      <c r="AY270">
        <v>0.25</v>
      </c>
      <c r="AZ270">
        <v>491.6</v>
      </c>
      <c r="BA270">
        <v>103.5</v>
      </c>
      <c r="BB270">
        <v>595.20000000000005</v>
      </c>
      <c r="BC270">
        <v>47724961.5</v>
      </c>
      <c r="BD270">
        <v>1127.5999999999999</v>
      </c>
      <c r="BE270">
        <v>125.2</v>
      </c>
      <c r="BF270">
        <v>5440429.4000000004</v>
      </c>
      <c r="BG270">
        <v>242330.7</v>
      </c>
      <c r="BH270">
        <v>21</v>
      </c>
      <c r="BI270">
        <v>47792741.799999997</v>
      </c>
      <c r="BJ270">
        <v>12667612.199999999</v>
      </c>
      <c r="BK270">
        <v>60460354.100000001</v>
      </c>
      <c r="BL270">
        <v>0</v>
      </c>
      <c r="BM270">
        <v>19.25</v>
      </c>
      <c r="BN270">
        <v>13.75</v>
      </c>
      <c r="BO270">
        <v>0</v>
      </c>
      <c r="BP270">
        <v>33</v>
      </c>
      <c r="BQ270">
        <v>21.97</v>
      </c>
      <c r="BR270">
        <v>17.3</v>
      </c>
      <c r="BS270">
        <v>0</v>
      </c>
      <c r="BT270">
        <v>39.28</v>
      </c>
      <c r="BU270">
        <v>313498600</v>
      </c>
      <c r="BV270">
        <v>157863340</v>
      </c>
      <c r="BW270">
        <v>30335236</v>
      </c>
      <c r="BX270">
        <v>354289.8</v>
      </c>
      <c r="BY270">
        <v>0</v>
      </c>
      <c r="BZ270">
        <v>0</v>
      </c>
      <c r="CA270">
        <v>2351881.7999999998</v>
      </c>
      <c r="CB270">
        <v>0</v>
      </c>
      <c r="CC270">
        <v>0</v>
      </c>
      <c r="CD270">
        <v>6567663</v>
      </c>
      <c r="CE270">
        <v>117008744</v>
      </c>
      <c r="CF270">
        <v>0</v>
      </c>
      <c r="CG270">
        <v>5301760</v>
      </c>
      <c r="CH270">
        <v>0</v>
      </c>
      <c r="CI270">
        <v>278795.40000000002</v>
      </c>
      <c r="CJ270">
        <v>0</v>
      </c>
      <c r="CK270">
        <v>4542.7</v>
      </c>
      <c r="CL270">
        <v>0</v>
      </c>
      <c r="CM270">
        <v>0</v>
      </c>
      <c r="CN270">
        <v>145491900</v>
      </c>
      <c r="CO270">
        <v>5739700</v>
      </c>
      <c r="CP270">
        <v>64085.5</v>
      </c>
      <c r="CQ270">
        <v>12910.9</v>
      </c>
      <c r="CR270">
        <v>89.7</v>
      </c>
      <c r="CS270">
        <v>0</v>
      </c>
      <c r="CT270">
        <v>1414.5</v>
      </c>
      <c r="CU270">
        <v>0</v>
      </c>
      <c r="CV270">
        <v>0</v>
      </c>
      <c r="CW270">
        <v>5291.6</v>
      </c>
      <c r="CX270">
        <v>18573.099999999999</v>
      </c>
      <c r="CY270">
        <v>0</v>
      </c>
      <c r="CZ270">
        <v>12766.7</v>
      </c>
      <c r="DA270">
        <v>0</v>
      </c>
      <c r="DB270">
        <v>101.9</v>
      </c>
      <c r="DC270">
        <v>0</v>
      </c>
      <c r="DD270">
        <v>148.80000000000001</v>
      </c>
      <c r="DE270">
        <v>0</v>
      </c>
      <c r="DF270">
        <v>0</v>
      </c>
      <c r="DG270">
        <v>71129.2</v>
      </c>
      <c r="DH270">
        <v>21</v>
      </c>
      <c r="DI270">
        <v>1617</v>
      </c>
      <c r="DJ270">
        <v>94811.7</v>
      </c>
      <c r="DK270">
        <v>0</v>
      </c>
      <c r="DL270">
        <v>0</v>
      </c>
      <c r="DM270">
        <v>0</v>
      </c>
      <c r="DN270">
        <v>0</v>
      </c>
      <c r="DO270">
        <v>0</v>
      </c>
      <c r="DP270">
        <v>0</v>
      </c>
      <c r="DQ270">
        <v>0</v>
      </c>
    </row>
    <row r="271" spans="1:121" hidden="1">
      <c r="A271" t="s">
        <v>570</v>
      </c>
      <c r="B271">
        <v>2024</v>
      </c>
      <c r="C271">
        <v>60163456</v>
      </c>
      <c r="D271">
        <v>11086.8</v>
      </c>
      <c r="E271">
        <v>443341.2</v>
      </c>
      <c r="F271">
        <v>946026.5</v>
      </c>
      <c r="G271">
        <v>61563910.600000001</v>
      </c>
      <c r="H271">
        <v>58000262.100000001</v>
      </c>
      <c r="I271">
        <v>-23395703</v>
      </c>
      <c r="J271" s="156">
        <v>29385446</v>
      </c>
      <c r="K271" s="168">
        <v>72480580</v>
      </c>
      <c r="L271">
        <v>3.5900000000000001E-2</v>
      </c>
      <c r="M271">
        <v>5.3999999999999999E-2</v>
      </c>
      <c r="N271">
        <v>0.16</v>
      </c>
      <c r="O271">
        <v>5995.99</v>
      </c>
      <c r="P271">
        <v>14104.9</v>
      </c>
      <c r="Q271">
        <v>0.83</v>
      </c>
      <c r="R271">
        <v>0.81</v>
      </c>
      <c r="S271">
        <v>85.7</v>
      </c>
      <c r="T271">
        <v>4.4000000000000004</v>
      </c>
      <c r="U271">
        <v>0.6</v>
      </c>
      <c r="V271">
        <v>7.6</v>
      </c>
      <c r="W271">
        <v>358.7</v>
      </c>
      <c r="X271">
        <v>0.04</v>
      </c>
      <c r="Y271">
        <v>86</v>
      </c>
      <c r="Z271">
        <v>18.3</v>
      </c>
      <c r="AA271">
        <v>104.3</v>
      </c>
      <c r="AB271">
        <v>107.9</v>
      </c>
      <c r="AC271">
        <v>6.4</v>
      </c>
      <c r="AD271">
        <v>0.87</v>
      </c>
      <c r="AE271">
        <v>8.9</v>
      </c>
      <c r="AF271">
        <v>426.9</v>
      </c>
      <c r="AG271">
        <v>0.05</v>
      </c>
      <c r="AH271">
        <v>108.4</v>
      </c>
      <c r="AI271">
        <v>21.6</v>
      </c>
      <c r="AJ271">
        <v>130</v>
      </c>
      <c r="AK271">
        <v>337.8</v>
      </c>
      <c r="AL271">
        <v>21.7</v>
      </c>
      <c r="AM271">
        <v>3.08</v>
      </c>
      <c r="AN271">
        <v>27</v>
      </c>
      <c r="AO271">
        <v>1210.5</v>
      </c>
      <c r="AP271">
        <v>0.21</v>
      </c>
      <c r="AQ271">
        <v>339.3</v>
      </c>
      <c r="AR271">
        <v>63.1</v>
      </c>
      <c r="AS271">
        <v>402.4</v>
      </c>
      <c r="AT271">
        <v>595.1</v>
      </c>
      <c r="AU271">
        <v>47.7</v>
      </c>
      <c r="AV271">
        <v>6.9</v>
      </c>
      <c r="AW271">
        <v>39.1</v>
      </c>
      <c r="AX271">
        <v>1827</v>
      </c>
      <c r="AY271">
        <v>0.38</v>
      </c>
      <c r="AZ271">
        <v>598.4</v>
      </c>
      <c r="BA271">
        <v>93.7</v>
      </c>
      <c r="BB271">
        <v>692.1</v>
      </c>
      <c r="BC271">
        <v>8878850.3000000007</v>
      </c>
      <c r="BD271">
        <v>458.5</v>
      </c>
      <c r="BE271">
        <v>61.7</v>
      </c>
      <c r="BF271">
        <v>785899.8</v>
      </c>
      <c r="BG271">
        <v>37157.599999999999</v>
      </c>
      <c r="BH271">
        <v>4.0999999999999996</v>
      </c>
      <c r="BI271">
        <v>8909370.6999999993</v>
      </c>
      <c r="BJ271">
        <v>1894311</v>
      </c>
      <c r="BK271">
        <v>10803681.699999999</v>
      </c>
      <c r="BL271">
        <v>0</v>
      </c>
      <c r="BM271">
        <v>21.21</v>
      </c>
      <c r="BN271">
        <v>1.31</v>
      </c>
      <c r="BO271">
        <v>0</v>
      </c>
      <c r="BP271">
        <v>22.52</v>
      </c>
      <c r="BQ271">
        <v>22.67</v>
      </c>
      <c r="BR271">
        <v>1.43</v>
      </c>
      <c r="BS271">
        <v>0</v>
      </c>
      <c r="BT271">
        <v>24.1</v>
      </c>
      <c r="BU271">
        <v>104940060</v>
      </c>
      <c r="BV271">
        <v>84959620</v>
      </c>
      <c r="BW271">
        <v>9346.2999999999993</v>
      </c>
      <c r="BX271">
        <v>19338.7</v>
      </c>
      <c r="BY271">
        <v>0</v>
      </c>
      <c r="BZ271">
        <v>0</v>
      </c>
      <c r="CA271">
        <v>2772219.5</v>
      </c>
      <c r="CB271">
        <v>0</v>
      </c>
      <c r="CC271">
        <v>0</v>
      </c>
      <c r="CD271">
        <v>162678.39999999999</v>
      </c>
      <c r="CE271">
        <v>14840718</v>
      </c>
      <c r="CF271">
        <v>0</v>
      </c>
      <c r="CG271">
        <v>80046.5</v>
      </c>
      <c r="CH271">
        <v>0</v>
      </c>
      <c r="CI271">
        <v>1883843.2</v>
      </c>
      <c r="CJ271">
        <v>0</v>
      </c>
      <c r="CK271">
        <v>20426.599999999999</v>
      </c>
      <c r="CL271">
        <v>354511.3</v>
      </c>
      <c r="CM271">
        <v>0</v>
      </c>
      <c r="CN271">
        <v>16623126</v>
      </c>
      <c r="CO271">
        <v>68173810</v>
      </c>
      <c r="CP271">
        <v>0</v>
      </c>
      <c r="CQ271">
        <v>10</v>
      </c>
      <c r="CR271">
        <v>5.6</v>
      </c>
      <c r="CS271">
        <v>0</v>
      </c>
      <c r="CT271">
        <v>3255</v>
      </c>
      <c r="CU271">
        <v>0</v>
      </c>
      <c r="CV271">
        <v>0</v>
      </c>
      <c r="CW271">
        <v>110.5</v>
      </c>
      <c r="CX271">
        <v>7334.8</v>
      </c>
      <c r="CY271">
        <v>0</v>
      </c>
      <c r="CZ271">
        <v>1093.7</v>
      </c>
      <c r="DA271">
        <v>0</v>
      </c>
      <c r="DB271">
        <v>849.8</v>
      </c>
      <c r="DC271">
        <v>0</v>
      </c>
      <c r="DD271">
        <v>434</v>
      </c>
      <c r="DE271">
        <v>258</v>
      </c>
      <c r="DF271">
        <v>0</v>
      </c>
      <c r="DG271">
        <v>6787.7</v>
      </c>
      <c r="DH271">
        <v>0</v>
      </c>
      <c r="DI271">
        <v>18336</v>
      </c>
      <c r="DJ271">
        <v>20</v>
      </c>
      <c r="DK271">
        <v>2580</v>
      </c>
      <c r="DL271">
        <v>0</v>
      </c>
      <c r="DM271">
        <v>0</v>
      </c>
      <c r="DN271">
        <v>0</v>
      </c>
      <c r="DO271">
        <v>0</v>
      </c>
      <c r="DP271">
        <v>0</v>
      </c>
      <c r="DQ271">
        <v>0</v>
      </c>
    </row>
    <row r="272" spans="1:121" hidden="1">
      <c r="A272" t="s">
        <v>570</v>
      </c>
      <c r="B272">
        <v>2026</v>
      </c>
      <c r="C272">
        <v>61456000</v>
      </c>
      <c r="D272">
        <v>262877</v>
      </c>
      <c r="E272">
        <v>442576.1</v>
      </c>
      <c r="F272">
        <v>1023317.3</v>
      </c>
      <c r="G272">
        <v>63184770.700000003</v>
      </c>
      <c r="H272">
        <v>59246336.600000001</v>
      </c>
      <c r="I272">
        <v>-31638754.5</v>
      </c>
      <c r="J272" s="156">
        <v>28412122</v>
      </c>
      <c r="K272" s="168">
        <v>75865040</v>
      </c>
      <c r="L272">
        <v>3.5900000000000001E-2</v>
      </c>
      <c r="M272">
        <v>5.3999999999999999E-2</v>
      </c>
      <c r="N272">
        <v>0.16</v>
      </c>
      <c r="O272">
        <v>41277.379999999997</v>
      </c>
      <c r="P272">
        <v>14417.6</v>
      </c>
      <c r="Q272">
        <v>0.88</v>
      </c>
      <c r="R272">
        <v>0.85</v>
      </c>
      <c r="S272">
        <v>60.1</v>
      </c>
      <c r="T272">
        <v>2.8</v>
      </c>
      <c r="U272">
        <v>0.38</v>
      </c>
      <c r="V272">
        <v>5.6</v>
      </c>
      <c r="W272">
        <v>260.2</v>
      </c>
      <c r="X272">
        <v>0.03</v>
      </c>
      <c r="Y272">
        <v>60.3</v>
      </c>
      <c r="Z272">
        <v>13.3</v>
      </c>
      <c r="AA272">
        <v>73.7</v>
      </c>
      <c r="AB272">
        <v>79.3</v>
      </c>
      <c r="AC272">
        <v>4.4000000000000004</v>
      </c>
      <c r="AD272">
        <v>0.6</v>
      </c>
      <c r="AE272">
        <v>6.8</v>
      </c>
      <c r="AF272">
        <v>322.10000000000002</v>
      </c>
      <c r="AG272">
        <v>0.04</v>
      </c>
      <c r="AH272">
        <v>79.599999999999994</v>
      </c>
      <c r="AI272">
        <v>16.399999999999999</v>
      </c>
      <c r="AJ272">
        <v>96</v>
      </c>
      <c r="AK272">
        <v>233.5</v>
      </c>
      <c r="AL272">
        <v>12.3</v>
      </c>
      <c r="AM272">
        <v>1.7</v>
      </c>
      <c r="AN272">
        <v>21</v>
      </c>
      <c r="AO272">
        <v>932.2</v>
      </c>
      <c r="AP272">
        <v>0.14000000000000001</v>
      </c>
      <c r="AQ272">
        <v>234.3</v>
      </c>
      <c r="AR272">
        <v>48.8</v>
      </c>
      <c r="AS272">
        <v>283.2</v>
      </c>
      <c r="AT272">
        <v>502.8</v>
      </c>
      <c r="AU272">
        <v>40</v>
      </c>
      <c r="AV272">
        <v>5.75</v>
      </c>
      <c r="AW272">
        <v>32.9</v>
      </c>
      <c r="AX272">
        <v>1588.4</v>
      </c>
      <c r="AY272">
        <v>0.3</v>
      </c>
      <c r="AZ272">
        <v>505.6</v>
      </c>
      <c r="BA272">
        <v>80.3</v>
      </c>
      <c r="BB272">
        <v>585.79999999999995</v>
      </c>
      <c r="BC272">
        <v>6595857.9000000004</v>
      </c>
      <c r="BD272">
        <v>311.7</v>
      </c>
      <c r="BE272">
        <v>41.4</v>
      </c>
      <c r="BF272">
        <v>609980.30000000005</v>
      </c>
      <c r="BG272">
        <v>28530.9</v>
      </c>
      <c r="BH272">
        <v>3</v>
      </c>
      <c r="BI272">
        <v>6616444.2999999998</v>
      </c>
      <c r="BJ272">
        <v>1461024.2</v>
      </c>
      <c r="BK272">
        <v>8077468.5</v>
      </c>
      <c r="BL272">
        <v>0</v>
      </c>
      <c r="BM272">
        <v>17.7</v>
      </c>
      <c r="BN272">
        <v>8.49</v>
      </c>
      <c r="BO272">
        <v>0</v>
      </c>
      <c r="BP272">
        <v>26.19</v>
      </c>
      <c r="BQ272">
        <v>18.98</v>
      </c>
      <c r="BR272">
        <v>9.33</v>
      </c>
      <c r="BS272">
        <v>0</v>
      </c>
      <c r="BT272">
        <v>28.31</v>
      </c>
      <c r="BU272">
        <v>110943060</v>
      </c>
      <c r="BV272">
        <v>94823530</v>
      </c>
      <c r="BW272">
        <v>221992.7</v>
      </c>
      <c r="BX272">
        <v>16695</v>
      </c>
      <c r="BY272">
        <v>0</v>
      </c>
      <c r="BZ272">
        <v>0</v>
      </c>
      <c r="CA272">
        <v>1778427.2</v>
      </c>
      <c r="CB272">
        <v>0</v>
      </c>
      <c r="CC272">
        <v>0</v>
      </c>
      <c r="CD272">
        <v>360964.9</v>
      </c>
      <c r="CE272">
        <v>11882096</v>
      </c>
      <c r="CF272">
        <v>0</v>
      </c>
      <c r="CG272">
        <v>61867</v>
      </c>
      <c r="CH272">
        <v>0</v>
      </c>
      <c r="CI272">
        <v>1787030.8</v>
      </c>
      <c r="CJ272">
        <v>0</v>
      </c>
      <c r="CK272">
        <v>10879.6</v>
      </c>
      <c r="CL272">
        <v>360530.4</v>
      </c>
      <c r="CM272">
        <v>0</v>
      </c>
      <c r="CN272">
        <v>16412614</v>
      </c>
      <c r="CO272">
        <v>78049944</v>
      </c>
      <c r="CP272">
        <v>0</v>
      </c>
      <c r="CQ272">
        <v>176.2</v>
      </c>
      <c r="CR272">
        <v>5.6</v>
      </c>
      <c r="CS272">
        <v>0</v>
      </c>
      <c r="CT272">
        <v>2786</v>
      </c>
      <c r="CU272">
        <v>0</v>
      </c>
      <c r="CV272">
        <v>0</v>
      </c>
      <c r="CW272">
        <v>244.5</v>
      </c>
      <c r="CX272">
        <v>7334.8</v>
      </c>
      <c r="CY272">
        <v>0</v>
      </c>
      <c r="CZ272">
        <v>1093.7</v>
      </c>
      <c r="DA272">
        <v>0</v>
      </c>
      <c r="DB272">
        <v>849.8</v>
      </c>
      <c r="DC272">
        <v>0</v>
      </c>
      <c r="DD272">
        <v>434</v>
      </c>
      <c r="DE272">
        <v>258</v>
      </c>
      <c r="DF272">
        <v>0</v>
      </c>
      <c r="DG272">
        <v>6939.4</v>
      </c>
      <c r="DH272">
        <v>0</v>
      </c>
      <c r="DI272">
        <v>22597.8</v>
      </c>
      <c r="DJ272">
        <v>509.5</v>
      </c>
      <c r="DK272">
        <v>2580</v>
      </c>
      <c r="DL272">
        <v>0</v>
      </c>
      <c r="DM272">
        <v>0</v>
      </c>
      <c r="DN272">
        <v>0</v>
      </c>
      <c r="DO272">
        <v>0</v>
      </c>
      <c r="DP272">
        <v>0</v>
      </c>
      <c r="DQ272">
        <v>0</v>
      </c>
    </row>
    <row r="273" spans="1:121" hidden="1">
      <c r="A273" t="s">
        <v>570</v>
      </c>
      <c r="B273">
        <v>2028</v>
      </c>
      <c r="C273">
        <v>62990856</v>
      </c>
      <c r="D273">
        <v>557508.4</v>
      </c>
      <c r="E273">
        <v>404667.2</v>
      </c>
      <c r="F273">
        <v>1459408.5</v>
      </c>
      <c r="G273">
        <v>65412438.399999999</v>
      </c>
      <c r="H273">
        <v>60726021</v>
      </c>
      <c r="I273">
        <v>-53553144.100000001</v>
      </c>
      <c r="J273" s="156">
        <v>33649904</v>
      </c>
      <c r="K273" s="168">
        <v>99022310</v>
      </c>
      <c r="L273">
        <v>3.5900000000000001E-2</v>
      </c>
      <c r="M273">
        <v>5.3999999999999999E-2</v>
      </c>
      <c r="N273">
        <v>0.16</v>
      </c>
      <c r="O273">
        <v>54739.87</v>
      </c>
      <c r="P273">
        <v>15521.4</v>
      </c>
      <c r="Q273">
        <v>0.93</v>
      </c>
      <c r="R273">
        <v>0.9</v>
      </c>
      <c r="S273">
        <v>34.700000000000003</v>
      </c>
      <c r="T273">
        <v>1.5</v>
      </c>
      <c r="U273">
        <v>0.19</v>
      </c>
      <c r="V273">
        <v>3.4</v>
      </c>
      <c r="W273">
        <v>155.19999999999999</v>
      </c>
      <c r="X273">
        <v>0.02</v>
      </c>
      <c r="Y273">
        <v>34.799999999999997</v>
      </c>
      <c r="Z273">
        <v>8</v>
      </c>
      <c r="AA273">
        <v>42.8</v>
      </c>
      <c r="AB273">
        <v>50.6</v>
      </c>
      <c r="AC273">
        <v>2.6</v>
      </c>
      <c r="AD273">
        <v>0.35</v>
      </c>
      <c r="AE273">
        <v>4.5999999999999996</v>
      </c>
      <c r="AF273">
        <v>212.9</v>
      </c>
      <c r="AG273">
        <v>0.02</v>
      </c>
      <c r="AH273">
        <v>50.8</v>
      </c>
      <c r="AI273">
        <v>10.9</v>
      </c>
      <c r="AJ273">
        <v>61.7</v>
      </c>
      <c r="AK273">
        <v>143.9</v>
      </c>
      <c r="AL273">
        <v>5</v>
      </c>
      <c r="AM273">
        <v>0.63</v>
      </c>
      <c r="AN273">
        <v>15.1</v>
      </c>
      <c r="AO273">
        <v>671.6</v>
      </c>
      <c r="AP273">
        <v>7.0000000000000007E-2</v>
      </c>
      <c r="AQ273">
        <v>144.19999999999999</v>
      </c>
      <c r="AR273">
        <v>35.1</v>
      </c>
      <c r="AS273">
        <v>179.4</v>
      </c>
      <c r="AT273">
        <v>406.5</v>
      </c>
      <c r="AU273">
        <v>30.2</v>
      </c>
      <c r="AV273">
        <v>4.3</v>
      </c>
      <c r="AW273">
        <v>28.8</v>
      </c>
      <c r="AX273">
        <v>1355.4</v>
      </c>
      <c r="AY273">
        <v>0.24</v>
      </c>
      <c r="AZ273">
        <v>408.5</v>
      </c>
      <c r="BA273">
        <v>69.2</v>
      </c>
      <c r="BB273">
        <v>477.8</v>
      </c>
      <c r="BC273">
        <v>4481619.9000000004</v>
      </c>
      <c r="BD273">
        <v>191.2</v>
      </c>
      <c r="BE273">
        <v>24.9</v>
      </c>
      <c r="BF273">
        <v>433202.8</v>
      </c>
      <c r="BG273">
        <v>20041.3</v>
      </c>
      <c r="BH273">
        <v>2</v>
      </c>
      <c r="BI273">
        <v>4494122.9000000004</v>
      </c>
      <c r="BJ273">
        <v>1030986.7</v>
      </c>
      <c r="BK273">
        <v>5525109.7000000002</v>
      </c>
      <c r="BL273">
        <v>0</v>
      </c>
      <c r="BM273">
        <v>14.35</v>
      </c>
      <c r="BN273">
        <v>9.09</v>
      </c>
      <c r="BO273">
        <v>0</v>
      </c>
      <c r="BP273">
        <v>23.45</v>
      </c>
      <c r="BQ273">
        <v>15.45</v>
      </c>
      <c r="BR273">
        <v>9.99</v>
      </c>
      <c r="BS273">
        <v>0</v>
      </c>
      <c r="BT273">
        <v>25.44</v>
      </c>
      <c r="BU273">
        <v>131254060</v>
      </c>
      <c r="BV273">
        <v>118965580</v>
      </c>
      <c r="BW273">
        <v>468187.4</v>
      </c>
      <c r="BX273">
        <v>15133.3</v>
      </c>
      <c r="BY273">
        <v>0</v>
      </c>
      <c r="BZ273">
        <v>0</v>
      </c>
      <c r="CA273">
        <v>1023314.9</v>
      </c>
      <c r="CB273">
        <v>0</v>
      </c>
      <c r="CC273">
        <v>0</v>
      </c>
      <c r="CD273">
        <v>699318.9</v>
      </c>
      <c r="CE273">
        <v>8677978</v>
      </c>
      <c r="CF273">
        <v>0</v>
      </c>
      <c r="CG273">
        <v>32223</v>
      </c>
      <c r="CH273">
        <v>0</v>
      </c>
      <c r="CI273">
        <v>1746450.2</v>
      </c>
      <c r="CJ273">
        <v>0</v>
      </c>
      <c r="CK273">
        <v>6379.7</v>
      </c>
      <c r="CL273">
        <v>318812.40000000002</v>
      </c>
      <c r="CM273">
        <v>0</v>
      </c>
      <c r="CN273">
        <v>16112938</v>
      </c>
      <c r="CO273">
        <v>102153330</v>
      </c>
      <c r="CP273">
        <v>0</v>
      </c>
      <c r="CQ273">
        <v>346.7</v>
      </c>
      <c r="CR273">
        <v>5.6</v>
      </c>
      <c r="CS273">
        <v>0</v>
      </c>
      <c r="CT273">
        <v>2786</v>
      </c>
      <c r="CU273">
        <v>0</v>
      </c>
      <c r="CV273">
        <v>0</v>
      </c>
      <c r="CW273">
        <v>475.4</v>
      </c>
      <c r="CX273">
        <v>7178.8</v>
      </c>
      <c r="CY273">
        <v>0</v>
      </c>
      <c r="CZ273">
        <v>1093.7</v>
      </c>
      <c r="DA273">
        <v>0</v>
      </c>
      <c r="DB273">
        <v>861.8</v>
      </c>
      <c r="DC273">
        <v>0</v>
      </c>
      <c r="DD273">
        <v>434</v>
      </c>
      <c r="DE273">
        <v>258</v>
      </c>
      <c r="DF273">
        <v>0</v>
      </c>
      <c r="DG273">
        <v>7060.6</v>
      </c>
      <c r="DH273">
        <v>0</v>
      </c>
      <c r="DI273">
        <v>30532.1</v>
      </c>
      <c r="DJ273">
        <v>1197.4000000000001</v>
      </c>
      <c r="DK273">
        <v>2580</v>
      </c>
      <c r="DL273">
        <v>0</v>
      </c>
      <c r="DM273">
        <v>0</v>
      </c>
      <c r="DN273">
        <v>0</v>
      </c>
      <c r="DO273">
        <v>0</v>
      </c>
      <c r="DP273">
        <v>0</v>
      </c>
      <c r="DQ273">
        <v>0</v>
      </c>
    </row>
    <row r="274" spans="1:121" hidden="1">
      <c r="A274" t="s">
        <v>570</v>
      </c>
      <c r="B274">
        <v>2030</v>
      </c>
      <c r="C274">
        <v>64747924</v>
      </c>
      <c r="D274">
        <v>804863.1</v>
      </c>
      <c r="E274">
        <v>395763.8</v>
      </c>
      <c r="F274">
        <v>1648665</v>
      </c>
      <c r="G274">
        <v>67597217.200000003</v>
      </c>
      <c r="H274">
        <v>62419943.899999999</v>
      </c>
      <c r="I274">
        <v>-57653236.700000003</v>
      </c>
      <c r="J274" s="156">
        <v>39476388</v>
      </c>
      <c r="K274" s="168">
        <v>105922490</v>
      </c>
      <c r="L274">
        <v>3.5900000000000001E-2</v>
      </c>
      <c r="M274">
        <v>5.3999999999999999E-2</v>
      </c>
      <c r="N274">
        <v>0.16</v>
      </c>
      <c r="O274">
        <v>60277.02</v>
      </c>
      <c r="P274">
        <v>16047.1</v>
      </c>
      <c r="Q274">
        <v>0.95</v>
      </c>
      <c r="R274">
        <v>0.93</v>
      </c>
      <c r="S274">
        <v>23.6</v>
      </c>
      <c r="T274">
        <v>1.1000000000000001</v>
      </c>
      <c r="U274">
        <v>0.15</v>
      </c>
      <c r="V274">
        <v>2.2000000000000002</v>
      </c>
      <c r="W274">
        <v>101.3</v>
      </c>
      <c r="X274">
        <v>0.01</v>
      </c>
      <c r="Y274">
        <v>23.6</v>
      </c>
      <c r="Z274">
        <v>5.2</v>
      </c>
      <c r="AA274">
        <v>28.8</v>
      </c>
      <c r="AB274">
        <v>37.200000000000003</v>
      </c>
      <c r="AC274">
        <v>2.2999999999999998</v>
      </c>
      <c r="AD274">
        <v>0.31</v>
      </c>
      <c r="AE274">
        <v>3.1</v>
      </c>
      <c r="AF274">
        <v>145.6</v>
      </c>
      <c r="AG274">
        <v>0.02</v>
      </c>
      <c r="AH274">
        <v>37.4</v>
      </c>
      <c r="AI274">
        <v>7.4</v>
      </c>
      <c r="AJ274">
        <v>44.8</v>
      </c>
      <c r="AK274">
        <v>99.1</v>
      </c>
      <c r="AL274">
        <v>3.4</v>
      </c>
      <c r="AM274">
        <v>0.43</v>
      </c>
      <c r="AN274">
        <v>10.5</v>
      </c>
      <c r="AO274">
        <v>462.2</v>
      </c>
      <c r="AP274">
        <v>0.05</v>
      </c>
      <c r="AQ274">
        <v>99.3</v>
      </c>
      <c r="AR274">
        <v>24.2</v>
      </c>
      <c r="AS274">
        <v>123.5</v>
      </c>
      <c r="AT274">
        <v>370</v>
      </c>
      <c r="AU274">
        <v>28.2</v>
      </c>
      <c r="AV274">
        <v>4.0199999999999996</v>
      </c>
      <c r="AW274">
        <v>25.4</v>
      </c>
      <c r="AX274">
        <v>1225.4000000000001</v>
      </c>
      <c r="AY274">
        <v>0.21</v>
      </c>
      <c r="AZ274">
        <v>372</v>
      </c>
      <c r="BA274">
        <v>61.9</v>
      </c>
      <c r="BB274">
        <v>433.9</v>
      </c>
      <c r="BC274">
        <v>3115853.5</v>
      </c>
      <c r="BD274">
        <v>150.69999999999999</v>
      </c>
      <c r="BE274">
        <v>20.100000000000001</v>
      </c>
      <c r="BF274">
        <v>285102.59999999998</v>
      </c>
      <c r="BG274">
        <v>13376.7</v>
      </c>
      <c r="BH274">
        <v>1.4</v>
      </c>
      <c r="BI274">
        <v>3125821.8</v>
      </c>
      <c r="BJ274">
        <v>684116</v>
      </c>
      <c r="BK274">
        <v>3809937.8</v>
      </c>
      <c r="BL274">
        <v>0</v>
      </c>
      <c r="BM274">
        <v>13.27</v>
      </c>
      <c r="BN274">
        <v>9.91</v>
      </c>
      <c r="BO274">
        <v>0</v>
      </c>
      <c r="BP274">
        <v>23.18</v>
      </c>
      <c r="BQ274">
        <v>14.3</v>
      </c>
      <c r="BR274">
        <v>10.92</v>
      </c>
      <c r="BS274">
        <v>0</v>
      </c>
      <c r="BT274">
        <v>25.21</v>
      </c>
      <c r="BU274">
        <v>134509920</v>
      </c>
      <c r="BV274">
        <v>125250456</v>
      </c>
      <c r="BW274">
        <v>683598.8</v>
      </c>
      <c r="BX274">
        <v>14077</v>
      </c>
      <c r="BY274">
        <v>0</v>
      </c>
      <c r="BZ274">
        <v>0</v>
      </c>
      <c r="CA274">
        <v>880622.6</v>
      </c>
      <c r="CB274">
        <v>0</v>
      </c>
      <c r="CC274">
        <v>0</v>
      </c>
      <c r="CD274">
        <v>1199154.8999999999</v>
      </c>
      <c r="CE274">
        <v>5634872.5</v>
      </c>
      <c r="CF274">
        <v>0</v>
      </c>
      <c r="CG274">
        <v>17255.2</v>
      </c>
      <c r="CH274">
        <v>0</v>
      </c>
      <c r="CI274">
        <v>1709366.4</v>
      </c>
      <c r="CJ274">
        <v>0</v>
      </c>
      <c r="CK274">
        <v>2543.1</v>
      </c>
      <c r="CL274">
        <v>317124.7</v>
      </c>
      <c r="CM274">
        <v>0</v>
      </c>
      <c r="CN274">
        <v>15422058</v>
      </c>
      <c r="CO274">
        <v>108629230</v>
      </c>
      <c r="CP274">
        <v>0</v>
      </c>
      <c r="CQ274">
        <v>476.9</v>
      </c>
      <c r="CR274">
        <v>5.6</v>
      </c>
      <c r="CS274">
        <v>0</v>
      </c>
      <c r="CT274">
        <v>2786</v>
      </c>
      <c r="CU274">
        <v>0</v>
      </c>
      <c r="CV274">
        <v>0</v>
      </c>
      <c r="CW274">
        <v>819.8</v>
      </c>
      <c r="CX274">
        <v>6910</v>
      </c>
      <c r="CY274">
        <v>0</v>
      </c>
      <c r="CZ274">
        <v>1093.7</v>
      </c>
      <c r="DA274">
        <v>0</v>
      </c>
      <c r="DB274">
        <v>861.8</v>
      </c>
      <c r="DC274">
        <v>0</v>
      </c>
      <c r="DD274">
        <v>434</v>
      </c>
      <c r="DE274">
        <v>258</v>
      </c>
      <c r="DF274">
        <v>0</v>
      </c>
      <c r="DG274">
        <v>7060.6</v>
      </c>
      <c r="DH274">
        <v>0</v>
      </c>
      <c r="DI274">
        <v>32704.5</v>
      </c>
      <c r="DJ274">
        <v>1806.7</v>
      </c>
      <c r="DK274">
        <v>2580</v>
      </c>
      <c r="DL274">
        <v>0</v>
      </c>
      <c r="DM274">
        <v>0</v>
      </c>
      <c r="DN274">
        <v>0</v>
      </c>
      <c r="DO274">
        <v>0</v>
      </c>
      <c r="DP274">
        <v>0</v>
      </c>
      <c r="DQ274">
        <v>0</v>
      </c>
    </row>
    <row r="275" spans="1:121" hidden="1">
      <c r="A275" t="s">
        <v>570</v>
      </c>
      <c r="B275">
        <v>2035</v>
      </c>
      <c r="C275">
        <v>69232770</v>
      </c>
      <c r="D275">
        <v>1345552.5</v>
      </c>
      <c r="E275">
        <v>392547.3</v>
      </c>
      <c r="F275">
        <v>1833076.5</v>
      </c>
      <c r="G275">
        <v>72803946.799999997</v>
      </c>
      <c r="H275">
        <v>66743632.200000003</v>
      </c>
      <c r="I275">
        <v>-63800049.600000001</v>
      </c>
      <c r="J275" s="156">
        <v>44557576</v>
      </c>
      <c r="K275" s="168">
        <v>115666700</v>
      </c>
      <c r="L275">
        <v>3.5900000000000001E-2</v>
      </c>
      <c r="M275">
        <v>5.3900000000000003E-2</v>
      </c>
      <c r="N275">
        <v>0.16</v>
      </c>
      <c r="O275">
        <v>84940.87</v>
      </c>
      <c r="P275">
        <v>17445.400000000001</v>
      </c>
      <c r="Q275">
        <v>0.97</v>
      </c>
      <c r="R275">
        <v>0.95</v>
      </c>
      <c r="S275">
        <v>16.2</v>
      </c>
      <c r="T275">
        <v>0.9</v>
      </c>
      <c r="U275">
        <v>0.12</v>
      </c>
      <c r="V275">
        <v>1.4</v>
      </c>
      <c r="W275">
        <v>67</v>
      </c>
      <c r="X275">
        <v>0.01</v>
      </c>
      <c r="Y275">
        <v>16.3</v>
      </c>
      <c r="Z275">
        <v>3.4</v>
      </c>
      <c r="AA275">
        <v>19.7</v>
      </c>
      <c r="AB275">
        <v>27.2</v>
      </c>
      <c r="AC275">
        <v>1.9</v>
      </c>
      <c r="AD275">
        <v>0.26</v>
      </c>
      <c r="AE275">
        <v>2.1</v>
      </c>
      <c r="AF275">
        <v>100</v>
      </c>
      <c r="AG275">
        <v>0.01</v>
      </c>
      <c r="AH275">
        <v>27.3</v>
      </c>
      <c r="AI275">
        <v>5.0999999999999996</v>
      </c>
      <c r="AJ275">
        <v>32.4</v>
      </c>
      <c r="AK275">
        <v>124.5</v>
      </c>
      <c r="AL275">
        <v>5.7</v>
      </c>
      <c r="AM275">
        <v>0.76</v>
      </c>
      <c r="AN275">
        <v>11.8</v>
      </c>
      <c r="AO275">
        <v>537.70000000000005</v>
      </c>
      <c r="AP275">
        <v>0.06</v>
      </c>
      <c r="AQ275">
        <v>124.9</v>
      </c>
      <c r="AR275">
        <v>27.8</v>
      </c>
      <c r="AS275">
        <v>152.69999999999999</v>
      </c>
      <c r="AT275">
        <v>337.8</v>
      </c>
      <c r="AU275">
        <v>25.4</v>
      </c>
      <c r="AV275">
        <v>3.62</v>
      </c>
      <c r="AW275">
        <v>23.5</v>
      </c>
      <c r="AX275">
        <v>1129.7</v>
      </c>
      <c r="AY275">
        <v>0.19</v>
      </c>
      <c r="AZ275">
        <v>339.6</v>
      </c>
      <c r="BA275">
        <v>57.2</v>
      </c>
      <c r="BB275">
        <v>396.8</v>
      </c>
      <c r="BC275">
        <v>2285440.4</v>
      </c>
      <c r="BD275">
        <v>122.3</v>
      </c>
      <c r="BE275">
        <v>16.5</v>
      </c>
      <c r="BF275">
        <v>198409.2</v>
      </c>
      <c r="BG275">
        <v>9439.2999999999993</v>
      </c>
      <c r="BH275">
        <v>1</v>
      </c>
      <c r="BI275">
        <v>2293603</v>
      </c>
      <c r="BJ275">
        <v>479987.20000000001</v>
      </c>
      <c r="BK275">
        <v>2773590.2</v>
      </c>
      <c r="BL275">
        <v>0</v>
      </c>
      <c r="BM275">
        <v>12.12</v>
      </c>
      <c r="BN275">
        <v>13.99</v>
      </c>
      <c r="BO275">
        <v>0</v>
      </c>
      <c r="BP275">
        <v>26.11</v>
      </c>
      <c r="BQ275">
        <v>13.08</v>
      </c>
      <c r="BR275">
        <v>15.51</v>
      </c>
      <c r="BS275">
        <v>0</v>
      </c>
      <c r="BT275">
        <v>28.59</v>
      </c>
      <c r="BU275">
        <v>144413820</v>
      </c>
      <c r="BV275">
        <v>136604000</v>
      </c>
      <c r="BW275">
        <v>1142992.3999999999</v>
      </c>
      <c r="BX275">
        <v>13172.1</v>
      </c>
      <c r="BY275">
        <v>0</v>
      </c>
      <c r="BZ275">
        <v>0</v>
      </c>
      <c r="CA275">
        <v>772309.5</v>
      </c>
      <c r="CB275">
        <v>0</v>
      </c>
      <c r="CC275">
        <v>0</v>
      </c>
      <c r="CD275">
        <v>2434344.2000000002</v>
      </c>
      <c r="CE275">
        <v>3901671.2</v>
      </c>
      <c r="CF275">
        <v>0</v>
      </c>
      <c r="CG275">
        <v>5202.3999999999996</v>
      </c>
      <c r="CH275">
        <v>0</v>
      </c>
      <c r="CI275">
        <v>1661986</v>
      </c>
      <c r="CJ275">
        <v>0</v>
      </c>
      <c r="CK275">
        <v>938.7</v>
      </c>
      <c r="CL275">
        <v>311558.40000000002</v>
      </c>
      <c r="CM275">
        <v>0</v>
      </c>
      <c r="CN275">
        <v>15369133</v>
      </c>
      <c r="CO275">
        <v>118800530</v>
      </c>
      <c r="CP275">
        <v>0</v>
      </c>
      <c r="CQ275">
        <v>707.6</v>
      </c>
      <c r="CR275">
        <v>5.6</v>
      </c>
      <c r="CS275">
        <v>0</v>
      </c>
      <c r="CT275">
        <v>2786</v>
      </c>
      <c r="CU275">
        <v>0</v>
      </c>
      <c r="CV275">
        <v>0</v>
      </c>
      <c r="CW275">
        <v>1756.8</v>
      </c>
      <c r="CX275">
        <v>6628</v>
      </c>
      <c r="CY275">
        <v>0</v>
      </c>
      <c r="CZ275">
        <v>1093.7</v>
      </c>
      <c r="DA275">
        <v>0</v>
      </c>
      <c r="DB275">
        <v>861.8</v>
      </c>
      <c r="DC275">
        <v>0</v>
      </c>
      <c r="DD275">
        <v>434</v>
      </c>
      <c r="DE275">
        <v>258</v>
      </c>
      <c r="DF275">
        <v>0</v>
      </c>
      <c r="DG275">
        <v>7406.9</v>
      </c>
      <c r="DH275">
        <v>0</v>
      </c>
      <c r="DI275">
        <v>36005.300000000003</v>
      </c>
      <c r="DJ275">
        <v>3280.4</v>
      </c>
      <c r="DK275">
        <v>2580</v>
      </c>
      <c r="DL275">
        <v>0</v>
      </c>
      <c r="DM275">
        <v>0</v>
      </c>
      <c r="DN275">
        <v>0</v>
      </c>
      <c r="DO275">
        <v>0</v>
      </c>
      <c r="DP275">
        <v>0</v>
      </c>
      <c r="DQ275">
        <v>0</v>
      </c>
    </row>
    <row r="276" spans="1:121" hidden="1">
      <c r="A276" t="s">
        <v>570</v>
      </c>
      <c r="B276">
        <v>2040</v>
      </c>
      <c r="C276">
        <v>74400830</v>
      </c>
      <c r="D276">
        <v>1882953.6</v>
      </c>
      <c r="E276">
        <v>401024.4</v>
      </c>
      <c r="F276">
        <v>2127773.7999999998</v>
      </c>
      <c r="G276">
        <v>78812583.5</v>
      </c>
      <c r="H276">
        <v>71725976</v>
      </c>
      <c r="I276">
        <v>-76022061.900000006</v>
      </c>
      <c r="J276" s="156">
        <v>49713044</v>
      </c>
      <c r="K276" s="168">
        <v>132300140</v>
      </c>
      <c r="L276">
        <v>3.5900000000000001E-2</v>
      </c>
      <c r="M276">
        <v>5.3900000000000003E-2</v>
      </c>
      <c r="N276">
        <v>0.16</v>
      </c>
      <c r="O276">
        <v>85811.26</v>
      </c>
      <c r="P276">
        <v>19030.8</v>
      </c>
      <c r="Q276">
        <v>0.98</v>
      </c>
      <c r="R276">
        <v>0.97</v>
      </c>
      <c r="S276">
        <v>10.7</v>
      </c>
      <c r="T276">
        <v>0.5</v>
      </c>
      <c r="U276">
        <v>7.0000000000000007E-2</v>
      </c>
      <c r="V276">
        <v>1</v>
      </c>
      <c r="W276">
        <v>45.5</v>
      </c>
      <c r="X276">
        <v>0</v>
      </c>
      <c r="Y276">
        <v>10.8</v>
      </c>
      <c r="Z276">
        <v>2.2999999999999998</v>
      </c>
      <c r="AA276">
        <v>13.1</v>
      </c>
      <c r="AB276">
        <v>18.3</v>
      </c>
      <c r="AC276">
        <v>1.2</v>
      </c>
      <c r="AD276">
        <v>0.17</v>
      </c>
      <c r="AE276">
        <v>1.4</v>
      </c>
      <c r="AF276">
        <v>68.400000000000006</v>
      </c>
      <c r="AG276">
        <v>0.01</v>
      </c>
      <c r="AH276">
        <v>18.399999999999999</v>
      </c>
      <c r="AI276">
        <v>3.5</v>
      </c>
      <c r="AJ276">
        <v>21.9</v>
      </c>
      <c r="AK276">
        <v>156.69999999999999</v>
      </c>
      <c r="AL276">
        <v>8.1</v>
      </c>
      <c r="AM276">
        <v>1.1000000000000001</v>
      </c>
      <c r="AN276">
        <v>14</v>
      </c>
      <c r="AO276">
        <v>652.70000000000005</v>
      </c>
      <c r="AP276">
        <v>0.08</v>
      </c>
      <c r="AQ276">
        <v>157.30000000000001</v>
      </c>
      <c r="AR276">
        <v>33.5</v>
      </c>
      <c r="AS276">
        <v>190.8</v>
      </c>
      <c r="AT276">
        <v>293.5</v>
      </c>
      <c r="AU276">
        <v>21.1</v>
      </c>
      <c r="AV276">
        <v>2.98</v>
      </c>
      <c r="AW276">
        <v>21.4</v>
      </c>
      <c r="AX276">
        <v>1020.3</v>
      </c>
      <c r="AY276">
        <v>0.17</v>
      </c>
      <c r="AZ276">
        <v>294.89999999999998</v>
      </c>
      <c r="BA276">
        <v>51.9</v>
      </c>
      <c r="BB276">
        <v>346.8</v>
      </c>
      <c r="BC276">
        <v>1694618.4</v>
      </c>
      <c r="BD276">
        <v>85.5</v>
      </c>
      <c r="BE276">
        <v>11.5</v>
      </c>
      <c r="BF276">
        <v>151904.20000000001</v>
      </c>
      <c r="BG276">
        <v>7162.8</v>
      </c>
      <c r="BH276">
        <v>0.8</v>
      </c>
      <c r="BI276">
        <v>1700296.7</v>
      </c>
      <c r="BJ276">
        <v>365567.5</v>
      </c>
      <c r="BK276">
        <v>2065864.2</v>
      </c>
      <c r="BL276">
        <v>0</v>
      </c>
      <c r="BM276">
        <v>10.72</v>
      </c>
      <c r="BN276">
        <v>13.78</v>
      </c>
      <c r="BO276">
        <v>0</v>
      </c>
      <c r="BP276">
        <v>24.5</v>
      </c>
      <c r="BQ276">
        <v>11.61</v>
      </c>
      <c r="BR276">
        <v>15.35</v>
      </c>
      <c r="BS276">
        <v>0</v>
      </c>
      <c r="BT276">
        <v>26.96</v>
      </c>
      <c r="BU276">
        <v>161960620</v>
      </c>
      <c r="BV276">
        <v>154834640</v>
      </c>
      <c r="BW276">
        <v>1604541.6</v>
      </c>
      <c r="BX276">
        <v>12138.5</v>
      </c>
      <c r="BY276">
        <v>0</v>
      </c>
      <c r="BZ276">
        <v>0</v>
      </c>
      <c r="CA276">
        <v>521957.6</v>
      </c>
      <c r="CB276">
        <v>0</v>
      </c>
      <c r="CC276">
        <v>0</v>
      </c>
      <c r="CD276">
        <v>3274211</v>
      </c>
      <c r="CE276">
        <v>3062420.5</v>
      </c>
      <c r="CF276">
        <v>0</v>
      </c>
      <c r="CG276">
        <v>2814.8</v>
      </c>
      <c r="CH276">
        <v>0</v>
      </c>
      <c r="CI276">
        <v>1597351.2</v>
      </c>
      <c r="CJ276">
        <v>0</v>
      </c>
      <c r="CK276">
        <v>1141.2</v>
      </c>
      <c r="CL276">
        <v>323617.59999999998</v>
      </c>
      <c r="CM276">
        <v>0</v>
      </c>
      <c r="CN276">
        <v>20467440</v>
      </c>
      <c r="CO276">
        <v>131092990</v>
      </c>
      <c r="CP276">
        <v>0</v>
      </c>
      <c r="CQ276">
        <v>943</v>
      </c>
      <c r="CR276">
        <v>5.6</v>
      </c>
      <c r="CS276">
        <v>0</v>
      </c>
      <c r="CT276">
        <v>2786</v>
      </c>
      <c r="CU276">
        <v>0</v>
      </c>
      <c r="CV276">
        <v>0</v>
      </c>
      <c r="CW276">
        <v>2393</v>
      </c>
      <c r="CX276">
        <v>6628</v>
      </c>
      <c r="CY276">
        <v>0</v>
      </c>
      <c r="CZ276">
        <v>1093.7</v>
      </c>
      <c r="DA276">
        <v>0</v>
      </c>
      <c r="DB276">
        <v>861.8</v>
      </c>
      <c r="DC276">
        <v>0</v>
      </c>
      <c r="DD276">
        <v>434</v>
      </c>
      <c r="DE276">
        <v>258</v>
      </c>
      <c r="DF276">
        <v>0</v>
      </c>
      <c r="DG276">
        <v>9969.2999999999993</v>
      </c>
      <c r="DH276">
        <v>0</v>
      </c>
      <c r="DI276">
        <v>40485</v>
      </c>
      <c r="DJ276">
        <v>4406.8999999999996</v>
      </c>
      <c r="DK276">
        <v>2580</v>
      </c>
      <c r="DL276">
        <v>0</v>
      </c>
      <c r="DM276">
        <v>0</v>
      </c>
      <c r="DN276">
        <v>0</v>
      </c>
      <c r="DO276">
        <v>0</v>
      </c>
      <c r="DP276">
        <v>0</v>
      </c>
      <c r="DQ276">
        <v>0</v>
      </c>
    </row>
    <row r="277" spans="1:121" hidden="1">
      <c r="A277" t="s">
        <v>570</v>
      </c>
      <c r="B277">
        <v>2045</v>
      </c>
      <c r="C277">
        <v>78887544</v>
      </c>
      <c r="D277">
        <v>3750156.8</v>
      </c>
      <c r="E277">
        <v>415913.5</v>
      </c>
      <c r="F277">
        <v>2083540.6</v>
      </c>
      <c r="G277">
        <v>85137155.599999994</v>
      </c>
      <c r="H277">
        <v>76051426.700000003</v>
      </c>
      <c r="I277">
        <v>-70138729</v>
      </c>
      <c r="J277" s="156">
        <v>50450092</v>
      </c>
      <c r="K277" s="168">
        <v>128955970</v>
      </c>
      <c r="L277">
        <v>3.5900000000000001E-2</v>
      </c>
      <c r="M277">
        <v>5.3900000000000003E-2</v>
      </c>
      <c r="N277">
        <v>0.16</v>
      </c>
      <c r="O277">
        <v>86341.61</v>
      </c>
      <c r="P277">
        <v>20300.5</v>
      </c>
      <c r="Q277">
        <v>0.98</v>
      </c>
      <c r="R277">
        <v>0.97</v>
      </c>
      <c r="S277">
        <v>10.6</v>
      </c>
      <c r="T277">
        <v>0.4</v>
      </c>
      <c r="U277">
        <v>0.06</v>
      </c>
      <c r="V277">
        <v>1</v>
      </c>
      <c r="W277">
        <v>47.8</v>
      </c>
      <c r="X277">
        <v>0</v>
      </c>
      <c r="Y277">
        <v>10.7</v>
      </c>
      <c r="Z277">
        <v>2.5</v>
      </c>
      <c r="AA277">
        <v>13.1</v>
      </c>
      <c r="AB277">
        <v>15.2</v>
      </c>
      <c r="AC277">
        <v>0.8</v>
      </c>
      <c r="AD277">
        <v>0.11</v>
      </c>
      <c r="AE277">
        <v>1.3</v>
      </c>
      <c r="AF277">
        <v>62.4</v>
      </c>
      <c r="AG277">
        <v>0.01</v>
      </c>
      <c r="AH277">
        <v>15.3</v>
      </c>
      <c r="AI277">
        <v>3.2</v>
      </c>
      <c r="AJ277">
        <v>18.5</v>
      </c>
      <c r="AK277">
        <v>169.8</v>
      </c>
      <c r="AL277">
        <v>8.3000000000000007</v>
      </c>
      <c r="AM277">
        <v>1.1100000000000001</v>
      </c>
      <c r="AN277">
        <v>16</v>
      </c>
      <c r="AO277">
        <v>725.3</v>
      </c>
      <c r="AP277">
        <v>0.09</v>
      </c>
      <c r="AQ277">
        <v>170.4</v>
      </c>
      <c r="AR277">
        <v>37.6</v>
      </c>
      <c r="AS277">
        <v>208</v>
      </c>
      <c r="AT277">
        <v>240.2</v>
      </c>
      <c r="AU277">
        <v>15.6</v>
      </c>
      <c r="AV277">
        <v>2.17</v>
      </c>
      <c r="AW277">
        <v>19</v>
      </c>
      <c r="AX277">
        <v>893.4</v>
      </c>
      <c r="AY277">
        <v>0.13</v>
      </c>
      <c r="AZ277">
        <v>241.3</v>
      </c>
      <c r="BA277">
        <v>45.6</v>
      </c>
      <c r="BB277">
        <v>286.89999999999998</v>
      </c>
      <c r="BC277">
        <v>1698430.4</v>
      </c>
      <c r="BD277">
        <v>71.8</v>
      </c>
      <c r="BE277">
        <v>9.3000000000000007</v>
      </c>
      <c r="BF277">
        <v>164782.5</v>
      </c>
      <c r="BG277">
        <v>7621.9</v>
      </c>
      <c r="BH277">
        <v>0.8</v>
      </c>
      <c r="BI277">
        <v>1703120.3</v>
      </c>
      <c r="BJ277">
        <v>392124.5</v>
      </c>
      <c r="BK277">
        <v>2095244.9</v>
      </c>
      <c r="BL277">
        <v>0</v>
      </c>
      <c r="BM277">
        <v>9.14</v>
      </c>
      <c r="BN277">
        <v>13.48</v>
      </c>
      <c r="BO277">
        <v>0</v>
      </c>
      <c r="BP277">
        <v>22.62</v>
      </c>
      <c r="BQ277">
        <v>10.029999999999999</v>
      </c>
      <c r="BR277">
        <v>15.28</v>
      </c>
      <c r="BS277">
        <v>0</v>
      </c>
      <c r="BT277">
        <v>25.31</v>
      </c>
      <c r="BU277">
        <v>164200060</v>
      </c>
      <c r="BV277">
        <v>155275890</v>
      </c>
      <c r="BW277">
        <v>3168938.8</v>
      </c>
      <c r="BX277">
        <v>10843.8</v>
      </c>
      <c r="BY277">
        <v>0</v>
      </c>
      <c r="BZ277">
        <v>0</v>
      </c>
      <c r="CA277">
        <v>394523.7</v>
      </c>
      <c r="CB277">
        <v>0</v>
      </c>
      <c r="CC277">
        <v>0</v>
      </c>
      <c r="CD277">
        <v>3643615.2</v>
      </c>
      <c r="CE277">
        <v>3505054</v>
      </c>
      <c r="CF277">
        <v>0</v>
      </c>
      <c r="CG277">
        <v>1431.8</v>
      </c>
      <c r="CH277">
        <v>0</v>
      </c>
      <c r="CI277">
        <v>1510129.4</v>
      </c>
      <c r="CJ277">
        <v>0</v>
      </c>
      <c r="CK277">
        <v>0</v>
      </c>
      <c r="CL277">
        <v>333266.40000000002</v>
      </c>
      <c r="CM277">
        <v>0</v>
      </c>
      <c r="CN277">
        <v>19658004</v>
      </c>
      <c r="CO277">
        <v>131974260</v>
      </c>
      <c r="CP277">
        <v>0</v>
      </c>
      <c r="CQ277">
        <v>1587.1</v>
      </c>
      <c r="CR277">
        <v>5.6</v>
      </c>
      <c r="CS277">
        <v>0</v>
      </c>
      <c r="CT277">
        <v>2786</v>
      </c>
      <c r="CU277">
        <v>0</v>
      </c>
      <c r="CV277">
        <v>0</v>
      </c>
      <c r="CW277">
        <v>2820.9</v>
      </c>
      <c r="CX277">
        <v>6508</v>
      </c>
      <c r="CY277">
        <v>0</v>
      </c>
      <c r="CZ277">
        <v>1093.7</v>
      </c>
      <c r="DA277">
        <v>0</v>
      </c>
      <c r="DB277">
        <v>861.8</v>
      </c>
      <c r="DC277">
        <v>0</v>
      </c>
      <c r="DD277">
        <v>0</v>
      </c>
      <c r="DE277">
        <v>258</v>
      </c>
      <c r="DF277">
        <v>0</v>
      </c>
      <c r="DG277">
        <v>10465.1</v>
      </c>
      <c r="DH277">
        <v>0</v>
      </c>
      <c r="DI277">
        <v>40868.1</v>
      </c>
      <c r="DJ277">
        <v>9064</v>
      </c>
      <c r="DK277">
        <v>2580</v>
      </c>
      <c r="DL277">
        <v>0</v>
      </c>
      <c r="DM277">
        <v>0</v>
      </c>
      <c r="DN277">
        <v>0</v>
      </c>
      <c r="DO277">
        <v>0</v>
      </c>
      <c r="DP277">
        <v>0</v>
      </c>
      <c r="DQ277">
        <v>0</v>
      </c>
    </row>
    <row r="278" spans="1:121" hidden="1">
      <c r="A278" t="s">
        <v>570</v>
      </c>
      <c r="B278">
        <v>2050</v>
      </c>
      <c r="C278">
        <v>82772100</v>
      </c>
      <c r="D278">
        <v>4445940.5</v>
      </c>
      <c r="E278">
        <v>440551.6</v>
      </c>
      <c r="F278">
        <v>2269200.2000000002</v>
      </c>
      <c r="G278">
        <v>89927790.599999994</v>
      </c>
      <c r="H278">
        <v>79796310.200000003</v>
      </c>
      <c r="I278">
        <v>-70786392.700000003</v>
      </c>
      <c r="J278" s="156">
        <v>56001110</v>
      </c>
      <c r="K278" s="168">
        <v>137446160</v>
      </c>
      <c r="L278">
        <v>3.5900000000000001E-2</v>
      </c>
      <c r="M278">
        <v>5.3900000000000003E-2</v>
      </c>
      <c r="N278">
        <v>0.16</v>
      </c>
      <c r="O278">
        <v>85351.25</v>
      </c>
      <c r="P278">
        <v>21299.7</v>
      </c>
      <c r="Q278">
        <v>0.97</v>
      </c>
      <c r="R278">
        <v>0.96</v>
      </c>
      <c r="S278">
        <v>17.8</v>
      </c>
      <c r="T278">
        <v>1.1000000000000001</v>
      </c>
      <c r="U278">
        <v>0.15</v>
      </c>
      <c r="V278">
        <v>1.4</v>
      </c>
      <c r="W278">
        <v>68.7</v>
      </c>
      <c r="X278">
        <v>0.01</v>
      </c>
      <c r="Y278">
        <v>17.899999999999999</v>
      </c>
      <c r="Z278">
        <v>3.5</v>
      </c>
      <c r="AA278">
        <v>21.4</v>
      </c>
      <c r="AB278">
        <v>21.2</v>
      </c>
      <c r="AC278">
        <v>1.4</v>
      </c>
      <c r="AD278">
        <v>0.2</v>
      </c>
      <c r="AE278">
        <v>1.6</v>
      </c>
      <c r="AF278">
        <v>79</v>
      </c>
      <c r="AG278">
        <v>0.01</v>
      </c>
      <c r="AH278">
        <v>21.3</v>
      </c>
      <c r="AI278">
        <v>4</v>
      </c>
      <c r="AJ278">
        <v>25.3</v>
      </c>
      <c r="AK278">
        <v>168.5</v>
      </c>
      <c r="AL278">
        <v>7.8</v>
      </c>
      <c r="AM278">
        <v>1.04</v>
      </c>
      <c r="AN278">
        <v>16.399999999999999</v>
      </c>
      <c r="AO278">
        <v>734</v>
      </c>
      <c r="AP278">
        <v>0.09</v>
      </c>
      <c r="AQ278">
        <v>169</v>
      </c>
      <c r="AR278">
        <v>38.299999999999997</v>
      </c>
      <c r="AS278">
        <v>207.4</v>
      </c>
      <c r="AT278">
        <v>227.6</v>
      </c>
      <c r="AU278">
        <v>12.9</v>
      </c>
      <c r="AV278">
        <v>1.77</v>
      </c>
      <c r="AW278">
        <v>19.5</v>
      </c>
      <c r="AX278">
        <v>909.1</v>
      </c>
      <c r="AY278">
        <v>0.12</v>
      </c>
      <c r="AZ278">
        <v>228.5</v>
      </c>
      <c r="BA278">
        <v>46.6</v>
      </c>
      <c r="BB278">
        <v>275.10000000000002</v>
      </c>
      <c r="BC278">
        <v>2989170.9</v>
      </c>
      <c r="BD278">
        <v>187.3</v>
      </c>
      <c r="BE278">
        <v>25.8</v>
      </c>
      <c r="BF278">
        <v>234581.3</v>
      </c>
      <c r="BG278">
        <v>11485</v>
      </c>
      <c r="BH278">
        <v>1.4</v>
      </c>
      <c r="BI278">
        <v>3001809</v>
      </c>
      <c r="BJ278">
        <v>577211.5</v>
      </c>
      <c r="BK278">
        <v>3579020.5</v>
      </c>
      <c r="BL278">
        <v>0</v>
      </c>
      <c r="BM278">
        <v>9.1</v>
      </c>
      <c r="BN278">
        <v>13.01</v>
      </c>
      <c r="BO278">
        <v>0</v>
      </c>
      <c r="BP278">
        <v>22.11</v>
      </c>
      <c r="BQ278">
        <v>10.02</v>
      </c>
      <c r="BR278">
        <v>14.82</v>
      </c>
      <c r="BS278">
        <v>0</v>
      </c>
      <c r="BT278">
        <v>24.84</v>
      </c>
      <c r="BU278">
        <v>171983470</v>
      </c>
      <c r="BV278">
        <v>160714180</v>
      </c>
      <c r="BW278">
        <v>3782642.8</v>
      </c>
      <c r="BX278">
        <v>10437</v>
      </c>
      <c r="BY278">
        <v>0</v>
      </c>
      <c r="BZ278">
        <v>0</v>
      </c>
      <c r="CA278">
        <v>1269793</v>
      </c>
      <c r="CB278">
        <v>0</v>
      </c>
      <c r="CC278">
        <v>0</v>
      </c>
      <c r="CD278">
        <v>4313792</v>
      </c>
      <c r="CE278">
        <v>4362591</v>
      </c>
      <c r="CF278">
        <v>0</v>
      </c>
      <c r="CG278">
        <v>1290.8</v>
      </c>
      <c r="CH278">
        <v>0</v>
      </c>
      <c r="CI278">
        <v>1489984.9</v>
      </c>
      <c r="CJ278">
        <v>0</v>
      </c>
      <c r="CK278">
        <v>0</v>
      </c>
      <c r="CL278">
        <v>352550.1</v>
      </c>
      <c r="CM278">
        <v>0</v>
      </c>
      <c r="CN278">
        <v>19717996</v>
      </c>
      <c r="CO278">
        <v>136682400</v>
      </c>
      <c r="CP278">
        <v>0</v>
      </c>
      <c r="CQ278">
        <v>1888.9</v>
      </c>
      <c r="CR278">
        <v>5.6</v>
      </c>
      <c r="CS278">
        <v>0</v>
      </c>
      <c r="CT278">
        <v>2786</v>
      </c>
      <c r="CU278">
        <v>0</v>
      </c>
      <c r="CV278">
        <v>0</v>
      </c>
      <c r="CW278">
        <v>3382.6</v>
      </c>
      <c r="CX278">
        <v>6463.9</v>
      </c>
      <c r="CY278">
        <v>0</v>
      </c>
      <c r="CZ278">
        <v>1093.7</v>
      </c>
      <c r="DA278">
        <v>0</v>
      </c>
      <c r="DB278">
        <v>861.8</v>
      </c>
      <c r="DC278">
        <v>0</v>
      </c>
      <c r="DD278">
        <v>0</v>
      </c>
      <c r="DE278">
        <v>258</v>
      </c>
      <c r="DF278">
        <v>0</v>
      </c>
      <c r="DG278">
        <v>10833.2</v>
      </c>
      <c r="DH278">
        <v>0</v>
      </c>
      <c r="DI278">
        <v>41454.400000000001</v>
      </c>
      <c r="DJ278">
        <v>10369.5</v>
      </c>
      <c r="DK278">
        <v>2580</v>
      </c>
      <c r="DL278">
        <v>0</v>
      </c>
      <c r="DM278">
        <v>0</v>
      </c>
      <c r="DN278">
        <v>0</v>
      </c>
      <c r="DO278">
        <v>0</v>
      </c>
      <c r="DP278">
        <v>0</v>
      </c>
      <c r="DQ278">
        <v>0</v>
      </c>
    </row>
    <row r="279" spans="1:121" hidden="1">
      <c r="A279" t="s">
        <v>571</v>
      </c>
      <c r="B279">
        <v>2024</v>
      </c>
      <c r="C279">
        <v>56558348</v>
      </c>
      <c r="D279">
        <v>3340.6</v>
      </c>
      <c r="E279">
        <v>0</v>
      </c>
      <c r="F279">
        <v>1927379.8</v>
      </c>
      <c r="G279">
        <v>58489067.700000003</v>
      </c>
      <c r="H279">
        <v>54524491.299999997</v>
      </c>
      <c r="I279">
        <v>45268232.399999999</v>
      </c>
      <c r="J279" s="156">
        <v>59785850</v>
      </c>
      <c r="K279" s="168">
        <v>61248250</v>
      </c>
      <c r="L279">
        <v>3.5999999999999997E-2</v>
      </c>
      <c r="M279">
        <v>5.3999999999999999E-2</v>
      </c>
      <c r="N279">
        <v>0.14349999999999999</v>
      </c>
      <c r="O279">
        <v>56759.94</v>
      </c>
      <c r="P279">
        <v>10817.7</v>
      </c>
      <c r="Q279">
        <v>0.82</v>
      </c>
      <c r="R279">
        <v>0.83</v>
      </c>
      <c r="S279">
        <v>73</v>
      </c>
      <c r="T279">
        <v>1.4</v>
      </c>
      <c r="U279">
        <v>0.14000000000000001</v>
      </c>
      <c r="V279">
        <v>9.1</v>
      </c>
      <c r="W279">
        <v>382.5</v>
      </c>
      <c r="X279">
        <v>0.03</v>
      </c>
      <c r="Y279">
        <v>73.099999999999994</v>
      </c>
      <c r="Z279">
        <v>20.5</v>
      </c>
      <c r="AA279">
        <v>93.6</v>
      </c>
      <c r="AB279">
        <v>84</v>
      </c>
      <c r="AC279">
        <v>3.5</v>
      </c>
      <c r="AD279">
        <v>0.46</v>
      </c>
      <c r="AE279">
        <v>8.9</v>
      </c>
      <c r="AF279">
        <v>378.8</v>
      </c>
      <c r="AG279">
        <v>0.05</v>
      </c>
      <c r="AH279">
        <v>84.2</v>
      </c>
      <c r="AI279">
        <v>20.2</v>
      </c>
      <c r="AJ279">
        <v>104.4</v>
      </c>
      <c r="AK279">
        <v>293.5</v>
      </c>
      <c r="AL279">
        <v>8.6</v>
      </c>
      <c r="AM279">
        <v>1.02</v>
      </c>
      <c r="AN279">
        <v>31.9</v>
      </c>
      <c r="AO279">
        <v>1437.4</v>
      </c>
      <c r="AP279">
        <v>0.13</v>
      </c>
      <c r="AQ279">
        <v>294</v>
      </c>
      <c r="AR279">
        <v>74.8</v>
      </c>
      <c r="AS279">
        <v>368.8</v>
      </c>
      <c r="AT279">
        <v>635.79999999999995</v>
      </c>
      <c r="AU279">
        <v>44.8</v>
      </c>
      <c r="AV279">
        <v>6.29</v>
      </c>
      <c r="AW279">
        <v>45.9</v>
      </c>
      <c r="AX279">
        <v>2262.6999999999998</v>
      </c>
      <c r="AY279">
        <v>0.32</v>
      </c>
      <c r="AZ279">
        <v>638.9</v>
      </c>
      <c r="BA279">
        <v>113.4</v>
      </c>
      <c r="BB279">
        <v>752.3</v>
      </c>
      <c r="BC279">
        <v>4333347.0999999996</v>
      </c>
      <c r="BD279">
        <v>81.7</v>
      </c>
      <c r="BE279">
        <v>8.1999999999999993</v>
      </c>
      <c r="BF279">
        <v>538392.30000000005</v>
      </c>
      <c r="BG279">
        <v>22690.7</v>
      </c>
      <c r="BH279">
        <v>2</v>
      </c>
      <c r="BI279">
        <v>4338010.9000000004</v>
      </c>
      <c r="BJ279">
        <v>1215123.6000000001</v>
      </c>
      <c r="BK279">
        <v>5553134.4000000004</v>
      </c>
      <c r="BL279">
        <v>0</v>
      </c>
      <c r="BM279">
        <v>28.63</v>
      </c>
      <c r="BN279">
        <v>9.82</v>
      </c>
      <c r="BO279">
        <v>0</v>
      </c>
      <c r="BP279">
        <v>38.450000000000003</v>
      </c>
      <c r="BQ279">
        <v>30.29</v>
      </c>
      <c r="BR279">
        <v>10.58</v>
      </c>
      <c r="BS279">
        <v>0</v>
      </c>
      <c r="BT279">
        <v>40.869999999999997</v>
      </c>
      <c r="BU279">
        <v>59997030</v>
      </c>
      <c r="BV279">
        <v>13220835</v>
      </c>
      <c r="BW279">
        <v>2877</v>
      </c>
      <c r="BX279">
        <v>627057.80000000005</v>
      </c>
      <c r="BY279">
        <v>0</v>
      </c>
      <c r="BZ279">
        <v>0</v>
      </c>
      <c r="CA279">
        <v>0</v>
      </c>
      <c r="CB279">
        <v>0</v>
      </c>
      <c r="CC279">
        <v>0</v>
      </c>
      <c r="CD279">
        <v>354761.6</v>
      </c>
      <c r="CE279">
        <v>11052002</v>
      </c>
      <c r="CF279">
        <v>0</v>
      </c>
      <c r="CG279">
        <v>31530.9</v>
      </c>
      <c r="CH279">
        <v>145213.6</v>
      </c>
      <c r="CI279">
        <v>34917516</v>
      </c>
      <c r="CJ279">
        <v>0</v>
      </c>
      <c r="CK279">
        <v>0</v>
      </c>
      <c r="CL279">
        <v>0</v>
      </c>
      <c r="CM279">
        <v>0</v>
      </c>
      <c r="CN279">
        <v>2511450.7999999998</v>
      </c>
      <c r="CO279">
        <v>10354623</v>
      </c>
      <c r="CP279">
        <v>0</v>
      </c>
      <c r="CQ279">
        <v>6.2</v>
      </c>
      <c r="CR279">
        <v>103.5</v>
      </c>
      <c r="CS279">
        <v>0</v>
      </c>
      <c r="CT279">
        <v>0</v>
      </c>
      <c r="CU279">
        <v>0</v>
      </c>
      <c r="CV279">
        <v>0</v>
      </c>
      <c r="CW279">
        <v>286.8</v>
      </c>
      <c r="CX279">
        <v>3380.5</v>
      </c>
      <c r="CY279">
        <v>0</v>
      </c>
      <c r="CZ279">
        <v>753</v>
      </c>
      <c r="DA279">
        <v>19.5</v>
      </c>
      <c r="DB279">
        <v>8366</v>
      </c>
      <c r="DC279">
        <v>0</v>
      </c>
      <c r="DD279">
        <v>0</v>
      </c>
      <c r="DE279">
        <v>0</v>
      </c>
      <c r="DF279">
        <v>0</v>
      </c>
      <c r="DG279">
        <v>1137.4000000000001</v>
      </c>
      <c r="DH279">
        <v>0</v>
      </c>
      <c r="DI279">
        <v>3951.8</v>
      </c>
      <c r="DJ279">
        <v>12.5</v>
      </c>
      <c r="DK279">
        <v>0</v>
      </c>
      <c r="DL279">
        <v>0</v>
      </c>
      <c r="DM279">
        <v>0</v>
      </c>
      <c r="DN279">
        <v>0.13</v>
      </c>
      <c r="DO279">
        <v>0</v>
      </c>
      <c r="DP279">
        <v>0.23</v>
      </c>
      <c r="DQ279">
        <v>0</v>
      </c>
    </row>
    <row r="280" spans="1:121" hidden="1">
      <c r="A280" t="s">
        <v>571</v>
      </c>
      <c r="B280">
        <v>2026</v>
      </c>
      <c r="C280">
        <v>58008884</v>
      </c>
      <c r="D280">
        <v>3947.8</v>
      </c>
      <c r="E280">
        <v>0</v>
      </c>
      <c r="F280">
        <v>2077030.3</v>
      </c>
      <c r="G280">
        <v>60089862.899999999</v>
      </c>
      <c r="H280">
        <v>55922869.799999997</v>
      </c>
      <c r="I280">
        <v>46827604</v>
      </c>
      <c r="J280" s="156">
        <v>66377930</v>
      </c>
      <c r="K280" s="168">
        <v>65376492</v>
      </c>
      <c r="L280">
        <v>3.5999999999999997E-2</v>
      </c>
      <c r="M280">
        <v>5.3999999999999999E-2</v>
      </c>
      <c r="N280">
        <v>0.14349999999999999</v>
      </c>
      <c r="O280">
        <v>66224.11</v>
      </c>
      <c r="P280">
        <v>11168.5</v>
      </c>
      <c r="Q280">
        <v>0.84</v>
      </c>
      <c r="R280">
        <v>0.85</v>
      </c>
      <c r="S280">
        <v>64.3</v>
      </c>
      <c r="T280">
        <v>1.2</v>
      </c>
      <c r="U280">
        <v>0.12</v>
      </c>
      <c r="V280">
        <v>8</v>
      </c>
      <c r="W280">
        <v>336.8</v>
      </c>
      <c r="X280">
        <v>0.03</v>
      </c>
      <c r="Y280">
        <v>64.400000000000006</v>
      </c>
      <c r="Z280">
        <v>18.100000000000001</v>
      </c>
      <c r="AA280">
        <v>82.5</v>
      </c>
      <c r="AB280">
        <v>69.900000000000006</v>
      </c>
      <c r="AC280">
        <v>2.8</v>
      </c>
      <c r="AD280">
        <v>0.36</v>
      </c>
      <c r="AE280">
        <v>7.6</v>
      </c>
      <c r="AF280">
        <v>320</v>
      </c>
      <c r="AG280">
        <v>0.04</v>
      </c>
      <c r="AH280">
        <v>70</v>
      </c>
      <c r="AI280">
        <v>17.2</v>
      </c>
      <c r="AJ280">
        <v>87.2</v>
      </c>
      <c r="AK280">
        <v>215.5</v>
      </c>
      <c r="AL280">
        <v>7.7</v>
      </c>
      <c r="AM280">
        <v>0.97</v>
      </c>
      <c r="AN280">
        <v>22.1</v>
      </c>
      <c r="AO280">
        <v>1010.7</v>
      </c>
      <c r="AP280">
        <v>0.1</v>
      </c>
      <c r="AQ280">
        <v>216</v>
      </c>
      <c r="AR280">
        <v>52.3</v>
      </c>
      <c r="AS280">
        <v>268.3</v>
      </c>
      <c r="AT280">
        <v>580.6</v>
      </c>
      <c r="AU280">
        <v>39.200000000000003</v>
      </c>
      <c r="AV280">
        <v>5.47</v>
      </c>
      <c r="AW280">
        <v>43.5</v>
      </c>
      <c r="AX280">
        <v>2125.5</v>
      </c>
      <c r="AY280">
        <v>0.28999999999999998</v>
      </c>
      <c r="AZ280">
        <v>583.20000000000005</v>
      </c>
      <c r="BA280">
        <v>106.9</v>
      </c>
      <c r="BB280">
        <v>690.1</v>
      </c>
      <c r="BC280">
        <v>3753638.8</v>
      </c>
      <c r="BD280">
        <v>70.7</v>
      </c>
      <c r="BE280">
        <v>7.1</v>
      </c>
      <c r="BF280">
        <v>469542.40000000002</v>
      </c>
      <c r="BG280">
        <v>19659</v>
      </c>
      <c r="BH280">
        <v>1.8</v>
      </c>
      <c r="BI280">
        <v>3757678.6</v>
      </c>
      <c r="BJ280">
        <v>1055859</v>
      </c>
      <c r="BK280">
        <v>4813537.5999999996</v>
      </c>
      <c r="BL280">
        <v>0</v>
      </c>
      <c r="BM280">
        <v>27.05</v>
      </c>
      <c r="BN280">
        <v>11.53</v>
      </c>
      <c r="BO280">
        <v>0</v>
      </c>
      <c r="BP280">
        <v>38.58</v>
      </c>
      <c r="BQ280">
        <v>28.64</v>
      </c>
      <c r="BR280">
        <v>12.41</v>
      </c>
      <c r="BS280">
        <v>0</v>
      </c>
      <c r="BT280">
        <v>41.04</v>
      </c>
      <c r="BU280">
        <v>59128076</v>
      </c>
      <c r="BV280">
        <v>13262259</v>
      </c>
      <c r="BW280">
        <v>3334.9</v>
      </c>
      <c r="BX280">
        <v>616557.6</v>
      </c>
      <c r="BY280">
        <v>0</v>
      </c>
      <c r="BZ280">
        <v>0</v>
      </c>
      <c r="CA280">
        <v>0</v>
      </c>
      <c r="CB280">
        <v>0</v>
      </c>
      <c r="CC280">
        <v>0</v>
      </c>
      <c r="CD280">
        <v>487064.3</v>
      </c>
      <c r="CE280">
        <v>9561773</v>
      </c>
      <c r="CF280">
        <v>0</v>
      </c>
      <c r="CG280">
        <v>29392.6</v>
      </c>
      <c r="CH280">
        <v>145213.6</v>
      </c>
      <c r="CI280">
        <v>35509548</v>
      </c>
      <c r="CJ280">
        <v>0</v>
      </c>
      <c r="CK280">
        <v>0</v>
      </c>
      <c r="CL280">
        <v>0</v>
      </c>
      <c r="CM280">
        <v>0</v>
      </c>
      <c r="CN280">
        <v>2476413.7999999998</v>
      </c>
      <c r="CO280">
        <v>10298781</v>
      </c>
      <c r="CP280">
        <v>0</v>
      </c>
      <c r="CQ280">
        <v>6.5</v>
      </c>
      <c r="CR280">
        <v>103.5</v>
      </c>
      <c r="CS280">
        <v>0</v>
      </c>
      <c r="CT280">
        <v>0</v>
      </c>
      <c r="CU280">
        <v>0</v>
      </c>
      <c r="CV280">
        <v>0</v>
      </c>
      <c r="CW280">
        <v>394.2</v>
      </c>
      <c r="CX280">
        <v>3380.5</v>
      </c>
      <c r="CY280">
        <v>0</v>
      </c>
      <c r="CZ280">
        <v>753</v>
      </c>
      <c r="DA280">
        <v>19.5</v>
      </c>
      <c r="DB280">
        <v>8603.1</v>
      </c>
      <c r="DC280">
        <v>0</v>
      </c>
      <c r="DD280">
        <v>0</v>
      </c>
      <c r="DE280">
        <v>0</v>
      </c>
      <c r="DF280">
        <v>0</v>
      </c>
      <c r="DG280">
        <v>1137.4000000000001</v>
      </c>
      <c r="DH280">
        <v>0</v>
      </c>
      <c r="DI280">
        <v>3951.8</v>
      </c>
      <c r="DJ280">
        <v>13.4</v>
      </c>
      <c r="DK280">
        <v>0</v>
      </c>
      <c r="DL280">
        <v>0</v>
      </c>
      <c r="DM280">
        <v>0</v>
      </c>
      <c r="DN280">
        <v>0.18</v>
      </c>
      <c r="DO280">
        <v>0</v>
      </c>
      <c r="DP280">
        <v>0.42</v>
      </c>
      <c r="DQ280">
        <v>0</v>
      </c>
    </row>
    <row r="281" spans="1:121" hidden="1">
      <c r="A281" t="s">
        <v>571</v>
      </c>
      <c r="B281">
        <v>2028</v>
      </c>
      <c r="C281">
        <v>59723016</v>
      </c>
      <c r="D281">
        <v>4612.5</v>
      </c>
      <c r="E281">
        <v>0</v>
      </c>
      <c r="F281">
        <v>2385205.2999999998</v>
      </c>
      <c r="G281">
        <v>62112830.799999997</v>
      </c>
      <c r="H281">
        <v>57575365.200000003</v>
      </c>
      <c r="I281">
        <v>48756639.299999997</v>
      </c>
      <c r="J281" s="156">
        <v>79024170</v>
      </c>
      <c r="K281" s="168">
        <v>73541450</v>
      </c>
      <c r="L281">
        <v>3.5999999999999997E-2</v>
      </c>
      <c r="M281">
        <v>5.3999999999999999E-2</v>
      </c>
      <c r="N281">
        <v>0.14349999999999999</v>
      </c>
      <c r="O281">
        <v>62531.35</v>
      </c>
      <c r="P281">
        <v>11619.6</v>
      </c>
      <c r="Q281">
        <v>0.87</v>
      </c>
      <c r="R281">
        <v>0.89</v>
      </c>
      <c r="S281">
        <v>50.3</v>
      </c>
      <c r="T281">
        <v>0.9</v>
      </c>
      <c r="U281">
        <v>0.09</v>
      </c>
      <c r="V281">
        <v>6.4</v>
      </c>
      <c r="W281">
        <v>263.8</v>
      </c>
      <c r="X281">
        <v>0.02</v>
      </c>
      <c r="Y281">
        <v>50.4</v>
      </c>
      <c r="Z281">
        <v>14.3</v>
      </c>
      <c r="AA281">
        <v>64.7</v>
      </c>
      <c r="AB281">
        <v>54.9</v>
      </c>
      <c r="AC281">
        <v>2.7</v>
      </c>
      <c r="AD281">
        <v>0.35</v>
      </c>
      <c r="AE281">
        <v>5.7</v>
      </c>
      <c r="AF281">
        <v>236.8</v>
      </c>
      <c r="AG281">
        <v>0.03</v>
      </c>
      <c r="AH281">
        <v>55</v>
      </c>
      <c r="AI281">
        <v>12.8</v>
      </c>
      <c r="AJ281">
        <v>67.8</v>
      </c>
      <c r="AK281">
        <v>144.4</v>
      </c>
      <c r="AL281">
        <v>6.4</v>
      </c>
      <c r="AM281">
        <v>0.83</v>
      </c>
      <c r="AN281">
        <v>13.8</v>
      </c>
      <c r="AO281">
        <v>639.5</v>
      </c>
      <c r="AP281">
        <v>7.0000000000000007E-2</v>
      </c>
      <c r="AQ281">
        <v>144.80000000000001</v>
      </c>
      <c r="AR281">
        <v>32.9</v>
      </c>
      <c r="AS281">
        <v>177.6</v>
      </c>
      <c r="AT281">
        <v>505.6</v>
      </c>
      <c r="AU281">
        <v>33.4</v>
      </c>
      <c r="AV281">
        <v>4.66</v>
      </c>
      <c r="AW281">
        <v>38.799999999999997</v>
      </c>
      <c r="AX281">
        <v>1870.2</v>
      </c>
      <c r="AY281">
        <v>0.26</v>
      </c>
      <c r="AZ281">
        <v>507.9</v>
      </c>
      <c r="BA281">
        <v>94.6</v>
      </c>
      <c r="BB281">
        <v>602.5</v>
      </c>
      <c r="BC281">
        <v>2805269.1</v>
      </c>
      <c r="BD281">
        <v>52.9</v>
      </c>
      <c r="BE281">
        <v>5.3</v>
      </c>
      <c r="BF281">
        <v>356863.5</v>
      </c>
      <c r="BG281">
        <v>14699.2</v>
      </c>
      <c r="BH281">
        <v>1.3</v>
      </c>
      <c r="BI281">
        <v>2808288.2</v>
      </c>
      <c r="BJ281">
        <v>795265</v>
      </c>
      <c r="BK281">
        <v>3603553.2</v>
      </c>
      <c r="BL281">
        <v>0</v>
      </c>
      <c r="BM281">
        <v>23.31</v>
      </c>
      <c r="BN281">
        <v>11.02</v>
      </c>
      <c r="BO281">
        <v>0</v>
      </c>
      <c r="BP281">
        <v>34.33</v>
      </c>
      <c r="BQ281">
        <v>24.68</v>
      </c>
      <c r="BR281">
        <v>11.88</v>
      </c>
      <c r="BS281">
        <v>0</v>
      </c>
      <c r="BT281">
        <v>36.56</v>
      </c>
      <c r="BU281">
        <v>56662040</v>
      </c>
      <c r="BV281">
        <v>13356192</v>
      </c>
      <c r="BW281">
        <v>3893.9</v>
      </c>
      <c r="BX281">
        <v>596325.30000000005</v>
      </c>
      <c r="BY281">
        <v>0</v>
      </c>
      <c r="BZ281">
        <v>0</v>
      </c>
      <c r="CA281">
        <v>0</v>
      </c>
      <c r="CB281">
        <v>0</v>
      </c>
      <c r="CC281">
        <v>0</v>
      </c>
      <c r="CD281">
        <v>671086</v>
      </c>
      <c r="CE281">
        <v>7214319</v>
      </c>
      <c r="CF281">
        <v>0</v>
      </c>
      <c r="CG281">
        <v>815.5</v>
      </c>
      <c r="CH281">
        <v>1202616.6000000001</v>
      </c>
      <c r="CI281">
        <v>34287884</v>
      </c>
      <c r="CJ281">
        <v>0</v>
      </c>
      <c r="CK281">
        <v>0</v>
      </c>
      <c r="CL281">
        <v>0</v>
      </c>
      <c r="CM281">
        <v>0</v>
      </c>
      <c r="CN281">
        <v>2441865</v>
      </c>
      <c r="CO281">
        <v>10243240</v>
      </c>
      <c r="CP281">
        <v>0</v>
      </c>
      <c r="CQ281">
        <v>6.7</v>
      </c>
      <c r="CR281">
        <v>103.5</v>
      </c>
      <c r="CS281">
        <v>0</v>
      </c>
      <c r="CT281">
        <v>0</v>
      </c>
      <c r="CU281">
        <v>0</v>
      </c>
      <c r="CV281">
        <v>0</v>
      </c>
      <c r="CW281">
        <v>543.5</v>
      </c>
      <c r="CX281">
        <v>3380.5</v>
      </c>
      <c r="CY281">
        <v>0</v>
      </c>
      <c r="CZ281">
        <v>753</v>
      </c>
      <c r="DA281">
        <v>161.5</v>
      </c>
      <c r="DB281">
        <v>8652.5</v>
      </c>
      <c r="DC281">
        <v>0</v>
      </c>
      <c r="DD281">
        <v>0</v>
      </c>
      <c r="DE281">
        <v>0</v>
      </c>
      <c r="DF281">
        <v>0</v>
      </c>
      <c r="DG281">
        <v>1137.4000000000001</v>
      </c>
      <c r="DH281">
        <v>0</v>
      </c>
      <c r="DI281">
        <v>3951.8</v>
      </c>
      <c r="DJ281">
        <v>14.2</v>
      </c>
      <c r="DK281">
        <v>0</v>
      </c>
      <c r="DL281">
        <v>0</v>
      </c>
      <c r="DM281">
        <v>0</v>
      </c>
      <c r="DN281">
        <v>0.18</v>
      </c>
      <c r="DO281">
        <v>0</v>
      </c>
      <c r="DP281">
        <v>0.61</v>
      </c>
      <c r="DQ281">
        <v>0</v>
      </c>
    </row>
    <row r="282" spans="1:121" hidden="1">
      <c r="A282" t="s">
        <v>571</v>
      </c>
      <c r="B282">
        <v>2030</v>
      </c>
      <c r="C282">
        <v>61703416</v>
      </c>
      <c r="D282">
        <v>94502.399999999994</v>
      </c>
      <c r="E282">
        <v>0</v>
      </c>
      <c r="F282">
        <v>2661409</v>
      </c>
      <c r="G282">
        <v>64459329.299999997</v>
      </c>
      <c r="H282">
        <v>59484567.399999999</v>
      </c>
      <c r="I282">
        <v>50625265.299999997</v>
      </c>
      <c r="J282" s="156">
        <v>93039150</v>
      </c>
      <c r="K282" s="168">
        <v>82060550</v>
      </c>
      <c r="L282">
        <v>3.5999999999999997E-2</v>
      </c>
      <c r="M282">
        <v>5.3999999999999999E-2</v>
      </c>
      <c r="N282">
        <v>0.14349999999999999</v>
      </c>
      <c r="O282">
        <v>63591.71</v>
      </c>
      <c r="P282">
        <v>12165.6</v>
      </c>
      <c r="Q282">
        <v>0.9</v>
      </c>
      <c r="R282">
        <v>0.92</v>
      </c>
      <c r="S282">
        <v>40.799999999999997</v>
      </c>
      <c r="T282">
        <v>0.8</v>
      </c>
      <c r="U282">
        <v>0.08</v>
      </c>
      <c r="V282">
        <v>5.0999999999999996</v>
      </c>
      <c r="W282">
        <v>213.6</v>
      </c>
      <c r="X282">
        <v>0.02</v>
      </c>
      <c r="Y282">
        <v>40.799999999999997</v>
      </c>
      <c r="Z282">
        <v>11.5</v>
      </c>
      <c r="AA282">
        <v>52.3</v>
      </c>
      <c r="AB282">
        <v>42.8</v>
      </c>
      <c r="AC282">
        <v>2.2999999999999998</v>
      </c>
      <c r="AD282">
        <v>0.3</v>
      </c>
      <c r="AE282">
        <v>4.2</v>
      </c>
      <c r="AF282">
        <v>179.1</v>
      </c>
      <c r="AG282">
        <v>0.03</v>
      </c>
      <c r="AH282">
        <v>43</v>
      </c>
      <c r="AI282">
        <v>9.6</v>
      </c>
      <c r="AJ282">
        <v>52.6</v>
      </c>
      <c r="AK282">
        <v>65.099999999999994</v>
      </c>
      <c r="AL282">
        <v>2.6</v>
      </c>
      <c r="AM282">
        <v>0.33</v>
      </c>
      <c r="AN282">
        <v>6.5</v>
      </c>
      <c r="AO282">
        <v>297.10000000000002</v>
      </c>
      <c r="AP282">
        <v>0.03</v>
      </c>
      <c r="AQ282">
        <v>65.2</v>
      </c>
      <c r="AR282">
        <v>15.3</v>
      </c>
      <c r="AS282">
        <v>80.599999999999994</v>
      </c>
      <c r="AT282">
        <v>435.1</v>
      </c>
      <c r="AU282">
        <v>29.9</v>
      </c>
      <c r="AV282">
        <v>4.18</v>
      </c>
      <c r="AW282">
        <v>32.799999999999997</v>
      </c>
      <c r="AX282">
        <v>1583.5</v>
      </c>
      <c r="AY282">
        <v>0.23</v>
      </c>
      <c r="AZ282">
        <v>437.2</v>
      </c>
      <c r="BA282">
        <v>80.099999999999994</v>
      </c>
      <c r="BB282">
        <v>517.20000000000005</v>
      </c>
      <c r="BC282">
        <v>2138668.2000000002</v>
      </c>
      <c r="BD282">
        <v>40.299999999999997</v>
      </c>
      <c r="BE282">
        <v>4</v>
      </c>
      <c r="BF282">
        <v>269842.09999999998</v>
      </c>
      <c r="BG282">
        <v>11203.7</v>
      </c>
      <c r="BH282">
        <v>1</v>
      </c>
      <c r="BI282">
        <v>2140969.9</v>
      </c>
      <c r="BJ282">
        <v>603986.5</v>
      </c>
      <c r="BK282">
        <v>2744956.4</v>
      </c>
      <c r="BL282">
        <v>0</v>
      </c>
      <c r="BM282">
        <v>21.95</v>
      </c>
      <c r="BN282">
        <v>11.32</v>
      </c>
      <c r="BO282">
        <v>0</v>
      </c>
      <c r="BP282">
        <v>33.270000000000003</v>
      </c>
      <c r="BQ282">
        <v>23.31</v>
      </c>
      <c r="BR282">
        <v>12.26</v>
      </c>
      <c r="BS282">
        <v>0</v>
      </c>
      <c r="BT282">
        <v>35.57</v>
      </c>
      <c r="BU282">
        <v>53484428</v>
      </c>
      <c r="BV282">
        <v>13834064</v>
      </c>
      <c r="BW282">
        <v>80852.2</v>
      </c>
      <c r="BX282">
        <v>407555.2</v>
      </c>
      <c r="BY282">
        <v>0</v>
      </c>
      <c r="BZ282">
        <v>0</v>
      </c>
      <c r="CA282">
        <v>0</v>
      </c>
      <c r="CB282">
        <v>0</v>
      </c>
      <c r="CC282">
        <v>0</v>
      </c>
      <c r="CD282">
        <v>935407.1</v>
      </c>
      <c r="CE282">
        <v>5444003.5</v>
      </c>
      <c r="CF282">
        <v>0</v>
      </c>
      <c r="CG282">
        <v>19998.3</v>
      </c>
      <c r="CH282">
        <v>1202616.6000000001</v>
      </c>
      <c r="CI282">
        <v>32495338</v>
      </c>
      <c r="CJ282">
        <v>0</v>
      </c>
      <c r="CK282">
        <v>0</v>
      </c>
      <c r="CL282">
        <v>0</v>
      </c>
      <c r="CM282">
        <v>0</v>
      </c>
      <c r="CN282">
        <v>2733462</v>
      </c>
      <c r="CO282">
        <v>10165195</v>
      </c>
      <c r="CP282">
        <v>0</v>
      </c>
      <c r="CQ282">
        <v>71</v>
      </c>
      <c r="CR282">
        <v>81</v>
      </c>
      <c r="CS282">
        <v>0</v>
      </c>
      <c r="CT282">
        <v>0</v>
      </c>
      <c r="CU282">
        <v>0</v>
      </c>
      <c r="CV282">
        <v>0</v>
      </c>
      <c r="CW282">
        <v>757.7</v>
      </c>
      <c r="CX282">
        <v>3048.7</v>
      </c>
      <c r="CY282">
        <v>0</v>
      </c>
      <c r="CZ282">
        <v>753</v>
      </c>
      <c r="DA282">
        <v>161.5</v>
      </c>
      <c r="DB282">
        <v>8661.2999999999993</v>
      </c>
      <c r="DC282">
        <v>0</v>
      </c>
      <c r="DD282">
        <v>0</v>
      </c>
      <c r="DE282">
        <v>0</v>
      </c>
      <c r="DF282">
        <v>0</v>
      </c>
      <c r="DG282">
        <v>1268.9000000000001</v>
      </c>
      <c r="DH282">
        <v>0</v>
      </c>
      <c r="DI282">
        <v>3926.8</v>
      </c>
      <c r="DJ282">
        <v>281.60000000000002</v>
      </c>
      <c r="DK282">
        <v>0</v>
      </c>
      <c r="DL282">
        <v>0</v>
      </c>
      <c r="DM282">
        <v>0</v>
      </c>
      <c r="DN282">
        <v>0.24</v>
      </c>
      <c r="DO282">
        <v>0</v>
      </c>
      <c r="DP282">
        <v>0.8</v>
      </c>
      <c r="DQ282">
        <v>0</v>
      </c>
    </row>
    <row r="283" spans="1:121" hidden="1">
      <c r="A283" t="s">
        <v>571</v>
      </c>
      <c r="B283">
        <v>2035</v>
      </c>
      <c r="C283">
        <v>67367736</v>
      </c>
      <c r="D283">
        <v>1416318</v>
      </c>
      <c r="E283">
        <v>0</v>
      </c>
      <c r="F283">
        <v>2532716.1</v>
      </c>
      <c r="G283">
        <v>71316770.599999994</v>
      </c>
      <c r="H283">
        <v>64945242.700000003</v>
      </c>
      <c r="I283">
        <v>52638454.600000001</v>
      </c>
      <c r="J283" s="156">
        <v>90427896</v>
      </c>
      <c r="K283" s="168">
        <v>77104150</v>
      </c>
      <c r="L283">
        <v>3.5900000000000001E-2</v>
      </c>
      <c r="M283">
        <v>5.3999999999999999E-2</v>
      </c>
      <c r="N283">
        <v>0.14349999999999999</v>
      </c>
      <c r="O283">
        <v>93726.54</v>
      </c>
      <c r="P283">
        <v>13742.7</v>
      </c>
      <c r="Q283">
        <v>0.91</v>
      </c>
      <c r="R283">
        <v>0.93</v>
      </c>
      <c r="S283">
        <v>35.1</v>
      </c>
      <c r="T283">
        <v>0.7</v>
      </c>
      <c r="U283">
        <v>7.0000000000000007E-2</v>
      </c>
      <c r="V283">
        <v>4.3</v>
      </c>
      <c r="W283">
        <v>183.5</v>
      </c>
      <c r="X283">
        <v>0.02</v>
      </c>
      <c r="Y283">
        <v>35.1</v>
      </c>
      <c r="Z283">
        <v>9.8000000000000007</v>
      </c>
      <c r="AA283">
        <v>44.9</v>
      </c>
      <c r="AB283">
        <v>37.799999999999997</v>
      </c>
      <c r="AC283">
        <v>1.9</v>
      </c>
      <c r="AD283">
        <v>0.26</v>
      </c>
      <c r="AE283">
        <v>3.6</v>
      </c>
      <c r="AF283">
        <v>159.30000000000001</v>
      </c>
      <c r="AG283">
        <v>0.02</v>
      </c>
      <c r="AH283">
        <v>38</v>
      </c>
      <c r="AI283">
        <v>8.4</v>
      </c>
      <c r="AJ283">
        <v>46.4</v>
      </c>
      <c r="AK283">
        <v>40</v>
      </c>
      <c r="AL283">
        <v>1.3</v>
      </c>
      <c r="AM283">
        <v>0.16</v>
      </c>
      <c r="AN283">
        <v>4.3</v>
      </c>
      <c r="AO283">
        <v>192.3</v>
      </c>
      <c r="AP283">
        <v>0.02</v>
      </c>
      <c r="AQ283">
        <v>40.1</v>
      </c>
      <c r="AR283">
        <v>10</v>
      </c>
      <c r="AS283">
        <v>50.1</v>
      </c>
      <c r="AT283">
        <v>361.5</v>
      </c>
      <c r="AU283">
        <v>22.1</v>
      </c>
      <c r="AV283">
        <v>3.05</v>
      </c>
      <c r="AW283">
        <v>30.2</v>
      </c>
      <c r="AX283">
        <v>1403.6</v>
      </c>
      <c r="AY283">
        <v>0.2</v>
      </c>
      <c r="AZ283">
        <v>363</v>
      </c>
      <c r="BA283">
        <v>72.099999999999994</v>
      </c>
      <c r="BB283">
        <v>435.1</v>
      </c>
      <c r="BC283">
        <v>1991472</v>
      </c>
      <c r="BD283">
        <v>37.5</v>
      </c>
      <c r="BE283">
        <v>3.8</v>
      </c>
      <c r="BF283">
        <v>246263.2</v>
      </c>
      <c r="BG283">
        <v>10426.6</v>
      </c>
      <c r="BH283">
        <v>0.9</v>
      </c>
      <c r="BI283">
        <v>1993615.3</v>
      </c>
      <c r="BJ283">
        <v>557224.9</v>
      </c>
      <c r="BK283">
        <v>2550840.2000000002</v>
      </c>
      <c r="BL283">
        <v>0</v>
      </c>
      <c r="BM283">
        <v>19.55</v>
      </c>
      <c r="BN283">
        <v>16.86</v>
      </c>
      <c r="BO283">
        <v>0</v>
      </c>
      <c r="BP283">
        <v>36.409999999999997</v>
      </c>
      <c r="BQ283">
        <v>21.04</v>
      </c>
      <c r="BR283">
        <v>18.8</v>
      </c>
      <c r="BS283">
        <v>0</v>
      </c>
      <c r="BT283">
        <v>39.840000000000003</v>
      </c>
      <c r="BU283">
        <v>57969036</v>
      </c>
      <c r="BV283">
        <v>18678316</v>
      </c>
      <c r="BW283">
        <v>1199158.5</v>
      </c>
      <c r="BX283">
        <v>273893.59999999998</v>
      </c>
      <c r="BY283">
        <v>0</v>
      </c>
      <c r="BZ283">
        <v>0</v>
      </c>
      <c r="CA283">
        <v>0</v>
      </c>
      <c r="CB283">
        <v>0</v>
      </c>
      <c r="CC283">
        <v>0</v>
      </c>
      <c r="CD283">
        <v>1402393.4</v>
      </c>
      <c r="CE283">
        <v>4995438</v>
      </c>
      <c r="CF283">
        <v>0</v>
      </c>
      <c r="CG283">
        <v>49734.400000000001</v>
      </c>
      <c r="CH283">
        <v>1202616.6000000001</v>
      </c>
      <c r="CI283">
        <v>31569882</v>
      </c>
      <c r="CJ283">
        <v>0</v>
      </c>
      <c r="CK283">
        <v>0</v>
      </c>
      <c r="CL283">
        <v>0</v>
      </c>
      <c r="CM283">
        <v>0</v>
      </c>
      <c r="CN283">
        <v>5797418.5</v>
      </c>
      <c r="CO283">
        <v>11478504</v>
      </c>
      <c r="CP283">
        <v>0</v>
      </c>
      <c r="CQ283">
        <v>1159.0999999999999</v>
      </c>
      <c r="CR283">
        <v>65.7</v>
      </c>
      <c r="CS283">
        <v>0</v>
      </c>
      <c r="CT283">
        <v>0</v>
      </c>
      <c r="CU283">
        <v>0</v>
      </c>
      <c r="CV283">
        <v>0</v>
      </c>
      <c r="CW283">
        <v>1146.4000000000001</v>
      </c>
      <c r="CX283">
        <v>2911.7</v>
      </c>
      <c r="CY283">
        <v>0</v>
      </c>
      <c r="CZ283">
        <v>753</v>
      </c>
      <c r="DA283">
        <v>161.5</v>
      </c>
      <c r="DB283">
        <v>8670</v>
      </c>
      <c r="DC283">
        <v>0</v>
      </c>
      <c r="DD283">
        <v>0</v>
      </c>
      <c r="DE283">
        <v>0</v>
      </c>
      <c r="DF283">
        <v>0</v>
      </c>
      <c r="DG283">
        <v>2522</v>
      </c>
      <c r="DH283">
        <v>0</v>
      </c>
      <c r="DI283">
        <v>4224.1000000000004</v>
      </c>
      <c r="DJ283">
        <v>4955.3999999999996</v>
      </c>
      <c r="DK283">
        <v>0</v>
      </c>
      <c r="DL283">
        <v>0</v>
      </c>
      <c r="DM283">
        <v>0</v>
      </c>
      <c r="DN283">
        <v>0.31</v>
      </c>
      <c r="DO283">
        <v>0</v>
      </c>
      <c r="DP283">
        <v>0.9</v>
      </c>
      <c r="DQ283">
        <v>0</v>
      </c>
    </row>
    <row r="284" spans="1:121" hidden="1">
      <c r="A284" t="s">
        <v>571</v>
      </c>
      <c r="B284">
        <v>2040</v>
      </c>
      <c r="C284">
        <v>74456456</v>
      </c>
      <c r="D284">
        <v>3840776.5</v>
      </c>
      <c r="E284">
        <v>0</v>
      </c>
      <c r="F284">
        <v>2138465.2999999998</v>
      </c>
      <c r="G284">
        <v>80435696.400000006</v>
      </c>
      <c r="H284">
        <v>71779102</v>
      </c>
      <c r="I284">
        <v>50090148.899999999</v>
      </c>
      <c r="J284" s="156">
        <v>78675610</v>
      </c>
      <c r="K284" s="168">
        <v>65938710</v>
      </c>
      <c r="L284">
        <v>3.5900000000000001E-2</v>
      </c>
      <c r="M284">
        <v>5.3999999999999999E-2</v>
      </c>
      <c r="N284">
        <v>0.14349999999999999</v>
      </c>
      <c r="O284">
        <v>90233.43</v>
      </c>
      <c r="P284">
        <v>14908.2</v>
      </c>
      <c r="Q284">
        <v>0.95</v>
      </c>
      <c r="R284">
        <v>1</v>
      </c>
      <c r="S284">
        <v>20.100000000000001</v>
      </c>
      <c r="T284">
        <v>0.4</v>
      </c>
      <c r="U284">
        <v>0.04</v>
      </c>
      <c r="V284">
        <v>2.5</v>
      </c>
      <c r="W284">
        <v>105.2</v>
      </c>
      <c r="X284">
        <v>0.01</v>
      </c>
      <c r="Y284">
        <v>20.100000000000001</v>
      </c>
      <c r="Z284">
        <v>5.7</v>
      </c>
      <c r="AA284">
        <v>25.8</v>
      </c>
      <c r="AB284">
        <v>0</v>
      </c>
      <c r="AC284">
        <v>0</v>
      </c>
      <c r="AD284">
        <v>0</v>
      </c>
      <c r="AE284">
        <v>0</v>
      </c>
      <c r="AF284">
        <v>0</v>
      </c>
      <c r="AG284">
        <v>0</v>
      </c>
      <c r="AH284">
        <v>0</v>
      </c>
      <c r="AI284">
        <v>0</v>
      </c>
      <c r="AJ284">
        <v>0</v>
      </c>
      <c r="AK284">
        <v>14.5</v>
      </c>
      <c r="AL284">
        <v>0.4</v>
      </c>
      <c r="AM284">
        <v>0.05</v>
      </c>
      <c r="AN284">
        <v>1.6</v>
      </c>
      <c r="AO284">
        <v>70.900000000000006</v>
      </c>
      <c r="AP284">
        <v>0.01</v>
      </c>
      <c r="AQ284">
        <v>14.5</v>
      </c>
      <c r="AR284">
        <v>3.7</v>
      </c>
      <c r="AS284">
        <v>18.2</v>
      </c>
      <c r="AT284">
        <v>352.9</v>
      </c>
      <c r="AU284">
        <v>21.8</v>
      </c>
      <c r="AV284">
        <v>3</v>
      </c>
      <c r="AW284">
        <v>28.8</v>
      </c>
      <c r="AX284">
        <v>1363.4</v>
      </c>
      <c r="AY284">
        <v>0.18</v>
      </c>
      <c r="AZ284">
        <v>354.3</v>
      </c>
      <c r="BA284">
        <v>69.5</v>
      </c>
      <c r="BB284">
        <v>423.8</v>
      </c>
      <c r="BC284">
        <v>1324114.6000000001</v>
      </c>
      <c r="BD284">
        <v>25</v>
      </c>
      <c r="BE284">
        <v>2.5</v>
      </c>
      <c r="BF284">
        <v>166799.70000000001</v>
      </c>
      <c r="BG284">
        <v>6936.2</v>
      </c>
      <c r="BH284">
        <v>0.6</v>
      </c>
      <c r="BI284">
        <v>1325539.6000000001</v>
      </c>
      <c r="BJ284">
        <v>373668.8</v>
      </c>
      <c r="BK284">
        <v>1699208.5</v>
      </c>
      <c r="BL284">
        <v>0</v>
      </c>
      <c r="BM284">
        <v>17.510000000000002</v>
      </c>
      <c r="BN284">
        <v>16.14</v>
      </c>
      <c r="BO284">
        <v>0</v>
      </c>
      <c r="BP284">
        <v>33.659999999999997</v>
      </c>
      <c r="BQ284">
        <v>19.02</v>
      </c>
      <c r="BR284">
        <v>18.53</v>
      </c>
      <c r="BS284">
        <v>0</v>
      </c>
      <c r="BT284">
        <v>37.56</v>
      </c>
      <c r="BU284">
        <v>67640130</v>
      </c>
      <c r="BV284">
        <v>30345548</v>
      </c>
      <c r="BW284">
        <v>3264876</v>
      </c>
      <c r="BX284">
        <v>257805.9</v>
      </c>
      <c r="BY284">
        <v>0</v>
      </c>
      <c r="BZ284">
        <v>0</v>
      </c>
      <c r="CA284">
        <v>0</v>
      </c>
      <c r="CB284">
        <v>0</v>
      </c>
      <c r="CC284">
        <v>0</v>
      </c>
      <c r="CD284">
        <v>1479224.4</v>
      </c>
      <c r="CE284">
        <v>3280548.2</v>
      </c>
      <c r="CF284">
        <v>0</v>
      </c>
      <c r="CG284">
        <v>79066.2</v>
      </c>
      <c r="CH284">
        <v>1202616.6000000001</v>
      </c>
      <c r="CI284">
        <v>29209668</v>
      </c>
      <c r="CJ284">
        <v>0</v>
      </c>
      <c r="CK284">
        <v>0</v>
      </c>
      <c r="CL284">
        <v>0</v>
      </c>
      <c r="CM284">
        <v>0</v>
      </c>
      <c r="CN284">
        <v>14395787</v>
      </c>
      <c r="CO284">
        <v>14470536</v>
      </c>
      <c r="CP284">
        <v>0</v>
      </c>
      <c r="CQ284">
        <v>3457.1</v>
      </c>
      <c r="CR284">
        <v>65.7</v>
      </c>
      <c r="CS284">
        <v>0</v>
      </c>
      <c r="CT284">
        <v>0</v>
      </c>
      <c r="CU284">
        <v>0</v>
      </c>
      <c r="CV284">
        <v>0</v>
      </c>
      <c r="CW284">
        <v>1242.2</v>
      </c>
      <c r="CX284">
        <v>2043.3</v>
      </c>
      <c r="CY284">
        <v>0</v>
      </c>
      <c r="CZ284">
        <v>729</v>
      </c>
      <c r="DA284">
        <v>161.5</v>
      </c>
      <c r="DB284">
        <v>8678.7999999999993</v>
      </c>
      <c r="DC284">
        <v>0</v>
      </c>
      <c r="DD284">
        <v>0</v>
      </c>
      <c r="DE284">
        <v>0</v>
      </c>
      <c r="DF284">
        <v>0</v>
      </c>
      <c r="DG284">
        <v>5968.1</v>
      </c>
      <c r="DH284">
        <v>0</v>
      </c>
      <c r="DI284">
        <v>4291.8</v>
      </c>
      <c r="DJ284">
        <v>16055</v>
      </c>
      <c r="DK284">
        <v>0</v>
      </c>
      <c r="DL284">
        <v>0</v>
      </c>
      <c r="DM284">
        <v>0</v>
      </c>
      <c r="DN284">
        <v>0.34</v>
      </c>
      <c r="DO284">
        <v>0</v>
      </c>
      <c r="DP284">
        <v>1</v>
      </c>
      <c r="DQ284">
        <v>0</v>
      </c>
    </row>
    <row r="285" spans="1:121" hidden="1">
      <c r="A285" t="s">
        <v>571</v>
      </c>
      <c r="B285">
        <v>2045</v>
      </c>
      <c r="C285">
        <v>81596460</v>
      </c>
      <c r="D285">
        <v>6792961.5</v>
      </c>
      <c r="E285">
        <v>0</v>
      </c>
      <c r="F285">
        <v>2535444.2000000002</v>
      </c>
      <c r="G285">
        <v>90924872.700000003</v>
      </c>
      <c r="H285">
        <v>78662391.900000006</v>
      </c>
      <c r="I285">
        <v>51464674.5</v>
      </c>
      <c r="J285" s="156">
        <v>93954890</v>
      </c>
      <c r="K285" s="168">
        <v>79410540</v>
      </c>
      <c r="L285">
        <v>3.5900000000000001E-2</v>
      </c>
      <c r="M285">
        <v>5.3999999999999999E-2</v>
      </c>
      <c r="N285">
        <v>0.14349999999999999</v>
      </c>
      <c r="O285">
        <v>92338.92</v>
      </c>
      <c r="P285">
        <v>16610.099999999999</v>
      </c>
      <c r="Q285">
        <v>0.96</v>
      </c>
      <c r="R285">
        <v>1</v>
      </c>
      <c r="S285">
        <v>18.100000000000001</v>
      </c>
      <c r="T285">
        <v>0.3</v>
      </c>
      <c r="U285">
        <v>0.03</v>
      </c>
      <c r="V285">
        <v>2.2999999999999998</v>
      </c>
      <c r="W285">
        <v>94.8</v>
      </c>
      <c r="X285">
        <v>0.01</v>
      </c>
      <c r="Y285">
        <v>18.100000000000001</v>
      </c>
      <c r="Z285">
        <v>5.0999999999999996</v>
      </c>
      <c r="AA285">
        <v>23.2</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296.8</v>
      </c>
      <c r="AU285">
        <v>17.399999999999999</v>
      </c>
      <c r="AV285">
        <v>2.39</v>
      </c>
      <c r="AW285">
        <v>25.6</v>
      </c>
      <c r="AX285">
        <v>1175.3</v>
      </c>
      <c r="AY285">
        <v>0.16</v>
      </c>
      <c r="AZ285">
        <v>298</v>
      </c>
      <c r="BA285">
        <v>60.7</v>
      </c>
      <c r="BB285">
        <v>358.7</v>
      </c>
      <c r="BC285">
        <v>1341936.7</v>
      </c>
      <c r="BD285">
        <v>25.3</v>
      </c>
      <c r="BE285">
        <v>2.5</v>
      </c>
      <c r="BF285">
        <v>168360.6</v>
      </c>
      <c r="BG285">
        <v>7028.7</v>
      </c>
      <c r="BH285">
        <v>0.6</v>
      </c>
      <c r="BI285">
        <v>1343380.9</v>
      </c>
      <c r="BJ285">
        <v>377988.8</v>
      </c>
      <c r="BK285">
        <v>1721369.8</v>
      </c>
      <c r="BL285">
        <v>0</v>
      </c>
      <c r="BM285">
        <v>15.51</v>
      </c>
      <c r="BN285">
        <v>16.260000000000002</v>
      </c>
      <c r="BO285">
        <v>0.46</v>
      </c>
      <c r="BP285">
        <v>32.24</v>
      </c>
      <c r="BQ285">
        <v>17.059999999999999</v>
      </c>
      <c r="BR285">
        <v>19.27</v>
      </c>
      <c r="BS285">
        <v>0.5</v>
      </c>
      <c r="BT285">
        <v>36.83</v>
      </c>
      <c r="BU285">
        <v>76315220</v>
      </c>
      <c r="BV285">
        <v>39460200</v>
      </c>
      <c r="BW285">
        <v>5787616.5</v>
      </c>
      <c r="BX285">
        <v>241720.4</v>
      </c>
      <c r="BY285">
        <v>0</v>
      </c>
      <c r="BZ285">
        <v>0</v>
      </c>
      <c r="CA285">
        <v>0</v>
      </c>
      <c r="CB285">
        <v>0</v>
      </c>
      <c r="CC285">
        <v>0</v>
      </c>
      <c r="CD285">
        <v>1546546.5</v>
      </c>
      <c r="CE285">
        <v>3316913.2</v>
      </c>
      <c r="CF285">
        <v>0</v>
      </c>
      <c r="CG285">
        <v>72273.8</v>
      </c>
      <c r="CH285">
        <v>1070807.5</v>
      </c>
      <c r="CI285">
        <v>26365688</v>
      </c>
      <c r="CJ285">
        <v>0</v>
      </c>
      <c r="CK285">
        <v>0</v>
      </c>
      <c r="CL285">
        <v>0</v>
      </c>
      <c r="CM285">
        <v>0</v>
      </c>
      <c r="CN285">
        <v>21198660</v>
      </c>
      <c r="CO285">
        <v>16714990</v>
      </c>
      <c r="CP285">
        <v>0</v>
      </c>
      <c r="CQ285">
        <v>5797.7</v>
      </c>
      <c r="CR285">
        <v>65.7</v>
      </c>
      <c r="CS285">
        <v>0</v>
      </c>
      <c r="CT285">
        <v>0</v>
      </c>
      <c r="CU285">
        <v>0</v>
      </c>
      <c r="CV285">
        <v>0</v>
      </c>
      <c r="CW285">
        <v>1333</v>
      </c>
      <c r="CX285">
        <v>2043.3</v>
      </c>
      <c r="CY285">
        <v>0</v>
      </c>
      <c r="CZ285">
        <v>729</v>
      </c>
      <c r="DA285">
        <v>143.80000000000001</v>
      </c>
      <c r="DB285">
        <v>8681.2000000000007</v>
      </c>
      <c r="DC285">
        <v>0</v>
      </c>
      <c r="DD285">
        <v>0</v>
      </c>
      <c r="DE285">
        <v>0</v>
      </c>
      <c r="DF285">
        <v>0</v>
      </c>
      <c r="DG285">
        <v>8776.2000000000007</v>
      </c>
      <c r="DH285">
        <v>0</v>
      </c>
      <c r="DI285">
        <v>4626.6000000000004</v>
      </c>
      <c r="DJ285">
        <v>28777.3</v>
      </c>
      <c r="DK285">
        <v>0</v>
      </c>
      <c r="DL285">
        <v>0</v>
      </c>
      <c r="DM285">
        <v>0</v>
      </c>
      <c r="DN285">
        <v>0.34</v>
      </c>
      <c r="DO285">
        <v>1</v>
      </c>
      <c r="DP285">
        <v>1</v>
      </c>
      <c r="DQ285">
        <v>0</v>
      </c>
    </row>
    <row r="286" spans="1:121" hidden="1">
      <c r="A286" t="s">
        <v>571</v>
      </c>
      <c r="B286">
        <v>2050</v>
      </c>
      <c r="C286">
        <v>88774850</v>
      </c>
      <c r="D286">
        <v>8602949</v>
      </c>
      <c r="E286">
        <v>0</v>
      </c>
      <c r="F286">
        <v>2603438.7000000002</v>
      </c>
      <c r="G286">
        <v>99981238.400000006</v>
      </c>
      <c r="H286">
        <v>85582645.700000003</v>
      </c>
      <c r="I286">
        <v>42606346.399999999</v>
      </c>
      <c r="J286" s="156">
        <v>92184270</v>
      </c>
      <c r="K286" s="168">
        <v>87838710</v>
      </c>
      <c r="L286">
        <v>3.5900000000000001E-2</v>
      </c>
      <c r="M286">
        <v>5.3999999999999999E-2</v>
      </c>
      <c r="N286">
        <v>0.14349999999999999</v>
      </c>
      <c r="O286">
        <v>92872.01</v>
      </c>
      <c r="P286">
        <v>18224.5</v>
      </c>
      <c r="Q286">
        <v>0.96</v>
      </c>
      <c r="R286">
        <v>1</v>
      </c>
      <c r="S286">
        <v>16.899999999999999</v>
      </c>
      <c r="T286">
        <v>0.3</v>
      </c>
      <c r="U286">
        <v>0.03</v>
      </c>
      <c r="V286">
        <v>2.1</v>
      </c>
      <c r="W286">
        <v>88.6</v>
      </c>
      <c r="X286">
        <v>0.01</v>
      </c>
      <c r="Y286">
        <v>16.899999999999999</v>
      </c>
      <c r="Z286">
        <v>4.7</v>
      </c>
      <c r="AA286">
        <v>21.7</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303.8</v>
      </c>
      <c r="AU286">
        <v>15.8</v>
      </c>
      <c r="AV286">
        <v>2.13</v>
      </c>
      <c r="AW286">
        <v>27.6</v>
      </c>
      <c r="AX286">
        <v>1270.3</v>
      </c>
      <c r="AY286">
        <v>0.16</v>
      </c>
      <c r="AZ286">
        <v>304.8</v>
      </c>
      <c r="BA286">
        <v>65.5</v>
      </c>
      <c r="BB286">
        <v>370.3</v>
      </c>
      <c r="BC286">
        <v>1564950.6</v>
      </c>
      <c r="BD286">
        <v>29.5</v>
      </c>
      <c r="BE286">
        <v>2.9</v>
      </c>
      <c r="BF286">
        <v>194838</v>
      </c>
      <c r="BG286">
        <v>8195</v>
      </c>
      <c r="BH286">
        <v>0.7</v>
      </c>
      <c r="BI286">
        <v>1566634.9</v>
      </c>
      <c r="BJ286">
        <v>439248.5</v>
      </c>
      <c r="BK286">
        <v>2005883.4</v>
      </c>
      <c r="BL286">
        <v>0</v>
      </c>
      <c r="BM286">
        <v>16.39</v>
      </c>
      <c r="BN286">
        <v>16.02</v>
      </c>
      <c r="BO286">
        <v>0</v>
      </c>
      <c r="BP286">
        <v>32.409999999999997</v>
      </c>
      <c r="BQ286">
        <v>18.149999999999999</v>
      </c>
      <c r="BR286">
        <v>19.149999999999999</v>
      </c>
      <c r="BS286">
        <v>0</v>
      </c>
      <c r="BT286">
        <v>37.299999999999997</v>
      </c>
      <c r="BU286">
        <v>95626830</v>
      </c>
      <c r="BV286">
        <v>57374892</v>
      </c>
      <c r="BW286">
        <v>7323864</v>
      </c>
      <c r="BX286">
        <v>244054.8</v>
      </c>
      <c r="BY286">
        <v>0</v>
      </c>
      <c r="BZ286">
        <v>0</v>
      </c>
      <c r="CA286">
        <v>0</v>
      </c>
      <c r="CB286">
        <v>0</v>
      </c>
      <c r="CC286">
        <v>0</v>
      </c>
      <c r="CD286">
        <v>1647455.8</v>
      </c>
      <c r="CE286">
        <v>3696352.8</v>
      </c>
      <c r="CF286">
        <v>0</v>
      </c>
      <c r="CG286">
        <v>192843.6</v>
      </c>
      <c r="CH286">
        <v>1057403</v>
      </c>
      <c r="CI286">
        <v>25737420</v>
      </c>
      <c r="CJ286">
        <v>0</v>
      </c>
      <c r="CK286">
        <v>0</v>
      </c>
      <c r="CL286">
        <v>0</v>
      </c>
      <c r="CM286">
        <v>0</v>
      </c>
      <c r="CN286">
        <v>20965030</v>
      </c>
      <c r="CO286">
        <v>34762404</v>
      </c>
      <c r="CP286">
        <v>0</v>
      </c>
      <c r="CQ286">
        <v>6497.5</v>
      </c>
      <c r="CR286">
        <v>65.7</v>
      </c>
      <c r="CS286">
        <v>0</v>
      </c>
      <c r="CT286">
        <v>0</v>
      </c>
      <c r="CU286">
        <v>0</v>
      </c>
      <c r="CV286">
        <v>0</v>
      </c>
      <c r="CW286">
        <v>1451.8</v>
      </c>
      <c r="CX286">
        <v>2043.3</v>
      </c>
      <c r="CY286">
        <v>0</v>
      </c>
      <c r="CZ286">
        <v>729</v>
      </c>
      <c r="DA286">
        <v>142</v>
      </c>
      <c r="DB286">
        <v>8681.2000000000007</v>
      </c>
      <c r="DC286">
        <v>0</v>
      </c>
      <c r="DD286">
        <v>0</v>
      </c>
      <c r="DE286">
        <v>0</v>
      </c>
      <c r="DF286">
        <v>0</v>
      </c>
      <c r="DG286">
        <v>8810.2999999999993</v>
      </c>
      <c r="DH286">
        <v>0</v>
      </c>
      <c r="DI286">
        <v>10005.9</v>
      </c>
      <c r="DJ286">
        <v>34712.699999999997</v>
      </c>
      <c r="DK286">
        <v>0</v>
      </c>
      <c r="DL286">
        <v>0</v>
      </c>
      <c r="DM286">
        <v>0</v>
      </c>
      <c r="DN286">
        <v>0.34</v>
      </c>
      <c r="DO286">
        <v>0</v>
      </c>
      <c r="DP286">
        <v>1</v>
      </c>
      <c r="DQ286">
        <v>0</v>
      </c>
    </row>
    <row r="287" spans="1:121" hidden="1">
      <c r="A287" t="s">
        <v>572</v>
      </c>
      <c r="B287">
        <v>2024</v>
      </c>
      <c r="C287">
        <v>157152300</v>
      </c>
      <c r="D287">
        <v>43331.4</v>
      </c>
      <c r="E287">
        <v>1442621.6</v>
      </c>
      <c r="F287">
        <v>1196896.6000000001</v>
      </c>
      <c r="G287">
        <v>159835146.69999999</v>
      </c>
      <c r="H287">
        <v>151501077.19999999</v>
      </c>
      <c r="I287">
        <v>147285266.5</v>
      </c>
      <c r="J287" s="156">
        <v>24911482</v>
      </c>
      <c r="K287" s="168">
        <v>96271670</v>
      </c>
      <c r="L287">
        <v>3.5900000000000001E-2</v>
      </c>
      <c r="M287">
        <v>5.3999999999999999E-2</v>
      </c>
      <c r="N287">
        <v>0.14599999999999999</v>
      </c>
      <c r="O287">
        <v>11233.3</v>
      </c>
      <c r="P287">
        <v>33488.800000000003</v>
      </c>
      <c r="Q287">
        <v>0.39</v>
      </c>
      <c r="R287">
        <v>0.4</v>
      </c>
      <c r="S287">
        <v>301.10000000000002</v>
      </c>
      <c r="T287">
        <v>16.2</v>
      </c>
      <c r="U287">
        <v>2.2000000000000002</v>
      </c>
      <c r="V287">
        <v>29.1</v>
      </c>
      <c r="W287">
        <v>1242.8</v>
      </c>
      <c r="X287">
        <v>0.21</v>
      </c>
      <c r="Y287">
        <v>302.2</v>
      </c>
      <c r="Z287">
        <v>66.2</v>
      </c>
      <c r="AA287">
        <v>368.4</v>
      </c>
      <c r="AB287">
        <v>312.10000000000002</v>
      </c>
      <c r="AC287">
        <v>16.899999999999999</v>
      </c>
      <c r="AD287">
        <v>2.2999999999999998</v>
      </c>
      <c r="AE287">
        <v>30.1</v>
      </c>
      <c r="AF287">
        <v>1284.9000000000001</v>
      </c>
      <c r="AG287">
        <v>0.21</v>
      </c>
      <c r="AH287">
        <v>313.2</v>
      </c>
      <c r="AI287">
        <v>68.400000000000006</v>
      </c>
      <c r="AJ287">
        <v>381.6</v>
      </c>
      <c r="AK287">
        <v>360.7</v>
      </c>
      <c r="AL287">
        <v>22.2</v>
      </c>
      <c r="AM287">
        <v>3.1</v>
      </c>
      <c r="AN287">
        <v>29.2</v>
      </c>
      <c r="AO287">
        <v>1358.2</v>
      </c>
      <c r="AP287">
        <v>0.19</v>
      </c>
      <c r="AQ287">
        <v>362.2</v>
      </c>
      <c r="AR287">
        <v>69.7</v>
      </c>
      <c r="AS287">
        <v>431.9</v>
      </c>
      <c r="AT287">
        <v>731.5</v>
      </c>
      <c r="AU287">
        <v>53.3</v>
      </c>
      <c r="AV287">
        <v>7.65</v>
      </c>
      <c r="AW287">
        <v>52.5</v>
      </c>
      <c r="AX287">
        <v>2425.5</v>
      </c>
      <c r="AY287">
        <v>0.45</v>
      </c>
      <c r="AZ287">
        <v>735.2</v>
      </c>
      <c r="BA287">
        <v>124.9</v>
      </c>
      <c r="BB287">
        <v>860.1</v>
      </c>
      <c r="BC287">
        <v>69320233.599999994</v>
      </c>
      <c r="BD287">
        <v>3735.4</v>
      </c>
      <c r="BE287">
        <v>506.9</v>
      </c>
      <c r="BF287">
        <v>6696835.2999999998</v>
      </c>
      <c r="BG287">
        <v>286047.09999999998</v>
      </c>
      <c r="BH287">
        <v>47.4</v>
      </c>
      <c r="BI287">
        <v>69569940.200000003</v>
      </c>
      <c r="BJ287">
        <v>15233981.1</v>
      </c>
      <c r="BK287">
        <v>84803921.400000006</v>
      </c>
      <c r="BL287">
        <v>0</v>
      </c>
      <c r="BM287">
        <v>31.27</v>
      </c>
      <c r="BN287">
        <v>2.16</v>
      </c>
      <c r="BO287">
        <v>0.05</v>
      </c>
      <c r="BP287">
        <v>33.479999999999997</v>
      </c>
      <c r="BQ287">
        <v>33.159999999999997</v>
      </c>
      <c r="BR287">
        <v>2.35</v>
      </c>
      <c r="BS287">
        <v>0.06</v>
      </c>
      <c r="BT287">
        <v>35.56</v>
      </c>
      <c r="BU287">
        <v>231600980</v>
      </c>
      <c r="BV287">
        <v>12549880</v>
      </c>
      <c r="BW287">
        <v>36879.599999999999</v>
      </c>
      <c r="BX287">
        <v>1418822.4</v>
      </c>
      <c r="BY287">
        <v>0</v>
      </c>
      <c r="BZ287">
        <v>0</v>
      </c>
      <c r="CA287">
        <v>23989596</v>
      </c>
      <c r="CB287">
        <v>0</v>
      </c>
      <c r="CC287">
        <v>0</v>
      </c>
      <c r="CD287">
        <v>2138188.5</v>
      </c>
      <c r="CE287">
        <v>116125230</v>
      </c>
      <c r="CF287">
        <v>0</v>
      </c>
      <c r="CG287">
        <v>171101.1</v>
      </c>
      <c r="CH287">
        <v>0</v>
      </c>
      <c r="CI287">
        <v>3045445</v>
      </c>
      <c r="CJ287">
        <v>72616490</v>
      </c>
      <c r="CK287">
        <v>474300.6</v>
      </c>
      <c r="CL287">
        <v>1173234.2</v>
      </c>
      <c r="CM287">
        <v>0</v>
      </c>
      <c r="CN287">
        <v>858477.2</v>
      </c>
      <c r="CO287">
        <v>9553214</v>
      </c>
      <c r="CP287">
        <v>0</v>
      </c>
      <c r="CQ287">
        <v>51.6</v>
      </c>
      <c r="CR287">
        <v>319.10000000000002</v>
      </c>
      <c r="CS287">
        <v>0</v>
      </c>
      <c r="CT287">
        <v>9051.9</v>
      </c>
      <c r="CU287">
        <v>0</v>
      </c>
      <c r="CV287">
        <v>0</v>
      </c>
      <c r="CW287">
        <v>1580.2</v>
      </c>
      <c r="CX287">
        <v>18531.900000000001</v>
      </c>
      <c r="CY287">
        <v>0</v>
      </c>
      <c r="CZ287">
        <v>1974.2</v>
      </c>
      <c r="DA287">
        <v>0</v>
      </c>
      <c r="DB287">
        <v>942.7</v>
      </c>
      <c r="DC287">
        <v>9093.2999999999993</v>
      </c>
      <c r="DD287">
        <v>5064.7</v>
      </c>
      <c r="DE287">
        <v>1572</v>
      </c>
      <c r="DF287">
        <v>0</v>
      </c>
      <c r="DG287">
        <v>439.6</v>
      </c>
      <c r="DH287">
        <v>0</v>
      </c>
      <c r="DI287">
        <v>2771.1</v>
      </c>
      <c r="DJ287">
        <v>103.1</v>
      </c>
      <c r="DK287">
        <v>15720</v>
      </c>
      <c r="DL287">
        <v>0</v>
      </c>
      <c r="DM287">
        <v>0.7</v>
      </c>
      <c r="DN287">
        <v>0.08</v>
      </c>
      <c r="DO287">
        <v>0</v>
      </c>
      <c r="DP287">
        <v>0</v>
      </c>
      <c r="DQ287">
        <v>0</v>
      </c>
    </row>
    <row r="288" spans="1:121" hidden="1">
      <c r="A288" t="s">
        <v>572</v>
      </c>
      <c r="B288">
        <v>2026</v>
      </c>
      <c r="C288">
        <v>158663060</v>
      </c>
      <c r="D288">
        <v>55125.5</v>
      </c>
      <c r="E288">
        <v>1520303.8</v>
      </c>
      <c r="F288">
        <v>1459116.6</v>
      </c>
      <c r="G288">
        <v>161697603.5</v>
      </c>
      <c r="H288">
        <v>152957459.90000001</v>
      </c>
      <c r="I288">
        <v>148011597.90000001</v>
      </c>
      <c r="J288" s="156">
        <v>37440540</v>
      </c>
      <c r="K288" s="168">
        <v>98515250</v>
      </c>
      <c r="L288">
        <v>3.5900000000000001E-2</v>
      </c>
      <c r="M288">
        <v>5.3999999999999999E-2</v>
      </c>
      <c r="N288">
        <v>0.14599999999999999</v>
      </c>
      <c r="O288">
        <v>41912.910000000003</v>
      </c>
      <c r="P288">
        <v>33938.5</v>
      </c>
      <c r="Q288">
        <v>0.41</v>
      </c>
      <c r="R288">
        <v>0.42</v>
      </c>
      <c r="S288">
        <v>277.5</v>
      </c>
      <c r="T288">
        <v>13.4</v>
      </c>
      <c r="U288">
        <v>1.79</v>
      </c>
      <c r="V288">
        <v>28.5</v>
      </c>
      <c r="W288">
        <v>1194.3</v>
      </c>
      <c r="X288">
        <v>0.2</v>
      </c>
      <c r="Y288">
        <v>278.39999999999998</v>
      </c>
      <c r="Z288">
        <v>64.2</v>
      </c>
      <c r="AA288">
        <v>342.5</v>
      </c>
      <c r="AB288">
        <v>282.3</v>
      </c>
      <c r="AC288">
        <v>13.7</v>
      </c>
      <c r="AD288">
        <v>1.83</v>
      </c>
      <c r="AE288">
        <v>29.1</v>
      </c>
      <c r="AF288">
        <v>1214.5</v>
      </c>
      <c r="AG288">
        <v>0.2</v>
      </c>
      <c r="AH288">
        <v>283.2</v>
      </c>
      <c r="AI288">
        <v>65.3</v>
      </c>
      <c r="AJ288">
        <v>348.5</v>
      </c>
      <c r="AK288">
        <v>324.39999999999998</v>
      </c>
      <c r="AL288">
        <v>15.2</v>
      </c>
      <c r="AM288">
        <v>2.04</v>
      </c>
      <c r="AN288">
        <v>30.4</v>
      </c>
      <c r="AO288">
        <v>1385.3</v>
      </c>
      <c r="AP288">
        <v>0.16</v>
      </c>
      <c r="AQ288">
        <v>325.39999999999998</v>
      </c>
      <c r="AR288">
        <v>71.7</v>
      </c>
      <c r="AS288">
        <v>397.1</v>
      </c>
      <c r="AT288">
        <v>680.2</v>
      </c>
      <c r="AU288">
        <v>47.4</v>
      </c>
      <c r="AV288">
        <v>6.73</v>
      </c>
      <c r="AW288">
        <v>50.4</v>
      </c>
      <c r="AX288">
        <v>2361.4</v>
      </c>
      <c r="AY288">
        <v>0.39</v>
      </c>
      <c r="AZ288">
        <v>683.5</v>
      </c>
      <c r="BA288">
        <v>120.9</v>
      </c>
      <c r="BB288">
        <v>804.3</v>
      </c>
      <c r="BC288">
        <v>61519152.100000001</v>
      </c>
      <c r="BD288">
        <v>2979.7</v>
      </c>
      <c r="BE288">
        <v>398</v>
      </c>
      <c r="BF288">
        <v>6323269.7000000002</v>
      </c>
      <c r="BG288">
        <v>264770.40000000002</v>
      </c>
      <c r="BH288">
        <v>43.4</v>
      </c>
      <c r="BI288">
        <v>61716599.5</v>
      </c>
      <c r="BJ288">
        <v>14225284.9</v>
      </c>
      <c r="BK288">
        <v>75941884.400000006</v>
      </c>
      <c r="BL288">
        <v>0</v>
      </c>
      <c r="BM288">
        <v>29.33</v>
      </c>
      <c r="BN288">
        <v>8.02</v>
      </c>
      <c r="BO288">
        <v>0.09</v>
      </c>
      <c r="BP288">
        <v>37.450000000000003</v>
      </c>
      <c r="BQ288">
        <v>31.12</v>
      </c>
      <c r="BR288">
        <v>8.75</v>
      </c>
      <c r="BS288">
        <v>0.1</v>
      </c>
      <c r="BT288">
        <v>39.979999999999997</v>
      </c>
      <c r="BU288">
        <v>223146580</v>
      </c>
      <c r="BV288">
        <v>13686006</v>
      </c>
      <c r="BW288">
        <v>46518.5</v>
      </c>
      <c r="BX288">
        <v>1419855.6</v>
      </c>
      <c r="BY288">
        <v>0</v>
      </c>
      <c r="BZ288">
        <v>0</v>
      </c>
      <c r="CA288">
        <v>18047932</v>
      </c>
      <c r="CB288">
        <v>0</v>
      </c>
      <c r="CC288">
        <v>0</v>
      </c>
      <c r="CD288">
        <v>3337806</v>
      </c>
      <c r="CE288">
        <v>112598824</v>
      </c>
      <c r="CF288">
        <v>0</v>
      </c>
      <c r="CG288">
        <v>132214.20000000001</v>
      </c>
      <c r="CH288">
        <v>0</v>
      </c>
      <c r="CI288">
        <v>3044679</v>
      </c>
      <c r="CJ288">
        <v>72556616</v>
      </c>
      <c r="CK288">
        <v>376647.9</v>
      </c>
      <c r="CL288">
        <v>1237287.8</v>
      </c>
      <c r="CM288">
        <v>0</v>
      </c>
      <c r="CN288">
        <v>846500.4</v>
      </c>
      <c r="CO288">
        <v>9501699</v>
      </c>
      <c r="CP288">
        <v>0</v>
      </c>
      <c r="CQ288">
        <v>67.099999999999994</v>
      </c>
      <c r="CR288">
        <v>319.10000000000002</v>
      </c>
      <c r="CS288">
        <v>0</v>
      </c>
      <c r="CT288">
        <v>9051.9</v>
      </c>
      <c r="CU288">
        <v>0</v>
      </c>
      <c r="CV288">
        <v>0</v>
      </c>
      <c r="CW288">
        <v>2468.4</v>
      </c>
      <c r="CX288">
        <v>18531.900000000001</v>
      </c>
      <c r="CY288">
        <v>0</v>
      </c>
      <c r="CZ288">
        <v>1804.6</v>
      </c>
      <c r="DA288">
        <v>0</v>
      </c>
      <c r="DB288">
        <v>942.7</v>
      </c>
      <c r="DC288">
        <v>9093.2999999999993</v>
      </c>
      <c r="DD288">
        <v>5064.7</v>
      </c>
      <c r="DE288">
        <v>1572</v>
      </c>
      <c r="DF288">
        <v>0</v>
      </c>
      <c r="DG288">
        <v>439.6</v>
      </c>
      <c r="DH288">
        <v>0</v>
      </c>
      <c r="DI288">
        <v>2771.1</v>
      </c>
      <c r="DJ288">
        <v>134.1</v>
      </c>
      <c r="DK288">
        <v>15720</v>
      </c>
      <c r="DL288">
        <v>0</v>
      </c>
      <c r="DM288">
        <v>1.3</v>
      </c>
      <c r="DN288">
        <v>0.08</v>
      </c>
      <c r="DO288">
        <v>0</v>
      </c>
      <c r="DP288">
        <v>0</v>
      </c>
      <c r="DQ288">
        <v>0</v>
      </c>
    </row>
    <row r="289" spans="1:121" hidden="1">
      <c r="A289" t="s">
        <v>572</v>
      </c>
      <c r="B289">
        <v>2028</v>
      </c>
      <c r="C289">
        <v>161157650</v>
      </c>
      <c r="D289">
        <v>76335.899999999994</v>
      </c>
      <c r="E289">
        <v>2101511</v>
      </c>
      <c r="F289">
        <v>1741971.7</v>
      </c>
      <c r="G289">
        <v>165077458.90000001</v>
      </c>
      <c r="H289">
        <v>155362299</v>
      </c>
      <c r="I289">
        <v>149726796.40000001</v>
      </c>
      <c r="J289" s="156">
        <v>54584536</v>
      </c>
      <c r="K289" s="168">
        <v>104682710</v>
      </c>
      <c r="L289">
        <v>3.5900000000000001E-2</v>
      </c>
      <c r="M289">
        <v>5.3999999999999999E-2</v>
      </c>
      <c r="N289">
        <v>0.14599999999999999</v>
      </c>
      <c r="O289">
        <v>50724.46</v>
      </c>
      <c r="P289">
        <v>34740.6</v>
      </c>
      <c r="Q289">
        <v>0.44</v>
      </c>
      <c r="R289">
        <v>0.46</v>
      </c>
      <c r="S289">
        <v>252.5</v>
      </c>
      <c r="T289">
        <v>10.5</v>
      </c>
      <c r="U289">
        <v>1.36</v>
      </c>
      <c r="V289">
        <v>27.9</v>
      </c>
      <c r="W289">
        <v>1142.9000000000001</v>
      </c>
      <c r="X289">
        <v>0.19</v>
      </c>
      <c r="Y289">
        <v>253.2</v>
      </c>
      <c r="Z289">
        <v>62</v>
      </c>
      <c r="AA289">
        <v>315.2</v>
      </c>
      <c r="AB289">
        <v>251.1</v>
      </c>
      <c r="AC289">
        <v>10.4</v>
      </c>
      <c r="AD289">
        <v>1.36</v>
      </c>
      <c r="AE289">
        <v>27.8</v>
      </c>
      <c r="AF289">
        <v>1135.5</v>
      </c>
      <c r="AG289">
        <v>0.19</v>
      </c>
      <c r="AH289">
        <v>251.8</v>
      </c>
      <c r="AI289">
        <v>61.7</v>
      </c>
      <c r="AJ289">
        <v>313.5</v>
      </c>
      <c r="AK289">
        <v>275.8</v>
      </c>
      <c r="AL289">
        <v>6.2</v>
      </c>
      <c r="AM289">
        <v>0.69</v>
      </c>
      <c r="AN289">
        <v>31.8</v>
      </c>
      <c r="AO289">
        <v>1402.3</v>
      </c>
      <c r="AP289">
        <v>0.13</v>
      </c>
      <c r="AQ289">
        <v>276.2</v>
      </c>
      <c r="AR289">
        <v>73.599999999999994</v>
      </c>
      <c r="AS289">
        <v>349.8</v>
      </c>
      <c r="AT289">
        <v>611.79999999999995</v>
      </c>
      <c r="AU289">
        <v>38.6</v>
      </c>
      <c r="AV289">
        <v>5.43</v>
      </c>
      <c r="AW289">
        <v>49.3</v>
      </c>
      <c r="AX289">
        <v>2250.1</v>
      </c>
      <c r="AY289">
        <v>0.36</v>
      </c>
      <c r="AZ289">
        <v>614.5</v>
      </c>
      <c r="BA289">
        <v>116.4</v>
      </c>
      <c r="BB289">
        <v>730.9</v>
      </c>
      <c r="BC289">
        <v>54041609.100000001</v>
      </c>
      <c r="BD289">
        <v>2240.1999999999998</v>
      </c>
      <c r="BE289">
        <v>291.5</v>
      </c>
      <c r="BF289">
        <v>5978895.9000000004</v>
      </c>
      <c r="BG289">
        <v>244644.1</v>
      </c>
      <c r="BH289">
        <v>39.700000000000003</v>
      </c>
      <c r="BI289">
        <v>54187940.399999999</v>
      </c>
      <c r="BJ289">
        <v>13280132.300000001</v>
      </c>
      <c r="BK289">
        <v>67468072.700000003</v>
      </c>
      <c r="BL289">
        <v>0</v>
      </c>
      <c r="BM289">
        <v>25.88</v>
      </c>
      <c r="BN289">
        <v>9.66</v>
      </c>
      <c r="BO289">
        <v>0.05</v>
      </c>
      <c r="BP289">
        <v>35.590000000000003</v>
      </c>
      <c r="BQ289">
        <v>27.51</v>
      </c>
      <c r="BR289">
        <v>10.59</v>
      </c>
      <c r="BS289">
        <v>0.06</v>
      </c>
      <c r="BT289">
        <v>38.159999999999997</v>
      </c>
      <c r="BU289">
        <v>215521950</v>
      </c>
      <c r="BV289">
        <v>15350662</v>
      </c>
      <c r="BW289">
        <v>64739.5</v>
      </c>
      <c r="BX289">
        <v>1408126.8</v>
      </c>
      <c r="BY289">
        <v>0</v>
      </c>
      <c r="BZ289">
        <v>0</v>
      </c>
      <c r="CA289">
        <v>12133850</v>
      </c>
      <c r="CB289">
        <v>0</v>
      </c>
      <c r="CC289">
        <v>0</v>
      </c>
      <c r="CD289">
        <v>5065516.5</v>
      </c>
      <c r="CE289">
        <v>109119500</v>
      </c>
      <c r="CF289">
        <v>0</v>
      </c>
      <c r="CG289">
        <v>117358.3</v>
      </c>
      <c r="CH289">
        <v>0</v>
      </c>
      <c r="CI289">
        <v>3021393.8</v>
      </c>
      <c r="CJ289">
        <v>72231180</v>
      </c>
      <c r="CK289">
        <v>366024</v>
      </c>
      <c r="CL289">
        <v>1709105.6</v>
      </c>
      <c r="CM289">
        <v>0</v>
      </c>
      <c r="CN289">
        <v>834690.9</v>
      </c>
      <c r="CO289">
        <v>9450455</v>
      </c>
      <c r="CP289">
        <v>0</v>
      </c>
      <c r="CQ289">
        <v>87</v>
      </c>
      <c r="CR289">
        <v>319.10000000000002</v>
      </c>
      <c r="CS289">
        <v>0</v>
      </c>
      <c r="CT289">
        <v>9051.9</v>
      </c>
      <c r="CU289">
        <v>0</v>
      </c>
      <c r="CV289">
        <v>0</v>
      </c>
      <c r="CW289">
        <v>3750.3</v>
      </c>
      <c r="CX289">
        <v>18388.900000000001</v>
      </c>
      <c r="CY289">
        <v>0</v>
      </c>
      <c r="CZ289">
        <v>1754.5</v>
      </c>
      <c r="DA289">
        <v>0</v>
      </c>
      <c r="DB289">
        <v>942.7</v>
      </c>
      <c r="DC289">
        <v>9093.2999999999993</v>
      </c>
      <c r="DD289">
        <v>5064.7</v>
      </c>
      <c r="DE289">
        <v>1572</v>
      </c>
      <c r="DF289">
        <v>0</v>
      </c>
      <c r="DG289">
        <v>439.6</v>
      </c>
      <c r="DH289">
        <v>0</v>
      </c>
      <c r="DI289">
        <v>2771.1</v>
      </c>
      <c r="DJ289">
        <v>174</v>
      </c>
      <c r="DK289">
        <v>15720</v>
      </c>
      <c r="DL289">
        <v>0</v>
      </c>
      <c r="DM289">
        <v>0.8</v>
      </c>
      <c r="DN289">
        <v>0.08</v>
      </c>
      <c r="DO289">
        <v>0</v>
      </c>
      <c r="DP289">
        <v>0</v>
      </c>
      <c r="DQ289">
        <v>0</v>
      </c>
    </row>
    <row r="290" spans="1:121" hidden="1">
      <c r="A290" t="s">
        <v>572</v>
      </c>
      <c r="B290">
        <v>2030</v>
      </c>
      <c r="C290">
        <v>164492820</v>
      </c>
      <c r="D290">
        <v>107586.9</v>
      </c>
      <c r="E290">
        <v>2280689.7999999998</v>
      </c>
      <c r="F290">
        <v>1559559.5</v>
      </c>
      <c r="G290">
        <v>168440659.09999999</v>
      </c>
      <c r="H290">
        <v>158577523</v>
      </c>
      <c r="I290">
        <v>150753557.09999999</v>
      </c>
      <c r="J290" s="156">
        <v>53172300</v>
      </c>
      <c r="K290" s="168">
        <v>92865270</v>
      </c>
      <c r="L290">
        <v>3.5900000000000001E-2</v>
      </c>
      <c r="M290">
        <v>5.3999999999999999E-2</v>
      </c>
      <c r="N290">
        <v>0.14599999999999999</v>
      </c>
      <c r="O290">
        <v>67349.820000000007</v>
      </c>
      <c r="P290">
        <v>35845.4</v>
      </c>
      <c r="Q290">
        <v>0.46</v>
      </c>
      <c r="R290">
        <v>0.49</v>
      </c>
      <c r="S290">
        <v>237.9</v>
      </c>
      <c r="T290">
        <v>9.6</v>
      </c>
      <c r="U290">
        <v>1.24</v>
      </c>
      <c r="V290">
        <v>26.8</v>
      </c>
      <c r="W290">
        <v>1086.5999999999999</v>
      </c>
      <c r="X290">
        <v>0.18</v>
      </c>
      <c r="Y290">
        <v>238.5</v>
      </c>
      <c r="Z290">
        <v>59.2</v>
      </c>
      <c r="AA290">
        <v>297.7</v>
      </c>
      <c r="AB290">
        <v>233.5</v>
      </c>
      <c r="AC290">
        <v>9.5</v>
      </c>
      <c r="AD290">
        <v>1.24</v>
      </c>
      <c r="AE290">
        <v>26.3</v>
      </c>
      <c r="AF290">
        <v>1063</v>
      </c>
      <c r="AG290">
        <v>0.18</v>
      </c>
      <c r="AH290">
        <v>234.1</v>
      </c>
      <c r="AI290">
        <v>58</v>
      </c>
      <c r="AJ290">
        <v>292.10000000000002</v>
      </c>
      <c r="AK290">
        <v>293.7</v>
      </c>
      <c r="AL290">
        <v>9.6999999999999993</v>
      </c>
      <c r="AM290">
        <v>1.2</v>
      </c>
      <c r="AN290">
        <v>31.1</v>
      </c>
      <c r="AO290">
        <v>1398.4</v>
      </c>
      <c r="AP290">
        <v>0.14000000000000001</v>
      </c>
      <c r="AQ290">
        <v>294.3</v>
      </c>
      <c r="AR290">
        <v>72.8</v>
      </c>
      <c r="AS290">
        <v>367.1</v>
      </c>
      <c r="AT290">
        <v>569.9</v>
      </c>
      <c r="AU290">
        <v>35.299999999999997</v>
      </c>
      <c r="AV290">
        <v>4.92</v>
      </c>
      <c r="AW290">
        <v>46.2</v>
      </c>
      <c r="AX290">
        <v>2150.3000000000002</v>
      </c>
      <c r="AY290">
        <v>0.31</v>
      </c>
      <c r="AZ290">
        <v>572.29999999999995</v>
      </c>
      <c r="BA290">
        <v>110.3</v>
      </c>
      <c r="BB290">
        <v>682.6</v>
      </c>
      <c r="BC290">
        <v>49211279.899999999</v>
      </c>
      <c r="BD290">
        <v>1984.5</v>
      </c>
      <c r="BE290">
        <v>256.7</v>
      </c>
      <c r="BF290">
        <v>5547196.9000000004</v>
      </c>
      <c r="BG290">
        <v>224835.4</v>
      </c>
      <c r="BH290">
        <v>37.200000000000003</v>
      </c>
      <c r="BI290">
        <v>49340485.899999999</v>
      </c>
      <c r="BJ290">
        <v>12257444.4</v>
      </c>
      <c r="BK290">
        <v>61597930.200000003</v>
      </c>
      <c r="BL290">
        <v>0</v>
      </c>
      <c r="BM290">
        <v>24.91</v>
      </c>
      <c r="BN290">
        <v>12.88</v>
      </c>
      <c r="BO290">
        <v>7.0000000000000007E-2</v>
      </c>
      <c r="BP290">
        <v>37.86</v>
      </c>
      <c r="BQ290">
        <v>26.53</v>
      </c>
      <c r="BR290">
        <v>14.12</v>
      </c>
      <c r="BS290">
        <v>7.0000000000000007E-2</v>
      </c>
      <c r="BT290">
        <v>40.71</v>
      </c>
      <c r="BU290">
        <v>208467120</v>
      </c>
      <c r="BV290">
        <v>17687102</v>
      </c>
      <c r="BW290">
        <v>91261.9</v>
      </c>
      <c r="BX290">
        <v>1382334.9</v>
      </c>
      <c r="BY290">
        <v>0</v>
      </c>
      <c r="BZ290">
        <v>0</v>
      </c>
      <c r="CA290">
        <v>10547527</v>
      </c>
      <c r="CB290">
        <v>0</v>
      </c>
      <c r="CC290">
        <v>0</v>
      </c>
      <c r="CD290">
        <v>7464562.5</v>
      </c>
      <c r="CE290">
        <v>102008030</v>
      </c>
      <c r="CF290">
        <v>0</v>
      </c>
      <c r="CG290">
        <v>88912.1</v>
      </c>
      <c r="CH290">
        <v>0</v>
      </c>
      <c r="CI290">
        <v>2970075</v>
      </c>
      <c r="CJ290">
        <v>71583790</v>
      </c>
      <c r="CK290">
        <v>265334.59999999998</v>
      </c>
      <c r="CL290">
        <v>1842743</v>
      </c>
      <c r="CM290">
        <v>0</v>
      </c>
      <c r="CN290">
        <v>823046.4</v>
      </c>
      <c r="CO290">
        <v>9399493</v>
      </c>
      <c r="CP290">
        <v>0</v>
      </c>
      <c r="CQ290">
        <v>102.7</v>
      </c>
      <c r="CR290">
        <v>319.10000000000002</v>
      </c>
      <c r="CS290">
        <v>0</v>
      </c>
      <c r="CT290">
        <v>9051.9</v>
      </c>
      <c r="CU290">
        <v>0</v>
      </c>
      <c r="CV290">
        <v>0</v>
      </c>
      <c r="CW290">
        <v>5534.6</v>
      </c>
      <c r="CX290">
        <v>18287.900000000001</v>
      </c>
      <c r="CY290">
        <v>0</v>
      </c>
      <c r="CZ290">
        <v>1797.9</v>
      </c>
      <c r="DA290">
        <v>0</v>
      </c>
      <c r="DB290">
        <v>942.7</v>
      </c>
      <c r="DC290">
        <v>9093.2999999999993</v>
      </c>
      <c r="DD290">
        <v>4191.6000000000004</v>
      </c>
      <c r="DE290">
        <v>1572</v>
      </c>
      <c r="DF290">
        <v>0</v>
      </c>
      <c r="DG290">
        <v>439.6</v>
      </c>
      <c r="DH290">
        <v>0</v>
      </c>
      <c r="DI290">
        <v>2771.1</v>
      </c>
      <c r="DJ290">
        <v>240.8</v>
      </c>
      <c r="DK290">
        <v>15720</v>
      </c>
      <c r="DL290">
        <v>0</v>
      </c>
      <c r="DM290">
        <v>1.2</v>
      </c>
      <c r="DN290">
        <v>0.08</v>
      </c>
      <c r="DO290">
        <v>0</v>
      </c>
      <c r="DP290">
        <v>0</v>
      </c>
      <c r="DQ290">
        <v>0</v>
      </c>
    </row>
    <row r="291" spans="1:121" hidden="1">
      <c r="A291" t="s">
        <v>572</v>
      </c>
      <c r="B291">
        <v>2035</v>
      </c>
      <c r="C291">
        <v>173966540</v>
      </c>
      <c r="D291">
        <v>282382.09999999998</v>
      </c>
      <c r="E291">
        <v>2515378.2000000002</v>
      </c>
      <c r="F291">
        <v>1728908.6</v>
      </c>
      <c r="G291">
        <v>178493212.19999999</v>
      </c>
      <c r="H291">
        <v>167710545.90000001</v>
      </c>
      <c r="I291">
        <v>160212118.59999999</v>
      </c>
      <c r="J291" s="156">
        <v>74522650</v>
      </c>
      <c r="K291" s="168">
        <v>92218380</v>
      </c>
      <c r="L291">
        <v>3.5900000000000001E-2</v>
      </c>
      <c r="M291">
        <v>5.3999999999999999E-2</v>
      </c>
      <c r="N291">
        <v>0.14599999999999999</v>
      </c>
      <c r="O291">
        <v>87465.17</v>
      </c>
      <c r="P291">
        <v>39040.699999999997</v>
      </c>
      <c r="Q291">
        <v>0.49</v>
      </c>
      <c r="R291">
        <v>0.54</v>
      </c>
      <c r="S291">
        <v>226.3</v>
      </c>
      <c r="T291">
        <v>9.3000000000000007</v>
      </c>
      <c r="U291">
        <v>1.21</v>
      </c>
      <c r="V291">
        <v>25.7</v>
      </c>
      <c r="W291">
        <v>1029.5</v>
      </c>
      <c r="X291">
        <v>0.18</v>
      </c>
      <c r="Y291">
        <v>226.9</v>
      </c>
      <c r="Z291">
        <v>56.4</v>
      </c>
      <c r="AA291">
        <v>283.3</v>
      </c>
      <c r="AB291">
        <v>209.5</v>
      </c>
      <c r="AC291">
        <v>8.6</v>
      </c>
      <c r="AD291">
        <v>1.1200000000000001</v>
      </c>
      <c r="AE291">
        <v>23.8</v>
      </c>
      <c r="AF291">
        <v>952.3</v>
      </c>
      <c r="AG291">
        <v>0.17</v>
      </c>
      <c r="AH291">
        <v>210.1</v>
      </c>
      <c r="AI291">
        <v>52.2</v>
      </c>
      <c r="AJ291">
        <v>262.3</v>
      </c>
      <c r="AK291">
        <v>323.7</v>
      </c>
      <c r="AL291">
        <v>14.5</v>
      </c>
      <c r="AM291">
        <v>1.91</v>
      </c>
      <c r="AN291">
        <v>30.8</v>
      </c>
      <c r="AO291">
        <v>1420.5</v>
      </c>
      <c r="AP291">
        <v>0.15</v>
      </c>
      <c r="AQ291">
        <v>324.60000000000002</v>
      </c>
      <c r="AR291">
        <v>73.2</v>
      </c>
      <c r="AS291">
        <v>397.8</v>
      </c>
      <c r="AT291">
        <v>528.9</v>
      </c>
      <c r="AU291">
        <v>31.2</v>
      </c>
      <c r="AV291">
        <v>4.34</v>
      </c>
      <c r="AW291">
        <v>44.4</v>
      </c>
      <c r="AX291">
        <v>2035</v>
      </c>
      <c r="AY291">
        <v>0.28999999999999998</v>
      </c>
      <c r="AZ291">
        <v>531</v>
      </c>
      <c r="BA291">
        <v>105.1</v>
      </c>
      <c r="BB291">
        <v>636.20000000000005</v>
      </c>
      <c r="BC291">
        <v>44084873.399999999</v>
      </c>
      <c r="BD291">
        <v>1812.7</v>
      </c>
      <c r="BE291">
        <v>235.2</v>
      </c>
      <c r="BF291">
        <v>5000669.2</v>
      </c>
      <c r="BG291">
        <v>200583.2</v>
      </c>
      <c r="BH291">
        <v>34.6</v>
      </c>
      <c r="BI291">
        <v>44203093.799999997</v>
      </c>
      <c r="BJ291">
        <v>10987507.199999999</v>
      </c>
      <c r="BK291">
        <v>55190601</v>
      </c>
      <c r="BL291">
        <v>0</v>
      </c>
      <c r="BM291">
        <v>22.95</v>
      </c>
      <c r="BN291">
        <v>17.02</v>
      </c>
      <c r="BO291">
        <v>0</v>
      </c>
      <c r="BP291">
        <v>39.979999999999997</v>
      </c>
      <c r="BQ291">
        <v>24.48</v>
      </c>
      <c r="BR291">
        <v>18.649999999999999</v>
      </c>
      <c r="BS291">
        <v>0</v>
      </c>
      <c r="BT291">
        <v>43.13</v>
      </c>
      <c r="BU291">
        <v>196455440</v>
      </c>
      <c r="BV291">
        <v>18281094</v>
      </c>
      <c r="BW291">
        <v>241610.4</v>
      </c>
      <c r="BX291">
        <v>1343365.5</v>
      </c>
      <c r="BY291">
        <v>0</v>
      </c>
      <c r="BZ291">
        <v>0</v>
      </c>
      <c r="CA291">
        <v>9832302</v>
      </c>
      <c r="CB291">
        <v>0</v>
      </c>
      <c r="CC291">
        <v>0</v>
      </c>
      <c r="CD291">
        <v>8059325</v>
      </c>
      <c r="CE291">
        <v>90519380</v>
      </c>
      <c r="CF291">
        <v>0</v>
      </c>
      <c r="CG291">
        <v>162651.29999999999</v>
      </c>
      <c r="CH291">
        <v>0</v>
      </c>
      <c r="CI291">
        <v>2874887.2</v>
      </c>
      <c r="CJ291">
        <v>70945800</v>
      </c>
      <c r="CK291">
        <v>189476.6</v>
      </c>
      <c r="CL291">
        <v>2064872.2</v>
      </c>
      <c r="CM291">
        <v>0</v>
      </c>
      <c r="CN291">
        <v>794640.1</v>
      </c>
      <c r="CO291">
        <v>9427129</v>
      </c>
      <c r="CP291">
        <v>0</v>
      </c>
      <c r="CQ291">
        <v>188.2</v>
      </c>
      <c r="CR291">
        <v>319.10000000000002</v>
      </c>
      <c r="CS291">
        <v>0</v>
      </c>
      <c r="CT291">
        <v>8932.6</v>
      </c>
      <c r="CU291">
        <v>0</v>
      </c>
      <c r="CV291">
        <v>0</v>
      </c>
      <c r="CW291">
        <v>6150.3</v>
      </c>
      <c r="CX291">
        <v>18287.900000000001</v>
      </c>
      <c r="CY291">
        <v>0</v>
      </c>
      <c r="CZ291">
        <v>2264.8000000000002</v>
      </c>
      <c r="DA291">
        <v>0</v>
      </c>
      <c r="DB291">
        <v>942.7</v>
      </c>
      <c r="DC291">
        <v>9093.2999999999993</v>
      </c>
      <c r="DD291">
        <v>4191.6000000000004</v>
      </c>
      <c r="DE291">
        <v>1572</v>
      </c>
      <c r="DF291">
        <v>0</v>
      </c>
      <c r="DG291">
        <v>439.6</v>
      </c>
      <c r="DH291">
        <v>0</v>
      </c>
      <c r="DI291">
        <v>2771.1</v>
      </c>
      <c r="DJ291">
        <v>682.4</v>
      </c>
      <c r="DK291">
        <v>15720</v>
      </c>
      <c r="DL291">
        <v>0</v>
      </c>
      <c r="DM291">
        <v>0</v>
      </c>
      <c r="DN291">
        <v>0.08</v>
      </c>
      <c r="DO291">
        <v>0</v>
      </c>
      <c r="DP291">
        <v>0</v>
      </c>
      <c r="DQ291">
        <v>0</v>
      </c>
    </row>
    <row r="292" spans="1:121" hidden="1">
      <c r="A292" t="s">
        <v>572</v>
      </c>
      <c r="B292">
        <v>2040</v>
      </c>
      <c r="C292">
        <v>185632080</v>
      </c>
      <c r="D292">
        <v>2080633.6</v>
      </c>
      <c r="E292">
        <v>2652899.5</v>
      </c>
      <c r="F292">
        <v>1988143</v>
      </c>
      <c r="G292">
        <v>192353762.59999999</v>
      </c>
      <c r="H292">
        <v>178956554</v>
      </c>
      <c r="I292">
        <v>170941971.40000001</v>
      </c>
      <c r="J292" s="156">
        <v>93543430</v>
      </c>
      <c r="K292" s="168">
        <v>95460664</v>
      </c>
      <c r="L292">
        <v>3.5900000000000001E-2</v>
      </c>
      <c r="M292">
        <v>5.3999999999999999E-2</v>
      </c>
      <c r="N292">
        <v>0.14599999999999999</v>
      </c>
      <c r="O292">
        <v>92528.19</v>
      </c>
      <c r="P292">
        <v>42583.8</v>
      </c>
      <c r="Q292">
        <v>0.51</v>
      </c>
      <c r="R292">
        <v>0.57999999999999996</v>
      </c>
      <c r="S292">
        <v>205.4</v>
      </c>
      <c r="T292">
        <v>7.1</v>
      </c>
      <c r="U292">
        <v>0.89</v>
      </c>
      <c r="V292">
        <v>24.8</v>
      </c>
      <c r="W292">
        <v>976.4</v>
      </c>
      <c r="X292">
        <v>0.17</v>
      </c>
      <c r="Y292">
        <v>205.8</v>
      </c>
      <c r="Z292">
        <v>54</v>
      </c>
      <c r="AA292">
        <v>259.8</v>
      </c>
      <c r="AB292">
        <v>183.1</v>
      </c>
      <c r="AC292">
        <v>6.3</v>
      </c>
      <c r="AD292">
        <v>0.79</v>
      </c>
      <c r="AE292">
        <v>22.1</v>
      </c>
      <c r="AF292">
        <v>870.6</v>
      </c>
      <c r="AG292">
        <v>0.15</v>
      </c>
      <c r="AH292">
        <v>183.5</v>
      </c>
      <c r="AI292">
        <v>48.1</v>
      </c>
      <c r="AJ292">
        <v>231.6</v>
      </c>
      <c r="AK292">
        <v>348.5</v>
      </c>
      <c r="AL292">
        <v>16.8</v>
      </c>
      <c r="AM292">
        <v>2.2400000000000002</v>
      </c>
      <c r="AN292">
        <v>32.1</v>
      </c>
      <c r="AO292">
        <v>1494.1</v>
      </c>
      <c r="AP292">
        <v>0.16</v>
      </c>
      <c r="AQ292">
        <v>349.6</v>
      </c>
      <c r="AR292">
        <v>76.7</v>
      </c>
      <c r="AS292">
        <v>426.3</v>
      </c>
      <c r="AT292">
        <v>483.3</v>
      </c>
      <c r="AU292">
        <v>25.2</v>
      </c>
      <c r="AV292">
        <v>3.44</v>
      </c>
      <c r="AW292">
        <v>43.7</v>
      </c>
      <c r="AX292">
        <v>1976.7</v>
      </c>
      <c r="AY292">
        <v>0.26</v>
      </c>
      <c r="AZ292">
        <v>485</v>
      </c>
      <c r="BA292">
        <v>102.7</v>
      </c>
      <c r="BB292">
        <v>587.70000000000005</v>
      </c>
      <c r="BC292">
        <v>39573768.399999999</v>
      </c>
      <c r="BD292">
        <v>1368.3</v>
      </c>
      <c r="BE292">
        <v>171.4</v>
      </c>
      <c r="BF292">
        <v>4787744.5</v>
      </c>
      <c r="BG292">
        <v>188229.9</v>
      </c>
      <c r="BH292">
        <v>32.4</v>
      </c>
      <c r="BI292">
        <v>39661325.100000001</v>
      </c>
      <c r="BJ292">
        <v>10405839.300000001</v>
      </c>
      <c r="BK292">
        <v>50067164.399999999</v>
      </c>
      <c r="BL292">
        <v>0</v>
      </c>
      <c r="BM292">
        <v>21.43</v>
      </c>
      <c r="BN292">
        <v>18.38</v>
      </c>
      <c r="BO292">
        <v>0</v>
      </c>
      <c r="BP292">
        <v>39.82</v>
      </c>
      <c r="BQ292">
        <v>22.99</v>
      </c>
      <c r="BR292">
        <v>20.309999999999999</v>
      </c>
      <c r="BS292">
        <v>0</v>
      </c>
      <c r="BT292">
        <v>43.3</v>
      </c>
      <c r="BU292">
        <v>194489250</v>
      </c>
      <c r="BV292">
        <v>21411792</v>
      </c>
      <c r="BW292">
        <v>1778452.2</v>
      </c>
      <c r="BX292">
        <v>1318923.1000000001</v>
      </c>
      <c r="BY292">
        <v>0</v>
      </c>
      <c r="BZ292">
        <v>0</v>
      </c>
      <c r="CA292">
        <v>6275294</v>
      </c>
      <c r="CB292">
        <v>0</v>
      </c>
      <c r="CC292">
        <v>0</v>
      </c>
      <c r="CD292">
        <v>7877333</v>
      </c>
      <c r="CE292">
        <v>87862984</v>
      </c>
      <c r="CF292">
        <v>0</v>
      </c>
      <c r="CG292">
        <v>401602.6</v>
      </c>
      <c r="CH292">
        <v>0</v>
      </c>
      <c r="CI292">
        <v>2802729</v>
      </c>
      <c r="CJ292">
        <v>70242750</v>
      </c>
      <c r="CK292">
        <v>236899.8</v>
      </c>
      <c r="CL292">
        <v>2157828.5</v>
      </c>
      <c r="CM292">
        <v>0</v>
      </c>
      <c r="CN292">
        <v>760845</v>
      </c>
      <c r="CO292">
        <v>12773613</v>
      </c>
      <c r="CP292">
        <v>0</v>
      </c>
      <c r="CQ292">
        <v>1309.4000000000001</v>
      </c>
      <c r="CR292">
        <v>319.10000000000002</v>
      </c>
      <c r="CS292">
        <v>0</v>
      </c>
      <c r="CT292">
        <v>8850.2000000000007</v>
      </c>
      <c r="CU292">
        <v>0</v>
      </c>
      <c r="CV292">
        <v>0</v>
      </c>
      <c r="CW292">
        <v>6219.8</v>
      </c>
      <c r="CX292">
        <v>18287.900000000001</v>
      </c>
      <c r="CY292">
        <v>0</v>
      </c>
      <c r="CZ292">
        <v>2877.8</v>
      </c>
      <c r="DA292">
        <v>0</v>
      </c>
      <c r="DB292">
        <v>942.7</v>
      </c>
      <c r="DC292">
        <v>9093.2999999999993</v>
      </c>
      <c r="DD292">
        <v>3392.6</v>
      </c>
      <c r="DE292">
        <v>1572</v>
      </c>
      <c r="DF292">
        <v>0</v>
      </c>
      <c r="DG292">
        <v>435.7</v>
      </c>
      <c r="DH292">
        <v>0</v>
      </c>
      <c r="DI292">
        <v>3437.3</v>
      </c>
      <c r="DJ292">
        <v>5209.8</v>
      </c>
      <c r="DK292">
        <v>15720</v>
      </c>
      <c r="DL292">
        <v>0</v>
      </c>
      <c r="DM292">
        <v>0</v>
      </c>
      <c r="DN292">
        <v>0.08</v>
      </c>
      <c r="DO292">
        <v>0</v>
      </c>
      <c r="DP292">
        <v>0</v>
      </c>
      <c r="DQ292">
        <v>0</v>
      </c>
    </row>
    <row r="293" spans="1:121" hidden="1">
      <c r="A293" t="s">
        <v>572</v>
      </c>
      <c r="B293">
        <v>2045</v>
      </c>
      <c r="C293">
        <v>196201230</v>
      </c>
      <c r="D293">
        <v>4482533.5</v>
      </c>
      <c r="E293">
        <v>2417769.7999999998</v>
      </c>
      <c r="F293">
        <v>2153961</v>
      </c>
      <c r="G293">
        <v>205255491</v>
      </c>
      <c r="H293">
        <v>189145403.59999999</v>
      </c>
      <c r="I293">
        <v>178409859.5</v>
      </c>
      <c r="J293" s="156">
        <v>98666910</v>
      </c>
      <c r="K293" s="168">
        <v>104207540</v>
      </c>
      <c r="L293">
        <v>3.5900000000000001E-2</v>
      </c>
      <c r="M293">
        <v>5.3999999999999999E-2</v>
      </c>
      <c r="N293">
        <v>0.14599999999999999</v>
      </c>
      <c r="O293">
        <v>92565.5</v>
      </c>
      <c r="P293">
        <v>45382.8</v>
      </c>
      <c r="Q293">
        <v>0.51</v>
      </c>
      <c r="R293">
        <v>0.56999999999999995</v>
      </c>
      <c r="S293">
        <v>205.4</v>
      </c>
      <c r="T293">
        <v>6.3</v>
      </c>
      <c r="U293">
        <v>0.77</v>
      </c>
      <c r="V293">
        <v>25.3</v>
      </c>
      <c r="W293">
        <v>1002.9</v>
      </c>
      <c r="X293">
        <v>0.16</v>
      </c>
      <c r="Y293">
        <v>205.8</v>
      </c>
      <c r="Z293">
        <v>55.2</v>
      </c>
      <c r="AA293">
        <v>261</v>
      </c>
      <c r="AB293">
        <v>184.7</v>
      </c>
      <c r="AC293">
        <v>5.6</v>
      </c>
      <c r="AD293">
        <v>0.68</v>
      </c>
      <c r="AE293">
        <v>22.8</v>
      </c>
      <c r="AF293">
        <v>902.8</v>
      </c>
      <c r="AG293">
        <v>0.14000000000000001</v>
      </c>
      <c r="AH293">
        <v>185.1</v>
      </c>
      <c r="AI293">
        <v>49.7</v>
      </c>
      <c r="AJ293">
        <v>234.8</v>
      </c>
      <c r="AK293">
        <v>343.5</v>
      </c>
      <c r="AL293">
        <v>13.7</v>
      </c>
      <c r="AM293">
        <v>1.76</v>
      </c>
      <c r="AN293">
        <v>34.4</v>
      </c>
      <c r="AO293">
        <v>1564.3</v>
      </c>
      <c r="AP293">
        <v>0.16</v>
      </c>
      <c r="AQ293">
        <v>344.4</v>
      </c>
      <c r="AR293">
        <v>81</v>
      </c>
      <c r="AS293">
        <v>425.4</v>
      </c>
      <c r="AT293">
        <v>494.3</v>
      </c>
      <c r="AU293">
        <v>24.8</v>
      </c>
      <c r="AV293">
        <v>3.36</v>
      </c>
      <c r="AW293">
        <v>45.8</v>
      </c>
      <c r="AX293">
        <v>2061.6999999999998</v>
      </c>
      <c r="AY293">
        <v>0.26</v>
      </c>
      <c r="AZ293">
        <v>495.9</v>
      </c>
      <c r="BA293">
        <v>107.3</v>
      </c>
      <c r="BB293">
        <v>603.20000000000005</v>
      </c>
      <c r="BC293">
        <v>42940866.600000001</v>
      </c>
      <c r="BD293">
        <v>1320.4</v>
      </c>
      <c r="BE293">
        <v>160.19999999999999</v>
      </c>
      <c r="BF293">
        <v>5286716.5999999996</v>
      </c>
      <c r="BG293">
        <v>209660.1</v>
      </c>
      <c r="BH293">
        <v>33.700000000000003</v>
      </c>
      <c r="BI293">
        <v>43023942.399999999</v>
      </c>
      <c r="BJ293">
        <v>11543778.699999999</v>
      </c>
      <c r="BK293">
        <v>54567721.100000001</v>
      </c>
      <c r="BL293">
        <v>0</v>
      </c>
      <c r="BM293">
        <v>21.23</v>
      </c>
      <c r="BN293">
        <v>18.170000000000002</v>
      </c>
      <c r="BO293">
        <v>0</v>
      </c>
      <c r="BP293">
        <v>39.409999999999997</v>
      </c>
      <c r="BQ293">
        <v>22.8</v>
      </c>
      <c r="BR293">
        <v>20.3</v>
      </c>
      <c r="BS293">
        <v>0</v>
      </c>
      <c r="BT293">
        <v>43.1</v>
      </c>
      <c r="BU293">
        <v>211099630</v>
      </c>
      <c r="BV293">
        <v>26845632</v>
      </c>
      <c r="BW293">
        <v>3842108</v>
      </c>
      <c r="BX293">
        <v>1336060.6000000001</v>
      </c>
      <c r="BY293">
        <v>0</v>
      </c>
      <c r="BZ293">
        <v>0</v>
      </c>
      <c r="CA293">
        <v>4996677</v>
      </c>
      <c r="CB293">
        <v>0</v>
      </c>
      <c r="CC293">
        <v>0</v>
      </c>
      <c r="CD293">
        <v>7766920</v>
      </c>
      <c r="CE293">
        <v>94816550</v>
      </c>
      <c r="CF293">
        <v>0</v>
      </c>
      <c r="CG293">
        <v>3785431.5</v>
      </c>
      <c r="CH293">
        <v>0</v>
      </c>
      <c r="CI293">
        <v>2833357</v>
      </c>
      <c r="CJ293">
        <v>70606180</v>
      </c>
      <c r="CK293">
        <v>122698.7</v>
      </c>
      <c r="CL293">
        <v>1914940.4</v>
      </c>
      <c r="CM293">
        <v>0</v>
      </c>
      <c r="CN293">
        <v>722910.6</v>
      </c>
      <c r="CO293">
        <v>18355800</v>
      </c>
      <c r="CP293">
        <v>0</v>
      </c>
      <c r="CQ293">
        <v>2547.6999999999998</v>
      </c>
      <c r="CR293">
        <v>319.10000000000002</v>
      </c>
      <c r="CS293">
        <v>0</v>
      </c>
      <c r="CT293">
        <v>5167.1000000000004</v>
      </c>
      <c r="CU293">
        <v>0</v>
      </c>
      <c r="CV293">
        <v>0</v>
      </c>
      <c r="CW293">
        <v>6336.5</v>
      </c>
      <c r="CX293">
        <v>18287.900000000001</v>
      </c>
      <c r="CY293">
        <v>0</v>
      </c>
      <c r="CZ293">
        <v>10718.5</v>
      </c>
      <c r="DA293">
        <v>0</v>
      </c>
      <c r="DB293">
        <v>942.7</v>
      </c>
      <c r="DC293">
        <v>9093.2999999999993</v>
      </c>
      <c r="DD293">
        <v>2650.6</v>
      </c>
      <c r="DE293">
        <v>1572</v>
      </c>
      <c r="DF293">
        <v>0</v>
      </c>
      <c r="DG293">
        <v>421</v>
      </c>
      <c r="DH293">
        <v>0</v>
      </c>
      <c r="DI293">
        <v>4773.5</v>
      </c>
      <c r="DJ293">
        <v>10835.2</v>
      </c>
      <c r="DK293">
        <v>15720</v>
      </c>
      <c r="DL293">
        <v>0</v>
      </c>
      <c r="DM293">
        <v>0</v>
      </c>
      <c r="DN293">
        <v>0.08</v>
      </c>
      <c r="DO293">
        <v>0</v>
      </c>
      <c r="DP293">
        <v>0</v>
      </c>
      <c r="DQ293">
        <v>0</v>
      </c>
    </row>
    <row r="294" spans="1:121" hidden="1">
      <c r="A294" t="s">
        <v>572</v>
      </c>
      <c r="B294">
        <v>2050</v>
      </c>
      <c r="C294">
        <v>206580260</v>
      </c>
      <c r="D294">
        <v>4606557.5</v>
      </c>
      <c r="E294">
        <v>2802305.2</v>
      </c>
      <c r="F294">
        <v>2128253.2999999998</v>
      </c>
      <c r="G294">
        <v>216117377.30000001</v>
      </c>
      <c r="H294">
        <v>199150739.09999999</v>
      </c>
      <c r="I294">
        <v>188863499.80000001</v>
      </c>
      <c r="J294" s="156">
        <v>96133570</v>
      </c>
      <c r="K294" s="168">
        <v>105636940</v>
      </c>
      <c r="L294">
        <v>3.5900000000000001E-2</v>
      </c>
      <c r="M294">
        <v>5.3999999999999999E-2</v>
      </c>
      <c r="N294">
        <v>0.14599999999999999</v>
      </c>
      <c r="O294">
        <v>91392.51</v>
      </c>
      <c r="P294">
        <v>47690.7</v>
      </c>
      <c r="Q294">
        <v>0.48</v>
      </c>
      <c r="R294">
        <v>0.54</v>
      </c>
      <c r="S294">
        <v>219.1</v>
      </c>
      <c r="T294">
        <v>5.3</v>
      </c>
      <c r="U294">
        <v>0.6</v>
      </c>
      <c r="V294">
        <v>27.8</v>
      </c>
      <c r="W294">
        <v>1114.5999999999999</v>
      </c>
      <c r="X294">
        <v>0.16</v>
      </c>
      <c r="Y294">
        <v>219.4</v>
      </c>
      <c r="Z294">
        <v>61.1</v>
      </c>
      <c r="AA294">
        <v>280.5</v>
      </c>
      <c r="AB294">
        <v>200.5</v>
      </c>
      <c r="AC294">
        <v>4.8</v>
      </c>
      <c r="AD294">
        <v>0.54</v>
      </c>
      <c r="AE294">
        <v>25.4</v>
      </c>
      <c r="AF294">
        <v>1021.8</v>
      </c>
      <c r="AG294">
        <v>0.14000000000000001</v>
      </c>
      <c r="AH294">
        <v>200.8</v>
      </c>
      <c r="AI294">
        <v>55.9</v>
      </c>
      <c r="AJ294">
        <v>256.7</v>
      </c>
      <c r="AK294">
        <v>333.4</v>
      </c>
      <c r="AL294">
        <v>10.6</v>
      </c>
      <c r="AM294">
        <v>1.29</v>
      </c>
      <c r="AN294">
        <v>35.9</v>
      </c>
      <c r="AO294">
        <v>1604.5</v>
      </c>
      <c r="AP294">
        <v>0.16</v>
      </c>
      <c r="AQ294">
        <v>334</v>
      </c>
      <c r="AR294">
        <v>83.8</v>
      </c>
      <c r="AS294">
        <v>417.8</v>
      </c>
      <c r="AT294">
        <v>487.8</v>
      </c>
      <c r="AU294">
        <v>20.3</v>
      </c>
      <c r="AV294">
        <v>2.65</v>
      </c>
      <c r="AW294">
        <v>48.5</v>
      </c>
      <c r="AX294">
        <v>2179.1999999999998</v>
      </c>
      <c r="AY294">
        <v>0.25</v>
      </c>
      <c r="AZ294">
        <v>489.1</v>
      </c>
      <c r="BA294">
        <v>113.5</v>
      </c>
      <c r="BB294">
        <v>602.6</v>
      </c>
      <c r="BC294">
        <v>49003656.799999997</v>
      </c>
      <c r="BD294">
        <v>1187.2</v>
      </c>
      <c r="BE294">
        <v>133.30000000000001</v>
      </c>
      <c r="BF294">
        <v>6221024.7999999998</v>
      </c>
      <c r="BG294">
        <v>249321.1</v>
      </c>
      <c r="BH294">
        <v>36</v>
      </c>
      <c r="BI294">
        <v>49075418.399999999</v>
      </c>
      <c r="BJ294">
        <v>13660615.199999999</v>
      </c>
      <c r="BK294">
        <v>62736033.600000001</v>
      </c>
      <c r="BL294">
        <v>0</v>
      </c>
      <c r="BM294">
        <v>21.96</v>
      </c>
      <c r="BN294">
        <v>17.95</v>
      </c>
      <c r="BO294">
        <v>0</v>
      </c>
      <c r="BP294">
        <v>39.909999999999997</v>
      </c>
      <c r="BQ294">
        <v>23.61</v>
      </c>
      <c r="BR294">
        <v>20.09</v>
      </c>
      <c r="BS294">
        <v>0</v>
      </c>
      <c r="BT294">
        <v>43.69</v>
      </c>
      <c r="BU294">
        <v>226012370</v>
      </c>
      <c r="BV294">
        <v>27253878</v>
      </c>
      <c r="BW294">
        <v>3938237.5</v>
      </c>
      <c r="BX294">
        <v>1313316.2</v>
      </c>
      <c r="BY294">
        <v>0</v>
      </c>
      <c r="BZ294">
        <v>0</v>
      </c>
      <c r="CA294">
        <v>2638769.5</v>
      </c>
      <c r="CB294">
        <v>0</v>
      </c>
      <c r="CC294">
        <v>0</v>
      </c>
      <c r="CD294">
        <v>7773123</v>
      </c>
      <c r="CE294">
        <v>101417820</v>
      </c>
      <c r="CF294">
        <v>0</v>
      </c>
      <c r="CG294">
        <v>14126229</v>
      </c>
      <c r="CH294">
        <v>0</v>
      </c>
      <c r="CI294">
        <v>2803913.2</v>
      </c>
      <c r="CJ294">
        <v>70236840</v>
      </c>
      <c r="CK294">
        <v>68303.7</v>
      </c>
      <c r="CL294">
        <v>2215050.2000000002</v>
      </c>
      <c r="CM294">
        <v>0</v>
      </c>
      <c r="CN294">
        <v>544737.80000000005</v>
      </c>
      <c r="CO294">
        <v>18936016</v>
      </c>
      <c r="CP294">
        <v>0</v>
      </c>
      <c r="CQ294">
        <v>2600.9</v>
      </c>
      <c r="CR294">
        <v>319.10000000000002</v>
      </c>
      <c r="CS294">
        <v>0</v>
      </c>
      <c r="CT294">
        <v>2895.5</v>
      </c>
      <c r="CU294">
        <v>0</v>
      </c>
      <c r="CV294">
        <v>0</v>
      </c>
      <c r="CW294">
        <v>6534.7</v>
      </c>
      <c r="CX294">
        <v>18287.900000000001</v>
      </c>
      <c r="CY294">
        <v>0</v>
      </c>
      <c r="CZ294">
        <v>16449.3</v>
      </c>
      <c r="DA294">
        <v>0</v>
      </c>
      <c r="DB294">
        <v>942.7</v>
      </c>
      <c r="DC294">
        <v>9093.2999999999993</v>
      </c>
      <c r="DD294">
        <v>1364</v>
      </c>
      <c r="DE294">
        <v>1572</v>
      </c>
      <c r="DF294">
        <v>0</v>
      </c>
      <c r="DG294">
        <v>323.39999999999998</v>
      </c>
      <c r="DH294">
        <v>0</v>
      </c>
      <c r="DI294">
        <v>4995.5</v>
      </c>
      <c r="DJ294">
        <v>11005.2</v>
      </c>
      <c r="DK294">
        <v>15720</v>
      </c>
      <c r="DL294">
        <v>0</v>
      </c>
      <c r="DM294">
        <v>0</v>
      </c>
      <c r="DN294">
        <v>0.08</v>
      </c>
      <c r="DO294">
        <v>0</v>
      </c>
      <c r="DP294">
        <v>0</v>
      </c>
      <c r="DQ294">
        <v>0</v>
      </c>
    </row>
    <row r="295" spans="1:121" hidden="1">
      <c r="A295" t="s">
        <v>573</v>
      </c>
      <c r="B295">
        <v>2024</v>
      </c>
      <c r="C295">
        <v>7591439</v>
      </c>
      <c r="D295">
        <v>2513.8000000000002</v>
      </c>
      <c r="E295">
        <v>0</v>
      </c>
      <c r="F295">
        <v>48061.599999999999</v>
      </c>
      <c r="G295">
        <v>7642014.7999999998</v>
      </c>
      <c r="H295">
        <v>7318533.0999999996</v>
      </c>
      <c r="I295">
        <v>3946981.3</v>
      </c>
      <c r="J295" s="156">
        <v>6158901.5</v>
      </c>
      <c r="K295" s="168">
        <v>4930804</v>
      </c>
      <c r="L295">
        <v>3.5900000000000001E-2</v>
      </c>
      <c r="M295">
        <v>5.3900000000000003E-2</v>
      </c>
      <c r="N295">
        <v>0.13500000000000001</v>
      </c>
      <c r="O295">
        <v>10184.65</v>
      </c>
      <c r="P295">
        <v>1917.1</v>
      </c>
      <c r="Q295">
        <v>0.61</v>
      </c>
      <c r="R295">
        <v>0.56999999999999995</v>
      </c>
      <c r="S295">
        <v>168.3</v>
      </c>
      <c r="T295">
        <v>3.2</v>
      </c>
      <c r="U295">
        <v>0.32</v>
      </c>
      <c r="V295">
        <v>20.6</v>
      </c>
      <c r="W295">
        <v>881.1</v>
      </c>
      <c r="X295">
        <v>0.08</v>
      </c>
      <c r="Y295">
        <v>168.5</v>
      </c>
      <c r="Z295">
        <v>46.9</v>
      </c>
      <c r="AA295">
        <v>215.4</v>
      </c>
      <c r="AB295">
        <v>179.8</v>
      </c>
      <c r="AC295">
        <v>3.4</v>
      </c>
      <c r="AD295">
        <v>0.34</v>
      </c>
      <c r="AE295">
        <v>23.9</v>
      </c>
      <c r="AF295">
        <v>944.8</v>
      </c>
      <c r="AG295">
        <v>0.12</v>
      </c>
      <c r="AH295">
        <v>180</v>
      </c>
      <c r="AI295">
        <v>52.1</v>
      </c>
      <c r="AJ295">
        <v>232.1</v>
      </c>
      <c r="AK295">
        <v>301.60000000000002</v>
      </c>
      <c r="AL295">
        <v>7.5</v>
      </c>
      <c r="AM295">
        <v>0.88</v>
      </c>
      <c r="AN295">
        <v>34.5</v>
      </c>
      <c r="AO295">
        <v>1486.9</v>
      </c>
      <c r="AP295">
        <v>0.16</v>
      </c>
      <c r="AQ295">
        <v>302</v>
      </c>
      <c r="AR295">
        <v>78.8</v>
      </c>
      <c r="AS295">
        <v>380.9</v>
      </c>
      <c r="AT295">
        <v>634.6</v>
      </c>
      <c r="AU295">
        <v>37.1</v>
      </c>
      <c r="AV295">
        <v>5.23</v>
      </c>
      <c r="AW295">
        <v>54</v>
      </c>
      <c r="AX295">
        <v>2387.3000000000002</v>
      </c>
      <c r="AY295">
        <v>0.39</v>
      </c>
      <c r="AZ295">
        <v>637.20000000000005</v>
      </c>
      <c r="BA295">
        <v>125.3</v>
      </c>
      <c r="BB295">
        <v>762.4</v>
      </c>
      <c r="BC295">
        <v>1075495.3999999999</v>
      </c>
      <c r="BD295">
        <v>20.3</v>
      </c>
      <c r="BE295">
        <v>2</v>
      </c>
      <c r="BF295">
        <v>131646.39999999999</v>
      </c>
      <c r="BG295">
        <v>5629.2</v>
      </c>
      <c r="BH295">
        <v>0.5</v>
      </c>
      <c r="BI295">
        <v>1076652.8999999999</v>
      </c>
      <c r="BJ295">
        <v>299531.59999999998</v>
      </c>
      <c r="BK295">
        <v>1376184.5</v>
      </c>
      <c r="BL295">
        <v>0</v>
      </c>
      <c r="BM295">
        <v>31.91</v>
      </c>
      <c r="BN295">
        <v>2.31</v>
      </c>
      <c r="BO295">
        <v>0</v>
      </c>
      <c r="BP295">
        <v>34.22</v>
      </c>
      <c r="BQ295">
        <v>33.82</v>
      </c>
      <c r="BR295">
        <v>2.5099999999999998</v>
      </c>
      <c r="BS295">
        <v>0</v>
      </c>
      <c r="BT295">
        <v>36.33</v>
      </c>
      <c r="BU295">
        <v>6406692.5</v>
      </c>
      <c r="BV295">
        <v>3695033.5</v>
      </c>
      <c r="BW295">
        <v>2129.1999999999998</v>
      </c>
      <c r="BX295">
        <v>192465.1</v>
      </c>
      <c r="BY295">
        <v>0</v>
      </c>
      <c r="BZ295">
        <v>0</v>
      </c>
      <c r="CA295">
        <v>0</v>
      </c>
      <c r="CB295">
        <v>0</v>
      </c>
      <c r="CC295">
        <v>0</v>
      </c>
      <c r="CD295">
        <v>291144</v>
      </c>
      <c r="CE295">
        <v>2510456.5</v>
      </c>
      <c r="CF295">
        <v>0</v>
      </c>
      <c r="CG295">
        <v>0</v>
      </c>
      <c r="CH295">
        <v>0</v>
      </c>
      <c r="CI295">
        <v>6608.3</v>
      </c>
      <c r="CJ295">
        <v>0</v>
      </c>
      <c r="CK295">
        <v>0</v>
      </c>
      <c r="CL295">
        <v>0</v>
      </c>
      <c r="CM295">
        <v>0</v>
      </c>
      <c r="CN295">
        <v>529509</v>
      </c>
      <c r="CO295">
        <v>70745.399999999994</v>
      </c>
      <c r="CP295">
        <v>2803635</v>
      </c>
      <c r="CQ295">
        <v>3</v>
      </c>
      <c r="CR295">
        <v>40.1</v>
      </c>
      <c r="CS295">
        <v>0</v>
      </c>
      <c r="CT295">
        <v>0</v>
      </c>
      <c r="CU295">
        <v>0</v>
      </c>
      <c r="CV295">
        <v>0</v>
      </c>
      <c r="CW295">
        <v>211.7</v>
      </c>
      <c r="CX295">
        <v>1730.2</v>
      </c>
      <c r="CY295">
        <v>0</v>
      </c>
      <c r="CZ295">
        <v>0</v>
      </c>
      <c r="DA295">
        <v>0</v>
      </c>
      <c r="DB295">
        <v>2.7</v>
      </c>
      <c r="DC295">
        <v>0</v>
      </c>
      <c r="DD295">
        <v>0</v>
      </c>
      <c r="DE295">
        <v>0</v>
      </c>
      <c r="DF295">
        <v>0</v>
      </c>
      <c r="DG295">
        <v>273</v>
      </c>
      <c r="DH295">
        <v>734</v>
      </c>
      <c r="DI295">
        <v>21</v>
      </c>
      <c r="DJ295">
        <v>6</v>
      </c>
      <c r="DK295">
        <v>0</v>
      </c>
      <c r="DL295">
        <v>0</v>
      </c>
      <c r="DM295">
        <v>0</v>
      </c>
      <c r="DN295">
        <v>0.28000000000000003</v>
      </c>
      <c r="DO295">
        <v>0</v>
      </c>
      <c r="DP295">
        <v>0</v>
      </c>
      <c r="DQ295">
        <v>0</v>
      </c>
    </row>
    <row r="296" spans="1:121" hidden="1">
      <c r="A296" t="s">
        <v>573</v>
      </c>
      <c r="B296">
        <v>2026</v>
      </c>
      <c r="C296">
        <v>7665141</v>
      </c>
      <c r="D296">
        <v>2437.9</v>
      </c>
      <c r="E296">
        <v>0</v>
      </c>
      <c r="F296">
        <v>42434.7</v>
      </c>
      <c r="G296">
        <v>7710013.7999999998</v>
      </c>
      <c r="H296">
        <v>7389585.7999999998</v>
      </c>
      <c r="I296">
        <v>923288.3</v>
      </c>
      <c r="J296" s="156">
        <v>4599609</v>
      </c>
      <c r="K296" s="168">
        <v>6471678.5</v>
      </c>
      <c r="L296">
        <v>3.5900000000000001E-2</v>
      </c>
      <c r="M296">
        <v>5.3900000000000003E-2</v>
      </c>
      <c r="N296">
        <v>0.13500000000000001</v>
      </c>
      <c r="O296">
        <v>40678.949999999997</v>
      </c>
      <c r="P296">
        <v>1949.3</v>
      </c>
      <c r="Q296">
        <v>0.73</v>
      </c>
      <c r="R296">
        <v>0.65</v>
      </c>
      <c r="S296">
        <v>117.2</v>
      </c>
      <c r="T296">
        <v>2.2000000000000002</v>
      </c>
      <c r="U296">
        <v>0.22</v>
      </c>
      <c r="V296">
        <v>14.3</v>
      </c>
      <c r="W296">
        <v>613.20000000000005</v>
      </c>
      <c r="X296">
        <v>0.05</v>
      </c>
      <c r="Y296">
        <v>117.3</v>
      </c>
      <c r="Z296">
        <v>32.6</v>
      </c>
      <c r="AA296">
        <v>149.9</v>
      </c>
      <c r="AB296">
        <v>148.69999999999999</v>
      </c>
      <c r="AC296">
        <v>2.8</v>
      </c>
      <c r="AD296">
        <v>0.28000000000000003</v>
      </c>
      <c r="AE296">
        <v>19.5</v>
      </c>
      <c r="AF296">
        <v>781.1</v>
      </c>
      <c r="AG296">
        <v>0.09</v>
      </c>
      <c r="AH296">
        <v>148.9</v>
      </c>
      <c r="AI296">
        <v>42.8</v>
      </c>
      <c r="AJ296">
        <v>191.7</v>
      </c>
      <c r="AK296">
        <v>247.3</v>
      </c>
      <c r="AL296">
        <v>5.5</v>
      </c>
      <c r="AM296">
        <v>0.63</v>
      </c>
      <c r="AN296">
        <v>28.7</v>
      </c>
      <c r="AO296">
        <v>1241.0999999999999</v>
      </c>
      <c r="AP296">
        <v>0.13</v>
      </c>
      <c r="AQ296">
        <v>247.7</v>
      </c>
      <c r="AR296">
        <v>65.8</v>
      </c>
      <c r="AS296">
        <v>313.39999999999998</v>
      </c>
      <c r="AT296">
        <v>588.70000000000005</v>
      </c>
      <c r="AU296">
        <v>32.200000000000003</v>
      </c>
      <c r="AV296">
        <v>4.47</v>
      </c>
      <c r="AW296">
        <v>51.7</v>
      </c>
      <c r="AX296">
        <v>2320.6999999999998</v>
      </c>
      <c r="AY296">
        <v>0.34</v>
      </c>
      <c r="AZ296">
        <v>590.9</v>
      </c>
      <c r="BA296">
        <v>120.9</v>
      </c>
      <c r="BB296">
        <v>711.8</v>
      </c>
      <c r="BC296">
        <v>1119887.8999999999</v>
      </c>
      <c r="BD296">
        <v>21.1</v>
      </c>
      <c r="BE296">
        <v>2.1</v>
      </c>
      <c r="BF296">
        <v>136865.70000000001</v>
      </c>
      <c r="BG296">
        <v>5861.3</v>
      </c>
      <c r="BH296">
        <v>0.5</v>
      </c>
      <c r="BI296">
        <v>1121093.2</v>
      </c>
      <c r="BJ296">
        <v>311672.7</v>
      </c>
      <c r="BK296">
        <v>1432765.9</v>
      </c>
      <c r="BL296">
        <v>0</v>
      </c>
      <c r="BM296">
        <v>28.92</v>
      </c>
      <c r="BN296">
        <v>9.0500000000000007</v>
      </c>
      <c r="BO296">
        <v>0</v>
      </c>
      <c r="BP296">
        <v>37.96</v>
      </c>
      <c r="BQ296">
        <v>30.64</v>
      </c>
      <c r="BR296">
        <v>9.83</v>
      </c>
      <c r="BS296">
        <v>0</v>
      </c>
      <c r="BT296">
        <v>40.46</v>
      </c>
      <c r="BU296">
        <v>9603503</v>
      </c>
      <c r="BV296">
        <v>6786725.5</v>
      </c>
      <c r="BW296">
        <v>2073.1999999999998</v>
      </c>
      <c r="BX296">
        <v>192443.2</v>
      </c>
      <c r="BY296">
        <v>0</v>
      </c>
      <c r="BZ296">
        <v>0</v>
      </c>
      <c r="CA296">
        <v>0</v>
      </c>
      <c r="CB296">
        <v>0</v>
      </c>
      <c r="CC296">
        <v>0</v>
      </c>
      <c r="CD296">
        <v>350401.2</v>
      </c>
      <c r="CE296">
        <v>2615661.7999999998</v>
      </c>
      <c r="CF296">
        <v>0</v>
      </c>
      <c r="CG296">
        <v>0</v>
      </c>
      <c r="CH296">
        <v>0</v>
      </c>
      <c r="CI296">
        <v>6599.5</v>
      </c>
      <c r="CJ296">
        <v>0</v>
      </c>
      <c r="CK296">
        <v>0</v>
      </c>
      <c r="CL296">
        <v>0</v>
      </c>
      <c r="CM296">
        <v>0</v>
      </c>
      <c r="CN296">
        <v>522121.8</v>
      </c>
      <c r="CO296">
        <v>70350.600000000006</v>
      </c>
      <c r="CP296">
        <v>5843852</v>
      </c>
      <c r="CQ296">
        <v>3</v>
      </c>
      <c r="CR296">
        <v>40.1</v>
      </c>
      <c r="CS296">
        <v>0</v>
      </c>
      <c r="CT296">
        <v>0</v>
      </c>
      <c r="CU296">
        <v>0</v>
      </c>
      <c r="CV296">
        <v>0</v>
      </c>
      <c r="CW296">
        <v>256.7</v>
      </c>
      <c r="CX296">
        <v>1730.2</v>
      </c>
      <c r="CY296">
        <v>0</v>
      </c>
      <c r="CZ296">
        <v>0</v>
      </c>
      <c r="DA296">
        <v>0</v>
      </c>
      <c r="DB296">
        <v>2.7</v>
      </c>
      <c r="DC296">
        <v>0</v>
      </c>
      <c r="DD296">
        <v>0</v>
      </c>
      <c r="DE296">
        <v>0</v>
      </c>
      <c r="DF296">
        <v>0</v>
      </c>
      <c r="DG296">
        <v>273</v>
      </c>
      <c r="DH296">
        <v>1538</v>
      </c>
      <c r="DI296">
        <v>21</v>
      </c>
      <c r="DJ296">
        <v>6</v>
      </c>
      <c r="DK296">
        <v>0</v>
      </c>
      <c r="DL296">
        <v>0</v>
      </c>
      <c r="DM296">
        <v>0</v>
      </c>
      <c r="DN296">
        <v>0.41</v>
      </c>
      <c r="DO296">
        <v>0</v>
      </c>
      <c r="DP296">
        <v>0</v>
      </c>
      <c r="DQ296">
        <v>0</v>
      </c>
    </row>
    <row r="297" spans="1:121" hidden="1">
      <c r="A297" t="s">
        <v>573</v>
      </c>
      <c r="B297">
        <v>2028</v>
      </c>
      <c r="C297">
        <v>7791601.5</v>
      </c>
      <c r="D297">
        <v>2335.6</v>
      </c>
      <c r="E297">
        <v>0</v>
      </c>
      <c r="F297">
        <v>35584.300000000003</v>
      </c>
      <c r="G297">
        <v>7829521.2999999998</v>
      </c>
      <c r="H297">
        <v>7511501.2000000002</v>
      </c>
      <c r="I297">
        <v>1035531.9</v>
      </c>
      <c r="J297" s="156">
        <v>3711683.2</v>
      </c>
      <c r="K297" s="168">
        <v>5509919.5</v>
      </c>
      <c r="L297">
        <v>3.5900000000000001E-2</v>
      </c>
      <c r="M297">
        <v>5.3900000000000003E-2</v>
      </c>
      <c r="N297">
        <v>0.13500000000000001</v>
      </c>
      <c r="O297">
        <v>47983.75</v>
      </c>
      <c r="P297">
        <v>2005.2</v>
      </c>
      <c r="Q297">
        <v>0.73</v>
      </c>
      <c r="R297">
        <v>0.67</v>
      </c>
      <c r="S297">
        <v>118.8</v>
      </c>
      <c r="T297">
        <v>2.2000000000000002</v>
      </c>
      <c r="U297">
        <v>0.22</v>
      </c>
      <c r="V297">
        <v>14.5</v>
      </c>
      <c r="W297">
        <v>621.5</v>
      </c>
      <c r="X297">
        <v>0.05</v>
      </c>
      <c r="Y297">
        <v>118.9</v>
      </c>
      <c r="Z297">
        <v>33</v>
      </c>
      <c r="AA297">
        <v>151.9</v>
      </c>
      <c r="AB297">
        <v>142.19999999999999</v>
      </c>
      <c r="AC297">
        <v>2.7</v>
      </c>
      <c r="AD297">
        <v>0.27</v>
      </c>
      <c r="AE297">
        <v>18.399999999999999</v>
      </c>
      <c r="AF297">
        <v>746.4</v>
      </c>
      <c r="AG297">
        <v>0.09</v>
      </c>
      <c r="AH297">
        <v>142.4</v>
      </c>
      <c r="AI297">
        <v>40.700000000000003</v>
      </c>
      <c r="AJ297">
        <v>183.1</v>
      </c>
      <c r="AK297">
        <v>183.1</v>
      </c>
      <c r="AL297">
        <v>3.6</v>
      </c>
      <c r="AM297">
        <v>0.37</v>
      </c>
      <c r="AN297">
        <v>21.6</v>
      </c>
      <c r="AO297">
        <v>947.4</v>
      </c>
      <c r="AP297">
        <v>0.08</v>
      </c>
      <c r="AQ297">
        <v>183.3</v>
      </c>
      <c r="AR297">
        <v>49.9</v>
      </c>
      <c r="AS297">
        <v>233.2</v>
      </c>
      <c r="AT297">
        <v>532.4</v>
      </c>
      <c r="AU297">
        <v>25.9</v>
      </c>
      <c r="AV297">
        <v>3.54</v>
      </c>
      <c r="AW297">
        <v>50</v>
      </c>
      <c r="AX297">
        <v>2198.5</v>
      </c>
      <c r="AY297">
        <v>0.31</v>
      </c>
      <c r="AZ297">
        <v>534.20000000000005</v>
      </c>
      <c r="BA297">
        <v>115.6</v>
      </c>
      <c r="BB297">
        <v>649.70000000000005</v>
      </c>
      <c r="BC297">
        <v>1142088.8999999999</v>
      </c>
      <c r="BD297">
        <v>21.5</v>
      </c>
      <c r="BE297">
        <v>2.2000000000000002</v>
      </c>
      <c r="BF297">
        <v>139453.29999999999</v>
      </c>
      <c r="BG297">
        <v>5977.4</v>
      </c>
      <c r="BH297">
        <v>0.5</v>
      </c>
      <c r="BI297">
        <v>1143318.1000000001</v>
      </c>
      <c r="BJ297">
        <v>317721</v>
      </c>
      <c r="BK297">
        <v>1461039.1</v>
      </c>
      <c r="BL297">
        <v>0</v>
      </c>
      <c r="BM297">
        <v>24.69</v>
      </c>
      <c r="BN297">
        <v>10.48</v>
      </c>
      <c r="BO297">
        <v>0</v>
      </c>
      <c r="BP297">
        <v>35.17</v>
      </c>
      <c r="BQ297">
        <v>26.16</v>
      </c>
      <c r="BR297">
        <v>11.37</v>
      </c>
      <c r="BS297">
        <v>0</v>
      </c>
      <c r="BT297">
        <v>37.520000000000003</v>
      </c>
      <c r="BU297">
        <v>9643754</v>
      </c>
      <c r="BV297">
        <v>6793989.5</v>
      </c>
      <c r="BW297">
        <v>1979.2</v>
      </c>
      <c r="BX297">
        <v>190487.8</v>
      </c>
      <c r="BY297">
        <v>0</v>
      </c>
      <c r="BZ297">
        <v>0</v>
      </c>
      <c r="CA297">
        <v>0</v>
      </c>
      <c r="CB297">
        <v>0</v>
      </c>
      <c r="CC297">
        <v>0</v>
      </c>
      <c r="CD297">
        <v>396948</v>
      </c>
      <c r="CE297">
        <v>2650740</v>
      </c>
      <c r="CF297">
        <v>0</v>
      </c>
      <c r="CG297">
        <v>0</v>
      </c>
      <c r="CH297">
        <v>0</v>
      </c>
      <c r="CI297">
        <v>6557.3</v>
      </c>
      <c r="CJ297">
        <v>0</v>
      </c>
      <c r="CK297">
        <v>0</v>
      </c>
      <c r="CL297">
        <v>0</v>
      </c>
      <c r="CM297">
        <v>0</v>
      </c>
      <c r="CN297">
        <v>514740.4</v>
      </c>
      <c r="CO297">
        <v>69984.5</v>
      </c>
      <c r="CP297">
        <v>5812316.5</v>
      </c>
      <c r="CQ297">
        <v>3</v>
      </c>
      <c r="CR297">
        <v>40.1</v>
      </c>
      <c r="CS297">
        <v>0</v>
      </c>
      <c r="CT297">
        <v>0</v>
      </c>
      <c r="CU297">
        <v>0</v>
      </c>
      <c r="CV297">
        <v>0</v>
      </c>
      <c r="CW297">
        <v>293.2</v>
      </c>
      <c r="CX297">
        <v>1730.2</v>
      </c>
      <c r="CY297">
        <v>0</v>
      </c>
      <c r="CZ297">
        <v>0</v>
      </c>
      <c r="DA297">
        <v>0</v>
      </c>
      <c r="DB297">
        <v>2.7</v>
      </c>
      <c r="DC297">
        <v>0</v>
      </c>
      <c r="DD297">
        <v>0</v>
      </c>
      <c r="DE297">
        <v>0</v>
      </c>
      <c r="DF297">
        <v>0</v>
      </c>
      <c r="DG297">
        <v>273</v>
      </c>
      <c r="DH297">
        <v>1538</v>
      </c>
      <c r="DI297">
        <v>21</v>
      </c>
      <c r="DJ297">
        <v>6</v>
      </c>
      <c r="DK297">
        <v>0</v>
      </c>
      <c r="DL297">
        <v>0</v>
      </c>
      <c r="DM297">
        <v>0</v>
      </c>
      <c r="DN297">
        <v>0.55000000000000004</v>
      </c>
      <c r="DO297">
        <v>0</v>
      </c>
      <c r="DP297">
        <v>0</v>
      </c>
      <c r="DQ297">
        <v>0</v>
      </c>
    </row>
    <row r="298" spans="1:121" hidden="1">
      <c r="A298" t="s">
        <v>573</v>
      </c>
      <c r="B298">
        <v>2030</v>
      </c>
      <c r="C298">
        <v>7956577</v>
      </c>
      <c r="D298">
        <v>4055.3</v>
      </c>
      <c r="E298">
        <v>0</v>
      </c>
      <c r="F298">
        <v>37546</v>
      </c>
      <c r="G298">
        <v>7998178</v>
      </c>
      <c r="H298">
        <v>7670547.5999999996</v>
      </c>
      <c r="I298">
        <v>1125122.7</v>
      </c>
      <c r="J298" s="156">
        <v>4051543.2</v>
      </c>
      <c r="K298" s="168">
        <v>5405754</v>
      </c>
      <c r="L298">
        <v>3.5900000000000001E-2</v>
      </c>
      <c r="M298">
        <v>5.3900000000000003E-2</v>
      </c>
      <c r="N298">
        <v>0.13500000000000001</v>
      </c>
      <c r="O298">
        <v>68591.45</v>
      </c>
      <c r="P298">
        <v>2079.8000000000002</v>
      </c>
      <c r="Q298">
        <v>0.75</v>
      </c>
      <c r="R298">
        <v>0.71</v>
      </c>
      <c r="S298">
        <v>105.4</v>
      </c>
      <c r="T298">
        <v>2</v>
      </c>
      <c r="U298">
        <v>0.2</v>
      </c>
      <c r="V298">
        <v>12.9</v>
      </c>
      <c r="W298">
        <v>551.9</v>
      </c>
      <c r="X298">
        <v>0.05</v>
      </c>
      <c r="Y298">
        <v>105.5</v>
      </c>
      <c r="Z298">
        <v>29.4</v>
      </c>
      <c r="AA298">
        <v>134.9</v>
      </c>
      <c r="AB298">
        <v>121.6</v>
      </c>
      <c r="AC298">
        <v>2.2999999999999998</v>
      </c>
      <c r="AD298">
        <v>0.23</v>
      </c>
      <c r="AE298">
        <v>16</v>
      </c>
      <c r="AF298">
        <v>638.79999999999995</v>
      </c>
      <c r="AG298">
        <v>0.08</v>
      </c>
      <c r="AH298">
        <v>121.8</v>
      </c>
      <c r="AI298">
        <v>35</v>
      </c>
      <c r="AJ298">
        <v>156.80000000000001</v>
      </c>
      <c r="AK298">
        <v>104.2</v>
      </c>
      <c r="AL298">
        <v>2</v>
      </c>
      <c r="AM298">
        <v>0.21</v>
      </c>
      <c r="AN298">
        <v>12.3</v>
      </c>
      <c r="AO298">
        <v>536.79999999999995</v>
      </c>
      <c r="AP298">
        <v>0.05</v>
      </c>
      <c r="AQ298">
        <v>104.3</v>
      </c>
      <c r="AR298">
        <v>28.3</v>
      </c>
      <c r="AS298">
        <v>132.6</v>
      </c>
      <c r="AT298">
        <v>500.3</v>
      </c>
      <c r="AU298">
        <v>23.3</v>
      </c>
      <c r="AV298">
        <v>3.14</v>
      </c>
      <c r="AW298">
        <v>47.6</v>
      </c>
      <c r="AX298">
        <v>2126.1</v>
      </c>
      <c r="AY298">
        <v>0.27</v>
      </c>
      <c r="AZ298">
        <v>501.8</v>
      </c>
      <c r="BA298">
        <v>111</v>
      </c>
      <c r="BB298">
        <v>612.9</v>
      </c>
      <c r="BC298">
        <v>984593.1</v>
      </c>
      <c r="BD298">
        <v>18.600000000000001</v>
      </c>
      <c r="BE298">
        <v>1.9</v>
      </c>
      <c r="BF298">
        <v>120769.3</v>
      </c>
      <c r="BG298">
        <v>5153.8</v>
      </c>
      <c r="BH298">
        <v>0.4</v>
      </c>
      <c r="BI298">
        <v>985652.8</v>
      </c>
      <c r="BJ298">
        <v>274473.90000000002</v>
      </c>
      <c r="BK298">
        <v>1260126.7</v>
      </c>
      <c r="BL298">
        <v>0</v>
      </c>
      <c r="BM298">
        <v>24.03</v>
      </c>
      <c r="BN298">
        <v>14.94</v>
      </c>
      <c r="BO298">
        <v>0</v>
      </c>
      <c r="BP298">
        <v>38.97</v>
      </c>
      <c r="BQ298">
        <v>25.47</v>
      </c>
      <c r="BR298">
        <v>16.190000000000001</v>
      </c>
      <c r="BS298">
        <v>0</v>
      </c>
      <c r="BT298">
        <v>41.66</v>
      </c>
      <c r="BU298">
        <v>9367356</v>
      </c>
      <c r="BV298">
        <v>6873055</v>
      </c>
      <c r="BW298">
        <v>3467.9</v>
      </c>
      <c r="BX298">
        <v>186400.2</v>
      </c>
      <c r="BY298">
        <v>0</v>
      </c>
      <c r="BZ298">
        <v>0</v>
      </c>
      <c r="CA298">
        <v>0</v>
      </c>
      <c r="CB298">
        <v>0</v>
      </c>
      <c r="CC298">
        <v>0</v>
      </c>
      <c r="CD298">
        <v>514718.9</v>
      </c>
      <c r="CE298">
        <v>2297948.2000000002</v>
      </c>
      <c r="CF298">
        <v>0</v>
      </c>
      <c r="CG298">
        <v>0</v>
      </c>
      <c r="CH298">
        <v>0</v>
      </c>
      <c r="CI298">
        <v>6484.2</v>
      </c>
      <c r="CJ298">
        <v>0</v>
      </c>
      <c r="CK298">
        <v>0</v>
      </c>
      <c r="CL298">
        <v>0</v>
      </c>
      <c r="CM298">
        <v>0</v>
      </c>
      <c r="CN298">
        <v>507655.2</v>
      </c>
      <c r="CO298">
        <v>69607.100000000006</v>
      </c>
      <c r="CP298">
        <v>5781074</v>
      </c>
      <c r="CQ298">
        <v>4</v>
      </c>
      <c r="CR298">
        <v>40.1</v>
      </c>
      <c r="CS298">
        <v>0</v>
      </c>
      <c r="CT298">
        <v>0</v>
      </c>
      <c r="CU298">
        <v>0</v>
      </c>
      <c r="CV298">
        <v>0</v>
      </c>
      <c r="CW298">
        <v>380.7</v>
      </c>
      <c r="CX298">
        <v>1730.2</v>
      </c>
      <c r="CY298">
        <v>0</v>
      </c>
      <c r="CZ298">
        <v>0</v>
      </c>
      <c r="DA298">
        <v>0</v>
      </c>
      <c r="DB298">
        <v>2.7</v>
      </c>
      <c r="DC298">
        <v>0</v>
      </c>
      <c r="DD298">
        <v>0</v>
      </c>
      <c r="DE298">
        <v>0</v>
      </c>
      <c r="DF298">
        <v>0</v>
      </c>
      <c r="DG298">
        <v>273</v>
      </c>
      <c r="DH298">
        <v>1538</v>
      </c>
      <c r="DI298">
        <v>21</v>
      </c>
      <c r="DJ298">
        <v>10</v>
      </c>
      <c r="DK298">
        <v>0</v>
      </c>
      <c r="DL298">
        <v>0</v>
      </c>
      <c r="DM298">
        <v>0</v>
      </c>
      <c r="DN298">
        <v>0.71</v>
      </c>
      <c r="DO298">
        <v>0</v>
      </c>
      <c r="DP298">
        <v>0</v>
      </c>
      <c r="DQ298">
        <v>0</v>
      </c>
    </row>
    <row r="299" spans="1:121" hidden="1">
      <c r="A299" t="s">
        <v>573</v>
      </c>
      <c r="B299">
        <v>2035</v>
      </c>
      <c r="C299">
        <v>8428825</v>
      </c>
      <c r="D299">
        <v>4079.4</v>
      </c>
      <c r="E299">
        <v>0</v>
      </c>
      <c r="F299">
        <v>36692</v>
      </c>
      <c r="G299">
        <v>8469596.6999999993</v>
      </c>
      <c r="H299">
        <v>8125825.2999999998</v>
      </c>
      <c r="I299">
        <v>1659621.7</v>
      </c>
      <c r="J299" s="156">
        <v>4061383.5</v>
      </c>
      <c r="K299" s="168">
        <v>4682028</v>
      </c>
      <c r="L299">
        <v>3.5900000000000001E-2</v>
      </c>
      <c r="M299">
        <v>5.3900000000000003E-2</v>
      </c>
      <c r="N299">
        <v>0.13500000000000001</v>
      </c>
      <c r="O299">
        <v>100466.91</v>
      </c>
      <c r="P299">
        <v>2294.6999999999998</v>
      </c>
      <c r="Q299">
        <v>0.77</v>
      </c>
      <c r="R299">
        <v>0.99</v>
      </c>
      <c r="S299">
        <v>101.8</v>
      </c>
      <c r="T299">
        <v>1.9</v>
      </c>
      <c r="U299">
        <v>0.19</v>
      </c>
      <c r="V299">
        <v>12.5</v>
      </c>
      <c r="W299">
        <v>532.9</v>
      </c>
      <c r="X299">
        <v>0.05</v>
      </c>
      <c r="Y299">
        <v>101.9</v>
      </c>
      <c r="Z299">
        <v>28.4</v>
      </c>
      <c r="AA299">
        <v>130.30000000000001</v>
      </c>
      <c r="AB299">
        <v>4.3</v>
      </c>
      <c r="AC299">
        <v>0.1</v>
      </c>
      <c r="AD299">
        <v>0.01</v>
      </c>
      <c r="AE299">
        <v>0.6</v>
      </c>
      <c r="AF299">
        <v>22.6</v>
      </c>
      <c r="AG299">
        <v>0</v>
      </c>
      <c r="AH299">
        <v>4.3</v>
      </c>
      <c r="AI299">
        <v>1.2</v>
      </c>
      <c r="AJ299">
        <v>5.6</v>
      </c>
      <c r="AK299">
        <v>44.4</v>
      </c>
      <c r="AL299">
        <v>0.9</v>
      </c>
      <c r="AM299">
        <v>0.09</v>
      </c>
      <c r="AN299">
        <v>5.3</v>
      </c>
      <c r="AO299">
        <v>227.9</v>
      </c>
      <c r="AP299">
        <v>0.02</v>
      </c>
      <c r="AQ299">
        <v>44.5</v>
      </c>
      <c r="AR299">
        <v>12.1</v>
      </c>
      <c r="AS299">
        <v>56.5</v>
      </c>
      <c r="AT299">
        <v>456.1</v>
      </c>
      <c r="AU299">
        <v>19.2</v>
      </c>
      <c r="AV299">
        <v>2.56</v>
      </c>
      <c r="AW299">
        <v>45.6</v>
      </c>
      <c r="AX299">
        <v>1997.2</v>
      </c>
      <c r="AY299">
        <v>0.26</v>
      </c>
      <c r="AZ299">
        <v>457.4</v>
      </c>
      <c r="BA299">
        <v>105.2</v>
      </c>
      <c r="BB299">
        <v>562.6</v>
      </c>
      <c r="BC299">
        <v>923657</v>
      </c>
      <c r="BD299">
        <v>17.399999999999999</v>
      </c>
      <c r="BE299">
        <v>1.7</v>
      </c>
      <c r="BF299">
        <v>113413.6</v>
      </c>
      <c r="BG299">
        <v>4834.8999999999996</v>
      </c>
      <c r="BH299">
        <v>0.4</v>
      </c>
      <c r="BI299">
        <v>924651</v>
      </c>
      <c r="BJ299">
        <v>257609.8</v>
      </c>
      <c r="BK299">
        <v>1182260.8</v>
      </c>
      <c r="BL299">
        <v>0</v>
      </c>
      <c r="BM299">
        <v>22.58</v>
      </c>
      <c r="BN299">
        <v>22.44</v>
      </c>
      <c r="BO299">
        <v>0</v>
      </c>
      <c r="BP299">
        <v>45.02</v>
      </c>
      <c r="BQ299">
        <v>23.93</v>
      </c>
      <c r="BR299">
        <v>24.34</v>
      </c>
      <c r="BS299">
        <v>0</v>
      </c>
      <c r="BT299">
        <v>48.27</v>
      </c>
      <c r="BU299">
        <v>9102309</v>
      </c>
      <c r="BV299">
        <v>6809975</v>
      </c>
      <c r="BW299">
        <v>3517.6</v>
      </c>
      <c r="BX299">
        <v>181533.6</v>
      </c>
      <c r="BY299">
        <v>0</v>
      </c>
      <c r="BZ299">
        <v>0</v>
      </c>
      <c r="CA299">
        <v>0</v>
      </c>
      <c r="CB299">
        <v>0</v>
      </c>
      <c r="CC299">
        <v>0</v>
      </c>
      <c r="CD299">
        <v>550402.6</v>
      </c>
      <c r="CE299">
        <v>1960565.4</v>
      </c>
      <c r="CF299">
        <v>0</v>
      </c>
      <c r="CG299">
        <v>140376.5</v>
      </c>
      <c r="CH299">
        <v>0</v>
      </c>
      <c r="CI299">
        <v>6341.3</v>
      </c>
      <c r="CJ299">
        <v>0</v>
      </c>
      <c r="CK299">
        <v>0</v>
      </c>
      <c r="CL299">
        <v>0</v>
      </c>
      <c r="CM299">
        <v>0</v>
      </c>
      <c r="CN299">
        <v>490100.4</v>
      </c>
      <c r="CO299">
        <v>68572.7</v>
      </c>
      <c r="CP299">
        <v>5700899.5</v>
      </c>
      <c r="CQ299">
        <v>4</v>
      </c>
      <c r="CR299">
        <v>40.1</v>
      </c>
      <c r="CS299">
        <v>0</v>
      </c>
      <c r="CT299">
        <v>0</v>
      </c>
      <c r="CU299">
        <v>0</v>
      </c>
      <c r="CV299">
        <v>0</v>
      </c>
      <c r="CW299">
        <v>418.8</v>
      </c>
      <c r="CX299">
        <v>1730.2</v>
      </c>
      <c r="CY299">
        <v>0</v>
      </c>
      <c r="CZ299">
        <v>740.6</v>
      </c>
      <c r="DA299">
        <v>0</v>
      </c>
      <c r="DB299">
        <v>2.7</v>
      </c>
      <c r="DC299">
        <v>0</v>
      </c>
      <c r="DD299">
        <v>0</v>
      </c>
      <c r="DE299">
        <v>0</v>
      </c>
      <c r="DF299">
        <v>0</v>
      </c>
      <c r="DG299">
        <v>273</v>
      </c>
      <c r="DH299">
        <v>1538</v>
      </c>
      <c r="DI299">
        <v>21</v>
      </c>
      <c r="DJ299">
        <v>10</v>
      </c>
      <c r="DK299">
        <v>0</v>
      </c>
      <c r="DL299">
        <v>0</v>
      </c>
      <c r="DM299">
        <v>0</v>
      </c>
      <c r="DN299">
        <v>0.99</v>
      </c>
      <c r="DO299">
        <v>0</v>
      </c>
      <c r="DP299">
        <v>0</v>
      </c>
      <c r="DQ299">
        <v>0</v>
      </c>
    </row>
    <row r="300" spans="1:121" hidden="1">
      <c r="A300" t="s">
        <v>573</v>
      </c>
      <c r="B300">
        <v>2040</v>
      </c>
      <c r="C300">
        <v>9017174</v>
      </c>
      <c r="D300">
        <v>1671519.9</v>
      </c>
      <c r="E300">
        <v>0</v>
      </c>
      <c r="F300">
        <v>35899.9</v>
      </c>
      <c r="G300">
        <v>10724593.5</v>
      </c>
      <c r="H300">
        <v>8693027.0999999996</v>
      </c>
      <c r="I300">
        <v>4014665.4</v>
      </c>
      <c r="J300" s="156">
        <v>4227303</v>
      </c>
      <c r="K300" s="168">
        <v>4036074</v>
      </c>
      <c r="L300">
        <v>3.5900000000000001E-2</v>
      </c>
      <c r="M300">
        <v>5.3900000000000003E-2</v>
      </c>
      <c r="N300">
        <v>0.13500000000000001</v>
      </c>
      <c r="O300">
        <v>99023</v>
      </c>
      <c r="P300">
        <v>2529.6</v>
      </c>
      <c r="Q300">
        <v>0.79</v>
      </c>
      <c r="R300">
        <v>0.99</v>
      </c>
      <c r="S300">
        <v>94.1</v>
      </c>
      <c r="T300">
        <v>1.8</v>
      </c>
      <c r="U300">
        <v>0.18</v>
      </c>
      <c r="V300">
        <v>11.5</v>
      </c>
      <c r="W300">
        <v>492.6</v>
      </c>
      <c r="X300">
        <v>0.04</v>
      </c>
      <c r="Y300">
        <v>94.2</v>
      </c>
      <c r="Z300">
        <v>26.2</v>
      </c>
      <c r="AA300">
        <v>120.4</v>
      </c>
      <c r="AB300">
        <v>4.5</v>
      </c>
      <c r="AC300">
        <v>0.1</v>
      </c>
      <c r="AD300">
        <v>0.01</v>
      </c>
      <c r="AE300">
        <v>0.6</v>
      </c>
      <c r="AF300">
        <v>23.9</v>
      </c>
      <c r="AG300">
        <v>0</v>
      </c>
      <c r="AH300">
        <v>4.5</v>
      </c>
      <c r="AI300">
        <v>1.3</v>
      </c>
      <c r="AJ300">
        <v>5.9</v>
      </c>
      <c r="AK300">
        <v>4.7</v>
      </c>
      <c r="AL300">
        <v>0.1</v>
      </c>
      <c r="AM300">
        <v>0.01</v>
      </c>
      <c r="AN300">
        <v>0.6</v>
      </c>
      <c r="AO300">
        <v>24.1</v>
      </c>
      <c r="AP300">
        <v>0</v>
      </c>
      <c r="AQ300">
        <v>4.7</v>
      </c>
      <c r="AR300">
        <v>1.3</v>
      </c>
      <c r="AS300">
        <v>6</v>
      </c>
      <c r="AT300">
        <v>434.6</v>
      </c>
      <c r="AU300">
        <v>14.5</v>
      </c>
      <c r="AV300">
        <v>1.84</v>
      </c>
      <c r="AW300">
        <v>46.8</v>
      </c>
      <c r="AX300">
        <v>2030.8</v>
      </c>
      <c r="AY300">
        <v>0.24</v>
      </c>
      <c r="AZ300">
        <v>435.5</v>
      </c>
      <c r="BA300">
        <v>107.4</v>
      </c>
      <c r="BB300">
        <v>542.9</v>
      </c>
      <c r="BC300">
        <v>988302</v>
      </c>
      <c r="BD300">
        <v>18.600000000000001</v>
      </c>
      <c r="BE300">
        <v>1.9</v>
      </c>
      <c r="BF300">
        <v>121048.4</v>
      </c>
      <c r="BG300">
        <v>5173</v>
      </c>
      <c r="BH300">
        <v>0.4</v>
      </c>
      <c r="BI300">
        <v>989365.6</v>
      </c>
      <c r="BJ300">
        <v>275325.40000000002</v>
      </c>
      <c r="BK300">
        <v>1264691</v>
      </c>
      <c r="BL300">
        <v>0</v>
      </c>
      <c r="BM300">
        <v>21.1</v>
      </c>
      <c r="BN300">
        <v>19.36</v>
      </c>
      <c r="BO300">
        <v>0</v>
      </c>
      <c r="BP300">
        <v>40.46</v>
      </c>
      <c r="BQ300">
        <v>23.42</v>
      </c>
      <c r="BR300">
        <v>24.85</v>
      </c>
      <c r="BS300">
        <v>0</v>
      </c>
      <c r="BT300">
        <v>48.27</v>
      </c>
      <c r="BU300">
        <v>10542047</v>
      </c>
      <c r="BV300">
        <v>6709928</v>
      </c>
      <c r="BW300">
        <v>1451424.9</v>
      </c>
      <c r="BX300">
        <v>180058.6</v>
      </c>
      <c r="BY300">
        <v>0</v>
      </c>
      <c r="BZ300">
        <v>0</v>
      </c>
      <c r="CA300">
        <v>0</v>
      </c>
      <c r="CB300">
        <v>0</v>
      </c>
      <c r="CC300">
        <v>0</v>
      </c>
      <c r="CD300">
        <v>536847.80000000005</v>
      </c>
      <c r="CE300">
        <v>1893619.8</v>
      </c>
      <c r="CF300">
        <v>0</v>
      </c>
      <c r="CG300">
        <v>300693</v>
      </c>
      <c r="CH300">
        <v>0</v>
      </c>
      <c r="CI300">
        <v>6322.6</v>
      </c>
      <c r="CJ300">
        <v>0</v>
      </c>
      <c r="CK300">
        <v>0</v>
      </c>
      <c r="CL300">
        <v>0</v>
      </c>
      <c r="CM300">
        <v>0</v>
      </c>
      <c r="CN300">
        <v>478627.9</v>
      </c>
      <c r="CO300">
        <v>67750.399999999994</v>
      </c>
      <c r="CP300">
        <v>5626702</v>
      </c>
      <c r="CQ300">
        <v>723.6</v>
      </c>
      <c r="CR300">
        <v>40.1</v>
      </c>
      <c r="CS300">
        <v>0</v>
      </c>
      <c r="CT300">
        <v>0</v>
      </c>
      <c r="CU300">
        <v>0</v>
      </c>
      <c r="CV300">
        <v>0</v>
      </c>
      <c r="CW300">
        <v>422.5</v>
      </c>
      <c r="CX300">
        <v>1730.2</v>
      </c>
      <c r="CY300">
        <v>0</v>
      </c>
      <c r="CZ300">
        <v>1708.8</v>
      </c>
      <c r="DA300">
        <v>0</v>
      </c>
      <c r="DB300">
        <v>2.7</v>
      </c>
      <c r="DC300">
        <v>0</v>
      </c>
      <c r="DD300">
        <v>0</v>
      </c>
      <c r="DE300">
        <v>0</v>
      </c>
      <c r="DF300">
        <v>0</v>
      </c>
      <c r="DG300">
        <v>275.39999999999998</v>
      </c>
      <c r="DH300">
        <v>1538</v>
      </c>
      <c r="DI300">
        <v>21</v>
      </c>
      <c r="DJ300">
        <v>4339.5</v>
      </c>
      <c r="DK300">
        <v>0</v>
      </c>
      <c r="DL300">
        <v>0</v>
      </c>
      <c r="DM300">
        <v>0</v>
      </c>
      <c r="DN300">
        <v>0.99</v>
      </c>
      <c r="DO300">
        <v>0</v>
      </c>
      <c r="DP300">
        <v>0</v>
      </c>
      <c r="DQ300">
        <v>0</v>
      </c>
    </row>
    <row r="301" spans="1:121" hidden="1">
      <c r="A301" t="s">
        <v>573</v>
      </c>
      <c r="B301">
        <v>2045</v>
      </c>
      <c r="C301">
        <v>9585931</v>
      </c>
      <c r="D301">
        <v>1513237.4</v>
      </c>
      <c r="E301">
        <v>0</v>
      </c>
      <c r="F301">
        <v>35854.300000000003</v>
      </c>
      <c r="G301">
        <v>11135022.800000001</v>
      </c>
      <c r="H301">
        <v>9241334.5999999996</v>
      </c>
      <c r="I301">
        <v>4339490.9000000004</v>
      </c>
      <c r="J301" s="156">
        <v>4214602</v>
      </c>
      <c r="K301" s="168">
        <v>3983640</v>
      </c>
      <c r="L301">
        <v>3.5900000000000001E-2</v>
      </c>
      <c r="M301">
        <v>5.3900000000000003E-2</v>
      </c>
      <c r="N301">
        <v>0.13500000000000001</v>
      </c>
      <c r="O301">
        <v>96718.37</v>
      </c>
      <c r="P301">
        <v>2723.5</v>
      </c>
      <c r="Q301">
        <v>0.76</v>
      </c>
      <c r="R301">
        <v>0.99</v>
      </c>
      <c r="S301">
        <v>113.2</v>
      </c>
      <c r="T301">
        <v>2.1</v>
      </c>
      <c r="U301">
        <v>0.21</v>
      </c>
      <c r="V301">
        <v>13.8</v>
      </c>
      <c r="W301">
        <v>592.29999999999995</v>
      </c>
      <c r="X301">
        <v>0.05</v>
      </c>
      <c r="Y301">
        <v>113.3</v>
      </c>
      <c r="Z301">
        <v>31.4</v>
      </c>
      <c r="AA301">
        <v>144.69999999999999</v>
      </c>
      <c r="AB301">
        <v>4.5999999999999996</v>
      </c>
      <c r="AC301">
        <v>0.1</v>
      </c>
      <c r="AD301">
        <v>0.01</v>
      </c>
      <c r="AE301">
        <v>0.6</v>
      </c>
      <c r="AF301">
        <v>24.4</v>
      </c>
      <c r="AG301">
        <v>0</v>
      </c>
      <c r="AH301">
        <v>4.5999999999999996</v>
      </c>
      <c r="AI301">
        <v>1.3</v>
      </c>
      <c r="AJ301">
        <v>6</v>
      </c>
      <c r="AK301">
        <v>4.8</v>
      </c>
      <c r="AL301">
        <v>0.1</v>
      </c>
      <c r="AM301">
        <v>0.01</v>
      </c>
      <c r="AN301">
        <v>0.6</v>
      </c>
      <c r="AO301">
        <v>25</v>
      </c>
      <c r="AP301">
        <v>0</v>
      </c>
      <c r="AQ301">
        <v>4.8</v>
      </c>
      <c r="AR301">
        <v>1.3</v>
      </c>
      <c r="AS301">
        <v>6.2</v>
      </c>
      <c r="AT301">
        <v>449.9</v>
      </c>
      <c r="AU301">
        <v>13.7</v>
      </c>
      <c r="AV301">
        <v>1.7</v>
      </c>
      <c r="AW301">
        <v>49.5</v>
      </c>
      <c r="AX301">
        <v>2148.3000000000002</v>
      </c>
      <c r="AY301">
        <v>0.24</v>
      </c>
      <c r="AZ301">
        <v>450.7</v>
      </c>
      <c r="BA301">
        <v>113.6</v>
      </c>
      <c r="BB301">
        <v>564.4</v>
      </c>
      <c r="BC301">
        <v>1230363</v>
      </c>
      <c r="BD301">
        <v>23.2</v>
      </c>
      <c r="BE301">
        <v>2.2999999999999998</v>
      </c>
      <c r="BF301">
        <v>149717.6</v>
      </c>
      <c r="BG301">
        <v>6438.8</v>
      </c>
      <c r="BH301">
        <v>0.6</v>
      </c>
      <c r="BI301">
        <v>1231687.2</v>
      </c>
      <c r="BJ301">
        <v>341745.1</v>
      </c>
      <c r="BK301">
        <v>1573432.3</v>
      </c>
      <c r="BL301">
        <v>0</v>
      </c>
      <c r="BM301">
        <v>21.12</v>
      </c>
      <c r="BN301">
        <v>19.59</v>
      </c>
      <c r="BO301">
        <v>0</v>
      </c>
      <c r="BP301">
        <v>40.72</v>
      </c>
      <c r="BQ301">
        <v>23.28</v>
      </c>
      <c r="BR301">
        <v>24.61</v>
      </c>
      <c r="BS301">
        <v>0</v>
      </c>
      <c r="BT301">
        <v>47.89</v>
      </c>
      <c r="BU301">
        <v>10912349</v>
      </c>
      <c r="BV301">
        <v>6795532</v>
      </c>
      <c r="BW301">
        <v>1276933.2</v>
      </c>
      <c r="BX301">
        <v>183578.9</v>
      </c>
      <c r="BY301">
        <v>0</v>
      </c>
      <c r="BZ301">
        <v>0</v>
      </c>
      <c r="CA301">
        <v>0</v>
      </c>
      <c r="CB301">
        <v>0</v>
      </c>
      <c r="CC301">
        <v>0</v>
      </c>
      <c r="CD301">
        <v>530092.4</v>
      </c>
      <c r="CE301">
        <v>2115622.7999999998</v>
      </c>
      <c r="CF301">
        <v>0</v>
      </c>
      <c r="CG301">
        <v>534266.80000000005</v>
      </c>
      <c r="CH301">
        <v>0</v>
      </c>
      <c r="CI301">
        <v>6415.6</v>
      </c>
      <c r="CJ301">
        <v>0</v>
      </c>
      <c r="CK301">
        <v>0</v>
      </c>
      <c r="CL301">
        <v>0</v>
      </c>
      <c r="CM301">
        <v>0</v>
      </c>
      <c r="CN301">
        <v>647315.19999999995</v>
      </c>
      <c r="CO301">
        <v>66840.7</v>
      </c>
      <c r="CP301">
        <v>5551283.5</v>
      </c>
      <c r="CQ301">
        <v>826.3</v>
      </c>
      <c r="CR301">
        <v>40.1</v>
      </c>
      <c r="CS301">
        <v>0</v>
      </c>
      <c r="CT301">
        <v>0</v>
      </c>
      <c r="CU301">
        <v>0</v>
      </c>
      <c r="CV301">
        <v>0</v>
      </c>
      <c r="CW301">
        <v>430.9</v>
      </c>
      <c r="CX301">
        <v>1511.6</v>
      </c>
      <c r="CY301">
        <v>0</v>
      </c>
      <c r="CZ301">
        <v>2007.9</v>
      </c>
      <c r="DA301">
        <v>0</v>
      </c>
      <c r="DB301">
        <v>2.7</v>
      </c>
      <c r="DC301">
        <v>0</v>
      </c>
      <c r="DD301">
        <v>0</v>
      </c>
      <c r="DE301">
        <v>0</v>
      </c>
      <c r="DF301">
        <v>0</v>
      </c>
      <c r="DG301">
        <v>354.8</v>
      </c>
      <c r="DH301">
        <v>1538</v>
      </c>
      <c r="DI301">
        <v>21</v>
      </c>
      <c r="DJ301">
        <v>4750.3</v>
      </c>
      <c r="DK301">
        <v>0</v>
      </c>
      <c r="DL301">
        <v>0</v>
      </c>
      <c r="DM301">
        <v>0</v>
      </c>
      <c r="DN301">
        <v>0.99</v>
      </c>
      <c r="DO301">
        <v>0</v>
      </c>
      <c r="DP301">
        <v>0</v>
      </c>
      <c r="DQ301">
        <v>0</v>
      </c>
    </row>
    <row r="302" spans="1:121" hidden="1">
      <c r="A302" t="s">
        <v>573</v>
      </c>
      <c r="B302">
        <v>2050</v>
      </c>
      <c r="C302">
        <v>10182332</v>
      </c>
      <c r="D302">
        <v>2151345</v>
      </c>
      <c r="E302">
        <v>0</v>
      </c>
      <c r="F302">
        <v>35371.599999999999</v>
      </c>
      <c r="G302">
        <v>12369048.9</v>
      </c>
      <c r="H302">
        <v>9816281.5</v>
      </c>
      <c r="I302">
        <v>4775647.9000000004</v>
      </c>
      <c r="J302" s="156">
        <v>3959432.5</v>
      </c>
      <c r="K302" s="168">
        <v>4367233.5</v>
      </c>
      <c r="L302">
        <v>3.5900000000000001E-2</v>
      </c>
      <c r="M302">
        <v>5.3900000000000003E-2</v>
      </c>
      <c r="N302">
        <v>0.13500000000000001</v>
      </c>
      <c r="O302">
        <v>95382</v>
      </c>
      <c r="P302">
        <v>2890</v>
      </c>
      <c r="Q302">
        <v>0.75</v>
      </c>
      <c r="R302">
        <v>0.99</v>
      </c>
      <c r="S302">
        <v>121.8</v>
      </c>
      <c r="T302">
        <v>2.2999999999999998</v>
      </c>
      <c r="U302">
        <v>0.23</v>
      </c>
      <c r="V302">
        <v>14.7</v>
      </c>
      <c r="W302">
        <v>637.20000000000005</v>
      </c>
      <c r="X302">
        <v>0.05</v>
      </c>
      <c r="Y302">
        <v>121.9</v>
      </c>
      <c r="Z302">
        <v>33.700000000000003</v>
      </c>
      <c r="AA302">
        <v>155.6</v>
      </c>
      <c r="AB302">
        <v>4.9000000000000004</v>
      </c>
      <c r="AC302">
        <v>0.1</v>
      </c>
      <c r="AD302">
        <v>0.01</v>
      </c>
      <c r="AE302">
        <v>0.6</v>
      </c>
      <c r="AF302">
        <v>25.8</v>
      </c>
      <c r="AG302">
        <v>0</v>
      </c>
      <c r="AH302">
        <v>4.9000000000000004</v>
      </c>
      <c r="AI302">
        <v>1.4</v>
      </c>
      <c r="AJ302">
        <v>6.3</v>
      </c>
      <c r="AK302">
        <v>4.9000000000000004</v>
      </c>
      <c r="AL302">
        <v>0.1</v>
      </c>
      <c r="AM302">
        <v>0.01</v>
      </c>
      <c r="AN302">
        <v>0.6</v>
      </c>
      <c r="AO302">
        <v>25.7</v>
      </c>
      <c r="AP302">
        <v>0</v>
      </c>
      <c r="AQ302">
        <v>5</v>
      </c>
      <c r="AR302">
        <v>1.4</v>
      </c>
      <c r="AS302">
        <v>6.3</v>
      </c>
      <c r="AT302">
        <v>440.5</v>
      </c>
      <c r="AU302">
        <v>12</v>
      </c>
      <c r="AV302">
        <v>1.43</v>
      </c>
      <c r="AW302">
        <v>49.6</v>
      </c>
      <c r="AX302">
        <v>2166.6</v>
      </c>
      <c r="AY302">
        <v>0.22</v>
      </c>
      <c r="AZ302">
        <v>441.3</v>
      </c>
      <c r="BA302">
        <v>114.2</v>
      </c>
      <c r="BB302">
        <v>555.4</v>
      </c>
      <c r="BC302">
        <v>1552268.6</v>
      </c>
      <c r="BD302">
        <v>29.3</v>
      </c>
      <c r="BE302">
        <v>2.9</v>
      </c>
      <c r="BF302">
        <v>187658.3</v>
      </c>
      <c r="BG302">
        <v>8121.9</v>
      </c>
      <c r="BH302">
        <v>0.7</v>
      </c>
      <c r="BI302">
        <v>1553939.2</v>
      </c>
      <c r="BJ302">
        <v>429881.3</v>
      </c>
      <c r="BK302">
        <v>1983820.5</v>
      </c>
      <c r="BL302">
        <v>0</v>
      </c>
      <c r="BM302">
        <v>20.65</v>
      </c>
      <c r="BN302">
        <v>18.28</v>
      </c>
      <c r="BO302">
        <v>0</v>
      </c>
      <c r="BP302">
        <v>38.93</v>
      </c>
      <c r="BQ302">
        <v>23.25</v>
      </c>
      <c r="BR302">
        <v>23.98</v>
      </c>
      <c r="BS302">
        <v>0</v>
      </c>
      <c r="BT302">
        <v>47.24</v>
      </c>
      <c r="BU302">
        <v>12780123</v>
      </c>
      <c r="BV302">
        <v>7593401</v>
      </c>
      <c r="BW302">
        <v>1818932.4</v>
      </c>
      <c r="BX302">
        <v>178195.5</v>
      </c>
      <c r="BY302">
        <v>0</v>
      </c>
      <c r="BZ302">
        <v>0</v>
      </c>
      <c r="CA302">
        <v>0</v>
      </c>
      <c r="CB302">
        <v>0</v>
      </c>
      <c r="CC302">
        <v>0</v>
      </c>
      <c r="CD302">
        <v>543056.5</v>
      </c>
      <c r="CE302">
        <v>2045623.8</v>
      </c>
      <c r="CF302">
        <v>0</v>
      </c>
      <c r="CG302">
        <v>1137737.3999999999</v>
      </c>
      <c r="CH302">
        <v>0</v>
      </c>
      <c r="CI302">
        <v>6232.5</v>
      </c>
      <c r="CJ302">
        <v>0</v>
      </c>
      <c r="CK302">
        <v>0</v>
      </c>
      <c r="CL302">
        <v>0</v>
      </c>
      <c r="CM302">
        <v>0</v>
      </c>
      <c r="CN302">
        <v>1541615.8</v>
      </c>
      <c r="CO302">
        <v>187.3</v>
      </c>
      <c r="CP302">
        <v>5508541.5</v>
      </c>
      <c r="CQ302">
        <v>1263.2</v>
      </c>
      <c r="CR302">
        <v>40.1</v>
      </c>
      <c r="CS302">
        <v>0</v>
      </c>
      <c r="CT302">
        <v>0</v>
      </c>
      <c r="CU302">
        <v>0</v>
      </c>
      <c r="CV302">
        <v>0</v>
      </c>
      <c r="CW302">
        <v>453.1</v>
      </c>
      <c r="CX302">
        <v>822</v>
      </c>
      <c r="CY302">
        <v>0</v>
      </c>
      <c r="CZ302">
        <v>2559.6</v>
      </c>
      <c r="DA302">
        <v>0</v>
      </c>
      <c r="DB302">
        <v>2.7</v>
      </c>
      <c r="DC302">
        <v>0</v>
      </c>
      <c r="DD302">
        <v>0</v>
      </c>
      <c r="DE302">
        <v>0</v>
      </c>
      <c r="DF302">
        <v>0</v>
      </c>
      <c r="DG302">
        <v>699.3</v>
      </c>
      <c r="DH302">
        <v>1538</v>
      </c>
      <c r="DI302">
        <v>0</v>
      </c>
      <c r="DJ302">
        <v>6497.7</v>
      </c>
      <c r="DK302">
        <v>0</v>
      </c>
      <c r="DL302">
        <v>0</v>
      </c>
      <c r="DM302">
        <v>0</v>
      </c>
      <c r="DN302">
        <v>0.99</v>
      </c>
      <c r="DO302">
        <v>0</v>
      </c>
      <c r="DP302">
        <v>0</v>
      </c>
      <c r="DQ302">
        <v>0</v>
      </c>
    </row>
    <row r="303" spans="1:121" hidden="1">
      <c r="A303" t="s">
        <v>574</v>
      </c>
      <c r="B303">
        <v>2024</v>
      </c>
      <c r="C303">
        <v>89131864</v>
      </c>
      <c r="D303">
        <v>0</v>
      </c>
      <c r="E303">
        <v>3338258</v>
      </c>
      <c r="F303">
        <v>465159.5</v>
      </c>
      <c r="G303">
        <v>92935282.700000003</v>
      </c>
      <c r="H303">
        <v>85927197.299999997</v>
      </c>
      <c r="I303">
        <v>88187528.400000006</v>
      </c>
      <c r="J303" s="156">
        <v>25458424</v>
      </c>
      <c r="K303" s="168">
        <v>21783330</v>
      </c>
      <c r="L303">
        <v>3.5900000000000001E-2</v>
      </c>
      <c r="M303">
        <v>5.3999999999999999E-2</v>
      </c>
      <c r="N303">
        <v>0.15</v>
      </c>
      <c r="O303">
        <v>10231.5</v>
      </c>
      <c r="P303">
        <v>20071</v>
      </c>
      <c r="Q303">
        <v>0.72</v>
      </c>
      <c r="R303">
        <v>0.66</v>
      </c>
      <c r="S303">
        <v>185.4</v>
      </c>
      <c r="T303">
        <v>14.9</v>
      </c>
      <c r="U303">
        <v>2.1</v>
      </c>
      <c r="V303">
        <v>17.5</v>
      </c>
      <c r="W303">
        <v>624</v>
      </c>
      <c r="X303">
        <v>0.21</v>
      </c>
      <c r="Y303">
        <v>186.5</v>
      </c>
      <c r="Z303">
        <v>36.200000000000003</v>
      </c>
      <c r="AA303">
        <v>222.6</v>
      </c>
      <c r="AB303">
        <v>227.7</v>
      </c>
      <c r="AC303">
        <v>17.899999999999999</v>
      </c>
      <c r="AD303">
        <v>2.5299999999999998</v>
      </c>
      <c r="AE303">
        <v>20.3</v>
      </c>
      <c r="AF303">
        <v>773</v>
      </c>
      <c r="AG303">
        <v>0.23</v>
      </c>
      <c r="AH303">
        <v>228.9</v>
      </c>
      <c r="AI303">
        <v>43.4</v>
      </c>
      <c r="AJ303">
        <v>272.3</v>
      </c>
      <c r="AK303">
        <v>323.2</v>
      </c>
      <c r="AL303">
        <v>24.8</v>
      </c>
      <c r="AM303">
        <v>3.52</v>
      </c>
      <c r="AN303">
        <v>21.3</v>
      </c>
      <c r="AO303">
        <v>1086</v>
      </c>
      <c r="AP303">
        <v>0.16</v>
      </c>
      <c r="AQ303">
        <v>324.89999999999998</v>
      </c>
      <c r="AR303">
        <v>53.7</v>
      </c>
      <c r="AS303">
        <v>378.6</v>
      </c>
      <c r="AT303">
        <v>735.4</v>
      </c>
      <c r="AU303">
        <v>54.6</v>
      </c>
      <c r="AV303">
        <v>7.82</v>
      </c>
      <c r="AW303">
        <v>51.7</v>
      </c>
      <c r="AX303">
        <v>2423.6999999999998</v>
      </c>
      <c r="AY303">
        <v>0.44</v>
      </c>
      <c r="AZ303">
        <v>739.1</v>
      </c>
      <c r="BA303">
        <v>124</v>
      </c>
      <c r="BB303">
        <v>863.2</v>
      </c>
      <c r="BC303">
        <v>16426089.300000001</v>
      </c>
      <c r="BD303">
        <v>1314.8</v>
      </c>
      <c r="BE303">
        <v>186.1</v>
      </c>
      <c r="BF303">
        <v>1552075.9</v>
      </c>
      <c r="BG303">
        <v>55294.400000000001</v>
      </c>
      <c r="BH303">
        <v>18.7</v>
      </c>
      <c r="BI303">
        <v>16516081.5</v>
      </c>
      <c r="BJ303">
        <v>3204956.9</v>
      </c>
      <c r="BK303">
        <v>19721038.399999999</v>
      </c>
      <c r="BL303">
        <v>0</v>
      </c>
      <c r="BM303">
        <v>32.71</v>
      </c>
      <c r="BN303">
        <v>2.0299999999999998</v>
      </c>
      <c r="BO303">
        <v>0</v>
      </c>
      <c r="BP303">
        <v>34.74</v>
      </c>
      <c r="BQ303">
        <v>34.85</v>
      </c>
      <c r="BR303">
        <v>2.27</v>
      </c>
      <c r="BS303">
        <v>0</v>
      </c>
      <c r="BT303">
        <v>37.119999999999997</v>
      </c>
      <c r="BU303">
        <v>89246180</v>
      </c>
      <c r="BV303">
        <v>4747754.5</v>
      </c>
      <c r="BW303">
        <v>0</v>
      </c>
      <c r="BX303">
        <v>1225861.1000000001</v>
      </c>
      <c r="BY303">
        <v>0</v>
      </c>
      <c r="BZ303">
        <v>0</v>
      </c>
      <c r="CA303">
        <v>10027446</v>
      </c>
      <c r="CB303">
        <v>0</v>
      </c>
      <c r="CC303">
        <v>0</v>
      </c>
      <c r="CD303">
        <v>1307609.5</v>
      </c>
      <c r="CE303">
        <v>15206078</v>
      </c>
      <c r="CF303">
        <v>0</v>
      </c>
      <c r="CG303">
        <v>48423.9</v>
      </c>
      <c r="CH303">
        <v>0</v>
      </c>
      <c r="CI303">
        <v>2401822.2000000002</v>
      </c>
      <c r="CJ303">
        <v>52851692</v>
      </c>
      <c r="CK303">
        <v>3401.5</v>
      </c>
      <c r="CL303">
        <v>2733694.8</v>
      </c>
      <c r="CM303">
        <v>0</v>
      </c>
      <c r="CN303">
        <v>3440144.8</v>
      </c>
      <c r="CO303">
        <v>0</v>
      </c>
      <c r="CP303">
        <v>0</v>
      </c>
      <c r="CQ303">
        <v>0</v>
      </c>
      <c r="CR303">
        <v>180.1</v>
      </c>
      <c r="CS303">
        <v>0</v>
      </c>
      <c r="CT303">
        <v>4769</v>
      </c>
      <c r="CU303">
        <v>0</v>
      </c>
      <c r="CV303">
        <v>0</v>
      </c>
      <c r="CW303">
        <v>873.9</v>
      </c>
      <c r="CX303">
        <v>3185</v>
      </c>
      <c r="CY303">
        <v>0</v>
      </c>
      <c r="CZ303">
        <v>2555.1999999999998</v>
      </c>
      <c r="DA303">
        <v>0</v>
      </c>
      <c r="DB303">
        <v>1355.7</v>
      </c>
      <c r="DC303">
        <v>6617.2</v>
      </c>
      <c r="DD303">
        <v>720.6</v>
      </c>
      <c r="DE303">
        <v>2796</v>
      </c>
      <c r="DF303">
        <v>0</v>
      </c>
      <c r="DG303">
        <v>1606.7</v>
      </c>
      <c r="DH303">
        <v>0</v>
      </c>
      <c r="DI303">
        <v>0</v>
      </c>
      <c r="DJ303">
        <v>0</v>
      </c>
      <c r="DK303">
        <v>27960</v>
      </c>
      <c r="DL303">
        <v>0</v>
      </c>
      <c r="DM303">
        <v>0</v>
      </c>
      <c r="DN303">
        <v>0</v>
      </c>
      <c r="DO303">
        <v>0</v>
      </c>
      <c r="DP303">
        <v>0</v>
      </c>
      <c r="DQ303">
        <v>0</v>
      </c>
    </row>
    <row r="304" spans="1:121" hidden="1">
      <c r="A304" t="s">
        <v>574</v>
      </c>
      <c r="B304">
        <v>2026</v>
      </c>
      <c r="C304">
        <v>90977860</v>
      </c>
      <c r="D304">
        <v>9929.2000000000007</v>
      </c>
      <c r="E304">
        <v>3483072.8</v>
      </c>
      <c r="F304">
        <v>426314.3</v>
      </c>
      <c r="G304">
        <v>94897173.900000006</v>
      </c>
      <c r="H304">
        <v>87706831.299999997</v>
      </c>
      <c r="I304">
        <v>78160337</v>
      </c>
      <c r="J304" s="156">
        <v>21306698</v>
      </c>
      <c r="K304" s="168">
        <v>25464364</v>
      </c>
      <c r="L304">
        <v>3.5900000000000001E-2</v>
      </c>
      <c r="M304">
        <v>5.3999999999999999E-2</v>
      </c>
      <c r="N304">
        <v>0.15</v>
      </c>
      <c r="O304">
        <v>41830.49</v>
      </c>
      <c r="P304">
        <v>20514.599999999999</v>
      </c>
      <c r="Q304">
        <v>0.77</v>
      </c>
      <c r="R304">
        <v>0.72</v>
      </c>
      <c r="S304">
        <v>152.30000000000001</v>
      </c>
      <c r="T304">
        <v>12.2</v>
      </c>
      <c r="U304">
        <v>1.72</v>
      </c>
      <c r="V304">
        <v>14.9</v>
      </c>
      <c r="W304">
        <v>514.9</v>
      </c>
      <c r="X304">
        <v>0.18</v>
      </c>
      <c r="Y304">
        <v>153.1</v>
      </c>
      <c r="Z304">
        <v>30.3</v>
      </c>
      <c r="AA304">
        <v>183.4</v>
      </c>
      <c r="AB304">
        <v>190.4</v>
      </c>
      <c r="AC304">
        <v>15.1</v>
      </c>
      <c r="AD304">
        <v>2.14</v>
      </c>
      <c r="AE304">
        <v>17.3</v>
      </c>
      <c r="AF304">
        <v>642.6</v>
      </c>
      <c r="AG304">
        <v>0.2</v>
      </c>
      <c r="AH304">
        <v>191.4</v>
      </c>
      <c r="AI304">
        <v>36.5</v>
      </c>
      <c r="AJ304">
        <v>227.9</v>
      </c>
      <c r="AK304">
        <v>235.5</v>
      </c>
      <c r="AL304">
        <v>13.9</v>
      </c>
      <c r="AM304">
        <v>1.91</v>
      </c>
      <c r="AN304">
        <v>19.399999999999999</v>
      </c>
      <c r="AO304">
        <v>926.1</v>
      </c>
      <c r="AP304">
        <v>0.11</v>
      </c>
      <c r="AQ304">
        <v>236.4</v>
      </c>
      <c r="AR304">
        <v>47</v>
      </c>
      <c r="AS304">
        <v>283.39999999999998</v>
      </c>
      <c r="AT304">
        <v>699.3</v>
      </c>
      <c r="AU304">
        <v>51.8</v>
      </c>
      <c r="AV304">
        <v>7.37</v>
      </c>
      <c r="AW304">
        <v>48.8</v>
      </c>
      <c r="AX304">
        <v>2351.1</v>
      </c>
      <c r="AY304">
        <v>0.39</v>
      </c>
      <c r="AZ304">
        <v>702.9</v>
      </c>
      <c r="BA304">
        <v>119</v>
      </c>
      <c r="BB304">
        <v>821.8</v>
      </c>
      <c r="BC304">
        <v>14954691.6</v>
      </c>
      <c r="BD304">
        <v>1192.2</v>
      </c>
      <c r="BE304">
        <v>168.7</v>
      </c>
      <c r="BF304">
        <v>1463403.8</v>
      </c>
      <c r="BG304">
        <v>50601</v>
      </c>
      <c r="BH304">
        <v>18</v>
      </c>
      <c r="BI304">
        <v>15036279.699999999</v>
      </c>
      <c r="BJ304">
        <v>2976226.2</v>
      </c>
      <c r="BK304">
        <v>18012505.899999999</v>
      </c>
      <c r="BL304">
        <v>0</v>
      </c>
      <c r="BM304">
        <v>30.36</v>
      </c>
      <c r="BN304">
        <v>7.85</v>
      </c>
      <c r="BO304">
        <v>0</v>
      </c>
      <c r="BP304">
        <v>38.21</v>
      </c>
      <c r="BQ304">
        <v>32.42</v>
      </c>
      <c r="BR304">
        <v>8.75</v>
      </c>
      <c r="BS304">
        <v>0</v>
      </c>
      <c r="BT304">
        <v>41.18</v>
      </c>
      <c r="BU304">
        <v>99065290</v>
      </c>
      <c r="BV304">
        <v>16736837</v>
      </c>
      <c r="BW304">
        <v>8509.5</v>
      </c>
      <c r="BX304">
        <v>1225307.8</v>
      </c>
      <c r="BY304">
        <v>0</v>
      </c>
      <c r="BZ304">
        <v>0</v>
      </c>
      <c r="CA304">
        <v>9096362</v>
      </c>
      <c r="CB304">
        <v>0</v>
      </c>
      <c r="CC304">
        <v>0</v>
      </c>
      <c r="CD304">
        <v>1688846</v>
      </c>
      <c r="CE304">
        <v>14018798</v>
      </c>
      <c r="CF304">
        <v>0</v>
      </c>
      <c r="CG304">
        <v>38210.6</v>
      </c>
      <c r="CH304">
        <v>0</v>
      </c>
      <c r="CI304">
        <v>2401418.7999999998</v>
      </c>
      <c r="CJ304">
        <v>52757750</v>
      </c>
      <c r="CK304">
        <v>2798.9</v>
      </c>
      <c r="CL304">
        <v>2779289.8</v>
      </c>
      <c r="CM304">
        <v>0</v>
      </c>
      <c r="CN304">
        <v>15047990</v>
      </c>
      <c r="CO304">
        <v>0</v>
      </c>
      <c r="CP304">
        <v>0</v>
      </c>
      <c r="CQ304">
        <v>5.8</v>
      </c>
      <c r="CR304">
        <v>180.1</v>
      </c>
      <c r="CS304">
        <v>0</v>
      </c>
      <c r="CT304">
        <v>4769</v>
      </c>
      <c r="CU304">
        <v>0</v>
      </c>
      <c r="CV304">
        <v>0</v>
      </c>
      <c r="CW304">
        <v>1136.3</v>
      </c>
      <c r="CX304">
        <v>3185</v>
      </c>
      <c r="CY304">
        <v>0</v>
      </c>
      <c r="CZ304">
        <v>2495.1999999999998</v>
      </c>
      <c r="DA304">
        <v>0</v>
      </c>
      <c r="DB304">
        <v>1355.7</v>
      </c>
      <c r="DC304">
        <v>6617.2</v>
      </c>
      <c r="DD304">
        <v>720.6</v>
      </c>
      <c r="DE304">
        <v>2796</v>
      </c>
      <c r="DF304">
        <v>0</v>
      </c>
      <c r="DG304">
        <v>6671</v>
      </c>
      <c r="DH304">
        <v>0</v>
      </c>
      <c r="DI304">
        <v>0</v>
      </c>
      <c r="DJ304">
        <v>23</v>
      </c>
      <c r="DK304">
        <v>27960</v>
      </c>
      <c r="DL304">
        <v>0</v>
      </c>
      <c r="DM304">
        <v>0</v>
      </c>
      <c r="DN304">
        <v>0</v>
      </c>
      <c r="DO304">
        <v>0</v>
      </c>
      <c r="DP304">
        <v>0</v>
      </c>
      <c r="DQ304">
        <v>0</v>
      </c>
    </row>
    <row r="305" spans="1:121" hidden="1">
      <c r="A305" t="s">
        <v>574</v>
      </c>
      <c r="B305">
        <v>2028</v>
      </c>
      <c r="C305">
        <v>93284504</v>
      </c>
      <c r="D305">
        <v>4386252.5</v>
      </c>
      <c r="E305">
        <v>4828041</v>
      </c>
      <c r="F305">
        <v>695852.5</v>
      </c>
      <c r="G305">
        <v>103194647.5</v>
      </c>
      <c r="H305">
        <v>89930567.5</v>
      </c>
      <c r="I305">
        <v>59582386.399999999</v>
      </c>
      <c r="J305" s="156">
        <v>26856058</v>
      </c>
      <c r="K305" s="168">
        <v>46439020</v>
      </c>
      <c r="L305">
        <v>3.5900000000000001E-2</v>
      </c>
      <c r="M305">
        <v>5.3999999999999999E-2</v>
      </c>
      <c r="N305">
        <v>0.15</v>
      </c>
      <c r="O305">
        <v>53493.31</v>
      </c>
      <c r="P305">
        <v>21086.6</v>
      </c>
      <c r="Q305">
        <v>0.87</v>
      </c>
      <c r="R305">
        <v>0.81</v>
      </c>
      <c r="S305">
        <v>73.900000000000006</v>
      </c>
      <c r="T305">
        <v>4.7</v>
      </c>
      <c r="U305">
        <v>0.66</v>
      </c>
      <c r="V305">
        <v>9.9</v>
      </c>
      <c r="W305">
        <v>290.2</v>
      </c>
      <c r="X305">
        <v>0.12</v>
      </c>
      <c r="Y305">
        <v>74.2</v>
      </c>
      <c r="Z305">
        <v>18.600000000000001</v>
      </c>
      <c r="AA305">
        <v>92.8</v>
      </c>
      <c r="AB305">
        <v>108.6</v>
      </c>
      <c r="AC305">
        <v>7</v>
      </c>
      <c r="AD305">
        <v>0.96</v>
      </c>
      <c r="AE305">
        <v>13</v>
      </c>
      <c r="AF305">
        <v>422.9</v>
      </c>
      <c r="AG305">
        <v>0.15</v>
      </c>
      <c r="AH305">
        <v>109</v>
      </c>
      <c r="AI305">
        <v>25.6</v>
      </c>
      <c r="AJ305">
        <v>134.69999999999999</v>
      </c>
      <c r="AK305">
        <v>180.4</v>
      </c>
      <c r="AL305">
        <v>4.9000000000000004</v>
      </c>
      <c r="AM305">
        <v>0.57999999999999996</v>
      </c>
      <c r="AN305">
        <v>20</v>
      </c>
      <c r="AO305">
        <v>892.3</v>
      </c>
      <c r="AP305">
        <v>0.08</v>
      </c>
      <c r="AQ305">
        <v>180.7</v>
      </c>
      <c r="AR305">
        <v>46.6</v>
      </c>
      <c r="AS305">
        <v>227.3</v>
      </c>
      <c r="AT305">
        <v>589.70000000000005</v>
      </c>
      <c r="AU305">
        <v>39.5</v>
      </c>
      <c r="AV305">
        <v>5.57</v>
      </c>
      <c r="AW305">
        <v>45.5</v>
      </c>
      <c r="AX305">
        <v>2115.5</v>
      </c>
      <c r="AY305">
        <v>0.34</v>
      </c>
      <c r="AZ305">
        <v>592.4</v>
      </c>
      <c r="BA305">
        <v>108.6</v>
      </c>
      <c r="BB305">
        <v>701</v>
      </c>
      <c r="BC305">
        <v>8991836.6999999993</v>
      </c>
      <c r="BD305">
        <v>575.9</v>
      </c>
      <c r="BE305">
        <v>79.7</v>
      </c>
      <c r="BF305">
        <v>1207315</v>
      </c>
      <c r="BG305">
        <v>35354.699999999997</v>
      </c>
      <c r="BH305">
        <v>14.9</v>
      </c>
      <c r="BI305">
        <v>9030753.9000000004</v>
      </c>
      <c r="BJ305">
        <v>2264951</v>
      </c>
      <c r="BK305">
        <v>11295704.9</v>
      </c>
      <c r="BL305">
        <v>0</v>
      </c>
      <c r="BM305">
        <v>25.5</v>
      </c>
      <c r="BN305">
        <v>9.35</v>
      </c>
      <c r="BO305">
        <v>0</v>
      </c>
      <c r="BP305">
        <v>34.85</v>
      </c>
      <c r="BQ305">
        <v>28.02</v>
      </c>
      <c r="BR305">
        <v>11.07</v>
      </c>
      <c r="BS305">
        <v>0</v>
      </c>
      <c r="BT305">
        <v>39.090000000000003</v>
      </c>
      <c r="BU305">
        <v>122825710</v>
      </c>
      <c r="BV305">
        <v>43612260</v>
      </c>
      <c r="BW305">
        <v>3710768.5</v>
      </c>
      <c r="BX305">
        <v>1207539</v>
      </c>
      <c r="BY305">
        <v>0</v>
      </c>
      <c r="BZ305">
        <v>0</v>
      </c>
      <c r="CA305">
        <v>4037190.5</v>
      </c>
      <c r="CB305">
        <v>0</v>
      </c>
      <c r="CC305">
        <v>0</v>
      </c>
      <c r="CD305">
        <v>2302070</v>
      </c>
      <c r="CE305">
        <v>12162894</v>
      </c>
      <c r="CF305">
        <v>0</v>
      </c>
      <c r="CG305">
        <v>30436.1</v>
      </c>
      <c r="CH305">
        <v>0</v>
      </c>
      <c r="CI305">
        <v>2347421</v>
      </c>
      <c r="CJ305">
        <v>51862320</v>
      </c>
      <c r="CK305">
        <v>2234.3000000000002</v>
      </c>
      <c r="CL305">
        <v>3852656</v>
      </c>
      <c r="CM305">
        <v>0</v>
      </c>
      <c r="CN305">
        <v>41310190</v>
      </c>
      <c r="CO305">
        <v>0</v>
      </c>
      <c r="CP305">
        <v>0</v>
      </c>
      <c r="CQ305">
        <v>2452</v>
      </c>
      <c r="CR305">
        <v>180.1</v>
      </c>
      <c r="CS305">
        <v>0</v>
      </c>
      <c r="CT305">
        <v>3639</v>
      </c>
      <c r="CU305">
        <v>0</v>
      </c>
      <c r="CV305">
        <v>0</v>
      </c>
      <c r="CW305">
        <v>1561.2</v>
      </c>
      <c r="CX305">
        <v>3185</v>
      </c>
      <c r="CY305">
        <v>0</v>
      </c>
      <c r="CZ305">
        <v>2455.1999999999998</v>
      </c>
      <c r="DA305">
        <v>0</v>
      </c>
      <c r="DB305">
        <v>1355.7</v>
      </c>
      <c r="DC305">
        <v>6617.2</v>
      </c>
      <c r="DD305">
        <v>696.6</v>
      </c>
      <c r="DE305">
        <v>2796</v>
      </c>
      <c r="DF305">
        <v>0</v>
      </c>
      <c r="DG305">
        <v>17961.900000000001</v>
      </c>
      <c r="DH305">
        <v>0</v>
      </c>
      <c r="DI305">
        <v>0</v>
      </c>
      <c r="DJ305">
        <v>10188.299999999999</v>
      </c>
      <c r="DK305">
        <v>27960</v>
      </c>
      <c r="DL305">
        <v>0</v>
      </c>
      <c r="DM305">
        <v>0</v>
      </c>
      <c r="DN305">
        <v>0</v>
      </c>
      <c r="DO305">
        <v>0</v>
      </c>
      <c r="DP305">
        <v>0</v>
      </c>
      <c r="DQ305">
        <v>0</v>
      </c>
    </row>
    <row r="306" spans="1:121" hidden="1">
      <c r="A306" t="s">
        <v>574</v>
      </c>
      <c r="B306">
        <v>2030</v>
      </c>
      <c r="C306">
        <v>95990800</v>
      </c>
      <c r="D306">
        <v>10277400</v>
      </c>
      <c r="E306">
        <v>5438006.5</v>
      </c>
      <c r="F306">
        <v>870406.8</v>
      </c>
      <c r="G306">
        <v>112576614.90000001</v>
      </c>
      <c r="H306">
        <v>92539601.599999994</v>
      </c>
      <c r="I306">
        <v>48099475.799999997</v>
      </c>
      <c r="J306" s="156">
        <v>28524742</v>
      </c>
      <c r="K306" s="168">
        <v>60075970</v>
      </c>
      <c r="L306">
        <v>3.5900000000000001E-2</v>
      </c>
      <c r="M306">
        <v>5.3999999999999999E-2</v>
      </c>
      <c r="N306">
        <v>0.15</v>
      </c>
      <c r="O306">
        <v>56669.13</v>
      </c>
      <c r="P306">
        <v>21698.7</v>
      </c>
      <c r="Q306">
        <v>0.91</v>
      </c>
      <c r="R306">
        <v>0.86</v>
      </c>
      <c r="S306">
        <v>45.5</v>
      </c>
      <c r="T306">
        <v>2.8</v>
      </c>
      <c r="U306">
        <v>0.38</v>
      </c>
      <c r="V306">
        <v>7.1</v>
      </c>
      <c r="W306">
        <v>184.9</v>
      </c>
      <c r="X306">
        <v>0.09</v>
      </c>
      <c r="Y306">
        <v>45.7</v>
      </c>
      <c r="Z306">
        <v>12.7</v>
      </c>
      <c r="AA306">
        <v>58.3</v>
      </c>
      <c r="AB306">
        <v>75.5</v>
      </c>
      <c r="AC306">
        <v>4.5</v>
      </c>
      <c r="AD306">
        <v>0.62</v>
      </c>
      <c r="AE306">
        <v>10.3</v>
      </c>
      <c r="AF306">
        <v>305.89999999999998</v>
      </c>
      <c r="AG306">
        <v>0.12</v>
      </c>
      <c r="AH306">
        <v>75.8</v>
      </c>
      <c r="AI306">
        <v>19.399999999999999</v>
      </c>
      <c r="AJ306">
        <v>95.3</v>
      </c>
      <c r="AK306">
        <v>196.1</v>
      </c>
      <c r="AL306">
        <v>6.9</v>
      </c>
      <c r="AM306">
        <v>0.87</v>
      </c>
      <c r="AN306">
        <v>20.3</v>
      </c>
      <c r="AO306">
        <v>919.6</v>
      </c>
      <c r="AP306">
        <v>0.09</v>
      </c>
      <c r="AQ306">
        <v>196.5</v>
      </c>
      <c r="AR306">
        <v>47.7</v>
      </c>
      <c r="AS306">
        <v>244.3</v>
      </c>
      <c r="AT306">
        <v>523.79999999999995</v>
      </c>
      <c r="AU306">
        <v>35.299999999999997</v>
      </c>
      <c r="AV306">
        <v>4.95</v>
      </c>
      <c r="AW306">
        <v>40.1</v>
      </c>
      <c r="AX306">
        <v>1903.9</v>
      </c>
      <c r="AY306">
        <v>0.28000000000000003</v>
      </c>
      <c r="AZ306">
        <v>526.20000000000005</v>
      </c>
      <c r="BA306">
        <v>96.9</v>
      </c>
      <c r="BB306">
        <v>623.1</v>
      </c>
      <c r="BC306">
        <v>6476854.7999999998</v>
      </c>
      <c r="BD306">
        <v>395.7</v>
      </c>
      <c r="BE306">
        <v>54.4</v>
      </c>
      <c r="BF306">
        <v>1021398.9</v>
      </c>
      <c r="BG306">
        <v>26389.8</v>
      </c>
      <c r="BH306">
        <v>13.5</v>
      </c>
      <c r="BI306">
        <v>6503510.7999999998</v>
      </c>
      <c r="BJ306">
        <v>1811509.2</v>
      </c>
      <c r="BK306">
        <v>8315020</v>
      </c>
      <c r="BL306">
        <v>0</v>
      </c>
      <c r="BM306">
        <v>22.76</v>
      </c>
      <c r="BN306">
        <v>9.2200000000000006</v>
      </c>
      <c r="BO306">
        <v>0</v>
      </c>
      <c r="BP306">
        <v>31.98</v>
      </c>
      <c r="BQ306">
        <v>25.87</v>
      </c>
      <c r="BR306">
        <v>11.57</v>
      </c>
      <c r="BS306">
        <v>0</v>
      </c>
      <c r="BT306">
        <v>37.44</v>
      </c>
      <c r="BU306">
        <v>144216460</v>
      </c>
      <c r="BV306">
        <v>64477140</v>
      </c>
      <c r="BW306">
        <v>8747470</v>
      </c>
      <c r="BX306">
        <v>1164808.6000000001</v>
      </c>
      <c r="BY306">
        <v>0</v>
      </c>
      <c r="BZ306">
        <v>0</v>
      </c>
      <c r="CA306">
        <v>2735789</v>
      </c>
      <c r="CB306">
        <v>0</v>
      </c>
      <c r="CC306">
        <v>0</v>
      </c>
      <c r="CD306">
        <v>3104958.8</v>
      </c>
      <c r="CE306">
        <v>9511840</v>
      </c>
      <c r="CF306">
        <v>0</v>
      </c>
      <c r="CG306">
        <v>18225.5</v>
      </c>
      <c r="CH306">
        <v>0</v>
      </c>
      <c r="CI306">
        <v>2223948.5</v>
      </c>
      <c r="CJ306">
        <v>50999376</v>
      </c>
      <c r="CK306">
        <v>1045.8</v>
      </c>
      <c r="CL306">
        <v>4336827</v>
      </c>
      <c r="CM306">
        <v>0</v>
      </c>
      <c r="CN306">
        <v>61372180</v>
      </c>
      <c r="CO306">
        <v>0</v>
      </c>
      <c r="CP306">
        <v>0</v>
      </c>
      <c r="CQ306">
        <v>5815.4</v>
      </c>
      <c r="CR306">
        <v>180.1</v>
      </c>
      <c r="CS306">
        <v>0</v>
      </c>
      <c r="CT306">
        <v>3639</v>
      </c>
      <c r="CU306">
        <v>0</v>
      </c>
      <c r="CV306">
        <v>0</v>
      </c>
      <c r="CW306">
        <v>2229.4</v>
      </c>
      <c r="CX306">
        <v>3057</v>
      </c>
      <c r="CY306">
        <v>0</v>
      </c>
      <c r="CZ306">
        <v>2455.1999999999998</v>
      </c>
      <c r="DA306">
        <v>0</v>
      </c>
      <c r="DB306">
        <v>1355.7</v>
      </c>
      <c r="DC306">
        <v>6617.2</v>
      </c>
      <c r="DD306">
        <v>696.6</v>
      </c>
      <c r="DE306">
        <v>2796</v>
      </c>
      <c r="DF306">
        <v>0</v>
      </c>
      <c r="DG306">
        <v>27047.9</v>
      </c>
      <c r="DH306">
        <v>0</v>
      </c>
      <c r="DI306">
        <v>0</v>
      </c>
      <c r="DJ306">
        <v>23641.3</v>
      </c>
      <c r="DK306">
        <v>27960</v>
      </c>
      <c r="DL306">
        <v>0</v>
      </c>
      <c r="DM306">
        <v>0</v>
      </c>
      <c r="DN306">
        <v>0</v>
      </c>
      <c r="DO306">
        <v>0</v>
      </c>
      <c r="DP306">
        <v>0</v>
      </c>
      <c r="DQ306">
        <v>0</v>
      </c>
    </row>
    <row r="307" spans="1:121" hidden="1">
      <c r="A307" t="s">
        <v>574</v>
      </c>
      <c r="B307">
        <v>2035</v>
      </c>
      <c r="C307">
        <v>103176600</v>
      </c>
      <c r="D307">
        <v>23105742</v>
      </c>
      <c r="E307">
        <v>5875242</v>
      </c>
      <c r="F307">
        <v>876542.6</v>
      </c>
      <c r="G307">
        <v>133034123.2</v>
      </c>
      <c r="H307">
        <v>99467151</v>
      </c>
      <c r="I307">
        <v>45465022.200000003</v>
      </c>
      <c r="J307" s="156">
        <v>24291364</v>
      </c>
      <c r="K307" s="168">
        <v>64037770</v>
      </c>
      <c r="L307">
        <v>3.5900000000000001E-2</v>
      </c>
      <c r="M307">
        <v>5.3999999999999999E-2</v>
      </c>
      <c r="N307">
        <v>0.15</v>
      </c>
      <c r="O307">
        <v>82334.69</v>
      </c>
      <c r="P307">
        <v>23820.6</v>
      </c>
      <c r="Q307">
        <v>0.95</v>
      </c>
      <c r="R307">
        <v>0.91</v>
      </c>
      <c r="S307">
        <v>21.4</v>
      </c>
      <c r="T307">
        <v>1</v>
      </c>
      <c r="U307">
        <v>0.13</v>
      </c>
      <c r="V307">
        <v>4.9000000000000004</v>
      </c>
      <c r="W307">
        <v>100.5</v>
      </c>
      <c r="X307">
        <v>7.0000000000000007E-2</v>
      </c>
      <c r="Y307">
        <v>21.5</v>
      </c>
      <c r="Z307">
        <v>7.9</v>
      </c>
      <c r="AA307">
        <v>29.4</v>
      </c>
      <c r="AB307">
        <v>41.8</v>
      </c>
      <c r="AC307">
        <v>1.9</v>
      </c>
      <c r="AD307">
        <v>0.25</v>
      </c>
      <c r="AE307">
        <v>7.6</v>
      </c>
      <c r="AF307">
        <v>191.5</v>
      </c>
      <c r="AG307">
        <v>0.09</v>
      </c>
      <c r="AH307">
        <v>42</v>
      </c>
      <c r="AI307">
        <v>13.3</v>
      </c>
      <c r="AJ307">
        <v>55.3</v>
      </c>
      <c r="AK307">
        <v>247.7</v>
      </c>
      <c r="AL307">
        <v>12.9</v>
      </c>
      <c r="AM307">
        <v>1.75</v>
      </c>
      <c r="AN307">
        <v>21.8</v>
      </c>
      <c r="AO307">
        <v>1030.4000000000001</v>
      </c>
      <c r="AP307">
        <v>0.12</v>
      </c>
      <c r="AQ307">
        <v>248.5</v>
      </c>
      <c r="AR307">
        <v>52.6</v>
      </c>
      <c r="AS307">
        <v>301.10000000000002</v>
      </c>
      <c r="AT307">
        <v>452.1</v>
      </c>
      <c r="AU307">
        <v>29</v>
      </c>
      <c r="AV307">
        <v>4.05</v>
      </c>
      <c r="AW307">
        <v>36.200000000000003</v>
      </c>
      <c r="AX307">
        <v>1682.9</v>
      </c>
      <c r="AY307">
        <v>0.25</v>
      </c>
      <c r="AZ307">
        <v>454.1</v>
      </c>
      <c r="BA307">
        <v>86.4</v>
      </c>
      <c r="BB307">
        <v>540.4</v>
      </c>
      <c r="BC307">
        <v>3664636.1</v>
      </c>
      <c r="BD307">
        <v>168</v>
      </c>
      <c r="BE307">
        <v>22.2</v>
      </c>
      <c r="BF307">
        <v>835962.3</v>
      </c>
      <c r="BG307">
        <v>17189</v>
      </c>
      <c r="BH307">
        <v>12</v>
      </c>
      <c r="BI307">
        <v>3675696.7</v>
      </c>
      <c r="BJ307">
        <v>1351457.8</v>
      </c>
      <c r="BK307">
        <v>5027154.4000000004</v>
      </c>
      <c r="BL307">
        <v>0</v>
      </c>
      <c r="BM307">
        <v>18.79</v>
      </c>
      <c r="BN307">
        <v>12.22</v>
      </c>
      <c r="BO307">
        <v>0</v>
      </c>
      <c r="BP307">
        <v>31.01</v>
      </c>
      <c r="BQ307">
        <v>22.83</v>
      </c>
      <c r="BR307">
        <v>16.850000000000001</v>
      </c>
      <c r="BS307">
        <v>0</v>
      </c>
      <c r="BT307">
        <v>39.68</v>
      </c>
      <c r="BU307">
        <v>172886080</v>
      </c>
      <c r="BV307">
        <v>87569100</v>
      </c>
      <c r="BW307">
        <v>19694956</v>
      </c>
      <c r="BX307">
        <v>1120711</v>
      </c>
      <c r="BY307">
        <v>0</v>
      </c>
      <c r="BZ307">
        <v>0</v>
      </c>
      <c r="CA307">
        <v>998763.2</v>
      </c>
      <c r="CB307">
        <v>0</v>
      </c>
      <c r="CC307">
        <v>0</v>
      </c>
      <c r="CD307">
        <v>3869461.5</v>
      </c>
      <c r="CE307">
        <v>6873857.5</v>
      </c>
      <c r="CF307">
        <v>0</v>
      </c>
      <c r="CG307">
        <v>11377</v>
      </c>
      <c r="CH307">
        <v>0</v>
      </c>
      <c r="CI307">
        <v>2071989.8</v>
      </c>
      <c r="CJ307">
        <v>49804628</v>
      </c>
      <c r="CK307">
        <v>583</v>
      </c>
      <c r="CL307">
        <v>4740119.5</v>
      </c>
      <c r="CM307">
        <v>0</v>
      </c>
      <c r="CN307">
        <v>83699640</v>
      </c>
      <c r="CO307">
        <v>0</v>
      </c>
      <c r="CP307">
        <v>0</v>
      </c>
      <c r="CQ307">
        <v>10202.799999999999</v>
      </c>
      <c r="CR307">
        <v>180.1</v>
      </c>
      <c r="CS307">
        <v>0</v>
      </c>
      <c r="CT307">
        <v>3639</v>
      </c>
      <c r="CU307">
        <v>0</v>
      </c>
      <c r="CV307">
        <v>0</v>
      </c>
      <c r="CW307">
        <v>3075.6</v>
      </c>
      <c r="CX307">
        <v>3057</v>
      </c>
      <c r="CY307">
        <v>0</v>
      </c>
      <c r="CZ307">
        <v>2455.1999999999998</v>
      </c>
      <c r="DA307">
        <v>0</v>
      </c>
      <c r="DB307">
        <v>1366.7</v>
      </c>
      <c r="DC307">
        <v>6617.2</v>
      </c>
      <c r="DD307">
        <v>446.6</v>
      </c>
      <c r="DE307">
        <v>2796</v>
      </c>
      <c r="DF307">
        <v>0</v>
      </c>
      <c r="DG307">
        <v>39223.5</v>
      </c>
      <c r="DH307">
        <v>0</v>
      </c>
      <c r="DI307">
        <v>0</v>
      </c>
      <c r="DJ307">
        <v>56721.4</v>
      </c>
      <c r="DK307">
        <v>27960</v>
      </c>
      <c r="DL307">
        <v>0</v>
      </c>
      <c r="DM307">
        <v>0</v>
      </c>
      <c r="DN307">
        <v>0</v>
      </c>
      <c r="DO307">
        <v>0</v>
      </c>
      <c r="DP307">
        <v>0</v>
      </c>
      <c r="DQ307">
        <v>0</v>
      </c>
    </row>
    <row r="308" spans="1:121" hidden="1">
      <c r="A308" t="s">
        <v>574</v>
      </c>
      <c r="B308">
        <v>2040</v>
      </c>
      <c r="C308">
        <v>111253040</v>
      </c>
      <c r="D308">
        <v>26811160</v>
      </c>
      <c r="E308">
        <v>6118935</v>
      </c>
      <c r="F308">
        <v>779535.6</v>
      </c>
      <c r="G308">
        <v>144962668.09999999</v>
      </c>
      <c r="H308">
        <v>107253320.09999999</v>
      </c>
      <c r="I308">
        <v>58015512.200000003</v>
      </c>
      <c r="J308" s="156">
        <v>24402656</v>
      </c>
      <c r="K308" s="168">
        <v>53641030</v>
      </c>
      <c r="L308">
        <v>3.5900000000000001E-2</v>
      </c>
      <c r="M308">
        <v>5.3999999999999999E-2</v>
      </c>
      <c r="N308">
        <v>0.15</v>
      </c>
      <c r="O308">
        <v>82522.36</v>
      </c>
      <c r="P308">
        <v>25870.7</v>
      </c>
      <c r="Q308">
        <v>0.96</v>
      </c>
      <c r="R308">
        <v>0.93</v>
      </c>
      <c r="S308">
        <v>16.399999999999999</v>
      </c>
      <c r="T308">
        <v>0.6</v>
      </c>
      <c r="U308">
        <v>7.0000000000000007E-2</v>
      </c>
      <c r="V308">
        <v>4.5</v>
      </c>
      <c r="W308">
        <v>84.6</v>
      </c>
      <c r="X308">
        <v>7.0000000000000007E-2</v>
      </c>
      <c r="Y308">
        <v>16.399999999999999</v>
      </c>
      <c r="Z308">
        <v>7.1</v>
      </c>
      <c r="AA308">
        <v>23.5</v>
      </c>
      <c r="AB308">
        <v>33.200000000000003</v>
      </c>
      <c r="AC308">
        <v>1.2</v>
      </c>
      <c r="AD308">
        <v>0.15</v>
      </c>
      <c r="AE308">
        <v>7</v>
      </c>
      <c r="AF308">
        <v>163.9</v>
      </c>
      <c r="AG308">
        <v>0.09</v>
      </c>
      <c r="AH308">
        <v>33.299999999999997</v>
      </c>
      <c r="AI308">
        <v>11.9</v>
      </c>
      <c r="AJ308">
        <v>45.2</v>
      </c>
      <c r="AK308">
        <v>296.89999999999998</v>
      </c>
      <c r="AL308">
        <v>18.5</v>
      </c>
      <c r="AM308">
        <v>2.56</v>
      </c>
      <c r="AN308">
        <v>23.5</v>
      </c>
      <c r="AO308">
        <v>1141.9000000000001</v>
      </c>
      <c r="AP308">
        <v>0.14000000000000001</v>
      </c>
      <c r="AQ308">
        <v>298.2</v>
      </c>
      <c r="AR308">
        <v>57.5</v>
      </c>
      <c r="AS308">
        <v>355.7</v>
      </c>
      <c r="AT308">
        <v>420.8</v>
      </c>
      <c r="AU308">
        <v>24.8</v>
      </c>
      <c r="AV308">
        <v>3.43</v>
      </c>
      <c r="AW308">
        <v>35.5</v>
      </c>
      <c r="AX308">
        <v>1643.1</v>
      </c>
      <c r="AY308">
        <v>0.23</v>
      </c>
      <c r="AZ308">
        <v>422.5</v>
      </c>
      <c r="BA308">
        <v>84.6</v>
      </c>
      <c r="BB308">
        <v>507.1</v>
      </c>
      <c r="BC308">
        <v>2803595.9</v>
      </c>
      <c r="BD308">
        <v>93.4</v>
      </c>
      <c r="BE308">
        <v>11.6</v>
      </c>
      <c r="BF308">
        <v>785046.5</v>
      </c>
      <c r="BG308">
        <v>14526.9</v>
      </c>
      <c r="BH308">
        <v>11.5</v>
      </c>
      <c r="BI308">
        <v>2809535.3</v>
      </c>
      <c r="BJ308">
        <v>1221086.8</v>
      </c>
      <c r="BK308">
        <v>4030622.2</v>
      </c>
      <c r="BL308">
        <v>0</v>
      </c>
      <c r="BM308">
        <v>17.82</v>
      </c>
      <c r="BN308">
        <v>12.24</v>
      </c>
      <c r="BO308">
        <v>0</v>
      </c>
      <c r="BP308">
        <v>30.07</v>
      </c>
      <c r="BQ308">
        <v>21.87</v>
      </c>
      <c r="BR308">
        <v>17.079999999999998</v>
      </c>
      <c r="BS308">
        <v>0</v>
      </c>
      <c r="BT308">
        <v>38.950000000000003</v>
      </c>
      <c r="BU308">
        <v>174287060</v>
      </c>
      <c r="BV308">
        <v>86947150</v>
      </c>
      <c r="BW308">
        <v>22884112</v>
      </c>
      <c r="BX308">
        <v>1118267.8999999999</v>
      </c>
      <c r="BY308">
        <v>0</v>
      </c>
      <c r="BZ308">
        <v>0</v>
      </c>
      <c r="CA308">
        <v>428843.5</v>
      </c>
      <c r="CB308">
        <v>0</v>
      </c>
      <c r="CC308">
        <v>0</v>
      </c>
      <c r="CD308">
        <v>4004972</v>
      </c>
      <c r="CE308">
        <v>6252301.5</v>
      </c>
      <c r="CF308">
        <v>0</v>
      </c>
      <c r="CG308">
        <v>9370.2999999999993</v>
      </c>
      <c r="CH308">
        <v>0</v>
      </c>
      <c r="CI308">
        <v>2042848.8</v>
      </c>
      <c r="CJ308">
        <v>49603330</v>
      </c>
      <c r="CK308">
        <v>822.3</v>
      </c>
      <c r="CL308">
        <v>5000001.5</v>
      </c>
      <c r="CM308">
        <v>0</v>
      </c>
      <c r="CN308">
        <v>82942184</v>
      </c>
      <c r="CO308">
        <v>0</v>
      </c>
      <c r="CP308">
        <v>0</v>
      </c>
      <c r="CQ308">
        <v>11635.6</v>
      </c>
      <c r="CR308">
        <v>180.1</v>
      </c>
      <c r="CS308">
        <v>0</v>
      </c>
      <c r="CT308">
        <v>3639</v>
      </c>
      <c r="CU308">
        <v>0</v>
      </c>
      <c r="CV308">
        <v>0</v>
      </c>
      <c r="CW308">
        <v>3207.1</v>
      </c>
      <c r="CX308">
        <v>3057</v>
      </c>
      <c r="CY308">
        <v>0</v>
      </c>
      <c r="CZ308">
        <v>2455.1999999999998</v>
      </c>
      <c r="DA308">
        <v>0</v>
      </c>
      <c r="DB308">
        <v>1366.7</v>
      </c>
      <c r="DC308">
        <v>6617.2</v>
      </c>
      <c r="DD308">
        <v>446.6</v>
      </c>
      <c r="DE308">
        <v>2796</v>
      </c>
      <c r="DF308">
        <v>0</v>
      </c>
      <c r="DG308">
        <v>40106.800000000003</v>
      </c>
      <c r="DH308">
        <v>0</v>
      </c>
      <c r="DI308">
        <v>0</v>
      </c>
      <c r="DJ308">
        <v>66507.7</v>
      </c>
      <c r="DK308">
        <v>27960</v>
      </c>
      <c r="DL308">
        <v>0</v>
      </c>
      <c r="DM308">
        <v>0</v>
      </c>
      <c r="DN308">
        <v>0</v>
      </c>
      <c r="DO308">
        <v>0</v>
      </c>
      <c r="DP308">
        <v>0</v>
      </c>
      <c r="DQ308">
        <v>0</v>
      </c>
    </row>
    <row r="309" spans="1:121" hidden="1">
      <c r="A309" t="s">
        <v>574</v>
      </c>
      <c r="B309">
        <v>2045</v>
      </c>
      <c r="C309">
        <v>118459110</v>
      </c>
      <c r="D309">
        <v>28364538</v>
      </c>
      <c r="E309">
        <v>6464733</v>
      </c>
      <c r="F309">
        <v>764907.2</v>
      </c>
      <c r="G309">
        <v>154053292.40000001</v>
      </c>
      <c r="H309">
        <v>114200381.59999999</v>
      </c>
      <c r="I309">
        <v>63061528.899999999</v>
      </c>
      <c r="J309" s="156">
        <v>26900732</v>
      </c>
      <c r="K309" s="168">
        <v>52003896</v>
      </c>
      <c r="L309">
        <v>3.5900000000000001E-2</v>
      </c>
      <c r="M309">
        <v>5.3999999999999999E-2</v>
      </c>
      <c r="N309">
        <v>0.15</v>
      </c>
      <c r="O309">
        <v>85513.42</v>
      </c>
      <c r="P309">
        <v>27911.5</v>
      </c>
      <c r="Q309">
        <v>0.96</v>
      </c>
      <c r="R309">
        <v>0.92</v>
      </c>
      <c r="S309">
        <v>18.600000000000001</v>
      </c>
      <c r="T309">
        <v>0.6</v>
      </c>
      <c r="U309">
        <v>7.0000000000000007E-2</v>
      </c>
      <c r="V309">
        <v>4.5</v>
      </c>
      <c r="W309">
        <v>95.9</v>
      </c>
      <c r="X309">
        <v>0.06</v>
      </c>
      <c r="Y309">
        <v>18.600000000000001</v>
      </c>
      <c r="Z309">
        <v>7.3</v>
      </c>
      <c r="AA309">
        <v>26</v>
      </c>
      <c r="AB309">
        <v>35.4</v>
      </c>
      <c r="AC309">
        <v>1.2</v>
      </c>
      <c r="AD309">
        <v>0.15</v>
      </c>
      <c r="AE309">
        <v>6.8</v>
      </c>
      <c r="AF309">
        <v>174.7</v>
      </c>
      <c r="AG309">
        <v>0.08</v>
      </c>
      <c r="AH309">
        <v>35.5</v>
      </c>
      <c r="AI309">
        <v>12</v>
      </c>
      <c r="AJ309">
        <v>47.5</v>
      </c>
      <c r="AK309">
        <v>313</v>
      </c>
      <c r="AL309">
        <v>18.7</v>
      </c>
      <c r="AM309">
        <v>2.56</v>
      </c>
      <c r="AN309">
        <v>25.9</v>
      </c>
      <c r="AO309">
        <v>1232.3</v>
      </c>
      <c r="AP309">
        <v>0.16</v>
      </c>
      <c r="AQ309">
        <v>314.2</v>
      </c>
      <c r="AR309">
        <v>62.6</v>
      </c>
      <c r="AS309">
        <v>376.9</v>
      </c>
      <c r="AT309">
        <v>372.3</v>
      </c>
      <c r="AU309">
        <v>20.2</v>
      </c>
      <c r="AV309">
        <v>2.75</v>
      </c>
      <c r="AW309">
        <v>33.4</v>
      </c>
      <c r="AX309">
        <v>1514.9</v>
      </c>
      <c r="AY309">
        <v>0.2</v>
      </c>
      <c r="AZ309">
        <v>373.7</v>
      </c>
      <c r="BA309">
        <v>78.599999999999994</v>
      </c>
      <c r="BB309">
        <v>452.2</v>
      </c>
      <c r="BC309">
        <v>3257806.3</v>
      </c>
      <c r="BD309">
        <v>100.1</v>
      </c>
      <c r="BE309">
        <v>12.1</v>
      </c>
      <c r="BF309">
        <v>793358.9</v>
      </c>
      <c r="BG309">
        <v>16897.099999999999</v>
      </c>
      <c r="BH309">
        <v>11.4</v>
      </c>
      <c r="BI309">
        <v>3264098.5</v>
      </c>
      <c r="BJ309">
        <v>1299993.3</v>
      </c>
      <c r="BK309">
        <v>4564091.7</v>
      </c>
      <c r="BL309">
        <v>0</v>
      </c>
      <c r="BM309">
        <v>16.13</v>
      </c>
      <c r="BN309">
        <v>12.85</v>
      </c>
      <c r="BO309">
        <v>0</v>
      </c>
      <c r="BP309">
        <v>28.98</v>
      </c>
      <c r="BQ309">
        <v>20.2</v>
      </c>
      <c r="BR309">
        <v>17.86</v>
      </c>
      <c r="BS309">
        <v>0</v>
      </c>
      <c r="BT309">
        <v>38.07</v>
      </c>
      <c r="BU309">
        <v>179259090</v>
      </c>
      <c r="BV309">
        <v>90991760</v>
      </c>
      <c r="BW309">
        <v>24104012</v>
      </c>
      <c r="BX309">
        <v>457714.6</v>
      </c>
      <c r="BY309">
        <v>0</v>
      </c>
      <c r="BZ309">
        <v>0</v>
      </c>
      <c r="CA309">
        <v>425314.7</v>
      </c>
      <c r="CB309">
        <v>0</v>
      </c>
      <c r="CC309">
        <v>0</v>
      </c>
      <c r="CD309">
        <v>3651494.8</v>
      </c>
      <c r="CE309">
        <v>7183015</v>
      </c>
      <c r="CF309">
        <v>0</v>
      </c>
      <c r="CG309">
        <v>153858</v>
      </c>
      <c r="CH309">
        <v>0</v>
      </c>
      <c r="CI309">
        <v>1927434.2</v>
      </c>
      <c r="CJ309">
        <v>48826148</v>
      </c>
      <c r="CK309">
        <v>628.4</v>
      </c>
      <c r="CL309">
        <v>5189204</v>
      </c>
      <c r="CM309">
        <v>0</v>
      </c>
      <c r="CN309">
        <v>87340270</v>
      </c>
      <c r="CO309">
        <v>0</v>
      </c>
      <c r="CP309">
        <v>0</v>
      </c>
      <c r="CQ309">
        <v>10789.3</v>
      </c>
      <c r="CR309">
        <v>95.1</v>
      </c>
      <c r="CS309">
        <v>0</v>
      </c>
      <c r="CT309">
        <v>3297</v>
      </c>
      <c r="CU309">
        <v>0</v>
      </c>
      <c r="CV309">
        <v>0</v>
      </c>
      <c r="CW309">
        <v>3334.7</v>
      </c>
      <c r="CX309">
        <v>3057</v>
      </c>
      <c r="CY309">
        <v>0</v>
      </c>
      <c r="CZ309">
        <v>5199.2</v>
      </c>
      <c r="DA309">
        <v>0</v>
      </c>
      <c r="DB309">
        <v>1366.7</v>
      </c>
      <c r="DC309">
        <v>6617.2</v>
      </c>
      <c r="DD309">
        <v>446.6</v>
      </c>
      <c r="DE309">
        <v>2796</v>
      </c>
      <c r="DF309">
        <v>0</v>
      </c>
      <c r="DG309">
        <v>46421.8</v>
      </c>
      <c r="DH309">
        <v>0</v>
      </c>
      <c r="DI309">
        <v>0</v>
      </c>
      <c r="DJ309">
        <v>72108.7</v>
      </c>
      <c r="DK309">
        <v>27960</v>
      </c>
      <c r="DL309">
        <v>0</v>
      </c>
      <c r="DM309">
        <v>0</v>
      </c>
      <c r="DN309">
        <v>0</v>
      </c>
      <c r="DO309">
        <v>0</v>
      </c>
      <c r="DP309">
        <v>0</v>
      </c>
      <c r="DQ309">
        <v>0</v>
      </c>
    </row>
    <row r="310" spans="1:121" hidden="1">
      <c r="A310" t="s">
        <v>574</v>
      </c>
      <c r="B310">
        <v>2050</v>
      </c>
      <c r="C310">
        <v>125354860</v>
      </c>
      <c r="D310">
        <v>26201038</v>
      </c>
      <c r="E310">
        <v>6726633</v>
      </c>
      <c r="F310">
        <v>768558.7</v>
      </c>
      <c r="G310">
        <v>159051093.80000001</v>
      </c>
      <c r="H310">
        <v>120848233.5</v>
      </c>
      <c r="I310">
        <v>68438635.200000003</v>
      </c>
      <c r="J310" s="156">
        <v>31812250</v>
      </c>
      <c r="K310" s="168">
        <v>49502692</v>
      </c>
      <c r="L310">
        <v>3.5900000000000001E-2</v>
      </c>
      <c r="M310">
        <v>5.3900000000000003E-2</v>
      </c>
      <c r="N310">
        <v>0.15</v>
      </c>
      <c r="O310">
        <v>84843.86</v>
      </c>
      <c r="P310">
        <v>29707.3</v>
      </c>
      <c r="Q310">
        <v>0.94</v>
      </c>
      <c r="R310">
        <v>0.9</v>
      </c>
      <c r="S310">
        <v>27.6</v>
      </c>
      <c r="T310">
        <v>1.1000000000000001</v>
      </c>
      <c r="U310">
        <v>0.14000000000000001</v>
      </c>
      <c r="V310">
        <v>5.0999999999999996</v>
      </c>
      <c r="W310">
        <v>131</v>
      </c>
      <c r="X310">
        <v>7.0000000000000007E-2</v>
      </c>
      <c r="Y310">
        <v>27.6</v>
      </c>
      <c r="Z310">
        <v>9</v>
      </c>
      <c r="AA310">
        <v>36.6</v>
      </c>
      <c r="AB310">
        <v>48.9</v>
      </c>
      <c r="AC310">
        <v>1.9</v>
      </c>
      <c r="AD310">
        <v>0.24</v>
      </c>
      <c r="AE310">
        <v>7.7</v>
      </c>
      <c r="AF310">
        <v>231.2</v>
      </c>
      <c r="AG310">
        <v>0.08</v>
      </c>
      <c r="AH310">
        <v>49</v>
      </c>
      <c r="AI310">
        <v>14.6</v>
      </c>
      <c r="AJ310">
        <v>63.5</v>
      </c>
      <c r="AK310">
        <v>310.39999999999998</v>
      </c>
      <c r="AL310">
        <v>17.399999999999999</v>
      </c>
      <c r="AM310">
        <v>2.37</v>
      </c>
      <c r="AN310">
        <v>26.9</v>
      </c>
      <c r="AO310">
        <v>1257.5999999999999</v>
      </c>
      <c r="AP310">
        <v>0.16</v>
      </c>
      <c r="AQ310">
        <v>311.60000000000002</v>
      </c>
      <c r="AR310">
        <v>64.400000000000006</v>
      </c>
      <c r="AS310">
        <v>376</v>
      </c>
      <c r="AT310">
        <v>374.1</v>
      </c>
      <c r="AU310">
        <v>17.5</v>
      </c>
      <c r="AV310">
        <v>2.34</v>
      </c>
      <c r="AW310">
        <v>35.700000000000003</v>
      </c>
      <c r="AX310">
        <v>1611.5</v>
      </c>
      <c r="AY310">
        <v>0.19</v>
      </c>
      <c r="AZ310">
        <v>375.3</v>
      </c>
      <c r="BA310">
        <v>83.8</v>
      </c>
      <c r="BB310">
        <v>459.1</v>
      </c>
      <c r="BC310">
        <v>4783292.7</v>
      </c>
      <c r="BD310">
        <v>191</v>
      </c>
      <c r="BE310">
        <v>24.6</v>
      </c>
      <c r="BF310">
        <v>888554</v>
      </c>
      <c r="BG310">
        <v>22836.400000000001</v>
      </c>
      <c r="BH310">
        <v>11.4</v>
      </c>
      <c r="BI310">
        <v>4795698.5</v>
      </c>
      <c r="BJ310">
        <v>1572191.2</v>
      </c>
      <c r="BK310">
        <v>6367889.7000000002</v>
      </c>
      <c r="BL310">
        <v>0</v>
      </c>
      <c r="BM310">
        <v>16.73</v>
      </c>
      <c r="BN310">
        <v>13.18</v>
      </c>
      <c r="BO310">
        <v>0</v>
      </c>
      <c r="BP310">
        <v>29.91</v>
      </c>
      <c r="BQ310">
        <v>20.83</v>
      </c>
      <c r="BR310">
        <v>17.899999999999999</v>
      </c>
      <c r="BS310">
        <v>0</v>
      </c>
      <c r="BT310">
        <v>38.72</v>
      </c>
      <c r="BU310">
        <v>176806800</v>
      </c>
      <c r="BV310">
        <v>90612456</v>
      </c>
      <c r="BW310">
        <v>22308740</v>
      </c>
      <c r="BX310">
        <v>446439.7</v>
      </c>
      <c r="BY310">
        <v>0</v>
      </c>
      <c r="BZ310">
        <v>0</v>
      </c>
      <c r="CA310">
        <v>1061005.8999999999</v>
      </c>
      <c r="CB310">
        <v>0</v>
      </c>
      <c r="CC310">
        <v>0</v>
      </c>
      <c r="CD310">
        <v>3644234.8</v>
      </c>
      <c r="CE310">
        <v>9147579</v>
      </c>
      <c r="CF310">
        <v>0</v>
      </c>
      <c r="CG310">
        <v>351616.1</v>
      </c>
      <c r="CH310">
        <v>0</v>
      </c>
      <c r="CI310">
        <v>1888639.6</v>
      </c>
      <c r="CJ310">
        <v>45642660</v>
      </c>
      <c r="CK310">
        <v>0</v>
      </c>
      <c r="CL310">
        <v>5347654.5</v>
      </c>
      <c r="CM310">
        <v>0</v>
      </c>
      <c r="CN310">
        <v>86968220</v>
      </c>
      <c r="CO310">
        <v>0</v>
      </c>
      <c r="CP310">
        <v>0</v>
      </c>
      <c r="CQ310">
        <v>10667.8</v>
      </c>
      <c r="CR310">
        <v>95.1</v>
      </c>
      <c r="CS310">
        <v>0</v>
      </c>
      <c r="CT310">
        <v>2350</v>
      </c>
      <c r="CU310">
        <v>0</v>
      </c>
      <c r="CV310">
        <v>0</v>
      </c>
      <c r="CW310">
        <v>3530.2</v>
      </c>
      <c r="CX310">
        <v>3057</v>
      </c>
      <c r="CY310">
        <v>0</v>
      </c>
      <c r="CZ310">
        <v>12418.3</v>
      </c>
      <c r="DA310">
        <v>0</v>
      </c>
      <c r="DB310">
        <v>1366.7</v>
      </c>
      <c r="DC310">
        <v>6219</v>
      </c>
      <c r="DD310">
        <v>446.6</v>
      </c>
      <c r="DE310">
        <v>2796</v>
      </c>
      <c r="DF310">
        <v>0</v>
      </c>
      <c r="DG310">
        <v>47965.5</v>
      </c>
      <c r="DH310">
        <v>0</v>
      </c>
      <c r="DI310">
        <v>0</v>
      </c>
      <c r="DJ310">
        <v>64624.2</v>
      </c>
      <c r="DK310">
        <v>27960</v>
      </c>
      <c r="DL310">
        <v>0</v>
      </c>
      <c r="DM310">
        <v>0</v>
      </c>
      <c r="DN310">
        <v>0</v>
      </c>
      <c r="DO310">
        <v>0</v>
      </c>
      <c r="DP310">
        <v>0</v>
      </c>
      <c r="DQ310">
        <v>0</v>
      </c>
    </row>
    <row r="311" spans="1:121" hidden="1">
      <c r="A311" t="s">
        <v>575</v>
      </c>
      <c r="B311">
        <v>2024</v>
      </c>
      <c r="C311">
        <v>12826142</v>
      </c>
      <c r="D311">
        <v>573.20000000000005</v>
      </c>
      <c r="E311">
        <v>0</v>
      </c>
      <c r="F311">
        <v>243841.1</v>
      </c>
      <c r="G311">
        <v>13070556.300000001</v>
      </c>
      <c r="H311">
        <v>12364776.300000001</v>
      </c>
      <c r="I311">
        <v>2356993.7999999998</v>
      </c>
      <c r="J311" s="156">
        <v>8487187</v>
      </c>
      <c r="K311" s="168">
        <v>14232429</v>
      </c>
      <c r="L311">
        <v>3.5999999999999997E-2</v>
      </c>
      <c r="M311">
        <v>5.3999999999999999E-2</v>
      </c>
      <c r="N311">
        <v>0.15770000000000001</v>
      </c>
      <c r="O311">
        <v>5604.52</v>
      </c>
      <c r="P311">
        <v>2551.1999999999998</v>
      </c>
      <c r="Q311">
        <v>0.86</v>
      </c>
      <c r="R311">
        <v>0.78</v>
      </c>
      <c r="S311">
        <v>100.6</v>
      </c>
      <c r="T311">
        <v>8.6</v>
      </c>
      <c r="U311">
        <v>1.23</v>
      </c>
      <c r="V311">
        <v>5.8</v>
      </c>
      <c r="W311">
        <v>312.5</v>
      </c>
      <c r="X311">
        <v>0.05</v>
      </c>
      <c r="Y311">
        <v>101.2</v>
      </c>
      <c r="Z311">
        <v>15.1</v>
      </c>
      <c r="AA311">
        <v>116.3</v>
      </c>
      <c r="AB311">
        <v>206</v>
      </c>
      <c r="AC311">
        <v>21.3</v>
      </c>
      <c r="AD311">
        <v>3.07</v>
      </c>
      <c r="AE311">
        <v>8.6</v>
      </c>
      <c r="AF311">
        <v>526.9</v>
      </c>
      <c r="AG311">
        <v>0.1</v>
      </c>
      <c r="AH311">
        <v>207.5</v>
      </c>
      <c r="AI311">
        <v>24.3</v>
      </c>
      <c r="AJ311">
        <v>231.8</v>
      </c>
      <c r="AK311">
        <v>259.7</v>
      </c>
      <c r="AL311">
        <v>20.2</v>
      </c>
      <c r="AM311">
        <v>2.87</v>
      </c>
      <c r="AN311">
        <v>17</v>
      </c>
      <c r="AO311">
        <v>861.1</v>
      </c>
      <c r="AP311">
        <v>0.13</v>
      </c>
      <c r="AQ311">
        <v>261.10000000000002</v>
      </c>
      <c r="AR311">
        <v>42.7</v>
      </c>
      <c r="AS311">
        <v>303.8</v>
      </c>
      <c r="AT311">
        <v>762.8</v>
      </c>
      <c r="AU311">
        <v>67.400000000000006</v>
      </c>
      <c r="AV311">
        <v>9.74</v>
      </c>
      <c r="AW311">
        <v>43.6</v>
      </c>
      <c r="AX311">
        <v>2207.1999999999998</v>
      </c>
      <c r="AY311">
        <v>0.44</v>
      </c>
      <c r="AZ311">
        <v>767.5</v>
      </c>
      <c r="BA311">
        <v>109.5</v>
      </c>
      <c r="BB311">
        <v>877</v>
      </c>
      <c r="BC311">
        <v>1872034</v>
      </c>
      <c r="BD311">
        <v>160.30000000000001</v>
      </c>
      <c r="BE311">
        <v>22.8</v>
      </c>
      <c r="BF311">
        <v>107841.5</v>
      </c>
      <c r="BG311">
        <v>5823.3</v>
      </c>
      <c r="BH311">
        <v>0.9</v>
      </c>
      <c r="BI311">
        <v>1883047.5</v>
      </c>
      <c r="BJ311">
        <v>281619.8</v>
      </c>
      <c r="BK311">
        <v>2164667.4</v>
      </c>
      <c r="BL311">
        <v>0</v>
      </c>
      <c r="BM311">
        <v>25.56</v>
      </c>
      <c r="BN311">
        <v>1.06</v>
      </c>
      <c r="BO311">
        <v>0</v>
      </c>
      <c r="BP311">
        <v>26.63</v>
      </c>
      <c r="BQ311">
        <v>27.08</v>
      </c>
      <c r="BR311">
        <v>1.1399999999999999</v>
      </c>
      <c r="BS311">
        <v>0</v>
      </c>
      <c r="BT311">
        <v>28.22</v>
      </c>
      <c r="BU311">
        <v>18832330</v>
      </c>
      <c r="BV311">
        <v>10713563</v>
      </c>
      <c r="BW311">
        <v>482.1</v>
      </c>
      <c r="BX311">
        <v>0</v>
      </c>
      <c r="BY311">
        <v>0</v>
      </c>
      <c r="BZ311">
        <v>0</v>
      </c>
      <c r="CA311">
        <v>1250528.5</v>
      </c>
      <c r="CB311">
        <v>0</v>
      </c>
      <c r="CC311">
        <v>0</v>
      </c>
      <c r="CD311">
        <v>133316.70000000001</v>
      </c>
      <c r="CE311">
        <v>1339420.8999999999</v>
      </c>
      <c r="CF311">
        <v>0</v>
      </c>
      <c r="CG311">
        <v>133221.4</v>
      </c>
      <c r="CH311">
        <v>0</v>
      </c>
      <c r="CI311">
        <v>5392403</v>
      </c>
      <c r="CJ311">
        <v>0</v>
      </c>
      <c r="CK311">
        <v>2711.5</v>
      </c>
      <c r="CL311">
        <v>0</v>
      </c>
      <c r="CM311">
        <v>0</v>
      </c>
      <c r="CN311">
        <v>2137</v>
      </c>
      <c r="CO311">
        <v>10578109</v>
      </c>
      <c r="CP311">
        <v>0</v>
      </c>
      <c r="CQ311">
        <v>0.8</v>
      </c>
      <c r="CR311">
        <v>0</v>
      </c>
      <c r="CS311">
        <v>0</v>
      </c>
      <c r="CT311">
        <v>474</v>
      </c>
      <c r="CU311">
        <v>0</v>
      </c>
      <c r="CV311">
        <v>0</v>
      </c>
      <c r="CW311">
        <v>87.9</v>
      </c>
      <c r="CX311">
        <v>295</v>
      </c>
      <c r="CY311">
        <v>0</v>
      </c>
      <c r="CZ311">
        <v>813.2</v>
      </c>
      <c r="DA311">
        <v>0</v>
      </c>
      <c r="DB311">
        <v>1598</v>
      </c>
      <c r="DC311">
        <v>0</v>
      </c>
      <c r="DD311">
        <v>147.30000000000001</v>
      </c>
      <c r="DE311">
        <v>0</v>
      </c>
      <c r="DF311">
        <v>0</v>
      </c>
      <c r="DG311">
        <v>1</v>
      </c>
      <c r="DH311">
        <v>0</v>
      </c>
      <c r="DI311">
        <v>2767.2</v>
      </c>
      <c r="DJ311">
        <v>1.6</v>
      </c>
      <c r="DK311">
        <v>0</v>
      </c>
      <c r="DL311">
        <v>0</v>
      </c>
      <c r="DM311">
        <v>0</v>
      </c>
      <c r="DN311">
        <v>0</v>
      </c>
      <c r="DO311">
        <v>0</v>
      </c>
      <c r="DP311">
        <v>0</v>
      </c>
      <c r="DQ311">
        <v>0</v>
      </c>
    </row>
    <row r="312" spans="1:121" hidden="1">
      <c r="A312" t="s">
        <v>575</v>
      </c>
      <c r="B312">
        <v>2026</v>
      </c>
      <c r="C312">
        <v>13086975</v>
      </c>
      <c r="D312">
        <v>795.8</v>
      </c>
      <c r="E312">
        <v>0</v>
      </c>
      <c r="F312">
        <v>264223.90000000002</v>
      </c>
      <c r="G312">
        <v>13351994.9</v>
      </c>
      <c r="H312">
        <v>12616228.300000001</v>
      </c>
      <c r="I312">
        <v>2654214.9</v>
      </c>
      <c r="J312" s="156">
        <v>9556773</v>
      </c>
      <c r="K312" s="168">
        <v>14625277</v>
      </c>
      <c r="L312">
        <v>3.5999999999999997E-2</v>
      </c>
      <c r="M312">
        <v>5.3999999999999999E-2</v>
      </c>
      <c r="N312">
        <v>0.15770000000000001</v>
      </c>
      <c r="O312">
        <v>37082.04</v>
      </c>
      <c r="P312">
        <v>2606.3000000000002</v>
      </c>
      <c r="Q312">
        <v>0.9</v>
      </c>
      <c r="R312">
        <v>0.85</v>
      </c>
      <c r="S312">
        <v>67.099999999999994</v>
      </c>
      <c r="T312">
        <v>5.4</v>
      </c>
      <c r="U312">
        <v>0.77</v>
      </c>
      <c r="V312">
        <v>4.0999999999999996</v>
      </c>
      <c r="W312">
        <v>218.3</v>
      </c>
      <c r="X312">
        <v>0.03</v>
      </c>
      <c r="Y312">
        <v>67.5</v>
      </c>
      <c r="Z312">
        <v>10.7</v>
      </c>
      <c r="AA312">
        <v>78.099999999999994</v>
      </c>
      <c r="AB312">
        <v>125.5</v>
      </c>
      <c r="AC312">
        <v>12.6</v>
      </c>
      <c r="AD312">
        <v>1.82</v>
      </c>
      <c r="AE312">
        <v>5.6</v>
      </c>
      <c r="AF312">
        <v>332.3</v>
      </c>
      <c r="AG312">
        <v>0.06</v>
      </c>
      <c r="AH312">
        <v>126.4</v>
      </c>
      <c r="AI312">
        <v>15.5</v>
      </c>
      <c r="AJ312">
        <v>141.9</v>
      </c>
      <c r="AK312">
        <v>162.69999999999999</v>
      </c>
      <c r="AL312">
        <v>11.6</v>
      </c>
      <c r="AM312">
        <v>1.63</v>
      </c>
      <c r="AN312">
        <v>11.7</v>
      </c>
      <c r="AO312">
        <v>574.20000000000005</v>
      </c>
      <c r="AP312">
        <v>0.08</v>
      </c>
      <c r="AQ312">
        <v>163.5</v>
      </c>
      <c r="AR312">
        <v>28.8</v>
      </c>
      <c r="AS312">
        <v>192.3</v>
      </c>
      <c r="AT312">
        <v>626.9</v>
      </c>
      <c r="AU312">
        <v>54.7</v>
      </c>
      <c r="AV312">
        <v>7.86</v>
      </c>
      <c r="AW312">
        <v>36.299999999999997</v>
      </c>
      <c r="AX312">
        <v>1864.9</v>
      </c>
      <c r="AY312">
        <v>0.35</v>
      </c>
      <c r="AZ312">
        <v>630.70000000000005</v>
      </c>
      <c r="BA312">
        <v>92</v>
      </c>
      <c r="BB312">
        <v>722.6</v>
      </c>
      <c r="BC312">
        <v>1215242.8999999999</v>
      </c>
      <c r="BD312">
        <v>98.2</v>
      </c>
      <c r="BE312">
        <v>13.9</v>
      </c>
      <c r="BF312">
        <v>75303.100000000006</v>
      </c>
      <c r="BG312">
        <v>3965.3</v>
      </c>
      <c r="BH312">
        <v>0.6</v>
      </c>
      <c r="BI312">
        <v>1221971.8999999999</v>
      </c>
      <c r="BJ312">
        <v>193628.7</v>
      </c>
      <c r="BK312">
        <v>1415600.5</v>
      </c>
      <c r="BL312">
        <v>0</v>
      </c>
      <c r="BM312">
        <v>20.97</v>
      </c>
      <c r="BN312">
        <v>6.88</v>
      </c>
      <c r="BO312">
        <v>0</v>
      </c>
      <c r="BP312">
        <v>27.85</v>
      </c>
      <c r="BQ312">
        <v>22.21</v>
      </c>
      <c r="BR312">
        <v>7.4</v>
      </c>
      <c r="BS312">
        <v>0</v>
      </c>
      <c r="BT312">
        <v>29.61</v>
      </c>
      <c r="BU312">
        <v>18440454</v>
      </c>
      <c r="BV312">
        <v>10697780</v>
      </c>
      <c r="BW312">
        <v>685.1</v>
      </c>
      <c r="BX312">
        <v>0</v>
      </c>
      <c r="BY312">
        <v>0</v>
      </c>
      <c r="BZ312">
        <v>0</v>
      </c>
      <c r="CA312">
        <v>759737.7</v>
      </c>
      <c r="CB312">
        <v>0</v>
      </c>
      <c r="CC312">
        <v>0</v>
      </c>
      <c r="CD312">
        <v>172323.8</v>
      </c>
      <c r="CE312">
        <v>1066861.6000000001</v>
      </c>
      <c r="CF312">
        <v>0</v>
      </c>
      <c r="CG312">
        <v>73902</v>
      </c>
      <c r="CH312">
        <v>0</v>
      </c>
      <c r="CI312">
        <v>5839776</v>
      </c>
      <c r="CJ312">
        <v>0</v>
      </c>
      <c r="CK312">
        <v>1711.8</v>
      </c>
      <c r="CL312">
        <v>0</v>
      </c>
      <c r="CM312">
        <v>0</v>
      </c>
      <c r="CN312">
        <v>2103.4</v>
      </c>
      <c r="CO312">
        <v>10523353</v>
      </c>
      <c r="CP312">
        <v>0</v>
      </c>
      <c r="CQ312">
        <v>0.8</v>
      </c>
      <c r="CR312">
        <v>0</v>
      </c>
      <c r="CS312">
        <v>0</v>
      </c>
      <c r="CT312">
        <v>474</v>
      </c>
      <c r="CU312">
        <v>0</v>
      </c>
      <c r="CV312">
        <v>0</v>
      </c>
      <c r="CW312">
        <v>115.9</v>
      </c>
      <c r="CX312">
        <v>295</v>
      </c>
      <c r="CY312">
        <v>0</v>
      </c>
      <c r="CZ312">
        <v>633.20000000000005</v>
      </c>
      <c r="DA312">
        <v>0</v>
      </c>
      <c r="DB312">
        <v>1727</v>
      </c>
      <c r="DC312">
        <v>0</v>
      </c>
      <c r="DD312">
        <v>146.69999999999999</v>
      </c>
      <c r="DE312">
        <v>0</v>
      </c>
      <c r="DF312">
        <v>0</v>
      </c>
      <c r="DG312">
        <v>1</v>
      </c>
      <c r="DH312">
        <v>0</v>
      </c>
      <c r="DI312">
        <v>2767.2</v>
      </c>
      <c r="DJ312">
        <v>1.6</v>
      </c>
      <c r="DK312">
        <v>0</v>
      </c>
      <c r="DL312">
        <v>0</v>
      </c>
      <c r="DM312">
        <v>0</v>
      </c>
      <c r="DN312">
        <v>0</v>
      </c>
      <c r="DO312">
        <v>0</v>
      </c>
      <c r="DP312">
        <v>0</v>
      </c>
      <c r="DQ312">
        <v>0</v>
      </c>
    </row>
    <row r="313" spans="1:121" hidden="1">
      <c r="A313" t="s">
        <v>575</v>
      </c>
      <c r="B313">
        <v>2028</v>
      </c>
      <c r="C313">
        <v>13405379</v>
      </c>
      <c r="D313">
        <v>49525.3</v>
      </c>
      <c r="E313">
        <v>0</v>
      </c>
      <c r="F313">
        <v>286603.40000000002</v>
      </c>
      <c r="G313">
        <v>13741507.800000001</v>
      </c>
      <c r="H313">
        <v>12923182.4</v>
      </c>
      <c r="I313">
        <v>3044528.3</v>
      </c>
      <c r="J313" s="156">
        <v>11095921</v>
      </c>
      <c r="K313" s="168">
        <v>15196784</v>
      </c>
      <c r="L313">
        <v>3.5999999999999997E-2</v>
      </c>
      <c r="M313">
        <v>5.3999999999999999E-2</v>
      </c>
      <c r="N313">
        <v>0.15770000000000001</v>
      </c>
      <c r="O313">
        <v>56651.16</v>
      </c>
      <c r="P313">
        <v>2710.6</v>
      </c>
      <c r="Q313">
        <v>0.93</v>
      </c>
      <c r="R313">
        <v>0.91</v>
      </c>
      <c r="S313">
        <v>43.9</v>
      </c>
      <c r="T313">
        <v>3.4</v>
      </c>
      <c r="U313">
        <v>0.48</v>
      </c>
      <c r="V313">
        <v>2.8</v>
      </c>
      <c r="W313">
        <v>147.30000000000001</v>
      </c>
      <c r="X313">
        <v>0.02</v>
      </c>
      <c r="Y313">
        <v>44.1</v>
      </c>
      <c r="Z313">
        <v>7.2</v>
      </c>
      <c r="AA313">
        <v>51.3</v>
      </c>
      <c r="AB313">
        <v>76.400000000000006</v>
      </c>
      <c r="AC313">
        <v>7.6</v>
      </c>
      <c r="AD313">
        <v>1.1000000000000001</v>
      </c>
      <c r="AE313">
        <v>3.4</v>
      </c>
      <c r="AF313">
        <v>204.1</v>
      </c>
      <c r="AG313">
        <v>0.04</v>
      </c>
      <c r="AH313">
        <v>76.900000000000006</v>
      </c>
      <c r="AI313">
        <v>9.5</v>
      </c>
      <c r="AJ313">
        <v>86.5</v>
      </c>
      <c r="AK313">
        <v>101.8</v>
      </c>
      <c r="AL313">
        <v>4.9000000000000004</v>
      </c>
      <c r="AM313">
        <v>0.67</v>
      </c>
      <c r="AN313">
        <v>9.4</v>
      </c>
      <c r="AO313">
        <v>430.7</v>
      </c>
      <c r="AP313">
        <v>0.05</v>
      </c>
      <c r="AQ313">
        <v>102.1</v>
      </c>
      <c r="AR313">
        <v>22.2</v>
      </c>
      <c r="AS313">
        <v>124.3</v>
      </c>
      <c r="AT313">
        <v>500.5</v>
      </c>
      <c r="AU313">
        <v>42.6</v>
      </c>
      <c r="AV313">
        <v>6.11</v>
      </c>
      <c r="AW313">
        <v>30.3</v>
      </c>
      <c r="AX313">
        <v>1523.1</v>
      </c>
      <c r="AY313">
        <v>0.28000000000000003</v>
      </c>
      <c r="AZ313">
        <v>503.4</v>
      </c>
      <c r="BA313">
        <v>75.8</v>
      </c>
      <c r="BB313">
        <v>579.20000000000005</v>
      </c>
      <c r="BC313">
        <v>768210.7</v>
      </c>
      <c r="BD313">
        <v>59.7</v>
      </c>
      <c r="BE313">
        <v>8.4</v>
      </c>
      <c r="BF313">
        <v>49771.3</v>
      </c>
      <c r="BG313">
        <v>2585.9</v>
      </c>
      <c r="BH313">
        <v>0.4</v>
      </c>
      <c r="BI313">
        <v>772289.1</v>
      </c>
      <c r="BJ313">
        <v>126929.1</v>
      </c>
      <c r="BK313">
        <v>899218.2</v>
      </c>
      <c r="BL313">
        <v>0</v>
      </c>
      <c r="BM313">
        <v>16.29</v>
      </c>
      <c r="BN313">
        <v>10.63</v>
      </c>
      <c r="BO313">
        <v>0</v>
      </c>
      <c r="BP313">
        <v>26.92</v>
      </c>
      <c r="BQ313">
        <v>17.29</v>
      </c>
      <c r="BR313">
        <v>11.47</v>
      </c>
      <c r="BS313">
        <v>0</v>
      </c>
      <c r="BT313">
        <v>28.76</v>
      </c>
      <c r="BU313">
        <v>17858412</v>
      </c>
      <c r="BV313">
        <v>10696980</v>
      </c>
      <c r="BW313">
        <v>41785.5</v>
      </c>
      <c r="BX313">
        <v>0</v>
      </c>
      <c r="BY313">
        <v>0</v>
      </c>
      <c r="BZ313">
        <v>0</v>
      </c>
      <c r="CA313">
        <v>456489.2</v>
      </c>
      <c r="CB313">
        <v>0</v>
      </c>
      <c r="CC313">
        <v>0</v>
      </c>
      <c r="CD313">
        <v>233277.9</v>
      </c>
      <c r="CE313">
        <v>795797.2</v>
      </c>
      <c r="CF313">
        <v>0</v>
      </c>
      <c r="CG313">
        <v>32391.3</v>
      </c>
      <c r="CH313">
        <v>0</v>
      </c>
      <c r="CI313">
        <v>5834842</v>
      </c>
      <c r="CJ313">
        <v>0</v>
      </c>
      <c r="CK313">
        <v>127.7</v>
      </c>
      <c r="CL313">
        <v>0</v>
      </c>
      <c r="CM313">
        <v>0</v>
      </c>
      <c r="CN313">
        <v>2069.6999999999998</v>
      </c>
      <c r="CO313">
        <v>10461632</v>
      </c>
      <c r="CP313">
        <v>0</v>
      </c>
      <c r="CQ313">
        <v>24.7</v>
      </c>
      <c r="CR313">
        <v>0</v>
      </c>
      <c r="CS313">
        <v>0</v>
      </c>
      <c r="CT313">
        <v>474</v>
      </c>
      <c r="CU313">
        <v>0</v>
      </c>
      <c r="CV313">
        <v>0</v>
      </c>
      <c r="CW313">
        <v>160.1</v>
      </c>
      <c r="CX313">
        <v>295</v>
      </c>
      <c r="CY313">
        <v>0</v>
      </c>
      <c r="CZ313">
        <v>633.20000000000005</v>
      </c>
      <c r="DA313">
        <v>0</v>
      </c>
      <c r="DB313">
        <v>1727</v>
      </c>
      <c r="DC313">
        <v>0</v>
      </c>
      <c r="DD313">
        <v>14.6</v>
      </c>
      <c r="DE313">
        <v>0</v>
      </c>
      <c r="DF313">
        <v>0</v>
      </c>
      <c r="DG313">
        <v>1</v>
      </c>
      <c r="DH313">
        <v>0</v>
      </c>
      <c r="DI313">
        <v>2964.4</v>
      </c>
      <c r="DJ313">
        <v>145.19999999999999</v>
      </c>
      <c r="DK313">
        <v>0</v>
      </c>
      <c r="DL313">
        <v>0</v>
      </c>
      <c r="DM313">
        <v>0</v>
      </c>
      <c r="DN313">
        <v>0</v>
      </c>
      <c r="DO313">
        <v>0</v>
      </c>
      <c r="DP313">
        <v>0</v>
      </c>
      <c r="DQ313">
        <v>0</v>
      </c>
    </row>
    <row r="314" spans="1:121" hidden="1">
      <c r="A314" t="s">
        <v>575</v>
      </c>
      <c r="B314">
        <v>2030</v>
      </c>
      <c r="C314">
        <v>13767147</v>
      </c>
      <c r="D314">
        <v>118275.7</v>
      </c>
      <c r="E314">
        <v>0</v>
      </c>
      <c r="F314">
        <v>345721.5</v>
      </c>
      <c r="G314">
        <v>14231144.1</v>
      </c>
      <c r="H314">
        <v>13271941.9</v>
      </c>
      <c r="I314">
        <v>-4177869.3</v>
      </c>
      <c r="J314" s="156">
        <v>12049199</v>
      </c>
      <c r="K314" s="168">
        <v>22707456</v>
      </c>
      <c r="L314">
        <v>3.5999999999999997E-2</v>
      </c>
      <c r="M314">
        <v>5.3999999999999999E-2</v>
      </c>
      <c r="N314">
        <v>0.15770000000000001</v>
      </c>
      <c r="O314">
        <v>62510.38</v>
      </c>
      <c r="P314">
        <v>2804.9</v>
      </c>
      <c r="Q314">
        <v>0.97</v>
      </c>
      <c r="R314">
        <v>0.95</v>
      </c>
      <c r="S314">
        <v>18.8</v>
      </c>
      <c r="T314">
        <v>1.6</v>
      </c>
      <c r="U314">
        <v>0.22</v>
      </c>
      <c r="V314">
        <v>1.1000000000000001</v>
      </c>
      <c r="W314">
        <v>59.5</v>
      </c>
      <c r="X314">
        <v>0.01</v>
      </c>
      <c r="Y314">
        <v>18.899999999999999</v>
      </c>
      <c r="Z314">
        <v>2.9</v>
      </c>
      <c r="AA314">
        <v>21.8</v>
      </c>
      <c r="AB314">
        <v>42.9</v>
      </c>
      <c r="AC314">
        <v>4.4000000000000004</v>
      </c>
      <c r="AD314">
        <v>0.64</v>
      </c>
      <c r="AE314">
        <v>1.8</v>
      </c>
      <c r="AF314">
        <v>108.9</v>
      </c>
      <c r="AG314">
        <v>0.02</v>
      </c>
      <c r="AH314">
        <v>43.2</v>
      </c>
      <c r="AI314">
        <v>5</v>
      </c>
      <c r="AJ314">
        <v>48.2</v>
      </c>
      <c r="AK314">
        <v>111.6</v>
      </c>
      <c r="AL314">
        <v>5.8</v>
      </c>
      <c r="AM314">
        <v>0.78</v>
      </c>
      <c r="AN314">
        <v>10</v>
      </c>
      <c r="AO314">
        <v>461.4</v>
      </c>
      <c r="AP314">
        <v>0.06</v>
      </c>
      <c r="AQ314">
        <v>112</v>
      </c>
      <c r="AR314">
        <v>23.8</v>
      </c>
      <c r="AS314">
        <v>135.69999999999999</v>
      </c>
      <c r="AT314">
        <v>383.5</v>
      </c>
      <c r="AU314">
        <v>33.6</v>
      </c>
      <c r="AV314">
        <v>4.8099999999999996</v>
      </c>
      <c r="AW314">
        <v>22.2</v>
      </c>
      <c r="AX314">
        <v>1152.5</v>
      </c>
      <c r="AY314">
        <v>0.21</v>
      </c>
      <c r="AZ314">
        <v>385.8</v>
      </c>
      <c r="BA314">
        <v>56.6</v>
      </c>
      <c r="BB314">
        <v>442.4</v>
      </c>
      <c r="BC314">
        <v>453003.4</v>
      </c>
      <c r="BD314">
        <v>37.9</v>
      </c>
      <c r="BE314">
        <v>5.4</v>
      </c>
      <c r="BF314">
        <v>26918.3</v>
      </c>
      <c r="BG314">
        <v>1440.2</v>
      </c>
      <c r="BH314">
        <v>0.2</v>
      </c>
      <c r="BI314">
        <v>455601.1</v>
      </c>
      <c r="BJ314">
        <v>69893.7</v>
      </c>
      <c r="BK314">
        <v>525494.80000000005</v>
      </c>
      <c r="BL314">
        <v>0</v>
      </c>
      <c r="BM314">
        <v>12.12</v>
      </c>
      <c r="BN314">
        <v>12.31</v>
      </c>
      <c r="BO314">
        <v>0</v>
      </c>
      <c r="BP314">
        <v>24.43</v>
      </c>
      <c r="BQ314">
        <v>12.91</v>
      </c>
      <c r="BR314">
        <v>13.39</v>
      </c>
      <c r="BS314">
        <v>0</v>
      </c>
      <c r="BT314">
        <v>26.3</v>
      </c>
      <c r="BU314">
        <v>24923624</v>
      </c>
      <c r="BV314">
        <v>18409014</v>
      </c>
      <c r="BW314">
        <v>100600</v>
      </c>
      <c r="BX314">
        <v>0</v>
      </c>
      <c r="BY314">
        <v>0</v>
      </c>
      <c r="BZ314">
        <v>0</v>
      </c>
      <c r="CA314">
        <v>300062.3</v>
      </c>
      <c r="CB314">
        <v>0</v>
      </c>
      <c r="CC314">
        <v>0</v>
      </c>
      <c r="CD314">
        <v>321686</v>
      </c>
      <c r="CE314">
        <v>398061.8</v>
      </c>
      <c r="CF314">
        <v>0</v>
      </c>
      <c r="CG314">
        <v>11354.7</v>
      </c>
      <c r="CH314">
        <v>0</v>
      </c>
      <c r="CI314">
        <v>5704510.5</v>
      </c>
      <c r="CJ314">
        <v>0</v>
      </c>
      <c r="CK314">
        <v>22.3</v>
      </c>
      <c r="CL314">
        <v>0</v>
      </c>
      <c r="CM314">
        <v>0</v>
      </c>
      <c r="CN314">
        <v>2011.8</v>
      </c>
      <c r="CO314">
        <v>18085316</v>
      </c>
      <c r="CP314">
        <v>0</v>
      </c>
      <c r="CQ314">
        <v>61.7</v>
      </c>
      <c r="CR314">
        <v>0</v>
      </c>
      <c r="CS314">
        <v>0</v>
      </c>
      <c r="CT314">
        <v>474</v>
      </c>
      <c r="CU314">
        <v>0</v>
      </c>
      <c r="CV314">
        <v>0</v>
      </c>
      <c r="CW314">
        <v>229.5</v>
      </c>
      <c r="CX314">
        <v>295</v>
      </c>
      <c r="CY314">
        <v>0</v>
      </c>
      <c r="CZ314">
        <v>613.5</v>
      </c>
      <c r="DA314">
        <v>0</v>
      </c>
      <c r="DB314">
        <v>1727</v>
      </c>
      <c r="DC314">
        <v>0</v>
      </c>
      <c r="DD314">
        <v>7.5</v>
      </c>
      <c r="DE314">
        <v>0</v>
      </c>
      <c r="DF314">
        <v>0</v>
      </c>
      <c r="DG314">
        <v>1</v>
      </c>
      <c r="DH314">
        <v>0</v>
      </c>
      <c r="DI314">
        <v>5707.3</v>
      </c>
      <c r="DJ314">
        <v>293.2</v>
      </c>
      <c r="DK314">
        <v>0</v>
      </c>
      <c r="DL314">
        <v>0</v>
      </c>
      <c r="DM314">
        <v>0</v>
      </c>
      <c r="DN314">
        <v>0</v>
      </c>
      <c r="DO314">
        <v>0</v>
      </c>
      <c r="DP314">
        <v>0</v>
      </c>
      <c r="DQ314">
        <v>0</v>
      </c>
    </row>
    <row r="315" spans="1:121" hidden="1">
      <c r="A315" t="s">
        <v>575</v>
      </c>
      <c r="B315">
        <v>2035</v>
      </c>
      <c r="C315">
        <v>14706698</v>
      </c>
      <c r="D315">
        <v>163726.39999999999</v>
      </c>
      <c r="E315">
        <v>0</v>
      </c>
      <c r="F315">
        <v>382035</v>
      </c>
      <c r="G315">
        <v>15252459</v>
      </c>
      <c r="H315">
        <v>14177711.6</v>
      </c>
      <c r="I315">
        <v>-5604252.7999999998</v>
      </c>
      <c r="J315" s="156">
        <v>13848376</v>
      </c>
      <c r="K315" s="168">
        <v>25664638</v>
      </c>
      <c r="L315">
        <v>3.5999999999999997E-2</v>
      </c>
      <c r="M315">
        <v>5.3999999999999999E-2</v>
      </c>
      <c r="N315">
        <v>0.15759999999999999</v>
      </c>
      <c r="O315">
        <v>84534.65</v>
      </c>
      <c r="P315">
        <v>2981</v>
      </c>
      <c r="Q315">
        <v>0.98</v>
      </c>
      <c r="R315">
        <v>0.96</v>
      </c>
      <c r="S315">
        <v>12.3</v>
      </c>
      <c r="T315">
        <v>1</v>
      </c>
      <c r="U315">
        <v>0.15</v>
      </c>
      <c r="V315">
        <v>0.7</v>
      </c>
      <c r="W315">
        <v>38.200000000000003</v>
      </c>
      <c r="X315">
        <v>0.01</v>
      </c>
      <c r="Y315">
        <v>12.3</v>
      </c>
      <c r="Z315">
        <v>1.8</v>
      </c>
      <c r="AA315">
        <v>14.2</v>
      </c>
      <c r="AB315">
        <v>34.5</v>
      </c>
      <c r="AC315">
        <v>3.7</v>
      </c>
      <c r="AD315">
        <v>0.53</v>
      </c>
      <c r="AE315">
        <v>1.3</v>
      </c>
      <c r="AF315">
        <v>84.7</v>
      </c>
      <c r="AG315">
        <v>0.02</v>
      </c>
      <c r="AH315">
        <v>34.799999999999997</v>
      </c>
      <c r="AI315">
        <v>3.9</v>
      </c>
      <c r="AJ315">
        <v>38.6</v>
      </c>
      <c r="AK315">
        <v>139.19999999999999</v>
      </c>
      <c r="AL315">
        <v>7.7</v>
      </c>
      <c r="AM315">
        <v>1.05</v>
      </c>
      <c r="AN315">
        <v>12</v>
      </c>
      <c r="AO315">
        <v>562.20000000000005</v>
      </c>
      <c r="AP315">
        <v>7.0000000000000007E-2</v>
      </c>
      <c r="AQ315">
        <v>139.69999999999999</v>
      </c>
      <c r="AR315">
        <v>28.8</v>
      </c>
      <c r="AS315">
        <v>168.5</v>
      </c>
      <c r="AT315">
        <v>340.3</v>
      </c>
      <c r="AU315">
        <v>30.1</v>
      </c>
      <c r="AV315">
        <v>4.33</v>
      </c>
      <c r="AW315">
        <v>19.5</v>
      </c>
      <c r="AX315">
        <v>1007.3</v>
      </c>
      <c r="AY315">
        <v>0.19</v>
      </c>
      <c r="AZ315">
        <v>342.4</v>
      </c>
      <c r="BA315">
        <v>49.5</v>
      </c>
      <c r="BB315">
        <v>391.9</v>
      </c>
      <c r="BC315">
        <v>317118.09999999998</v>
      </c>
      <c r="BD315">
        <v>26.9</v>
      </c>
      <c r="BE315">
        <v>3.8</v>
      </c>
      <c r="BF315">
        <v>18445.7</v>
      </c>
      <c r="BG315">
        <v>994.3</v>
      </c>
      <c r="BH315">
        <v>0.2</v>
      </c>
      <c r="BI315">
        <v>318968.2</v>
      </c>
      <c r="BJ315">
        <v>48117.5</v>
      </c>
      <c r="BK315">
        <v>367085.7</v>
      </c>
      <c r="BL315">
        <v>0</v>
      </c>
      <c r="BM315">
        <v>10.38</v>
      </c>
      <c r="BN315">
        <v>16.71</v>
      </c>
      <c r="BO315">
        <v>0</v>
      </c>
      <c r="BP315">
        <v>27.08</v>
      </c>
      <c r="BQ315">
        <v>11.06</v>
      </c>
      <c r="BR315">
        <v>18.22</v>
      </c>
      <c r="BS315">
        <v>0</v>
      </c>
      <c r="BT315">
        <v>29.28</v>
      </c>
      <c r="BU315">
        <v>27098340</v>
      </c>
      <c r="BV315">
        <v>20856712</v>
      </c>
      <c r="BW315">
        <v>139200.20000000001</v>
      </c>
      <c r="BX315">
        <v>0</v>
      </c>
      <c r="BY315">
        <v>0</v>
      </c>
      <c r="BZ315">
        <v>0</v>
      </c>
      <c r="CA315">
        <v>218729.7</v>
      </c>
      <c r="CB315">
        <v>0</v>
      </c>
      <c r="CC315">
        <v>0</v>
      </c>
      <c r="CD315">
        <v>451877.6</v>
      </c>
      <c r="CE315">
        <v>272999.8</v>
      </c>
      <c r="CF315">
        <v>0</v>
      </c>
      <c r="CG315">
        <v>3224.3</v>
      </c>
      <c r="CH315">
        <v>0</v>
      </c>
      <c r="CI315">
        <v>5607473</v>
      </c>
      <c r="CJ315">
        <v>0</v>
      </c>
      <c r="CK315">
        <v>0</v>
      </c>
      <c r="CL315">
        <v>0</v>
      </c>
      <c r="CM315">
        <v>0</v>
      </c>
      <c r="CN315">
        <v>1949.8</v>
      </c>
      <c r="CO315">
        <v>20402884</v>
      </c>
      <c r="CP315">
        <v>0</v>
      </c>
      <c r="CQ315">
        <v>87.5</v>
      </c>
      <c r="CR315">
        <v>0</v>
      </c>
      <c r="CS315">
        <v>0</v>
      </c>
      <c r="CT315">
        <v>474</v>
      </c>
      <c r="CU315">
        <v>0</v>
      </c>
      <c r="CV315">
        <v>0</v>
      </c>
      <c r="CW315">
        <v>338.5</v>
      </c>
      <c r="CX315">
        <v>295</v>
      </c>
      <c r="CY315">
        <v>0</v>
      </c>
      <c r="CZ315">
        <v>651.20000000000005</v>
      </c>
      <c r="DA315">
        <v>0</v>
      </c>
      <c r="DB315">
        <v>1727</v>
      </c>
      <c r="DC315">
        <v>0</v>
      </c>
      <c r="DD315">
        <v>7.5</v>
      </c>
      <c r="DE315">
        <v>0</v>
      </c>
      <c r="DF315">
        <v>0</v>
      </c>
      <c r="DG315">
        <v>1</v>
      </c>
      <c r="DH315">
        <v>0</v>
      </c>
      <c r="DI315">
        <v>6555.4</v>
      </c>
      <c r="DJ315">
        <v>398</v>
      </c>
      <c r="DK315">
        <v>0</v>
      </c>
      <c r="DL315">
        <v>0</v>
      </c>
      <c r="DM315">
        <v>0</v>
      </c>
      <c r="DN315">
        <v>0</v>
      </c>
      <c r="DO315">
        <v>0</v>
      </c>
      <c r="DP315">
        <v>0</v>
      </c>
      <c r="DQ315">
        <v>0</v>
      </c>
    </row>
    <row r="316" spans="1:121" hidden="1">
      <c r="A316" t="s">
        <v>575</v>
      </c>
      <c r="B316">
        <v>2040</v>
      </c>
      <c r="C316">
        <v>15796016</v>
      </c>
      <c r="D316">
        <v>166666.6</v>
      </c>
      <c r="E316">
        <v>0</v>
      </c>
      <c r="F316">
        <v>451274.3</v>
      </c>
      <c r="G316">
        <v>16413957.4</v>
      </c>
      <c r="H316">
        <v>15227859.800000001</v>
      </c>
      <c r="I316">
        <v>-5007208.7</v>
      </c>
      <c r="J316" s="156">
        <v>17826050</v>
      </c>
      <c r="K316" s="168">
        <v>28590332</v>
      </c>
      <c r="L316">
        <v>3.5999999999999997E-2</v>
      </c>
      <c r="M316">
        <v>5.3999999999999999E-2</v>
      </c>
      <c r="N316">
        <v>0.15759999999999999</v>
      </c>
      <c r="O316">
        <v>82561.289999999994</v>
      </c>
      <c r="P316">
        <v>3268.9</v>
      </c>
      <c r="Q316">
        <v>0.99</v>
      </c>
      <c r="R316">
        <v>0.98</v>
      </c>
      <c r="S316">
        <v>5.6</v>
      </c>
      <c r="T316">
        <v>0.4</v>
      </c>
      <c r="U316">
        <v>0.06</v>
      </c>
      <c r="V316">
        <v>0.4</v>
      </c>
      <c r="W316">
        <v>19</v>
      </c>
      <c r="X316">
        <v>0</v>
      </c>
      <c r="Y316">
        <v>5.6</v>
      </c>
      <c r="Z316">
        <v>0.9</v>
      </c>
      <c r="AA316">
        <v>6.5</v>
      </c>
      <c r="AB316">
        <v>19.8</v>
      </c>
      <c r="AC316">
        <v>2.1</v>
      </c>
      <c r="AD316">
        <v>0.31</v>
      </c>
      <c r="AE316">
        <v>0.7</v>
      </c>
      <c r="AF316">
        <v>47.3</v>
      </c>
      <c r="AG316">
        <v>0.01</v>
      </c>
      <c r="AH316">
        <v>19.899999999999999</v>
      </c>
      <c r="AI316">
        <v>2.1</v>
      </c>
      <c r="AJ316">
        <v>22.1</v>
      </c>
      <c r="AK316">
        <v>161.80000000000001</v>
      </c>
      <c r="AL316">
        <v>9.1999999999999993</v>
      </c>
      <c r="AM316">
        <v>1.26</v>
      </c>
      <c r="AN316">
        <v>14.4</v>
      </c>
      <c r="AO316">
        <v>649.6</v>
      </c>
      <c r="AP316">
        <v>0.1</v>
      </c>
      <c r="AQ316">
        <v>162.4</v>
      </c>
      <c r="AR316">
        <v>33.799999999999997</v>
      </c>
      <c r="AS316">
        <v>196.2</v>
      </c>
      <c r="AT316">
        <v>284.60000000000002</v>
      </c>
      <c r="AU316">
        <v>24.4</v>
      </c>
      <c r="AV316">
        <v>3.49</v>
      </c>
      <c r="AW316">
        <v>16.899999999999999</v>
      </c>
      <c r="AX316">
        <v>873</v>
      </c>
      <c r="AY316">
        <v>0.15</v>
      </c>
      <c r="AZ316">
        <v>286.3</v>
      </c>
      <c r="BA316">
        <v>43</v>
      </c>
      <c r="BB316">
        <v>329.2</v>
      </c>
      <c r="BC316">
        <v>137452.79999999999</v>
      </c>
      <c r="BD316">
        <v>10.199999999999999</v>
      </c>
      <c r="BE316">
        <v>1.4</v>
      </c>
      <c r="BF316">
        <v>9350.2000000000007</v>
      </c>
      <c r="BG316">
        <v>478.3</v>
      </c>
      <c r="BH316">
        <v>0.1</v>
      </c>
      <c r="BI316">
        <v>138147.20000000001</v>
      </c>
      <c r="BJ316">
        <v>23620.799999999999</v>
      </c>
      <c r="BK316">
        <v>161768.1</v>
      </c>
      <c r="BL316">
        <v>0</v>
      </c>
      <c r="BM316">
        <v>8.8000000000000007</v>
      </c>
      <c r="BN316">
        <v>15.88</v>
      </c>
      <c r="BO316">
        <v>0</v>
      </c>
      <c r="BP316">
        <v>24.68</v>
      </c>
      <c r="BQ316">
        <v>9.34</v>
      </c>
      <c r="BR316">
        <v>17.350000000000001</v>
      </c>
      <c r="BS316">
        <v>0</v>
      </c>
      <c r="BT316">
        <v>26.68</v>
      </c>
      <c r="BU316">
        <v>27201108</v>
      </c>
      <c r="BV316">
        <v>21421166</v>
      </c>
      <c r="BW316">
        <v>141524.70000000001</v>
      </c>
      <c r="BX316">
        <v>0</v>
      </c>
      <c r="BY316">
        <v>0</v>
      </c>
      <c r="BZ316">
        <v>0</v>
      </c>
      <c r="CA316">
        <v>85814.3</v>
      </c>
      <c r="CB316">
        <v>0</v>
      </c>
      <c r="CC316">
        <v>0</v>
      </c>
      <c r="CD316">
        <v>455318</v>
      </c>
      <c r="CE316">
        <v>166018</v>
      </c>
      <c r="CF316">
        <v>0</v>
      </c>
      <c r="CG316">
        <v>688.3</v>
      </c>
      <c r="CH316">
        <v>0</v>
      </c>
      <c r="CI316">
        <v>5385893.5</v>
      </c>
      <c r="CJ316">
        <v>0</v>
      </c>
      <c r="CK316">
        <v>0</v>
      </c>
      <c r="CL316">
        <v>0</v>
      </c>
      <c r="CM316">
        <v>0</v>
      </c>
      <c r="CN316">
        <v>1879.2</v>
      </c>
      <c r="CO316">
        <v>20963968</v>
      </c>
      <c r="CP316">
        <v>0</v>
      </c>
      <c r="CQ316">
        <v>87.5</v>
      </c>
      <c r="CR316">
        <v>0</v>
      </c>
      <c r="CS316">
        <v>0</v>
      </c>
      <c r="CT316">
        <v>474</v>
      </c>
      <c r="CU316">
        <v>0</v>
      </c>
      <c r="CV316">
        <v>0</v>
      </c>
      <c r="CW316">
        <v>356.3</v>
      </c>
      <c r="CX316">
        <v>295</v>
      </c>
      <c r="CY316">
        <v>0</v>
      </c>
      <c r="CZ316">
        <v>651.20000000000005</v>
      </c>
      <c r="DA316">
        <v>0</v>
      </c>
      <c r="DB316">
        <v>1727</v>
      </c>
      <c r="DC316">
        <v>0</v>
      </c>
      <c r="DD316">
        <v>7.5</v>
      </c>
      <c r="DE316">
        <v>0</v>
      </c>
      <c r="DF316">
        <v>0</v>
      </c>
      <c r="DG316">
        <v>1</v>
      </c>
      <c r="DH316">
        <v>0</v>
      </c>
      <c r="DI316">
        <v>6940.3</v>
      </c>
      <c r="DJ316">
        <v>398</v>
      </c>
      <c r="DK316">
        <v>0</v>
      </c>
      <c r="DL316">
        <v>0</v>
      </c>
      <c r="DM316">
        <v>0</v>
      </c>
      <c r="DN316">
        <v>0</v>
      </c>
      <c r="DO316">
        <v>0</v>
      </c>
      <c r="DP316">
        <v>0</v>
      </c>
      <c r="DQ316">
        <v>0</v>
      </c>
    </row>
    <row r="317" spans="1:121" hidden="1">
      <c r="A317" t="s">
        <v>575</v>
      </c>
      <c r="B317">
        <v>2045</v>
      </c>
      <c r="C317">
        <v>16802080</v>
      </c>
      <c r="D317">
        <v>36525.599999999999</v>
      </c>
      <c r="E317">
        <v>0</v>
      </c>
      <c r="F317">
        <v>459580.8</v>
      </c>
      <c r="G317">
        <v>17298186.199999999</v>
      </c>
      <c r="H317">
        <v>16197735</v>
      </c>
      <c r="I317">
        <v>-5455604.2999999998</v>
      </c>
      <c r="J317" s="156">
        <v>18585770</v>
      </c>
      <c r="K317" s="168">
        <v>29815628</v>
      </c>
      <c r="L317">
        <v>3.5999999999999997E-2</v>
      </c>
      <c r="M317">
        <v>5.3999999999999999E-2</v>
      </c>
      <c r="N317">
        <v>0.1575</v>
      </c>
      <c r="O317">
        <v>83989.23</v>
      </c>
      <c r="P317">
        <v>3516.4</v>
      </c>
      <c r="Q317">
        <v>0.99</v>
      </c>
      <c r="R317">
        <v>0.98</v>
      </c>
      <c r="S317">
        <v>8</v>
      </c>
      <c r="T317">
        <v>0.6</v>
      </c>
      <c r="U317">
        <v>0.09</v>
      </c>
      <c r="V317">
        <v>0.5</v>
      </c>
      <c r="W317">
        <v>26.5</v>
      </c>
      <c r="X317">
        <v>0</v>
      </c>
      <c r="Y317">
        <v>8.1</v>
      </c>
      <c r="Z317">
        <v>1.3</v>
      </c>
      <c r="AA317">
        <v>9.4</v>
      </c>
      <c r="AB317">
        <v>18.399999999999999</v>
      </c>
      <c r="AC317">
        <v>1.9</v>
      </c>
      <c r="AD317">
        <v>0.28000000000000003</v>
      </c>
      <c r="AE317">
        <v>0.7</v>
      </c>
      <c r="AF317">
        <v>45.6</v>
      </c>
      <c r="AG317">
        <v>0.01</v>
      </c>
      <c r="AH317">
        <v>18.5</v>
      </c>
      <c r="AI317">
        <v>2.1</v>
      </c>
      <c r="AJ317">
        <v>20.6</v>
      </c>
      <c r="AK317">
        <v>164.4</v>
      </c>
      <c r="AL317">
        <v>8.4</v>
      </c>
      <c r="AM317">
        <v>1.1299999999999999</v>
      </c>
      <c r="AN317">
        <v>15.7</v>
      </c>
      <c r="AO317">
        <v>693.3</v>
      </c>
      <c r="AP317">
        <v>0.1</v>
      </c>
      <c r="AQ317">
        <v>165</v>
      </c>
      <c r="AR317">
        <v>36.4</v>
      </c>
      <c r="AS317">
        <v>201.4</v>
      </c>
      <c r="AT317">
        <v>253.8</v>
      </c>
      <c r="AU317">
        <v>20.8</v>
      </c>
      <c r="AV317">
        <v>2.97</v>
      </c>
      <c r="AW317">
        <v>16</v>
      </c>
      <c r="AX317">
        <v>809.9</v>
      </c>
      <c r="AY317">
        <v>0.13</v>
      </c>
      <c r="AZ317">
        <v>255.2</v>
      </c>
      <c r="BA317">
        <v>40.200000000000003</v>
      </c>
      <c r="BB317">
        <v>295.39999999999998</v>
      </c>
      <c r="BC317">
        <v>210460.7</v>
      </c>
      <c r="BD317">
        <v>16.5</v>
      </c>
      <c r="BE317">
        <v>2.2999999999999998</v>
      </c>
      <c r="BF317">
        <v>13537</v>
      </c>
      <c r="BG317">
        <v>705.1</v>
      </c>
      <c r="BH317">
        <v>0.1</v>
      </c>
      <c r="BI317">
        <v>211585.8</v>
      </c>
      <c r="BJ317">
        <v>34576.6</v>
      </c>
      <c r="BK317">
        <v>246162.4</v>
      </c>
      <c r="BL317">
        <v>0</v>
      </c>
      <c r="BM317">
        <v>8.1</v>
      </c>
      <c r="BN317">
        <v>16.36</v>
      </c>
      <c r="BO317">
        <v>0</v>
      </c>
      <c r="BP317">
        <v>24.46</v>
      </c>
      <c r="BQ317">
        <v>8.5399999999999991</v>
      </c>
      <c r="BR317">
        <v>17.690000000000001</v>
      </c>
      <c r="BS317">
        <v>0</v>
      </c>
      <c r="BT317">
        <v>26.22</v>
      </c>
      <c r="BU317">
        <v>28541184</v>
      </c>
      <c r="BV317">
        <v>22753790</v>
      </c>
      <c r="BW317">
        <v>31605.599999999999</v>
      </c>
      <c r="BX317">
        <v>0</v>
      </c>
      <c r="BY317">
        <v>0</v>
      </c>
      <c r="BZ317">
        <v>0</v>
      </c>
      <c r="CA317">
        <v>137654.29999999999</v>
      </c>
      <c r="CB317">
        <v>0</v>
      </c>
      <c r="CC317">
        <v>0</v>
      </c>
      <c r="CD317">
        <v>473045.1</v>
      </c>
      <c r="CE317">
        <v>230108.2</v>
      </c>
      <c r="CF317">
        <v>0</v>
      </c>
      <c r="CG317">
        <v>213.3</v>
      </c>
      <c r="CH317">
        <v>0</v>
      </c>
      <c r="CI317">
        <v>5387811.5</v>
      </c>
      <c r="CJ317">
        <v>0</v>
      </c>
      <c r="CK317">
        <v>0</v>
      </c>
      <c r="CL317">
        <v>0</v>
      </c>
      <c r="CM317">
        <v>0</v>
      </c>
      <c r="CN317">
        <v>1816.6</v>
      </c>
      <c r="CO317">
        <v>22278928</v>
      </c>
      <c r="CP317">
        <v>0</v>
      </c>
      <c r="CQ317">
        <v>26.6</v>
      </c>
      <c r="CR317">
        <v>0</v>
      </c>
      <c r="CS317">
        <v>0</v>
      </c>
      <c r="CT317">
        <v>474</v>
      </c>
      <c r="CU317">
        <v>0</v>
      </c>
      <c r="CV317">
        <v>0</v>
      </c>
      <c r="CW317">
        <v>375.7</v>
      </c>
      <c r="CX317">
        <v>295</v>
      </c>
      <c r="CY317">
        <v>0</v>
      </c>
      <c r="CZ317">
        <v>651.20000000000005</v>
      </c>
      <c r="DA317">
        <v>0</v>
      </c>
      <c r="DB317">
        <v>1727</v>
      </c>
      <c r="DC317">
        <v>0</v>
      </c>
      <c r="DD317">
        <v>7.5</v>
      </c>
      <c r="DE317">
        <v>0</v>
      </c>
      <c r="DF317">
        <v>0</v>
      </c>
      <c r="DG317">
        <v>1</v>
      </c>
      <c r="DH317">
        <v>0</v>
      </c>
      <c r="DI317">
        <v>7439.7</v>
      </c>
      <c r="DJ317">
        <v>106.4</v>
      </c>
      <c r="DK317">
        <v>0</v>
      </c>
      <c r="DL317">
        <v>0</v>
      </c>
      <c r="DM317">
        <v>0</v>
      </c>
      <c r="DN317">
        <v>0</v>
      </c>
      <c r="DO317">
        <v>0</v>
      </c>
      <c r="DP317">
        <v>0</v>
      </c>
      <c r="DQ317">
        <v>0</v>
      </c>
    </row>
    <row r="318" spans="1:121" hidden="1">
      <c r="A318" t="s">
        <v>575</v>
      </c>
      <c r="B318">
        <v>2050</v>
      </c>
      <c r="C318">
        <v>17748376</v>
      </c>
      <c r="D318">
        <v>1851.5</v>
      </c>
      <c r="E318">
        <v>0</v>
      </c>
      <c r="F318">
        <v>518648</v>
      </c>
      <c r="G318">
        <v>18268876.5</v>
      </c>
      <c r="H318">
        <v>17109979.5</v>
      </c>
      <c r="I318">
        <v>-5843833.2000000002</v>
      </c>
      <c r="J318" s="156">
        <v>21673562</v>
      </c>
      <c r="K318" s="168">
        <v>33116644</v>
      </c>
      <c r="L318">
        <v>3.5999999999999997E-2</v>
      </c>
      <c r="M318">
        <v>5.3999999999999999E-2</v>
      </c>
      <c r="N318">
        <v>0.1575</v>
      </c>
      <c r="O318">
        <v>84201.919999999998</v>
      </c>
      <c r="P318">
        <v>3727.7</v>
      </c>
      <c r="Q318">
        <v>0.99</v>
      </c>
      <c r="R318">
        <v>0.98</v>
      </c>
      <c r="S318">
        <v>3.5</v>
      </c>
      <c r="T318">
        <v>0.1</v>
      </c>
      <c r="U318">
        <v>0.01</v>
      </c>
      <c r="V318">
        <v>0.4</v>
      </c>
      <c r="W318">
        <v>18.2</v>
      </c>
      <c r="X318">
        <v>0</v>
      </c>
      <c r="Y318">
        <v>3.5</v>
      </c>
      <c r="Z318">
        <v>1</v>
      </c>
      <c r="AA318">
        <v>4.4000000000000004</v>
      </c>
      <c r="AB318">
        <v>15.3</v>
      </c>
      <c r="AC318">
        <v>1.6</v>
      </c>
      <c r="AD318">
        <v>0.22</v>
      </c>
      <c r="AE318">
        <v>0.7</v>
      </c>
      <c r="AF318">
        <v>39.700000000000003</v>
      </c>
      <c r="AG318">
        <v>0.01</v>
      </c>
      <c r="AH318">
        <v>15.4</v>
      </c>
      <c r="AI318">
        <v>1.8</v>
      </c>
      <c r="AJ318">
        <v>17.2</v>
      </c>
      <c r="AK318">
        <v>168.7</v>
      </c>
      <c r="AL318">
        <v>8.1</v>
      </c>
      <c r="AM318">
        <v>1.07</v>
      </c>
      <c r="AN318">
        <v>17.100000000000001</v>
      </c>
      <c r="AO318">
        <v>729.9</v>
      </c>
      <c r="AP318">
        <v>0.11</v>
      </c>
      <c r="AQ318">
        <v>169.3</v>
      </c>
      <c r="AR318">
        <v>38.799999999999997</v>
      </c>
      <c r="AS318">
        <v>208.1</v>
      </c>
      <c r="AT318">
        <v>232.3</v>
      </c>
      <c r="AU318">
        <v>17</v>
      </c>
      <c r="AV318">
        <v>2.39</v>
      </c>
      <c r="AW318">
        <v>16.399999999999999</v>
      </c>
      <c r="AX318">
        <v>809.2</v>
      </c>
      <c r="AY318">
        <v>0.12</v>
      </c>
      <c r="AZ318">
        <v>233.5</v>
      </c>
      <c r="BA318">
        <v>40.5</v>
      </c>
      <c r="BB318">
        <v>274</v>
      </c>
      <c r="BC318">
        <v>99350</v>
      </c>
      <c r="BD318">
        <v>1.9</v>
      </c>
      <c r="BE318">
        <v>0.2</v>
      </c>
      <c r="BF318">
        <v>11735.9</v>
      </c>
      <c r="BG318">
        <v>519.5</v>
      </c>
      <c r="BH318">
        <v>0</v>
      </c>
      <c r="BI318">
        <v>99457</v>
      </c>
      <c r="BJ318">
        <v>27228.799999999999</v>
      </c>
      <c r="BK318">
        <v>126685.8</v>
      </c>
      <c r="BL318">
        <v>0</v>
      </c>
      <c r="BM318">
        <v>7.97</v>
      </c>
      <c r="BN318">
        <v>16.53</v>
      </c>
      <c r="BO318">
        <v>0</v>
      </c>
      <c r="BP318">
        <v>24.49</v>
      </c>
      <c r="BQ318">
        <v>8.3800000000000008</v>
      </c>
      <c r="BR318">
        <v>17.89</v>
      </c>
      <c r="BS318">
        <v>0</v>
      </c>
      <c r="BT318">
        <v>26.27</v>
      </c>
      <c r="BU318">
        <v>29717012</v>
      </c>
      <c r="BV318">
        <v>24112710</v>
      </c>
      <c r="BW318">
        <v>1575.8</v>
      </c>
      <c r="BX318">
        <v>0</v>
      </c>
      <c r="BY318">
        <v>0</v>
      </c>
      <c r="BZ318">
        <v>0</v>
      </c>
      <c r="CA318">
        <v>0</v>
      </c>
      <c r="CB318">
        <v>0</v>
      </c>
      <c r="CC318">
        <v>0</v>
      </c>
      <c r="CD318">
        <v>490835.8</v>
      </c>
      <c r="CE318">
        <v>286476</v>
      </c>
      <c r="CF318">
        <v>0</v>
      </c>
      <c r="CG318">
        <v>2269.1999999999998</v>
      </c>
      <c r="CH318">
        <v>0</v>
      </c>
      <c r="CI318">
        <v>5313979</v>
      </c>
      <c r="CJ318">
        <v>0</v>
      </c>
      <c r="CK318">
        <v>0</v>
      </c>
      <c r="CL318">
        <v>0</v>
      </c>
      <c r="CM318">
        <v>0</v>
      </c>
      <c r="CN318">
        <v>2021.2</v>
      </c>
      <c r="CO318">
        <v>23619852</v>
      </c>
      <c r="CP318">
        <v>0</v>
      </c>
      <c r="CQ318">
        <v>0.8</v>
      </c>
      <c r="CR318">
        <v>0</v>
      </c>
      <c r="CS318">
        <v>0</v>
      </c>
      <c r="CT318">
        <v>0</v>
      </c>
      <c r="CU318">
        <v>0</v>
      </c>
      <c r="CV318">
        <v>0</v>
      </c>
      <c r="CW318">
        <v>410.3</v>
      </c>
      <c r="CX318">
        <v>295</v>
      </c>
      <c r="CY318">
        <v>0</v>
      </c>
      <c r="CZ318">
        <v>770.2</v>
      </c>
      <c r="DA318">
        <v>0</v>
      </c>
      <c r="DB318">
        <v>1727</v>
      </c>
      <c r="DC318">
        <v>0</v>
      </c>
      <c r="DD318">
        <v>7.5</v>
      </c>
      <c r="DE318">
        <v>0</v>
      </c>
      <c r="DF318">
        <v>0</v>
      </c>
      <c r="DG318">
        <v>0.8</v>
      </c>
      <c r="DH318">
        <v>0</v>
      </c>
      <c r="DI318">
        <v>7764.3</v>
      </c>
      <c r="DJ318">
        <v>4.5</v>
      </c>
      <c r="DK318">
        <v>0</v>
      </c>
      <c r="DL318">
        <v>0</v>
      </c>
      <c r="DM318">
        <v>0</v>
      </c>
      <c r="DN318">
        <v>0</v>
      </c>
      <c r="DO318">
        <v>0</v>
      </c>
      <c r="DP318">
        <v>0</v>
      </c>
      <c r="DQ318">
        <v>0</v>
      </c>
    </row>
    <row r="319" spans="1:121" hidden="1">
      <c r="A319" t="s">
        <v>576</v>
      </c>
      <c r="B319">
        <v>2024</v>
      </c>
      <c r="C319">
        <v>111979120</v>
      </c>
      <c r="D319">
        <v>17381.599999999999</v>
      </c>
      <c r="E319">
        <v>1340661.8</v>
      </c>
      <c r="F319">
        <v>774837.1</v>
      </c>
      <c r="G319">
        <v>114112004.90000001</v>
      </c>
      <c r="H319">
        <v>107952406.5</v>
      </c>
      <c r="I319">
        <v>109360128.59999999</v>
      </c>
      <c r="J319" s="156">
        <v>45261704</v>
      </c>
      <c r="K319" s="168">
        <v>20776046</v>
      </c>
      <c r="L319">
        <v>3.5900000000000001E-2</v>
      </c>
      <c r="M319">
        <v>5.3999999999999999E-2</v>
      </c>
      <c r="N319">
        <v>0.15</v>
      </c>
      <c r="O319">
        <v>19533.36</v>
      </c>
      <c r="P319">
        <v>23625</v>
      </c>
      <c r="Q319">
        <v>0.57999999999999996</v>
      </c>
      <c r="R319">
        <v>0.51</v>
      </c>
      <c r="S319">
        <v>301.60000000000002</v>
      </c>
      <c r="T319">
        <v>27.4</v>
      </c>
      <c r="U319">
        <v>3.92</v>
      </c>
      <c r="V319">
        <v>19.600000000000001</v>
      </c>
      <c r="W319">
        <v>899.5</v>
      </c>
      <c r="X319">
        <v>0.23</v>
      </c>
      <c r="Y319">
        <v>303.5</v>
      </c>
      <c r="Z319">
        <v>46.4</v>
      </c>
      <c r="AA319">
        <v>349.9</v>
      </c>
      <c r="AB319">
        <v>362.8</v>
      </c>
      <c r="AC319">
        <v>32.6</v>
      </c>
      <c r="AD319">
        <v>4.66</v>
      </c>
      <c r="AE319">
        <v>22.6</v>
      </c>
      <c r="AF319">
        <v>1086.3</v>
      </c>
      <c r="AG319">
        <v>0.25</v>
      </c>
      <c r="AH319">
        <v>365</v>
      </c>
      <c r="AI319">
        <v>55.1</v>
      </c>
      <c r="AJ319">
        <v>420.1</v>
      </c>
      <c r="AK319">
        <v>310.39999999999998</v>
      </c>
      <c r="AL319">
        <v>21.7</v>
      </c>
      <c r="AM319">
        <v>3.05</v>
      </c>
      <c r="AN319">
        <v>22.5</v>
      </c>
      <c r="AO319">
        <v>1104.0999999999999</v>
      </c>
      <c r="AP319">
        <v>0.16</v>
      </c>
      <c r="AQ319">
        <v>311.89999999999998</v>
      </c>
      <c r="AR319">
        <v>55.5</v>
      </c>
      <c r="AS319">
        <v>367.4</v>
      </c>
      <c r="AT319">
        <v>779.7</v>
      </c>
      <c r="AU319">
        <v>61</v>
      </c>
      <c r="AV319">
        <v>8.8000000000000007</v>
      </c>
      <c r="AW319">
        <v>52.3</v>
      </c>
      <c r="AX319">
        <v>2448.5</v>
      </c>
      <c r="AY319">
        <v>0.48</v>
      </c>
      <c r="AZ319">
        <v>783.9</v>
      </c>
      <c r="BA319">
        <v>125.4</v>
      </c>
      <c r="BB319">
        <v>909.3</v>
      </c>
      <c r="BC319">
        <v>26795068.300000001</v>
      </c>
      <c r="BD319">
        <v>2430.5</v>
      </c>
      <c r="BE319">
        <v>347.7</v>
      </c>
      <c r="BF319">
        <v>1738929</v>
      </c>
      <c r="BG319">
        <v>79952.3</v>
      </c>
      <c r="BH319">
        <v>20.2</v>
      </c>
      <c r="BI319">
        <v>26962421</v>
      </c>
      <c r="BJ319">
        <v>4127015.2</v>
      </c>
      <c r="BK319">
        <v>31089436.199999999</v>
      </c>
      <c r="BL319">
        <v>0</v>
      </c>
      <c r="BM319">
        <v>31.87</v>
      </c>
      <c r="BN319">
        <v>3.96</v>
      </c>
      <c r="BO319">
        <v>0</v>
      </c>
      <c r="BP319">
        <v>35.82</v>
      </c>
      <c r="BQ319">
        <v>33.799999999999997</v>
      </c>
      <c r="BR319">
        <v>4.32</v>
      </c>
      <c r="BS319">
        <v>0</v>
      </c>
      <c r="BT319">
        <v>38.119999999999997</v>
      </c>
      <c r="BU319">
        <v>89475130</v>
      </c>
      <c r="BV319">
        <v>4751876.5</v>
      </c>
      <c r="BW319">
        <v>14935.6</v>
      </c>
      <c r="BX319">
        <v>70014.3</v>
      </c>
      <c r="BY319">
        <v>0</v>
      </c>
      <c r="BZ319">
        <v>0</v>
      </c>
      <c r="CA319">
        <v>19282258</v>
      </c>
      <c r="CB319">
        <v>0</v>
      </c>
      <c r="CC319">
        <v>0</v>
      </c>
      <c r="CD319">
        <v>217514.5</v>
      </c>
      <c r="CE319">
        <v>18284020</v>
      </c>
      <c r="CF319">
        <v>0</v>
      </c>
      <c r="CG319">
        <v>297132.2</v>
      </c>
      <c r="CH319">
        <v>0</v>
      </c>
      <c r="CI319">
        <v>9574786</v>
      </c>
      <c r="CJ319">
        <v>36119400</v>
      </c>
      <c r="CK319">
        <v>1639.7</v>
      </c>
      <c r="CL319">
        <v>1079070.2</v>
      </c>
      <c r="CM319">
        <v>0</v>
      </c>
      <c r="CN319">
        <v>4480323</v>
      </c>
      <c r="CO319">
        <v>54038.8</v>
      </c>
      <c r="CP319">
        <v>0</v>
      </c>
      <c r="CQ319">
        <v>20</v>
      </c>
      <c r="CR319">
        <v>14.2</v>
      </c>
      <c r="CS319">
        <v>0</v>
      </c>
      <c r="CT319">
        <v>4844</v>
      </c>
      <c r="CU319">
        <v>0</v>
      </c>
      <c r="CV319">
        <v>0</v>
      </c>
      <c r="CW319">
        <v>149.19999999999999</v>
      </c>
      <c r="CX319">
        <v>2455.1</v>
      </c>
      <c r="CY319">
        <v>0</v>
      </c>
      <c r="CZ319">
        <v>3752.8</v>
      </c>
      <c r="DA319">
        <v>0</v>
      </c>
      <c r="DB319">
        <v>2608.6</v>
      </c>
      <c r="DC319">
        <v>4522.7</v>
      </c>
      <c r="DD319">
        <v>43.2</v>
      </c>
      <c r="DE319">
        <v>1616.3</v>
      </c>
      <c r="DF319">
        <v>0</v>
      </c>
      <c r="DG319">
        <v>1985.3</v>
      </c>
      <c r="DH319">
        <v>0</v>
      </c>
      <c r="DI319">
        <v>29.1</v>
      </c>
      <c r="DJ319">
        <v>40</v>
      </c>
      <c r="DK319">
        <v>16163</v>
      </c>
      <c r="DL319">
        <v>0</v>
      </c>
      <c r="DM319">
        <v>0</v>
      </c>
      <c r="DN319">
        <v>0</v>
      </c>
      <c r="DO319">
        <v>0</v>
      </c>
      <c r="DP319">
        <v>0</v>
      </c>
      <c r="DQ319">
        <v>0</v>
      </c>
    </row>
    <row r="320" spans="1:121" hidden="1">
      <c r="A320" t="s">
        <v>576</v>
      </c>
      <c r="B320">
        <v>2026</v>
      </c>
      <c r="C320">
        <v>114336280</v>
      </c>
      <c r="D320">
        <v>1631001</v>
      </c>
      <c r="E320">
        <v>1937206.6</v>
      </c>
      <c r="F320">
        <v>832611.9</v>
      </c>
      <c r="G320">
        <v>118737105.2</v>
      </c>
      <c r="H320">
        <v>110224813</v>
      </c>
      <c r="I320">
        <v>107036156.90000001</v>
      </c>
      <c r="J320" s="156">
        <v>51660160</v>
      </c>
      <c r="K320" s="168">
        <v>21888716</v>
      </c>
      <c r="L320">
        <v>3.5900000000000001E-2</v>
      </c>
      <c r="M320">
        <v>5.3999999999999999E-2</v>
      </c>
      <c r="N320">
        <v>0.15</v>
      </c>
      <c r="O320">
        <v>48803.14</v>
      </c>
      <c r="P320">
        <v>24139.7</v>
      </c>
      <c r="Q320">
        <v>0.68</v>
      </c>
      <c r="R320">
        <v>0.61</v>
      </c>
      <c r="S320">
        <v>194.7</v>
      </c>
      <c r="T320">
        <v>15.4</v>
      </c>
      <c r="U320">
        <v>2.1800000000000002</v>
      </c>
      <c r="V320">
        <v>16</v>
      </c>
      <c r="W320">
        <v>656.1</v>
      </c>
      <c r="X320">
        <v>0.17</v>
      </c>
      <c r="Y320">
        <v>195.8</v>
      </c>
      <c r="Z320">
        <v>35.6</v>
      </c>
      <c r="AA320">
        <v>231.4</v>
      </c>
      <c r="AB320">
        <v>267.5</v>
      </c>
      <c r="AC320">
        <v>22.2</v>
      </c>
      <c r="AD320">
        <v>3.15</v>
      </c>
      <c r="AE320">
        <v>19.2</v>
      </c>
      <c r="AF320">
        <v>861.7</v>
      </c>
      <c r="AG320">
        <v>0.2</v>
      </c>
      <c r="AH320">
        <v>269</v>
      </c>
      <c r="AI320">
        <v>44.9</v>
      </c>
      <c r="AJ320">
        <v>314</v>
      </c>
      <c r="AK320">
        <v>294.7</v>
      </c>
      <c r="AL320">
        <v>14.9</v>
      </c>
      <c r="AM320">
        <v>2</v>
      </c>
      <c r="AN320">
        <v>26.5</v>
      </c>
      <c r="AO320">
        <v>1237.0999999999999</v>
      </c>
      <c r="AP320">
        <v>0.14000000000000001</v>
      </c>
      <c r="AQ320">
        <v>295.7</v>
      </c>
      <c r="AR320">
        <v>63.4</v>
      </c>
      <c r="AS320">
        <v>359.1</v>
      </c>
      <c r="AT320">
        <v>734.3</v>
      </c>
      <c r="AU320">
        <v>56.8</v>
      </c>
      <c r="AV320">
        <v>8.1300000000000008</v>
      </c>
      <c r="AW320">
        <v>49.3</v>
      </c>
      <c r="AX320">
        <v>2375.6</v>
      </c>
      <c r="AY320">
        <v>0.42</v>
      </c>
      <c r="AZ320">
        <v>738.3</v>
      </c>
      <c r="BA320">
        <v>120.2</v>
      </c>
      <c r="BB320">
        <v>858.4</v>
      </c>
      <c r="BC320">
        <v>17161010.199999999</v>
      </c>
      <c r="BD320">
        <v>1355.7</v>
      </c>
      <c r="BE320">
        <v>191.7</v>
      </c>
      <c r="BF320">
        <v>1410994.4</v>
      </c>
      <c r="BG320">
        <v>57853</v>
      </c>
      <c r="BH320">
        <v>15.4</v>
      </c>
      <c r="BI320">
        <v>17253739.100000001</v>
      </c>
      <c r="BJ320">
        <v>3139225.1</v>
      </c>
      <c r="BK320">
        <v>20392964.199999999</v>
      </c>
      <c r="BL320">
        <v>0</v>
      </c>
      <c r="BM320">
        <v>29.9</v>
      </c>
      <c r="BN320">
        <v>9.48</v>
      </c>
      <c r="BO320">
        <v>0</v>
      </c>
      <c r="BP320">
        <v>39.380000000000003</v>
      </c>
      <c r="BQ320">
        <v>31.87</v>
      </c>
      <c r="BR320">
        <v>10.53</v>
      </c>
      <c r="BS320">
        <v>0</v>
      </c>
      <c r="BT320">
        <v>42.39</v>
      </c>
      <c r="BU320">
        <v>88748790</v>
      </c>
      <c r="BV320">
        <v>11700948</v>
      </c>
      <c r="BW320">
        <v>1388677.4</v>
      </c>
      <c r="BX320">
        <v>69915.7</v>
      </c>
      <c r="BY320">
        <v>0</v>
      </c>
      <c r="BZ320">
        <v>0</v>
      </c>
      <c r="CA320">
        <v>10245823</v>
      </c>
      <c r="CB320">
        <v>0</v>
      </c>
      <c r="CC320">
        <v>0</v>
      </c>
      <c r="CD320">
        <v>319540.5</v>
      </c>
      <c r="CE320">
        <v>17524442</v>
      </c>
      <c r="CF320">
        <v>0</v>
      </c>
      <c r="CG320">
        <v>202294</v>
      </c>
      <c r="CH320">
        <v>0</v>
      </c>
      <c r="CI320">
        <v>9958484</v>
      </c>
      <c r="CJ320">
        <v>36076744</v>
      </c>
      <c r="CK320">
        <v>820.3</v>
      </c>
      <c r="CL320">
        <v>1580642.6</v>
      </c>
      <c r="CM320">
        <v>0</v>
      </c>
      <c r="CN320">
        <v>11327660</v>
      </c>
      <c r="CO320">
        <v>53747.4</v>
      </c>
      <c r="CP320">
        <v>0</v>
      </c>
      <c r="CQ320">
        <v>991.7</v>
      </c>
      <c r="CR320">
        <v>14.2</v>
      </c>
      <c r="CS320">
        <v>0</v>
      </c>
      <c r="CT320">
        <v>3091</v>
      </c>
      <c r="CU320">
        <v>0</v>
      </c>
      <c r="CV320">
        <v>0</v>
      </c>
      <c r="CW320">
        <v>218.6</v>
      </c>
      <c r="CX320">
        <v>2455.1</v>
      </c>
      <c r="CY320">
        <v>0</v>
      </c>
      <c r="CZ320">
        <v>3511.2</v>
      </c>
      <c r="DA320">
        <v>0</v>
      </c>
      <c r="DB320">
        <v>2705.6</v>
      </c>
      <c r="DC320">
        <v>4522.7</v>
      </c>
      <c r="DD320">
        <v>43.2</v>
      </c>
      <c r="DE320">
        <v>1616.3</v>
      </c>
      <c r="DF320">
        <v>0</v>
      </c>
      <c r="DG320">
        <v>4942.7</v>
      </c>
      <c r="DH320">
        <v>0</v>
      </c>
      <c r="DI320">
        <v>29.1</v>
      </c>
      <c r="DJ320">
        <v>4069.6</v>
      </c>
      <c r="DK320">
        <v>16163</v>
      </c>
      <c r="DL320">
        <v>0</v>
      </c>
      <c r="DM320">
        <v>0</v>
      </c>
      <c r="DN320">
        <v>0</v>
      </c>
      <c r="DO320">
        <v>0</v>
      </c>
      <c r="DP320">
        <v>0</v>
      </c>
      <c r="DQ320">
        <v>0</v>
      </c>
    </row>
    <row r="321" spans="1:121" hidden="1">
      <c r="A321" t="s">
        <v>576</v>
      </c>
      <c r="B321">
        <v>2028</v>
      </c>
      <c r="C321">
        <v>117285260</v>
      </c>
      <c r="D321">
        <v>4759536</v>
      </c>
      <c r="E321">
        <v>2862498.8</v>
      </c>
      <c r="F321">
        <v>1173914</v>
      </c>
      <c r="G321">
        <v>126081213.90000001</v>
      </c>
      <c r="H321">
        <v>113067774.2</v>
      </c>
      <c r="I321">
        <v>106003004.8</v>
      </c>
      <c r="J321" s="156">
        <v>68904824</v>
      </c>
      <c r="K321" s="168">
        <v>34825024</v>
      </c>
      <c r="L321">
        <v>3.5900000000000001E-2</v>
      </c>
      <c r="M321">
        <v>5.3999999999999999E-2</v>
      </c>
      <c r="N321">
        <v>0.15</v>
      </c>
      <c r="O321">
        <v>62116.97</v>
      </c>
      <c r="P321">
        <v>24800.7</v>
      </c>
      <c r="Q321">
        <v>0.79</v>
      </c>
      <c r="R321">
        <v>0.72</v>
      </c>
      <c r="S321">
        <v>84.2</v>
      </c>
      <c r="T321">
        <v>2.5</v>
      </c>
      <c r="U321">
        <v>0.3</v>
      </c>
      <c r="V321">
        <v>12.6</v>
      </c>
      <c r="W321">
        <v>419.9</v>
      </c>
      <c r="X321">
        <v>0.12</v>
      </c>
      <c r="Y321">
        <v>84.3</v>
      </c>
      <c r="Z321">
        <v>25.1</v>
      </c>
      <c r="AA321">
        <v>109.4</v>
      </c>
      <c r="AB321">
        <v>155.4</v>
      </c>
      <c r="AC321">
        <v>9.8000000000000007</v>
      </c>
      <c r="AD321">
        <v>1.36</v>
      </c>
      <c r="AE321">
        <v>15.1</v>
      </c>
      <c r="AF321">
        <v>600.9</v>
      </c>
      <c r="AG321">
        <v>0.14000000000000001</v>
      </c>
      <c r="AH321">
        <v>156.1</v>
      </c>
      <c r="AI321">
        <v>33</v>
      </c>
      <c r="AJ321">
        <v>189.1</v>
      </c>
      <c r="AK321">
        <v>288.3</v>
      </c>
      <c r="AL321">
        <v>5.9</v>
      </c>
      <c r="AM321">
        <v>0.61</v>
      </c>
      <c r="AN321">
        <v>33.700000000000003</v>
      </c>
      <c r="AO321">
        <v>1493.9</v>
      </c>
      <c r="AP321">
        <v>0.13</v>
      </c>
      <c r="AQ321">
        <v>288.7</v>
      </c>
      <c r="AR321">
        <v>78.2</v>
      </c>
      <c r="AS321">
        <v>366.9</v>
      </c>
      <c r="AT321">
        <v>620.79999999999995</v>
      </c>
      <c r="AU321">
        <v>43.5</v>
      </c>
      <c r="AV321">
        <v>6.17</v>
      </c>
      <c r="AW321">
        <v>46.2</v>
      </c>
      <c r="AX321">
        <v>2157.3000000000002</v>
      </c>
      <c r="AY321">
        <v>0.36</v>
      </c>
      <c r="AZ321">
        <v>623.79999999999995</v>
      </c>
      <c r="BA321">
        <v>110.6</v>
      </c>
      <c r="BB321">
        <v>734.4</v>
      </c>
      <c r="BC321">
        <v>7667756.7999999998</v>
      </c>
      <c r="BD321">
        <v>226.8</v>
      </c>
      <c r="BE321">
        <v>27.2</v>
      </c>
      <c r="BF321">
        <v>1144203.7</v>
      </c>
      <c r="BG321">
        <v>38269.1</v>
      </c>
      <c r="BH321">
        <v>10.5</v>
      </c>
      <c r="BI321">
        <v>7681928.4000000004</v>
      </c>
      <c r="BJ321">
        <v>2287502</v>
      </c>
      <c r="BK321">
        <v>9969430.3000000007</v>
      </c>
      <c r="BL321">
        <v>0</v>
      </c>
      <c r="BM321">
        <v>25.64</v>
      </c>
      <c r="BN321">
        <v>11.13</v>
      </c>
      <c r="BO321">
        <v>0</v>
      </c>
      <c r="BP321">
        <v>36.770000000000003</v>
      </c>
      <c r="BQ321">
        <v>27.76</v>
      </c>
      <c r="BR321">
        <v>12.76</v>
      </c>
      <c r="BS321">
        <v>0</v>
      </c>
      <c r="BT321">
        <v>40.520000000000003</v>
      </c>
      <c r="BU321">
        <v>91708664</v>
      </c>
      <c r="BV321">
        <v>20078210</v>
      </c>
      <c r="BW321">
        <v>4095138.5</v>
      </c>
      <c r="BX321">
        <v>67782.8</v>
      </c>
      <c r="BY321">
        <v>0</v>
      </c>
      <c r="BZ321">
        <v>0</v>
      </c>
      <c r="CA321">
        <v>692775.1</v>
      </c>
      <c r="CB321">
        <v>0</v>
      </c>
      <c r="CC321">
        <v>0</v>
      </c>
      <c r="CD321">
        <v>484074.6</v>
      </c>
      <c r="CE321">
        <v>18680292</v>
      </c>
      <c r="CF321">
        <v>0</v>
      </c>
      <c r="CG321">
        <v>163717.1</v>
      </c>
      <c r="CH321">
        <v>0</v>
      </c>
      <c r="CI321">
        <v>10037961</v>
      </c>
      <c r="CJ321">
        <v>35541536</v>
      </c>
      <c r="CK321">
        <v>449.9</v>
      </c>
      <c r="CL321">
        <v>2350807</v>
      </c>
      <c r="CM321">
        <v>0</v>
      </c>
      <c r="CN321">
        <v>19540676</v>
      </c>
      <c r="CO321">
        <v>53457.599999999999</v>
      </c>
      <c r="CP321">
        <v>0</v>
      </c>
      <c r="CQ321">
        <v>2459.3000000000002</v>
      </c>
      <c r="CR321">
        <v>14.2</v>
      </c>
      <c r="CS321">
        <v>0</v>
      </c>
      <c r="CT321">
        <v>976</v>
      </c>
      <c r="CU321">
        <v>0</v>
      </c>
      <c r="CV321">
        <v>0</v>
      </c>
      <c r="CW321">
        <v>330</v>
      </c>
      <c r="CX321">
        <v>2841.2</v>
      </c>
      <c r="CY321">
        <v>0</v>
      </c>
      <c r="CZ321">
        <v>3325.6</v>
      </c>
      <c r="DA321">
        <v>0</v>
      </c>
      <c r="DB321">
        <v>2745.3</v>
      </c>
      <c r="DC321">
        <v>4522.7</v>
      </c>
      <c r="DD321">
        <v>43.2</v>
      </c>
      <c r="DE321">
        <v>1616.3</v>
      </c>
      <c r="DF321">
        <v>0</v>
      </c>
      <c r="DG321">
        <v>8456.1</v>
      </c>
      <c r="DH321">
        <v>0</v>
      </c>
      <c r="DI321">
        <v>29.1</v>
      </c>
      <c r="DJ321">
        <v>11406.4</v>
      </c>
      <c r="DK321">
        <v>16163</v>
      </c>
      <c r="DL321">
        <v>0</v>
      </c>
      <c r="DM321">
        <v>0</v>
      </c>
      <c r="DN321">
        <v>0</v>
      </c>
      <c r="DO321">
        <v>0</v>
      </c>
      <c r="DP321">
        <v>0</v>
      </c>
      <c r="DQ321">
        <v>0</v>
      </c>
    </row>
    <row r="322" spans="1:121" hidden="1">
      <c r="A322" t="s">
        <v>576</v>
      </c>
      <c r="B322">
        <v>2030</v>
      </c>
      <c r="C322">
        <v>120746216</v>
      </c>
      <c r="D322">
        <v>7821981.5</v>
      </c>
      <c r="E322">
        <v>3061816.8</v>
      </c>
      <c r="F322">
        <v>1364982.6</v>
      </c>
      <c r="G322">
        <v>132994996.8</v>
      </c>
      <c r="H322">
        <v>116404312.2</v>
      </c>
      <c r="I322">
        <v>107776220.2</v>
      </c>
      <c r="J322" s="156">
        <v>75824210</v>
      </c>
      <c r="K322" s="168">
        <v>41324084</v>
      </c>
      <c r="L322">
        <v>3.5900000000000001E-2</v>
      </c>
      <c r="M322">
        <v>5.3999999999999999E-2</v>
      </c>
      <c r="N322">
        <v>0.15</v>
      </c>
      <c r="O322">
        <v>70125.990000000005</v>
      </c>
      <c r="P322">
        <v>25898.1</v>
      </c>
      <c r="Q322">
        <v>0.81</v>
      </c>
      <c r="R322">
        <v>0.77</v>
      </c>
      <c r="S322">
        <v>73.7</v>
      </c>
      <c r="T322">
        <v>2</v>
      </c>
      <c r="U322">
        <v>0.24</v>
      </c>
      <c r="V322">
        <v>11.3</v>
      </c>
      <c r="W322">
        <v>373.3</v>
      </c>
      <c r="X322">
        <v>0.11</v>
      </c>
      <c r="Y322">
        <v>73.8</v>
      </c>
      <c r="Z322">
        <v>22.5</v>
      </c>
      <c r="AA322">
        <v>96.3</v>
      </c>
      <c r="AB322">
        <v>125.5</v>
      </c>
      <c r="AC322">
        <v>7.7</v>
      </c>
      <c r="AD322">
        <v>1.06</v>
      </c>
      <c r="AE322">
        <v>12.7</v>
      </c>
      <c r="AF322">
        <v>493.8</v>
      </c>
      <c r="AG322">
        <v>0.12</v>
      </c>
      <c r="AH322">
        <v>126.1</v>
      </c>
      <c r="AI322">
        <v>27.4</v>
      </c>
      <c r="AJ322">
        <v>153.5</v>
      </c>
      <c r="AK322">
        <v>349.3</v>
      </c>
      <c r="AL322">
        <v>13</v>
      </c>
      <c r="AM322">
        <v>1.64</v>
      </c>
      <c r="AN322">
        <v>35.5</v>
      </c>
      <c r="AO322">
        <v>1624.2</v>
      </c>
      <c r="AP322">
        <v>0.16</v>
      </c>
      <c r="AQ322">
        <v>350.1</v>
      </c>
      <c r="AR322">
        <v>84</v>
      </c>
      <c r="AS322">
        <v>434.1</v>
      </c>
      <c r="AT322">
        <v>571.29999999999995</v>
      </c>
      <c r="AU322">
        <v>40.1</v>
      </c>
      <c r="AV322">
        <v>5.65</v>
      </c>
      <c r="AW322">
        <v>42.3</v>
      </c>
      <c r="AX322">
        <v>2013.6</v>
      </c>
      <c r="AY322">
        <v>0.32</v>
      </c>
      <c r="AZ322">
        <v>574</v>
      </c>
      <c r="BA322">
        <v>102.4</v>
      </c>
      <c r="BB322">
        <v>676.4</v>
      </c>
      <c r="BC322">
        <v>7183667.4000000004</v>
      </c>
      <c r="BD322">
        <v>196.1</v>
      </c>
      <c r="BE322">
        <v>22.9</v>
      </c>
      <c r="BF322">
        <v>1103542.7</v>
      </c>
      <c r="BG322">
        <v>36412.1</v>
      </c>
      <c r="BH322">
        <v>10.3</v>
      </c>
      <c r="BI322">
        <v>7195769.7000000002</v>
      </c>
      <c r="BJ322">
        <v>2191423.5</v>
      </c>
      <c r="BK322">
        <v>9387193.1999999993</v>
      </c>
      <c r="BL322">
        <v>0</v>
      </c>
      <c r="BM322">
        <v>23.81</v>
      </c>
      <c r="BN322">
        <v>12.26</v>
      </c>
      <c r="BO322">
        <v>0</v>
      </c>
      <c r="BP322">
        <v>36.07</v>
      </c>
      <c r="BQ322">
        <v>26.17</v>
      </c>
      <c r="BR322">
        <v>14.4</v>
      </c>
      <c r="BS322">
        <v>0</v>
      </c>
      <c r="BT322">
        <v>40.57</v>
      </c>
      <c r="BU322">
        <v>98194270</v>
      </c>
      <c r="BV322">
        <v>25218776</v>
      </c>
      <c r="BW322">
        <v>6587038</v>
      </c>
      <c r="BX322">
        <v>65330</v>
      </c>
      <c r="BY322">
        <v>0</v>
      </c>
      <c r="BZ322">
        <v>0</v>
      </c>
      <c r="CA322">
        <v>505603.2</v>
      </c>
      <c r="CB322">
        <v>0</v>
      </c>
      <c r="CC322">
        <v>0</v>
      </c>
      <c r="CD322">
        <v>755710.6</v>
      </c>
      <c r="CE322">
        <v>18249040</v>
      </c>
      <c r="CF322">
        <v>0</v>
      </c>
      <c r="CG322">
        <v>80643</v>
      </c>
      <c r="CH322">
        <v>0</v>
      </c>
      <c r="CI322">
        <v>9966723</v>
      </c>
      <c r="CJ322">
        <v>35015864</v>
      </c>
      <c r="CK322">
        <v>271.39999999999998</v>
      </c>
      <c r="CL322">
        <v>2504984</v>
      </c>
      <c r="CM322">
        <v>0</v>
      </c>
      <c r="CN322">
        <v>24409896</v>
      </c>
      <c r="CO322">
        <v>53169.2</v>
      </c>
      <c r="CP322">
        <v>0</v>
      </c>
      <c r="CQ322">
        <v>4394.3</v>
      </c>
      <c r="CR322">
        <v>14.2</v>
      </c>
      <c r="CS322">
        <v>0</v>
      </c>
      <c r="CT322">
        <v>976</v>
      </c>
      <c r="CU322">
        <v>0</v>
      </c>
      <c r="CV322">
        <v>0</v>
      </c>
      <c r="CW322">
        <v>513.70000000000005</v>
      </c>
      <c r="CX322">
        <v>2841.2</v>
      </c>
      <c r="CY322">
        <v>0</v>
      </c>
      <c r="CZ322">
        <v>2572</v>
      </c>
      <c r="DA322">
        <v>0</v>
      </c>
      <c r="DB322">
        <v>2748.9</v>
      </c>
      <c r="DC322">
        <v>4522.7</v>
      </c>
      <c r="DD322">
        <v>43.2</v>
      </c>
      <c r="DE322">
        <v>1616.3</v>
      </c>
      <c r="DF322">
        <v>0</v>
      </c>
      <c r="DG322">
        <v>10571.3</v>
      </c>
      <c r="DH322">
        <v>0</v>
      </c>
      <c r="DI322">
        <v>29.1</v>
      </c>
      <c r="DJ322">
        <v>18834.5</v>
      </c>
      <c r="DK322">
        <v>16163</v>
      </c>
      <c r="DL322">
        <v>0</v>
      </c>
      <c r="DM322">
        <v>0</v>
      </c>
      <c r="DN322">
        <v>0</v>
      </c>
      <c r="DO322">
        <v>0</v>
      </c>
      <c r="DP322">
        <v>0</v>
      </c>
      <c r="DQ322">
        <v>0</v>
      </c>
    </row>
    <row r="323" spans="1:121" hidden="1">
      <c r="A323" t="s">
        <v>576</v>
      </c>
      <c r="B323">
        <v>2035</v>
      </c>
      <c r="C323">
        <v>129909784</v>
      </c>
      <c r="D323">
        <v>12438674</v>
      </c>
      <c r="E323">
        <v>2871394.2</v>
      </c>
      <c r="F323">
        <v>1505886.3</v>
      </c>
      <c r="G323">
        <v>146725745.30000001</v>
      </c>
      <c r="H323">
        <v>125238507.2</v>
      </c>
      <c r="I323">
        <v>109663394.40000001</v>
      </c>
      <c r="J323" s="156">
        <v>79764456</v>
      </c>
      <c r="K323" s="168">
        <v>47542280</v>
      </c>
      <c r="L323">
        <v>3.5900000000000001E-2</v>
      </c>
      <c r="M323">
        <v>5.3999999999999999E-2</v>
      </c>
      <c r="N323">
        <v>0.15</v>
      </c>
      <c r="O323">
        <v>87621.1</v>
      </c>
      <c r="P323">
        <v>28367.3</v>
      </c>
      <c r="Q323">
        <v>0.83</v>
      </c>
      <c r="R323">
        <v>0.81</v>
      </c>
      <c r="S323">
        <v>63.6</v>
      </c>
      <c r="T323">
        <v>1.2</v>
      </c>
      <c r="U323">
        <v>0.12</v>
      </c>
      <c r="V323">
        <v>10.199999999999999</v>
      </c>
      <c r="W323">
        <v>339.3</v>
      </c>
      <c r="X323">
        <v>0.09</v>
      </c>
      <c r="Y323">
        <v>63.7</v>
      </c>
      <c r="Z323">
        <v>20.3</v>
      </c>
      <c r="AA323">
        <v>84</v>
      </c>
      <c r="AB323">
        <v>96.1</v>
      </c>
      <c r="AC323">
        <v>5.4</v>
      </c>
      <c r="AD323">
        <v>0.74</v>
      </c>
      <c r="AE323">
        <v>10.4</v>
      </c>
      <c r="AF323">
        <v>394.6</v>
      </c>
      <c r="AG323">
        <v>0.1</v>
      </c>
      <c r="AH323">
        <v>96.5</v>
      </c>
      <c r="AI323">
        <v>22.2</v>
      </c>
      <c r="AJ323">
        <v>118.7</v>
      </c>
      <c r="AK323">
        <v>400.5</v>
      </c>
      <c r="AL323">
        <v>21.9</v>
      </c>
      <c r="AM323">
        <v>2.98</v>
      </c>
      <c r="AN323">
        <v>34.299999999999997</v>
      </c>
      <c r="AO323">
        <v>1638</v>
      </c>
      <c r="AP323">
        <v>0.19</v>
      </c>
      <c r="AQ323">
        <v>401.9</v>
      </c>
      <c r="AR323">
        <v>83.2</v>
      </c>
      <c r="AS323">
        <v>485.1</v>
      </c>
      <c r="AT323">
        <v>520.20000000000005</v>
      </c>
      <c r="AU323">
        <v>36.200000000000003</v>
      </c>
      <c r="AV323">
        <v>5.0999999999999996</v>
      </c>
      <c r="AW323">
        <v>38.700000000000003</v>
      </c>
      <c r="AX323">
        <v>1843.3</v>
      </c>
      <c r="AY323">
        <v>0.28999999999999998</v>
      </c>
      <c r="AZ323">
        <v>522.70000000000005</v>
      </c>
      <c r="BA323">
        <v>93.7</v>
      </c>
      <c r="BB323">
        <v>616.4</v>
      </c>
      <c r="BC323">
        <v>7208151</v>
      </c>
      <c r="BD323">
        <v>135.80000000000001</v>
      </c>
      <c r="BE323">
        <v>13.6</v>
      </c>
      <c r="BF323">
        <v>1156429.2</v>
      </c>
      <c r="BG323">
        <v>38451.5</v>
      </c>
      <c r="BH323">
        <v>10.1</v>
      </c>
      <c r="BI323">
        <v>7215908.7000000002</v>
      </c>
      <c r="BJ323">
        <v>2305043</v>
      </c>
      <c r="BK323">
        <v>9520951.6999999993</v>
      </c>
      <c r="BL323">
        <v>0</v>
      </c>
      <c r="BM323">
        <v>21.03</v>
      </c>
      <c r="BN323">
        <v>14.95</v>
      </c>
      <c r="BO323">
        <v>0</v>
      </c>
      <c r="BP323">
        <v>35.979999999999997</v>
      </c>
      <c r="BQ323">
        <v>23.58</v>
      </c>
      <c r="BR323">
        <v>18.010000000000002</v>
      </c>
      <c r="BS323">
        <v>0</v>
      </c>
      <c r="BT323">
        <v>41.6</v>
      </c>
      <c r="BU323">
        <v>114195470</v>
      </c>
      <c r="BV323">
        <v>37062350</v>
      </c>
      <c r="BW323">
        <v>10699756</v>
      </c>
      <c r="BX323">
        <v>62005.599999999999</v>
      </c>
      <c r="BY323">
        <v>0</v>
      </c>
      <c r="BZ323">
        <v>0</v>
      </c>
      <c r="CA323">
        <v>0</v>
      </c>
      <c r="CB323">
        <v>0</v>
      </c>
      <c r="CC323">
        <v>0</v>
      </c>
      <c r="CD323">
        <v>1458686.4</v>
      </c>
      <c r="CE323">
        <v>19452162</v>
      </c>
      <c r="CF323">
        <v>0</v>
      </c>
      <c r="CG323">
        <v>433105.8</v>
      </c>
      <c r="CH323">
        <v>0</v>
      </c>
      <c r="CI323">
        <v>9786498</v>
      </c>
      <c r="CJ323">
        <v>34437710</v>
      </c>
      <c r="CK323">
        <v>0</v>
      </c>
      <c r="CL323">
        <v>2261873.7999999998</v>
      </c>
      <c r="CM323">
        <v>0</v>
      </c>
      <c r="CN323">
        <v>35603664</v>
      </c>
      <c r="CO323">
        <v>0</v>
      </c>
      <c r="CP323">
        <v>0</v>
      </c>
      <c r="CQ323">
        <v>6517.8</v>
      </c>
      <c r="CR323">
        <v>14.2</v>
      </c>
      <c r="CS323">
        <v>0</v>
      </c>
      <c r="CT323">
        <v>0</v>
      </c>
      <c r="CU323">
        <v>0</v>
      </c>
      <c r="CV323">
        <v>0</v>
      </c>
      <c r="CW323">
        <v>994.7</v>
      </c>
      <c r="CX323">
        <v>3672.5</v>
      </c>
      <c r="CY323">
        <v>0</v>
      </c>
      <c r="CZ323">
        <v>4967.5</v>
      </c>
      <c r="DA323">
        <v>0</v>
      </c>
      <c r="DB323">
        <v>2752.6</v>
      </c>
      <c r="DC323">
        <v>4522.7</v>
      </c>
      <c r="DD323">
        <v>43.2</v>
      </c>
      <c r="DE323">
        <v>1616.3</v>
      </c>
      <c r="DF323">
        <v>0</v>
      </c>
      <c r="DG323">
        <v>15434.8</v>
      </c>
      <c r="DH323">
        <v>0</v>
      </c>
      <c r="DI323">
        <v>0</v>
      </c>
      <c r="DJ323">
        <v>30656.5</v>
      </c>
      <c r="DK323">
        <v>16163</v>
      </c>
      <c r="DL323">
        <v>0</v>
      </c>
      <c r="DM323">
        <v>0</v>
      </c>
      <c r="DN323">
        <v>0</v>
      </c>
      <c r="DO323">
        <v>0</v>
      </c>
      <c r="DP323">
        <v>0</v>
      </c>
      <c r="DQ323">
        <v>0</v>
      </c>
    </row>
    <row r="324" spans="1:121" hidden="1">
      <c r="A324" t="s">
        <v>576</v>
      </c>
      <c r="B324">
        <v>2040</v>
      </c>
      <c r="C324">
        <v>140130020</v>
      </c>
      <c r="D324">
        <v>14779514</v>
      </c>
      <c r="E324">
        <v>3373322.5</v>
      </c>
      <c r="F324">
        <v>1602837.6</v>
      </c>
      <c r="G324">
        <v>159885696.19999999</v>
      </c>
      <c r="H324">
        <v>135091357.90000001</v>
      </c>
      <c r="I324">
        <v>117640378.59999999</v>
      </c>
      <c r="J324" s="156">
        <v>85913656</v>
      </c>
      <c r="K324" s="168">
        <v>46811980</v>
      </c>
      <c r="L324">
        <v>3.5900000000000001E-2</v>
      </c>
      <c r="M324">
        <v>5.3999999999999999E-2</v>
      </c>
      <c r="N324">
        <v>0.15</v>
      </c>
      <c r="O324">
        <v>86902.48</v>
      </c>
      <c r="P324">
        <v>31540.2</v>
      </c>
      <c r="Q324">
        <v>0.84</v>
      </c>
      <c r="R324">
        <v>0.84</v>
      </c>
      <c r="S324">
        <v>57.8</v>
      </c>
      <c r="T324">
        <v>1.1000000000000001</v>
      </c>
      <c r="U324">
        <v>0.11</v>
      </c>
      <c r="V324">
        <v>9.3000000000000007</v>
      </c>
      <c r="W324">
        <v>308.60000000000002</v>
      </c>
      <c r="X324">
        <v>0.08</v>
      </c>
      <c r="Y324">
        <v>57.9</v>
      </c>
      <c r="Z324">
        <v>18.5</v>
      </c>
      <c r="AA324">
        <v>76.400000000000006</v>
      </c>
      <c r="AB324">
        <v>76.7</v>
      </c>
      <c r="AC324">
        <v>3.9</v>
      </c>
      <c r="AD324">
        <v>0.52</v>
      </c>
      <c r="AE324">
        <v>8.9</v>
      </c>
      <c r="AF324">
        <v>329.5</v>
      </c>
      <c r="AG324">
        <v>0.08</v>
      </c>
      <c r="AH324">
        <v>77</v>
      </c>
      <c r="AI324">
        <v>18.8</v>
      </c>
      <c r="AJ324">
        <v>95.7</v>
      </c>
      <c r="AK324">
        <v>402.8</v>
      </c>
      <c r="AL324">
        <v>27.1</v>
      </c>
      <c r="AM324">
        <v>3.77</v>
      </c>
      <c r="AN324">
        <v>30</v>
      </c>
      <c r="AO324">
        <v>1487.8</v>
      </c>
      <c r="AP324">
        <v>0.19</v>
      </c>
      <c r="AQ324">
        <v>404.7</v>
      </c>
      <c r="AR324">
        <v>74.400000000000006</v>
      </c>
      <c r="AS324">
        <v>479.1</v>
      </c>
      <c r="AT324">
        <v>474.1</v>
      </c>
      <c r="AU324">
        <v>31.4</v>
      </c>
      <c r="AV324">
        <v>4.3899999999999997</v>
      </c>
      <c r="AW324">
        <v>36.700000000000003</v>
      </c>
      <c r="AX324">
        <v>1740.4</v>
      </c>
      <c r="AY324">
        <v>0.26</v>
      </c>
      <c r="AZ324">
        <v>476.3</v>
      </c>
      <c r="BA324">
        <v>88.6</v>
      </c>
      <c r="BB324">
        <v>564.9</v>
      </c>
      <c r="BC324">
        <v>6909799.4000000004</v>
      </c>
      <c r="BD324">
        <v>130.19999999999999</v>
      </c>
      <c r="BE324">
        <v>13</v>
      </c>
      <c r="BF324">
        <v>1114491.3999999999</v>
      </c>
      <c r="BG324">
        <v>36874.699999999997</v>
      </c>
      <c r="BH324">
        <v>9.8000000000000007</v>
      </c>
      <c r="BI324">
        <v>6917236</v>
      </c>
      <c r="BJ324">
        <v>2216041.7000000002</v>
      </c>
      <c r="BK324">
        <v>9133277.6999999993</v>
      </c>
      <c r="BL324">
        <v>0</v>
      </c>
      <c r="BM324">
        <v>19.07</v>
      </c>
      <c r="BN324">
        <v>14.69</v>
      </c>
      <c r="BO324">
        <v>0</v>
      </c>
      <c r="BP324">
        <v>33.76</v>
      </c>
      <c r="BQ324">
        <v>21.64</v>
      </c>
      <c r="BR324">
        <v>17.88</v>
      </c>
      <c r="BS324">
        <v>0</v>
      </c>
      <c r="BT324">
        <v>39.520000000000003</v>
      </c>
      <c r="BU324">
        <v>120425070</v>
      </c>
      <c r="BV324">
        <v>42245316</v>
      </c>
      <c r="BW324">
        <v>12692311</v>
      </c>
      <c r="BX324">
        <v>59476.5</v>
      </c>
      <c r="BY324">
        <v>0</v>
      </c>
      <c r="BZ324">
        <v>0</v>
      </c>
      <c r="CA324">
        <v>0</v>
      </c>
      <c r="CB324">
        <v>0</v>
      </c>
      <c r="CC324">
        <v>0</v>
      </c>
      <c r="CD324">
        <v>2238674.7999999998</v>
      </c>
      <c r="CE324">
        <v>18443392</v>
      </c>
      <c r="CF324">
        <v>0</v>
      </c>
      <c r="CG324">
        <v>611200.4</v>
      </c>
      <c r="CH324">
        <v>0</v>
      </c>
      <c r="CI324">
        <v>9673662</v>
      </c>
      <c r="CJ324">
        <v>33959160</v>
      </c>
      <c r="CK324">
        <v>9.8000000000000007</v>
      </c>
      <c r="CL324">
        <v>2740553.2</v>
      </c>
      <c r="CM324">
        <v>0</v>
      </c>
      <c r="CN324">
        <v>40006644</v>
      </c>
      <c r="CO324">
        <v>0</v>
      </c>
      <c r="CP324">
        <v>0</v>
      </c>
      <c r="CQ324">
        <v>8329</v>
      </c>
      <c r="CR324">
        <v>14.2</v>
      </c>
      <c r="CS324">
        <v>0</v>
      </c>
      <c r="CT324">
        <v>0</v>
      </c>
      <c r="CU324">
        <v>0</v>
      </c>
      <c r="CV324">
        <v>0</v>
      </c>
      <c r="CW324">
        <v>1542.5</v>
      </c>
      <c r="CX324">
        <v>3672.5</v>
      </c>
      <c r="CY324">
        <v>0</v>
      </c>
      <c r="CZ324">
        <v>6518.4</v>
      </c>
      <c r="DA324">
        <v>0</v>
      </c>
      <c r="DB324">
        <v>2756.2</v>
      </c>
      <c r="DC324">
        <v>4522.7</v>
      </c>
      <c r="DD324">
        <v>43.2</v>
      </c>
      <c r="DE324">
        <v>1616.3</v>
      </c>
      <c r="DF324">
        <v>0</v>
      </c>
      <c r="DG324">
        <v>17671.400000000001</v>
      </c>
      <c r="DH324">
        <v>0</v>
      </c>
      <c r="DI324">
        <v>0</v>
      </c>
      <c r="DJ324">
        <v>36262.800000000003</v>
      </c>
      <c r="DK324">
        <v>16163</v>
      </c>
      <c r="DL324">
        <v>0</v>
      </c>
      <c r="DM324">
        <v>0</v>
      </c>
      <c r="DN324">
        <v>0</v>
      </c>
      <c r="DO324">
        <v>0</v>
      </c>
      <c r="DP324">
        <v>0</v>
      </c>
      <c r="DQ324">
        <v>0</v>
      </c>
    </row>
    <row r="325" spans="1:121" hidden="1">
      <c r="A325" t="s">
        <v>576</v>
      </c>
      <c r="B325">
        <v>2045</v>
      </c>
      <c r="C325">
        <v>149233860</v>
      </c>
      <c r="D325">
        <v>21170648</v>
      </c>
      <c r="E325">
        <v>4033779.5</v>
      </c>
      <c r="F325">
        <v>1544255.5</v>
      </c>
      <c r="G325">
        <v>175982531.30000001</v>
      </c>
      <c r="H325">
        <v>143867883.40000001</v>
      </c>
      <c r="I325">
        <v>83633718.099999994</v>
      </c>
      <c r="J325" s="156">
        <v>63667064</v>
      </c>
      <c r="K325" s="168">
        <v>63208212</v>
      </c>
      <c r="L325">
        <v>3.5900000000000001E-2</v>
      </c>
      <c r="M325">
        <v>5.3999999999999999E-2</v>
      </c>
      <c r="N325">
        <v>0.15</v>
      </c>
      <c r="O325">
        <v>83612.759999999995</v>
      </c>
      <c r="P325">
        <v>33984.6</v>
      </c>
      <c r="Q325">
        <v>0.89</v>
      </c>
      <c r="R325">
        <v>0.87</v>
      </c>
      <c r="S325">
        <v>39.4</v>
      </c>
      <c r="T325">
        <v>0.7</v>
      </c>
      <c r="U325">
        <v>7.0000000000000007E-2</v>
      </c>
      <c r="V325">
        <v>6.3</v>
      </c>
      <c r="W325">
        <v>210.3</v>
      </c>
      <c r="X325">
        <v>0.06</v>
      </c>
      <c r="Y325">
        <v>39.4</v>
      </c>
      <c r="Z325">
        <v>12.6</v>
      </c>
      <c r="AA325">
        <v>52.1</v>
      </c>
      <c r="AB325">
        <v>61.6</v>
      </c>
      <c r="AC325">
        <v>2.7</v>
      </c>
      <c r="AD325">
        <v>0.35</v>
      </c>
      <c r="AE325">
        <v>7.6</v>
      </c>
      <c r="AF325">
        <v>277.89999999999998</v>
      </c>
      <c r="AG325">
        <v>7.0000000000000007E-2</v>
      </c>
      <c r="AH325">
        <v>61.8</v>
      </c>
      <c r="AI325">
        <v>15.9</v>
      </c>
      <c r="AJ325">
        <v>77.599999999999994</v>
      </c>
      <c r="AK325">
        <v>373.2</v>
      </c>
      <c r="AL325">
        <v>23.7</v>
      </c>
      <c r="AM325">
        <v>3.28</v>
      </c>
      <c r="AN325">
        <v>29.5</v>
      </c>
      <c r="AO325">
        <v>1424</v>
      </c>
      <c r="AP325">
        <v>0.19</v>
      </c>
      <c r="AQ325">
        <v>374.8</v>
      </c>
      <c r="AR325">
        <v>72</v>
      </c>
      <c r="AS325">
        <v>446.8</v>
      </c>
      <c r="AT325">
        <v>404.4</v>
      </c>
      <c r="AU325">
        <v>24.9</v>
      </c>
      <c r="AV325">
        <v>3.45</v>
      </c>
      <c r="AW325">
        <v>33.200000000000003</v>
      </c>
      <c r="AX325">
        <v>1550.7</v>
      </c>
      <c r="AY325">
        <v>0.21</v>
      </c>
      <c r="AZ325">
        <v>406.1</v>
      </c>
      <c r="BA325">
        <v>79.5</v>
      </c>
      <c r="BB325">
        <v>485.6</v>
      </c>
      <c r="BC325">
        <v>6849766.5999999996</v>
      </c>
      <c r="BD325">
        <v>129.1</v>
      </c>
      <c r="BE325">
        <v>12.9</v>
      </c>
      <c r="BF325">
        <v>1102102.3999999999</v>
      </c>
      <c r="BG325">
        <v>36547.699999999997</v>
      </c>
      <c r="BH325">
        <v>9.6999999999999993</v>
      </c>
      <c r="BI325">
        <v>6857138.5999999996</v>
      </c>
      <c r="BJ325">
        <v>2193868.2999999998</v>
      </c>
      <c r="BK325">
        <v>9051007</v>
      </c>
      <c r="BL325">
        <v>0</v>
      </c>
      <c r="BM325">
        <v>16.21</v>
      </c>
      <c r="BN325">
        <v>13.77</v>
      </c>
      <c r="BO325">
        <v>0</v>
      </c>
      <c r="BP325">
        <v>29.99</v>
      </c>
      <c r="BQ325">
        <v>19.12</v>
      </c>
      <c r="BR325">
        <v>17.34</v>
      </c>
      <c r="BS325">
        <v>0</v>
      </c>
      <c r="BT325">
        <v>36.46</v>
      </c>
      <c r="BU325">
        <v>175189490</v>
      </c>
      <c r="BV325">
        <v>92348820</v>
      </c>
      <c r="BW325">
        <v>18013650</v>
      </c>
      <c r="BX325">
        <v>54941.599999999999</v>
      </c>
      <c r="BY325">
        <v>0</v>
      </c>
      <c r="BZ325">
        <v>0</v>
      </c>
      <c r="CA325">
        <v>0</v>
      </c>
      <c r="CB325">
        <v>0</v>
      </c>
      <c r="CC325">
        <v>0</v>
      </c>
      <c r="CD325">
        <v>2925583.2</v>
      </c>
      <c r="CE325">
        <v>18527496</v>
      </c>
      <c r="CF325">
        <v>0</v>
      </c>
      <c r="CG325">
        <v>477167.2</v>
      </c>
      <c r="CH325">
        <v>0</v>
      </c>
      <c r="CI325">
        <v>9422797</v>
      </c>
      <c r="CJ325">
        <v>33089244</v>
      </c>
      <c r="CK325">
        <v>0</v>
      </c>
      <c r="CL325">
        <v>3255374</v>
      </c>
      <c r="CM325">
        <v>0</v>
      </c>
      <c r="CN325">
        <v>89423230</v>
      </c>
      <c r="CO325">
        <v>0</v>
      </c>
      <c r="CP325">
        <v>0</v>
      </c>
      <c r="CQ325">
        <v>12110.8</v>
      </c>
      <c r="CR325">
        <v>14.2</v>
      </c>
      <c r="CS325">
        <v>0</v>
      </c>
      <c r="CT325">
        <v>0</v>
      </c>
      <c r="CU325">
        <v>0</v>
      </c>
      <c r="CV325">
        <v>0</v>
      </c>
      <c r="CW325">
        <v>2271.9</v>
      </c>
      <c r="CX325">
        <v>3672.5</v>
      </c>
      <c r="CY325">
        <v>0</v>
      </c>
      <c r="CZ325">
        <v>6518.4</v>
      </c>
      <c r="DA325">
        <v>0</v>
      </c>
      <c r="DB325">
        <v>2759.9</v>
      </c>
      <c r="DC325">
        <v>4522.7</v>
      </c>
      <c r="DD325">
        <v>43.2</v>
      </c>
      <c r="DE325">
        <v>1616.3</v>
      </c>
      <c r="DF325">
        <v>0</v>
      </c>
      <c r="DG325">
        <v>39127.300000000003</v>
      </c>
      <c r="DH325">
        <v>0</v>
      </c>
      <c r="DI325">
        <v>0</v>
      </c>
      <c r="DJ325">
        <v>50092.3</v>
      </c>
      <c r="DK325">
        <v>16163</v>
      </c>
      <c r="DL325">
        <v>0</v>
      </c>
      <c r="DM325">
        <v>0</v>
      </c>
      <c r="DN325">
        <v>0</v>
      </c>
      <c r="DO325">
        <v>0</v>
      </c>
      <c r="DP325">
        <v>0</v>
      </c>
      <c r="DQ325">
        <v>0</v>
      </c>
    </row>
    <row r="326" spans="1:121" hidden="1">
      <c r="A326" t="s">
        <v>576</v>
      </c>
      <c r="B326">
        <v>2050</v>
      </c>
      <c r="C326">
        <v>158016060</v>
      </c>
      <c r="D326">
        <v>17160828</v>
      </c>
      <c r="E326">
        <v>4267255</v>
      </c>
      <c r="F326">
        <v>1758520.4</v>
      </c>
      <c r="G326">
        <v>181202667.69999999</v>
      </c>
      <c r="H326">
        <v>152334273.30000001</v>
      </c>
      <c r="I326">
        <v>91174546.400000006</v>
      </c>
      <c r="J326" s="156">
        <v>77084470</v>
      </c>
      <c r="K326" s="168">
        <v>66033720</v>
      </c>
      <c r="L326">
        <v>3.5900000000000001E-2</v>
      </c>
      <c r="M326">
        <v>5.3999999999999999E-2</v>
      </c>
      <c r="N326">
        <v>0.15</v>
      </c>
      <c r="O326">
        <v>82411.789999999994</v>
      </c>
      <c r="P326">
        <v>36124</v>
      </c>
      <c r="Q326">
        <v>0.89</v>
      </c>
      <c r="R326">
        <v>0.87</v>
      </c>
      <c r="S326">
        <v>41.7</v>
      </c>
      <c r="T326">
        <v>0.8</v>
      </c>
      <c r="U326">
        <v>0.08</v>
      </c>
      <c r="V326">
        <v>6.6</v>
      </c>
      <c r="W326">
        <v>222.4</v>
      </c>
      <c r="X326">
        <v>0.06</v>
      </c>
      <c r="Y326">
        <v>41.7</v>
      </c>
      <c r="Z326">
        <v>13.3</v>
      </c>
      <c r="AA326">
        <v>55</v>
      </c>
      <c r="AB326">
        <v>55.9</v>
      </c>
      <c r="AC326">
        <v>2.1</v>
      </c>
      <c r="AD326">
        <v>0.27</v>
      </c>
      <c r="AE326">
        <v>7.1</v>
      </c>
      <c r="AF326">
        <v>262.5</v>
      </c>
      <c r="AG326">
        <v>0.06</v>
      </c>
      <c r="AH326">
        <v>56</v>
      </c>
      <c r="AI326">
        <v>14.9</v>
      </c>
      <c r="AJ326">
        <v>71</v>
      </c>
      <c r="AK326">
        <v>339.9</v>
      </c>
      <c r="AL326">
        <v>19.399999999999999</v>
      </c>
      <c r="AM326">
        <v>2.65</v>
      </c>
      <c r="AN326">
        <v>29.1</v>
      </c>
      <c r="AO326">
        <v>1366.4</v>
      </c>
      <c r="AP326">
        <v>0.17</v>
      </c>
      <c r="AQ326">
        <v>341.2</v>
      </c>
      <c r="AR326">
        <v>69.900000000000006</v>
      </c>
      <c r="AS326">
        <v>411.1</v>
      </c>
      <c r="AT326">
        <v>400.9</v>
      </c>
      <c r="AU326">
        <v>22.2</v>
      </c>
      <c r="AV326">
        <v>3.04</v>
      </c>
      <c r="AW326">
        <v>34.799999999999997</v>
      </c>
      <c r="AX326">
        <v>1617.8</v>
      </c>
      <c r="AY326">
        <v>0.2</v>
      </c>
      <c r="AZ326">
        <v>402.3</v>
      </c>
      <c r="BA326">
        <v>83</v>
      </c>
      <c r="BB326">
        <v>485.4</v>
      </c>
      <c r="BC326">
        <v>7025719.7999999998</v>
      </c>
      <c r="BD326">
        <v>132.4</v>
      </c>
      <c r="BE326">
        <v>13.2</v>
      </c>
      <c r="BF326">
        <v>1119627.2</v>
      </c>
      <c r="BG326">
        <v>37460.300000000003</v>
      </c>
      <c r="BH326">
        <v>9.6999999999999993</v>
      </c>
      <c r="BI326">
        <v>7033281.2000000002</v>
      </c>
      <c r="BJ326">
        <v>2238589.5</v>
      </c>
      <c r="BK326">
        <v>9271870.5999999996</v>
      </c>
      <c r="BL326">
        <v>0</v>
      </c>
      <c r="BM326">
        <v>16.739999999999998</v>
      </c>
      <c r="BN326">
        <v>14.08</v>
      </c>
      <c r="BO326">
        <v>0</v>
      </c>
      <c r="BP326">
        <v>30.81</v>
      </c>
      <c r="BQ326">
        <v>19.43</v>
      </c>
      <c r="BR326">
        <v>17.22</v>
      </c>
      <c r="BS326">
        <v>0</v>
      </c>
      <c r="BT326">
        <v>36.65</v>
      </c>
      <c r="BU326">
        <v>169760530</v>
      </c>
      <c r="BV326">
        <v>90028120</v>
      </c>
      <c r="BW326">
        <v>14598851</v>
      </c>
      <c r="BX326">
        <v>40354.6</v>
      </c>
      <c r="BY326">
        <v>0</v>
      </c>
      <c r="BZ326">
        <v>0</v>
      </c>
      <c r="CA326">
        <v>0</v>
      </c>
      <c r="CB326">
        <v>0</v>
      </c>
      <c r="CC326">
        <v>0</v>
      </c>
      <c r="CD326">
        <v>4053094.5</v>
      </c>
      <c r="CE326">
        <v>18925872</v>
      </c>
      <c r="CF326">
        <v>0</v>
      </c>
      <c r="CG326">
        <v>476735.6</v>
      </c>
      <c r="CH326">
        <v>0</v>
      </c>
      <c r="CI326">
        <v>9362656</v>
      </c>
      <c r="CJ326">
        <v>32878186</v>
      </c>
      <c r="CK326">
        <v>0</v>
      </c>
      <c r="CL326">
        <v>3449757.5</v>
      </c>
      <c r="CM326">
        <v>0</v>
      </c>
      <c r="CN326">
        <v>85885624</v>
      </c>
      <c r="CO326">
        <v>89401.5</v>
      </c>
      <c r="CP326">
        <v>0</v>
      </c>
      <c r="CQ326">
        <v>10241.4</v>
      </c>
      <c r="CR326">
        <v>12.4</v>
      </c>
      <c r="CS326">
        <v>0</v>
      </c>
      <c r="CT326">
        <v>0</v>
      </c>
      <c r="CU326">
        <v>0</v>
      </c>
      <c r="CV326">
        <v>0</v>
      </c>
      <c r="CW326">
        <v>3266.4</v>
      </c>
      <c r="CX326">
        <v>3672.5</v>
      </c>
      <c r="CY326">
        <v>0</v>
      </c>
      <c r="CZ326">
        <v>8666.1</v>
      </c>
      <c r="DA326">
        <v>0</v>
      </c>
      <c r="DB326">
        <v>2759.9</v>
      </c>
      <c r="DC326">
        <v>4522.7</v>
      </c>
      <c r="DD326">
        <v>23.4</v>
      </c>
      <c r="DE326">
        <v>1616.3</v>
      </c>
      <c r="DF326">
        <v>0</v>
      </c>
      <c r="DG326">
        <v>39128.400000000001</v>
      </c>
      <c r="DH326">
        <v>0</v>
      </c>
      <c r="DI326">
        <v>28.4</v>
      </c>
      <c r="DJ326">
        <v>39651.5</v>
      </c>
      <c r="DK326">
        <v>16163</v>
      </c>
      <c r="DL326">
        <v>0</v>
      </c>
      <c r="DM326">
        <v>0</v>
      </c>
      <c r="DN326">
        <v>0</v>
      </c>
      <c r="DO326">
        <v>0</v>
      </c>
      <c r="DP326">
        <v>0</v>
      </c>
      <c r="DQ326">
        <v>0</v>
      </c>
    </row>
    <row r="327" spans="1:121" hidden="1">
      <c r="A327" t="s">
        <v>577</v>
      </c>
      <c r="B327">
        <v>2024</v>
      </c>
      <c r="C327">
        <v>446567740</v>
      </c>
      <c r="D327">
        <v>1915119.4</v>
      </c>
      <c r="E327">
        <v>10814.8</v>
      </c>
      <c r="F327">
        <v>6714674.5999999996</v>
      </c>
      <c r="G327">
        <v>455208328.5</v>
      </c>
      <c r="H327">
        <v>430514888.60000002</v>
      </c>
      <c r="I327">
        <v>218319036.30000001</v>
      </c>
      <c r="J327" s="156">
        <v>285643400</v>
      </c>
      <c r="K327" s="168">
        <v>296760700</v>
      </c>
      <c r="L327">
        <v>3.5900000000000001E-2</v>
      </c>
      <c r="M327">
        <v>5.3900000000000003E-2</v>
      </c>
      <c r="N327">
        <v>0.1409</v>
      </c>
      <c r="O327">
        <v>34009.61</v>
      </c>
      <c r="P327">
        <v>103124.9</v>
      </c>
      <c r="Q327">
        <v>0.6</v>
      </c>
      <c r="R327">
        <v>0.57999999999999996</v>
      </c>
      <c r="S327">
        <v>224.1</v>
      </c>
      <c r="T327">
        <v>13.1</v>
      </c>
      <c r="U327">
        <v>1.81</v>
      </c>
      <c r="V327">
        <v>19.600000000000001</v>
      </c>
      <c r="W327">
        <v>871.5</v>
      </c>
      <c r="X327">
        <v>0.14000000000000001</v>
      </c>
      <c r="Y327">
        <v>225</v>
      </c>
      <c r="Z327">
        <v>45.6</v>
      </c>
      <c r="AA327">
        <v>270.5</v>
      </c>
      <c r="AB327">
        <v>241.5</v>
      </c>
      <c r="AC327">
        <v>14.3</v>
      </c>
      <c r="AD327">
        <v>1.99</v>
      </c>
      <c r="AE327">
        <v>20.9</v>
      </c>
      <c r="AF327">
        <v>933.5</v>
      </c>
      <c r="AG327">
        <v>0.15</v>
      </c>
      <c r="AH327">
        <v>242.5</v>
      </c>
      <c r="AI327">
        <v>48.7</v>
      </c>
      <c r="AJ327">
        <v>291.2</v>
      </c>
      <c r="AK327">
        <v>254</v>
      </c>
      <c r="AL327">
        <v>10.9</v>
      </c>
      <c r="AM327">
        <v>1.46</v>
      </c>
      <c r="AN327">
        <v>25.1</v>
      </c>
      <c r="AO327">
        <v>1096.5999999999999</v>
      </c>
      <c r="AP327">
        <v>0.14000000000000001</v>
      </c>
      <c r="AQ327">
        <v>254.7</v>
      </c>
      <c r="AR327">
        <v>57.8</v>
      </c>
      <c r="AS327">
        <v>312.5</v>
      </c>
      <c r="AT327">
        <v>561.4</v>
      </c>
      <c r="AU327">
        <v>38.5</v>
      </c>
      <c r="AV327">
        <v>5.49</v>
      </c>
      <c r="AW327">
        <v>43.1</v>
      </c>
      <c r="AX327">
        <v>1941.6</v>
      </c>
      <c r="AY327">
        <v>0.35</v>
      </c>
      <c r="AZ327">
        <v>564.1</v>
      </c>
      <c r="BA327">
        <v>101</v>
      </c>
      <c r="BB327">
        <v>665.1</v>
      </c>
      <c r="BC327">
        <v>103749464.8</v>
      </c>
      <c r="BD327">
        <v>6048.6</v>
      </c>
      <c r="BE327">
        <v>838.9</v>
      </c>
      <c r="BF327">
        <v>9064173.4000000004</v>
      </c>
      <c r="BG327">
        <v>403663.2</v>
      </c>
      <c r="BH327">
        <v>62.8</v>
      </c>
      <c r="BI327">
        <v>104158721.09999999</v>
      </c>
      <c r="BJ327">
        <v>21110479.5</v>
      </c>
      <c r="BK327">
        <v>125269200.59999999</v>
      </c>
      <c r="BL327">
        <v>0</v>
      </c>
      <c r="BM327">
        <v>23.32</v>
      </c>
      <c r="BN327">
        <v>6.73</v>
      </c>
      <c r="BO327">
        <v>0</v>
      </c>
      <c r="BP327">
        <v>30.05</v>
      </c>
      <c r="BQ327">
        <v>24.87</v>
      </c>
      <c r="BR327">
        <v>7.35</v>
      </c>
      <c r="BS327">
        <v>0</v>
      </c>
      <c r="BT327">
        <v>32.21</v>
      </c>
      <c r="BU327">
        <v>466374980</v>
      </c>
      <c r="BV327">
        <v>236889300</v>
      </c>
      <c r="BW327">
        <v>1625282.4</v>
      </c>
      <c r="BX327">
        <v>1679040.8</v>
      </c>
      <c r="BY327">
        <v>0</v>
      </c>
      <c r="BZ327">
        <v>0</v>
      </c>
      <c r="CA327">
        <v>41181850</v>
      </c>
      <c r="CB327">
        <v>0</v>
      </c>
      <c r="CC327">
        <v>0</v>
      </c>
      <c r="CD327">
        <v>3028754.5</v>
      </c>
      <c r="CE327">
        <v>138713680</v>
      </c>
      <c r="CF327">
        <v>0</v>
      </c>
      <c r="CG327">
        <v>3732317.2</v>
      </c>
      <c r="CH327">
        <v>0</v>
      </c>
      <c r="CI327">
        <v>855853.3</v>
      </c>
      <c r="CJ327">
        <v>37684412</v>
      </c>
      <c r="CK327">
        <v>4004416.5</v>
      </c>
      <c r="CL327">
        <v>8788.9</v>
      </c>
      <c r="CM327">
        <v>0</v>
      </c>
      <c r="CN327">
        <v>87765100</v>
      </c>
      <c r="CO327">
        <v>146095440</v>
      </c>
      <c r="CP327">
        <v>0</v>
      </c>
      <c r="CQ327">
        <v>1580.1</v>
      </c>
      <c r="CR327">
        <v>260.5</v>
      </c>
      <c r="CS327">
        <v>0</v>
      </c>
      <c r="CT327">
        <v>17851.599999999999</v>
      </c>
      <c r="CU327">
        <v>0</v>
      </c>
      <c r="CV327">
        <v>0</v>
      </c>
      <c r="CW327">
        <v>2052.1</v>
      </c>
      <c r="CX327">
        <v>39370.400000000001</v>
      </c>
      <c r="CY327">
        <v>0</v>
      </c>
      <c r="CZ327">
        <v>9289.9</v>
      </c>
      <c r="DA327">
        <v>0</v>
      </c>
      <c r="DB327">
        <v>728.8</v>
      </c>
      <c r="DC327">
        <v>4980</v>
      </c>
      <c r="DD327">
        <v>12100.9</v>
      </c>
      <c r="DE327">
        <v>5</v>
      </c>
      <c r="DF327">
        <v>0</v>
      </c>
      <c r="DG327">
        <v>38752.199999999997</v>
      </c>
      <c r="DH327">
        <v>0</v>
      </c>
      <c r="DI327">
        <v>42838.8</v>
      </c>
      <c r="DJ327">
        <v>3160.2</v>
      </c>
      <c r="DK327">
        <v>50</v>
      </c>
      <c r="DL327">
        <v>0</v>
      </c>
      <c r="DM327">
        <v>0</v>
      </c>
      <c r="DN327">
        <v>0.04</v>
      </c>
      <c r="DO327">
        <v>0</v>
      </c>
      <c r="DP327">
        <v>0</v>
      </c>
      <c r="DQ327">
        <v>0</v>
      </c>
    </row>
    <row r="328" spans="1:121" hidden="1">
      <c r="A328" t="s">
        <v>577</v>
      </c>
      <c r="B328">
        <v>2026</v>
      </c>
      <c r="C328">
        <v>456171680</v>
      </c>
      <c r="D328">
        <v>5290212.5</v>
      </c>
      <c r="E328">
        <v>12035.4</v>
      </c>
      <c r="F328">
        <v>6307154.7000000002</v>
      </c>
      <c r="G328">
        <v>467781093</v>
      </c>
      <c r="H328">
        <v>439773638.80000001</v>
      </c>
      <c r="I328">
        <v>179328600.80000001</v>
      </c>
      <c r="J328" s="156">
        <v>267911890</v>
      </c>
      <c r="K328" s="168">
        <v>283002100</v>
      </c>
      <c r="L328">
        <v>3.5900000000000001E-2</v>
      </c>
      <c r="M328">
        <v>5.3900000000000003E-2</v>
      </c>
      <c r="N328">
        <v>0.1409</v>
      </c>
      <c r="O328">
        <v>44579.93</v>
      </c>
      <c r="P328">
        <v>105378.3</v>
      </c>
      <c r="Q328">
        <v>0.69</v>
      </c>
      <c r="R328">
        <v>0.68</v>
      </c>
      <c r="S328">
        <v>160.69999999999999</v>
      </c>
      <c r="T328">
        <v>8.3000000000000007</v>
      </c>
      <c r="U328">
        <v>1.1200000000000001</v>
      </c>
      <c r="V328">
        <v>15.1</v>
      </c>
      <c r="W328">
        <v>666.5</v>
      </c>
      <c r="X328">
        <v>0.1</v>
      </c>
      <c r="Y328">
        <v>161.19999999999999</v>
      </c>
      <c r="Z328">
        <v>35</v>
      </c>
      <c r="AA328">
        <v>196.2</v>
      </c>
      <c r="AB328">
        <v>174.2</v>
      </c>
      <c r="AC328">
        <v>9.1</v>
      </c>
      <c r="AD328">
        <v>1.24</v>
      </c>
      <c r="AE328">
        <v>16.2</v>
      </c>
      <c r="AF328">
        <v>717.6</v>
      </c>
      <c r="AG328">
        <v>0.1</v>
      </c>
      <c r="AH328">
        <v>174.9</v>
      </c>
      <c r="AI328">
        <v>37.6</v>
      </c>
      <c r="AJ328">
        <v>212.5</v>
      </c>
      <c r="AK328">
        <v>166.8</v>
      </c>
      <c r="AL328">
        <v>4.9000000000000004</v>
      </c>
      <c r="AM328">
        <v>0.6</v>
      </c>
      <c r="AN328">
        <v>18.399999999999999</v>
      </c>
      <c r="AO328">
        <v>802.3</v>
      </c>
      <c r="AP328">
        <v>0.09</v>
      </c>
      <c r="AQ328">
        <v>167.1</v>
      </c>
      <c r="AR328">
        <v>42.3</v>
      </c>
      <c r="AS328">
        <v>209.4</v>
      </c>
      <c r="AT328">
        <v>482.9</v>
      </c>
      <c r="AU328">
        <v>30.6</v>
      </c>
      <c r="AV328">
        <v>4.3099999999999996</v>
      </c>
      <c r="AW328">
        <v>39.1</v>
      </c>
      <c r="AX328">
        <v>1765.5</v>
      </c>
      <c r="AY328">
        <v>0.28999999999999998</v>
      </c>
      <c r="AZ328">
        <v>485</v>
      </c>
      <c r="BA328">
        <v>91.8</v>
      </c>
      <c r="BB328">
        <v>576.79999999999995</v>
      </c>
      <c r="BC328">
        <v>76989938.599999994</v>
      </c>
      <c r="BD328">
        <v>3958.9</v>
      </c>
      <c r="BE328">
        <v>537.29999999999995</v>
      </c>
      <c r="BF328">
        <v>7250045.7999999998</v>
      </c>
      <c r="BG328">
        <v>319585.3</v>
      </c>
      <c r="BH328">
        <v>45.8</v>
      </c>
      <c r="BI328">
        <v>77254585.299999997</v>
      </c>
      <c r="BJ328">
        <v>16786195.199999999</v>
      </c>
      <c r="BK328">
        <v>94040780.5</v>
      </c>
      <c r="BL328">
        <v>0</v>
      </c>
      <c r="BM328">
        <v>19.850000000000001</v>
      </c>
      <c r="BN328">
        <v>8.8699999999999992</v>
      </c>
      <c r="BO328">
        <v>0</v>
      </c>
      <c r="BP328">
        <v>28.72</v>
      </c>
      <c r="BQ328">
        <v>21.29</v>
      </c>
      <c r="BR328">
        <v>9.73</v>
      </c>
      <c r="BS328">
        <v>0</v>
      </c>
      <c r="BT328">
        <v>31.02</v>
      </c>
      <c r="BU328">
        <v>482963650</v>
      </c>
      <c r="BV328">
        <v>288452480</v>
      </c>
      <c r="BW328">
        <v>4497919.5</v>
      </c>
      <c r="BX328">
        <v>1583102</v>
      </c>
      <c r="BY328">
        <v>0</v>
      </c>
      <c r="BZ328">
        <v>0</v>
      </c>
      <c r="CA328">
        <v>25414860</v>
      </c>
      <c r="CB328">
        <v>0</v>
      </c>
      <c r="CC328">
        <v>0</v>
      </c>
      <c r="CD328">
        <v>5454300.5</v>
      </c>
      <c r="CE328">
        <v>121664130</v>
      </c>
      <c r="CF328">
        <v>0</v>
      </c>
      <c r="CG328">
        <v>2554423.5</v>
      </c>
      <c r="CH328">
        <v>0</v>
      </c>
      <c r="CI328">
        <v>808321.6</v>
      </c>
      <c r="CJ328">
        <v>36206856</v>
      </c>
      <c r="CK328">
        <v>1771972.8</v>
      </c>
      <c r="CL328">
        <v>9618.2000000000007</v>
      </c>
      <c r="CM328">
        <v>0</v>
      </c>
      <c r="CN328">
        <v>92487040</v>
      </c>
      <c r="CO328">
        <v>190511150</v>
      </c>
      <c r="CP328">
        <v>0</v>
      </c>
      <c r="CQ328">
        <v>3569.9</v>
      </c>
      <c r="CR328">
        <v>260.5</v>
      </c>
      <c r="CS328">
        <v>0</v>
      </c>
      <c r="CT328">
        <v>17851.599999999999</v>
      </c>
      <c r="CU328">
        <v>0</v>
      </c>
      <c r="CV328">
        <v>0</v>
      </c>
      <c r="CW328">
        <v>3653.4</v>
      </c>
      <c r="CX328">
        <v>41228.699999999997</v>
      </c>
      <c r="CY328">
        <v>0</v>
      </c>
      <c r="CZ328">
        <v>9289.9</v>
      </c>
      <c r="DA328">
        <v>0</v>
      </c>
      <c r="DB328">
        <v>728.8</v>
      </c>
      <c r="DC328">
        <v>4980</v>
      </c>
      <c r="DD328">
        <v>9655</v>
      </c>
      <c r="DE328">
        <v>5</v>
      </c>
      <c r="DF328">
        <v>0</v>
      </c>
      <c r="DG328">
        <v>41027.9</v>
      </c>
      <c r="DH328">
        <v>0</v>
      </c>
      <c r="DI328">
        <v>54119.1</v>
      </c>
      <c r="DJ328">
        <v>10685.9</v>
      </c>
      <c r="DK328">
        <v>50</v>
      </c>
      <c r="DL328">
        <v>0</v>
      </c>
      <c r="DM328">
        <v>0</v>
      </c>
      <c r="DN328">
        <v>0.04</v>
      </c>
      <c r="DO328">
        <v>0</v>
      </c>
      <c r="DP328">
        <v>0</v>
      </c>
      <c r="DQ328">
        <v>0</v>
      </c>
    </row>
    <row r="329" spans="1:121" hidden="1">
      <c r="A329" t="s">
        <v>577</v>
      </c>
      <c r="B329">
        <v>2028</v>
      </c>
      <c r="C329">
        <v>467496960</v>
      </c>
      <c r="D329">
        <v>11522673</v>
      </c>
      <c r="E329">
        <v>10034.200000000001</v>
      </c>
      <c r="F329">
        <v>6463696.5</v>
      </c>
      <c r="G329">
        <v>485493372.10000002</v>
      </c>
      <c r="H329">
        <v>450691862.80000001</v>
      </c>
      <c r="I329">
        <v>114538620.3</v>
      </c>
      <c r="J329" s="156">
        <v>274565100</v>
      </c>
      <c r="K329" s="168">
        <v>307732500</v>
      </c>
      <c r="L329">
        <v>3.5900000000000001E-2</v>
      </c>
      <c r="M329">
        <v>5.3900000000000003E-2</v>
      </c>
      <c r="N329">
        <v>0.1409</v>
      </c>
      <c r="O329">
        <v>45142.17</v>
      </c>
      <c r="P329">
        <v>108526.1</v>
      </c>
      <c r="Q329">
        <v>0.8</v>
      </c>
      <c r="R329">
        <v>0.8</v>
      </c>
      <c r="S329">
        <v>91.5</v>
      </c>
      <c r="T329">
        <v>3.8</v>
      </c>
      <c r="U329">
        <v>0.49</v>
      </c>
      <c r="V329">
        <v>9.6999999999999993</v>
      </c>
      <c r="W329">
        <v>410.8</v>
      </c>
      <c r="X329">
        <v>0.06</v>
      </c>
      <c r="Y329">
        <v>91.8</v>
      </c>
      <c r="Z329">
        <v>22</v>
      </c>
      <c r="AA329">
        <v>113.8</v>
      </c>
      <c r="AB329">
        <v>100.9</v>
      </c>
      <c r="AC329">
        <v>4.3</v>
      </c>
      <c r="AD329">
        <v>0.56999999999999995</v>
      </c>
      <c r="AE329">
        <v>10.5</v>
      </c>
      <c r="AF329">
        <v>446.5</v>
      </c>
      <c r="AG329">
        <v>0.06</v>
      </c>
      <c r="AH329">
        <v>101.2</v>
      </c>
      <c r="AI329">
        <v>23.8</v>
      </c>
      <c r="AJ329">
        <v>125</v>
      </c>
      <c r="AK329">
        <v>78.099999999999994</v>
      </c>
      <c r="AL329">
        <v>2.4</v>
      </c>
      <c r="AM329">
        <v>0.28999999999999998</v>
      </c>
      <c r="AN329">
        <v>8.5</v>
      </c>
      <c r="AO329">
        <v>375.8</v>
      </c>
      <c r="AP329">
        <v>0.04</v>
      </c>
      <c r="AQ329">
        <v>78.3</v>
      </c>
      <c r="AR329">
        <v>19.7</v>
      </c>
      <c r="AS329">
        <v>98</v>
      </c>
      <c r="AT329">
        <v>372.4</v>
      </c>
      <c r="AU329">
        <v>21.4</v>
      </c>
      <c r="AV329">
        <v>3</v>
      </c>
      <c r="AW329">
        <v>32.200000000000003</v>
      </c>
      <c r="AX329">
        <v>1428</v>
      </c>
      <c r="AY329">
        <v>0.23</v>
      </c>
      <c r="AZ329">
        <v>373.9</v>
      </c>
      <c r="BA329">
        <v>74.8</v>
      </c>
      <c r="BB329">
        <v>448.7</v>
      </c>
      <c r="BC329">
        <v>47098331.899999999</v>
      </c>
      <c r="BD329">
        <v>1928.1</v>
      </c>
      <c r="BE329">
        <v>252.4</v>
      </c>
      <c r="BF329">
        <v>5004877.4000000004</v>
      </c>
      <c r="BG329">
        <v>211498.5</v>
      </c>
      <c r="BH329">
        <v>30.2</v>
      </c>
      <c r="BI329">
        <v>47224687.100000001</v>
      </c>
      <c r="BJ329">
        <v>11315771.4</v>
      </c>
      <c r="BK329">
        <v>58540458.5</v>
      </c>
      <c r="BL329">
        <v>0</v>
      </c>
      <c r="BM329">
        <v>15.19</v>
      </c>
      <c r="BN329">
        <v>8.66</v>
      </c>
      <c r="BO329">
        <v>0</v>
      </c>
      <c r="BP329">
        <v>23.85</v>
      </c>
      <c r="BQ329">
        <v>16.43</v>
      </c>
      <c r="BR329">
        <v>9.6</v>
      </c>
      <c r="BS329">
        <v>0</v>
      </c>
      <c r="BT329">
        <v>26.03</v>
      </c>
      <c r="BU329">
        <v>518886500</v>
      </c>
      <c r="BV329">
        <v>370954750</v>
      </c>
      <c r="BW329">
        <v>9736345</v>
      </c>
      <c r="BX329">
        <v>1464314.9</v>
      </c>
      <c r="BY329">
        <v>0</v>
      </c>
      <c r="BZ329">
        <v>0</v>
      </c>
      <c r="CA329">
        <v>10755116</v>
      </c>
      <c r="CB329">
        <v>0</v>
      </c>
      <c r="CC329">
        <v>0</v>
      </c>
      <c r="CD329">
        <v>9108730</v>
      </c>
      <c r="CE329">
        <v>88537330</v>
      </c>
      <c r="CF329">
        <v>0</v>
      </c>
      <c r="CG329">
        <v>1396044.2</v>
      </c>
      <c r="CH329">
        <v>0</v>
      </c>
      <c r="CI329">
        <v>741133.4</v>
      </c>
      <c r="CJ329">
        <v>34244904</v>
      </c>
      <c r="CK329">
        <v>1048599.6000000001</v>
      </c>
      <c r="CL329">
        <v>7976.3</v>
      </c>
      <c r="CM329">
        <v>0</v>
      </c>
      <c r="CN329">
        <v>108913460</v>
      </c>
      <c r="CO329">
        <v>252932560</v>
      </c>
      <c r="CP329">
        <v>0</v>
      </c>
      <c r="CQ329">
        <v>7400.6</v>
      </c>
      <c r="CR329">
        <v>260.5</v>
      </c>
      <c r="CS329">
        <v>0</v>
      </c>
      <c r="CT329">
        <v>16196.6</v>
      </c>
      <c r="CU329">
        <v>0</v>
      </c>
      <c r="CV329">
        <v>0</v>
      </c>
      <c r="CW329">
        <v>6118.5</v>
      </c>
      <c r="CX329">
        <v>40909.699999999997</v>
      </c>
      <c r="CY329">
        <v>0</v>
      </c>
      <c r="CZ329">
        <v>9289.9</v>
      </c>
      <c r="DA329">
        <v>0</v>
      </c>
      <c r="DB329">
        <v>728.8</v>
      </c>
      <c r="DC329">
        <v>4980</v>
      </c>
      <c r="DD329">
        <v>9163</v>
      </c>
      <c r="DE329">
        <v>5</v>
      </c>
      <c r="DF329">
        <v>0</v>
      </c>
      <c r="DG329">
        <v>50784.9</v>
      </c>
      <c r="DH329">
        <v>0</v>
      </c>
      <c r="DI329">
        <v>73875.5</v>
      </c>
      <c r="DJ329">
        <v>26095.5</v>
      </c>
      <c r="DK329">
        <v>50</v>
      </c>
      <c r="DL329">
        <v>0</v>
      </c>
      <c r="DM329">
        <v>0</v>
      </c>
      <c r="DN329">
        <v>0.04</v>
      </c>
      <c r="DO329">
        <v>0</v>
      </c>
      <c r="DP329">
        <v>0</v>
      </c>
      <c r="DQ329">
        <v>0</v>
      </c>
    </row>
    <row r="330" spans="1:121" hidden="1">
      <c r="A330" t="s">
        <v>577</v>
      </c>
      <c r="B330">
        <v>2030</v>
      </c>
      <c r="C330">
        <v>480483650</v>
      </c>
      <c r="D330">
        <v>16227485</v>
      </c>
      <c r="E330">
        <v>8720.6</v>
      </c>
      <c r="F330">
        <v>6954134.5</v>
      </c>
      <c r="G330">
        <v>503673985.30000001</v>
      </c>
      <c r="H330">
        <v>463211801.10000002</v>
      </c>
      <c r="I330">
        <v>78364987.599999994</v>
      </c>
      <c r="J330" s="156">
        <v>290050900</v>
      </c>
      <c r="K330" s="168">
        <v>337058000</v>
      </c>
      <c r="L330">
        <v>3.5900000000000001E-2</v>
      </c>
      <c r="M330">
        <v>5.3900000000000003E-2</v>
      </c>
      <c r="N330">
        <v>0.1409</v>
      </c>
      <c r="O330">
        <v>56624.33</v>
      </c>
      <c r="P330">
        <v>112072.4</v>
      </c>
      <c r="Q330">
        <v>0.86</v>
      </c>
      <c r="R330">
        <v>0.85</v>
      </c>
      <c r="S330">
        <v>65</v>
      </c>
      <c r="T330">
        <v>2.8</v>
      </c>
      <c r="U330">
        <v>0.38</v>
      </c>
      <c r="V330">
        <v>6.9</v>
      </c>
      <c r="W330">
        <v>286.8</v>
      </c>
      <c r="X330">
        <v>0.04</v>
      </c>
      <c r="Y330">
        <v>65.2</v>
      </c>
      <c r="Z330">
        <v>15.4</v>
      </c>
      <c r="AA330">
        <v>80.599999999999994</v>
      </c>
      <c r="AB330">
        <v>72.7</v>
      </c>
      <c r="AC330">
        <v>3.4</v>
      </c>
      <c r="AD330">
        <v>0.45</v>
      </c>
      <c r="AE330">
        <v>7.5</v>
      </c>
      <c r="AF330">
        <v>315.10000000000002</v>
      </c>
      <c r="AG330">
        <v>0.05</v>
      </c>
      <c r="AH330">
        <v>73</v>
      </c>
      <c r="AI330">
        <v>16.899999999999999</v>
      </c>
      <c r="AJ330">
        <v>89.9</v>
      </c>
      <c r="AK330">
        <v>52.4</v>
      </c>
      <c r="AL330">
        <v>2.2000000000000002</v>
      </c>
      <c r="AM330">
        <v>0.3</v>
      </c>
      <c r="AN330">
        <v>5.0999999999999996</v>
      </c>
      <c r="AO330">
        <v>231.3</v>
      </c>
      <c r="AP330">
        <v>0.03</v>
      </c>
      <c r="AQ330">
        <v>52.6</v>
      </c>
      <c r="AR330">
        <v>12</v>
      </c>
      <c r="AS330">
        <v>64.599999999999994</v>
      </c>
      <c r="AT330">
        <v>325.39999999999998</v>
      </c>
      <c r="AU330">
        <v>19.600000000000001</v>
      </c>
      <c r="AV330">
        <v>2.74</v>
      </c>
      <c r="AW330">
        <v>27.3</v>
      </c>
      <c r="AX330">
        <v>1231.5</v>
      </c>
      <c r="AY330">
        <v>0.19</v>
      </c>
      <c r="AZ330">
        <v>326.8</v>
      </c>
      <c r="BA330">
        <v>64.099999999999994</v>
      </c>
      <c r="BB330">
        <v>390.8</v>
      </c>
      <c r="BC330">
        <v>35440284.200000003</v>
      </c>
      <c r="BD330">
        <v>1543.8</v>
      </c>
      <c r="BE330">
        <v>204</v>
      </c>
      <c r="BF330">
        <v>3752591.8</v>
      </c>
      <c r="BG330">
        <v>156583.9</v>
      </c>
      <c r="BH330">
        <v>24.2</v>
      </c>
      <c r="BI330">
        <v>35541988</v>
      </c>
      <c r="BJ330">
        <v>8425392.4000000004</v>
      </c>
      <c r="BK330">
        <v>43967380.399999999</v>
      </c>
      <c r="BL330">
        <v>0</v>
      </c>
      <c r="BM330">
        <v>13.52</v>
      </c>
      <c r="BN330">
        <v>10.57</v>
      </c>
      <c r="BO330">
        <v>0</v>
      </c>
      <c r="BP330">
        <v>24.09</v>
      </c>
      <c r="BQ330">
        <v>14.7</v>
      </c>
      <c r="BR330">
        <v>11.81</v>
      </c>
      <c r="BS330">
        <v>0</v>
      </c>
      <c r="BT330">
        <v>26.51</v>
      </c>
      <c r="BU330">
        <v>551012700</v>
      </c>
      <c r="BV330">
        <v>425309000</v>
      </c>
      <c r="BW330">
        <v>13769162</v>
      </c>
      <c r="BX330">
        <v>1336461.3999999999</v>
      </c>
      <c r="BY330">
        <v>0</v>
      </c>
      <c r="BZ330">
        <v>0</v>
      </c>
      <c r="CA330">
        <v>9209138</v>
      </c>
      <c r="CB330">
        <v>0</v>
      </c>
      <c r="CC330">
        <v>0</v>
      </c>
      <c r="CD330">
        <v>13978798</v>
      </c>
      <c r="CE330">
        <v>65773784</v>
      </c>
      <c r="CF330">
        <v>0</v>
      </c>
      <c r="CG330">
        <v>920870.7</v>
      </c>
      <c r="CH330">
        <v>0</v>
      </c>
      <c r="CI330">
        <v>703638.6</v>
      </c>
      <c r="CJ330">
        <v>33279494</v>
      </c>
      <c r="CK330">
        <v>704045.2</v>
      </c>
      <c r="CL330">
        <v>7079.1</v>
      </c>
      <c r="CM330">
        <v>0</v>
      </c>
      <c r="CN330">
        <v>124301670</v>
      </c>
      <c r="CO330">
        <v>287028540</v>
      </c>
      <c r="CP330">
        <v>0</v>
      </c>
      <c r="CQ330">
        <v>10049.700000000001</v>
      </c>
      <c r="CR330">
        <v>260.5</v>
      </c>
      <c r="CS330">
        <v>0</v>
      </c>
      <c r="CT330">
        <v>14507.6</v>
      </c>
      <c r="CU330">
        <v>0</v>
      </c>
      <c r="CV330">
        <v>0</v>
      </c>
      <c r="CW330">
        <v>9606.2999999999993</v>
      </c>
      <c r="CX330">
        <v>40757.699999999997</v>
      </c>
      <c r="CY330">
        <v>0</v>
      </c>
      <c r="CZ330">
        <v>9184.9</v>
      </c>
      <c r="DA330">
        <v>0</v>
      </c>
      <c r="DB330">
        <v>728.8</v>
      </c>
      <c r="DC330">
        <v>4980</v>
      </c>
      <c r="DD330">
        <v>9008</v>
      </c>
      <c r="DE330">
        <v>5</v>
      </c>
      <c r="DF330">
        <v>0</v>
      </c>
      <c r="DG330">
        <v>59376.7</v>
      </c>
      <c r="DH330">
        <v>0</v>
      </c>
      <c r="DI330">
        <v>86589.7</v>
      </c>
      <c r="DJ330">
        <v>36241.4</v>
      </c>
      <c r="DK330">
        <v>50</v>
      </c>
      <c r="DL330">
        <v>0</v>
      </c>
      <c r="DM330">
        <v>0</v>
      </c>
      <c r="DN330">
        <v>0.04</v>
      </c>
      <c r="DO330">
        <v>0</v>
      </c>
      <c r="DP330">
        <v>0</v>
      </c>
      <c r="DQ330">
        <v>0</v>
      </c>
    </row>
    <row r="331" spans="1:121" hidden="1">
      <c r="A331" t="s">
        <v>577</v>
      </c>
      <c r="B331">
        <v>2035</v>
      </c>
      <c r="C331">
        <v>514958940</v>
      </c>
      <c r="D331">
        <v>33560824</v>
      </c>
      <c r="E331">
        <v>7011.1</v>
      </c>
      <c r="F331">
        <v>7340019.5</v>
      </c>
      <c r="G331">
        <v>555866791.20000005</v>
      </c>
      <c r="H331">
        <v>496448114.39999998</v>
      </c>
      <c r="I331">
        <v>72215464.5</v>
      </c>
      <c r="J331" s="156">
        <v>303674000</v>
      </c>
      <c r="K331" s="168">
        <v>352063000</v>
      </c>
      <c r="L331">
        <v>3.5900000000000001E-2</v>
      </c>
      <c r="M331">
        <v>5.3900000000000003E-2</v>
      </c>
      <c r="N331">
        <v>0.1409</v>
      </c>
      <c r="O331">
        <v>81620.45</v>
      </c>
      <c r="P331">
        <v>121670.2</v>
      </c>
      <c r="Q331">
        <v>0.9</v>
      </c>
      <c r="R331">
        <v>0.9</v>
      </c>
      <c r="S331">
        <v>45.2</v>
      </c>
      <c r="T331">
        <v>2.1</v>
      </c>
      <c r="U331">
        <v>0.28000000000000003</v>
      </c>
      <c r="V331">
        <v>4.8</v>
      </c>
      <c r="W331">
        <v>196.8</v>
      </c>
      <c r="X331">
        <v>0.03</v>
      </c>
      <c r="Y331">
        <v>45.3</v>
      </c>
      <c r="Z331">
        <v>10.7</v>
      </c>
      <c r="AA331">
        <v>56</v>
      </c>
      <c r="AB331">
        <v>52</v>
      </c>
      <c r="AC331">
        <v>2.5</v>
      </c>
      <c r="AD331">
        <v>0.33</v>
      </c>
      <c r="AE331">
        <v>5.4</v>
      </c>
      <c r="AF331">
        <v>223.4</v>
      </c>
      <c r="AG331">
        <v>0.04</v>
      </c>
      <c r="AH331">
        <v>52.2</v>
      </c>
      <c r="AI331">
        <v>12.1</v>
      </c>
      <c r="AJ331">
        <v>64.3</v>
      </c>
      <c r="AK331">
        <v>75.099999999999994</v>
      </c>
      <c r="AL331">
        <v>3.8</v>
      </c>
      <c r="AM331">
        <v>0.51</v>
      </c>
      <c r="AN331">
        <v>6.8</v>
      </c>
      <c r="AO331">
        <v>315</v>
      </c>
      <c r="AP331">
        <v>0.04</v>
      </c>
      <c r="AQ331">
        <v>75.400000000000006</v>
      </c>
      <c r="AR331">
        <v>16.100000000000001</v>
      </c>
      <c r="AS331">
        <v>91.5</v>
      </c>
      <c r="AT331">
        <v>286.2</v>
      </c>
      <c r="AU331">
        <v>17.600000000000001</v>
      </c>
      <c r="AV331">
        <v>2.46</v>
      </c>
      <c r="AW331">
        <v>23.7</v>
      </c>
      <c r="AX331">
        <v>1074.7</v>
      </c>
      <c r="AY331">
        <v>0.17</v>
      </c>
      <c r="AZ331">
        <v>287.39999999999998</v>
      </c>
      <c r="BA331">
        <v>55.7</v>
      </c>
      <c r="BB331">
        <v>343.1</v>
      </c>
      <c r="BC331">
        <v>26969942.600000001</v>
      </c>
      <c r="BD331">
        <v>1232.0999999999999</v>
      </c>
      <c r="BE331">
        <v>164</v>
      </c>
      <c r="BF331">
        <v>2873134.3</v>
      </c>
      <c r="BG331">
        <v>117638.3</v>
      </c>
      <c r="BH331">
        <v>19.899999999999999</v>
      </c>
      <c r="BI331">
        <v>27051418.300000001</v>
      </c>
      <c r="BJ331">
        <v>6384179.0999999996</v>
      </c>
      <c r="BK331">
        <v>33435597.399999999</v>
      </c>
      <c r="BL331">
        <v>0</v>
      </c>
      <c r="BM331">
        <v>11.49</v>
      </c>
      <c r="BN331">
        <v>14.4</v>
      </c>
      <c r="BO331">
        <v>0</v>
      </c>
      <c r="BP331">
        <v>25.89</v>
      </c>
      <c r="BQ331">
        <v>12.76</v>
      </c>
      <c r="BR331">
        <v>16.54</v>
      </c>
      <c r="BS331">
        <v>0</v>
      </c>
      <c r="BT331">
        <v>29.29</v>
      </c>
      <c r="BU331">
        <v>604576000</v>
      </c>
      <c r="BV331">
        <v>483651330</v>
      </c>
      <c r="BW331">
        <v>28380956</v>
      </c>
      <c r="BX331">
        <v>1225904.8</v>
      </c>
      <c r="BY331">
        <v>0</v>
      </c>
      <c r="BZ331">
        <v>0</v>
      </c>
      <c r="CA331">
        <v>7644959</v>
      </c>
      <c r="CB331">
        <v>0</v>
      </c>
      <c r="CC331">
        <v>0</v>
      </c>
      <c r="CD331">
        <v>19942800</v>
      </c>
      <c r="CE331">
        <v>49042616</v>
      </c>
      <c r="CF331">
        <v>0</v>
      </c>
      <c r="CG331">
        <v>784959.6</v>
      </c>
      <c r="CH331">
        <v>0</v>
      </c>
      <c r="CI331">
        <v>654224.4</v>
      </c>
      <c r="CJ331">
        <v>32694092</v>
      </c>
      <c r="CK331">
        <v>491406.9</v>
      </c>
      <c r="CL331">
        <v>5521.4</v>
      </c>
      <c r="CM331">
        <v>0</v>
      </c>
      <c r="CN331">
        <v>152623120</v>
      </c>
      <c r="CO331">
        <v>311085400</v>
      </c>
      <c r="CP331">
        <v>0</v>
      </c>
      <c r="CQ331">
        <v>17472.2</v>
      </c>
      <c r="CR331">
        <v>260.5</v>
      </c>
      <c r="CS331">
        <v>0</v>
      </c>
      <c r="CT331">
        <v>14507.6</v>
      </c>
      <c r="CU331">
        <v>0</v>
      </c>
      <c r="CV331">
        <v>0</v>
      </c>
      <c r="CW331">
        <v>14229.4</v>
      </c>
      <c r="CX331">
        <v>39774.699999999997</v>
      </c>
      <c r="CY331">
        <v>0</v>
      </c>
      <c r="CZ331">
        <v>9496.9</v>
      </c>
      <c r="DA331">
        <v>0</v>
      </c>
      <c r="DB331">
        <v>728.8</v>
      </c>
      <c r="DC331">
        <v>4980</v>
      </c>
      <c r="DD331">
        <v>7863</v>
      </c>
      <c r="DE331">
        <v>5</v>
      </c>
      <c r="DF331">
        <v>0</v>
      </c>
      <c r="DG331">
        <v>79331.3</v>
      </c>
      <c r="DH331">
        <v>0</v>
      </c>
      <c r="DI331">
        <v>95675.6</v>
      </c>
      <c r="DJ331">
        <v>81109.8</v>
      </c>
      <c r="DK331">
        <v>50</v>
      </c>
      <c r="DL331">
        <v>0</v>
      </c>
      <c r="DM331">
        <v>0</v>
      </c>
      <c r="DN331">
        <v>0.04</v>
      </c>
      <c r="DO331">
        <v>0</v>
      </c>
      <c r="DP331">
        <v>0</v>
      </c>
      <c r="DQ331">
        <v>0</v>
      </c>
    </row>
    <row r="332" spans="1:121" hidden="1">
      <c r="A332" t="s">
        <v>577</v>
      </c>
      <c r="B332">
        <v>2040</v>
      </c>
      <c r="C332">
        <v>555669570</v>
      </c>
      <c r="D332">
        <v>43743930</v>
      </c>
      <c r="E332">
        <v>7414.8</v>
      </c>
      <c r="F332">
        <v>7807978.7000000002</v>
      </c>
      <c r="G332">
        <v>607228872.79999995</v>
      </c>
      <c r="H332">
        <v>535695589.80000001</v>
      </c>
      <c r="I332">
        <v>79413740.200000003</v>
      </c>
      <c r="J332" s="156">
        <v>324335100</v>
      </c>
      <c r="K332" s="168">
        <v>370220320</v>
      </c>
      <c r="L332">
        <v>3.5900000000000001E-2</v>
      </c>
      <c r="M332">
        <v>5.3900000000000003E-2</v>
      </c>
      <c r="N332">
        <v>0.1409</v>
      </c>
      <c r="O332">
        <v>85163.8</v>
      </c>
      <c r="P332">
        <v>132809.29999999999</v>
      </c>
      <c r="Q332">
        <v>0.92</v>
      </c>
      <c r="R332">
        <v>0.91</v>
      </c>
      <c r="S332">
        <v>38.9</v>
      </c>
      <c r="T332">
        <v>1.8</v>
      </c>
      <c r="U332">
        <v>0.23</v>
      </c>
      <c r="V332">
        <v>4.2</v>
      </c>
      <c r="W332">
        <v>170.8</v>
      </c>
      <c r="X332">
        <v>0.03</v>
      </c>
      <c r="Y332">
        <v>39</v>
      </c>
      <c r="Z332">
        <v>9.3000000000000007</v>
      </c>
      <c r="AA332">
        <v>48.3</v>
      </c>
      <c r="AB332">
        <v>45.8</v>
      </c>
      <c r="AC332">
        <v>2.1</v>
      </c>
      <c r="AD332">
        <v>0.28000000000000003</v>
      </c>
      <c r="AE332">
        <v>4.9000000000000004</v>
      </c>
      <c r="AF332">
        <v>199.2</v>
      </c>
      <c r="AG332">
        <v>0.03</v>
      </c>
      <c r="AH332">
        <v>46</v>
      </c>
      <c r="AI332">
        <v>10.8</v>
      </c>
      <c r="AJ332">
        <v>56.8</v>
      </c>
      <c r="AK332">
        <v>93.1</v>
      </c>
      <c r="AL332">
        <v>4.9000000000000004</v>
      </c>
      <c r="AM332">
        <v>0.66</v>
      </c>
      <c r="AN332">
        <v>8.9</v>
      </c>
      <c r="AO332">
        <v>389</v>
      </c>
      <c r="AP332">
        <v>0.06</v>
      </c>
      <c r="AQ332">
        <v>93.4</v>
      </c>
      <c r="AR332">
        <v>20.5</v>
      </c>
      <c r="AS332">
        <v>113.9</v>
      </c>
      <c r="AT332">
        <v>264.5</v>
      </c>
      <c r="AU332">
        <v>14.9</v>
      </c>
      <c r="AV332">
        <v>2.06</v>
      </c>
      <c r="AW332">
        <v>23.2</v>
      </c>
      <c r="AX332">
        <v>1041.3</v>
      </c>
      <c r="AY332">
        <v>0.15</v>
      </c>
      <c r="AZ332">
        <v>265.5</v>
      </c>
      <c r="BA332">
        <v>54.2</v>
      </c>
      <c r="BB332">
        <v>319.7</v>
      </c>
      <c r="BC332">
        <v>25107925.199999999</v>
      </c>
      <c r="BD332">
        <v>1127.7</v>
      </c>
      <c r="BE332">
        <v>149.4</v>
      </c>
      <c r="BF332">
        <v>2708319.6</v>
      </c>
      <c r="BG332">
        <v>110366.6</v>
      </c>
      <c r="BH332">
        <v>18.8</v>
      </c>
      <c r="BI332">
        <v>25182325.600000001</v>
      </c>
      <c r="BJ332">
        <v>6002372.7000000002</v>
      </c>
      <c r="BK332">
        <v>31184698.399999999</v>
      </c>
      <c r="BL332">
        <v>0</v>
      </c>
      <c r="BM332">
        <v>10.98</v>
      </c>
      <c r="BN332">
        <v>14.94</v>
      </c>
      <c r="BO332">
        <v>0</v>
      </c>
      <c r="BP332">
        <v>25.93</v>
      </c>
      <c r="BQ332">
        <v>12.34</v>
      </c>
      <c r="BR332">
        <v>17.36</v>
      </c>
      <c r="BS332">
        <v>0</v>
      </c>
      <c r="BT332">
        <v>29.7</v>
      </c>
      <c r="BU332">
        <v>653528260</v>
      </c>
      <c r="BV332">
        <v>527815100</v>
      </c>
      <c r="BW332">
        <v>37100460</v>
      </c>
      <c r="BX332">
        <v>1112393.8999999999</v>
      </c>
      <c r="BY332">
        <v>0</v>
      </c>
      <c r="BZ332">
        <v>0</v>
      </c>
      <c r="CA332">
        <v>6937382.5</v>
      </c>
      <c r="CB332">
        <v>0</v>
      </c>
      <c r="CC332">
        <v>0</v>
      </c>
      <c r="CD332">
        <v>20634032</v>
      </c>
      <c r="CE332">
        <v>46036788</v>
      </c>
      <c r="CF332">
        <v>0</v>
      </c>
      <c r="CG332">
        <v>872134.2</v>
      </c>
      <c r="CH332">
        <v>0</v>
      </c>
      <c r="CI332">
        <v>639838.30000000005</v>
      </c>
      <c r="CJ332">
        <v>32631706</v>
      </c>
      <c r="CK332">
        <v>376564.3</v>
      </c>
      <c r="CL332">
        <v>5864.6</v>
      </c>
      <c r="CM332">
        <v>0</v>
      </c>
      <c r="CN332">
        <v>159138780</v>
      </c>
      <c r="CO332">
        <v>348042300</v>
      </c>
      <c r="CP332">
        <v>0</v>
      </c>
      <c r="CQ332">
        <v>22582</v>
      </c>
      <c r="CR332">
        <v>260.5</v>
      </c>
      <c r="CS332">
        <v>0</v>
      </c>
      <c r="CT332">
        <v>12422.6</v>
      </c>
      <c r="CU332">
        <v>0</v>
      </c>
      <c r="CV332">
        <v>0</v>
      </c>
      <c r="CW332">
        <v>15089.6</v>
      </c>
      <c r="CX332">
        <v>39032.699999999997</v>
      </c>
      <c r="CY332">
        <v>0</v>
      </c>
      <c r="CZ332">
        <v>10494.7</v>
      </c>
      <c r="DA332">
        <v>0</v>
      </c>
      <c r="DB332">
        <v>728.8</v>
      </c>
      <c r="DC332">
        <v>4980</v>
      </c>
      <c r="DD332">
        <v>6499.3</v>
      </c>
      <c r="DE332">
        <v>5</v>
      </c>
      <c r="DF332">
        <v>0</v>
      </c>
      <c r="DG332">
        <v>86301.9</v>
      </c>
      <c r="DH332">
        <v>0</v>
      </c>
      <c r="DI332">
        <v>108101.8</v>
      </c>
      <c r="DJ332">
        <v>101013.5</v>
      </c>
      <c r="DK332">
        <v>50</v>
      </c>
      <c r="DL332">
        <v>0</v>
      </c>
      <c r="DM332">
        <v>0</v>
      </c>
      <c r="DN332">
        <v>0.04</v>
      </c>
      <c r="DO332">
        <v>0</v>
      </c>
      <c r="DP332">
        <v>0</v>
      </c>
      <c r="DQ332">
        <v>0</v>
      </c>
    </row>
    <row r="333" spans="1:121" hidden="1">
      <c r="A333" t="s">
        <v>577</v>
      </c>
      <c r="B333">
        <v>2045</v>
      </c>
      <c r="C333">
        <v>592782660</v>
      </c>
      <c r="D333">
        <v>54588096</v>
      </c>
      <c r="E333">
        <v>7338.6</v>
      </c>
      <c r="F333">
        <v>7917402.5</v>
      </c>
      <c r="G333">
        <v>655295470.60000002</v>
      </c>
      <c r="H333">
        <v>571474680.10000002</v>
      </c>
      <c r="I333">
        <v>80309663.700000003</v>
      </c>
      <c r="J333" s="156">
        <v>332693800</v>
      </c>
      <c r="K333" s="168">
        <v>373857920</v>
      </c>
      <c r="L333">
        <v>3.5900000000000001E-2</v>
      </c>
      <c r="M333">
        <v>5.3900000000000003E-2</v>
      </c>
      <c r="N333">
        <v>0.1409</v>
      </c>
      <c r="O333">
        <v>85488.83</v>
      </c>
      <c r="P333">
        <v>142441.20000000001</v>
      </c>
      <c r="Q333">
        <v>0.92</v>
      </c>
      <c r="R333">
        <v>0.91</v>
      </c>
      <c r="S333">
        <v>38</v>
      </c>
      <c r="T333">
        <v>1.5</v>
      </c>
      <c r="U333">
        <v>0.2</v>
      </c>
      <c r="V333">
        <v>4</v>
      </c>
      <c r="W333">
        <v>173.3</v>
      </c>
      <c r="X333">
        <v>0.02</v>
      </c>
      <c r="Y333">
        <v>38.1</v>
      </c>
      <c r="Z333">
        <v>9.1999999999999993</v>
      </c>
      <c r="AA333">
        <v>47.3</v>
      </c>
      <c r="AB333">
        <v>44.8</v>
      </c>
      <c r="AC333">
        <v>1.8</v>
      </c>
      <c r="AD333">
        <v>0.24</v>
      </c>
      <c r="AE333">
        <v>4.7</v>
      </c>
      <c r="AF333">
        <v>202.8</v>
      </c>
      <c r="AG333">
        <v>0.03</v>
      </c>
      <c r="AH333">
        <v>44.9</v>
      </c>
      <c r="AI333">
        <v>10.7</v>
      </c>
      <c r="AJ333">
        <v>55.6</v>
      </c>
      <c r="AK333">
        <v>83.3</v>
      </c>
      <c r="AL333">
        <v>4.2</v>
      </c>
      <c r="AM333">
        <v>0.56000000000000005</v>
      </c>
      <c r="AN333">
        <v>8.9</v>
      </c>
      <c r="AO333">
        <v>355.9</v>
      </c>
      <c r="AP333">
        <v>7.0000000000000007E-2</v>
      </c>
      <c r="AQ333">
        <v>83.6</v>
      </c>
      <c r="AR333">
        <v>19.5</v>
      </c>
      <c r="AS333">
        <v>103.1</v>
      </c>
      <c r="AT333">
        <v>232.5</v>
      </c>
      <c r="AU333">
        <v>11.3</v>
      </c>
      <c r="AV333">
        <v>1.52</v>
      </c>
      <c r="AW333">
        <v>21.9</v>
      </c>
      <c r="AX333">
        <v>977.1</v>
      </c>
      <c r="AY333">
        <v>0.13</v>
      </c>
      <c r="AZ333">
        <v>233.3</v>
      </c>
      <c r="BA333">
        <v>51.1</v>
      </c>
      <c r="BB333">
        <v>284.3</v>
      </c>
      <c r="BC333">
        <v>26094768</v>
      </c>
      <c r="BD333">
        <v>1043.3</v>
      </c>
      <c r="BE333">
        <v>134.6</v>
      </c>
      <c r="BF333">
        <v>2756704.1</v>
      </c>
      <c r="BG333">
        <v>119104.9</v>
      </c>
      <c r="BH333">
        <v>15.2</v>
      </c>
      <c r="BI333">
        <v>26162608.300000001</v>
      </c>
      <c r="BJ333">
        <v>6310180.5999999996</v>
      </c>
      <c r="BK333">
        <v>32472789</v>
      </c>
      <c r="BL333">
        <v>0</v>
      </c>
      <c r="BM333">
        <v>9.86</v>
      </c>
      <c r="BN333">
        <v>14.57</v>
      </c>
      <c r="BO333">
        <v>0</v>
      </c>
      <c r="BP333">
        <v>24.43</v>
      </c>
      <c r="BQ333">
        <v>11.23</v>
      </c>
      <c r="BR333">
        <v>17.100000000000001</v>
      </c>
      <c r="BS333">
        <v>0</v>
      </c>
      <c r="BT333">
        <v>28.33</v>
      </c>
      <c r="BU333">
        <v>696932400</v>
      </c>
      <c r="BV333">
        <v>574985800</v>
      </c>
      <c r="BW333">
        <v>46354810</v>
      </c>
      <c r="BX333">
        <v>1038006.1</v>
      </c>
      <c r="BY333">
        <v>0</v>
      </c>
      <c r="BZ333">
        <v>0</v>
      </c>
      <c r="CA333">
        <v>6006679.5</v>
      </c>
      <c r="CB333">
        <v>0</v>
      </c>
      <c r="CC333">
        <v>0</v>
      </c>
      <c r="CD333">
        <v>21690310</v>
      </c>
      <c r="CE333">
        <v>50182108</v>
      </c>
      <c r="CF333">
        <v>0</v>
      </c>
      <c r="CG333">
        <v>2039143.8</v>
      </c>
      <c r="CH333">
        <v>0</v>
      </c>
      <c r="CI333">
        <v>614324.80000000005</v>
      </c>
      <c r="CJ333">
        <v>15603870</v>
      </c>
      <c r="CK333">
        <v>101717.4</v>
      </c>
      <c r="CL333">
        <v>5947.3</v>
      </c>
      <c r="CM333">
        <v>0</v>
      </c>
      <c r="CN333">
        <v>185508510</v>
      </c>
      <c r="CO333">
        <v>367786980</v>
      </c>
      <c r="CP333">
        <v>0</v>
      </c>
      <c r="CQ333">
        <v>27484.799999999999</v>
      </c>
      <c r="CR333">
        <v>260.5</v>
      </c>
      <c r="CS333">
        <v>0</v>
      </c>
      <c r="CT333">
        <v>9908.6</v>
      </c>
      <c r="CU333">
        <v>0</v>
      </c>
      <c r="CV333">
        <v>0</v>
      </c>
      <c r="CW333">
        <v>16457.8</v>
      </c>
      <c r="CX333">
        <v>37770.6</v>
      </c>
      <c r="CY333">
        <v>0</v>
      </c>
      <c r="CZ333">
        <v>20718.5</v>
      </c>
      <c r="DA333">
        <v>0</v>
      </c>
      <c r="DB333">
        <v>728.8</v>
      </c>
      <c r="DC333">
        <v>2400</v>
      </c>
      <c r="DD333">
        <v>3896.5</v>
      </c>
      <c r="DE333">
        <v>5</v>
      </c>
      <c r="DF333">
        <v>0</v>
      </c>
      <c r="DG333">
        <v>103481.8</v>
      </c>
      <c r="DH333">
        <v>0</v>
      </c>
      <c r="DI333">
        <v>113954.7</v>
      </c>
      <c r="DJ333">
        <v>125135.6</v>
      </c>
      <c r="DK333">
        <v>50</v>
      </c>
      <c r="DL333">
        <v>0</v>
      </c>
      <c r="DM333">
        <v>0</v>
      </c>
      <c r="DN333">
        <v>0.03</v>
      </c>
      <c r="DO333">
        <v>0</v>
      </c>
      <c r="DP333">
        <v>0</v>
      </c>
      <c r="DQ333">
        <v>0</v>
      </c>
    </row>
    <row r="334" spans="1:121" hidden="1">
      <c r="A334" t="s">
        <v>577</v>
      </c>
      <c r="B334">
        <v>2050</v>
      </c>
      <c r="C334">
        <v>628118140</v>
      </c>
      <c r="D334">
        <v>53343944</v>
      </c>
      <c r="E334">
        <v>6501.4</v>
      </c>
      <c r="F334">
        <v>7943484.4000000004</v>
      </c>
      <c r="G334">
        <v>689412053.89999998</v>
      </c>
      <c r="H334">
        <v>605539849.79999995</v>
      </c>
      <c r="I334">
        <v>46665484.899999999</v>
      </c>
      <c r="J334" s="156">
        <v>328706530</v>
      </c>
      <c r="K334" s="168">
        <v>385884000</v>
      </c>
      <c r="L334">
        <v>3.5900000000000001E-2</v>
      </c>
      <c r="M334">
        <v>5.3900000000000003E-2</v>
      </c>
      <c r="N334">
        <v>0.14080000000000001</v>
      </c>
      <c r="O334">
        <v>85291.47</v>
      </c>
      <c r="P334">
        <v>151031.9</v>
      </c>
      <c r="Q334">
        <v>0.92</v>
      </c>
      <c r="R334">
        <v>0.91</v>
      </c>
      <c r="S334">
        <v>36.200000000000003</v>
      </c>
      <c r="T334">
        <v>1.5</v>
      </c>
      <c r="U334">
        <v>0.2</v>
      </c>
      <c r="V334">
        <v>3.5</v>
      </c>
      <c r="W334">
        <v>162.19999999999999</v>
      </c>
      <c r="X334">
        <v>0.02</v>
      </c>
      <c r="Y334">
        <v>36.299999999999997</v>
      </c>
      <c r="Z334">
        <v>8.4</v>
      </c>
      <c r="AA334">
        <v>44.6</v>
      </c>
      <c r="AB334">
        <v>42.2</v>
      </c>
      <c r="AC334">
        <v>1.8</v>
      </c>
      <c r="AD334">
        <v>0.24</v>
      </c>
      <c r="AE334">
        <v>4.0999999999999996</v>
      </c>
      <c r="AF334">
        <v>187.9</v>
      </c>
      <c r="AG334">
        <v>0.02</v>
      </c>
      <c r="AH334">
        <v>42.3</v>
      </c>
      <c r="AI334">
        <v>9.6999999999999993</v>
      </c>
      <c r="AJ334">
        <v>52</v>
      </c>
      <c r="AK334">
        <v>63.9</v>
      </c>
      <c r="AL334">
        <v>2.9</v>
      </c>
      <c r="AM334">
        <v>0.39</v>
      </c>
      <c r="AN334">
        <v>8.1</v>
      </c>
      <c r="AO334">
        <v>284.5</v>
      </c>
      <c r="AP334">
        <v>0.08</v>
      </c>
      <c r="AQ334">
        <v>64.099999999999994</v>
      </c>
      <c r="AR334">
        <v>16.600000000000001</v>
      </c>
      <c r="AS334">
        <v>80.7</v>
      </c>
      <c r="AT334">
        <v>215.1</v>
      </c>
      <c r="AU334">
        <v>9.8000000000000007</v>
      </c>
      <c r="AV334">
        <v>1.3</v>
      </c>
      <c r="AW334">
        <v>20.5</v>
      </c>
      <c r="AX334">
        <v>935.1</v>
      </c>
      <c r="AY334">
        <v>0.11</v>
      </c>
      <c r="AZ334">
        <v>215.8</v>
      </c>
      <c r="BA334">
        <v>48.4</v>
      </c>
      <c r="BB334">
        <v>264.2</v>
      </c>
      <c r="BC334">
        <v>26631459.199999999</v>
      </c>
      <c r="BD334">
        <v>1118.8</v>
      </c>
      <c r="BE334">
        <v>145.5</v>
      </c>
      <c r="BF334">
        <v>2617725.2999999998</v>
      </c>
      <c r="BG334">
        <v>119694.5</v>
      </c>
      <c r="BH334">
        <v>12.2</v>
      </c>
      <c r="BI334">
        <v>26704521.300000001</v>
      </c>
      <c r="BJ334">
        <v>6187944.7999999998</v>
      </c>
      <c r="BK334">
        <v>32892466.100000001</v>
      </c>
      <c r="BL334">
        <v>0</v>
      </c>
      <c r="BM334">
        <v>8.92</v>
      </c>
      <c r="BN334">
        <v>13.78</v>
      </c>
      <c r="BO334">
        <v>0</v>
      </c>
      <c r="BP334">
        <v>22.71</v>
      </c>
      <c r="BQ334">
        <v>10.119999999999999</v>
      </c>
      <c r="BR334">
        <v>16.03</v>
      </c>
      <c r="BS334">
        <v>0</v>
      </c>
      <c r="BT334">
        <v>26.15</v>
      </c>
      <c r="BU334">
        <v>747193860</v>
      </c>
      <c r="BV334">
        <v>642746560</v>
      </c>
      <c r="BW334">
        <v>45144290</v>
      </c>
      <c r="BX334">
        <v>938394.6</v>
      </c>
      <c r="BY334">
        <v>0</v>
      </c>
      <c r="BZ334">
        <v>0</v>
      </c>
      <c r="CA334">
        <v>6688204</v>
      </c>
      <c r="CB334">
        <v>0</v>
      </c>
      <c r="CC334">
        <v>0</v>
      </c>
      <c r="CD334">
        <v>23645244</v>
      </c>
      <c r="CE334">
        <v>48018624</v>
      </c>
      <c r="CF334">
        <v>0</v>
      </c>
      <c r="CG334">
        <v>3062304</v>
      </c>
      <c r="CH334">
        <v>0</v>
      </c>
      <c r="CI334">
        <v>565169.4</v>
      </c>
      <c r="CJ334">
        <v>0</v>
      </c>
      <c r="CK334">
        <v>25100.2</v>
      </c>
      <c r="CL334">
        <v>5226.6000000000004</v>
      </c>
      <c r="CM334">
        <v>0</v>
      </c>
      <c r="CN334">
        <v>182342290</v>
      </c>
      <c r="CO334">
        <v>436759040</v>
      </c>
      <c r="CP334">
        <v>0</v>
      </c>
      <c r="CQ334">
        <v>26425.1</v>
      </c>
      <c r="CR334">
        <v>260.5</v>
      </c>
      <c r="CS334">
        <v>0</v>
      </c>
      <c r="CT334">
        <v>9908.6</v>
      </c>
      <c r="CU334">
        <v>0</v>
      </c>
      <c r="CV334">
        <v>0</v>
      </c>
      <c r="CW334">
        <v>18857.5</v>
      </c>
      <c r="CX334">
        <v>37322.300000000003</v>
      </c>
      <c r="CY334">
        <v>0</v>
      </c>
      <c r="CZ334">
        <v>27789.200000000001</v>
      </c>
      <c r="DA334">
        <v>0</v>
      </c>
      <c r="DB334">
        <v>728.8</v>
      </c>
      <c r="DC334">
        <v>0</v>
      </c>
      <c r="DD334">
        <v>1528.5</v>
      </c>
      <c r="DE334">
        <v>5</v>
      </c>
      <c r="DF334">
        <v>0</v>
      </c>
      <c r="DG334">
        <v>108302.3</v>
      </c>
      <c r="DH334">
        <v>0</v>
      </c>
      <c r="DI334">
        <v>155640.6</v>
      </c>
      <c r="DJ334">
        <v>110532.1</v>
      </c>
      <c r="DK334">
        <v>50</v>
      </c>
      <c r="DL334">
        <v>0</v>
      </c>
      <c r="DM334">
        <v>0</v>
      </c>
      <c r="DN334">
        <v>0.03</v>
      </c>
      <c r="DO334">
        <v>0</v>
      </c>
      <c r="DP334">
        <v>0</v>
      </c>
      <c r="DQ334">
        <v>0</v>
      </c>
    </row>
    <row r="335" spans="1:121" hidden="1">
      <c r="A335" t="s">
        <v>578</v>
      </c>
      <c r="B335">
        <v>2024</v>
      </c>
      <c r="C335">
        <v>34426984</v>
      </c>
      <c r="D335">
        <v>0</v>
      </c>
      <c r="E335">
        <v>0</v>
      </c>
      <c r="F335">
        <v>611062.6</v>
      </c>
      <c r="G335">
        <v>35038048.399999999</v>
      </c>
      <c r="H335">
        <v>33189040.199999999</v>
      </c>
      <c r="I335">
        <v>28816488.399999999</v>
      </c>
      <c r="J335" s="156">
        <v>18161794</v>
      </c>
      <c r="K335" s="168">
        <v>16343501</v>
      </c>
      <c r="L335">
        <v>3.5999999999999997E-2</v>
      </c>
      <c r="M335">
        <v>5.3999999999999999E-2</v>
      </c>
      <c r="N335">
        <v>0.14349999999999999</v>
      </c>
      <c r="O335">
        <v>55282.239999999998</v>
      </c>
      <c r="P335">
        <v>6472.4</v>
      </c>
      <c r="Q335">
        <v>0.23</v>
      </c>
      <c r="R335">
        <v>0.34</v>
      </c>
      <c r="S335">
        <v>622.1</v>
      </c>
      <c r="T335">
        <v>61.7</v>
      </c>
      <c r="U335">
        <v>8.8800000000000008</v>
      </c>
      <c r="V335">
        <v>28.3</v>
      </c>
      <c r="W335">
        <v>1671.9</v>
      </c>
      <c r="X335">
        <v>0.3</v>
      </c>
      <c r="Y335">
        <v>626.4</v>
      </c>
      <c r="Z335">
        <v>78.2</v>
      </c>
      <c r="AA335">
        <v>704.6</v>
      </c>
      <c r="AB335">
        <v>574</v>
      </c>
      <c r="AC335">
        <v>57.9</v>
      </c>
      <c r="AD335">
        <v>8.35</v>
      </c>
      <c r="AE335">
        <v>25.2</v>
      </c>
      <c r="AF335">
        <v>1510.8</v>
      </c>
      <c r="AG335">
        <v>0.28000000000000003</v>
      </c>
      <c r="AH335">
        <v>578</v>
      </c>
      <c r="AI335">
        <v>70.3</v>
      </c>
      <c r="AJ335">
        <v>648.29999999999995</v>
      </c>
      <c r="AK335">
        <v>296.7</v>
      </c>
      <c r="AL335">
        <v>8.6999999999999993</v>
      </c>
      <c r="AM335">
        <v>1.04</v>
      </c>
      <c r="AN335">
        <v>32.299999999999997</v>
      </c>
      <c r="AO335">
        <v>1453.4</v>
      </c>
      <c r="AP335">
        <v>0.13</v>
      </c>
      <c r="AQ335">
        <v>297.3</v>
      </c>
      <c r="AR335">
        <v>75.599999999999994</v>
      </c>
      <c r="AS335">
        <v>372.9</v>
      </c>
      <c r="AT335">
        <v>727.9</v>
      </c>
      <c r="AU335">
        <v>59.8</v>
      </c>
      <c r="AV335">
        <v>8.51</v>
      </c>
      <c r="AW335">
        <v>44.9</v>
      </c>
      <c r="AX335">
        <v>2321</v>
      </c>
      <c r="AY335">
        <v>0.37</v>
      </c>
      <c r="AZ335">
        <v>732</v>
      </c>
      <c r="BA335">
        <v>114.2</v>
      </c>
      <c r="BB335">
        <v>846.2</v>
      </c>
      <c r="BC335">
        <v>20525646.5</v>
      </c>
      <c r="BD335">
        <v>2035.2</v>
      </c>
      <c r="BE335">
        <v>293.10000000000002</v>
      </c>
      <c r="BF335">
        <v>932025.5</v>
      </c>
      <c r="BG335">
        <v>55148.4</v>
      </c>
      <c r="BH335">
        <v>10</v>
      </c>
      <c r="BI335">
        <v>20666316.699999999</v>
      </c>
      <c r="BJ335">
        <v>2578174.6</v>
      </c>
      <c r="BK335">
        <v>23244491.399999999</v>
      </c>
      <c r="BL335">
        <v>0</v>
      </c>
      <c r="BM335">
        <v>28.47</v>
      </c>
      <c r="BN335">
        <v>9.52</v>
      </c>
      <c r="BO335">
        <v>0</v>
      </c>
      <c r="BP335">
        <v>38</v>
      </c>
      <c r="BQ335">
        <v>30.11</v>
      </c>
      <c r="BR335">
        <v>10.26</v>
      </c>
      <c r="BS335">
        <v>0</v>
      </c>
      <c r="BT335">
        <v>40.369999999999997</v>
      </c>
      <c r="BU335">
        <v>33214444</v>
      </c>
      <c r="BV335">
        <v>6221560</v>
      </c>
      <c r="BW335">
        <v>0</v>
      </c>
      <c r="BX335">
        <v>54711.5</v>
      </c>
      <c r="BY335">
        <v>0</v>
      </c>
      <c r="BZ335">
        <v>0</v>
      </c>
      <c r="CA335">
        <v>16646088</v>
      </c>
      <c r="CB335">
        <v>0</v>
      </c>
      <c r="CC335">
        <v>0</v>
      </c>
      <c r="CD335">
        <v>767344</v>
      </c>
      <c r="CE335">
        <v>8819912</v>
      </c>
      <c r="CF335">
        <v>0</v>
      </c>
      <c r="CG335">
        <v>13951.9</v>
      </c>
      <c r="CH335">
        <v>603193.4</v>
      </c>
      <c r="CI335">
        <v>853725.5</v>
      </c>
      <c r="CJ335">
        <v>0</v>
      </c>
      <c r="CK335">
        <v>1301.7</v>
      </c>
      <c r="CL335">
        <v>0</v>
      </c>
      <c r="CM335">
        <v>0</v>
      </c>
      <c r="CN335">
        <v>4705212</v>
      </c>
      <c r="CO335">
        <v>749004</v>
      </c>
      <c r="CP335">
        <v>0</v>
      </c>
      <c r="CQ335">
        <v>0</v>
      </c>
      <c r="CR335">
        <v>10.6</v>
      </c>
      <c r="CS335">
        <v>0</v>
      </c>
      <c r="CT335">
        <v>2781</v>
      </c>
      <c r="CU335">
        <v>0</v>
      </c>
      <c r="CV335">
        <v>0</v>
      </c>
      <c r="CW335">
        <v>482.1</v>
      </c>
      <c r="CX335">
        <v>1838.4</v>
      </c>
      <c r="CY335">
        <v>0</v>
      </c>
      <c r="CZ335">
        <v>533.1</v>
      </c>
      <c r="DA335">
        <v>81</v>
      </c>
      <c r="DB335">
        <v>270.2</v>
      </c>
      <c r="DC335">
        <v>0</v>
      </c>
      <c r="DD335">
        <v>275.10000000000002</v>
      </c>
      <c r="DE335">
        <v>0</v>
      </c>
      <c r="DF335">
        <v>0</v>
      </c>
      <c r="DG335">
        <v>1812.7</v>
      </c>
      <c r="DH335">
        <v>0</v>
      </c>
      <c r="DI335">
        <v>389.7</v>
      </c>
      <c r="DJ335">
        <v>0</v>
      </c>
      <c r="DK335">
        <v>0</v>
      </c>
      <c r="DL335">
        <v>0</v>
      </c>
      <c r="DM335">
        <v>0</v>
      </c>
      <c r="DN335">
        <v>0</v>
      </c>
      <c r="DO335">
        <v>0</v>
      </c>
      <c r="DP335">
        <v>0</v>
      </c>
      <c r="DQ335">
        <v>0</v>
      </c>
    </row>
    <row r="336" spans="1:121" hidden="1">
      <c r="A336" t="s">
        <v>578</v>
      </c>
      <c r="B336">
        <v>2026</v>
      </c>
      <c r="C336">
        <v>35310600</v>
      </c>
      <c r="D336">
        <v>876570.6</v>
      </c>
      <c r="E336">
        <v>0</v>
      </c>
      <c r="F336">
        <v>750137.5</v>
      </c>
      <c r="G336">
        <v>36937308.399999999</v>
      </c>
      <c r="H336">
        <v>34040880.700000003</v>
      </c>
      <c r="I336">
        <v>27481623.199999999</v>
      </c>
      <c r="J336" s="156">
        <v>21734732</v>
      </c>
      <c r="K336" s="168">
        <v>19865612</v>
      </c>
      <c r="L336">
        <v>3.5999999999999997E-2</v>
      </c>
      <c r="M336">
        <v>5.3999999999999999E-2</v>
      </c>
      <c r="N336">
        <v>0.14349999999999999</v>
      </c>
      <c r="O336">
        <v>65906.8</v>
      </c>
      <c r="P336">
        <v>6641.3</v>
      </c>
      <c r="Q336">
        <v>0.33</v>
      </c>
      <c r="R336">
        <v>0.44</v>
      </c>
      <c r="S336">
        <v>544.79999999999995</v>
      </c>
      <c r="T336">
        <v>54.3</v>
      </c>
      <c r="U336">
        <v>7.83</v>
      </c>
      <c r="V336">
        <v>24.5</v>
      </c>
      <c r="W336">
        <v>1454.8</v>
      </c>
      <c r="X336">
        <v>0.27</v>
      </c>
      <c r="Y336">
        <v>548.6</v>
      </c>
      <c r="Z336">
        <v>67.900000000000006</v>
      </c>
      <c r="AA336">
        <v>616.5</v>
      </c>
      <c r="AB336">
        <v>490.6</v>
      </c>
      <c r="AC336">
        <v>49.6</v>
      </c>
      <c r="AD336">
        <v>7.15</v>
      </c>
      <c r="AE336">
        <v>21.5</v>
      </c>
      <c r="AF336">
        <v>1288</v>
      </c>
      <c r="AG336">
        <v>0.24</v>
      </c>
      <c r="AH336">
        <v>494.1</v>
      </c>
      <c r="AI336">
        <v>59.9</v>
      </c>
      <c r="AJ336">
        <v>554</v>
      </c>
      <c r="AK336">
        <v>217.8</v>
      </c>
      <c r="AL336">
        <v>7.8</v>
      </c>
      <c r="AM336">
        <v>0.98</v>
      </c>
      <c r="AN336">
        <v>22.4</v>
      </c>
      <c r="AO336">
        <v>1022</v>
      </c>
      <c r="AP336">
        <v>0.1</v>
      </c>
      <c r="AQ336">
        <v>218.3</v>
      </c>
      <c r="AR336">
        <v>52.9</v>
      </c>
      <c r="AS336">
        <v>271.2</v>
      </c>
      <c r="AT336">
        <v>647.70000000000005</v>
      </c>
      <c r="AU336">
        <v>50.1</v>
      </c>
      <c r="AV336">
        <v>7.09</v>
      </c>
      <c r="AW336">
        <v>42.9</v>
      </c>
      <c r="AX336">
        <v>2167.6</v>
      </c>
      <c r="AY336">
        <v>0.33</v>
      </c>
      <c r="AZ336">
        <v>651.20000000000005</v>
      </c>
      <c r="BA336">
        <v>107.6</v>
      </c>
      <c r="BB336">
        <v>758.7</v>
      </c>
      <c r="BC336">
        <v>18967878.699999999</v>
      </c>
      <c r="BD336">
        <v>1891.3</v>
      </c>
      <c r="BE336">
        <v>272.5</v>
      </c>
      <c r="BF336">
        <v>851808.9</v>
      </c>
      <c r="BG336">
        <v>50630.8</v>
      </c>
      <c r="BH336">
        <v>9.1999999999999993</v>
      </c>
      <c r="BI336">
        <v>19098629.399999999</v>
      </c>
      <c r="BJ336">
        <v>2363128.2999999998</v>
      </c>
      <c r="BK336">
        <v>21461757.699999999</v>
      </c>
      <c r="BL336">
        <v>0</v>
      </c>
      <c r="BM336">
        <v>26.37</v>
      </c>
      <c r="BN336">
        <v>11</v>
      </c>
      <c r="BO336">
        <v>0</v>
      </c>
      <c r="BP336">
        <v>37.369999999999997</v>
      </c>
      <c r="BQ336">
        <v>28.14</v>
      </c>
      <c r="BR336">
        <v>12.13</v>
      </c>
      <c r="BS336">
        <v>0</v>
      </c>
      <c r="BT336">
        <v>40.26</v>
      </c>
      <c r="BU336">
        <v>35068204</v>
      </c>
      <c r="BV336">
        <v>9455685</v>
      </c>
      <c r="BW336">
        <v>750455</v>
      </c>
      <c r="BX336">
        <v>52204.2</v>
      </c>
      <c r="BY336">
        <v>0</v>
      </c>
      <c r="BZ336">
        <v>0</v>
      </c>
      <c r="CA336">
        <v>15496477</v>
      </c>
      <c r="CB336">
        <v>0</v>
      </c>
      <c r="CC336">
        <v>0</v>
      </c>
      <c r="CD336">
        <v>891356.5</v>
      </c>
      <c r="CE336">
        <v>7856121</v>
      </c>
      <c r="CF336">
        <v>0</v>
      </c>
      <c r="CG336">
        <v>6218.9</v>
      </c>
      <c r="CH336">
        <v>603193.4</v>
      </c>
      <c r="CI336">
        <v>846913.7</v>
      </c>
      <c r="CJ336">
        <v>0</v>
      </c>
      <c r="CK336">
        <v>935.3</v>
      </c>
      <c r="CL336">
        <v>0</v>
      </c>
      <c r="CM336">
        <v>0</v>
      </c>
      <c r="CN336">
        <v>7819364</v>
      </c>
      <c r="CO336">
        <v>744964.8</v>
      </c>
      <c r="CP336">
        <v>0</v>
      </c>
      <c r="CQ336">
        <v>585.6</v>
      </c>
      <c r="CR336">
        <v>10.6</v>
      </c>
      <c r="CS336">
        <v>0</v>
      </c>
      <c r="CT336">
        <v>2781</v>
      </c>
      <c r="CU336">
        <v>0</v>
      </c>
      <c r="CV336">
        <v>0</v>
      </c>
      <c r="CW336">
        <v>563.79999999999995</v>
      </c>
      <c r="CX336">
        <v>1838.4</v>
      </c>
      <c r="CY336">
        <v>0</v>
      </c>
      <c r="CZ336">
        <v>533.1</v>
      </c>
      <c r="DA336">
        <v>81</v>
      </c>
      <c r="DB336">
        <v>270.2</v>
      </c>
      <c r="DC336">
        <v>0</v>
      </c>
      <c r="DD336">
        <v>275.10000000000002</v>
      </c>
      <c r="DE336">
        <v>0</v>
      </c>
      <c r="DF336">
        <v>0</v>
      </c>
      <c r="DG336">
        <v>2928.3</v>
      </c>
      <c r="DH336">
        <v>0</v>
      </c>
      <c r="DI336">
        <v>389.7</v>
      </c>
      <c r="DJ336">
        <v>2342.4</v>
      </c>
      <c r="DK336">
        <v>0</v>
      </c>
      <c r="DL336">
        <v>0</v>
      </c>
      <c r="DM336">
        <v>0</v>
      </c>
      <c r="DN336">
        <v>0</v>
      </c>
      <c r="DO336">
        <v>0</v>
      </c>
      <c r="DP336">
        <v>0</v>
      </c>
      <c r="DQ336">
        <v>0</v>
      </c>
    </row>
    <row r="337" spans="1:121" hidden="1">
      <c r="A337" t="s">
        <v>578</v>
      </c>
      <c r="B337">
        <v>2028</v>
      </c>
      <c r="C337">
        <v>36350576</v>
      </c>
      <c r="D337">
        <v>978603.2</v>
      </c>
      <c r="E337">
        <v>0</v>
      </c>
      <c r="F337">
        <v>1058476</v>
      </c>
      <c r="G337">
        <v>38387653.299999997</v>
      </c>
      <c r="H337">
        <v>35043462.200000003</v>
      </c>
      <c r="I337">
        <v>28550103.899999999</v>
      </c>
      <c r="J337" s="156">
        <v>32970938</v>
      </c>
      <c r="K337" s="168">
        <v>25798132</v>
      </c>
      <c r="L337">
        <v>3.5999999999999997E-2</v>
      </c>
      <c r="M337">
        <v>5.3999999999999999E-2</v>
      </c>
      <c r="N337">
        <v>0.14349999999999999</v>
      </c>
      <c r="O337">
        <v>60798.37</v>
      </c>
      <c r="P337">
        <v>6885.8</v>
      </c>
      <c r="Q337">
        <v>0.42</v>
      </c>
      <c r="R337">
        <v>0.62</v>
      </c>
      <c r="S337">
        <v>487.7</v>
      </c>
      <c r="T337">
        <v>49.3</v>
      </c>
      <c r="U337">
        <v>7.1</v>
      </c>
      <c r="V337">
        <v>21.3</v>
      </c>
      <c r="W337">
        <v>1281.4000000000001</v>
      </c>
      <c r="X337">
        <v>0.24</v>
      </c>
      <c r="Y337">
        <v>491.1</v>
      </c>
      <c r="Z337">
        <v>59.6</v>
      </c>
      <c r="AA337">
        <v>550.6</v>
      </c>
      <c r="AB337">
        <v>334</v>
      </c>
      <c r="AC337">
        <v>34.1</v>
      </c>
      <c r="AD337">
        <v>4.92</v>
      </c>
      <c r="AE337">
        <v>14.4</v>
      </c>
      <c r="AF337">
        <v>867.4</v>
      </c>
      <c r="AG337">
        <v>0.16</v>
      </c>
      <c r="AH337">
        <v>336.4</v>
      </c>
      <c r="AI337">
        <v>40.299999999999997</v>
      </c>
      <c r="AJ337">
        <v>376.7</v>
      </c>
      <c r="AK337">
        <v>153.5</v>
      </c>
      <c r="AL337">
        <v>6.7</v>
      </c>
      <c r="AM337">
        <v>0.88</v>
      </c>
      <c r="AN337">
        <v>14.7</v>
      </c>
      <c r="AO337">
        <v>682.3</v>
      </c>
      <c r="AP337">
        <v>7.0000000000000007E-2</v>
      </c>
      <c r="AQ337">
        <v>153.9</v>
      </c>
      <c r="AR337">
        <v>35.1</v>
      </c>
      <c r="AS337">
        <v>189</v>
      </c>
      <c r="AT337">
        <v>579.5</v>
      </c>
      <c r="AU337">
        <v>45.5</v>
      </c>
      <c r="AV337">
        <v>6.44</v>
      </c>
      <c r="AW337">
        <v>38</v>
      </c>
      <c r="AX337">
        <v>1918.3</v>
      </c>
      <c r="AY337">
        <v>0.3</v>
      </c>
      <c r="AZ337">
        <v>582.6</v>
      </c>
      <c r="BA337">
        <v>95.2</v>
      </c>
      <c r="BB337">
        <v>677.9</v>
      </c>
      <c r="BC337">
        <v>15080471.1</v>
      </c>
      <c r="BD337">
        <v>1523.8</v>
      </c>
      <c r="BE337">
        <v>219.8</v>
      </c>
      <c r="BF337">
        <v>659145.5</v>
      </c>
      <c r="BG337">
        <v>39617.9</v>
      </c>
      <c r="BH337">
        <v>7.4</v>
      </c>
      <c r="BI337">
        <v>15185873.4</v>
      </c>
      <c r="BJ337">
        <v>1841766.3999999999</v>
      </c>
      <c r="BK337">
        <v>17027639.800000001</v>
      </c>
      <c r="BL337">
        <v>0</v>
      </c>
      <c r="BM337">
        <v>22.27</v>
      </c>
      <c r="BN337">
        <v>10.11</v>
      </c>
      <c r="BO337">
        <v>0</v>
      </c>
      <c r="BP337">
        <v>32.39</v>
      </c>
      <c r="BQ337">
        <v>23.84</v>
      </c>
      <c r="BR337">
        <v>11.16</v>
      </c>
      <c r="BS337">
        <v>0</v>
      </c>
      <c r="BT337">
        <v>34.99</v>
      </c>
      <c r="BU337">
        <v>31200794</v>
      </c>
      <c r="BV337">
        <v>9837549</v>
      </c>
      <c r="BW337">
        <v>837489.9</v>
      </c>
      <c r="BX337">
        <v>47611.199999999997</v>
      </c>
      <c r="BY337">
        <v>0</v>
      </c>
      <c r="BZ337">
        <v>0</v>
      </c>
      <c r="CA337">
        <v>12543960</v>
      </c>
      <c r="CB337">
        <v>0</v>
      </c>
      <c r="CC337">
        <v>0</v>
      </c>
      <c r="CD337">
        <v>1047066.9</v>
      </c>
      <c r="CE337">
        <v>5703737.5</v>
      </c>
      <c r="CF337">
        <v>0</v>
      </c>
      <c r="CG337">
        <v>2482.9</v>
      </c>
      <c r="CH337">
        <v>1400229.1</v>
      </c>
      <c r="CI337">
        <v>827371.4</v>
      </c>
      <c r="CJ337">
        <v>0</v>
      </c>
      <c r="CK337">
        <v>361.9</v>
      </c>
      <c r="CL337">
        <v>0</v>
      </c>
      <c r="CM337">
        <v>0</v>
      </c>
      <c r="CN337">
        <v>8049535</v>
      </c>
      <c r="CO337">
        <v>740947.2</v>
      </c>
      <c r="CP337">
        <v>0</v>
      </c>
      <c r="CQ337">
        <v>658.1</v>
      </c>
      <c r="CR337">
        <v>10.6</v>
      </c>
      <c r="CS337">
        <v>0</v>
      </c>
      <c r="CT337">
        <v>2781</v>
      </c>
      <c r="CU337">
        <v>0</v>
      </c>
      <c r="CV337">
        <v>0</v>
      </c>
      <c r="CW337">
        <v>665.9</v>
      </c>
      <c r="CX337">
        <v>1838.4</v>
      </c>
      <c r="CY337">
        <v>0</v>
      </c>
      <c r="CZ337">
        <v>533.1</v>
      </c>
      <c r="DA337">
        <v>188</v>
      </c>
      <c r="DB337">
        <v>270.2</v>
      </c>
      <c r="DC337">
        <v>0</v>
      </c>
      <c r="DD337">
        <v>275.10000000000002</v>
      </c>
      <c r="DE337">
        <v>0</v>
      </c>
      <c r="DF337">
        <v>0</v>
      </c>
      <c r="DG337">
        <v>3045.1</v>
      </c>
      <c r="DH337">
        <v>0</v>
      </c>
      <c r="DI337">
        <v>389.7</v>
      </c>
      <c r="DJ337">
        <v>2632.2</v>
      </c>
      <c r="DK337">
        <v>0</v>
      </c>
      <c r="DL337">
        <v>0</v>
      </c>
      <c r="DM337">
        <v>0</v>
      </c>
      <c r="DN337">
        <v>0</v>
      </c>
      <c r="DO337">
        <v>0</v>
      </c>
      <c r="DP337">
        <v>0</v>
      </c>
      <c r="DQ337">
        <v>0</v>
      </c>
    </row>
    <row r="338" spans="1:121" hidden="1">
      <c r="A338" t="s">
        <v>578</v>
      </c>
      <c r="B338">
        <v>2030</v>
      </c>
      <c r="C338">
        <v>37547276</v>
      </c>
      <c r="D338">
        <v>1516275.5</v>
      </c>
      <c r="E338">
        <v>0</v>
      </c>
      <c r="F338">
        <v>1248872</v>
      </c>
      <c r="G338">
        <v>40312424.100000001</v>
      </c>
      <c r="H338">
        <v>36197140.799999997</v>
      </c>
      <c r="I338">
        <v>28972505</v>
      </c>
      <c r="J338" s="156">
        <v>39903410</v>
      </c>
      <c r="K338" s="168">
        <v>30938964</v>
      </c>
      <c r="L338">
        <v>3.5999999999999997E-2</v>
      </c>
      <c r="M338">
        <v>5.3999999999999999E-2</v>
      </c>
      <c r="N338">
        <v>0.14349999999999999</v>
      </c>
      <c r="O338">
        <v>64191.47</v>
      </c>
      <c r="P338">
        <v>7179.5</v>
      </c>
      <c r="Q338">
        <v>0.47</v>
      </c>
      <c r="R338">
        <v>0.7</v>
      </c>
      <c r="S338">
        <v>446.5</v>
      </c>
      <c r="T338">
        <v>45.9</v>
      </c>
      <c r="U338">
        <v>6.63</v>
      </c>
      <c r="V338">
        <v>18.8</v>
      </c>
      <c r="W338">
        <v>1148.2</v>
      </c>
      <c r="X338">
        <v>0.22</v>
      </c>
      <c r="Y338">
        <v>449.7</v>
      </c>
      <c r="Z338">
        <v>53.1</v>
      </c>
      <c r="AA338">
        <v>502.8</v>
      </c>
      <c r="AB338">
        <v>266.2</v>
      </c>
      <c r="AC338">
        <v>27.6</v>
      </c>
      <c r="AD338">
        <v>3.99</v>
      </c>
      <c r="AE338">
        <v>11</v>
      </c>
      <c r="AF338">
        <v>675.7</v>
      </c>
      <c r="AG338">
        <v>0.13</v>
      </c>
      <c r="AH338">
        <v>268.10000000000002</v>
      </c>
      <c r="AI338">
        <v>31.2</v>
      </c>
      <c r="AJ338">
        <v>299.3</v>
      </c>
      <c r="AK338">
        <v>126.7</v>
      </c>
      <c r="AL338">
        <v>4.3</v>
      </c>
      <c r="AM338">
        <v>0.54</v>
      </c>
      <c r="AN338">
        <v>13.3</v>
      </c>
      <c r="AO338">
        <v>601.5</v>
      </c>
      <c r="AP338">
        <v>0.06</v>
      </c>
      <c r="AQ338">
        <v>127</v>
      </c>
      <c r="AR338">
        <v>31.2</v>
      </c>
      <c r="AS338">
        <v>158.30000000000001</v>
      </c>
      <c r="AT338">
        <v>492.4</v>
      </c>
      <c r="AU338">
        <v>38.799999999999997</v>
      </c>
      <c r="AV338">
        <v>5.49</v>
      </c>
      <c r="AW338">
        <v>32.6</v>
      </c>
      <c r="AX338">
        <v>1632</v>
      </c>
      <c r="AY338">
        <v>0.26</v>
      </c>
      <c r="AZ338">
        <v>495</v>
      </c>
      <c r="BA338">
        <v>81.3</v>
      </c>
      <c r="BB338">
        <v>576.29999999999995</v>
      </c>
      <c r="BC338">
        <v>13855232.300000001</v>
      </c>
      <c r="BD338">
        <v>1424.5</v>
      </c>
      <c r="BE338">
        <v>205.7</v>
      </c>
      <c r="BF338">
        <v>583317.4</v>
      </c>
      <c r="BG338">
        <v>35623.5</v>
      </c>
      <c r="BH338">
        <v>6.8</v>
      </c>
      <c r="BI338">
        <v>13953834.300000001</v>
      </c>
      <c r="BJ338">
        <v>1646747.1</v>
      </c>
      <c r="BK338">
        <v>15600581.4</v>
      </c>
      <c r="BL338">
        <v>0</v>
      </c>
      <c r="BM338">
        <v>20.420000000000002</v>
      </c>
      <c r="BN338">
        <v>10.56</v>
      </c>
      <c r="BO338">
        <v>0</v>
      </c>
      <c r="BP338">
        <v>30.97</v>
      </c>
      <c r="BQ338">
        <v>22.07</v>
      </c>
      <c r="BR338">
        <v>11.82</v>
      </c>
      <c r="BS338">
        <v>0</v>
      </c>
      <c r="BT338">
        <v>33.89</v>
      </c>
      <c r="BU338">
        <v>31318628</v>
      </c>
      <c r="BV338">
        <v>11339919</v>
      </c>
      <c r="BW338">
        <v>1270251.6000000001</v>
      </c>
      <c r="BX338">
        <v>42137.3</v>
      </c>
      <c r="BY338">
        <v>0</v>
      </c>
      <c r="BZ338">
        <v>0</v>
      </c>
      <c r="CA338">
        <v>11774347</v>
      </c>
      <c r="CB338">
        <v>0</v>
      </c>
      <c r="CC338">
        <v>0</v>
      </c>
      <c r="CD338">
        <v>1269273.2</v>
      </c>
      <c r="CE338">
        <v>4675250.5</v>
      </c>
      <c r="CF338">
        <v>0</v>
      </c>
      <c r="CG338">
        <v>3141.1</v>
      </c>
      <c r="CH338">
        <v>1400229.1</v>
      </c>
      <c r="CI338">
        <v>813217.3</v>
      </c>
      <c r="CJ338">
        <v>0</v>
      </c>
      <c r="CK338">
        <v>132.19999999999999</v>
      </c>
      <c r="CL338">
        <v>0</v>
      </c>
      <c r="CM338">
        <v>0</v>
      </c>
      <c r="CN338">
        <v>9333694</v>
      </c>
      <c r="CO338">
        <v>736951.9</v>
      </c>
      <c r="CP338">
        <v>0</v>
      </c>
      <c r="CQ338">
        <v>977.8</v>
      </c>
      <c r="CR338">
        <v>10.6</v>
      </c>
      <c r="CS338">
        <v>0</v>
      </c>
      <c r="CT338">
        <v>2781</v>
      </c>
      <c r="CU338">
        <v>0</v>
      </c>
      <c r="CV338">
        <v>0</v>
      </c>
      <c r="CW338">
        <v>809.8</v>
      </c>
      <c r="CX338">
        <v>1838.4</v>
      </c>
      <c r="CY338">
        <v>0</v>
      </c>
      <c r="CZ338">
        <v>533.1</v>
      </c>
      <c r="DA338">
        <v>188</v>
      </c>
      <c r="DB338">
        <v>270.2</v>
      </c>
      <c r="DC338">
        <v>0</v>
      </c>
      <c r="DD338">
        <v>37.6</v>
      </c>
      <c r="DE338">
        <v>0</v>
      </c>
      <c r="DF338">
        <v>0</v>
      </c>
      <c r="DG338">
        <v>3516</v>
      </c>
      <c r="DH338">
        <v>0</v>
      </c>
      <c r="DI338">
        <v>389.7</v>
      </c>
      <c r="DJ338">
        <v>3911.2</v>
      </c>
      <c r="DK338">
        <v>0</v>
      </c>
      <c r="DL338">
        <v>0</v>
      </c>
      <c r="DM338">
        <v>0</v>
      </c>
      <c r="DN338">
        <v>0</v>
      </c>
      <c r="DO338">
        <v>0</v>
      </c>
      <c r="DP338">
        <v>0</v>
      </c>
      <c r="DQ338">
        <v>0</v>
      </c>
    </row>
    <row r="339" spans="1:121" hidden="1">
      <c r="A339" t="s">
        <v>578</v>
      </c>
      <c r="B339">
        <v>2035</v>
      </c>
      <c r="C339">
        <v>40980500</v>
      </c>
      <c r="D339">
        <v>3744099.5</v>
      </c>
      <c r="E339">
        <v>685662.7</v>
      </c>
      <c r="F339">
        <v>1358874.3</v>
      </c>
      <c r="G339">
        <v>46769137.700000003</v>
      </c>
      <c r="H339">
        <v>39506943.299999997</v>
      </c>
      <c r="I339">
        <v>26991337.100000001</v>
      </c>
      <c r="J339" s="156">
        <v>43131932</v>
      </c>
      <c r="K339" s="168">
        <v>34464788</v>
      </c>
      <c r="L339">
        <v>3.5900000000000001E-2</v>
      </c>
      <c r="M339">
        <v>5.3999999999999999E-2</v>
      </c>
      <c r="N339">
        <v>0.14349999999999999</v>
      </c>
      <c r="O339">
        <v>88446.29</v>
      </c>
      <c r="P339">
        <v>8020.9</v>
      </c>
      <c r="Q339">
        <v>0.68</v>
      </c>
      <c r="R339">
        <v>0.8</v>
      </c>
      <c r="S339">
        <v>285</v>
      </c>
      <c r="T339">
        <v>30</v>
      </c>
      <c r="U339">
        <v>4.33</v>
      </c>
      <c r="V339">
        <v>11.4</v>
      </c>
      <c r="W339">
        <v>712.2</v>
      </c>
      <c r="X339">
        <v>0.14000000000000001</v>
      </c>
      <c r="Y339">
        <v>287.10000000000002</v>
      </c>
      <c r="Z339">
        <v>32.700000000000003</v>
      </c>
      <c r="AA339">
        <v>319.8</v>
      </c>
      <c r="AB339">
        <v>188.7</v>
      </c>
      <c r="AC339">
        <v>20.100000000000001</v>
      </c>
      <c r="AD339">
        <v>2.92</v>
      </c>
      <c r="AE339">
        <v>7.3</v>
      </c>
      <c r="AF339">
        <v>461.8</v>
      </c>
      <c r="AG339">
        <v>0.09</v>
      </c>
      <c r="AH339">
        <v>190.1</v>
      </c>
      <c r="AI339">
        <v>21.1</v>
      </c>
      <c r="AJ339">
        <v>211.2</v>
      </c>
      <c r="AK339">
        <v>159.30000000000001</v>
      </c>
      <c r="AL339">
        <v>4.8</v>
      </c>
      <c r="AM339">
        <v>0.57999999999999996</v>
      </c>
      <c r="AN339">
        <v>17.3</v>
      </c>
      <c r="AO339">
        <v>776.4</v>
      </c>
      <c r="AP339">
        <v>7.0000000000000007E-2</v>
      </c>
      <c r="AQ339">
        <v>159.6</v>
      </c>
      <c r="AR339">
        <v>40.4</v>
      </c>
      <c r="AS339">
        <v>200</v>
      </c>
      <c r="AT339">
        <v>411.7</v>
      </c>
      <c r="AU339">
        <v>31.8</v>
      </c>
      <c r="AV339">
        <v>4.49</v>
      </c>
      <c r="AW339">
        <v>27.7</v>
      </c>
      <c r="AX339">
        <v>1388</v>
      </c>
      <c r="AY339">
        <v>0.21</v>
      </c>
      <c r="AZ339">
        <v>413.8</v>
      </c>
      <c r="BA339">
        <v>69.099999999999994</v>
      </c>
      <c r="BB339">
        <v>483</v>
      </c>
      <c r="BC339">
        <v>10737337.300000001</v>
      </c>
      <c r="BD339">
        <v>1129.0999999999999</v>
      </c>
      <c r="BE339">
        <v>163.30000000000001</v>
      </c>
      <c r="BF339">
        <v>429395</v>
      </c>
      <c r="BG339">
        <v>26812.6</v>
      </c>
      <c r="BH339">
        <v>5.3</v>
      </c>
      <c r="BI339">
        <v>10815556</v>
      </c>
      <c r="BJ339">
        <v>1229845.8999999999</v>
      </c>
      <c r="BK339">
        <v>12045401.9</v>
      </c>
      <c r="BL339">
        <v>0</v>
      </c>
      <c r="BM339">
        <v>16.760000000000002</v>
      </c>
      <c r="BN339">
        <v>13.78</v>
      </c>
      <c r="BO339">
        <v>0</v>
      </c>
      <c r="BP339">
        <v>30.54</v>
      </c>
      <c r="BQ339">
        <v>18.73</v>
      </c>
      <c r="BR339">
        <v>16.47</v>
      </c>
      <c r="BS339">
        <v>0</v>
      </c>
      <c r="BT339">
        <v>35.200000000000003</v>
      </c>
      <c r="BU339">
        <v>38055980</v>
      </c>
      <c r="BV339">
        <v>19777800</v>
      </c>
      <c r="BW339">
        <v>3181154.2</v>
      </c>
      <c r="BX339">
        <v>36005.4</v>
      </c>
      <c r="BY339">
        <v>0</v>
      </c>
      <c r="BZ339">
        <v>0</v>
      </c>
      <c r="CA339">
        <v>9362836</v>
      </c>
      <c r="CB339">
        <v>0</v>
      </c>
      <c r="CC339">
        <v>0</v>
      </c>
      <c r="CD339">
        <v>1514368.9</v>
      </c>
      <c r="CE339">
        <v>2945462</v>
      </c>
      <c r="CF339">
        <v>0</v>
      </c>
      <c r="CG339">
        <v>2764.9</v>
      </c>
      <c r="CH339">
        <v>1400048.6</v>
      </c>
      <c r="CI339">
        <v>790112</v>
      </c>
      <c r="CJ339">
        <v>0</v>
      </c>
      <c r="CK339">
        <v>154.9</v>
      </c>
      <c r="CL339">
        <v>559641.80000000005</v>
      </c>
      <c r="CM339">
        <v>0</v>
      </c>
      <c r="CN339">
        <v>17536596</v>
      </c>
      <c r="CO339">
        <v>726836.8</v>
      </c>
      <c r="CP339">
        <v>0</v>
      </c>
      <c r="CQ339">
        <v>1910.1</v>
      </c>
      <c r="CR339">
        <v>10.6</v>
      </c>
      <c r="CS339">
        <v>0</v>
      </c>
      <c r="CT339">
        <v>2323</v>
      </c>
      <c r="CU339">
        <v>0</v>
      </c>
      <c r="CV339">
        <v>0</v>
      </c>
      <c r="CW339">
        <v>986.5</v>
      </c>
      <c r="CX339">
        <v>1838.4</v>
      </c>
      <c r="CY339">
        <v>0</v>
      </c>
      <c r="CZ339">
        <v>533.1</v>
      </c>
      <c r="DA339">
        <v>188</v>
      </c>
      <c r="DB339">
        <v>270.2</v>
      </c>
      <c r="DC339">
        <v>0</v>
      </c>
      <c r="DD339">
        <v>37.6</v>
      </c>
      <c r="DE339">
        <v>316.39999999999998</v>
      </c>
      <c r="DF339">
        <v>0</v>
      </c>
      <c r="DG339">
        <v>6349.1</v>
      </c>
      <c r="DH339">
        <v>0</v>
      </c>
      <c r="DI339">
        <v>389.7</v>
      </c>
      <c r="DJ339">
        <v>9443.1</v>
      </c>
      <c r="DK339">
        <v>3164.4</v>
      </c>
      <c r="DL339">
        <v>0</v>
      </c>
      <c r="DM339">
        <v>0</v>
      </c>
      <c r="DN339">
        <v>0</v>
      </c>
      <c r="DO339">
        <v>0</v>
      </c>
      <c r="DP339">
        <v>0</v>
      </c>
      <c r="DQ339">
        <v>0</v>
      </c>
    </row>
    <row r="340" spans="1:121" hidden="1">
      <c r="A340" t="s">
        <v>578</v>
      </c>
      <c r="B340">
        <v>2040</v>
      </c>
      <c r="C340">
        <v>45299668</v>
      </c>
      <c r="D340">
        <v>3924055.2</v>
      </c>
      <c r="E340">
        <v>1824464.2</v>
      </c>
      <c r="F340">
        <v>1382481.9</v>
      </c>
      <c r="G340">
        <v>52430669</v>
      </c>
      <c r="H340">
        <v>43670832</v>
      </c>
      <c r="I340">
        <v>29702442</v>
      </c>
      <c r="J340" s="156">
        <v>45459044</v>
      </c>
      <c r="K340" s="168">
        <v>33629840</v>
      </c>
      <c r="L340">
        <v>3.5900000000000001E-2</v>
      </c>
      <c r="M340">
        <v>5.3999999999999999E-2</v>
      </c>
      <c r="N340">
        <v>0.14349999999999999</v>
      </c>
      <c r="O340">
        <v>86967.37</v>
      </c>
      <c r="P340">
        <v>8962.5</v>
      </c>
      <c r="Q340">
        <v>0.73</v>
      </c>
      <c r="R340">
        <v>0.84</v>
      </c>
      <c r="S340">
        <v>236.1</v>
      </c>
      <c r="T340">
        <v>24.9</v>
      </c>
      <c r="U340">
        <v>3.61</v>
      </c>
      <c r="V340">
        <v>9.3000000000000007</v>
      </c>
      <c r="W340">
        <v>586</v>
      </c>
      <c r="X340">
        <v>0.12</v>
      </c>
      <c r="Y340">
        <v>237.9</v>
      </c>
      <c r="Z340">
        <v>26.8</v>
      </c>
      <c r="AA340">
        <v>264.7</v>
      </c>
      <c r="AB340">
        <v>148.5</v>
      </c>
      <c r="AC340">
        <v>15.9</v>
      </c>
      <c r="AD340">
        <v>2.2999999999999998</v>
      </c>
      <c r="AE340">
        <v>5.7</v>
      </c>
      <c r="AF340">
        <v>362.8</v>
      </c>
      <c r="AG340">
        <v>7.0000000000000007E-2</v>
      </c>
      <c r="AH340">
        <v>149.6</v>
      </c>
      <c r="AI340">
        <v>16.600000000000001</v>
      </c>
      <c r="AJ340">
        <v>166.1</v>
      </c>
      <c r="AK340">
        <v>193.9</v>
      </c>
      <c r="AL340">
        <v>6.7</v>
      </c>
      <c r="AM340">
        <v>0.83</v>
      </c>
      <c r="AN340">
        <v>20.3</v>
      </c>
      <c r="AO340">
        <v>918.9</v>
      </c>
      <c r="AP340">
        <v>0.09</v>
      </c>
      <c r="AQ340">
        <v>194.3</v>
      </c>
      <c r="AR340">
        <v>47.7</v>
      </c>
      <c r="AS340">
        <v>242</v>
      </c>
      <c r="AT340">
        <v>391</v>
      </c>
      <c r="AU340">
        <v>31</v>
      </c>
      <c r="AV340">
        <v>4.4000000000000004</v>
      </c>
      <c r="AW340">
        <v>25.3</v>
      </c>
      <c r="AX340">
        <v>1289.8</v>
      </c>
      <c r="AY340">
        <v>0.2</v>
      </c>
      <c r="AZ340">
        <v>393.2</v>
      </c>
      <c r="BA340">
        <v>63.8</v>
      </c>
      <c r="BB340">
        <v>457</v>
      </c>
      <c r="BC340">
        <v>9465378.5999999996</v>
      </c>
      <c r="BD340">
        <v>1000.6</v>
      </c>
      <c r="BE340">
        <v>144.69999999999999</v>
      </c>
      <c r="BF340">
        <v>373740.7</v>
      </c>
      <c r="BG340">
        <v>23469</v>
      </c>
      <c r="BH340">
        <v>4.5999999999999996</v>
      </c>
      <c r="BI340">
        <v>9534711.9000000004</v>
      </c>
      <c r="BJ340">
        <v>1074383.8</v>
      </c>
      <c r="BK340">
        <v>10609095.699999999</v>
      </c>
      <c r="BL340">
        <v>0</v>
      </c>
      <c r="BM340">
        <v>14.43</v>
      </c>
      <c r="BN340">
        <v>13.41</v>
      </c>
      <c r="BO340">
        <v>0</v>
      </c>
      <c r="BP340">
        <v>27.84</v>
      </c>
      <c r="BQ340">
        <v>16.29</v>
      </c>
      <c r="BR340">
        <v>16.350000000000001</v>
      </c>
      <c r="BS340">
        <v>0</v>
      </c>
      <c r="BT340">
        <v>32.64</v>
      </c>
      <c r="BU340">
        <v>40544456</v>
      </c>
      <c r="BV340">
        <v>22728226</v>
      </c>
      <c r="BW340">
        <v>3353675.5</v>
      </c>
      <c r="BX340">
        <v>32101.200000000001</v>
      </c>
      <c r="BY340">
        <v>0</v>
      </c>
      <c r="BZ340">
        <v>0</v>
      </c>
      <c r="CA340">
        <v>8319971</v>
      </c>
      <c r="CB340">
        <v>0</v>
      </c>
      <c r="CC340">
        <v>0</v>
      </c>
      <c r="CD340">
        <v>1504774.6</v>
      </c>
      <c r="CE340">
        <v>2525806.5</v>
      </c>
      <c r="CF340">
        <v>0</v>
      </c>
      <c r="CG340">
        <v>1952</v>
      </c>
      <c r="CH340">
        <v>1397188.6</v>
      </c>
      <c r="CI340">
        <v>724579.1</v>
      </c>
      <c r="CJ340">
        <v>0</v>
      </c>
      <c r="CK340">
        <v>104.1</v>
      </c>
      <c r="CL340">
        <v>1460848.6</v>
      </c>
      <c r="CM340">
        <v>0</v>
      </c>
      <c r="CN340">
        <v>20835488</v>
      </c>
      <c r="CO340">
        <v>387965.2</v>
      </c>
      <c r="CP340">
        <v>0</v>
      </c>
      <c r="CQ340">
        <v>2141.8000000000002</v>
      </c>
      <c r="CR340">
        <v>10.6</v>
      </c>
      <c r="CS340">
        <v>0</v>
      </c>
      <c r="CT340">
        <v>2323</v>
      </c>
      <c r="CU340">
        <v>0</v>
      </c>
      <c r="CV340">
        <v>0</v>
      </c>
      <c r="CW340">
        <v>1020.2</v>
      </c>
      <c r="CX340">
        <v>1838.4</v>
      </c>
      <c r="CY340">
        <v>0</v>
      </c>
      <c r="CZ340">
        <v>533.1</v>
      </c>
      <c r="DA340">
        <v>188</v>
      </c>
      <c r="DB340">
        <v>270.2</v>
      </c>
      <c r="DC340">
        <v>0</v>
      </c>
      <c r="DD340">
        <v>23.6</v>
      </c>
      <c r="DE340">
        <v>906.6</v>
      </c>
      <c r="DF340">
        <v>0</v>
      </c>
      <c r="DG340">
        <v>7630.5</v>
      </c>
      <c r="DH340">
        <v>0</v>
      </c>
      <c r="DI340">
        <v>165.8</v>
      </c>
      <c r="DJ340">
        <v>9988.4</v>
      </c>
      <c r="DK340">
        <v>9066</v>
      </c>
      <c r="DL340">
        <v>0</v>
      </c>
      <c r="DM340">
        <v>0</v>
      </c>
      <c r="DN340">
        <v>0</v>
      </c>
      <c r="DO340">
        <v>0</v>
      </c>
      <c r="DP340">
        <v>0</v>
      </c>
      <c r="DQ340">
        <v>0</v>
      </c>
    </row>
    <row r="341" spans="1:121" hidden="1">
      <c r="A341" t="s">
        <v>578</v>
      </c>
      <c r="B341">
        <v>2045</v>
      </c>
      <c r="C341">
        <v>49615820</v>
      </c>
      <c r="D341">
        <v>4903163.5</v>
      </c>
      <c r="E341">
        <v>2056336.4</v>
      </c>
      <c r="F341">
        <v>1396991.1</v>
      </c>
      <c r="G341">
        <v>57972311.799999997</v>
      </c>
      <c r="H341">
        <v>47831791.299999997</v>
      </c>
      <c r="I341">
        <v>32686985.300000001</v>
      </c>
      <c r="J341" s="156">
        <v>48363610</v>
      </c>
      <c r="K341" s="168">
        <v>31941316</v>
      </c>
      <c r="L341">
        <v>3.5900000000000001E-2</v>
      </c>
      <c r="M341">
        <v>5.3999999999999999E-2</v>
      </c>
      <c r="N341">
        <v>0.14349999999999999</v>
      </c>
      <c r="O341">
        <v>91872.38</v>
      </c>
      <c r="P341">
        <v>9845.6</v>
      </c>
      <c r="Q341">
        <v>0.79</v>
      </c>
      <c r="R341">
        <v>0.89</v>
      </c>
      <c r="S341">
        <v>184.2</v>
      </c>
      <c r="T341">
        <v>19.600000000000001</v>
      </c>
      <c r="U341">
        <v>2.84</v>
      </c>
      <c r="V341">
        <v>7.2</v>
      </c>
      <c r="W341">
        <v>453.1</v>
      </c>
      <c r="X341">
        <v>0.09</v>
      </c>
      <c r="Y341">
        <v>185.6</v>
      </c>
      <c r="Z341">
        <v>20.7</v>
      </c>
      <c r="AA341">
        <v>206.3</v>
      </c>
      <c r="AB341">
        <v>106.7</v>
      </c>
      <c r="AC341">
        <v>11.5</v>
      </c>
      <c r="AD341">
        <v>1.66</v>
      </c>
      <c r="AE341">
        <v>4.0999999999999996</v>
      </c>
      <c r="AF341">
        <v>259.10000000000002</v>
      </c>
      <c r="AG341">
        <v>0.05</v>
      </c>
      <c r="AH341">
        <v>107.5</v>
      </c>
      <c r="AI341">
        <v>11.8</v>
      </c>
      <c r="AJ341">
        <v>119.3</v>
      </c>
      <c r="AK341">
        <v>190.7</v>
      </c>
      <c r="AL341">
        <v>7.2</v>
      </c>
      <c r="AM341">
        <v>0.91</v>
      </c>
      <c r="AN341">
        <v>19.399999999999999</v>
      </c>
      <c r="AO341">
        <v>884.5</v>
      </c>
      <c r="AP341">
        <v>0.09</v>
      </c>
      <c r="AQ341">
        <v>191.2</v>
      </c>
      <c r="AR341">
        <v>45.8</v>
      </c>
      <c r="AS341">
        <v>237</v>
      </c>
      <c r="AT341">
        <v>307.5</v>
      </c>
      <c r="AU341">
        <v>23.3</v>
      </c>
      <c r="AV341">
        <v>3.29</v>
      </c>
      <c r="AW341">
        <v>21.1</v>
      </c>
      <c r="AX341">
        <v>1048</v>
      </c>
      <c r="AY341">
        <v>0.16</v>
      </c>
      <c r="AZ341">
        <v>309.10000000000002</v>
      </c>
      <c r="BA341">
        <v>52.4</v>
      </c>
      <c r="BB341">
        <v>361.5</v>
      </c>
      <c r="BC341">
        <v>7537241.5999999996</v>
      </c>
      <c r="BD341">
        <v>802.6</v>
      </c>
      <c r="BE341">
        <v>116.2</v>
      </c>
      <c r="BF341">
        <v>292390</v>
      </c>
      <c r="BG341">
        <v>18504</v>
      </c>
      <c r="BH341">
        <v>3.7</v>
      </c>
      <c r="BI341">
        <v>7592870.5</v>
      </c>
      <c r="BJ341">
        <v>844818.7</v>
      </c>
      <c r="BK341">
        <v>8437689.1999999993</v>
      </c>
      <c r="BL341">
        <v>0</v>
      </c>
      <c r="BM341">
        <v>11.91</v>
      </c>
      <c r="BN341">
        <v>14.11</v>
      </c>
      <c r="BO341">
        <v>0</v>
      </c>
      <c r="BP341">
        <v>26.02</v>
      </c>
      <c r="BQ341">
        <v>13.66</v>
      </c>
      <c r="BR341">
        <v>17.3</v>
      </c>
      <c r="BS341">
        <v>0</v>
      </c>
      <c r="BT341">
        <v>30.96</v>
      </c>
      <c r="BU341">
        <v>41460410</v>
      </c>
      <c r="BV341">
        <v>25285326</v>
      </c>
      <c r="BW341">
        <v>4169132</v>
      </c>
      <c r="BX341">
        <v>27056.5</v>
      </c>
      <c r="BY341">
        <v>0</v>
      </c>
      <c r="BZ341">
        <v>0</v>
      </c>
      <c r="CA341">
        <v>6680133.5</v>
      </c>
      <c r="CB341">
        <v>0</v>
      </c>
      <c r="CC341">
        <v>0</v>
      </c>
      <c r="CD341">
        <v>1511705.5</v>
      </c>
      <c r="CE341">
        <v>1851507.6</v>
      </c>
      <c r="CF341">
        <v>0</v>
      </c>
      <c r="CG341">
        <v>9767.7999999999993</v>
      </c>
      <c r="CH341">
        <v>1106684.2</v>
      </c>
      <c r="CI341">
        <v>675898</v>
      </c>
      <c r="CJ341">
        <v>0</v>
      </c>
      <c r="CK341">
        <v>54</v>
      </c>
      <c r="CL341">
        <v>1654849</v>
      </c>
      <c r="CM341">
        <v>0</v>
      </c>
      <c r="CN341">
        <v>23643074</v>
      </c>
      <c r="CO341">
        <v>130546.4</v>
      </c>
      <c r="CP341">
        <v>0</v>
      </c>
      <c r="CQ341">
        <v>2671</v>
      </c>
      <c r="CR341">
        <v>10.6</v>
      </c>
      <c r="CS341">
        <v>0</v>
      </c>
      <c r="CT341">
        <v>2230.1</v>
      </c>
      <c r="CU341">
        <v>0</v>
      </c>
      <c r="CV341">
        <v>0</v>
      </c>
      <c r="CW341">
        <v>1054.3</v>
      </c>
      <c r="CX341">
        <v>1838.4</v>
      </c>
      <c r="CY341">
        <v>0</v>
      </c>
      <c r="CZ341">
        <v>1234.3</v>
      </c>
      <c r="DA341">
        <v>149</v>
      </c>
      <c r="DB341">
        <v>270.2</v>
      </c>
      <c r="DC341">
        <v>0</v>
      </c>
      <c r="DD341">
        <v>23.6</v>
      </c>
      <c r="DE341">
        <v>906.6</v>
      </c>
      <c r="DF341">
        <v>0</v>
      </c>
      <c r="DG341">
        <v>8767.5</v>
      </c>
      <c r="DH341">
        <v>0</v>
      </c>
      <c r="DI341">
        <v>63.8</v>
      </c>
      <c r="DJ341">
        <v>12104.9</v>
      </c>
      <c r="DK341">
        <v>9066</v>
      </c>
      <c r="DL341">
        <v>0</v>
      </c>
      <c r="DM341">
        <v>0</v>
      </c>
      <c r="DN341">
        <v>0</v>
      </c>
      <c r="DO341">
        <v>0</v>
      </c>
      <c r="DP341">
        <v>0</v>
      </c>
      <c r="DQ341">
        <v>0</v>
      </c>
    </row>
    <row r="342" spans="1:121" hidden="1">
      <c r="A342" t="s">
        <v>578</v>
      </c>
      <c r="B342">
        <v>2050</v>
      </c>
      <c r="C342">
        <v>53946920</v>
      </c>
      <c r="D342">
        <v>4092895.5</v>
      </c>
      <c r="E342">
        <v>2093465</v>
      </c>
      <c r="F342">
        <v>1415754.5</v>
      </c>
      <c r="G342">
        <v>61549035.399999999</v>
      </c>
      <c r="H342">
        <v>52007126.299999997</v>
      </c>
      <c r="I342">
        <v>36751751.399999999</v>
      </c>
      <c r="J342" s="156">
        <v>51124828</v>
      </c>
      <c r="K342" s="168">
        <v>29478192</v>
      </c>
      <c r="L342">
        <v>3.5900000000000001E-2</v>
      </c>
      <c r="M342">
        <v>5.3999999999999999E-2</v>
      </c>
      <c r="N342">
        <v>0.14349999999999999</v>
      </c>
      <c r="O342">
        <v>91605.4</v>
      </c>
      <c r="P342">
        <v>10669.1</v>
      </c>
      <c r="Q342">
        <v>0.8</v>
      </c>
      <c r="R342">
        <v>0.9</v>
      </c>
      <c r="S342">
        <v>170.2</v>
      </c>
      <c r="T342">
        <v>17.3</v>
      </c>
      <c r="U342">
        <v>2.5</v>
      </c>
      <c r="V342">
        <v>7.3</v>
      </c>
      <c r="W342">
        <v>443.2</v>
      </c>
      <c r="X342">
        <v>0.08</v>
      </c>
      <c r="Y342">
        <v>171.4</v>
      </c>
      <c r="Z342">
        <v>20.6</v>
      </c>
      <c r="AA342">
        <v>192</v>
      </c>
      <c r="AB342">
        <v>93.5</v>
      </c>
      <c r="AC342">
        <v>9.6</v>
      </c>
      <c r="AD342">
        <v>1.39</v>
      </c>
      <c r="AE342">
        <v>4</v>
      </c>
      <c r="AF342">
        <v>240.6</v>
      </c>
      <c r="AG342">
        <v>0.05</v>
      </c>
      <c r="AH342">
        <v>94.2</v>
      </c>
      <c r="AI342">
        <v>11.1</v>
      </c>
      <c r="AJ342">
        <v>105.3</v>
      </c>
      <c r="AK342">
        <v>200.5</v>
      </c>
      <c r="AL342">
        <v>8.1</v>
      </c>
      <c r="AM342">
        <v>1.05</v>
      </c>
      <c r="AN342">
        <v>19.899999999999999</v>
      </c>
      <c r="AO342">
        <v>911.1</v>
      </c>
      <c r="AP342">
        <v>0.09</v>
      </c>
      <c r="AQ342">
        <v>201</v>
      </c>
      <c r="AR342">
        <v>47.1</v>
      </c>
      <c r="AS342">
        <v>248.1</v>
      </c>
      <c r="AT342">
        <v>309.39999999999998</v>
      </c>
      <c r="AU342">
        <v>21.9</v>
      </c>
      <c r="AV342">
        <v>3.07</v>
      </c>
      <c r="AW342">
        <v>22.5</v>
      </c>
      <c r="AX342">
        <v>1109.0999999999999</v>
      </c>
      <c r="AY342">
        <v>0.16</v>
      </c>
      <c r="AZ342">
        <v>310.89999999999998</v>
      </c>
      <c r="BA342">
        <v>55.6</v>
      </c>
      <c r="BB342">
        <v>366.5</v>
      </c>
      <c r="BC342">
        <v>6682623.2000000002</v>
      </c>
      <c r="BD342">
        <v>681.2</v>
      </c>
      <c r="BE342">
        <v>98.3</v>
      </c>
      <c r="BF342">
        <v>286861.59999999998</v>
      </c>
      <c r="BG342">
        <v>17366.5</v>
      </c>
      <c r="BH342">
        <v>3.3</v>
      </c>
      <c r="BI342">
        <v>6729761.9000000004</v>
      </c>
      <c r="BJ342">
        <v>805275.2</v>
      </c>
      <c r="BK342">
        <v>7535037.0999999996</v>
      </c>
      <c r="BL342">
        <v>0</v>
      </c>
      <c r="BM342">
        <v>13.04</v>
      </c>
      <c r="BN342">
        <v>14.35</v>
      </c>
      <c r="BO342">
        <v>0</v>
      </c>
      <c r="BP342">
        <v>27.38</v>
      </c>
      <c r="BQ342">
        <v>14.8</v>
      </c>
      <c r="BR342">
        <v>17.22</v>
      </c>
      <c r="BS342">
        <v>0</v>
      </c>
      <c r="BT342">
        <v>32.01</v>
      </c>
      <c r="BU342">
        <v>39779380</v>
      </c>
      <c r="BV342">
        <v>24797284</v>
      </c>
      <c r="BW342">
        <v>3481544.8</v>
      </c>
      <c r="BX342">
        <v>27513.1</v>
      </c>
      <c r="BY342">
        <v>0</v>
      </c>
      <c r="BZ342">
        <v>0</v>
      </c>
      <c r="CA342">
        <v>5559333</v>
      </c>
      <c r="CB342">
        <v>0</v>
      </c>
      <c r="CC342">
        <v>0</v>
      </c>
      <c r="CD342">
        <v>1541421.1</v>
      </c>
      <c r="CE342">
        <v>2441466.7999999998</v>
      </c>
      <c r="CF342">
        <v>0</v>
      </c>
      <c r="CG342">
        <v>24583.200000000001</v>
      </c>
      <c r="CH342">
        <v>1106746.2</v>
      </c>
      <c r="CI342">
        <v>698050</v>
      </c>
      <c r="CJ342">
        <v>0</v>
      </c>
      <c r="CK342">
        <v>24.3</v>
      </c>
      <c r="CL342">
        <v>1642835.9</v>
      </c>
      <c r="CM342">
        <v>0</v>
      </c>
      <c r="CN342">
        <v>22883724</v>
      </c>
      <c r="CO342">
        <v>372138.6</v>
      </c>
      <c r="CP342">
        <v>0</v>
      </c>
      <c r="CQ342">
        <v>2422.8000000000002</v>
      </c>
      <c r="CR342">
        <v>10.6</v>
      </c>
      <c r="CS342">
        <v>0</v>
      </c>
      <c r="CT342">
        <v>1780.1</v>
      </c>
      <c r="CU342">
        <v>0</v>
      </c>
      <c r="CV342">
        <v>0</v>
      </c>
      <c r="CW342">
        <v>1105.4000000000001</v>
      </c>
      <c r="CX342">
        <v>1838.4</v>
      </c>
      <c r="CY342">
        <v>0</v>
      </c>
      <c r="CZ342">
        <v>2116.5</v>
      </c>
      <c r="DA342">
        <v>149</v>
      </c>
      <c r="DB342">
        <v>270.2</v>
      </c>
      <c r="DC342">
        <v>0</v>
      </c>
      <c r="DD342">
        <v>11.4</v>
      </c>
      <c r="DE342">
        <v>906.6</v>
      </c>
      <c r="DF342">
        <v>0</v>
      </c>
      <c r="DG342">
        <v>8385.1</v>
      </c>
      <c r="DH342">
        <v>0</v>
      </c>
      <c r="DI342">
        <v>105.2</v>
      </c>
      <c r="DJ342">
        <v>9962.7000000000007</v>
      </c>
      <c r="DK342">
        <v>9066</v>
      </c>
      <c r="DL342">
        <v>0</v>
      </c>
      <c r="DM342">
        <v>0</v>
      </c>
      <c r="DN342">
        <v>0</v>
      </c>
      <c r="DO342">
        <v>0</v>
      </c>
      <c r="DP342">
        <v>0</v>
      </c>
      <c r="DQ342">
        <v>0</v>
      </c>
    </row>
    <row r="343" spans="1:121" hidden="1">
      <c r="A343" t="s">
        <v>580</v>
      </c>
      <c r="B343">
        <v>2024</v>
      </c>
      <c r="C343">
        <v>122335950</v>
      </c>
      <c r="D343">
        <v>224204.9</v>
      </c>
      <c r="E343">
        <v>3129796</v>
      </c>
      <c r="F343">
        <v>972630.5</v>
      </c>
      <c r="G343">
        <v>126662571.90000001</v>
      </c>
      <c r="H343">
        <v>117937224.2</v>
      </c>
      <c r="I343">
        <v>102855736</v>
      </c>
      <c r="J343" s="156">
        <v>50391864</v>
      </c>
      <c r="K343" s="168">
        <v>33529628</v>
      </c>
      <c r="L343">
        <v>3.5900000000000001E-2</v>
      </c>
      <c r="M343">
        <v>5.3999999999999999E-2</v>
      </c>
      <c r="N343">
        <v>0.14599999999999999</v>
      </c>
      <c r="O343">
        <v>12281.88</v>
      </c>
      <c r="P343">
        <v>26605.3</v>
      </c>
      <c r="Q343">
        <v>0.54</v>
      </c>
      <c r="R343">
        <v>0.47</v>
      </c>
      <c r="S343">
        <v>180.8</v>
      </c>
      <c r="T343">
        <v>4.5</v>
      </c>
      <c r="U343">
        <v>0.5</v>
      </c>
      <c r="V343">
        <v>23.5</v>
      </c>
      <c r="W343">
        <v>918.5</v>
      </c>
      <c r="X343">
        <v>0.14000000000000001</v>
      </c>
      <c r="Y343">
        <v>181.1</v>
      </c>
      <c r="Z343">
        <v>50.9</v>
      </c>
      <c r="AA343">
        <v>232</v>
      </c>
      <c r="AB343">
        <v>269</v>
      </c>
      <c r="AC343">
        <v>14.5</v>
      </c>
      <c r="AD343">
        <v>1.96</v>
      </c>
      <c r="AE343">
        <v>26.3</v>
      </c>
      <c r="AF343">
        <v>1114.3</v>
      </c>
      <c r="AG343">
        <v>0.18</v>
      </c>
      <c r="AH343">
        <v>270</v>
      </c>
      <c r="AI343">
        <v>59.6</v>
      </c>
      <c r="AJ343">
        <v>329.6</v>
      </c>
      <c r="AK343">
        <v>335.1</v>
      </c>
      <c r="AL343">
        <v>25.2</v>
      </c>
      <c r="AM343">
        <v>3.57</v>
      </c>
      <c r="AN343">
        <v>22.6</v>
      </c>
      <c r="AO343">
        <v>1141.3</v>
      </c>
      <c r="AP343">
        <v>0.17</v>
      </c>
      <c r="AQ343">
        <v>336.8</v>
      </c>
      <c r="AR343">
        <v>56.6</v>
      </c>
      <c r="AS343">
        <v>393.5</v>
      </c>
      <c r="AT343">
        <v>744.4</v>
      </c>
      <c r="AU343">
        <v>55.7</v>
      </c>
      <c r="AV343">
        <v>8</v>
      </c>
      <c r="AW343">
        <v>52</v>
      </c>
      <c r="AX343">
        <v>2433.5</v>
      </c>
      <c r="AY343">
        <v>0.45</v>
      </c>
      <c r="AZ343">
        <v>748.3</v>
      </c>
      <c r="BA343">
        <v>124.6</v>
      </c>
      <c r="BB343">
        <v>872.9</v>
      </c>
      <c r="BC343">
        <v>19701887.199999999</v>
      </c>
      <c r="BD343">
        <v>485.3</v>
      </c>
      <c r="BE343">
        <v>54.8</v>
      </c>
      <c r="BF343">
        <v>2561964.5</v>
      </c>
      <c r="BG343">
        <v>100076.4</v>
      </c>
      <c r="BH343">
        <v>14.9</v>
      </c>
      <c r="BI343">
        <v>19731314</v>
      </c>
      <c r="BJ343">
        <v>5548298.7999999998</v>
      </c>
      <c r="BK343">
        <v>25279612.699999999</v>
      </c>
      <c r="BL343">
        <v>0</v>
      </c>
      <c r="BM343">
        <v>32.630000000000003</v>
      </c>
      <c r="BN343">
        <v>2.48</v>
      </c>
      <c r="BO343">
        <v>0</v>
      </c>
      <c r="BP343">
        <v>35.11</v>
      </c>
      <c r="BQ343">
        <v>34.729999999999997</v>
      </c>
      <c r="BR343">
        <v>2.75</v>
      </c>
      <c r="BS343">
        <v>0</v>
      </c>
      <c r="BT343">
        <v>37.479999999999997</v>
      </c>
      <c r="BU343">
        <v>109694380</v>
      </c>
      <c r="BV343">
        <v>23806836</v>
      </c>
      <c r="BW343">
        <v>190573.8</v>
      </c>
      <c r="BX343">
        <v>2300603</v>
      </c>
      <c r="BY343">
        <v>0</v>
      </c>
      <c r="BZ343">
        <v>0</v>
      </c>
      <c r="CA343">
        <v>1111602.6000000001</v>
      </c>
      <c r="CB343">
        <v>0</v>
      </c>
      <c r="CC343">
        <v>0</v>
      </c>
      <c r="CD343">
        <v>700848.6</v>
      </c>
      <c r="CE343">
        <v>49658490</v>
      </c>
      <c r="CF343">
        <v>0</v>
      </c>
      <c r="CG343">
        <v>140183.4</v>
      </c>
      <c r="CH343">
        <v>0</v>
      </c>
      <c r="CI343">
        <v>1430506.8</v>
      </c>
      <c r="CJ343">
        <v>28495450</v>
      </c>
      <c r="CK343">
        <v>25916.3</v>
      </c>
      <c r="CL343">
        <v>2534222.7999999998</v>
      </c>
      <c r="CM343">
        <v>0</v>
      </c>
      <c r="CN343">
        <v>16438221</v>
      </c>
      <c r="CO343">
        <v>326204.90000000002</v>
      </c>
      <c r="CP343">
        <v>6341561.5</v>
      </c>
      <c r="CQ343">
        <v>248.3</v>
      </c>
      <c r="CR343">
        <v>426.7</v>
      </c>
      <c r="CS343">
        <v>0</v>
      </c>
      <c r="CT343">
        <v>877</v>
      </c>
      <c r="CU343">
        <v>0</v>
      </c>
      <c r="CV343">
        <v>0</v>
      </c>
      <c r="CW343">
        <v>486.4</v>
      </c>
      <c r="CX343">
        <v>8973.1</v>
      </c>
      <c r="CY343">
        <v>0</v>
      </c>
      <c r="CZ343">
        <v>4192.3</v>
      </c>
      <c r="DA343">
        <v>0</v>
      </c>
      <c r="DB343">
        <v>865.1</v>
      </c>
      <c r="DC343">
        <v>3568</v>
      </c>
      <c r="DD343">
        <v>1224.9000000000001</v>
      </c>
      <c r="DE343">
        <v>3241</v>
      </c>
      <c r="DF343">
        <v>0</v>
      </c>
      <c r="DG343">
        <v>8004.8</v>
      </c>
      <c r="DH343">
        <v>2500</v>
      </c>
      <c r="DI343">
        <v>104.9</v>
      </c>
      <c r="DJ343">
        <v>496.7</v>
      </c>
      <c r="DK343">
        <v>32410</v>
      </c>
      <c r="DL343">
        <v>0</v>
      </c>
      <c r="DM343">
        <v>0</v>
      </c>
      <c r="DN343">
        <v>0</v>
      </c>
      <c r="DO343">
        <v>0</v>
      </c>
      <c r="DP343">
        <v>0.2</v>
      </c>
      <c r="DQ343">
        <v>0</v>
      </c>
    </row>
    <row r="344" spans="1:121" hidden="1">
      <c r="A344" t="s">
        <v>580</v>
      </c>
      <c r="B344">
        <v>2026</v>
      </c>
      <c r="C344">
        <v>124802800</v>
      </c>
      <c r="D344">
        <v>394958</v>
      </c>
      <c r="E344">
        <v>4449214</v>
      </c>
      <c r="F344">
        <v>972072.6</v>
      </c>
      <c r="G344">
        <v>130619047.90000001</v>
      </c>
      <c r="H344">
        <v>120315395.7</v>
      </c>
      <c r="I344">
        <v>106244522.5</v>
      </c>
      <c r="J344" s="156">
        <v>52958410</v>
      </c>
      <c r="K344" s="168">
        <v>32005590</v>
      </c>
      <c r="L344">
        <v>3.5900000000000001E-2</v>
      </c>
      <c r="M344">
        <v>5.3999999999999999E-2</v>
      </c>
      <c r="N344">
        <v>0.14599999999999999</v>
      </c>
      <c r="O344">
        <v>45249.760000000002</v>
      </c>
      <c r="P344">
        <v>27271.200000000001</v>
      </c>
      <c r="Q344">
        <v>0.55000000000000004</v>
      </c>
      <c r="R344">
        <v>0.51</v>
      </c>
      <c r="S344">
        <v>174.1</v>
      </c>
      <c r="T344">
        <v>4.2</v>
      </c>
      <c r="U344">
        <v>0.48</v>
      </c>
      <c r="V344">
        <v>22.8</v>
      </c>
      <c r="W344">
        <v>885.7</v>
      </c>
      <c r="X344">
        <v>0.13</v>
      </c>
      <c r="Y344">
        <v>174.3</v>
      </c>
      <c r="Z344">
        <v>49.2</v>
      </c>
      <c r="AA344">
        <v>223.5</v>
      </c>
      <c r="AB344">
        <v>241.5</v>
      </c>
      <c r="AC344">
        <v>12.1</v>
      </c>
      <c r="AD344">
        <v>1.61</v>
      </c>
      <c r="AE344">
        <v>24.9</v>
      </c>
      <c r="AF344">
        <v>1031.5</v>
      </c>
      <c r="AG344">
        <v>0.17</v>
      </c>
      <c r="AH344">
        <v>242.3</v>
      </c>
      <c r="AI344">
        <v>55.7</v>
      </c>
      <c r="AJ344">
        <v>297.89999999999998</v>
      </c>
      <c r="AK344">
        <v>252</v>
      </c>
      <c r="AL344">
        <v>14.6</v>
      </c>
      <c r="AM344">
        <v>2</v>
      </c>
      <c r="AN344">
        <v>20.9</v>
      </c>
      <c r="AO344">
        <v>999.2</v>
      </c>
      <c r="AP344">
        <v>0.12</v>
      </c>
      <c r="AQ344">
        <v>253</v>
      </c>
      <c r="AR344">
        <v>50.7</v>
      </c>
      <c r="AS344">
        <v>303.8</v>
      </c>
      <c r="AT344">
        <v>706.2</v>
      </c>
      <c r="AU344">
        <v>52.3</v>
      </c>
      <c r="AV344">
        <v>7.46</v>
      </c>
      <c r="AW344">
        <v>49.4</v>
      </c>
      <c r="AX344">
        <v>2362.8000000000002</v>
      </c>
      <c r="AY344">
        <v>0.4</v>
      </c>
      <c r="AZ344">
        <v>709.8</v>
      </c>
      <c r="BA344">
        <v>119.9</v>
      </c>
      <c r="BB344">
        <v>829.7</v>
      </c>
      <c r="BC344">
        <v>18927752.300000001</v>
      </c>
      <c r="BD344">
        <v>461</v>
      </c>
      <c r="BE344">
        <v>51.8</v>
      </c>
      <c r="BF344">
        <v>2477442.9</v>
      </c>
      <c r="BG344">
        <v>96334.2</v>
      </c>
      <c r="BH344">
        <v>14.5</v>
      </c>
      <c r="BI344">
        <v>18955642</v>
      </c>
      <c r="BJ344">
        <v>5352162.7</v>
      </c>
      <c r="BK344">
        <v>24307804.699999999</v>
      </c>
      <c r="BL344">
        <v>0</v>
      </c>
      <c r="BM344">
        <v>30.58</v>
      </c>
      <c r="BN344">
        <v>9.0500000000000007</v>
      </c>
      <c r="BO344">
        <v>0</v>
      </c>
      <c r="BP344">
        <v>39.630000000000003</v>
      </c>
      <c r="BQ344">
        <v>32.67</v>
      </c>
      <c r="BR344">
        <v>10.15</v>
      </c>
      <c r="BS344">
        <v>0</v>
      </c>
      <c r="BT344">
        <v>42.82</v>
      </c>
      <c r="BU344">
        <v>109566310</v>
      </c>
      <c r="BV344">
        <v>24374526</v>
      </c>
      <c r="BW344">
        <v>333468.09999999998</v>
      </c>
      <c r="BX344">
        <v>2236164.7999999998</v>
      </c>
      <c r="BY344">
        <v>0</v>
      </c>
      <c r="BZ344">
        <v>0</v>
      </c>
      <c r="CA344">
        <v>1023464.8</v>
      </c>
      <c r="CB344">
        <v>0</v>
      </c>
      <c r="CC344">
        <v>0</v>
      </c>
      <c r="CD344">
        <v>1383402.2</v>
      </c>
      <c r="CE344">
        <v>47913760</v>
      </c>
      <c r="CF344">
        <v>0</v>
      </c>
      <c r="CG344">
        <v>132052.9</v>
      </c>
      <c r="CH344">
        <v>0</v>
      </c>
      <c r="CI344">
        <v>1433028.6</v>
      </c>
      <c r="CJ344">
        <v>28460608</v>
      </c>
      <c r="CK344">
        <v>26130.1</v>
      </c>
      <c r="CL344">
        <v>3633100.5</v>
      </c>
      <c r="CM344">
        <v>0</v>
      </c>
      <c r="CN344">
        <v>16218478</v>
      </c>
      <c r="CO344">
        <v>324445.8</v>
      </c>
      <c r="CP344">
        <v>6448198</v>
      </c>
      <c r="CQ344">
        <v>437.4</v>
      </c>
      <c r="CR344">
        <v>426.7</v>
      </c>
      <c r="CS344">
        <v>0</v>
      </c>
      <c r="CT344">
        <v>877</v>
      </c>
      <c r="CU344">
        <v>0</v>
      </c>
      <c r="CV344">
        <v>0</v>
      </c>
      <c r="CW344">
        <v>960.9</v>
      </c>
      <c r="CX344">
        <v>8973.1</v>
      </c>
      <c r="CY344">
        <v>0</v>
      </c>
      <c r="CZ344">
        <v>4192.3</v>
      </c>
      <c r="DA344">
        <v>0</v>
      </c>
      <c r="DB344">
        <v>865.1</v>
      </c>
      <c r="DC344">
        <v>3568</v>
      </c>
      <c r="DD344">
        <v>1224.9000000000001</v>
      </c>
      <c r="DE344">
        <v>3241</v>
      </c>
      <c r="DF344">
        <v>0</v>
      </c>
      <c r="DG344">
        <v>8005.6</v>
      </c>
      <c r="DH344">
        <v>2500</v>
      </c>
      <c r="DI344">
        <v>104.9</v>
      </c>
      <c r="DJ344">
        <v>874.8</v>
      </c>
      <c r="DK344">
        <v>32410</v>
      </c>
      <c r="DL344">
        <v>0</v>
      </c>
      <c r="DM344">
        <v>0</v>
      </c>
      <c r="DN344">
        <v>0</v>
      </c>
      <c r="DO344">
        <v>0</v>
      </c>
      <c r="DP344">
        <v>0.27</v>
      </c>
      <c r="DQ344">
        <v>0</v>
      </c>
    </row>
    <row r="345" spans="1:121" hidden="1">
      <c r="A345" t="s">
        <v>580</v>
      </c>
      <c r="B345">
        <v>2028</v>
      </c>
      <c r="C345">
        <v>127891750</v>
      </c>
      <c r="D345">
        <v>1126766.8999999999</v>
      </c>
      <c r="E345">
        <v>5801711</v>
      </c>
      <c r="F345">
        <v>1350721.9</v>
      </c>
      <c r="G345">
        <v>136170948.90000001</v>
      </c>
      <c r="H345">
        <v>123293296.90000001</v>
      </c>
      <c r="I345">
        <v>108650553.59999999</v>
      </c>
      <c r="J345" s="156">
        <v>72309690</v>
      </c>
      <c r="K345" s="168">
        <v>45387404</v>
      </c>
      <c r="L345">
        <v>3.5900000000000001E-2</v>
      </c>
      <c r="M345">
        <v>5.3999999999999999E-2</v>
      </c>
      <c r="N345">
        <v>0.14599999999999999</v>
      </c>
      <c r="O345">
        <v>58630.96</v>
      </c>
      <c r="P345">
        <v>28176.2</v>
      </c>
      <c r="Q345">
        <v>0.57999999999999996</v>
      </c>
      <c r="R345">
        <v>0.56000000000000005</v>
      </c>
      <c r="S345">
        <v>159.6</v>
      </c>
      <c r="T345">
        <v>3.7</v>
      </c>
      <c r="U345">
        <v>0.4</v>
      </c>
      <c r="V345">
        <v>20.8</v>
      </c>
      <c r="W345">
        <v>819.6</v>
      </c>
      <c r="X345">
        <v>0.12</v>
      </c>
      <c r="Y345">
        <v>159.80000000000001</v>
      </c>
      <c r="Z345">
        <v>45.3</v>
      </c>
      <c r="AA345">
        <v>205.1</v>
      </c>
      <c r="AB345">
        <v>201.6</v>
      </c>
      <c r="AC345">
        <v>8.5</v>
      </c>
      <c r="AD345">
        <v>1.1000000000000001</v>
      </c>
      <c r="AE345">
        <v>22.4</v>
      </c>
      <c r="AF345">
        <v>912.4</v>
      </c>
      <c r="AG345">
        <v>0.15</v>
      </c>
      <c r="AH345">
        <v>202.2</v>
      </c>
      <c r="AI345">
        <v>49.6</v>
      </c>
      <c r="AJ345">
        <v>251.8</v>
      </c>
      <c r="AK345">
        <v>189.4</v>
      </c>
      <c r="AL345">
        <v>4.9000000000000004</v>
      </c>
      <c r="AM345">
        <v>0.56000000000000005</v>
      </c>
      <c r="AN345">
        <v>21.2</v>
      </c>
      <c r="AO345">
        <v>947.6</v>
      </c>
      <c r="AP345">
        <v>0.08</v>
      </c>
      <c r="AQ345">
        <v>189.7</v>
      </c>
      <c r="AR345">
        <v>49.5</v>
      </c>
      <c r="AS345">
        <v>239.2</v>
      </c>
      <c r="AT345">
        <v>632.9</v>
      </c>
      <c r="AU345">
        <v>43.1</v>
      </c>
      <c r="AV345">
        <v>6.1</v>
      </c>
      <c r="AW345">
        <v>47.9</v>
      </c>
      <c r="AX345">
        <v>2239.6999999999998</v>
      </c>
      <c r="AY345">
        <v>0.36</v>
      </c>
      <c r="AZ345">
        <v>635.9</v>
      </c>
      <c r="BA345">
        <v>114.7</v>
      </c>
      <c r="BB345">
        <v>750.6</v>
      </c>
      <c r="BC345">
        <v>17289567.899999999</v>
      </c>
      <c r="BD345">
        <v>396.6</v>
      </c>
      <c r="BE345">
        <v>43.6</v>
      </c>
      <c r="BF345">
        <v>2256127.2999999998</v>
      </c>
      <c r="BG345">
        <v>88758.3</v>
      </c>
      <c r="BH345">
        <v>13.5</v>
      </c>
      <c r="BI345">
        <v>17313283.300000001</v>
      </c>
      <c r="BJ345">
        <v>4904803</v>
      </c>
      <c r="BK345">
        <v>22218086.300000001</v>
      </c>
      <c r="BL345">
        <v>0</v>
      </c>
      <c r="BM345">
        <v>27.01</v>
      </c>
      <c r="BN345">
        <v>11.55</v>
      </c>
      <c r="BO345">
        <v>0</v>
      </c>
      <c r="BP345">
        <v>38.549999999999997</v>
      </c>
      <c r="BQ345">
        <v>29.09</v>
      </c>
      <c r="BR345">
        <v>13.16</v>
      </c>
      <c r="BS345">
        <v>0</v>
      </c>
      <c r="BT345">
        <v>42.25</v>
      </c>
      <c r="BU345">
        <v>109119530</v>
      </c>
      <c r="BV345">
        <v>27520396</v>
      </c>
      <c r="BW345">
        <v>964030.7</v>
      </c>
      <c r="BX345">
        <v>760760.6</v>
      </c>
      <c r="BY345">
        <v>0</v>
      </c>
      <c r="BZ345">
        <v>0</v>
      </c>
      <c r="CA345">
        <v>682295.3</v>
      </c>
      <c r="CB345">
        <v>0</v>
      </c>
      <c r="CC345">
        <v>0</v>
      </c>
      <c r="CD345">
        <v>2467751.7999999998</v>
      </c>
      <c r="CE345">
        <v>44586550</v>
      </c>
      <c r="CF345">
        <v>0</v>
      </c>
      <c r="CG345">
        <v>117928.1</v>
      </c>
      <c r="CH345">
        <v>0</v>
      </c>
      <c r="CI345">
        <v>1465995.5</v>
      </c>
      <c r="CJ345">
        <v>28265750</v>
      </c>
      <c r="CK345">
        <v>25716.7</v>
      </c>
      <c r="CL345">
        <v>4730109.5</v>
      </c>
      <c r="CM345">
        <v>0</v>
      </c>
      <c r="CN345">
        <v>17623512</v>
      </c>
      <c r="CO345">
        <v>854621</v>
      </c>
      <c r="CP345">
        <v>6574510</v>
      </c>
      <c r="CQ345">
        <v>920.3</v>
      </c>
      <c r="CR345">
        <v>229.4</v>
      </c>
      <c r="CS345">
        <v>0</v>
      </c>
      <c r="CT345">
        <v>877</v>
      </c>
      <c r="CU345">
        <v>0</v>
      </c>
      <c r="CV345">
        <v>0</v>
      </c>
      <c r="CW345">
        <v>1716.7</v>
      </c>
      <c r="CX345">
        <v>8973.1</v>
      </c>
      <c r="CY345">
        <v>0</v>
      </c>
      <c r="CZ345">
        <v>4192.3</v>
      </c>
      <c r="DA345">
        <v>0</v>
      </c>
      <c r="DB345">
        <v>889.1</v>
      </c>
      <c r="DC345">
        <v>3568</v>
      </c>
      <c r="DD345">
        <v>1224.9000000000001</v>
      </c>
      <c r="DE345">
        <v>3241</v>
      </c>
      <c r="DF345">
        <v>0</v>
      </c>
      <c r="DG345">
        <v>8735.2999999999993</v>
      </c>
      <c r="DH345">
        <v>2500</v>
      </c>
      <c r="DI345">
        <v>259.7</v>
      </c>
      <c r="DJ345">
        <v>2449.5</v>
      </c>
      <c r="DK345">
        <v>32410</v>
      </c>
      <c r="DL345">
        <v>0</v>
      </c>
      <c r="DM345">
        <v>0</v>
      </c>
      <c r="DN345">
        <v>0</v>
      </c>
      <c r="DO345">
        <v>0</v>
      </c>
      <c r="DP345">
        <v>0.33</v>
      </c>
      <c r="DQ345">
        <v>0</v>
      </c>
    </row>
    <row r="346" spans="1:121" hidden="1">
      <c r="A346" t="s">
        <v>580</v>
      </c>
      <c r="B346">
        <v>2030</v>
      </c>
      <c r="C346">
        <v>131495640</v>
      </c>
      <c r="D346">
        <v>2392655</v>
      </c>
      <c r="E346">
        <v>6193195.5</v>
      </c>
      <c r="F346">
        <v>1475554.1</v>
      </c>
      <c r="G346">
        <v>141557041.80000001</v>
      </c>
      <c r="H346">
        <v>126767638.8</v>
      </c>
      <c r="I346">
        <v>110046555.09999999</v>
      </c>
      <c r="J346" s="156">
        <v>78995224</v>
      </c>
      <c r="K346" s="168">
        <v>48098896</v>
      </c>
      <c r="L346">
        <v>3.5900000000000001E-2</v>
      </c>
      <c r="M346">
        <v>5.3999999999999999E-2</v>
      </c>
      <c r="N346">
        <v>0.14599999999999999</v>
      </c>
      <c r="O346">
        <v>67846.710000000006</v>
      </c>
      <c r="P346">
        <v>29287.3</v>
      </c>
      <c r="Q346">
        <v>0.62</v>
      </c>
      <c r="R346">
        <v>0.6</v>
      </c>
      <c r="S346">
        <v>143.30000000000001</v>
      </c>
      <c r="T346">
        <v>3.2</v>
      </c>
      <c r="U346">
        <v>0.35</v>
      </c>
      <c r="V346">
        <v>18.899999999999999</v>
      </c>
      <c r="W346">
        <v>738.3</v>
      </c>
      <c r="X346">
        <v>0.12</v>
      </c>
      <c r="Y346">
        <v>143.4</v>
      </c>
      <c r="Z346">
        <v>41</v>
      </c>
      <c r="AA346">
        <v>184.4</v>
      </c>
      <c r="AB346">
        <v>180.9</v>
      </c>
      <c r="AC346">
        <v>7.5</v>
      </c>
      <c r="AD346">
        <v>0.97</v>
      </c>
      <c r="AE346">
        <v>20.399999999999999</v>
      </c>
      <c r="AF346">
        <v>822.7</v>
      </c>
      <c r="AG346">
        <v>0.14000000000000001</v>
      </c>
      <c r="AH346">
        <v>181.4</v>
      </c>
      <c r="AI346">
        <v>44.9</v>
      </c>
      <c r="AJ346">
        <v>226.3</v>
      </c>
      <c r="AK346">
        <v>194.1</v>
      </c>
      <c r="AL346">
        <v>6.8</v>
      </c>
      <c r="AM346">
        <v>0.86</v>
      </c>
      <c r="AN346">
        <v>20.100000000000001</v>
      </c>
      <c r="AO346">
        <v>913.9</v>
      </c>
      <c r="AP346">
        <v>0.09</v>
      </c>
      <c r="AQ346">
        <v>194.6</v>
      </c>
      <c r="AR346">
        <v>47.4</v>
      </c>
      <c r="AS346">
        <v>241.9</v>
      </c>
      <c r="AT346">
        <v>589.9</v>
      </c>
      <c r="AU346">
        <v>39.799999999999997</v>
      </c>
      <c r="AV346">
        <v>5.59</v>
      </c>
      <c r="AW346">
        <v>44.7</v>
      </c>
      <c r="AX346">
        <v>2133</v>
      </c>
      <c r="AY346">
        <v>0.32</v>
      </c>
      <c r="AZ346">
        <v>592.6</v>
      </c>
      <c r="BA346">
        <v>108.3</v>
      </c>
      <c r="BB346">
        <v>700.9</v>
      </c>
      <c r="BC346">
        <v>15709758.699999999</v>
      </c>
      <c r="BD346">
        <v>353.1</v>
      </c>
      <c r="BE346">
        <v>38.5</v>
      </c>
      <c r="BF346">
        <v>2077838.4</v>
      </c>
      <c r="BG346">
        <v>80950.2</v>
      </c>
      <c r="BH346">
        <v>12.7</v>
      </c>
      <c r="BI346">
        <v>15730783.300000001</v>
      </c>
      <c r="BJ346">
        <v>4493621.8</v>
      </c>
      <c r="BK346">
        <v>20224405.100000001</v>
      </c>
      <c r="BL346">
        <v>0</v>
      </c>
      <c r="BM346">
        <v>25.7</v>
      </c>
      <c r="BN346">
        <v>13.28</v>
      </c>
      <c r="BO346">
        <v>0</v>
      </c>
      <c r="BP346">
        <v>38.979999999999997</v>
      </c>
      <c r="BQ346">
        <v>27.87</v>
      </c>
      <c r="BR346">
        <v>15.29</v>
      </c>
      <c r="BS346">
        <v>0</v>
      </c>
      <c r="BT346">
        <v>43.16</v>
      </c>
      <c r="BU346">
        <v>110521620</v>
      </c>
      <c r="BV346">
        <v>31510486</v>
      </c>
      <c r="BW346">
        <v>2024452.4</v>
      </c>
      <c r="BX346">
        <v>739733.2</v>
      </c>
      <c r="BY346">
        <v>0</v>
      </c>
      <c r="BZ346">
        <v>0</v>
      </c>
      <c r="CA346">
        <v>552045.4</v>
      </c>
      <c r="CB346">
        <v>0</v>
      </c>
      <c r="CC346">
        <v>0</v>
      </c>
      <c r="CD346">
        <v>4040584.5</v>
      </c>
      <c r="CE346">
        <v>41102320</v>
      </c>
      <c r="CF346">
        <v>0</v>
      </c>
      <c r="CG346">
        <v>78261.399999999994</v>
      </c>
      <c r="CH346">
        <v>0</v>
      </c>
      <c r="CI346">
        <v>1461819.5</v>
      </c>
      <c r="CJ346">
        <v>27973236</v>
      </c>
      <c r="CK346">
        <v>14836.1</v>
      </c>
      <c r="CL346">
        <v>5064430</v>
      </c>
      <c r="CM346">
        <v>0</v>
      </c>
      <c r="CN346">
        <v>20043006</v>
      </c>
      <c r="CO346">
        <v>850012.4</v>
      </c>
      <c r="CP346">
        <v>6576883.5</v>
      </c>
      <c r="CQ346">
        <v>1690.2</v>
      </c>
      <c r="CR346">
        <v>229.4</v>
      </c>
      <c r="CS346">
        <v>0</v>
      </c>
      <c r="CT346">
        <v>877</v>
      </c>
      <c r="CU346">
        <v>0</v>
      </c>
      <c r="CV346">
        <v>0</v>
      </c>
      <c r="CW346">
        <v>2817.4</v>
      </c>
      <c r="CX346">
        <v>8973.1</v>
      </c>
      <c r="CY346">
        <v>0</v>
      </c>
      <c r="CZ346">
        <v>4192.3</v>
      </c>
      <c r="DA346">
        <v>0</v>
      </c>
      <c r="DB346">
        <v>889.1</v>
      </c>
      <c r="DC346">
        <v>3568</v>
      </c>
      <c r="DD346">
        <v>923.9</v>
      </c>
      <c r="DE346">
        <v>3241</v>
      </c>
      <c r="DF346">
        <v>0</v>
      </c>
      <c r="DG346">
        <v>9897.1</v>
      </c>
      <c r="DH346">
        <v>2500</v>
      </c>
      <c r="DI346">
        <v>259.7</v>
      </c>
      <c r="DJ346">
        <v>5529.1</v>
      </c>
      <c r="DK346">
        <v>32410</v>
      </c>
      <c r="DL346">
        <v>0</v>
      </c>
      <c r="DM346">
        <v>0</v>
      </c>
      <c r="DN346">
        <v>0</v>
      </c>
      <c r="DO346">
        <v>0</v>
      </c>
      <c r="DP346">
        <v>0.39</v>
      </c>
      <c r="DQ346">
        <v>0</v>
      </c>
    </row>
    <row r="347" spans="1:121" hidden="1">
      <c r="A347" t="s">
        <v>580</v>
      </c>
      <c r="B347">
        <v>2035</v>
      </c>
      <c r="C347">
        <v>141027490</v>
      </c>
      <c r="D347">
        <v>6833001</v>
      </c>
      <c r="E347">
        <v>6106720</v>
      </c>
      <c r="F347">
        <v>2025675.8</v>
      </c>
      <c r="G347">
        <v>155992885.69999999</v>
      </c>
      <c r="H347">
        <v>135956875.19999999</v>
      </c>
      <c r="I347">
        <v>106987660.40000001</v>
      </c>
      <c r="J347" s="156">
        <v>99023944</v>
      </c>
      <c r="K347" s="168">
        <v>69869260</v>
      </c>
      <c r="L347">
        <v>3.5900000000000001E-2</v>
      </c>
      <c r="M347">
        <v>5.3999999999999999E-2</v>
      </c>
      <c r="N347">
        <v>0.14599999999999999</v>
      </c>
      <c r="O347">
        <v>87932.5</v>
      </c>
      <c r="P347">
        <v>32350.3</v>
      </c>
      <c r="Q347">
        <v>0.71</v>
      </c>
      <c r="R347">
        <v>0.66</v>
      </c>
      <c r="S347">
        <v>109</v>
      </c>
      <c r="T347">
        <v>2.2000000000000002</v>
      </c>
      <c r="U347">
        <v>0.23</v>
      </c>
      <c r="V347">
        <v>14.9</v>
      </c>
      <c r="W347">
        <v>569.29999999999995</v>
      </c>
      <c r="X347">
        <v>0.09</v>
      </c>
      <c r="Y347">
        <v>109.2</v>
      </c>
      <c r="Z347">
        <v>31.8</v>
      </c>
      <c r="AA347">
        <v>141</v>
      </c>
      <c r="AB347">
        <v>146.30000000000001</v>
      </c>
      <c r="AC347">
        <v>5.3</v>
      </c>
      <c r="AD347">
        <v>0.67</v>
      </c>
      <c r="AE347">
        <v>17.3</v>
      </c>
      <c r="AF347">
        <v>689.6</v>
      </c>
      <c r="AG347">
        <v>0.12</v>
      </c>
      <c r="AH347">
        <v>146.6</v>
      </c>
      <c r="AI347">
        <v>37.9</v>
      </c>
      <c r="AJ347">
        <v>184.5</v>
      </c>
      <c r="AK347">
        <v>184.6</v>
      </c>
      <c r="AL347">
        <v>9.1</v>
      </c>
      <c r="AM347">
        <v>1.21</v>
      </c>
      <c r="AN347">
        <v>16.8</v>
      </c>
      <c r="AO347">
        <v>787.7</v>
      </c>
      <c r="AP347">
        <v>0.09</v>
      </c>
      <c r="AQ347">
        <v>185.2</v>
      </c>
      <c r="AR347">
        <v>40.299999999999997</v>
      </c>
      <c r="AS347">
        <v>225.5</v>
      </c>
      <c r="AT347">
        <v>537.70000000000005</v>
      </c>
      <c r="AU347">
        <v>34.1</v>
      </c>
      <c r="AV347">
        <v>4.7699999999999996</v>
      </c>
      <c r="AW347">
        <v>43</v>
      </c>
      <c r="AX347">
        <v>2004.9</v>
      </c>
      <c r="AY347">
        <v>0.28999999999999998</v>
      </c>
      <c r="AZ347">
        <v>540</v>
      </c>
      <c r="BA347">
        <v>102.8</v>
      </c>
      <c r="BB347">
        <v>642.79999999999995</v>
      </c>
      <c r="BC347">
        <v>13694696.9</v>
      </c>
      <c r="BD347">
        <v>281.89999999999998</v>
      </c>
      <c r="BE347">
        <v>29.5</v>
      </c>
      <c r="BF347">
        <v>1866168.8</v>
      </c>
      <c r="BG347">
        <v>71493.2</v>
      </c>
      <c r="BH347">
        <v>11.7</v>
      </c>
      <c r="BI347">
        <v>13711150.699999999</v>
      </c>
      <c r="BJ347">
        <v>3999865</v>
      </c>
      <c r="BK347">
        <v>17711015.600000001</v>
      </c>
      <c r="BL347">
        <v>0</v>
      </c>
      <c r="BM347">
        <v>23.22</v>
      </c>
      <c r="BN347">
        <v>17.02</v>
      </c>
      <c r="BO347">
        <v>0</v>
      </c>
      <c r="BP347">
        <v>40.24</v>
      </c>
      <c r="BQ347">
        <v>25.52</v>
      </c>
      <c r="BR347">
        <v>20.11</v>
      </c>
      <c r="BS347">
        <v>0</v>
      </c>
      <c r="BT347">
        <v>45.63</v>
      </c>
      <c r="BU347">
        <v>126709550</v>
      </c>
      <c r="BV347">
        <v>49005224</v>
      </c>
      <c r="BW347">
        <v>5850821.5</v>
      </c>
      <c r="BX347">
        <v>701840.4</v>
      </c>
      <c r="BY347">
        <v>0</v>
      </c>
      <c r="BZ347">
        <v>0</v>
      </c>
      <c r="CA347">
        <v>230968.4</v>
      </c>
      <c r="CB347">
        <v>0</v>
      </c>
      <c r="CC347">
        <v>0</v>
      </c>
      <c r="CD347">
        <v>6133289.5</v>
      </c>
      <c r="CE347">
        <v>36682216</v>
      </c>
      <c r="CF347">
        <v>0</v>
      </c>
      <c r="CG347">
        <v>58286.3</v>
      </c>
      <c r="CH347">
        <v>0</v>
      </c>
      <c r="CI347">
        <v>1491730.5</v>
      </c>
      <c r="CJ347">
        <v>27720324</v>
      </c>
      <c r="CK347">
        <v>1611</v>
      </c>
      <c r="CL347">
        <v>4966533</v>
      </c>
      <c r="CM347">
        <v>0</v>
      </c>
      <c r="CN347">
        <v>28450876</v>
      </c>
      <c r="CO347">
        <v>838599</v>
      </c>
      <c r="CP347">
        <v>13582461</v>
      </c>
      <c r="CQ347">
        <v>3660.8</v>
      </c>
      <c r="CR347">
        <v>229.4</v>
      </c>
      <c r="CS347">
        <v>0</v>
      </c>
      <c r="CT347">
        <v>877</v>
      </c>
      <c r="CU347">
        <v>0</v>
      </c>
      <c r="CV347">
        <v>0</v>
      </c>
      <c r="CW347">
        <v>4347.2</v>
      </c>
      <c r="CX347">
        <v>8973.1</v>
      </c>
      <c r="CY347">
        <v>0</v>
      </c>
      <c r="CZ347">
        <v>4192.3</v>
      </c>
      <c r="DA347">
        <v>0</v>
      </c>
      <c r="DB347">
        <v>919.1</v>
      </c>
      <c r="DC347">
        <v>3568</v>
      </c>
      <c r="DD347">
        <v>463.9</v>
      </c>
      <c r="DE347">
        <v>3241</v>
      </c>
      <c r="DF347">
        <v>0</v>
      </c>
      <c r="DG347">
        <v>13820.1</v>
      </c>
      <c r="DH347">
        <v>5200</v>
      </c>
      <c r="DI347">
        <v>259.7</v>
      </c>
      <c r="DJ347">
        <v>16125</v>
      </c>
      <c r="DK347">
        <v>32410</v>
      </c>
      <c r="DL347">
        <v>0</v>
      </c>
      <c r="DM347">
        <v>0</v>
      </c>
      <c r="DN347">
        <v>0</v>
      </c>
      <c r="DO347">
        <v>0</v>
      </c>
      <c r="DP347">
        <v>0.56000000000000005</v>
      </c>
      <c r="DQ347">
        <v>0</v>
      </c>
    </row>
    <row r="348" spans="1:121" hidden="1">
      <c r="A348" t="s">
        <v>580</v>
      </c>
      <c r="B348">
        <v>2040</v>
      </c>
      <c r="C348">
        <v>151797390</v>
      </c>
      <c r="D348">
        <v>8238353.5</v>
      </c>
      <c r="E348">
        <v>6556235</v>
      </c>
      <c r="F348">
        <v>2384614.1</v>
      </c>
      <c r="G348">
        <v>168976596.59999999</v>
      </c>
      <c r="H348">
        <v>146339640.19999999</v>
      </c>
      <c r="I348">
        <v>118808660.59999999</v>
      </c>
      <c r="J348" s="156">
        <v>119509700</v>
      </c>
      <c r="K348" s="168">
        <v>75852870</v>
      </c>
      <c r="L348">
        <v>3.5900000000000001E-2</v>
      </c>
      <c r="M348">
        <v>5.3999999999999999E-2</v>
      </c>
      <c r="N348">
        <v>0.14599999999999999</v>
      </c>
      <c r="O348">
        <v>91348.29</v>
      </c>
      <c r="P348">
        <v>35652.9</v>
      </c>
      <c r="Q348">
        <v>0.74</v>
      </c>
      <c r="R348">
        <v>0.75</v>
      </c>
      <c r="S348">
        <v>98.3</v>
      </c>
      <c r="T348">
        <v>1.9</v>
      </c>
      <c r="U348">
        <v>0.19</v>
      </c>
      <c r="V348">
        <v>13.7</v>
      </c>
      <c r="W348">
        <v>517.79999999999995</v>
      </c>
      <c r="X348">
        <v>0.09</v>
      </c>
      <c r="Y348">
        <v>98.4</v>
      </c>
      <c r="Z348">
        <v>29.2</v>
      </c>
      <c r="AA348">
        <v>127.6</v>
      </c>
      <c r="AB348">
        <v>107.3</v>
      </c>
      <c r="AC348">
        <v>3.4</v>
      </c>
      <c r="AD348">
        <v>0.41</v>
      </c>
      <c r="AE348">
        <v>13.2</v>
      </c>
      <c r="AF348">
        <v>522.20000000000005</v>
      </c>
      <c r="AG348">
        <v>0.09</v>
      </c>
      <c r="AH348">
        <v>107.5</v>
      </c>
      <c r="AI348">
        <v>28.8</v>
      </c>
      <c r="AJ348">
        <v>136.30000000000001</v>
      </c>
      <c r="AK348">
        <v>130</v>
      </c>
      <c r="AL348">
        <v>8.1999999999999993</v>
      </c>
      <c r="AM348">
        <v>1.1399999999999999</v>
      </c>
      <c r="AN348">
        <v>10.199999999999999</v>
      </c>
      <c r="AO348">
        <v>496.6</v>
      </c>
      <c r="AP348">
        <v>0.06</v>
      </c>
      <c r="AQ348">
        <v>130.5</v>
      </c>
      <c r="AR348">
        <v>25</v>
      </c>
      <c r="AS348">
        <v>155.5</v>
      </c>
      <c r="AT348">
        <v>489.3</v>
      </c>
      <c r="AU348">
        <v>28.4</v>
      </c>
      <c r="AV348">
        <v>3.93</v>
      </c>
      <c r="AW348">
        <v>41.4</v>
      </c>
      <c r="AX348">
        <v>1919.3</v>
      </c>
      <c r="AY348">
        <v>0.26</v>
      </c>
      <c r="AZ348">
        <v>491.2</v>
      </c>
      <c r="BA348">
        <v>98.7</v>
      </c>
      <c r="BB348">
        <v>589.9</v>
      </c>
      <c r="BC348">
        <v>12168926.4</v>
      </c>
      <c r="BD348">
        <v>233.8</v>
      </c>
      <c r="BE348">
        <v>23.6</v>
      </c>
      <c r="BF348">
        <v>1699029.2</v>
      </c>
      <c r="BG348">
        <v>64119.199999999997</v>
      </c>
      <c r="BH348">
        <v>11</v>
      </c>
      <c r="BI348">
        <v>12182342.300000001</v>
      </c>
      <c r="BJ348">
        <v>3612774.6</v>
      </c>
      <c r="BK348">
        <v>15795116.9</v>
      </c>
      <c r="BL348">
        <v>0</v>
      </c>
      <c r="BM348">
        <v>21.18</v>
      </c>
      <c r="BN348">
        <v>18.079999999999998</v>
      </c>
      <c r="BO348">
        <v>0</v>
      </c>
      <c r="BP348">
        <v>39.25</v>
      </c>
      <c r="BQ348">
        <v>23.49</v>
      </c>
      <c r="BR348">
        <v>21.46</v>
      </c>
      <c r="BS348">
        <v>0</v>
      </c>
      <c r="BT348">
        <v>44.96</v>
      </c>
      <c r="BU348">
        <v>125148760</v>
      </c>
      <c r="BV348">
        <v>50167936</v>
      </c>
      <c r="BW348">
        <v>7022673.5</v>
      </c>
      <c r="BX348">
        <v>667567</v>
      </c>
      <c r="BY348">
        <v>0</v>
      </c>
      <c r="BZ348">
        <v>0</v>
      </c>
      <c r="CA348">
        <v>42566.1</v>
      </c>
      <c r="CB348">
        <v>0</v>
      </c>
      <c r="CC348">
        <v>0</v>
      </c>
      <c r="CD348">
        <v>6300467</v>
      </c>
      <c r="CE348">
        <v>32933728</v>
      </c>
      <c r="CF348">
        <v>0</v>
      </c>
      <c r="CG348">
        <v>81763.399999999994</v>
      </c>
      <c r="CH348">
        <v>0</v>
      </c>
      <c r="CI348">
        <v>1469794.6</v>
      </c>
      <c r="CJ348">
        <v>27389348</v>
      </c>
      <c r="CK348">
        <v>1874.7</v>
      </c>
      <c r="CL348">
        <v>5371511.5</v>
      </c>
      <c r="CM348">
        <v>0</v>
      </c>
      <c r="CN348">
        <v>29529012</v>
      </c>
      <c r="CO348">
        <v>827339.2</v>
      </c>
      <c r="CP348">
        <v>13511118</v>
      </c>
      <c r="CQ348">
        <v>4252.8</v>
      </c>
      <c r="CR348">
        <v>229.4</v>
      </c>
      <c r="CS348">
        <v>0</v>
      </c>
      <c r="CT348">
        <v>877</v>
      </c>
      <c r="CU348">
        <v>0</v>
      </c>
      <c r="CV348">
        <v>0</v>
      </c>
      <c r="CW348">
        <v>4608.8</v>
      </c>
      <c r="CX348">
        <v>8973.1</v>
      </c>
      <c r="CY348">
        <v>0</v>
      </c>
      <c r="CZ348">
        <v>4192.3</v>
      </c>
      <c r="DA348">
        <v>0</v>
      </c>
      <c r="DB348">
        <v>919.1</v>
      </c>
      <c r="DC348">
        <v>3568</v>
      </c>
      <c r="DD348">
        <v>447.4</v>
      </c>
      <c r="DE348">
        <v>3241</v>
      </c>
      <c r="DF348">
        <v>0</v>
      </c>
      <c r="DG348">
        <v>14692.1</v>
      </c>
      <c r="DH348">
        <v>5200</v>
      </c>
      <c r="DI348">
        <v>259.7</v>
      </c>
      <c r="DJ348">
        <v>19875.099999999999</v>
      </c>
      <c r="DK348">
        <v>32410</v>
      </c>
      <c r="DL348">
        <v>0</v>
      </c>
      <c r="DM348">
        <v>0</v>
      </c>
      <c r="DN348">
        <v>0</v>
      </c>
      <c r="DO348">
        <v>0</v>
      </c>
      <c r="DP348">
        <v>0.76</v>
      </c>
      <c r="DQ348">
        <v>0</v>
      </c>
    </row>
    <row r="349" spans="1:121" hidden="1">
      <c r="A349" t="s">
        <v>580</v>
      </c>
      <c r="B349">
        <v>2045</v>
      </c>
      <c r="C349">
        <v>161509470</v>
      </c>
      <c r="D349">
        <v>30963158</v>
      </c>
      <c r="E349">
        <v>5924050.5</v>
      </c>
      <c r="F349">
        <v>2794449.7</v>
      </c>
      <c r="G349">
        <v>201191130.80000001</v>
      </c>
      <c r="H349">
        <v>155702554.5</v>
      </c>
      <c r="I349">
        <v>122455686</v>
      </c>
      <c r="J349" s="156">
        <v>141640180</v>
      </c>
      <c r="K349" s="168">
        <v>80363576</v>
      </c>
      <c r="L349">
        <v>3.5900000000000001E-2</v>
      </c>
      <c r="M349">
        <v>5.3999999999999999E-2</v>
      </c>
      <c r="N349">
        <v>0.14599999999999999</v>
      </c>
      <c r="O349">
        <v>94561.48</v>
      </c>
      <c r="P349">
        <v>38433</v>
      </c>
      <c r="Q349">
        <v>1</v>
      </c>
      <c r="R349">
        <v>0.95</v>
      </c>
      <c r="S349">
        <v>0.3</v>
      </c>
      <c r="T349">
        <v>0</v>
      </c>
      <c r="U349">
        <v>0</v>
      </c>
      <c r="V349">
        <v>1.9</v>
      </c>
      <c r="W349">
        <v>5.2</v>
      </c>
      <c r="X349">
        <v>0.04</v>
      </c>
      <c r="Y349">
        <v>0.3</v>
      </c>
      <c r="Z349">
        <v>2.1</v>
      </c>
      <c r="AA349">
        <v>2.4</v>
      </c>
      <c r="AB349">
        <v>23.1</v>
      </c>
      <c r="AC349">
        <v>1.1000000000000001</v>
      </c>
      <c r="AD349">
        <v>0.14000000000000001</v>
      </c>
      <c r="AE349">
        <v>2.9</v>
      </c>
      <c r="AF349">
        <v>102.7</v>
      </c>
      <c r="AG349">
        <v>0.03</v>
      </c>
      <c r="AH349">
        <v>23.2</v>
      </c>
      <c r="AI349">
        <v>6</v>
      </c>
      <c r="AJ349">
        <v>29.1</v>
      </c>
      <c r="AK349">
        <v>56.6</v>
      </c>
      <c r="AL349">
        <v>3.8</v>
      </c>
      <c r="AM349">
        <v>0.53</v>
      </c>
      <c r="AN349">
        <v>4.2</v>
      </c>
      <c r="AO349">
        <v>208.6</v>
      </c>
      <c r="AP349">
        <v>0.03</v>
      </c>
      <c r="AQ349">
        <v>56.9</v>
      </c>
      <c r="AR349">
        <v>10.4</v>
      </c>
      <c r="AS349">
        <v>67.3</v>
      </c>
      <c r="AT349">
        <v>469.9</v>
      </c>
      <c r="AU349">
        <v>26.5</v>
      </c>
      <c r="AV349">
        <v>3.64</v>
      </c>
      <c r="AW349">
        <v>41.7</v>
      </c>
      <c r="AX349">
        <v>1875.8</v>
      </c>
      <c r="AY349">
        <v>0.25</v>
      </c>
      <c r="AZ349">
        <v>471.6</v>
      </c>
      <c r="BA349">
        <v>97.7</v>
      </c>
      <c r="BB349">
        <v>569.29999999999995</v>
      </c>
      <c r="BC349">
        <v>40617.1</v>
      </c>
      <c r="BD349">
        <v>4.7</v>
      </c>
      <c r="BE349">
        <v>0.7</v>
      </c>
      <c r="BF349">
        <v>267570.5</v>
      </c>
      <c r="BG349">
        <v>723.1</v>
      </c>
      <c r="BH349">
        <v>5.7</v>
      </c>
      <c r="BI349">
        <v>40942.199999999997</v>
      </c>
      <c r="BJ349">
        <v>290674.5</v>
      </c>
      <c r="BK349">
        <v>331616.59999999998</v>
      </c>
      <c r="BL349">
        <v>0</v>
      </c>
      <c r="BM349">
        <v>20.170000000000002</v>
      </c>
      <c r="BN349">
        <v>16.670000000000002</v>
      </c>
      <c r="BO349">
        <v>1.27</v>
      </c>
      <c r="BP349">
        <v>38.11</v>
      </c>
      <c r="BQ349">
        <v>23.26</v>
      </c>
      <c r="BR349">
        <v>22.21</v>
      </c>
      <c r="BS349">
        <v>1.37</v>
      </c>
      <c r="BT349">
        <v>46.84</v>
      </c>
      <c r="BU349">
        <v>139455410</v>
      </c>
      <c r="BV349">
        <v>78735450</v>
      </c>
      <c r="BW349">
        <v>26331574</v>
      </c>
      <c r="BX349">
        <v>675082</v>
      </c>
      <c r="BY349">
        <v>0</v>
      </c>
      <c r="BZ349">
        <v>0</v>
      </c>
      <c r="CA349">
        <v>37961.800000000003</v>
      </c>
      <c r="CB349">
        <v>0</v>
      </c>
      <c r="CC349">
        <v>0</v>
      </c>
      <c r="CD349">
        <v>6659655.5</v>
      </c>
      <c r="CE349">
        <v>0</v>
      </c>
      <c r="CF349">
        <v>0</v>
      </c>
      <c r="CG349">
        <v>0</v>
      </c>
      <c r="CH349">
        <v>0</v>
      </c>
      <c r="CI349">
        <v>1465086.2</v>
      </c>
      <c r="CJ349">
        <v>27446924</v>
      </c>
      <c r="CK349">
        <v>1.6</v>
      </c>
      <c r="CL349">
        <v>4763338.5</v>
      </c>
      <c r="CM349">
        <v>0</v>
      </c>
      <c r="CN349">
        <v>56874828</v>
      </c>
      <c r="CO349">
        <v>1637659.4</v>
      </c>
      <c r="CP349">
        <v>13563296</v>
      </c>
      <c r="CQ349">
        <v>15907.1</v>
      </c>
      <c r="CR349">
        <v>229.4</v>
      </c>
      <c r="CS349">
        <v>0</v>
      </c>
      <c r="CT349">
        <v>877</v>
      </c>
      <c r="CU349">
        <v>0</v>
      </c>
      <c r="CV349">
        <v>0</v>
      </c>
      <c r="CW349">
        <v>5001.8</v>
      </c>
      <c r="CX349">
        <v>0</v>
      </c>
      <c r="CY349">
        <v>0</v>
      </c>
      <c r="CZ349">
        <v>330</v>
      </c>
      <c r="DA349">
        <v>0</v>
      </c>
      <c r="DB349">
        <v>919.1</v>
      </c>
      <c r="DC349">
        <v>3568</v>
      </c>
      <c r="DD349">
        <v>335.2</v>
      </c>
      <c r="DE349">
        <v>3241</v>
      </c>
      <c r="DF349">
        <v>0</v>
      </c>
      <c r="DG349">
        <v>26517.9</v>
      </c>
      <c r="DH349">
        <v>5200</v>
      </c>
      <c r="DI349">
        <v>497.4</v>
      </c>
      <c r="DJ349">
        <v>78001.2</v>
      </c>
      <c r="DK349">
        <v>32410</v>
      </c>
      <c r="DL349">
        <v>0</v>
      </c>
      <c r="DM349">
        <v>0</v>
      </c>
      <c r="DN349">
        <v>0</v>
      </c>
      <c r="DO349">
        <v>1.6</v>
      </c>
      <c r="DP349">
        <v>0.96</v>
      </c>
      <c r="DQ349">
        <v>0</v>
      </c>
    </row>
    <row r="350" spans="1:121" hidden="1">
      <c r="A350" t="s">
        <v>580</v>
      </c>
      <c r="B350">
        <v>2050</v>
      </c>
      <c r="C350">
        <v>170980830</v>
      </c>
      <c r="D350">
        <v>32747702</v>
      </c>
      <c r="E350">
        <v>6550127</v>
      </c>
      <c r="F350">
        <v>3026491.7</v>
      </c>
      <c r="G350">
        <v>213305160.59999999</v>
      </c>
      <c r="H350">
        <v>164833333.59999999</v>
      </c>
      <c r="I350">
        <v>130227970.5</v>
      </c>
      <c r="J350" s="156">
        <v>152617540</v>
      </c>
      <c r="K350" s="168">
        <v>85654700</v>
      </c>
      <c r="L350">
        <v>3.5900000000000001E-2</v>
      </c>
      <c r="M350">
        <v>5.3999999999999999E-2</v>
      </c>
      <c r="N350">
        <v>0.14599999999999999</v>
      </c>
      <c r="O350">
        <v>92196.49</v>
      </c>
      <c r="P350">
        <v>40907.9</v>
      </c>
      <c r="Q350">
        <v>1</v>
      </c>
      <c r="R350">
        <v>1</v>
      </c>
      <c r="S350">
        <v>0.9</v>
      </c>
      <c r="T350">
        <v>0.1</v>
      </c>
      <c r="U350">
        <v>0.01</v>
      </c>
      <c r="V350">
        <v>1.9</v>
      </c>
      <c r="W350">
        <v>6.3</v>
      </c>
      <c r="X350">
        <v>0.04</v>
      </c>
      <c r="Y350">
        <v>0.9</v>
      </c>
      <c r="Z350">
        <v>2.1</v>
      </c>
      <c r="AA350">
        <v>2.9</v>
      </c>
      <c r="AB350">
        <v>0</v>
      </c>
      <c r="AC350">
        <v>0</v>
      </c>
      <c r="AD350">
        <v>0</v>
      </c>
      <c r="AE350">
        <v>0</v>
      </c>
      <c r="AF350">
        <v>0</v>
      </c>
      <c r="AG350">
        <v>0</v>
      </c>
      <c r="AH350">
        <v>0</v>
      </c>
      <c r="AI350">
        <v>0</v>
      </c>
      <c r="AJ350">
        <v>0</v>
      </c>
      <c r="AK350">
        <v>11</v>
      </c>
      <c r="AL350">
        <v>0.7</v>
      </c>
      <c r="AM350">
        <v>0.09</v>
      </c>
      <c r="AN350">
        <v>0.9</v>
      </c>
      <c r="AO350">
        <v>43.1</v>
      </c>
      <c r="AP350">
        <v>0.01</v>
      </c>
      <c r="AQ350">
        <v>11.1</v>
      </c>
      <c r="AR350">
        <v>2.2000000000000002</v>
      </c>
      <c r="AS350">
        <v>13.2</v>
      </c>
      <c r="AT350">
        <v>488</v>
      </c>
      <c r="AU350">
        <v>24</v>
      </c>
      <c r="AV350">
        <v>3.23</v>
      </c>
      <c r="AW350">
        <v>45.3</v>
      </c>
      <c r="AX350">
        <v>2065</v>
      </c>
      <c r="AY350">
        <v>0.25</v>
      </c>
      <c r="AZ350">
        <v>489.6</v>
      </c>
      <c r="BA350">
        <v>107</v>
      </c>
      <c r="BB350">
        <v>596.6</v>
      </c>
      <c r="BC350">
        <v>126155.7</v>
      </c>
      <c r="BD350">
        <v>14.5</v>
      </c>
      <c r="BE350">
        <v>2.1</v>
      </c>
      <c r="BF350">
        <v>270182.2</v>
      </c>
      <c r="BG350">
        <v>908.5</v>
      </c>
      <c r="BH350">
        <v>5.7</v>
      </c>
      <c r="BI350">
        <v>127165.5</v>
      </c>
      <c r="BJ350">
        <v>298816.2</v>
      </c>
      <c r="BK350">
        <v>425981.7</v>
      </c>
      <c r="BL350">
        <v>0</v>
      </c>
      <c r="BM350">
        <v>20.88</v>
      </c>
      <c r="BN350">
        <v>16.309999999999999</v>
      </c>
      <c r="BO350">
        <v>1.31</v>
      </c>
      <c r="BP350">
        <v>38.5</v>
      </c>
      <c r="BQ350">
        <v>24.17</v>
      </c>
      <c r="BR350">
        <v>21.78</v>
      </c>
      <c r="BS350">
        <v>1.42</v>
      </c>
      <c r="BT350">
        <v>47.37</v>
      </c>
      <c r="BU350">
        <v>145841580</v>
      </c>
      <c r="BV350">
        <v>83077190</v>
      </c>
      <c r="BW350">
        <v>27923290</v>
      </c>
      <c r="BX350">
        <v>700051.1</v>
      </c>
      <c r="BY350">
        <v>0</v>
      </c>
      <c r="BZ350">
        <v>0</v>
      </c>
      <c r="CA350">
        <v>118085.3</v>
      </c>
      <c r="CB350">
        <v>0</v>
      </c>
      <c r="CC350">
        <v>0</v>
      </c>
      <c r="CD350">
        <v>7156210.5</v>
      </c>
      <c r="CE350">
        <v>0</v>
      </c>
      <c r="CF350">
        <v>0</v>
      </c>
      <c r="CG350">
        <v>0</v>
      </c>
      <c r="CH350">
        <v>0</v>
      </c>
      <c r="CI350">
        <v>1460713</v>
      </c>
      <c r="CJ350">
        <v>27348636</v>
      </c>
      <c r="CK350">
        <v>0</v>
      </c>
      <c r="CL350">
        <v>5213619.5</v>
      </c>
      <c r="CM350">
        <v>0</v>
      </c>
      <c r="CN350">
        <v>58679810</v>
      </c>
      <c r="CO350">
        <v>3740553.5</v>
      </c>
      <c r="CP350">
        <v>13500618</v>
      </c>
      <c r="CQ350">
        <v>17276.3</v>
      </c>
      <c r="CR350">
        <v>229.4</v>
      </c>
      <c r="CS350">
        <v>0</v>
      </c>
      <c r="CT350">
        <v>877</v>
      </c>
      <c r="CU350">
        <v>0</v>
      </c>
      <c r="CV350">
        <v>0</v>
      </c>
      <c r="CW350">
        <v>5498.8</v>
      </c>
      <c r="CX350">
        <v>0</v>
      </c>
      <c r="CY350">
        <v>0</v>
      </c>
      <c r="CZ350">
        <v>330</v>
      </c>
      <c r="DA350">
        <v>0</v>
      </c>
      <c r="DB350">
        <v>919.1</v>
      </c>
      <c r="DC350">
        <v>3568</v>
      </c>
      <c r="DD350">
        <v>198.8</v>
      </c>
      <c r="DE350">
        <v>3241</v>
      </c>
      <c r="DF350">
        <v>0</v>
      </c>
      <c r="DG350">
        <v>27696.400000000001</v>
      </c>
      <c r="DH350">
        <v>5200</v>
      </c>
      <c r="DI350">
        <v>1165.5999999999999</v>
      </c>
      <c r="DJ350">
        <v>80862</v>
      </c>
      <c r="DK350">
        <v>32410</v>
      </c>
      <c r="DL350">
        <v>0</v>
      </c>
      <c r="DM350">
        <v>0</v>
      </c>
      <c r="DN350">
        <v>0</v>
      </c>
      <c r="DO350">
        <v>1.6</v>
      </c>
      <c r="DP350">
        <v>1</v>
      </c>
      <c r="DQ350">
        <v>0</v>
      </c>
    </row>
    <row r="351" spans="1:121">
      <c r="A351" t="s">
        <v>579</v>
      </c>
      <c r="B351">
        <v>2024</v>
      </c>
      <c r="C351">
        <v>6037888</v>
      </c>
      <c r="D351">
        <v>1574.7</v>
      </c>
      <c r="E351">
        <v>0</v>
      </c>
      <c r="F351">
        <v>211009.4</v>
      </c>
      <c r="G351">
        <v>6250471.9000000004</v>
      </c>
      <c r="H351">
        <v>5820752.7999999998</v>
      </c>
      <c r="I351">
        <v>4383502.0999999996</v>
      </c>
      <c r="J351" s="177">
        <v>7211.2</v>
      </c>
      <c r="K351" s="178">
        <v>21431764</v>
      </c>
      <c r="L351">
        <v>3.5999999999999997E-2</v>
      </c>
      <c r="M351">
        <v>5.3999999999999999E-2</v>
      </c>
      <c r="N351">
        <v>0.13500000000000001</v>
      </c>
      <c r="O351">
        <v>0</v>
      </c>
      <c r="P351">
        <v>1053.8</v>
      </c>
      <c r="Q351">
        <v>1</v>
      </c>
      <c r="R351">
        <v>1</v>
      </c>
      <c r="S351">
        <v>0</v>
      </c>
      <c r="T351">
        <v>0</v>
      </c>
      <c r="U351">
        <v>0</v>
      </c>
      <c r="V351">
        <v>0.7</v>
      </c>
      <c r="W351">
        <v>0.9</v>
      </c>
      <c r="X351">
        <v>0</v>
      </c>
      <c r="Y351">
        <v>0</v>
      </c>
      <c r="Z351">
        <v>0.8</v>
      </c>
      <c r="AA351">
        <v>0.8</v>
      </c>
      <c r="AB351">
        <v>0</v>
      </c>
      <c r="AC351">
        <v>0</v>
      </c>
      <c r="AD351">
        <v>0</v>
      </c>
      <c r="AE351">
        <v>0.8</v>
      </c>
      <c r="AF351">
        <v>1.1000000000000001</v>
      </c>
      <c r="AG351">
        <v>0</v>
      </c>
      <c r="AH351">
        <v>0</v>
      </c>
      <c r="AI351">
        <v>0.8</v>
      </c>
      <c r="AJ351">
        <v>0.9</v>
      </c>
      <c r="AK351">
        <v>164.2</v>
      </c>
      <c r="AL351">
        <v>4.0999999999999996</v>
      </c>
      <c r="AM351">
        <v>0.48</v>
      </c>
      <c r="AN351">
        <v>18.8</v>
      </c>
      <c r="AO351">
        <v>811.1</v>
      </c>
      <c r="AP351">
        <v>0.08</v>
      </c>
      <c r="AQ351">
        <v>164.5</v>
      </c>
      <c r="AR351">
        <v>43</v>
      </c>
      <c r="AS351">
        <v>207.4</v>
      </c>
      <c r="AT351">
        <v>625.70000000000005</v>
      </c>
      <c r="AU351">
        <v>36.5</v>
      </c>
      <c r="AV351">
        <v>5.12</v>
      </c>
      <c r="AW351">
        <v>53.2</v>
      </c>
      <c r="AX351">
        <v>2370.1999999999998</v>
      </c>
      <c r="AY351">
        <v>0.37</v>
      </c>
      <c r="AZ351">
        <v>628.20000000000005</v>
      </c>
      <c r="BA351">
        <v>123.9</v>
      </c>
      <c r="BB351">
        <v>752.1</v>
      </c>
      <c r="BC351">
        <v>0</v>
      </c>
      <c r="BD351">
        <v>0</v>
      </c>
      <c r="BE351">
        <v>0</v>
      </c>
      <c r="BF351">
        <v>20525</v>
      </c>
      <c r="BG351">
        <v>24.6</v>
      </c>
      <c r="BH351">
        <v>0.1</v>
      </c>
      <c r="BI351">
        <v>0</v>
      </c>
      <c r="BJ351">
        <v>21283</v>
      </c>
      <c r="BK351">
        <v>21283</v>
      </c>
      <c r="BL351">
        <v>0</v>
      </c>
      <c r="BM351">
        <v>30.67</v>
      </c>
      <c r="BN351">
        <v>0</v>
      </c>
      <c r="BO351">
        <v>0</v>
      </c>
      <c r="BP351">
        <v>30.67</v>
      </c>
      <c r="BQ351">
        <v>32.46</v>
      </c>
      <c r="BR351">
        <v>0</v>
      </c>
      <c r="BS351">
        <v>0</v>
      </c>
      <c r="BT351">
        <v>32.46</v>
      </c>
      <c r="BU351">
        <v>27802054</v>
      </c>
      <c r="BV351">
        <v>1866969.8</v>
      </c>
      <c r="BW351">
        <v>1332.2</v>
      </c>
      <c r="BX351">
        <v>571968.19999999995</v>
      </c>
      <c r="BY351">
        <v>0</v>
      </c>
      <c r="BZ351" s="180">
        <v>24081692</v>
      </c>
      <c r="CA351">
        <v>0</v>
      </c>
      <c r="CB351">
        <v>0</v>
      </c>
      <c r="CC351">
        <v>0</v>
      </c>
      <c r="CD351">
        <v>223585.1</v>
      </c>
      <c r="CE351">
        <v>0</v>
      </c>
      <c r="CF351">
        <v>0</v>
      </c>
      <c r="CG351">
        <v>0</v>
      </c>
      <c r="CH351">
        <v>0</v>
      </c>
      <c r="CI351">
        <v>1280091.6000000001</v>
      </c>
      <c r="CJ351">
        <v>0</v>
      </c>
      <c r="CK351">
        <v>0</v>
      </c>
      <c r="CL351">
        <v>0</v>
      </c>
      <c r="CM351">
        <v>0</v>
      </c>
      <c r="CN351">
        <v>235156</v>
      </c>
      <c r="CO351">
        <v>1408228.6</v>
      </c>
      <c r="CP351">
        <v>0</v>
      </c>
      <c r="CQ351">
        <v>1.9</v>
      </c>
      <c r="CR351">
        <v>81.099999999999994</v>
      </c>
      <c r="CS351">
        <v>0</v>
      </c>
      <c r="CT351">
        <v>0</v>
      </c>
      <c r="CU351">
        <v>0</v>
      </c>
      <c r="CV351">
        <v>0</v>
      </c>
      <c r="CW351">
        <v>172.8</v>
      </c>
      <c r="CX351">
        <v>0</v>
      </c>
      <c r="CY351">
        <v>0</v>
      </c>
      <c r="CZ351">
        <v>0</v>
      </c>
      <c r="DA351">
        <v>0</v>
      </c>
      <c r="DB351">
        <v>331.3</v>
      </c>
      <c r="DC351">
        <v>0</v>
      </c>
      <c r="DD351">
        <v>0</v>
      </c>
      <c r="DE351">
        <v>0</v>
      </c>
      <c r="DF351">
        <v>0</v>
      </c>
      <c r="DG351">
        <v>130.30000000000001</v>
      </c>
      <c r="DH351">
        <v>0</v>
      </c>
      <c r="DI351">
        <v>385.8</v>
      </c>
      <c r="DJ351">
        <v>3.8</v>
      </c>
      <c r="DK351">
        <v>0</v>
      </c>
      <c r="DL351">
        <v>0</v>
      </c>
      <c r="DM351">
        <v>0</v>
      </c>
      <c r="DN351">
        <v>0.63</v>
      </c>
      <c r="DO351">
        <v>0</v>
      </c>
      <c r="DP351">
        <v>0</v>
      </c>
      <c r="DQ351">
        <v>0</v>
      </c>
    </row>
    <row r="352" spans="1:121">
      <c r="A352" t="s">
        <v>579</v>
      </c>
      <c r="B352">
        <v>2026</v>
      </c>
      <c r="C352">
        <v>6103924.5</v>
      </c>
      <c r="D352">
        <v>1562.9</v>
      </c>
      <c r="E352">
        <v>0</v>
      </c>
      <c r="F352">
        <v>203983.5</v>
      </c>
      <c r="G352">
        <v>6309470.5999999996</v>
      </c>
      <c r="H352">
        <v>5884414.7999999998</v>
      </c>
      <c r="I352">
        <v>4419994.8</v>
      </c>
      <c r="J352" s="177">
        <v>4655.7</v>
      </c>
      <c r="K352" s="178">
        <v>20647174</v>
      </c>
      <c r="L352">
        <v>3.5999999999999997E-2</v>
      </c>
      <c r="M352">
        <v>5.3999999999999999E-2</v>
      </c>
      <c r="N352">
        <v>0.13500000000000001</v>
      </c>
      <c r="O352">
        <v>0</v>
      </c>
      <c r="P352">
        <v>1077.0999999999999</v>
      </c>
      <c r="Q352">
        <v>1</v>
      </c>
      <c r="R352">
        <v>1</v>
      </c>
      <c r="S352">
        <v>0</v>
      </c>
      <c r="T352">
        <v>0</v>
      </c>
      <c r="U352">
        <v>0</v>
      </c>
      <c r="V352">
        <v>0.8</v>
      </c>
      <c r="W352">
        <v>0.9</v>
      </c>
      <c r="X352">
        <v>0</v>
      </c>
      <c r="Y352">
        <v>0</v>
      </c>
      <c r="Z352">
        <v>0.8</v>
      </c>
      <c r="AA352">
        <v>0.8</v>
      </c>
      <c r="AB352">
        <v>0</v>
      </c>
      <c r="AC352">
        <v>0</v>
      </c>
      <c r="AD352">
        <v>0</v>
      </c>
      <c r="AE352">
        <v>0.8</v>
      </c>
      <c r="AF352">
        <v>1.1000000000000001</v>
      </c>
      <c r="AG352">
        <v>0</v>
      </c>
      <c r="AH352">
        <v>0</v>
      </c>
      <c r="AI352">
        <v>0.8</v>
      </c>
      <c r="AJ352">
        <v>0.9</v>
      </c>
      <c r="AK352">
        <v>147.1</v>
      </c>
      <c r="AL352">
        <v>3.2</v>
      </c>
      <c r="AM352">
        <v>0.37</v>
      </c>
      <c r="AN352">
        <v>17.100000000000001</v>
      </c>
      <c r="AO352">
        <v>741</v>
      </c>
      <c r="AP352">
        <v>7.0000000000000007E-2</v>
      </c>
      <c r="AQ352">
        <v>147.30000000000001</v>
      </c>
      <c r="AR352">
        <v>39.200000000000003</v>
      </c>
      <c r="AS352">
        <v>186.5</v>
      </c>
      <c r="AT352">
        <v>578.79999999999995</v>
      </c>
      <c r="AU352">
        <v>31.2</v>
      </c>
      <c r="AV352">
        <v>4.3099999999999996</v>
      </c>
      <c r="AW352">
        <v>51.2</v>
      </c>
      <c r="AX352">
        <v>2304</v>
      </c>
      <c r="AY352">
        <v>0.32</v>
      </c>
      <c r="AZ352">
        <v>580.9</v>
      </c>
      <c r="BA352">
        <v>119.9</v>
      </c>
      <c r="BB352">
        <v>700.8</v>
      </c>
      <c r="BC352">
        <v>0</v>
      </c>
      <c r="BD352">
        <v>0</v>
      </c>
      <c r="BE352">
        <v>0</v>
      </c>
      <c r="BF352">
        <v>20561.2</v>
      </c>
      <c r="BG352">
        <v>24.6</v>
      </c>
      <c r="BH352">
        <v>0.1</v>
      </c>
      <c r="BI352">
        <v>0</v>
      </c>
      <c r="BJ352">
        <v>21320.5</v>
      </c>
      <c r="BK352">
        <v>21320.5</v>
      </c>
      <c r="BL352">
        <v>0</v>
      </c>
      <c r="BM352">
        <v>27.78</v>
      </c>
      <c r="BN352">
        <v>0</v>
      </c>
      <c r="BO352">
        <v>0</v>
      </c>
      <c r="BP352">
        <v>27.78</v>
      </c>
      <c r="BQ352">
        <v>29.4</v>
      </c>
      <c r="BR352">
        <v>0</v>
      </c>
      <c r="BS352">
        <v>0</v>
      </c>
      <c r="BT352">
        <v>29.4</v>
      </c>
      <c r="BU352">
        <v>27071590</v>
      </c>
      <c r="BV352">
        <v>1889475.8</v>
      </c>
      <c r="BW352">
        <v>1345</v>
      </c>
      <c r="BX352">
        <v>571968.19999999995</v>
      </c>
      <c r="BY352">
        <v>0</v>
      </c>
      <c r="BZ352" s="180">
        <v>23330610</v>
      </c>
      <c r="CA352">
        <v>0</v>
      </c>
      <c r="CB352">
        <v>0</v>
      </c>
      <c r="CC352">
        <v>0</v>
      </c>
      <c r="CD352">
        <v>257964.2</v>
      </c>
      <c r="CE352">
        <v>0</v>
      </c>
      <c r="CF352">
        <v>0</v>
      </c>
      <c r="CG352">
        <v>0</v>
      </c>
      <c r="CH352">
        <v>0</v>
      </c>
      <c r="CI352">
        <v>1278191.8999999999</v>
      </c>
      <c r="CJ352">
        <v>0</v>
      </c>
      <c r="CK352">
        <v>0</v>
      </c>
      <c r="CL352">
        <v>0</v>
      </c>
      <c r="CM352">
        <v>0</v>
      </c>
      <c r="CN352">
        <v>231569.4</v>
      </c>
      <c r="CO352">
        <v>1399942.2</v>
      </c>
      <c r="CP352">
        <v>0</v>
      </c>
      <c r="CQ352">
        <v>1.9</v>
      </c>
      <c r="CR352">
        <v>81.099999999999994</v>
      </c>
      <c r="CS352">
        <v>0</v>
      </c>
      <c r="CT352">
        <v>0</v>
      </c>
      <c r="CU352">
        <v>0</v>
      </c>
      <c r="CV352">
        <v>0</v>
      </c>
      <c r="CW352">
        <v>200.8</v>
      </c>
      <c r="CX352">
        <v>0</v>
      </c>
      <c r="CY352">
        <v>0</v>
      </c>
      <c r="CZ352">
        <v>0</v>
      </c>
      <c r="DA352">
        <v>0</v>
      </c>
      <c r="DB352">
        <v>331.3</v>
      </c>
      <c r="DC352">
        <v>0</v>
      </c>
      <c r="DD352">
        <v>0</v>
      </c>
      <c r="DE352">
        <v>0</v>
      </c>
      <c r="DF352">
        <v>0</v>
      </c>
      <c r="DG352">
        <v>130.30000000000001</v>
      </c>
      <c r="DH352">
        <v>0</v>
      </c>
      <c r="DI352">
        <v>385.8</v>
      </c>
      <c r="DJ352">
        <v>3.8</v>
      </c>
      <c r="DK352">
        <v>0</v>
      </c>
      <c r="DL352">
        <v>0</v>
      </c>
      <c r="DM352">
        <v>0</v>
      </c>
      <c r="DN352">
        <v>0.67</v>
      </c>
      <c r="DO352">
        <v>0</v>
      </c>
      <c r="DP352">
        <v>0</v>
      </c>
      <c r="DQ352">
        <v>0</v>
      </c>
    </row>
    <row r="353" spans="1:121">
      <c r="A353" t="s">
        <v>579</v>
      </c>
      <c r="B353">
        <v>2028</v>
      </c>
      <c r="C353">
        <v>6215366</v>
      </c>
      <c r="D353">
        <v>1428.1</v>
      </c>
      <c r="E353">
        <v>0</v>
      </c>
      <c r="F353">
        <v>201652.2</v>
      </c>
      <c r="G353">
        <v>6418446.4000000004</v>
      </c>
      <c r="H353">
        <v>5991850</v>
      </c>
      <c r="I353">
        <v>4493216.8</v>
      </c>
      <c r="J353" s="177">
        <v>4125.5</v>
      </c>
      <c r="K353" s="178">
        <v>20362740</v>
      </c>
      <c r="L353">
        <v>3.5999999999999997E-2</v>
      </c>
      <c r="M353">
        <v>5.3999999999999999E-2</v>
      </c>
      <c r="N353">
        <v>0.13500000000000001</v>
      </c>
      <c r="O353">
        <v>0</v>
      </c>
      <c r="P353">
        <v>1116.9000000000001</v>
      </c>
      <c r="Q353">
        <v>1</v>
      </c>
      <c r="R353">
        <v>1</v>
      </c>
      <c r="S353">
        <v>0</v>
      </c>
      <c r="T353">
        <v>0</v>
      </c>
      <c r="U353">
        <v>0</v>
      </c>
      <c r="V353">
        <v>0.8</v>
      </c>
      <c r="W353">
        <v>0.9</v>
      </c>
      <c r="X353">
        <v>0</v>
      </c>
      <c r="Y353">
        <v>0</v>
      </c>
      <c r="Z353">
        <v>0.8</v>
      </c>
      <c r="AA353">
        <v>0.8</v>
      </c>
      <c r="AB353">
        <v>0</v>
      </c>
      <c r="AC353">
        <v>0</v>
      </c>
      <c r="AD353">
        <v>0</v>
      </c>
      <c r="AE353">
        <v>0.8</v>
      </c>
      <c r="AF353">
        <v>1</v>
      </c>
      <c r="AG353">
        <v>0</v>
      </c>
      <c r="AH353">
        <v>0</v>
      </c>
      <c r="AI353">
        <v>0.8</v>
      </c>
      <c r="AJ353">
        <v>0.9</v>
      </c>
      <c r="AK353">
        <v>131</v>
      </c>
      <c r="AL353">
        <v>2.6</v>
      </c>
      <c r="AM353">
        <v>0.27</v>
      </c>
      <c r="AN353">
        <v>15.5</v>
      </c>
      <c r="AO353">
        <v>677.4</v>
      </c>
      <c r="AP353">
        <v>0.06</v>
      </c>
      <c r="AQ353">
        <v>131.1</v>
      </c>
      <c r="AR353">
        <v>35.700000000000003</v>
      </c>
      <c r="AS353">
        <v>166.8</v>
      </c>
      <c r="AT353">
        <v>519.1</v>
      </c>
      <c r="AU353">
        <v>24.4</v>
      </c>
      <c r="AV353">
        <v>3.31</v>
      </c>
      <c r="AW353">
        <v>49.5</v>
      </c>
      <c r="AX353">
        <v>2178.1</v>
      </c>
      <c r="AY353">
        <v>0.3</v>
      </c>
      <c r="AZ353">
        <v>520.70000000000005</v>
      </c>
      <c r="BA353">
        <v>114.4</v>
      </c>
      <c r="BB353">
        <v>635.20000000000005</v>
      </c>
      <c r="BC353">
        <v>0</v>
      </c>
      <c r="BD353">
        <v>0</v>
      </c>
      <c r="BE353">
        <v>0</v>
      </c>
      <c r="BF353">
        <v>20513.2</v>
      </c>
      <c r="BG353">
        <v>24.6</v>
      </c>
      <c r="BH353">
        <v>0.1</v>
      </c>
      <c r="BI353">
        <v>0</v>
      </c>
      <c r="BJ353">
        <v>21270.7</v>
      </c>
      <c r="BK353">
        <v>21270.7</v>
      </c>
      <c r="BL353">
        <v>0</v>
      </c>
      <c r="BM353">
        <v>23.63</v>
      </c>
      <c r="BN353">
        <v>0</v>
      </c>
      <c r="BO353">
        <v>0</v>
      </c>
      <c r="BP353">
        <v>23.63</v>
      </c>
      <c r="BQ353">
        <v>25.01</v>
      </c>
      <c r="BR353">
        <v>0</v>
      </c>
      <c r="BS353">
        <v>0</v>
      </c>
      <c r="BT353">
        <v>25.01</v>
      </c>
      <c r="BU353">
        <v>26890890</v>
      </c>
      <c r="BV353">
        <v>1925229.6</v>
      </c>
      <c r="BW353">
        <v>1189.5</v>
      </c>
      <c r="BX353">
        <v>571497.5</v>
      </c>
      <c r="BY353">
        <v>0</v>
      </c>
      <c r="BZ353" s="180">
        <v>23123586</v>
      </c>
      <c r="CA353">
        <v>0</v>
      </c>
      <c r="CB353">
        <v>0</v>
      </c>
      <c r="CC353">
        <v>0</v>
      </c>
      <c r="CD353">
        <v>300710.40000000002</v>
      </c>
      <c r="CE353">
        <v>0</v>
      </c>
      <c r="CF353">
        <v>0</v>
      </c>
      <c r="CG353">
        <v>0</v>
      </c>
      <c r="CH353">
        <v>0</v>
      </c>
      <c r="CI353">
        <v>1269386.5</v>
      </c>
      <c r="CJ353">
        <v>0</v>
      </c>
      <c r="CK353">
        <v>0</v>
      </c>
      <c r="CL353">
        <v>0</v>
      </c>
      <c r="CM353">
        <v>0</v>
      </c>
      <c r="CN353">
        <v>227989.8</v>
      </c>
      <c r="CO353">
        <v>1396529.5</v>
      </c>
      <c r="CP353">
        <v>0</v>
      </c>
      <c r="CQ353">
        <v>1.9</v>
      </c>
      <c r="CR353">
        <v>81.099999999999994</v>
      </c>
      <c r="CS353">
        <v>0</v>
      </c>
      <c r="CT353">
        <v>0</v>
      </c>
      <c r="CU353">
        <v>0</v>
      </c>
      <c r="CV353">
        <v>0</v>
      </c>
      <c r="CW353">
        <v>235.6</v>
      </c>
      <c r="CX353">
        <v>0</v>
      </c>
      <c r="CY353">
        <v>0</v>
      </c>
      <c r="CZ353">
        <v>0</v>
      </c>
      <c r="DA353">
        <v>0</v>
      </c>
      <c r="DB353">
        <v>331.3</v>
      </c>
      <c r="DC353">
        <v>0</v>
      </c>
      <c r="DD353">
        <v>0</v>
      </c>
      <c r="DE353">
        <v>0</v>
      </c>
      <c r="DF353">
        <v>0</v>
      </c>
      <c r="DG353">
        <v>130.30000000000001</v>
      </c>
      <c r="DH353">
        <v>0</v>
      </c>
      <c r="DI353">
        <v>385.8</v>
      </c>
      <c r="DJ353">
        <v>3.8</v>
      </c>
      <c r="DK353">
        <v>0</v>
      </c>
      <c r="DL353">
        <v>0</v>
      </c>
      <c r="DM353">
        <v>0</v>
      </c>
      <c r="DN353">
        <v>0.67</v>
      </c>
      <c r="DO353">
        <v>0</v>
      </c>
      <c r="DP353">
        <v>0</v>
      </c>
      <c r="DQ353">
        <v>0</v>
      </c>
    </row>
    <row r="354" spans="1:121">
      <c r="A354" t="s">
        <v>579</v>
      </c>
      <c r="B354">
        <v>2030</v>
      </c>
      <c r="C354">
        <v>6395260.5</v>
      </c>
      <c r="D354">
        <v>1511.4</v>
      </c>
      <c r="E354">
        <v>0</v>
      </c>
      <c r="F354">
        <v>180211.7</v>
      </c>
      <c r="G354">
        <v>6576983.7999999998</v>
      </c>
      <c r="H354">
        <v>6165277.2000000002</v>
      </c>
      <c r="I354">
        <v>4608337.4000000004</v>
      </c>
      <c r="J354" s="177">
        <v>58158</v>
      </c>
      <c r="K354" s="178">
        <v>19218832</v>
      </c>
      <c r="L354">
        <v>3.5999999999999997E-2</v>
      </c>
      <c r="M354">
        <v>5.3999999999999999E-2</v>
      </c>
      <c r="N354">
        <v>0.13500000000000001</v>
      </c>
      <c r="O354">
        <v>1056.83</v>
      </c>
      <c r="P354">
        <v>1170.0999999999999</v>
      </c>
      <c r="Q354">
        <v>1</v>
      </c>
      <c r="R354">
        <v>1</v>
      </c>
      <c r="S354">
        <v>0</v>
      </c>
      <c r="T354">
        <v>0</v>
      </c>
      <c r="U354">
        <v>0</v>
      </c>
      <c r="V354">
        <v>0.3</v>
      </c>
      <c r="W354">
        <v>0.3</v>
      </c>
      <c r="X354">
        <v>0</v>
      </c>
      <c r="Y354">
        <v>0</v>
      </c>
      <c r="Z354">
        <v>0.3</v>
      </c>
      <c r="AA354">
        <v>0.3</v>
      </c>
      <c r="AB354">
        <v>0.1</v>
      </c>
      <c r="AC354">
        <v>0</v>
      </c>
      <c r="AD354">
        <v>0</v>
      </c>
      <c r="AE354">
        <v>0.3</v>
      </c>
      <c r="AF354">
        <v>0.9</v>
      </c>
      <c r="AG354">
        <v>0</v>
      </c>
      <c r="AH354">
        <v>0.1</v>
      </c>
      <c r="AI354">
        <v>0.3</v>
      </c>
      <c r="AJ354">
        <v>0.4</v>
      </c>
      <c r="AK354">
        <v>122.8</v>
      </c>
      <c r="AL354">
        <v>2.4</v>
      </c>
      <c r="AM354">
        <v>0.26</v>
      </c>
      <c r="AN354">
        <v>14.5</v>
      </c>
      <c r="AO354">
        <v>632.79999999999995</v>
      </c>
      <c r="AP354">
        <v>0.06</v>
      </c>
      <c r="AQ354">
        <v>122.9</v>
      </c>
      <c r="AR354">
        <v>33.4</v>
      </c>
      <c r="AS354">
        <v>156.30000000000001</v>
      </c>
      <c r="AT354">
        <v>488.4</v>
      </c>
      <c r="AU354">
        <v>22.1</v>
      </c>
      <c r="AV354">
        <v>2.97</v>
      </c>
      <c r="AW354">
        <v>47</v>
      </c>
      <c r="AX354">
        <v>2098.6</v>
      </c>
      <c r="AY354">
        <v>0.26</v>
      </c>
      <c r="AZ354">
        <v>489.8</v>
      </c>
      <c r="BA354">
        <v>109.7</v>
      </c>
      <c r="BB354">
        <v>599.5</v>
      </c>
      <c r="BC354">
        <v>0</v>
      </c>
      <c r="BD354">
        <v>0</v>
      </c>
      <c r="BE354">
        <v>0</v>
      </c>
      <c r="BF354">
        <v>6731.8</v>
      </c>
      <c r="BG354">
        <v>8.1</v>
      </c>
      <c r="BH354">
        <v>0</v>
      </c>
      <c r="BI354">
        <v>0</v>
      </c>
      <c r="BJ354">
        <v>6980.4</v>
      </c>
      <c r="BK354">
        <v>6980.4</v>
      </c>
      <c r="BL354">
        <v>0</v>
      </c>
      <c r="BM354">
        <v>23</v>
      </c>
      <c r="BN354">
        <v>0.18</v>
      </c>
      <c r="BO354">
        <v>0</v>
      </c>
      <c r="BP354">
        <v>23.18</v>
      </c>
      <c r="BQ354">
        <v>24.34</v>
      </c>
      <c r="BR354">
        <v>0.19</v>
      </c>
      <c r="BS354">
        <v>0</v>
      </c>
      <c r="BT354">
        <v>24.53</v>
      </c>
      <c r="BU354">
        <v>25842454</v>
      </c>
      <c r="BV354">
        <v>1968646.4</v>
      </c>
      <c r="BW354">
        <v>1283</v>
      </c>
      <c r="BX354">
        <v>187520.8</v>
      </c>
      <c r="BY354">
        <v>0</v>
      </c>
      <c r="BZ354" s="180">
        <v>22435712</v>
      </c>
      <c r="CA354">
        <v>0</v>
      </c>
      <c r="CB354">
        <v>0</v>
      </c>
      <c r="CC354">
        <v>0</v>
      </c>
      <c r="CD354">
        <v>353436.2</v>
      </c>
      <c r="CE354">
        <v>0</v>
      </c>
      <c r="CF354">
        <v>0</v>
      </c>
      <c r="CG354">
        <v>0</v>
      </c>
      <c r="CH354">
        <v>0</v>
      </c>
      <c r="CI354">
        <v>1249291.5</v>
      </c>
      <c r="CJ354">
        <v>0</v>
      </c>
      <c r="CK354">
        <v>0</v>
      </c>
      <c r="CL354">
        <v>0</v>
      </c>
      <c r="CM354">
        <v>0</v>
      </c>
      <c r="CN354">
        <v>225204.8</v>
      </c>
      <c r="CO354">
        <v>1390005.4</v>
      </c>
      <c r="CP354">
        <v>0</v>
      </c>
      <c r="CQ354">
        <v>1.9</v>
      </c>
      <c r="CR354">
        <v>29.1</v>
      </c>
      <c r="CS354">
        <v>0</v>
      </c>
      <c r="CT354">
        <v>0</v>
      </c>
      <c r="CU354">
        <v>0</v>
      </c>
      <c r="CV354">
        <v>0</v>
      </c>
      <c r="CW354">
        <v>277.3</v>
      </c>
      <c r="CX354">
        <v>0</v>
      </c>
      <c r="CY354">
        <v>0</v>
      </c>
      <c r="CZ354">
        <v>0</v>
      </c>
      <c r="DA354">
        <v>0</v>
      </c>
      <c r="DB354">
        <v>331.3</v>
      </c>
      <c r="DC354">
        <v>0</v>
      </c>
      <c r="DD354">
        <v>0</v>
      </c>
      <c r="DE354">
        <v>0</v>
      </c>
      <c r="DF354">
        <v>0</v>
      </c>
      <c r="DG354">
        <v>130.30000000000001</v>
      </c>
      <c r="DH354">
        <v>0</v>
      </c>
      <c r="DI354">
        <v>385.8</v>
      </c>
      <c r="DJ354">
        <v>3.8</v>
      </c>
      <c r="DK354">
        <v>0</v>
      </c>
      <c r="DL354">
        <v>0</v>
      </c>
      <c r="DM354">
        <v>0</v>
      </c>
      <c r="DN354">
        <v>0.71</v>
      </c>
      <c r="DO354">
        <v>0</v>
      </c>
      <c r="DP354">
        <v>0</v>
      </c>
      <c r="DQ354">
        <v>0</v>
      </c>
    </row>
    <row r="355" spans="1:121">
      <c r="A355" t="s">
        <v>579</v>
      </c>
      <c r="B355">
        <v>2035</v>
      </c>
      <c r="C355">
        <v>6872111</v>
      </c>
      <c r="D355">
        <v>2894.8</v>
      </c>
      <c r="E355">
        <v>0</v>
      </c>
      <c r="F355">
        <v>160620.20000000001</v>
      </c>
      <c r="G355">
        <v>7035626.4000000004</v>
      </c>
      <c r="H355">
        <v>6624984.7999999998</v>
      </c>
      <c r="I355">
        <v>5045038.7</v>
      </c>
      <c r="J355" s="177">
        <v>616567.1</v>
      </c>
      <c r="K355" s="178">
        <v>17082386</v>
      </c>
      <c r="L355">
        <v>3.5999999999999997E-2</v>
      </c>
      <c r="M355">
        <v>5.3999999999999999E-2</v>
      </c>
      <c r="N355">
        <v>0.13500000000000001</v>
      </c>
      <c r="O355">
        <v>87938.49</v>
      </c>
      <c r="P355">
        <v>1322.6</v>
      </c>
      <c r="Q355">
        <v>1</v>
      </c>
      <c r="R355">
        <v>1</v>
      </c>
      <c r="S355">
        <v>0</v>
      </c>
      <c r="T355">
        <v>0</v>
      </c>
      <c r="U355">
        <v>0</v>
      </c>
      <c r="V355">
        <v>0.3</v>
      </c>
      <c r="W355">
        <v>0.3</v>
      </c>
      <c r="X355">
        <v>0</v>
      </c>
      <c r="Y355">
        <v>0</v>
      </c>
      <c r="Z355">
        <v>0.3</v>
      </c>
      <c r="AA355">
        <v>0.3</v>
      </c>
      <c r="AB355">
        <v>0.7</v>
      </c>
      <c r="AC355">
        <v>0</v>
      </c>
      <c r="AD355">
        <v>0</v>
      </c>
      <c r="AE355">
        <v>0.4</v>
      </c>
      <c r="AF355">
        <v>3.9</v>
      </c>
      <c r="AG355">
        <v>0</v>
      </c>
      <c r="AH355">
        <v>0.7</v>
      </c>
      <c r="AI355">
        <v>0.6</v>
      </c>
      <c r="AJ355">
        <v>1.2</v>
      </c>
      <c r="AK355">
        <v>116.2</v>
      </c>
      <c r="AL355">
        <v>2.2999999999999998</v>
      </c>
      <c r="AM355">
        <v>0.25</v>
      </c>
      <c r="AN355">
        <v>13.7</v>
      </c>
      <c r="AO355">
        <v>598</v>
      </c>
      <c r="AP355">
        <v>0.06</v>
      </c>
      <c r="AQ355">
        <v>116.4</v>
      </c>
      <c r="AR355">
        <v>31.6</v>
      </c>
      <c r="AS355">
        <v>147.9</v>
      </c>
      <c r="AT355">
        <v>448.2</v>
      </c>
      <c r="AU355">
        <v>18.7</v>
      </c>
      <c r="AV355">
        <v>2.48</v>
      </c>
      <c r="AW355">
        <v>45</v>
      </c>
      <c r="AX355">
        <v>1971</v>
      </c>
      <c r="AY355">
        <v>0.25</v>
      </c>
      <c r="AZ355">
        <v>449.5</v>
      </c>
      <c r="BA355">
        <v>103.8</v>
      </c>
      <c r="BB355">
        <v>553.29999999999995</v>
      </c>
      <c r="BC355">
        <v>0</v>
      </c>
      <c r="BD355">
        <v>0</v>
      </c>
      <c r="BE355">
        <v>0</v>
      </c>
      <c r="BF355">
        <v>6688.4</v>
      </c>
      <c r="BG355">
        <v>8</v>
      </c>
      <c r="BH355">
        <v>0</v>
      </c>
      <c r="BI355">
        <v>0</v>
      </c>
      <c r="BJ355">
        <v>6935.4</v>
      </c>
      <c r="BK355">
        <v>6935.4</v>
      </c>
      <c r="BL355">
        <v>0</v>
      </c>
      <c r="BM355">
        <v>21.67</v>
      </c>
      <c r="BN355">
        <v>15.57</v>
      </c>
      <c r="BO355">
        <v>0</v>
      </c>
      <c r="BP355">
        <v>37.229999999999997</v>
      </c>
      <c r="BQ355">
        <v>22.94</v>
      </c>
      <c r="BR355">
        <v>16.75</v>
      </c>
      <c r="BS355">
        <v>0</v>
      </c>
      <c r="BT355">
        <v>39.68</v>
      </c>
      <c r="BU355">
        <v>23591170</v>
      </c>
      <c r="BV355">
        <v>1990587.8</v>
      </c>
      <c r="BW355">
        <v>2444.5</v>
      </c>
      <c r="BX355">
        <v>186327.4</v>
      </c>
      <c r="BY355">
        <v>0</v>
      </c>
      <c r="BZ355" s="180">
        <v>20188674</v>
      </c>
      <c r="CA355">
        <v>0</v>
      </c>
      <c r="CB355">
        <v>0</v>
      </c>
      <c r="CC355">
        <v>0</v>
      </c>
      <c r="CD355">
        <v>391988.4</v>
      </c>
      <c r="CE355">
        <v>0</v>
      </c>
      <c r="CF355">
        <v>0</v>
      </c>
      <c r="CG355">
        <v>0</v>
      </c>
      <c r="CH355">
        <v>0</v>
      </c>
      <c r="CI355">
        <v>1223137.1000000001</v>
      </c>
      <c r="CJ355">
        <v>0</v>
      </c>
      <c r="CK355">
        <v>0</v>
      </c>
      <c r="CL355">
        <v>0</v>
      </c>
      <c r="CM355">
        <v>0</v>
      </c>
      <c r="CN355">
        <v>216921.2</v>
      </c>
      <c r="CO355">
        <v>1381678.2</v>
      </c>
      <c r="CP355">
        <v>0</v>
      </c>
      <c r="CQ355">
        <v>2.1</v>
      </c>
      <c r="CR355">
        <v>29.1</v>
      </c>
      <c r="CS355">
        <v>0</v>
      </c>
      <c r="CT355">
        <v>0</v>
      </c>
      <c r="CU355">
        <v>0</v>
      </c>
      <c r="CV355">
        <v>0</v>
      </c>
      <c r="CW355">
        <v>315.5</v>
      </c>
      <c r="CX355">
        <v>0</v>
      </c>
      <c r="CY355">
        <v>0</v>
      </c>
      <c r="CZ355">
        <v>0</v>
      </c>
      <c r="DA355">
        <v>0</v>
      </c>
      <c r="DB355">
        <v>331.3</v>
      </c>
      <c r="DC355">
        <v>0</v>
      </c>
      <c r="DD355">
        <v>0</v>
      </c>
      <c r="DE355">
        <v>0</v>
      </c>
      <c r="DF355">
        <v>0</v>
      </c>
      <c r="DG355">
        <v>130.30000000000001</v>
      </c>
      <c r="DH355">
        <v>0</v>
      </c>
      <c r="DI355">
        <v>389.3</v>
      </c>
      <c r="DJ355">
        <v>8.3000000000000007</v>
      </c>
      <c r="DK355">
        <v>0</v>
      </c>
      <c r="DL355">
        <v>0</v>
      </c>
      <c r="DM355">
        <v>0</v>
      </c>
      <c r="DN355">
        <v>0.75</v>
      </c>
      <c r="DO355">
        <v>0</v>
      </c>
      <c r="DP355">
        <v>0</v>
      </c>
      <c r="DQ355">
        <v>0</v>
      </c>
    </row>
    <row r="356" spans="1:121">
      <c r="A356" t="s">
        <v>579</v>
      </c>
      <c r="B356">
        <v>2040</v>
      </c>
      <c r="C356">
        <v>7444902.5</v>
      </c>
      <c r="D356">
        <v>3431.6</v>
      </c>
      <c r="E356">
        <v>0</v>
      </c>
      <c r="F356">
        <v>178922.4</v>
      </c>
      <c r="G356">
        <v>7627256.7999999998</v>
      </c>
      <c r="H356">
        <v>7177179.7000000002</v>
      </c>
      <c r="I356">
        <v>5647393.2999999998</v>
      </c>
      <c r="J356" s="177">
        <v>2234796.5</v>
      </c>
      <c r="K356" s="178">
        <v>17351172</v>
      </c>
      <c r="L356">
        <v>3.5900000000000001E-2</v>
      </c>
      <c r="M356">
        <v>5.3999999999999999E-2</v>
      </c>
      <c r="N356">
        <v>0.13500000000000001</v>
      </c>
      <c r="O356">
        <v>93254.84</v>
      </c>
      <c r="P356">
        <v>1482.9</v>
      </c>
      <c r="Q356">
        <v>0.97</v>
      </c>
      <c r="R356">
        <v>0.97</v>
      </c>
      <c r="S356">
        <v>16.7</v>
      </c>
      <c r="T356">
        <v>0.3</v>
      </c>
      <c r="U356">
        <v>0.03</v>
      </c>
      <c r="V356">
        <v>2</v>
      </c>
      <c r="W356">
        <v>87.5</v>
      </c>
      <c r="X356">
        <v>0.01</v>
      </c>
      <c r="Y356">
        <v>16.7</v>
      </c>
      <c r="Z356">
        <v>4.5999999999999996</v>
      </c>
      <c r="AA356">
        <v>21.4</v>
      </c>
      <c r="AB356">
        <v>17.100000000000001</v>
      </c>
      <c r="AC356">
        <v>0.3</v>
      </c>
      <c r="AD356">
        <v>0.03</v>
      </c>
      <c r="AE356">
        <v>2.2000000000000002</v>
      </c>
      <c r="AF356">
        <v>89.2</v>
      </c>
      <c r="AG356">
        <v>0.01</v>
      </c>
      <c r="AH356">
        <v>17.100000000000001</v>
      </c>
      <c r="AI356">
        <v>4.8</v>
      </c>
      <c r="AJ356">
        <v>21.9</v>
      </c>
      <c r="AK356">
        <v>115.6</v>
      </c>
      <c r="AL356">
        <v>2.2999999999999998</v>
      </c>
      <c r="AM356">
        <v>0.24</v>
      </c>
      <c r="AN356">
        <v>13.6</v>
      </c>
      <c r="AO356">
        <v>595.79999999999995</v>
      </c>
      <c r="AP356">
        <v>0.05</v>
      </c>
      <c r="AQ356">
        <v>115.7</v>
      </c>
      <c r="AR356">
        <v>31.4</v>
      </c>
      <c r="AS356">
        <v>147.1</v>
      </c>
      <c r="AT356">
        <v>429.4</v>
      </c>
      <c r="AU356">
        <v>15.3</v>
      </c>
      <c r="AV356">
        <v>1.98</v>
      </c>
      <c r="AW356">
        <v>45.5</v>
      </c>
      <c r="AX356">
        <v>1970.1</v>
      </c>
      <c r="AY356">
        <v>0.24</v>
      </c>
      <c r="AZ356">
        <v>430.4</v>
      </c>
      <c r="BA356">
        <v>104.3</v>
      </c>
      <c r="BB356">
        <v>534.79999999999995</v>
      </c>
      <c r="BC356">
        <v>381786</v>
      </c>
      <c r="BD356">
        <v>7.2</v>
      </c>
      <c r="BE356">
        <v>0.7</v>
      </c>
      <c r="BF356">
        <v>46344.800000000003</v>
      </c>
      <c r="BG356">
        <v>1997.8</v>
      </c>
      <c r="BH356">
        <v>0.2</v>
      </c>
      <c r="BI356">
        <v>382196.9</v>
      </c>
      <c r="BJ356">
        <v>105927.4</v>
      </c>
      <c r="BK356">
        <v>488124.3</v>
      </c>
      <c r="BL356">
        <v>0</v>
      </c>
      <c r="BM356">
        <v>20.82</v>
      </c>
      <c r="BN356">
        <v>17.18</v>
      </c>
      <c r="BO356">
        <v>0</v>
      </c>
      <c r="BP356">
        <v>38</v>
      </c>
      <c r="BQ356">
        <v>22.06</v>
      </c>
      <c r="BR356">
        <v>18.48</v>
      </c>
      <c r="BS356">
        <v>0</v>
      </c>
      <c r="BT356">
        <v>40.53</v>
      </c>
      <c r="BU356">
        <v>22822802</v>
      </c>
      <c r="BV356">
        <v>1979863.6</v>
      </c>
      <c r="BW356">
        <v>2980.2</v>
      </c>
      <c r="BX356">
        <v>38341.9</v>
      </c>
      <c r="BY356">
        <v>0</v>
      </c>
      <c r="BZ356" s="180">
        <v>18940738</v>
      </c>
      <c r="CA356">
        <v>0</v>
      </c>
      <c r="CB356">
        <v>0</v>
      </c>
      <c r="CC356">
        <v>0</v>
      </c>
      <c r="CD356">
        <v>408966.1</v>
      </c>
      <c r="CE356">
        <v>0</v>
      </c>
      <c r="CF356">
        <v>0</v>
      </c>
      <c r="CG356">
        <v>644926.4</v>
      </c>
      <c r="CH356">
        <v>0</v>
      </c>
      <c r="CI356">
        <v>1215952.2</v>
      </c>
      <c r="CJ356">
        <v>0</v>
      </c>
      <c r="CK356">
        <v>0</v>
      </c>
      <c r="CL356">
        <v>0</v>
      </c>
      <c r="CM356">
        <v>0</v>
      </c>
      <c r="CN356">
        <v>209123.20000000001</v>
      </c>
      <c r="CO356">
        <v>1361774.2</v>
      </c>
      <c r="CP356">
        <v>0</v>
      </c>
      <c r="CQ356">
        <v>2.1</v>
      </c>
      <c r="CR356">
        <v>9.1</v>
      </c>
      <c r="CS356">
        <v>0</v>
      </c>
      <c r="CT356">
        <v>0</v>
      </c>
      <c r="CU356">
        <v>0</v>
      </c>
      <c r="CV356">
        <v>0</v>
      </c>
      <c r="CW356">
        <v>339.1</v>
      </c>
      <c r="CX356">
        <v>0</v>
      </c>
      <c r="CY356">
        <v>0</v>
      </c>
      <c r="CZ356">
        <v>852.5</v>
      </c>
      <c r="DA356">
        <v>0</v>
      </c>
      <c r="DB356">
        <v>331.3</v>
      </c>
      <c r="DC356">
        <v>0</v>
      </c>
      <c r="DD356">
        <v>0</v>
      </c>
      <c r="DE356">
        <v>0</v>
      </c>
      <c r="DF356">
        <v>0</v>
      </c>
      <c r="DG356">
        <v>130.30000000000001</v>
      </c>
      <c r="DH356">
        <v>0</v>
      </c>
      <c r="DI356">
        <v>389.3</v>
      </c>
      <c r="DJ356">
        <v>8.3000000000000007</v>
      </c>
      <c r="DK356">
        <v>0</v>
      </c>
      <c r="DL356">
        <v>0</v>
      </c>
      <c r="DM356">
        <v>0</v>
      </c>
      <c r="DN356">
        <v>0.75</v>
      </c>
      <c r="DO356">
        <v>0</v>
      </c>
      <c r="DP356">
        <v>0</v>
      </c>
      <c r="DQ356">
        <v>0</v>
      </c>
    </row>
    <row r="357" spans="1:121">
      <c r="A357" t="s">
        <v>579</v>
      </c>
      <c r="B357">
        <v>2045</v>
      </c>
      <c r="C357">
        <v>7921741</v>
      </c>
      <c r="D357">
        <v>119276.9</v>
      </c>
      <c r="E357">
        <v>0</v>
      </c>
      <c r="F357">
        <v>184113.3</v>
      </c>
      <c r="G357">
        <v>8225131.4000000004</v>
      </c>
      <c r="H357">
        <v>7636862</v>
      </c>
      <c r="I357">
        <v>6120204.2999999998</v>
      </c>
      <c r="J357" s="177">
        <v>2606460.7999999998</v>
      </c>
      <c r="K357" s="178">
        <v>17602932</v>
      </c>
      <c r="L357">
        <v>3.5900000000000001E-2</v>
      </c>
      <c r="M357">
        <v>5.3999999999999999E-2</v>
      </c>
      <c r="N357">
        <v>0.13500000000000001</v>
      </c>
      <c r="O357">
        <v>91170.54</v>
      </c>
      <c r="P357">
        <v>1609.8</v>
      </c>
      <c r="Q357">
        <v>0.96</v>
      </c>
      <c r="R357">
        <v>0.96</v>
      </c>
      <c r="S357">
        <v>21.7</v>
      </c>
      <c r="T357">
        <v>0.4</v>
      </c>
      <c r="U357">
        <v>0.04</v>
      </c>
      <c r="V357">
        <v>2.6</v>
      </c>
      <c r="W357">
        <v>113.4</v>
      </c>
      <c r="X357">
        <v>0.01</v>
      </c>
      <c r="Y357">
        <v>21.7</v>
      </c>
      <c r="Z357">
        <v>6</v>
      </c>
      <c r="AA357">
        <v>27.7</v>
      </c>
      <c r="AB357">
        <v>21.2</v>
      </c>
      <c r="AC357">
        <v>0.4</v>
      </c>
      <c r="AD357">
        <v>0.04</v>
      </c>
      <c r="AE357">
        <v>2.7</v>
      </c>
      <c r="AF357">
        <v>110.8</v>
      </c>
      <c r="AG357">
        <v>0.01</v>
      </c>
      <c r="AH357">
        <v>21.2</v>
      </c>
      <c r="AI357">
        <v>6</v>
      </c>
      <c r="AJ357">
        <v>27.2</v>
      </c>
      <c r="AK357">
        <v>119.2</v>
      </c>
      <c r="AL357">
        <v>2.2999999999999998</v>
      </c>
      <c r="AM357">
        <v>0.24</v>
      </c>
      <c r="AN357">
        <v>14.1</v>
      </c>
      <c r="AO357">
        <v>617</v>
      </c>
      <c r="AP357">
        <v>0.05</v>
      </c>
      <c r="AQ357">
        <v>119.3</v>
      </c>
      <c r="AR357">
        <v>32.5</v>
      </c>
      <c r="AS357">
        <v>151.80000000000001</v>
      </c>
      <c r="AT357">
        <v>440.8</v>
      </c>
      <c r="AU357">
        <v>14.3</v>
      </c>
      <c r="AV357">
        <v>1.8</v>
      </c>
      <c r="AW357">
        <v>47.9</v>
      </c>
      <c r="AX357">
        <v>2074.5</v>
      </c>
      <c r="AY357">
        <v>0.24</v>
      </c>
      <c r="AZ357">
        <v>441.8</v>
      </c>
      <c r="BA357">
        <v>109.8</v>
      </c>
      <c r="BB357">
        <v>551.6</v>
      </c>
      <c r="BC357">
        <v>504867.6</v>
      </c>
      <c r="BD357">
        <v>9.5</v>
      </c>
      <c r="BE357">
        <v>1</v>
      </c>
      <c r="BF357">
        <v>60931.6</v>
      </c>
      <c r="BG357">
        <v>2641.5</v>
      </c>
      <c r="BH357">
        <v>0.2</v>
      </c>
      <c r="BI357">
        <v>505411</v>
      </c>
      <c r="BJ357">
        <v>139709.6</v>
      </c>
      <c r="BK357">
        <v>645120.6</v>
      </c>
      <c r="BL357">
        <v>0</v>
      </c>
      <c r="BM357">
        <v>20.54</v>
      </c>
      <c r="BN357">
        <v>16.82</v>
      </c>
      <c r="BO357">
        <v>0</v>
      </c>
      <c r="BP357">
        <v>37.35</v>
      </c>
      <c r="BQ357">
        <v>21.87</v>
      </c>
      <c r="BR357">
        <v>18.38</v>
      </c>
      <c r="BS357">
        <v>0</v>
      </c>
      <c r="BT357">
        <v>40.26</v>
      </c>
      <c r="BU357">
        <v>23297510</v>
      </c>
      <c r="BV357">
        <v>2104927</v>
      </c>
      <c r="BW357">
        <v>100203.1</v>
      </c>
      <c r="BX357">
        <v>38917.199999999997</v>
      </c>
      <c r="BY357">
        <v>0</v>
      </c>
      <c r="BZ357" s="180">
        <v>18973872</v>
      </c>
      <c r="CA357">
        <v>0</v>
      </c>
      <c r="CB357">
        <v>0</v>
      </c>
      <c r="CC357">
        <v>0</v>
      </c>
      <c r="CD357">
        <v>434337.7</v>
      </c>
      <c r="CE357">
        <v>0</v>
      </c>
      <c r="CF357">
        <v>0</v>
      </c>
      <c r="CG357">
        <v>848668.6</v>
      </c>
      <c r="CH357">
        <v>0</v>
      </c>
      <c r="CI357">
        <v>1230921.8999999999</v>
      </c>
      <c r="CJ357">
        <v>0</v>
      </c>
      <c r="CK357">
        <v>0</v>
      </c>
      <c r="CL357">
        <v>0</v>
      </c>
      <c r="CM357">
        <v>0</v>
      </c>
      <c r="CN357">
        <v>213932.2</v>
      </c>
      <c r="CO357">
        <v>1456657.2</v>
      </c>
      <c r="CP357">
        <v>0</v>
      </c>
      <c r="CQ357">
        <v>70.5</v>
      </c>
      <c r="CR357">
        <v>9.1</v>
      </c>
      <c r="CS357">
        <v>0</v>
      </c>
      <c r="CT357">
        <v>0</v>
      </c>
      <c r="CU357">
        <v>0</v>
      </c>
      <c r="CV357">
        <v>0</v>
      </c>
      <c r="CW357">
        <v>367.2</v>
      </c>
      <c r="CX357">
        <v>0</v>
      </c>
      <c r="CY357">
        <v>0</v>
      </c>
      <c r="CZ357">
        <v>935.7</v>
      </c>
      <c r="DA357">
        <v>0</v>
      </c>
      <c r="DB357">
        <v>331.3</v>
      </c>
      <c r="DC357">
        <v>0</v>
      </c>
      <c r="DD357">
        <v>0</v>
      </c>
      <c r="DE357">
        <v>0</v>
      </c>
      <c r="DF357">
        <v>0</v>
      </c>
      <c r="DG357">
        <v>125.9</v>
      </c>
      <c r="DH357">
        <v>0</v>
      </c>
      <c r="DI357">
        <v>389.3</v>
      </c>
      <c r="DJ357">
        <v>395.4</v>
      </c>
      <c r="DK357">
        <v>0</v>
      </c>
      <c r="DL357">
        <v>0</v>
      </c>
      <c r="DM357">
        <v>0</v>
      </c>
      <c r="DN357">
        <v>0.75</v>
      </c>
      <c r="DO357">
        <v>0</v>
      </c>
      <c r="DP357">
        <v>0</v>
      </c>
      <c r="DQ357">
        <v>0</v>
      </c>
    </row>
    <row r="358" spans="1:121">
      <c r="A358" t="s">
        <v>579</v>
      </c>
      <c r="B358">
        <v>2050</v>
      </c>
      <c r="C358">
        <v>8409475</v>
      </c>
      <c r="D358">
        <v>202336</v>
      </c>
      <c r="E358">
        <v>0</v>
      </c>
      <c r="F358">
        <v>181923.5</v>
      </c>
      <c r="G358">
        <v>8793734.4000000004</v>
      </c>
      <c r="H358">
        <v>8107034.4000000004</v>
      </c>
      <c r="I358">
        <v>6401262.7999999998</v>
      </c>
      <c r="J358" s="177">
        <v>2531478.2000000002</v>
      </c>
      <c r="K358" s="178">
        <v>17460886</v>
      </c>
      <c r="L358">
        <v>3.5999999999999997E-2</v>
      </c>
      <c r="M358">
        <v>5.3999999999999999E-2</v>
      </c>
      <c r="N358">
        <v>0.13500000000000001</v>
      </c>
      <c r="O358">
        <v>90393.65</v>
      </c>
      <c r="P358">
        <v>1712.3</v>
      </c>
      <c r="Q358">
        <v>0.96</v>
      </c>
      <c r="R358">
        <v>0.96</v>
      </c>
      <c r="S358">
        <v>25.5</v>
      </c>
      <c r="T358">
        <v>0.5</v>
      </c>
      <c r="U358">
        <v>0.05</v>
      </c>
      <c r="V358">
        <v>3.1</v>
      </c>
      <c r="W358">
        <v>133.19999999999999</v>
      </c>
      <c r="X358">
        <v>0.01</v>
      </c>
      <c r="Y358">
        <v>25.5</v>
      </c>
      <c r="Z358">
        <v>7</v>
      </c>
      <c r="AA358">
        <v>32.5</v>
      </c>
      <c r="AB358">
        <v>23.9</v>
      </c>
      <c r="AC358">
        <v>0.5</v>
      </c>
      <c r="AD358">
        <v>0.05</v>
      </c>
      <c r="AE358">
        <v>3</v>
      </c>
      <c r="AF358">
        <v>125</v>
      </c>
      <c r="AG358">
        <v>0.01</v>
      </c>
      <c r="AH358">
        <v>23.9</v>
      </c>
      <c r="AI358">
        <v>6.7</v>
      </c>
      <c r="AJ358">
        <v>30.6</v>
      </c>
      <c r="AK358">
        <v>121.8</v>
      </c>
      <c r="AL358">
        <v>2.4</v>
      </c>
      <c r="AM358">
        <v>0.24</v>
      </c>
      <c r="AN358">
        <v>14.4</v>
      </c>
      <c r="AO358">
        <v>632.1</v>
      </c>
      <c r="AP358">
        <v>0.06</v>
      </c>
      <c r="AQ358">
        <v>121.9</v>
      </c>
      <c r="AR358">
        <v>33.299999999999997</v>
      </c>
      <c r="AS358">
        <v>155.19999999999999</v>
      </c>
      <c r="AT358">
        <v>430.2</v>
      </c>
      <c r="AU358">
        <v>11.9</v>
      </c>
      <c r="AV358">
        <v>1.42</v>
      </c>
      <c r="AW358">
        <v>48.3</v>
      </c>
      <c r="AX358">
        <v>2108.4</v>
      </c>
      <c r="AY358">
        <v>0.22</v>
      </c>
      <c r="AZ358">
        <v>430.9</v>
      </c>
      <c r="BA358">
        <v>111.2</v>
      </c>
      <c r="BB358">
        <v>542.1</v>
      </c>
      <c r="BC358">
        <v>605849.80000000005</v>
      </c>
      <c r="BD358">
        <v>11.4</v>
      </c>
      <c r="BE358">
        <v>1.1000000000000001</v>
      </c>
      <c r="BF358">
        <v>72820.5</v>
      </c>
      <c r="BG358">
        <v>3169.5</v>
      </c>
      <c r="BH358">
        <v>0.3</v>
      </c>
      <c r="BI358">
        <v>606501.9</v>
      </c>
      <c r="BJ358">
        <v>167344.4</v>
      </c>
      <c r="BK358">
        <v>773846.3</v>
      </c>
      <c r="BL358">
        <v>0</v>
      </c>
      <c r="BM358">
        <v>20.56</v>
      </c>
      <c r="BN358">
        <v>16.5</v>
      </c>
      <c r="BO358">
        <v>0</v>
      </c>
      <c r="BP358">
        <v>37.06</v>
      </c>
      <c r="BQ358">
        <v>21.97</v>
      </c>
      <c r="BR358">
        <v>18.16</v>
      </c>
      <c r="BS358">
        <v>0</v>
      </c>
      <c r="BT358">
        <v>40.130000000000003</v>
      </c>
      <c r="BU358">
        <v>23790972</v>
      </c>
      <c r="BV358">
        <v>2392471.5</v>
      </c>
      <c r="BW358">
        <v>170001.1</v>
      </c>
      <c r="BX358">
        <v>37942.5</v>
      </c>
      <c r="BY358">
        <v>0</v>
      </c>
      <c r="BZ358" s="180">
        <v>18971030</v>
      </c>
      <c r="CA358">
        <v>0</v>
      </c>
      <c r="CB358">
        <v>0</v>
      </c>
      <c r="CC358">
        <v>0</v>
      </c>
      <c r="CD358">
        <v>447455.2</v>
      </c>
      <c r="CE358">
        <v>0</v>
      </c>
      <c r="CF358">
        <v>0</v>
      </c>
      <c r="CG358">
        <v>1019682</v>
      </c>
      <c r="CH358">
        <v>0</v>
      </c>
      <c r="CI358">
        <v>1199844</v>
      </c>
      <c r="CJ358">
        <v>0</v>
      </c>
      <c r="CK358">
        <v>0</v>
      </c>
      <c r="CL358">
        <v>0</v>
      </c>
      <c r="CM358">
        <v>0</v>
      </c>
      <c r="CN358">
        <v>286643.20000000001</v>
      </c>
      <c r="CO358">
        <v>1658373.1</v>
      </c>
      <c r="CP358">
        <v>0</v>
      </c>
      <c r="CQ358">
        <v>121.3</v>
      </c>
      <c r="CR358">
        <v>9.1</v>
      </c>
      <c r="CS358">
        <v>0</v>
      </c>
      <c r="CT358">
        <v>0</v>
      </c>
      <c r="CU358">
        <v>0</v>
      </c>
      <c r="CV358">
        <v>0</v>
      </c>
      <c r="CW358">
        <v>397.8</v>
      </c>
      <c r="CX358">
        <v>0</v>
      </c>
      <c r="CY358">
        <v>0</v>
      </c>
      <c r="CZ358">
        <v>989.2</v>
      </c>
      <c r="DA358">
        <v>0</v>
      </c>
      <c r="DB358">
        <v>331.3</v>
      </c>
      <c r="DC358">
        <v>0</v>
      </c>
      <c r="DD358">
        <v>0</v>
      </c>
      <c r="DE358">
        <v>0</v>
      </c>
      <c r="DF358">
        <v>0</v>
      </c>
      <c r="DG358">
        <v>146.69999999999999</v>
      </c>
      <c r="DH358">
        <v>0</v>
      </c>
      <c r="DI358">
        <v>437.2</v>
      </c>
      <c r="DJ358">
        <v>598.6</v>
      </c>
      <c r="DK358">
        <v>0</v>
      </c>
      <c r="DL358">
        <v>0</v>
      </c>
      <c r="DM358">
        <v>0</v>
      </c>
      <c r="DN358">
        <v>0.75</v>
      </c>
      <c r="DO358">
        <v>0</v>
      </c>
      <c r="DP358">
        <v>0</v>
      </c>
      <c r="DQ358">
        <v>0</v>
      </c>
    </row>
    <row r="359" spans="1:121" hidden="1">
      <c r="A359" t="s">
        <v>581</v>
      </c>
      <c r="B359">
        <v>2024</v>
      </c>
      <c r="C359">
        <v>117494890</v>
      </c>
      <c r="D359">
        <v>23720.3</v>
      </c>
      <c r="E359">
        <v>179688.5</v>
      </c>
      <c r="F359">
        <v>1203471.3</v>
      </c>
      <c r="G359">
        <v>118901770.5</v>
      </c>
      <c r="H359">
        <v>113269059.3</v>
      </c>
      <c r="I359">
        <v>108658814.90000001</v>
      </c>
      <c r="J359" s="156">
        <v>86100810</v>
      </c>
      <c r="K359" s="168">
        <v>93715930</v>
      </c>
      <c r="L359">
        <v>3.5999999999999997E-2</v>
      </c>
      <c r="M359">
        <v>5.3999999999999999E-2</v>
      </c>
      <c r="N359">
        <v>0.14349999999999999</v>
      </c>
      <c r="O359">
        <v>54903.3</v>
      </c>
      <c r="P359">
        <v>21857.1</v>
      </c>
      <c r="Q359">
        <v>0.93</v>
      </c>
      <c r="R359">
        <v>0.9</v>
      </c>
      <c r="S359">
        <v>48.6</v>
      </c>
      <c r="T359">
        <v>3.6</v>
      </c>
      <c r="U359">
        <v>0.5</v>
      </c>
      <c r="V359">
        <v>4.0999999999999996</v>
      </c>
      <c r="W359">
        <v>171.2</v>
      </c>
      <c r="X359">
        <v>0.04</v>
      </c>
      <c r="Y359">
        <v>48.8</v>
      </c>
      <c r="Z359">
        <v>9.3000000000000007</v>
      </c>
      <c r="AA359">
        <v>58.1</v>
      </c>
      <c r="AB359">
        <v>68.599999999999994</v>
      </c>
      <c r="AC359">
        <v>5.4</v>
      </c>
      <c r="AD359">
        <v>0.76</v>
      </c>
      <c r="AE359">
        <v>5.0999999999999996</v>
      </c>
      <c r="AF359">
        <v>230.6</v>
      </c>
      <c r="AG359">
        <v>0.05</v>
      </c>
      <c r="AH359">
        <v>69</v>
      </c>
      <c r="AI359">
        <v>12</v>
      </c>
      <c r="AJ359">
        <v>81</v>
      </c>
      <c r="AK359">
        <v>224.8</v>
      </c>
      <c r="AL359">
        <v>6.3</v>
      </c>
      <c r="AM359">
        <v>0.74</v>
      </c>
      <c r="AN359">
        <v>24.7</v>
      </c>
      <c r="AO359">
        <v>1111.0999999999999</v>
      </c>
      <c r="AP359">
        <v>0.1</v>
      </c>
      <c r="AQ359">
        <v>225.2</v>
      </c>
      <c r="AR359">
        <v>57.9</v>
      </c>
      <c r="AS359">
        <v>283</v>
      </c>
      <c r="AT359">
        <v>643.1</v>
      </c>
      <c r="AU359">
        <v>46</v>
      </c>
      <c r="AV359">
        <v>6.47</v>
      </c>
      <c r="AW359">
        <v>45.8</v>
      </c>
      <c r="AX359">
        <v>2269.1999999999998</v>
      </c>
      <c r="AY359">
        <v>0.32</v>
      </c>
      <c r="AZ359">
        <v>646.20000000000005</v>
      </c>
      <c r="BA359">
        <v>113.5</v>
      </c>
      <c r="BB359">
        <v>759.7</v>
      </c>
      <c r="BC359">
        <v>6087006.5999999996</v>
      </c>
      <c r="BD359">
        <v>450.1</v>
      </c>
      <c r="BE359">
        <v>63.2</v>
      </c>
      <c r="BF359">
        <v>519035.6</v>
      </c>
      <c r="BG359">
        <v>21443.9</v>
      </c>
      <c r="BH359">
        <v>4.8</v>
      </c>
      <c r="BI359">
        <v>6117680.4000000004</v>
      </c>
      <c r="BJ359">
        <v>1159379.3999999999</v>
      </c>
      <c r="BK359">
        <v>7277059.7999999998</v>
      </c>
      <c r="BL359">
        <v>0</v>
      </c>
      <c r="BM359">
        <v>28.4</v>
      </c>
      <c r="BN359">
        <v>9.83</v>
      </c>
      <c r="BO359">
        <v>0</v>
      </c>
      <c r="BP359">
        <v>38.229999999999997</v>
      </c>
      <c r="BQ359">
        <v>30.07</v>
      </c>
      <c r="BR359">
        <v>10.54</v>
      </c>
      <c r="BS359">
        <v>0</v>
      </c>
      <c r="BT359">
        <v>40.61</v>
      </c>
      <c r="BU359">
        <v>126566990</v>
      </c>
      <c r="BV359">
        <v>10242956</v>
      </c>
      <c r="BW359">
        <v>20048</v>
      </c>
      <c r="BX359">
        <v>671973.9</v>
      </c>
      <c r="BY359">
        <v>0</v>
      </c>
      <c r="BZ359">
        <v>8698637</v>
      </c>
      <c r="CA359">
        <v>3041062</v>
      </c>
      <c r="CB359">
        <v>0</v>
      </c>
      <c r="CC359">
        <v>0</v>
      </c>
      <c r="CD359">
        <v>766505.8</v>
      </c>
      <c r="CE359">
        <v>6311716</v>
      </c>
      <c r="CF359">
        <v>0</v>
      </c>
      <c r="CG359">
        <v>32.700000000000003</v>
      </c>
      <c r="CH359">
        <v>0</v>
      </c>
      <c r="CI359">
        <v>88362296</v>
      </c>
      <c r="CJ359">
        <v>9071488</v>
      </c>
      <c r="CK359">
        <v>0</v>
      </c>
      <c r="CL359">
        <v>146778.5</v>
      </c>
      <c r="CM359">
        <v>0</v>
      </c>
      <c r="CN359">
        <v>367146.3</v>
      </c>
      <c r="CO359">
        <v>9109304</v>
      </c>
      <c r="CP359">
        <v>0</v>
      </c>
      <c r="CQ359">
        <v>40</v>
      </c>
      <c r="CR359">
        <v>119.1</v>
      </c>
      <c r="CS359">
        <v>0</v>
      </c>
      <c r="CT359">
        <v>670</v>
      </c>
      <c r="CU359">
        <v>0</v>
      </c>
      <c r="CV359">
        <v>0</v>
      </c>
      <c r="CW359">
        <v>646.4</v>
      </c>
      <c r="CX359">
        <v>2635.6</v>
      </c>
      <c r="CY359">
        <v>0</v>
      </c>
      <c r="CZ359">
        <v>623.79999999999995</v>
      </c>
      <c r="DA359">
        <v>0</v>
      </c>
      <c r="DB359">
        <v>22442.3</v>
      </c>
      <c r="DC359">
        <v>1151</v>
      </c>
      <c r="DD359">
        <v>2.5</v>
      </c>
      <c r="DE359">
        <v>314</v>
      </c>
      <c r="DF359">
        <v>0</v>
      </c>
      <c r="DG359">
        <v>184.7</v>
      </c>
      <c r="DH359">
        <v>0</v>
      </c>
      <c r="DI359">
        <v>3732.2</v>
      </c>
      <c r="DJ359">
        <v>140.80000000000001</v>
      </c>
      <c r="DK359">
        <v>3140</v>
      </c>
      <c r="DL359">
        <v>0</v>
      </c>
      <c r="DM359">
        <v>0</v>
      </c>
      <c r="DN359">
        <v>0.13</v>
      </c>
      <c r="DO359">
        <v>0</v>
      </c>
      <c r="DP359">
        <v>0.49</v>
      </c>
      <c r="DQ359">
        <v>0</v>
      </c>
    </row>
    <row r="360" spans="1:121" hidden="1">
      <c r="A360" t="s">
        <v>581</v>
      </c>
      <c r="B360">
        <v>2026</v>
      </c>
      <c r="C360">
        <v>120862504</v>
      </c>
      <c r="D360">
        <v>34784.800000000003</v>
      </c>
      <c r="E360">
        <v>295773.8</v>
      </c>
      <c r="F360">
        <v>1233763.1000000001</v>
      </c>
      <c r="G360">
        <v>122426827.09999999</v>
      </c>
      <c r="H360">
        <v>116515564.40000001</v>
      </c>
      <c r="I360">
        <v>111736052.5</v>
      </c>
      <c r="J360" s="156">
        <v>90577070</v>
      </c>
      <c r="K360" s="168">
        <v>94953100</v>
      </c>
      <c r="L360">
        <v>3.5999999999999997E-2</v>
      </c>
      <c r="M360">
        <v>5.3999999999999999E-2</v>
      </c>
      <c r="N360">
        <v>0.14349999999999999</v>
      </c>
      <c r="O360">
        <v>64082.22</v>
      </c>
      <c r="P360">
        <v>22641</v>
      </c>
      <c r="Q360">
        <v>0.96</v>
      </c>
      <c r="R360">
        <v>0.93</v>
      </c>
      <c r="S360">
        <v>16.5</v>
      </c>
      <c r="T360">
        <v>0.3</v>
      </c>
      <c r="U360">
        <v>0.03</v>
      </c>
      <c r="V360">
        <v>2.8</v>
      </c>
      <c r="W360">
        <v>88.1</v>
      </c>
      <c r="X360">
        <v>0.02</v>
      </c>
      <c r="Y360">
        <v>16.5</v>
      </c>
      <c r="Z360">
        <v>5.4</v>
      </c>
      <c r="AA360">
        <v>21.9</v>
      </c>
      <c r="AB360">
        <v>36.4</v>
      </c>
      <c r="AC360">
        <v>2.1</v>
      </c>
      <c r="AD360">
        <v>0.28000000000000003</v>
      </c>
      <c r="AE360">
        <v>3.8</v>
      </c>
      <c r="AF360">
        <v>148.4</v>
      </c>
      <c r="AG360">
        <v>0.03</v>
      </c>
      <c r="AH360">
        <v>36.5</v>
      </c>
      <c r="AI360">
        <v>8.1999999999999993</v>
      </c>
      <c r="AJ360">
        <v>44.7</v>
      </c>
      <c r="AK360">
        <v>156.30000000000001</v>
      </c>
      <c r="AL360">
        <v>5.6</v>
      </c>
      <c r="AM360">
        <v>0.71</v>
      </c>
      <c r="AN360">
        <v>16.100000000000001</v>
      </c>
      <c r="AO360">
        <v>733</v>
      </c>
      <c r="AP360">
        <v>7.0000000000000007E-2</v>
      </c>
      <c r="AQ360">
        <v>156.6</v>
      </c>
      <c r="AR360">
        <v>37.9</v>
      </c>
      <c r="AS360">
        <v>194.6</v>
      </c>
      <c r="AT360">
        <v>577.79999999999995</v>
      </c>
      <c r="AU360">
        <v>38.799999999999997</v>
      </c>
      <c r="AV360">
        <v>5.42</v>
      </c>
      <c r="AW360">
        <v>43.5</v>
      </c>
      <c r="AX360">
        <v>2122.5</v>
      </c>
      <c r="AY360">
        <v>0.28999999999999998</v>
      </c>
      <c r="AZ360">
        <v>580.5</v>
      </c>
      <c r="BA360">
        <v>106.8</v>
      </c>
      <c r="BB360">
        <v>687.3</v>
      </c>
      <c r="BC360">
        <v>2061980.5</v>
      </c>
      <c r="BD360">
        <v>38.9</v>
      </c>
      <c r="BE360">
        <v>3.9</v>
      </c>
      <c r="BF360">
        <v>346171.5</v>
      </c>
      <c r="BG360">
        <v>11008.9</v>
      </c>
      <c r="BH360">
        <v>2.8</v>
      </c>
      <c r="BI360">
        <v>2064199.7</v>
      </c>
      <c r="BJ360">
        <v>675009.2</v>
      </c>
      <c r="BK360">
        <v>2739208.9</v>
      </c>
      <c r="BL360">
        <v>0</v>
      </c>
      <c r="BM360">
        <v>26.82</v>
      </c>
      <c r="BN360">
        <v>11.53</v>
      </c>
      <c r="BO360">
        <v>0</v>
      </c>
      <c r="BP360">
        <v>38.35</v>
      </c>
      <c r="BQ360">
        <v>28.42</v>
      </c>
      <c r="BR360">
        <v>12.38</v>
      </c>
      <c r="BS360">
        <v>0</v>
      </c>
      <c r="BT360">
        <v>40.799999999999997</v>
      </c>
      <c r="BU360">
        <v>126822770</v>
      </c>
      <c r="BV360">
        <v>10690775</v>
      </c>
      <c r="BW360">
        <v>29906.7</v>
      </c>
      <c r="BX360">
        <v>659237.30000000005</v>
      </c>
      <c r="BY360">
        <v>0</v>
      </c>
      <c r="BZ360">
        <v>10601811</v>
      </c>
      <c r="CA360">
        <v>0</v>
      </c>
      <c r="CB360">
        <v>0</v>
      </c>
      <c r="CC360">
        <v>0</v>
      </c>
      <c r="CD360">
        <v>1268502.8999999999</v>
      </c>
      <c r="CE360">
        <v>5034641</v>
      </c>
      <c r="CF360">
        <v>0</v>
      </c>
      <c r="CG360">
        <v>0</v>
      </c>
      <c r="CH360">
        <v>0</v>
      </c>
      <c r="CI360">
        <v>90612744</v>
      </c>
      <c r="CJ360">
        <v>8958378</v>
      </c>
      <c r="CK360">
        <v>0</v>
      </c>
      <c r="CL360">
        <v>235274.1</v>
      </c>
      <c r="CM360">
        <v>0</v>
      </c>
      <c r="CN360">
        <v>362024.2</v>
      </c>
      <c r="CO360">
        <v>9060248</v>
      </c>
      <c r="CP360">
        <v>0</v>
      </c>
      <c r="CQ360">
        <v>40.200000000000003</v>
      </c>
      <c r="CR360">
        <v>119.1</v>
      </c>
      <c r="CS360">
        <v>0</v>
      </c>
      <c r="CT360">
        <v>0</v>
      </c>
      <c r="CU360">
        <v>0</v>
      </c>
      <c r="CV360">
        <v>0</v>
      </c>
      <c r="CW360">
        <v>1068.2</v>
      </c>
      <c r="CX360">
        <v>2635.6</v>
      </c>
      <c r="CY360">
        <v>0</v>
      </c>
      <c r="CZ360">
        <v>623.79999999999995</v>
      </c>
      <c r="DA360">
        <v>0</v>
      </c>
      <c r="DB360">
        <v>23040.7</v>
      </c>
      <c r="DC360">
        <v>1151</v>
      </c>
      <c r="DD360">
        <v>2.5</v>
      </c>
      <c r="DE360">
        <v>314</v>
      </c>
      <c r="DF360">
        <v>0</v>
      </c>
      <c r="DG360">
        <v>184.7</v>
      </c>
      <c r="DH360">
        <v>0</v>
      </c>
      <c r="DI360">
        <v>3732.3</v>
      </c>
      <c r="DJ360">
        <v>141.6</v>
      </c>
      <c r="DK360">
        <v>3140</v>
      </c>
      <c r="DL360">
        <v>0</v>
      </c>
      <c r="DM360">
        <v>0</v>
      </c>
      <c r="DN360">
        <v>0.13</v>
      </c>
      <c r="DO360">
        <v>0</v>
      </c>
      <c r="DP360">
        <v>0.66</v>
      </c>
      <c r="DQ360">
        <v>0</v>
      </c>
    </row>
    <row r="361" spans="1:121" hidden="1">
      <c r="A361" t="s">
        <v>581</v>
      </c>
      <c r="B361">
        <v>2028</v>
      </c>
      <c r="C361">
        <v>124327220</v>
      </c>
      <c r="D361">
        <v>49773.4</v>
      </c>
      <c r="E361">
        <v>476312.5</v>
      </c>
      <c r="F361">
        <v>1279666.8999999999</v>
      </c>
      <c r="G361">
        <v>126132976.90000001</v>
      </c>
      <c r="H361">
        <v>119855682.7</v>
      </c>
      <c r="I361">
        <v>112608666.5</v>
      </c>
      <c r="J361" s="156">
        <v>95840744</v>
      </c>
      <c r="K361" s="168">
        <v>96087940</v>
      </c>
      <c r="L361">
        <v>3.5999999999999997E-2</v>
      </c>
      <c r="M361">
        <v>5.3999999999999999E-2</v>
      </c>
      <c r="N361">
        <v>0.14349999999999999</v>
      </c>
      <c r="O361">
        <v>60534.77</v>
      </c>
      <c r="P361">
        <v>23631.8</v>
      </c>
      <c r="Q361">
        <v>0.98</v>
      </c>
      <c r="R361">
        <v>0.96</v>
      </c>
      <c r="S361">
        <v>9.1</v>
      </c>
      <c r="T361">
        <v>0.2</v>
      </c>
      <c r="U361">
        <v>0.02</v>
      </c>
      <c r="V361">
        <v>1.8</v>
      </c>
      <c r="W361">
        <v>49</v>
      </c>
      <c r="X361">
        <v>0.02</v>
      </c>
      <c r="Y361">
        <v>9.1</v>
      </c>
      <c r="Z361">
        <v>3.2</v>
      </c>
      <c r="AA361">
        <v>12.3</v>
      </c>
      <c r="AB361">
        <v>23.7</v>
      </c>
      <c r="AC361">
        <v>1.5</v>
      </c>
      <c r="AD361">
        <v>0.2</v>
      </c>
      <c r="AE361">
        <v>2.5</v>
      </c>
      <c r="AF361">
        <v>93.6</v>
      </c>
      <c r="AG361">
        <v>0.02</v>
      </c>
      <c r="AH361">
        <v>23.8</v>
      </c>
      <c r="AI361">
        <v>5.3</v>
      </c>
      <c r="AJ361">
        <v>29.1</v>
      </c>
      <c r="AK361">
        <v>84.1</v>
      </c>
      <c r="AL361">
        <v>3.9</v>
      </c>
      <c r="AM361">
        <v>0.52</v>
      </c>
      <c r="AN361">
        <v>7.8</v>
      </c>
      <c r="AO361">
        <v>365.5</v>
      </c>
      <c r="AP361">
        <v>0.04</v>
      </c>
      <c r="AQ361">
        <v>84.4</v>
      </c>
      <c r="AR361">
        <v>18.7</v>
      </c>
      <c r="AS361">
        <v>103.1</v>
      </c>
      <c r="AT361">
        <v>501.9</v>
      </c>
      <c r="AU361">
        <v>33.1</v>
      </c>
      <c r="AV361">
        <v>4.62</v>
      </c>
      <c r="AW361">
        <v>38.700000000000003</v>
      </c>
      <c r="AX361">
        <v>1859.4</v>
      </c>
      <c r="AY361">
        <v>0.26</v>
      </c>
      <c r="AZ361">
        <v>504.1</v>
      </c>
      <c r="BA361">
        <v>94.2</v>
      </c>
      <c r="BB361">
        <v>598.4</v>
      </c>
      <c r="BC361">
        <v>1123689.6000000001</v>
      </c>
      <c r="BD361">
        <v>21.2</v>
      </c>
      <c r="BE361">
        <v>2.1</v>
      </c>
      <c r="BF361">
        <v>219538.1</v>
      </c>
      <c r="BG361">
        <v>6081</v>
      </c>
      <c r="BH361">
        <v>2.2999999999999998</v>
      </c>
      <c r="BI361">
        <v>1124899</v>
      </c>
      <c r="BJ361">
        <v>401383.2</v>
      </c>
      <c r="BK361">
        <v>1526282.2</v>
      </c>
      <c r="BL361">
        <v>0</v>
      </c>
      <c r="BM361">
        <v>23.04</v>
      </c>
      <c r="BN361">
        <v>11.02</v>
      </c>
      <c r="BO361">
        <v>0</v>
      </c>
      <c r="BP361">
        <v>34.06</v>
      </c>
      <c r="BQ361">
        <v>24.45</v>
      </c>
      <c r="BR361">
        <v>11.85</v>
      </c>
      <c r="BS361">
        <v>0</v>
      </c>
      <c r="BT361">
        <v>36.299999999999997</v>
      </c>
      <c r="BU361">
        <v>126334450</v>
      </c>
      <c r="BV361">
        <v>13524310</v>
      </c>
      <c r="BW361">
        <v>42499.5</v>
      </c>
      <c r="BX361">
        <v>267005.7</v>
      </c>
      <c r="BY361">
        <v>0</v>
      </c>
      <c r="BZ361">
        <v>10403918</v>
      </c>
      <c r="CA361">
        <v>0</v>
      </c>
      <c r="CB361">
        <v>0</v>
      </c>
      <c r="CC361">
        <v>0</v>
      </c>
      <c r="CD361">
        <v>1750960</v>
      </c>
      <c r="CE361">
        <v>2802985</v>
      </c>
      <c r="CF361">
        <v>0</v>
      </c>
      <c r="CG361">
        <v>0</v>
      </c>
      <c r="CH361">
        <v>0</v>
      </c>
      <c r="CI361">
        <v>90183496</v>
      </c>
      <c r="CJ361">
        <v>8729332</v>
      </c>
      <c r="CK361">
        <v>0</v>
      </c>
      <c r="CL361">
        <v>380909.8</v>
      </c>
      <c r="CM361">
        <v>0</v>
      </c>
      <c r="CN361">
        <v>356973.6</v>
      </c>
      <c r="CO361">
        <v>11416377</v>
      </c>
      <c r="CP361">
        <v>0</v>
      </c>
      <c r="CQ361">
        <v>47.4</v>
      </c>
      <c r="CR361">
        <v>69.099999999999994</v>
      </c>
      <c r="CS361">
        <v>0</v>
      </c>
      <c r="CT361">
        <v>0</v>
      </c>
      <c r="CU361">
        <v>0</v>
      </c>
      <c r="CV361">
        <v>0</v>
      </c>
      <c r="CW361">
        <v>1474.7</v>
      </c>
      <c r="CX361">
        <v>2635.6</v>
      </c>
      <c r="CY361">
        <v>0</v>
      </c>
      <c r="CZ361">
        <v>623.79999999999995</v>
      </c>
      <c r="DA361">
        <v>0</v>
      </c>
      <c r="DB361">
        <v>23155.200000000001</v>
      </c>
      <c r="DC361">
        <v>1151</v>
      </c>
      <c r="DD361">
        <v>2.5</v>
      </c>
      <c r="DE361">
        <v>314</v>
      </c>
      <c r="DF361">
        <v>0</v>
      </c>
      <c r="DG361">
        <v>184.7</v>
      </c>
      <c r="DH361">
        <v>0</v>
      </c>
      <c r="DI361">
        <v>4423.2</v>
      </c>
      <c r="DJ361">
        <v>170.2</v>
      </c>
      <c r="DK361">
        <v>3140</v>
      </c>
      <c r="DL361">
        <v>0</v>
      </c>
      <c r="DM361">
        <v>0</v>
      </c>
      <c r="DN361">
        <v>0.13</v>
      </c>
      <c r="DO361">
        <v>0</v>
      </c>
      <c r="DP361">
        <v>0.83</v>
      </c>
      <c r="DQ361">
        <v>0</v>
      </c>
    </row>
    <row r="362" spans="1:121" hidden="1">
      <c r="A362" t="s">
        <v>581</v>
      </c>
      <c r="B362">
        <v>2030</v>
      </c>
      <c r="C362">
        <v>128343960</v>
      </c>
      <c r="D362">
        <v>54180.9</v>
      </c>
      <c r="E362">
        <v>544875.19999999995</v>
      </c>
      <c r="F362">
        <v>1341276.6000000001</v>
      </c>
      <c r="G362">
        <v>130284294.40000001</v>
      </c>
      <c r="H362">
        <v>123727974.90000001</v>
      </c>
      <c r="I362">
        <v>115951578.40000001</v>
      </c>
      <c r="J362" s="156">
        <v>102285250</v>
      </c>
      <c r="K362" s="168">
        <v>97120824</v>
      </c>
      <c r="L362">
        <v>3.5999999999999997E-2</v>
      </c>
      <c r="M362">
        <v>5.3999999999999999E-2</v>
      </c>
      <c r="N362">
        <v>0.14349999999999999</v>
      </c>
      <c r="O362">
        <v>62488.87</v>
      </c>
      <c r="P362">
        <v>24833.7</v>
      </c>
      <c r="Q362">
        <v>0.98</v>
      </c>
      <c r="R362">
        <v>1</v>
      </c>
      <c r="S362">
        <v>8.9</v>
      </c>
      <c r="T362">
        <v>0.2</v>
      </c>
      <c r="U362">
        <v>0.02</v>
      </c>
      <c r="V362">
        <v>1.7</v>
      </c>
      <c r="W362">
        <v>48.3</v>
      </c>
      <c r="X362">
        <v>0.02</v>
      </c>
      <c r="Y362">
        <v>9</v>
      </c>
      <c r="Z362">
        <v>3.2</v>
      </c>
      <c r="AA362">
        <v>12.1</v>
      </c>
      <c r="AB362">
        <v>0</v>
      </c>
      <c r="AC362">
        <v>0</v>
      </c>
      <c r="AD362">
        <v>0</v>
      </c>
      <c r="AE362">
        <v>0</v>
      </c>
      <c r="AF362">
        <v>0</v>
      </c>
      <c r="AG362">
        <v>0</v>
      </c>
      <c r="AH362">
        <v>0</v>
      </c>
      <c r="AI362">
        <v>0</v>
      </c>
      <c r="AJ362">
        <v>0</v>
      </c>
      <c r="AK362">
        <v>25.5</v>
      </c>
      <c r="AL362">
        <v>1.3</v>
      </c>
      <c r="AM362">
        <v>0.18</v>
      </c>
      <c r="AN362">
        <v>2.2999999999999998</v>
      </c>
      <c r="AO362">
        <v>106.9</v>
      </c>
      <c r="AP362">
        <v>0.01</v>
      </c>
      <c r="AQ362">
        <v>25.6</v>
      </c>
      <c r="AR362">
        <v>5.5</v>
      </c>
      <c r="AS362">
        <v>31</v>
      </c>
      <c r="AT362">
        <v>432.3</v>
      </c>
      <c r="AU362">
        <v>29.5</v>
      </c>
      <c r="AV362">
        <v>4.12</v>
      </c>
      <c r="AW362">
        <v>33.1</v>
      </c>
      <c r="AX362">
        <v>1579.8</v>
      </c>
      <c r="AY362">
        <v>0.23</v>
      </c>
      <c r="AZ362">
        <v>434.3</v>
      </c>
      <c r="BA362">
        <v>80.2</v>
      </c>
      <c r="BB362">
        <v>514.5</v>
      </c>
      <c r="BC362">
        <v>1095864.2</v>
      </c>
      <c r="BD362">
        <v>20.7</v>
      </c>
      <c r="BE362">
        <v>2.1</v>
      </c>
      <c r="BF362">
        <v>212613.8</v>
      </c>
      <c r="BG362">
        <v>5927.6</v>
      </c>
      <c r="BH362">
        <v>2.2000000000000002</v>
      </c>
      <c r="BI362">
        <v>1097043.6000000001</v>
      </c>
      <c r="BJ362">
        <v>389868.2</v>
      </c>
      <c r="BK362">
        <v>1486911.8</v>
      </c>
      <c r="BL362">
        <v>0</v>
      </c>
      <c r="BM362">
        <v>21.74</v>
      </c>
      <c r="BN362">
        <v>11.56</v>
      </c>
      <c r="BO362">
        <v>0</v>
      </c>
      <c r="BP362">
        <v>33.31</v>
      </c>
      <c r="BQ362">
        <v>23.09</v>
      </c>
      <c r="BR362">
        <v>12.45</v>
      </c>
      <c r="BS362">
        <v>0</v>
      </c>
      <c r="BT362">
        <v>35.54</v>
      </c>
      <c r="BU362">
        <v>125072104</v>
      </c>
      <c r="BV362">
        <v>14332717</v>
      </c>
      <c r="BW362">
        <v>45553.8</v>
      </c>
      <c r="BX362">
        <v>239818.2</v>
      </c>
      <c r="BY362">
        <v>0</v>
      </c>
      <c r="BZ362">
        <v>10185037</v>
      </c>
      <c r="CA362">
        <v>0</v>
      </c>
      <c r="CB362">
        <v>0</v>
      </c>
      <c r="CC362">
        <v>0</v>
      </c>
      <c r="CD362">
        <v>2625846.2000000002</v>
      </c>
      <c r="CE362">
        <v>2722406</v>
      </c>
      <c r="CF362">
        <v>0</v>
      </c>
      <c r="CG362">
        <v>0</v>
      </c>
      <c r="CH362">
        <v>0</v>
      </c>
      <c r="CI362">
        <v>88675270</v>
      </c>
      <c r="CJ362">
        <v>8430975</v>
      </c>
      <c r="CK362">
        <v>0</v>
      </c>
      <c r="CL362">
        <v>440325</v>
      </c>
      <c r="CM362">
        <v>0</v>
      </c>
      <c r="CN362">
        <v>352058.5</v>
      </c>
      <c r="CO362">
        <v>11354811</v>
      </c>
      <c r="CP362">
        <v>0</v>
      </c>
      <c r="CQ362">
        <v>46</v>
      </c>
      <c r="CR362">
        <v>69.099999999999994</v>
      </c>
      <c r="CS362">
        <v>0</v>
      </c>
      <c r="CT362">
        <v>0</v>
      </c>
      <c r="CU362">
        <v>0</v>
      </c>
      <c r="CV362">
        <v>0</v>
      </c>
      <c r="CW362">
        <v>2213.8000000000002</v>
      </c>
      <c r="CX362">
        <v>2635.6</v>
      </c>
      <c r="CY362">
        <v>0</v>
      </c>
      <c r="CZ362">
        <v>623.79999999999995</v>
      </c>
      <c r="DA362">
        <v>0</v>
      </c>
      <c r="DB362">
        <v>23165.4</v>
      </c>
      <c r="DC362">
        <v>1151</v>
      </c>
      <c r="DD362">
        <v>0</v>
      </c>
      <c r="DE362">
        <v>314</v>
      </c>
      <c r="DF362">
        <v>0</v>
      </c>
      <c r="DG362">
        <v>184.7</v>
      </c>
      <c r="DH362">
        <v>0</v>
      </c>
      <c r="DI362">
        <v>4423.2</v>
      </c>
      <c r="DJ362">
        <v>169.4</v>
      </c>
      <c r="DK362">
        <v>3140</v>
      </c>
      <c r="DL362">
        <v>0</v>
      </c>
      <c r="DM362">
        <v>0</v>
      </c>
      <c r="DN362">
        <v>0.13</v>
      </c>
      <c r="DO362">
        <v>0</v>
      </c>
      <c r="DP362">
        <v>1</v>
      </c>
      <c r="DQ362">
        <v>0</v>
      </c>
    </row>
    <row r="363" spans="1:121" hidden="1">
      <c r="A363" t="s">
        <v>581</v>
      </c>
      <c r="B363">
        <v>2035</v>
      </c>
      <c r="C363">
        <v>139652220</v>
      </c>
      <c r="D363">
        <v>87427.8</v>
      </c>
      <c r="E363">
        <v>375719.8</v>
      </c>
      <c r="F363">
        <v>1372533.9</v>
      </c>
      <c r="G363">
        <v>141487899.80000001</v>
      </c>
      <c r="H363">
        <v>134629595.09999999</v>
      </c>
      <c r="I363">
        <v>126548454.90000001</v>
      </c>
      <c r="J363" s="156">
        <v>108636740</v>
      </c>
      <c r="K363" s="168">
        <v>89639760</v>
      </c>
      <c r="L363">
        <v>3.5999999999999997E-2</v>
      </c>
      <c r="M363">
        <v>5.3999999999999999E-2</v>
      </c>
      <c r="N363">
        <v>0.14349999999999999</v>
      </c>
      <c r="O363">
        <v>92214.43</v>
      </c>
      <c r="P363">
        <v>28265.9</v>
      </c>
      <c r="Q363">
        <v>0.97</v>
      </c>
      <c r="R363">
        <v>1</v>
      </c>
      <c r="S363">
        <v>10.6</v>
      </c>
      <c r="T363">
        <v>0.2</v>
      </c>
      <c r="U363">
        <v>0.02</v>
      </c>
      <c r="V363">
        <v>1.9</v>
      </c>
      <c r="W363">
        <v>57.1</v>
      </c>
      <c r="X363">
        <v>0.02</v>
      </c>
      <c r="Y363">
        <v>10.6</v>
      </c>
      <c r="Z363">
        <v>3.6</v>
      </c>
      <c r="AA363">
        <v>14.3</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361.1</v>
      </c>
      <c r="AU363">
        <v>21.9</v>
      </c>
      <c r="AV363">
        <v>3.02</v>
      </c>
      <c r="AW363">
        <v>30.3</v>
      </c>
      <c r="AX363">
        <v>1407.5</v>
      </c>
      <c r="AY363">
        <v>0.19</v>
      </c>
      <c r="AZ363">
        <v>362.6</v>
      </c>
      <c r="BA363">
        <v>72.3</v>
      </c>
      <c r="BB363">
        <v>434.9</v>
      </c>
      <c r="BC363">
        <v>1268442.6000000001</v>
      </c>
      <c r="BD363">
        <v>23.9</v>
      </c>
      <c r="BE363">
        <v>2.4</v>
      </c>
      <c r="BF363">
        <v>229964.9</v>
      </c>
      <c r="BG363">
        <v>6823.6</v>
      </c>
      <c r="BH363">
        <v>2.2999999999999998</v>
      </c>
      <c r="BI363">
        <v>1269807.7</v>
      </c>
      <c r="BJ363">
        <v>433923.5</v>
      </c>
      <c r="BK363">
        <v>1703731.3</v>
      </c>
      <c r="BL363">
        <v>0</v>
      </c>
      <c r="BM363">
        <v>19.78</v>
      </c>
      <c r="BN363">
        <v>17.89</v>
      </c>
      <c r="BO363">
        <v>0</v>
      </c>
      <c r="BP363">
        <v>37.67</v>
      </c>
      <c r="BQ363">
        <v>20.99</v>
      </c>
      <c r="BR363">
        <v>19.27</v>
      </c>
      <c r="BS363">
        <v>0</v>
      </c>
      <c r="BT363">
        <v>40.26</v>
      </c>
      <c r="BU363">
        <v>122436070</v>
      </c>
      <c r="BV363">
        <v>14939445</v>
      </c>
      <c r="BW363">
        <v>73843.8</v>
      </c>
      <c r="BX363">
        <v>213965.4</v>
      </c>
      <c r="BY363">
        <v>0</v>
      </c>
      <c r="BZ363">
        <v>9674421</v>
      </c>
      <c r="CA363">
        <v>0</v>
      </c>
      <c r="CB363">
        <v>0</v>
      </c>
      <c r="CC363">
        <v>0</v>
      </c>
      <c r="CD363">
        <v>3493407.5</v>
      </c>
      <c r="CE363">
        <v>3138221</v>
      </c>
      <c r="CF363">
        <v>0</v>
      </c>
      <c r="CG363">
        <v>1015.6</v>
      </c>
      <c r="CH363">
        <v>0</v>
      </c>
      <c r="CI363">
        <v>85905080</v>
      </c>
      <c r="CJ363">
        <v>8186439</v>
      </c>
      <c r="CK363">
        <v>0</v>
      </c>
      <c r="CL363">
        <v>303632.8</v>
      </c>
      <c r="CM363">
        <v>0</v>
      </c>
      <c r="CN363">
        <v>411076.6</v>
      </c>
      <c r="CO363">
        <v>11034961</v>
      </c>
      <c r="CP363">
        <v>0</v>
      </c>
      <c r="CQ363">
        <v>83.2</v>
      </c>
      <c r="CR363">
        <v>69.099999999999994</v>
      </c>
      <c r="CS363">
        <v>0</v>
      </c>
      <c r="CT363">
        <v>0</v>
      </c>
      <c r="CU363">
        <v>0</v>
      </c>
      <c r="CV363">
        <v>0</v>
      </c>
      <c r="CW363">
        <v>3000.3</v>
      </c>
      <c r="CX363">
        <v>2635.6</v>
      </c>
      <c r="CY363">
        <v>0</v>
      </c>
      <c r="CZ363">
        <v>1033.0999999999999</v>
      </c>
      <c r="DA363">
        <v>0</v>
      </c>
      <c r="DB363">
        <v>23178.2</v>
      </c>
      <c r="DC363">
        <v>1151</v>
      </c>
      <c r="DD363">
        <v>0</v>
      </c>
      <c r="DE363">
        <v>314</v>
      </c>
      <c r="DF363">
        <v>0</v>
      </c>
      <c r="DG363">
        <v>216.4</v>
      </c>
      <c r="DH363">
        <v>0</v>
      </c>
      <c r="DI363">
        <v>4231.8</v>
      </c>
      <c r="DJ363">
        <v>330.7</v>
      </c>
      <c r="DK363">
        <v>3140</v>
      </c>
      <c r="DL363">
        <v>0</v>
      </c>
      <c r="DM363">
        <v>0</v>
      </c>
      <c r="DN363">
        <v>0.13</v>
      </c>
      <c r="DO363">
        <v>0</v>
      </c>
      <c r="DP363">
        <v>1</v>
      </c>
      <c r="DQ363">
        <v>0</v>
      </c>
    </row>
    <row r="364" spans="1:121" hidden="1">
      <c r="A364" t="s">
        <v>581</v>
      </c>
      <c r="B364">
        <v>2040</v>
      </c>
      <c r="C364">
        <v>153203420</v>
      </c>
      <c r="D364">
        <v>360685.2</v>
      </c>
      <c r="E364">
        <v>253978.9</v>
      </c>
      <c r="F364">
        <v>1410723</v>
      </c>
      <c r="G364">
        <v>155228810.59999999</v>
      </c>
      <c r="H364">
        <v>147693499.09999999</v>
      </c>
      <c r="I364">
        <v>136259998.90000001</v>
      </c>
      <c r="J364" s="156">
        <v>115484696</v>
      </c>
      <c r="K364" s="168">
        <v>81429896</v>
      </c>
      <c r="L364">
        <v>3.5999999999999997E-2</v>
      </c>
      <c r="M364">
        <v>5.3999999999999999E-2</v>
      </c>
      <c r="N364">
        <v>0.14349999999999999</v>
      </c>
      <c r="O364">
        <v>91546.44</v>
      </c>
      <c r="P364">
        <v>31862.6</v>
      </c>
      <c r="Q364">
        <v>0.98</v>
      </c>
      <c r="R364">
        <v>1</v>
      </c>
      <c r="S364">
        <v>9.3000000000000007</v>
      </c>
      <c r="T364">
        <v>0.2</v>
      </c>
      <c r="U364">
        <v>0.02</v>
      </c>
      <c r="V364">
        <v>1.8</v>
      </c>
      <c r="W364">
        <v>50.3</v>
      </c>
      <c r="X364">
        <v>0.02</v>
      </c>
      <c r="Y364">
        <v>9.3000000000000007</v>
      </c>
      <c r="Z364">
        <v>3.3</v>
      </c>
      <c r="AA364">
        <v>12.6</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346</v>
      </c>
      <c r="AU364">
        <v>20.6</v>
      </c>
      <c r="AV364">
        <v>2.83</v>
      </c>
      <c r="AW364">
        <v>29.1</v>
      </c>
      <c r="AX364">
        <v>1360.9</v>
      </c>
      <c r="AY364">
        <v>0.18</v>
      </c>
      <c r="AZ364">
        <v>347.4</v>
      </c>
      <c r="BA364">
        <v>69.7</v>
      </c>
      <c r="BB364">
        <v>417.1</v>
      </c>
      <c r="BC364">
        <v>1093537.8999999999</v>
      </c>
      <c r="BD364">
        <v>20.6</v>
      </c>
      <c r="BE364">
        <v>2.1</v>
      </c>
      <c r="BF364">
        <v>207669.6</v>
      </c>
      <c r="BG364">
        <v>5905.8</v>
      </c>
      <c r="BH364">
        <v>2.2000000000000002</v>
      </c>
      <c r="BI364">
        <v>1094714.8</v>
      </c>
      <c r="BJ364">
        <v>384252</v>
      </c>
      <c r="BK364">
        <v>1478966.8</v>
      </c>
      <c r="BL364">
        <v>0</v>
      </c>
      <c r="BM364">
        <v>18.04</v>
      </c>
      <c r="BN364">
        <v>18.309999999999999</v>
      </c>
      <c r="BO364">
        <v>0</v>
      </c>
      <c r="BP364">
        <v>36.35</v>
      </c>
      <c r="BQ364">
        <v>19.149999999999999</v>
      </c>
      <c r="BR364">
        <v>19.739999999999998</v>
      </c>
      <c r="BS364">
        <v>0</v>
      </c>
      <c r="BT364">
        <v>38.89</v>
      </c>
      <c r="BU364">
        <v>121050190</v>
      </c>
      <c r="BV364">
        <v>18968812</v>
      </c>
      <c r="BW364">
        <v>306675</v>
      </c>
      <c r="BX364">
        <v>191580.9</v>
      </c>
      <c r="BY364">
        <v>0</v>
      </c>
      <c r="BZ364">
        <v>9791951</v>
      </c>
      <c r="CA364">
        <v>0</v>
      </c>
      <c r="CB364">
        <v>0</v>
      </c>
      <c r="CC364">
        <v>0</v>
      </c>
      <c r="CD364">
        <v>3503662.8</v>
      </c>
      <c r="CE364">
        <v>2713340</v>
      </c>
      <c r="CF364">
        <v>0</v>
      </c>
      <c r="CG364">
        <v>4143.5</v>
      </c>
      <c r="CH364">
        <v>0</v>
      </c>
      <c r="CI364">
        <v>80786890</v>
      </c>
      <c r="CJ364">
        <v>8082529</v>
      </c>
      <c r="CK364">
        <v>0</v>
      </c>
      <c r="CL364">
        <v>204272.7</v>
      </c>
      <c r="CM364">
        <v>0</v>
      </c>
      <c r="CN364">
        <v>671520.1</v>
      </c>
      <c r="CO364">
        <v>14793629</v>
      </c>
      <c r="CP364">
        <v>0</v>
      </c>
      <c r="CQ364">
        <v>577.29999999999995</v>
      </c>
      <c r="CR364">
        <v>69.099999999999994</v>
      </c>
      <c r="CS364">
        <v>0</v>
      </c>
      <c r="CT364">
        <v>0</v>
      </c>
      <c r="CU364">
        <v>0</v>
      </c>
      <c r="CV364">
        <v>0</v>
      </c>
      <c r="CW364">
        <v>3105.7</v>
      </c>
      <c r="CX364">
        <v>2635.6</v>
      </c>
      <c r="CY364">
        <v>0</v>
      </c>
      <c r="CZ364">
        <v>1463.4</v>
      </c>
      <c r="DA364">
        <v>0</v>
      </c>
      <c r="DB364">
        <v>23191.1</v>
      </c>
      <c r="DC364">
        <v>1151</v>
      </c>
      <c r="DD364">
        <v>0</v>
      </c>
      <c r="DE364">
        <v>314</v>
      </c>
      <c r="DF364">
        <v>0</v>
      </c>
      <c r="DG364">
        <v>336.5</v>
      </c>
      <c r="DH364">
        <v>0</v>
      </c>
      <c r="DI364">
        <v>4531</v>
      </c>
      <c r="DJ364">
        <v>1706.2</v>
      </c>
      <c r="DK364">
        <v>3140</v>
      </c>
      <c r="DL364">
        <v>0</v>
      </c>
      <c r="DM364">
        <v>0</v>
      </c>
      <c r="DN364">
        <v>0.13</v>
      </c>
      <c r="DO364">
        <v>0</v>
      </c>
      <c r="DP364">
        <v>1</v>
      </c>
      <c r="DQ364">
        <v>0</v>
      </c>
    </row>
    <row r="365" spans="1:121" hidden="1">
      <c r="A365" t="s">
        <v>581</v>
      </c>
      <c r="B365">
        <v>2045</v>
      </c>
      <c r="C365">
        <v>166924830</v>
      </c>
      <c r="D365">
        <v>737788.2</v>
      </c>
      <c r="E365">
        <v>268348.40000000002</v>
      </c>
      <c r="F365">
        <v>1550473</v>
      </c>
      <c r="G365">
        <v>169481446.19999999</v>
      </c>
      <c r="H365">
        <v>160921458.59999999</v>
      </c>
      <c r="I365">
        <v>148620428.59999999</v>
      </c>
      <c r="J365" s="156">
        <v>132261096</v>
      </c>
      <c r="K365" s="168">
        <v>83109860</v>
      </c>
      <c r="L365">
        <v>3.5999999999999997E-2</v>
      </c>
      <c r="M365">
        <v>5.3999999999999999E-2</v>
      </c>
      <c r="N365">
        <v>0.14349999999999999</v>
      </c>
      <c r="O365">
        <v>91162.2</v>
      </c>
      <c r="P365">
        <v>35606.5</v>
      </c>
      <c r="Q365">
        <v>0.97</v>
      </c>
      <c r="R365">
        <v>1</v>
      </c>
      <c r="S365">
        <v>11.3</v>
      </c>
      <c r="T365">
        <v>0.2</v>
      </c>
      <c r="U365">
        <v>0.02</v>
      </c>
      <c r="V365">
        <v>2</v>
      </c>
      <c r="W365">
        <v>60.8</v>
      </c>
      <c r="X365">
        <v>0.02</v>
      </c>
      <c r="Y365">
        <v>11.3</v>
      </c>
      <c r="Z365">
        <v>3.8</v>
      </c>
      <c r="AA365">
        <v>15.1</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299.60000000000002</v>
      </c>
      <c r="AU365">
        <v>16.899999999999999</v>
      </c>
      <c r="AV365">
        <v>2.2999999999999998</v>
      </c>
      <c r="AW365">
        <v>26.5</v>
      </c>
      <c r="AX365">
        <v>1210.2</v>
      </c>
      <c r="AY365">
        <v>0.16</v>
      </c>
      <c r="AZ365">
        <v>300.7</v>
      </c>
      <c r="BA365">
        <v>62.6</v>
      </c>
      <c r="BB365">
        <v>363.3</v>
      </c>
      <c r="BC365">
        <v>1320961.8</v>
      </c>
      <c r="BD365">
        <v>24.9</v>
      </c>
      <c r="BE365">
        <v>2.5</v>
      </c>
      <c r="BF365">
        <v>232230.9</v>
      </c>
      <c r="BG365">
        <v>7090.1</v>
      </c>
      <c r="BH365">
        <v>2.2000000000000002</v>
      </c>
      <c r="BI365">
        <v>1322383.3999999999</v>
      </c>
      <c r="BJ365">
        <v>444120.3</v>
      </c>
      <c r="BK365">
        <v>1766503.7</v>
      </c>
      <c r="BL365">
        <v>0</v>
      </c>
      <c r="BM365">
        <v>16.39</v>
      </c>
      <c r="BN365">
        <v>18.59</v>
      </c>
      <c r="BO365">
        <v>0.41</v>
      </c>
      <c r="BP365">
        <v>35.39</v>
      </c>
      <c r="BQ365">
        <v>17.420000000000002</v>
      </c>
      <c r="BR365">
        <v>20.100000000000001</v>
      </c>
      <c r="BS365">
        <v>0.44</v>
      </c>
      <c r="BT365">
        <v>37.950000000000003</v>
      </c>
      <c r="BU365">
        <v>120148820</v>
      </c>
      <c r="BV365">
        <v>20861018</v>
      </c>
      <c r="BW365">
        <v>623166</v>
      </c>
      <c r="BX365">
        <v>172142.5</v>
      </c>
      <c r="BY365">
        <v>0</v>
      </c>
      <c r="BZ365">
        <v>9606900</v>
      </c>
      <c r="CA365">
        <v>0</v>
      </c>
      <c r="CB365">
        <v>0</v>
      </c>
      <c r="CC365">
        <v>0</v>
      </c>
      <c r="CD365">
        <v>3520588.8</v>
      </c>
      <c r="CE365">
        <v>3216561.2</v>
      </c>
      <c r="CF365">
        <v>0</v>
      </c>
      <c r="CG365">
        <v>19455.3</v>
      </c>
      <c r="CH365">
        <v>0</v>
      </c>
      <c r="CI365">
        <v>77541496</v>
      </c>
      <c r="CJ365">
        <v>7896798.5</v>
      </c>
      <c r="CK365">
        <v>0</v>
      </c>
      <c r="CL365">
        <v>211280.6</v>
      </c>
      <c r="CM365">
        <v>0</v>
      </c>
      <c r="CN365">
        <v>1173739.8999999999</v>
      </c>
      <c r="CO365">
        <v>16166690</v>
      </c>
      <c r="CP365">
        <v>0</v>
      </c>
      <c r="CQ365">
        <v>1125.2</v>
      </c>
      <c r="CR365">
        <v>69.099999999999994</v>
      </c>
      <c r="CS365">
        <v>0</v>
      </c>
      <c r="CT365">
        <v>0</v>
      </c>
      <c r="CU365">
        <v>0</v>
      </c>
      <c r="CV365">
        <v>0</v>
      </c>
      <c r="CW365">
        <v>3216.8</v>
      </c>
      <c r="CX365">
        <v>2635.6</v>
      </c>
      <c r="CY365">
        <v>0</v>
      </c>
      <c r="CZ365">
        <v>4191.8</v>
      </c>
      <c r="DA365">
        <v>0</v>
      </c>
      <c r="DB365">
        <v>23213.1</v>
      </c>
      <c r="DC365">
        <v>1151</v>
      </c>
      <c r="DD365">
        <v>0</v>
      </c>
      <c r="DE365">
        <v>314</v>
      </c>
      <c r="DF365">
        <v>0</v>
      </c>
      <c r="DG365">
        <v>562.20000000000005</v>
      </c>
      <c r="DH365">
        <v>0</v>
      </c>
      <c r="DI365">
        <v>4672.3999999999996</v>
      </c>
      <c r="DJ365">
        <v>3897.8</v>
      </c>
      <c r="DK365">
        <v>3140</v>
      </c>
      <c r="DL365">
        <v>0</v>
      </c>
      <c r="DM365">
        <v>0</v>
      </c>
      <c r="DN365">
        <v>0.13</v>
      </c>
      <c r="DO365">
        <v>1</v>
      </c>
      <c r="DP365">
        <v>1</v>
      </c>
      <c r="DQ365">
        <v>0</v>
      </c>
    </row>
    <row r="366" spans="1:121" hidden="1">
      <c r="A366" t="s">
        <v>581</v>
      </c>
      <c r="B366">
        <v>2050</v>
      </c>
      <c r="C366">
        <v>180698180</v>
      </c>
      <c r="D366">
        <v>972696.2</v>
      </c>
      <c r="E366">
        <v>281784</v>
      </c>
      <c r="F366">
        <v>1715100.3</v>
      </c>
      <c r="G366">
        <v>183667755.5</v>
      </c>
      <c r="H366">
        <v>174199428.09999999</v>
      </c>
      <c r="I366">
        <v>153412879.90000001</v>
      </c>
      <c r="J366" s="156">
        <v>146854160</v>
      </c>
      <c r="K366" s="168">
        <v>92645580</v>
      </c>
      <c r="L366">
        <v>3.5999999999999997E-2</v>
      </c>
      <c r="M366">
        <v>5.3999999999999999E-2</v>
      </c>
      <c r="N366">
        <v>0.14349999999999999</v>
      </c>
      <c r="O366">
        <v>91399.93</v>
      </c>
      <c r="P366">
        <v>39111.599999999999</v>
      </c>
      <c r="Q366">
        <v>0.98</v>
      </c>
      <c r="R366">
        <v>1</v>
      </c>
      <c r="S366">
        <v>10.1</v>
      </c>
      <c r="T366">
        <v>0.2</v>
      </c>
      <c r="U366">
        <v>0.02</v>
      </c>
      <c r="V366">
        <v>1.8</v>
      </c>
      <c r="W366">
        <v>54.4</v>
      </c>
      <c r="X366">
        <v>0.02</v>
      </c>
      <c r="Y366">
        <v>10.1</v>
      </c>
      <c r="Z366">
        <v>3.4</v>
      </c>
      <c r="AA366">
        <v>13.6</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305.7</v>
      </c>
      <c r="AU366">
        <v>15.7</v>
      </c>
      <c r="AV366">
        <v>2.11</v>
      </c>
      <c r="AW366">
        <v>28.2</v>
      </c>
      <c r="AX366">
        <v>1284.4000000000001</v>
      </c>
      <c r="AY366">
        <v>0.16</v>
      </c>
      <c r="AZ366">
        <v>306.8</v>
      </c>
      <c r="BA366">
        <v>66.5</v>
      </c>
      <c r="BB366">
        <v>373.3</v>
      </c>
      <c r="BC366">
        <v>1274103.6000000001</v>
      </c>
      <c r="BD366">
        <v>24</v>
      </c>
      <c r="BE366">
        <v>2.4</v>
      </c>
      <c r="BF366">
        <v>226850.9</v>
      </c>
      <c r="BG366">
        <v>6845.4</v>
      </c>
      <c r="BH366">
        <v>2.2000000000000002</v>
      </c>
      <c r="BI366">
        <v>1275474.8</v>
      </c>
      <c r="BJ366">
        <v>431442.6</v>
      </c>
      <c r="BK366">
        <v>1706917.4</v>
      </c>
      <c r="BL366">
        <v>0</v>
      </c>
      <c r="BM366">
        <v>17.47</v>
      </c>
      <c r="BN366">
        <v>18.350000000000001</v>
      </c>
      <c r="BO366">
        <v>0</v>
      </c>
      <c r="BP366">
        <v>35.82</v>
      </c>
      <c r="BQ366">
        <v>18.57</v>
      </c>
      <c r="BR366">
        <v>19.850000000000001</v>
      </c>
      <c r="BS366">
        <v>0</v>
      </c>
      <c r="BT366">
        <v>38.409999999999997</v>
      </c>
      <c r="BU366">
        <v>129216660</v>
      </c>
      <c r="BV366">
        <v>30254876</v>
      </c>
      <c r="BW366">
        <v>829160.6</v>
      </c>
      <c r="BX366">
        <v>175251.20000000001</v>
      </c>
      <c r="BY366">
        <v>0</v>
      </c>
      <c r="BZ366">
        <v>9841146</v>
      </c>
      <c r="CA366">
        <v>0</v>
      </c>
      <c r="CB366">
        <v>0</v>
      </c>
      <c r="CC366">
        <v>0</v>
      </c>
      <c r="CD366">
        <v>3493506</v>
      </c>
      <c r="CE366">
        <v>2830887.2</v>
      </c>
      <c r="CF366">
        <v>0</v>
      </c>
      <c r="CG366">
        <v>175668.2</v>
      </c>
      <c r="CH366">
        <v>0</v>
      </c>
      <c r="CI366">
        <v>76978744</v>
      </c>
      <c r="CJ366">
        <v>7906249.5</v>
      </c>
      <c r="CK366">
        <v>0</v>
      </c>
      <c r="CL366">
        <v>224659.20000000001</v>
      </c>
      <c r="CM366">
        <v>0</v>
      </c>
      <c r="CN366">
        <v>1146852</v>
      </c>
      <c r="CO366">
        <v>25614518</v>
      </c>
      <c r="CP366">
        <v>0</v>
      </c>
      <c r="CQ366">
        <v>1113.5</v>
      </c>
      <c r="CR366">
        <v>69.099999999999994</v>
      </c>
      <c r="CS366">
        <v>0</v>
      </c>
      <c r="CT366">
        <v>0</v>
      </c>
      <c r="CU366">
        <v>0</v>
      </c>
      <c r="CV366">
        <v>0</v>
      </c>
      <c r="CW366">
        <v>3292.7</v>
      </c>
      <c r="CX366">
        <v>2080.6999999999998</v>
      </c>
      <c r="CY366">
        <v>0</v>
      </c>
      <c r="CZ366">
        <v>10472.5</v>
      </c>
      <c r="DA366">
        <v>0</v>
      </c>
      <c r="DB366">
        <v>23212.1</v>
      </c>
      <c r="DC366">
        <v>1151</v>
      </c>
      <c r="DD366">
        <v>0</v>
      </c>
      <c r="DE366">
        <v>314</v>
      </c>
      <c r="DF366">
        <v>0</v>
      </c>
      <c r="DG366">
        <v>561.70000000000005</v>
      </c>
      <c r="DH366">
        <v>0</v>
      </c>
      <c r="DI366">
        <v>7388.5</v>
      </c>
      <c r="DJ366">
        <v>3877.6</v>
      </c>
      <c r="DK366">
        <v>3140</v>
      </c>
      <c r="DL366">
        <v>0</v>
      </c>
      <c r="DM366">
        <v>0</v>
      </c>
      <c r="DN366">
        <v>0.13</v>
      </c>
      <c r="DO366">
        <v>0</v>
      </c>
      <c r="DP366">
        <v>1</v>
      </c>
      <c r="DQ366">
        <v>0</v>
      </c>
    </row>
    <row r="367" spans="1:121" hidden="1">
      <c r="A367" t="s">
        <v>583</v>
      </c>
      <c r="B367">
        <v>2024</v>
      </c>
      <c r="C367">
        <v>72638790</v>
      </c>
      <c r="D367">
        <v>21.3</v>
      </c>
      <c r="E367">
        <v>0</v>
      </c>
      <c r="F367">
        <v>724778.8</v>
      </c>
      <c r="G367">
        <v>73363594.5</v>
      </c>
      <c r="H367">
        <v>70027679.700000003</v>
      </c>
      <c r="I367">
        <v>64644902.100000001</v>
      </c>
      <c r="J367" s="156">
        <v>68507096</v>
      </c>
      <c r="K367" s="168">
        <v>53225860</v>
      </c>
      <c r="L367">
        <v>3.5900000000000001E-2</v>
      </c>
      <c r="M367">
        <v>5.3999999999999999E-2</v>
      </c>
      <c r="N367">
        <v>0.183</v>
      </c>
      <c r="O367">
        <v>18677.78</v>
      </c>
      <c r="P367">
        <v>17683.599999999999</v>
      </c>
      <c r="Q367">
        <v>0.37</v>
      </c>
      <c r="R367">
        <v>0.5</v>
      </c>
      <c r="S367">
        <v>401.1</v>
      </c>
      <c r="T367">
        <v>31.5</v>
      </c>
      <c r="U367">
        <v>4.47</v>
      </c>
      <c r="V367">
        <v>27.9</v>
      </c>
      <c r="W367">
        <v>1332.5</v>
      </c>
      <c r="X367">
        <v>0.23</v>
      </c>
      <c r="Y367">
        <v>403.3</v>
      </c>
      <c r="Z367">
        <v>67.7</v>
      </c>
      <c r="AA367">
        <v>471</v>
      </c>
      <c r="AB367">
        <v>362</v>
      </c>
      <c r="AC367">
        <v>31.2</v>
      </c>
      <c r="AD367">
        <v>4.45</v>
      </c>
      <c r="AE367">
        <v>22.8</v>
      </c>
      <c r="AF367">
        <v>1118</v>
      </c>
      <c r="AG367">
        <v>0.21</v>
      </c>
      <c r="AH367">
        <v>364.2</v>
      </c>
      <c r="AI367">
        <v>56.2</v>
      </c>
      <c r="AJ367">
        <v>420.4</v>
      </c>
      <c r="AK367">
        <v>318.7</v>
      </c>
      <c r="AL367">
        <v>22</v>
      </c>
      <c r="AM367">
        <v>3.09</v>
      </c>
      <c r="AN367">
        <v>23.3</v>
      </c>
      <c r="AO367">
        <v>1144.3</v>
      </c>
      <c r="AP367">
        <v>0.16</v>
      </c>
      <c r="AQ367">
        <v>320.2</v>
      </c>
      <c r="AR367">
        <v>57.5</v>
      </c>
      <c r="AS367">
        <v>377.7</v>
      </c>
      <c r="AT367">
        <v>815.7</v>
      </c>
      <c r="AU367">
        <v>68.2</v>
      </c>
      <c r="AV367">
        <v>9.8699999999999992</v>
      </c>
      <c r="AW367">
        <v>50.5</v>
      </c>
      <c r="AX367">
        <v>2442.6999999999998</v>
      </c>
      <c r="AY367">
        <v>0.5</v>
      </c>
      <c r="AZ367">
        <v>820.4</v>
      </c>
      <c r="BA367">
        <v>123.4</v>
      </c>
      <c r="BB367">
        <v>943.8</v>
      </c>
      <c r="BC367">
        <v>23105841.800000001</v>
      </c>
      <c r="BD367">
        <v>1815.9</v>
      </c>
      <c r="BE367">
        <v>257.3</v>
      </c>
      <c r="BF367">
        <v>1610181.5</v>
      </c>
      <c r="BG367">
        <v>76783.3</v>
      </c>
      <c r="BH367">
        <v>13.4</v>
      </c>
      <c r="BI367">
        <v>23230193.600000001</v>
      </c>
      <c r="BJ367">
        <v>3901990.3</v>
      </c>
      <c r="BK367">
        <v>27132183.899999999</v>
      </c>
      <c r="BL367">
        <v>0</v>
      </c>
      <c r="BM367">
        <v>30.17</v>
      </c>
      <c r="BN367">
        <v>4.13</v>
      </c>
      <c r="BO367">
        <v>0</v>
      </c>
      <c r="BP367">
        <v>34.299999999999997</v>
      </c>
      <c r="BQ367">
        <v>31.97</v>
      </c>
      <c r="BR367">
        <v>4.49</v>
      </c>
      <c r="BS367">
        <v>0</v>
      </c>
      <c r="BT367">
        <v>36.46</v>
      </c>
      <c r="BU367">
        <v>58032504</v>
      </c>
      <c r="BV367">
        <v>8718692</v>
      </c>
      <c r="BW367">
        <v>18</v>
      </c>
      <c r="BX367">
        <v>1203316.8999999999</v>
      </c>
      <c r="BY367">
        <v>0</v>
      </c>
      <c r="BZ367">
        <v>0</v>
      </c>
      <c r="CA367">
        <v>14628734</v>
      </c>
      <c r="CB367">
        <v>0</v>
      </c>
      <c r="CC367">
        <v>0</v>
      </c>
      <c r="CD367">
        <v>191128.6</v>
      </c>
      <c r="CE367">
        <v>21569316</v>
      </c>
      <c r="CF367">
        <v>0</v>
      </c>
      <c r="CG367">
        <v>295063.2</v>
      </c>
      <c r="CH367">
        <v>0</v>
      </c>
      <c r="CI367">
        <v>1777080.6</v>
      </c>
      <c r="CJ367">
        <v>9559418</v>
      </c>
      <c r="CK367">
        <v>280863.59999999998</v>
      </c>
      <c r="CL367">
        <v>0</v>
      </c>
      <c r="CM367">
        <v>0</v>
      </c>
      <c r="CN367">
        <v>5773381</v>
      </c>
      <c r="CO367">
        <v>2754183</v>
      </c>
      <c r="CP367">
        <v>0</v>
      </c>
      <c r="CQ367">
        <v>0.1</v>
      </c>
      <c r="CR367">
        <v>189.2</v>
      </c>
      <c r="CS367">
        <v>0</v>
      </c>
      <c r="CT367">
        <v>3765.3</v>
      </c>
      <c r="CU367">
        <v>0</v>
      </c>
      <c r="CV367">
        <v>0</v>
      </c>
      <c r="CW367">
        <v>138.4</v>
      </c>
      <c r="CX367">
        <v>3487</v>
      </c>
      <c r="CY367">
        <v>0</v>
      </c>
      <c r="CZ367">
        <v>3168.4</v>
      </c>
      <c r="DA367">
        <v>0</v>
      </c>
      <c r="DB367">
        <v>392.7</v>
      </c>
      <c r="DC367">
        <v>1197.0999999999999</v>
      </c>
      <c r="DD367">
        <v>923.5</v>
      </c>
      <c r="DE367">
        <v>0</v>
      </c>
      <c r="DF367">
        <v>0</v>
      </c>
      <c r="DG367">
        <v>2713.4</v>
      </c>
      <c r="DH367">
        <v>0</v>
      </c>
      <c r="DI367">
        <v>886.6</v>
      </c>
      <c r="DJ367">
        <v>0.1</v>
      </c>
      <c r="DK367">
        <v>0</v>
      </c>
      <c r="DL367">
        <v>0</v>
      </c>
      <c r="DM367">
        <v>0</v>
      </c>
      <c r="DN367">
        <v>0.1</v>
      </c>
      <c r="DO367">
        <v>0</v>
      </c>
      <c r="DP367">
        <v>0</v>
      </c>
      <c r="DQ367">
        <v>0</v>
      </c>
    </row>
    <row r="368" spans="1:121" hidden="1">
      <c r="A368" t="s">
        <v>583</v>
      </c>
      <c r="B368">
        <v>2026</v>
      </c>
      <c r="C368">
        <v>73884020</v>
      </c>
      <c r="D368">
        <v>565568.9</v>
      </c>
      <c r="E368">
        <v>0</v>
      </c>
      <c r="F368">
        <v>898634.8</v>
      </c>
      <c r="G368">
        <v>75348216.200000003</v>
      </c>
      <c r="H368">
        <v>71228134.200000003</v>
      </c>
      <c r="I368">
        <v>62314614.200000003</v>
      </c>
      <c r="J368" s="156">
        <v>84931510</v>
      </c>
      <c r="K368" s="168">
        <v>68621250</v>
      </c>
      <c r="L368">
        <v>3.5900000000000001E-2</v>
      </c>
      <c r="M368">
        <v>5.3999999999999999E-2</v>
      </c>
      <c r="N368">
        <v>0.183</v>
      </c>
      <c r="O368">
        <v>49650.78</v>
      </c>
      <c r="P368">
        <v>18015.7</v>
      </c>
      <c r="Q368">
        <v>0.44</v>
      </c>
      <c r="R368">
        <v>0.59</v>
      </c>
      <c r="S368">
        <v>347.5</v>
      </c>
      <c r="T368">
        <v>26.9</v>
      </c>
      <c r="U368">
        <v>3.81</v>
      </c>
      <c r="V368">
        <v>24.8</v>
      </c>
      <c r="W368">
        <v>1170.2</v>
      </c>
      <c r="X368">
        <v>0.2</v>
      </c>
      <c r="Y368">
        <v>349.4</v>
      </c>
      <c r="Z368">
        <v>59.7</v>
      </c>
      <c r="AA368">
        <v>409.1</v>
      </c>
      <c r="AB368">
        <v>285.39999999999998</v>
      </c>
      <c r="AC368">
        <v>24</v>
      </c>
      <c r="AD368">
        <v>3.42</v>
      </c>
      <c r="AE368">
        <v>18.899999999999999</v>
      </c>
      <c r="AF368">
        <v>901.2</v>
      </c>
      <c r="AG368">
        <v>0.17</v>
      </c>
      <c r="AH368">
        <v>287</v>
      </c>
      <c r="AI368">
        <v>45.8</v>
      </c>
      <c r="AJ368">
        <v>332.8</v>
      </c>
      <c r="AK368">
        <v>260.3</v>
      </c>
      <c r="AL368">
        <v>13.7</v>
      </c>
      <c r="AM368">
        <v>1.86</v>
      </c>
      <c r="AN368">
        <v>22.9</v>
      </c>
      <c r="AO368">
        <v>1072.9000000000001</v>
      </c>
      <c r="AP368">
        <v>0.13</v>
      </c>
      <c r="AQ368">
        <v>261.2</v>
      </c>
      <c r="AR368">
        <v>54.9</v>
      </c>
      <c r="AS368">
        <v>316.10000000000002</v>
      </c>
      <c r="AT368">
        <v>773.4</v>
      </c>
      <c r="AU368">
        <v>63.9</v>
      </c>
      <c r="AV368">
        <v>9.19</v>
      </c>
      <c r="AW368">
        <v>48.2</v>
      </c>
      <c r="AX368">
        <v>2377.8000000000002</v>
      </c>
      <c r="AY368">
        <v>0.45</v>
      </c>
      <c r="AZ368">
        <v>777.8</v>
      </c>
      <c r="BA368">
        <v>119.2</v>
      </c>
      <c r="BB368">
        <v>897</v>
      </c>
      <c r="BC368">
        <v>20329294.899999999</v>
      </c>
      <c r="BD368">
        <v>1573.2</v>
      </c>
      <c r="BE368">
        <v>222.5</v>
      </c>
      <c r="BF368">
        <v>1452376.5</v>
      </c>
      <c r="BG368">
        <v>68485.5</v>
      </c>
      <c r="BH368">
        <v>12</v>
      </c>
      <c r="BI368">
        <v>20436903.899999999</v>
      </c>
      <c r="BJ368">
        <v>3496511.5</v>
      </c>
      <c r="BK368">
        <v>23933415.399999999</v>
      </c>
      <c r="BL368">
        <v>0</v>
      </c>
      <c r="BM368">
        <v>28.42</v>
      </c>
      <c r="BN368">
        <v>10.65</v>
      </c>
      <c r="BO368">
        <v>0</v>
      </c>
      <c r="BP368">
        <v>39.07</v>
      </c>
      <c r="BQ368">
        <v>30.17</v>
      </c>
      <c r="BR368">
        <v>11.65</v>
      </c>
      <c r="BS368">
        <v>0</v>
      </c>
      <c r="BT368">
        <v>41.82</v>
      </c>
      <c r="BU368">
        <v>58976980</v>
      </c>
      <c r="BV368">
        <v>13033602</v>
      </c>
      <c r="BW368">
        <v>491417.2</v>
      </c>
      <c r="BX368">
        <v>1201790.8999999999</v>
      </c>
      <c r="BY368">
        <v>0</v>
      </c>
      <c r="BZ368">
        <v>0</v>
      </c>
      <c r="CA368">
        <v>12609424</v>
      </c>
      <c r="CB368">
        <v>0</v>
      </c>
      <c r="CC368">
        <v>0</v>
      </c>
      <c r="CD368">
        <v>325909.2</v>
      </c>
      <c r="CE368">
        <v>20002162</v>
      </c>
      <c r="CF368">
        <v>0</v>
      </c>
      <c r="CG368">
        <v>131350.39999999999</v>
      </c>
      <c r="CH368">
        <v>0</v>
      </c>
      <c r="CI368">
        <v>1776708.6</v>
      </c>
      <c r="CJ368">
        <v>9540268</v>
      </c>
      <c r="CK368">
        <v>190258.3</v>
      </c>
      <c r="CL368">
        <v>0</v>
      </c>
      <c r="CM368">
        <v>0</v>
      </c>
      <c r="CN368">
        <v>9936461</v>
      </c>
      <c r="CO368">
        <v>2771231.8</v>
      </c>
      <c r="CP368">
        <v>0</v>
      </c>
      <c r="CQ368">
        <v>370.3</v>
      </c>
      <c r="CR368">
        <v>189.2</v>
      </c>
      <c r="CS368">
        <v>0</v>
      </c>
      <c r="CT368">
        <v>3765.3</v>
      </c>
      <c r="CU368">
        <v>0</v>
      </c>
      <c r="CV368">
        <v>0</v>
      </c>
      <c r="CW368">
        <v>235.4</v>
      </c>
      <c r="CX368">
        <v>3487</v>
      </c>
      <c r="CY368">
        <v>0</v>
      </c>
      <c r="CZ368">
        <v>2926</v>
      </c>
      <c r="DA368">
        <v>0</v>
      </c>
      <c r="DB368">
        <v>392.7</v>
      </c>
      <c r="DC368">
        <v>1197.0999999999999</v>
      </c>
      <c r="DD368">
        <v>871.7</v>
      </c>
      <c r="DE368">
        <v>0</v>
      </c>
      <c r="DF368">
        <v>0</v>
      </c>
      <c r="DG368">
        <v>4693.8999999999996</v>
      </c>
      <c r="DH368">
        <v>0</v>
      </c>
      <c r="DI368">
        <v>894.4</v>
      </c>
      <c r="DJ368">
        <v>1481.1</v>
      </c>
      <c r="DK368">
        <v>0</v>
      </c>
      <c r="DL368">
        <v>0</v>
      </c>
      <c r="DM368">
        <v>0</v>
      </c>
      <c r="DN368">
        <v>0.1</v>
      </c>
      <c r="DO368">
        <v>0</v>
      </c>
      <c r="DP368">
        <v>0</v>
      </c>
      <c r="DQ368">
        <v>0</v>
      </c>
    </row>
    <row r="369" spans="1:121" hidden="1">
      <c r="A369" t="s">
        <v>583</v>
      </c>
      <c r="B369">
        <v>2028</v>
      </c>
      <c r="C369">
        <v>75511790</v>
      </c>
      <c r="D369">
        <v>661880.9</v>
      </c>
      <c r="E369">
        <v>0</v>
      </c>
      <c r="F369">
        <v>1027828</v>
      </c>
      <c r="G369">
        <v>77201500.700000003</v>
      </c>
      <c r="H369">
        <v>72797403</v>
      </c>
      <c r="I369">
        <v>63631347.799999997</v>
      </c>
      <c r="J369" s="156">
        <v>101566080</v>
      </c>
      <c r="K369" s="168">
        <v>71370824</v>
      </c>
      <c r="L369">
        <v>3.5900000000000001E-2</v>
      </c>
      <c r="M369">
        <v>5.3999999999999999E-2</v>
      </c>
      <c r="N369">
        <v>0.183</v>
      </c>
      <c r="O369">
        <v>61426.82</v>
      </c>
      <c r="P369">
        <v>18189.400000000001</v>
      </c>
      <c r="Q369">
        <v>0.56000000000000005</v>
      </c>
      <c r="R369">
        <v>0.73</v>
      </c>
      <c r="S369">
        <v>243.6</v>
      </c>
      <c r="T369">
        <v>15.7</v>
      </c>
      <c r="U369">
        <v>2.1800000000000002</v>
      </c>
      <c r="V369">
        <v>21.2</v>
      </c>
      <c r="W369">
        <v>923.7</v>
      </c>
      <c r="X369">
        <v>0.16</v>
      </c>
      <c r="Y369">
        <v>244.6</v>
      </c>
      <c r="Z369">
        <v>48.8</v>
      </c>
      <c r="AA369">
        <v>293.39999999999998</v>
      </c>
      <c r="AB369">
        <v>167</v>
      </c>
      <c r="AC369">
        <v>12</v>
      </c>
      <c r="AD369">
        <v>1.68</v>
      </c>
      <c r="AE369">
        <v>13.7</v>
      </c>
      <c r="AF369">
        <v>595.5</v>
      </c>
      <c r="AG369">
        <v>0.11</v>
      </c>
      <c r="AH369">
        <v>167.8</v>
      </c>
      <c r="AI369">
        <v>31.5</v>
      </c>
      <c r="AJ369">
        <v>199.3</v>
      </c>
      <c r="AK369">
        <v>211.8</v>
      </c>
      <c r="AL369">
        <v>4.9000000000000004</v>
      </c>
      <c r="AM369">
        <v>0.55000000000000004</v>
      </c>
      <c r="AN369">
        <v>24.3</v>
      </c>
      <c r="AO369">
        <v>1075.3</v>
      </c>
      <c r="AP369">
        <v>0.1</v>
      </c>
      <c r="AQ369">
        <v>212.1</v>
      </c>
      <c r="AR369">
        <v>56.4</v>
      </c>
      <c r="AS369">
        <v>268.5</v>
      </c>
      <c r="AT369">
        <v>582.79999999999995</v>
      </c>
      <c r="AU369">
        <v>45.7</v>
      </c>
      <c r="AV369">
        <v>6.53</v>
      </c>
      <c r="AW369">
        <v>39.5</v>
      </c>
      <c r="AX369">
        <v>1877.7</v>
      </c>
      <c r="AY369">
        <v>0.35</v>
      </c>
      <c r="AZ369">
        <v>585.9</v>
      </c>
      <c r="BA369">
        <v>95.6</v>
      </c>
      <c r="BB369">
        <v>681.5</v>
      </c>
      <c r="BC369">
        <v>11285587.300000001</v>
      </c>
      <c r="BD369">
        <v>727.6</v>
      </c>
      <c r="BE369">
        <v>100.9</v>
      </c>
      <c r="BF369">
        <v>985533.9</v>
      </c>
      <c r="BG369">
        <v>42861.3</v>
      </c>
      <c r="BH369">
        <v>7.3</v>
      </c>
      <c r="BI369">
        <v>11334800.6</v>
      </c>
      <c r="BJ369">
        <v>2264792.7999999998</v>
      </c>
      <c r="BK369">
        <v>13599593.5</v>
      </c>
      <c r="BL369">
        <v>0</v>
      </c>
      <c r="BM369">
        <v>21.77</v>
      </c>
      <c r="BN369">
        <v>12.82</v>
      </c>
      <c r="BO369">
        <v>0</v>
      </c>
      <c r="BP369">
        <v>34.590000000000003</v>
      </c>
      <c r="BQ369">
        <v>23.2</v>
      </c>
      <c r="BR369">
        <v>14.03</v>
      </c>
      <c r="BS369">
        <v>0</v>
      </c>
      <c r="BT369">
        <v>37.22</v>
      </c>
      <c r="BU369">
        <v>46914540</v>
      </c>
      <c r="BV369">
        <v>13570154</v>
      </c>
      <c r="BW369">
        <v>572669.6</v>
      </c>
      <c r="BX369">
        <v>1102291.2</v>
      </c>
      <c r="BY369">
        <v>0</v>
      </c>
      <c r="BZ369">
        <v>0</v>
      </c>
      <c r="CA369">
        <v>5512941.5</v>
      </c>
      <c r="CB369">
        <v>0</v>
      </c>
      <c r="CC369">
        <v>0</v>
      </c>
      <c r="CD369">
        <v>584467.9</v>
      </c>
      <c r="CE369">
        <v>15195515</v>
      </c>
      <c r="CF369">
        <v>0</v>
      </c>
      <c r="CG369">
        <v>78802.7</v>
      </c>
      <c r="CH369">
        <v>0</v>
      </c>
      <c r="CI369">
        <v>1679322.8</v>
      </c>
      <c r="CJ369">
        <v>9155939</v>
      </c>
      <c r="CK369">
        <v>46907.6</v>
      </c>
      <c r="CL369">
        <v>0</v>
      </c>
      <c r="CM369">
        <v>0</v>
      </c>
      <c r="CN369">
        <v>10229398</v>
      </c>
      <c r="CO369">
        <v>2756286.8</v>
      </c>
      <c r="CP369">
        <v>0</v>
      </c>
      <c r="CQ369">
        <v>376</v>
      </c>
      <c r="CR369">
        <v>189.2</v>
      </c>
      <c r="CS369">
        <v>0</v>
      </c>
      <c r="CT369">
        <v>3765.3</v>
      </c>
      <c r="CU369">
        <v>0</v>
      </c>
      <c r="CV369">
        <v>0</v>
      </c>
      <c r="CW369">
        <v>420.9</v>
      </c>
      <c r="CX369">
        <v>3487</v>
      </c>
      <c r="CY369">
        <v>0</v>
      </c>
      <c r="CZ369">
        <v>2837.6</v>
      </c>
      <c r="DA369">
        <v>0</v>
      </c>
      <c r="DB369">
        <v>392.7</v>
      </c>
      <c r="DC369">
        <v>1197.0999999999999</v>
      </c>
      <c r="DD369">
        <v>682</v>
      </c>
      <c r="DE369">
        <v>0</v>
      </c>
      <c r="DF369">
        <v>0</v>
      </c>
      <c r="DG369">
        <v>4895.3</v>
      </c>
      <c r="DH369">
        <v>0</v>
      </c>
      <c r="DI369">
        <v>894.4</v>
      </c>
      <c r="DJ369">
        <v>1503.7</v>
      </c>
      <c r="DK369">
        <v>0</v>
      </c>
      <c r="DL369">
        <v>0</v>
      </c>
      <c r="DM369">
        <v>0</v>
      </c>
      <c r="DN369">
        <v>0.1</v>
      </c>
      <c r="DO369">
        <v>0</v>
      </c>
      <c r="DP369">
        <v>0</v>
      </c>
      <c r="DQ369">
        <v>0</v>
      </c>
    </row>
    <row r="370" spans="1:121" hidden="1">
      <c r="A370" t="s">
        <v>583</v>
      </c>
      <c r="B370">
        <v>2030</v>
      </c>
      <c r="C370">
        <v>77401190</v>
      </c>
      <c r="D370">
        <v>1446295.4</v>
      </c>
      <c r="E370">
        <v>0</v>
      </c>
      <c r="F370">
        <v>1025710</v>
      </c>
      <c r="G370">
        <v>79873200.599999994</v>
      </c>
      <c r="H370">
        <v>74618895.799999997</v>
      </c>
      <c r="I370">
        <v>63895156.100000001</v>
      </c>
      <c r="J370" s="156">
        <v>103683830</v>
      </c>
      <c r="K370" s="168">
        <v>67428110</v>
      </c>
      <c r="L370">
        <v>3.5900000000000001E-2</v>
      </c>
      <c r="M370">
        <v>5.3900000000000003E-2</v>
      </c>
      <c r="N370">
        <v>0.183</v>
      </c>
      <c r="O370">
        <v>70427.17</v>
      </c>
      <c r="P370">
        <v>18822.400000000001</v>
      </c>
      <c r="Q370">
        <v>0.65</v>
      </c>
      <c r="R370">
        <v>0.8</v>
      </c>
      <c r="S370">
        <v>197.3</v>
      </c>
      <c r="T370">
        <v>13.2</v>
      </c>
      <c r="U370">
        <v>1.83</v>
      </c>
      <c r="V370">
        <v>16.899999999999999</v>
      </c>
      <c r="W370">
        <v>737.6</v>
      </c>
      <c r="X370">
        <v>0.13</v>
      </c>
      <c r="Y370">
        <v>198.2</v>
      </c>
      <c r="Z370">
        <v>38.9</v>
      </c>
      <c r="AA370">
        <v>237.2</v>
      </c>
      <c r="AB370">
        <v>122.9</v>
      </c>
      <c r="AC370">
        <v>9</v>
      </c>
      <c r="AD370">
        <v>1.27</v>
      </c>
      <c r="AE370">
        <v>10.1</v>
      </c>
      <c r="AF370">
        <v>434.3</v>
      </c>
      <c r="AG370">
        <v>0.09</v>
      </c>
      <c r="AH370">
        <v>123.5</v>
      </c>
      <c r="AI370">
        <v>23.1</v>
      </c>
      <c r="AJ370">
        <v>146.6</v>
      </c>
      <c r="AK370">
        <v>213.2</v>
      </c>
      <c r="AL370">
        <v>7.5</v>
      </c>
      <c r="AM370">
        <v>0.94</v>
      </c>
      <c r="AN370">
        <v>22.2</v>
      </c>
      <c r="AO370">
        <v>1002.6</v>
      </c>
      <c r="AP370">
        <v>0.1</v>
      </c>
      <c r="AQ370">
        <v>213.6</v>
      </c>
      <c r="AR370">
        <v>52.1</v>
      </c>
      <c r="AS370">
        <v>265.8</v>
      </c>
      <c r="AT370">
        <v>487.6</v>
      </c>
      <c r="AU370">
        <v>37.700000000000003</v>
      </c>
      <c r="AV370">
        <v>5.36</v>
      </c>
      <c r="AW370">
        <v>33.299999999999997</v>
      </c>
      <c r="AX370">
        <v>1611.5</v>
      </c>
      <c r="AY370">
        <v>0.28000000000000003</v>
      </c>
      <c r="AZ370">
        <v>490.2</v>
      </c>
      <c r="BA370">
        <v>81.400000000000006</v>
      </c>
      <c r="BB370">
        <v>571.6</v>
      </c>
      <c r="BC370">
        <v>8442522.6999999993</v>
      </c>
      <c r="BD370">
        <v>561.4</v>
      </c>
      <c r="BE370">
        <v>78</v>
      </c>
      <c r="BF370">
        <v>726452.7</v>
      </c>
      <c r="BG370">
        <v>31622.400000000001</v>
      </c>
      <c r="BH370">
        <v>5.7</v>
      </c>
      <c r="BI370">
        <v>8480545.5999999996</v>
      </c>
      <c r="BJ370">
        <v>1670368.9</v>
      </c>
      <c r="BK370">
        <v>10150914.5</v>
      </c>
      <c r="BL370">
        <v>0</v>
      </c>
      <c r="BM370">
        <v>18.579999999999998</v>
      </c>
      <c r="BN370">
        <v>14.11</v>
      </c>
      <c r="BO370">
        <v>0</v>
      </c>
      <c r="BP370">
        <v>32.69</v>
      </c>
      <c r="BQ370">
        <v>19.87</v>
      </c>
      <c r="BR370">
        <v>15.55</v>
      </c>
      <c r="BS370">
        <v>0</v>
      </c>
      <c r="BT370">
        <v>35.43</v>
      </c>
      <c r="BU370">
        <v>43518850</v>
      </c>
      <c r="BV370">
        <v>15978045</v>
      </c>
      <c r="BW370">
        <v>1250767.3999999999</v>
      </c>
      <c r="BX370">
        <v>558835.6</v>
      </c>
      <c r="BY370">
        <v>0</v>
      </c>
      <c r="BZ370">
        <v>0</v>
      </c>
      <c r="CA370">
        <v>4326224.5</v>
      </c>
      <c r="CB370">
        <v>0</v>
      </c>
      <c r="CC370">
        <v>0</v>
      </c>
      <c r="CD370">
        <v>1055146.8</v>
      </c>
      <c r="CE370">
        <v>11050664</v>
      </c>
      <c r="CF370">
        <v>0</v>
      </c>
      <c r="CG370">
        <v>44075.8</v>
      </c>
      <c r="CH370">
        <v>0</v>
      </c>
      <c r="CI370">
        <v>1549577.4</v>
      </c>
      <c r="CJ370">
        <v>8760282</v>
      </c>
      <c r="CK370">
        <v>378.5</v>
      </c>
      <c r="CL370">
        <v>0</v>
      </c>
      <c r="CM370">
        <v>0</v>
      </c>
      <c r="CN370">
        <v>11232652</v>
      </c>
      <c r="CO370">
        <v>3690245.2</v>
      </c>
      <c r="CP370">
        <v>0</v>
      </c>
      <c r="CQ370">
        <v>1203.8</v>
      </c>
      <c r="CR370">
        <v>127.2</v>
      </c>
      <c r="CS370">
        <v>0</v>
      </c>
      <c r="CT370">
        <v>3765.3</v>
      </c>
      <c r="CU370">
        <v>0</v>
      </c>
      <c r="CV370">
        <v>0</v>
      </c>
      <c r="CW370">
        <v>758.2</v>
      </c>
      <c r="CX370">
        <v>3487</v>
      </c>
      <c r="CY370">
        <v>0</v>
      </c>
      <c r="CZ370">
        <v>2822.6</v>
      </c>
      <c r="DA370">
        <v>0</v>
      </c>
      <c r="DB370">
        <v>392.7</v>
      </c>
      <c r="DC370">
        <v>1197.0999999999999</v>
      </c>
      <c r="DD370">
        <v>176.9</v>
      </c>
      <c r="DE370">
        <v>0</v>
      </c>
      <c r="DF370">
        <v>0</v>
      </c>
      <c r="DG370">
        <v>5392.2</v>
      </c>
      <c r="DH370">
        <v>0</v>
      </c>
      <c r="DI370">
        <v>1132</v>
      </c>
      <c r="DJ370">
        <v>3205.6</v>
      </c>
      <c r="DK370">
        <v>0</v>
      </c>
      <c r="DL370">
        <v>0</v>
      </c>
      <c r="DM370">
        <v>0</v>
      </c>
      <c r="DN370">
        <v>0.1</v>
      </c>
      <c r="DO370">
        <v>0</v>
      </c>
      <c r="DP370">
        <v>0</v>
      </c>
      <c r="DQ370">
        <v>0</v>
      </c>
    </row>
    <row r="371" spans="1:121" hidden="1">
      <c r="A371" t="s">
        <v>583</v>
      </c>
      <c r="B371">
        <v>2035</v>
      </c>
      <c r="C371">
        <v>82384790</v>
      </c>
      <c r="D371">
        <v>2232615</v>
      </c>
      <c r="E371">
        <v>0</v>
      </c>
      <c r="F371">
        <v>950852.6</v>
      </c>
      <c r="G371">
        <v>85568256.400000006</v>
      </c>
      <c r="H371">
        <v>79423371.5</v>
      </c>
      <c r="I371">
        <v>63982901.100000001</v>
      </c>
      <c r="J371" s="156">
        <v>98057200</v>
      </c>
      <c r="K371" s="168">
        <v>60215176</v>
      </c>
      <c r="L371">
        <v>3.5900000000000001E-2</v>
      </c>
      <c r="M371">
        <v>5.3900000000000003E-2</v>
      </c>
      <c r="N371">
        <v>0.183</v>
      </c>
      <c r="O371">
        <v>90840.66</v>
      </c>
      <c r="P371">
        <v>20549.400000000001</v>
      </c>
      <c r="Q371">
        <v>0.72</v>
      </c>
      <c r="R371">
        <v>0.83</v>
      </c>
      <c r="S371">
        <v>151.9</v>
      </c>
      <c r="T371">
        <v>9.5</v>
      </c>
      <c r="U371">
        <v>1.31</v>
      </c>
      <c r="V371">
        <v>13.8</v>
      </c>
      <c r="W371">
        <v>587.79999999999995</v>
      </c>
      <c r="X371">
        <v>0.11</v>
      </c>
      <c r="Y371">
        <v>152.5</v>
      </c>
      <c r="Z371">
        <v>31.4</v>
      </c>
      <c r="AA371">
        <v>183.9</v>
      </c>
      <c r="AB371">
        <v>97.9</v>
      </c>
      <c r="AC371">
        <v>6.6</v>
      </c>
      <c r="AD371">
        <v>0.92</v>
      </c>
      <c r="AE371">
        <v>8.9</v>
      </c>
      <c r="AF371">
        <v>365.9</v>
      </c>
      <c r="AG371">
        <v>0.08</v>
      </c>
      <c r="AH371">
        <v>98.4</v>
      </c>
      <c r="AI371">
        <v>19.8</v>
      </c>
      <c r="AJ371">
        <v>118.2</v>
      </c>
      <c r="AK371">
        <v>230.7</v>
      </c>
      <c r="AL371">
        <v>11.4</v>
      </c>
      <c r="AM371">
        <v>1.53</v>
      </c>
      <c r="AN371">
        <v>21</v>
      </c>
      <c r="AO371">
        <v>979.4</v>
      </c>
      <c r="AP371">
        <v>0.11</v>
      </c>
      <c r="AQ371">
        <v>231.5</v>
      </c>
      <c r="AR371">
        <v>50.2</v>
      </c>
      <c r="AS371">
        <v>281.7</v>
      </c>
      <c r="AT371">
        <v>449.1</v>
      </c>
      <c r="AU371">
        <v>34.299999999999997</v>
      </c>
      <c r="AV371">
        <v>4.88</v>
      </c>
      <c r="AW371">
        <v>31.1</v>
      </c>
      <c r="AX371">
        <v>1494.1</v>
      </c>
      <c r="AY371">
        <v>0.26</v>
      </c>
      <c r="AZ371">
        <v>451.4</v>
      </c>
      <c r="BA371">
        <v>75.7</v>
      </c>
      <c r="BB371">
        <v>527.1</v>
      </c>
      <c r="BC371">
        <v>7096075.0999999996</v>
      </c>
      <c r="BD371">
        <v>442.8</v>
      </c>
      <c r="BE371">
        <v>61.1</v>
      </c>
      <c r="BF371">
        <v>649823.9</v>
      </c>
      <c r="BG371">
        <v>27527.7</v>
      </c>
      <c r="BH371">
        <v>5.0999999999999996</v>
      </c>
      <c r="BI371">
        <v>7125946.5999999996</v>
      </c>
      <c r="BJ371">
        <v>1471534.3</v>
      </c>
      <c r="BK371">
        <v>8597480.9000000004</v>
      </c>
      <c r="BL371">
        <v>0</v>
      </c>
      <c r="BM371">
        <v>16.73</v>
      </c>
      <c r="BN371">
        <v>18.11</v>
      </c>
      <c r="BO371">
        <v>0</v>
      </c>
      <c r="BP371">
        <v>34.840000000000003</v>
      </c>
      <c r="BQ371">
        <v>17.98</v>
      </c>
      <c r="BR371">
        <v>20.11</v>
      </c>
      <c r="BS371">
        <v>0</v>
      </c>
      <c r="BT371">
        <v>38.090000000000003</v>
      </c>
      <c r="BU371">
        <v>47603836</v>
      </c>
      <c r="BV371">
        <v>21585356</v>
      </c>
      <c r="BW371">
        <v>1887389.2</v>
      </c>
      <c r="BX371">
        <v>526708.6</v>
      </c>
      <c r="BY371">
        <v>0</v>
      </c>
      <c r="BZ371">
        <v>0</v>
      </c>
      <c r="CA371">
        <v>3360954.5</v>
      </c>
      <c r="CB371">
        <v>0</v>
      </c>
      <c r="CC371">
        <v>0</v>
      </c>
      <c r="CD371">
        <v>2358315.2000000002</v>
      </c>
      <c r="CE371">
        <v>9976532</v>
      </c>
      <c r="CF371">
        <v>0</v>
      </c>
      <c r="CG371">
        <v>155346.20000000001</v>
      </c>
      <c r="CH371">
        <v>0</v>
      </c>
      <c r="CI371">
        <v>1479404.8</v>
      </c>
      <c r="CJ371">
        <v>8631984</v>
      </c>
      <c r="CK371">
        <v>160.6</v>
      </c>
      <c r="CL371">
        <v>0</v>
      </c>
      <c r="CM371">
        <v>0</v>
      </c>
      <c r="CN371">
        <v>14374982</v>
      </c>
      <c r="CO371">
        <v>4852057</v>
      </c>
      <c r="CP371">
        <v>0</v>
      </c>
      <c r="CQ371">
        <v>1943</v>
      </c>
      <c r="CR371">
        <v>127.2</v>
      </c>
      <c r="CS371">
        <v>0</v>
      </c>
      <c r="CT371">
        <v>3523.1</v>
      </c>
      <c r="CU371">
        <v>0</v>
      </c>
      <c r="CV371">
        <v>0</v>
      </c>
      <c r="CW371">
        <v>1702.7</v>
      </c>
      <c r="CX371">
        <v>3487</v>
      </c>
      <c r="CY371">
        <v>0</v>
      </c>
      <c r="CZ371">
        <v>4071.5</v>
      </c>
      <c r="DA371">
        <v>0</v>
      </c>
      <c r="DB371">
        <v>392.7</v>
      </c>
      <c r="DC371">
        <v>1197.0999999999999</v>
      </c>
      <c r="DD371">
        <v>172.4</v>
      </c>
      <c r="DE371">
        <v>0</v>
      </c>
      <c r="DF371">
        <v>0</v>
      </c>
      <c r="DG371">
        <v>6915.2</v>
      </c>
      <c r="DH371">
        <v>0</v>
      </c>
      <c r="DI371">
        <v>1446.9</v>
      </c>
      <c r="DJ371">
        <v>5610.6</v>
      </c>
      <c r="DK371">
        <v>0</v>
      </c>
      <c r="DL371">
        <v>0</v>
      </c>
      <c r="DM371">
        <v>0</v>
      </c>
      <c r="DN371">
        <v>0.1</v>
      </c>
      <c r="DO371">
        <v>0</v>
      </c>
      <c r="DP371">
        <v>0</v>
      </c>
      <c r="DQ371">
        <v>0</v>
      </c>
    </row>
    <row r="372" spans="1:121" hidden="1">
      <c r="A372" t="s">
        <v>583</v>
      </c>
      <c r="B372">
        <v>2040</v>
      </c>
      <c r="C372">
        <v>88097096</v>
      </c>
      <c r="D372">
        <v>3194528.8</v>
      </c>
      <c r="E372">
        <v>0</v>
      </c>
      <c r="F372">
        <v>975554.5</v>
      </c>
      <c r="G372">
        <v>92267176</v>
      </c>
      <c r="H372">
        <v>84930352.099999994</v>
      </c>
      <c r="I372">
        <v>63588347.899999999</v>
      </c>
      <c r="J372" s="156">
        <v>101122900</v>
      </c>
      <c r="K372" s="168">
        <v>62671692</v>
      </c>
      <c r="L372">
        <v>3.5900000000000001E-2</v>
      </c>
      <c r="M372">
        <v>5.3900000000000003E-2</v>
      </c>
      <c r="N372">
        <v>0.183</v>
      </c>
      <c r="O372">
        <v>88843.18</v>
      </c>
      <c r="P372">
        <v>22405.3</v>
      </c>
      <c r="Q372">
        <v>0.78</v>
      </c>
      <c r="R372">
        <v>0.86</v>
      </c>
      <c r="S372">
        <v>107.7</v>
      </c>
      <c r="T372">
        <v>5.4</v>
      </c>
      <c r="U372">
        <v>0.72</v>
      </c>
      <c r="V372">
        <v>11.3</v>
      </c>
      <c r="W372">
        <v>460.7</v>
      </c>
      <c r="X372">
        <v>0.08</v>
      </c>
      <c r="Y372">
        <v>108.1</v>
      </c>
      <c r="Z372">
        <v>25.1</v>
      </c>
      <c r="AA372">
        <v>133.19999999999999</v>
      </c>
      <c r="AB372">
        <v>71.5</v>
      </c>
      <c r="AC372">
        <v>4</v>
      </c>
      <c r="AD372">
        <v>0.54</v>
      </c>
      <c r="AE372">
        <v>7.5</v>
      </c>
      <c r="AF372">
        <v>294.5</v>
      </c>
      <c r="AG372">
        <v>0.06</v>
      </c>
      <c r="AH372">
        <v>71.8</v>
      </c>
      <c r="AI372">
        <v>16.3</v>
      </c>
      <c r="AJ372">
        <v>88.1</v>
      </c>
      <c r="AK372">
        <v>243.2</v>
      </c>
      <c r="AL372">
        <v>13.4</v>
      </c>
      <c r="AM372">
        <v>1.82</v>
      </c>
      <c r="AN372">
        <v>21.1</v>
      </c>
      <c r="AO372">
        <v>991.3</v>
      </c>
      <c r="AP372">
        <v>0.12</v>
      </c>
      <c r="AQ372">
        <v>244.1</v>
      </c>
      <c r="AR372">
        <v>50.7</v>
      </c>
      <c r="AS372">
        <v>294.8</v>
      </c>
      <c r="AT372">
        <v>384</v>
      </c>
      <c r="AU372">
        <v>26.5</v>
      </c>
      <c r="AV372">
        <v>3.73</v>
      </c>
      <c r="AW372">
        <v>29.1</v>
      </c>
      <c r="AX372">
        <v>1371.2</v>
      </c>
      <c r="AY372">
        <v>0.22</v>
      </c>
      <c r="AZ372">
        <v>385.8</v>
      </c>
      <c r="BA372">
        <v>70.099999999999994</v>
      </c>
      <c r="BB372">
        <v>455.8</v>
      </c>
      <c r="BC372">
        <v>5652066</v>
      </c>
      <c r="BD372">
        <v>279.8</v>
      </c>
      <c r="BE372">
        <v>37.4</v>
      </c>
      <c r="BF372">
        <v>599297.1</v>
      </c>
      <c r="BG372">
        <v>24270.799999999999</v>
      </c>
      <c r="BH372">
        <v>4.3</v>
      </c>
      <c r="BI372">
        <v>5670612.0999999996</v>
      </c>
      <c r="BJ372">
        <v>1323745.8999999999</v>
      </c>
      <c r="BK372">
        <v>6994358.0999999996</v>
      </c>
      <c r="BL372">
        <v>0</v>
      </c>
      <c r="BM372">
        <v>14.65</v>
      </c>
      <c r="BN372">
        <v>17.59</v>
      </c>
      <c r="BO372">
        <v>0</v>
      </c>
      <c r="BP372">
        <v>32.24</v>
      </c>
      <c r="BQ372">
        <v>15.8</v>
      </c>
      <c r="BR372">
        <v>19.7</v>
      </c>
      <c r="BS372">
        <v>0</v>
      </c>
      <c r="BT372">
        <v>35.5</v>
      </c>
      <c r="BU372">
        <v>53677130</v>
      </c>
      <c r="BV372">
        <v>28678828</v>
      </c>
      <c r="BW372">
        <v>2721563.8</v>
      </c>
      <c r="BX372">
        <v>482916.8</v>
      </c>
      <c r="BY372">
        <v>0</v>
      </c>
      <c r="BZ372">
        <v>0</v>
      </c>
      <c r="CA372">
        <v>1989300.4</v>
      </c>
      <c r="CB372">
        <v>0</v>
      </c>
      <c r="CC372">
        <v>0</v>
      </c>
      <c r="CD372">
        <v>2435258.5</v>
      </c>
      <c r="CE372">
        <v>9752466</v>
      </c>
      <c r="CF372">
        <v>0</v>
      </c>
      <c r="CG372">
        <v>198700.6</v>
      </c>
      <c r="CH372">
        <v>0</v>
      </c>
      <c r="CI372">
        <v>1399851.6</v>
      </c>
      <c r="CJ372">
        <v>8453271</v>
      </c>
      <c r="CK372">
        <v>231.4</v>
      </c>
      <c r="CL372">
        <v>0</v>
      </c>
      <c r="CM372">
        <v>0</v>
      </c>
      <c r="CN372">
        <v>18824696</v>
      </c>
      <c r="CO372">
        <v>7418873</v>
      </c>
      <c r="CP372">
        <v>0</v>
      </c>
      <c r="CQ372">
        <v>2930</v>
      </c>
      <c r="CR372">
        <v>127.2</v>
      </c>
      <c r="CS372">
        <v>0</v>
      </c>
      <c r="CT372">
        <v>2962.8</v>
      </c>
      <c r="CU372">
        <v>0</v>
      </c>
      <c r="CV372">
        <v>0</v>
      </c>
      <c r="CW372">
        <v>1824.6</v>
      </c>
      <c r="CX372">
        <v>3487</v>
      </c>
      <c r="CY372">
        <v>0</v>
      </c>
      <c r="CZ372">
        <v>4285</v>
      </c>
      <c r="DA372">
        <v>0</v>
      </c>
      <c r="DB372">
        <v>392.7</v>
      </c>
      <c r="DC372">
        <v>1197.0999999999999</v>
      </c>
      <c r="DD372">
        <v>166.9</v>
      </c>
      <c r="DE372">
        <v>0</v>
      </c>
      <c r="DF372">
        <v>0</v>
      </c>
      <c r="DG372">
        <v>9109.7000000000007</v>
      </c>
      <c r="DH372">
        <v>0</v>
      </c>
      <c r="DI372">
        <v>1946.6</v>
      </c>
      <c r="DJ372">
        <v>7635.4</v>
      </c>
      <c r="DK372">
        <v>0</v>
      </c>
      <c r="DL372">
        <v>0</v>
      </c>
      <c r="DM372">
        <v>0</v>
      </c>
      <c r="DN372">
        <v>0.1</v>
      </c>
      <c r="DO372">
        <v>0</v>
      </c>
      <c r="DP372">
        <v>0</v>
      </c>
      <c r="DQ372">
        <v>0</v>
      </c>
    </row>
    <row r="373" spans="1:121" hidden="1">
      <c r="A373" t="s">
        <v>583</v>
      </c>
      <c r="B373">
        <v>2045</v>
      </c>
      <c r="C373">
        <v>93146830</v>
      </c>
      <c r="D373">
        <v>2241299.2000000002</v>
      </c>
      <c r="E373">
        <v>0</v>
      </c>
      <c r="F373">
        <v>966965.4</v>
      </c>
      <c r="G373">
        <v>96355097.099999994</v>
      </c>
      <c r="H373">
        <v>89798545.5</v>
      </c>
      <c r="I373">
        <v>67078331.5</v>
      </c>
      <c r="J373" s="156">
        <v>100846030</v>
      </c>
      <c r="K373" s="168">
        <v>61231412</v>
      </c>
      <c r="L373">
        <v>3.5900000000000001E-2</v>
      </c>
      <c r="M373">
        <v>5.3900000000000003E-2</v>
      </c>
      <c r="N373">
        <v>0.183</v>
      </c>
      <c r="O373">
        <v>88004.32</v>
      </c>
      <c r="P373">
        <v>23922.7</v>
      </c>
      <c r="Q373">
        <v>0.73</v>
      </c>
      <c r="R373">
        <v>0.85</v>
      </c>
      <c r="S373">
        <v>130.4</v>
      </c>
      <c r="T373">
        <v>5.7</v>
      </c>
      <c r="U373">
        <v>0.75</v>
      </c>
      <c r="V373">
        <v>14</v>
      </c>
      <c r="W373">
        <v>581.70000000000005</v>
      </c>
      <c r="X373">
        <v>0.09</v>
      </c>
      <c r="Y373">
        <v>130.69999999999999</v>
      </c>
      <c r="Z373">
        <v>31.4</v>
      </c>
      <c r="AA373">
        <v>162.1</v>
      </c>
      <c r="AB373">
        <v>80.8</v>
      </c>
      <c r="AC373">
        <v>4</v>
      </c>
      <c r="AD373">
        <v>0.54</v>
      </c>
      <c r="AE373">
        <v>8.6</v>
      </c>
      <c r="AF373">
        <v>346.7</v>
      </c>
      <c r="AG373">
        <v>0.06</v>
      </c>
      <c r="AH373">
        <v>81.099999999999994</v>
      </c>
      <c r="AI373">
        <v>18.899999999999999</v>
      </c>
      <c r="AJ373">
        <v>100</v>
      </c>
      <c r="AK373">
        <v>248.4</v>
      </c>
      <c r="AL373">
        <v>11.8</v>
      </c>
      <c r="AM373">
        <v>1.57</v>
      </c>
      <c r="AN373">
        <v>23.6</v>
      </c>
      <c r="AO373">
        <v>1073.7</v>
      </c>
      <c r="AP373">
        <v>0.13</v>
      </c>
      <c r="AQ373">
        <v>249.2</v>
      </c>
      <c r="AR373">
        <v>55.6</v>
      </c>
      <c r="AS373">
        <v>304.8</v>
      </c>
      <c r="AT373">
        <v>372.1</v>
      </c>
      <c r="AU373">
        <v>24.2</v>
      </c>
      <c r="AV373">
        <v>3.38</v>
      </c>
      <c r="AW373">
        <v>29.7</v>
      </c>
      <c r="AX373">
        <v>1379.2</v>
      </c>
      <c r="AY373">
        <v>0.21</v>
      </c>
      <c r="AZ373">
        <v>373.8</v>
      </c>
      <c r="BA373">
        <v>70.8</v>
      </c>
      <c r="BB373">
        <v>444.6</v>
      </c>
      <c r="BC373">
        <v>7172063.0999999996</v>
      </c>
      <c r="BD373">
        <v>314</v>
      </c>
      <c r="BE373">
        <v>41.1</v>
      </c>
      <c r="BF373">
        <v>773232.3</v>
      </c>
      <c r="BG373">
        <v>32040.9</v>
      </c>
      <c r="BH373">
        <v>5</v>
      </c>
      <c r="BI373">
        <v>7192647.5</v>
      </c>
      <c r="BJ373">
        <v>1729409.4</v>
      </c>
      <c r="BK373">
        <v>8922056.9000000004</v>
      </c>
      <c r="BL373">
        <v>0</v>
      </c>
      <c r="BM373">
        <v>14.47</v>
      </c>
      <c r="BN373">
        <v>17.77</v>
      </c>
      <c r="BO373">
        <v>0</v>
      </c>
      <c r="BP373">
        <v>32.24</v>
      </c>
      <c r="BQ373">
        <v>15.52</v>
      </c>
      <c r="BR373">
        <v>19.66</v>
      </c>
      <c r="BS373">
        <v>0</v>
      </c>
      <c r="BT373">
        <v>35.19</v>
      </c>
      <c r="BU373">
        <v>56738316</v>
      </c>
      <c r="BV373">
        <v>29276764</v>
      </c>
      <c r="BW373">
        <v>1913209.2</v>
      </c>
      <c r="BX373">
        <v>472951.2</v>
      </c>
      <c r="BY373">
        <v>0</v>
      </c>
      <c r="BZ373">
        <v>0</v>
      </c>
      <c r="CA373">
        <v>2087756.2</v>
      </c>
      <c r="CB373">
        <v>0</v>
      </c>
      <c r="CC373">
        <v>0</v>
      </c>
      <c r="CD373">
        <v>2503349.7999999998</v>
      </c>
      <c r="CE373">
        <v>11556715</v>
      </c>
      <c r="CF373">
        <v>0</v>
      </c>
      <c r="CG373">
        <v>1653290.4</v>
      </c>
      <c r="CH373">
        <v>0</v>
      </c>
      <c r="CI373">
        <v>1365361.6</v>
      </c>
      <c r="CJ373">
        <v>8412177</v>
      </c>
      <c r="CK373">
        <v>88.3</v>
      </c>
      <c r="CL373">
        <v>0</v>
      </c>
      <c r="CM373">
        <v>0</v>
      </c>
      <c r="CN373">
        <v>18541562</v>
      </c>
      <c r="CO373">
        <v>8231853.5</v>
      </c>
      <c r="CP373">
        <v>0</v>
      </c>
      <c r="CQ373">
        <v>1919.3</v>
      </c>
      <c r="CR373">
        <v>127.2</v>
      </c>
      <c r="CS373">
        <v>0</v>
      </c>
      <c r="CT373">
        <v>2653.3</v>
      </c>
      <c r="CU373">
        <v>0</v>
      </c>
      <c r="CV373">
        <v>0</v>
      </c>
      <c r="CW373">
        <v>1938.6</v>
      </c>
      <c r="CX373">
        <v>3487</v>
      </c>
      <c r="CY373">
        <v>0</v>
      </c>
      <c r="CZ373">
        <v>12171.3</v>
      </c>
      <c r="DA373">
        <v>0</v>
      </c>
      <c r="DB373">
        <v>392.7</v>
      </c>
      <c r="DC373">
        <v>1197.0999999999999</v>
      </c>
      <c r="DD373">
        <v>163.69999999999999</v>
      </c>
      <c r="DE373">
        <v>0</v>
      </c>
      <c r="DF373">
        <v>0</v>
      </c>
      <c r="DG373">
        <v>9294.9</v>
      </c>
      <c r="DH373">
        <v>0</v>
      </c>
      <c r="DI373">
        <v>2131.3000000000002</v>
      </c>
      <c r="DJ373">
        <v>5214.3</v>
      </c>
      <c r="DK373">
        <v>0</v>
      </c>
      <c r="DL373">
        <v>0</v>
      </c>
      <c r="DM373">
        <v>0</v>
      </c>
      <c r="DN373">
        <v>0.1</v>
      </c>
      <c r="DO373">
        <v>0</v>
      </c>
      <c r="DP373">
        <v>0</v>
      </c>
      <c r="DQ373">
        <v>0</v>
      </c>
    </row>
    <row r="374" spans="1:121" hidden="1">
      <c r="A374" t="s">
        <v>583</v>
      </c>
      <c r="B374">
        <v>2050</v>
      </c>
      <c r="C374">
        <v>97816660</v>
      </c>
      <c r="D374">
        <v>1445603.6</v>
      </c>
      <c r="E374">
        <v>0</v>
      </c>
      <c r="F374">
        <v>1083036.6000000001</v>
      </c>
      <c r="G374">
        <v>100345297.59999999</v>
      </c>
      <c r="H374">
        <v>94300436.700000003</v>
      </c>
      <c r="I374">
        <v>69854963.900000006</v>
      </c>
      <c r="J374" s="156">
        <v>111797930</v>
      </c>
      <c r="K374" s="168">
        <v>69050450</v>
      </c>
      <c r="L374">
        <v>3.5900000000000001E-2</v>
      </c>
      <c r="M374">
        <v>5.3900000000000003E-2</v>
      </c>
      <c r="N374">
        <v>0.183</v>
      </c>
      <c r="O374">
        <v>86693.82</v>
      </c>
      <c r="P374">
        <v>25208.3</v>
      </c>
      <c r="Q374">
        <v>0.65</v>
      </c>
      <c r="R374">
        <v>0.82</v>
      </c>
      <c r="S374">
        <v>180.7</v>
      </c>
      <c r="T374">
        <v>8.5</v>
      </c>
      <c r="U374">
        <v>1.1299999999999999</v>
      </c>
      <c r="V374">
        <v>17.600000000000001</v>
      </c>
      <c r="W374">
        <v>784.4</v>
      </c>
      <c r="X374">
        <v>0.1</v>
      </c>
      <c r="Y374">
        <v>181.2</v>
      </c>
      <c r="Z374">
        <v>41</v>
      </c>
      <c r="AA374">
        <v>222.2</v>
      </c>
      <c r="AB374">
        <v>99.5</v>
      </c>
      <c r="AC374">
        <v>5.0999999999999996</v>
      </c>
      <c r="AD374">
        <v>0.68</v>
      </c>
      <c r="AE374">
        <v>9.6</v>
      </c>
      <c r="AF374">
        <v>420.5</v>
      </c>
      <c r="AG374">
        <v>0.06</v>
      </c>
      <c r="AH374">
        <v>99.8</v>
      </c>
      <c r="AI374">
        <v>22.1</v>
      </c>
      <c r="AJ374">
        <v>122</v>
      </c>
      <c r="AK374">
        <v>246</v>
      </c>
      <c r="AL374">
        <v>9.6999999999999993</v>
      </c>
      <c r="AM374">
        <v>1.25</v>
      </c>
      <c r="AN374">
        <v>25.4</v>
      </c>
      <c r="AO374">
        <v>1126.9000000000001</v>
      </c>
      <c r="AP374">
        <v>0.13</v>
      </c>
      <c r="AQ374">
        <v>246.6</v>
      </c>
      <c r="AR374">
        <v>59</v>
      </c>
      <c r="AS374">
        <v>305.60000000000002</v>
      </c>
      <c r="AT374">
        <v>368.5</v>
      </c>
      <c r="AU374">
        <v>21.7</v>
      </c>
      <c r="AV374">
        <v>2.99</v>
      </c>
      <c r="AW374">
        <v>31.2</v>
      </c>
      <c r="AX374">
        <v>1444.4</v>
      </c>
      <c r="AY374">
        <v>0.2</v>
      </c>
      <c r="AZ374">
        <v>370</v>
      </c>
      <c r="BA374">
        <v>74.2</v>
      </c>
      <c r="BB374">
        <v>444.3</v>
      </c>
      <c r="BC374">
        <v>10084220.699999999</v>
      </c>
      <c r="BD374">
        <v>478.9</v>
      </c>
      <c r="BE374">
        <v>63.6</v>
      </c>
      <c r="BF374">
        <v>981126.4</v>
      </c>
      <c r="BG374">
        <v>43695.1</v>
      </c>
      <c r="BH374">
        <v>5.5</v>
      </c>
      <c r="BI374">
        <v>10115854.6</v>
      </c>
      <c r="BJ374">
        <v>2284734</v>
      </c>
      <c r="BK374">
        <v>12400588.6</v>
      </c>
      <c r="BL374">
        <v>0</v>
      </c>
      <c r="BM374">
        <v>14.78</v>
      </c>
      <c r="BN374">
        <v>17.670000000000002</v>
      </c>
      <c r="BO374">
        <v>0</v>
      </c>
      <c r="BP374">
        <v>32.44</v>
      </c>
      <c r="BQ374">
        <v>15.78</v>
      </c>
      <c r="BR374">
        <v>19.36</v>
      </c>
      <c r="BS374">
        <v>0</v>
      </c>
      <c r="BT374">
        <v>35.14</v>
      </c>
      <c r="BU374">
        <v>57750964</v>
      </c>
      <c r="BV374">
        <v>30490332</v>
      </c>
      <c r="BW374">
        <v>1239739.2</v>
      </c>
      <c r="BX374">
        <v>471150.4</v>
      </c>
      <c r="BY374">
        <v>0</v>
      </c>
      <c r="BZ374">
        <v>0</v>
      </c>
      <c r="CA374">
        <v>3285336.5</v>
      </c>
      <c r="CB374">
        <v>0</v>
      </c>
      <c r="CC374">
        <v>0</v>
      </c>
      <c r="CD374">
        <v>2628880</v>
      </c>
      <c r="CE374">
        <v>12430857</v>
      </c>
      <c r="CF374">
        <v>0</v>
      </c>
      <c r="CG374">
        <v>4255563</v>
      </c>
      <c r="CH374">
        <v>0</v>
      </c>
      <c r="CI374">
        <v>1366620.9</v>
      </c>
      <c r="CJ374">
        <v>4211325.5</v>
      </c>
      <c r="CK374">
        <v>37.200000000000003</v>
      </c>
      <c r="CL374">
        <v>0</v>
      </c>
      <c r="CM374">
        <v>0</v>
      </c>
      <c r="CN374">
        <v>17658622</v>
      </c>
      <c r="CO374">
        <v>10202832</v>
      </c>
      <c r="CP374">
        <v>0</v>
      </c>
      <c r="CQ374">
        <v>1286.9000000000001</v>
      </c>
      <c r="CR374">
        <v>127.2</v>
      </c>
      <c r="CS374">
        <v>0</v>
      </c>
      <c r="CT374">
        <v>2653.3</v>
      </c>
      <c r="CU374">
        <v>0</v>
      </c>
      <c r="CV374">
        <v>0</v>
      </c>
      <c r="CW374">
        <v>2089.1</v>
      </c>
      <c r="CX374">
        <v>3487</v>
      </c>
      <c r="CY374">
        <v>0</v>
      </c>
      <c r="CZ374">
        <v>15911.1</v>
      </c>
      <c r="DA374">
        <v>0</v>
      </c>
      <c r="DB374">
        <v>392.7</v>
      </c>
      <c r="DC374">
        <v>601.20000000000005</v>
      </c>
      <c r="DD374">
        <v>143.19999999999999</v>
      </c>
      <c r="DE374">
        <v>0</v>
      </c>
      <c r="DF374">
        <v>0</v>
      </c>
      <c r="DG374">
        <v>9141.7999999999993</v>
      </c>
      <c r="DH374">
        <v>0</v>
      </c>
      <c r="DI374">
        <v>2629.9</v>
      </c>
      <c r="DJ374">
        <v>3236.4</v>
      </c>
      <c r="DK374">
        <v>0</v>
      </c>
      <c r="DL374">
        <v>0</v>
      </c>
      <c r="DM374">
        <v>0</v>
      </c>
      <c r="DN374">
        <v>0.1</v>
      </c>
      <c r="DO374">
        <v>0</v>
      </c>
      <c r="DP374">
        <v>0</v>
      </c>
      <c r="DQ374">
        <v>0</v>
      </c>
    </row>
    <row r="375" spans="1:121" hidden="1">
      <c r="A375" t="s">
        <v>582</v>
      </c>
      <c r="B375">
        <v>2024</v>
      </c>
      <c r="C375">
        <v>33428326</v>
      </c>
      <c r="D375">
        <v>41653.699999999997</v>
      </c>
      <c r="E375">
        <v>0</v>
      </c>
      <c r="F375">
        <v>728810.7</v>
      </c>
      <c r="G375">
        <v>34198793.299999997</v>
      </c>
      <c r="H375">
        <v>32226261.699999999</v>
      </c>
      <c r="I375">
        <v>31352917.199999999</v>
      </c>
      <c r="J375" s="156">
        <v>50932050</v>
      </c>
      <c r="K375" s="168">
        <v>42092144</v>
      </c>
      <c r="L375">
        <v>3.5999999999999997E-2</v>
      </c>
      <c r="M375">
        <v>5.3999999999999999E-2</v>
      </c>
      <c r="N375">
        <v>0.14599999999999999</v>
      </c>
      <c r="O375">
        <v>14284.16</v>
      </c>
      <c r="P375">
        <v>6614.7</v>
      </c>
      <c r="Q375">
        <v>0.15</v>
      </c>
      <c r="R375">
        <v>0.26</v>
      </c>
      <c r="S375">
        <v>769.5</v>
      </c>
      <c r="T375">
        <v>83.3</v>
      </c>
      <c r="U375">
        <v>12.06</v>
      </c>
      <c r="V375">
        <v>28.6</v>
      </c>
      <c r="W375">
        <v>1847.1</v>
      </c>
      <c r="X375">
        <v>0.38</v>
      </c>
      <c r="Y375">
        <v>775.3</v>
      </c>
      <c r="Z375">
        <v>83.7</v>
      </c>
      <c r="AA375">
        <v>859</v>
      </c>
      <c r="AB375">
        <v>538.79999999999995</v>
      </c>
      <c r="AC375">
        <v>48.6</v>
      </c>
      <c r="AD375">
        <v>6.95</v>
      </c>
      <c r="AE375">
        <v>30</v>
      </c>
      <c r="AF375">
        <v>1602.5</v>
      </c>
      <c r="AG375">
        <v>0.28999999999999998</v>
      </c>
      <c r="AH375">
        <v>542.1</v>
      </c>
      <c r="AI375">
        <v>77.8</v>
      </c>
      <c r="AJ375">
        <v>619.9</v>
      </c>
      <c r="AK375">
        <v>382.6</v>
      </c>
      <c r="AL375">
        <v>25.6</v>
      </c>
      <c r="AM375">
        <v>3.57</v>
      </c>
      <c r="AN375">
        <v>28.7</v>
      </c>
      <c r="AO375">
        <v>1403.8</v>
      </c>
      <c r="AP375">
        <v>0.19</v>
      </c>
      <c r="AQ375">
        <v>384.3</v>
      </c>
      <c r="AR375">
        <v>70.599999999999994</v>
      </c>
      <c r="AS375">
        <v>454.9</v>
      </c>
      <c r="AT375">
        <v>765.3</v>
      </c>
      <c r="AU375">
        <v>59</v>
      </c>
      <c r="AV375">
        <v>8.49</v>
      </c>
      <c r="AW375">
        <v>52</v>
      </c>
      <c r="AX375">
        <v>2441</v>
      </c>
      <c r="AY375">
        <v>0.47</v>
      </c>
      <c r="AZ375">
        <v>769.4</v>
      </c>
      <c r="BA375">
        <v>124.8</v>
      </c>
      <c r="BB375">
        <v>894.2</v>
      </c>
      <c r="BC375">
        <v>19345858.600000001</v>
      </c>
      <c r="BD375">
        <v>2093.1</v>
      </c>
      <c r="BE375">
        <v>303.3</v>
      </c>
      <c r="BF375">
        <v>718706.7</v>
      </c>
      <c r="BG375">
        <v>46445</v>
      </c>
      <c r="BH375">
        <v>9.5</v>
      </c>
      <c r="BI375">
        <v>19491021.600000001</v>
      </c>
      <c r="BJ375">
        <v>2105364</v>
      </c>
      <c r="BK375">
        <v>21596385.600000001</v>
      </c>
      <c r="BL375">
        <v>0</v>
      </c>
      <c r="BM375">
        <v>31.91</v>
      </c>
      <c r="BN375">
        <v>2.6</v>
      </c>
      <c r="BO375">
        <v>0</v>
      </c>
      <c r="BP375">
        <v>34.51</v>
      </c>
      <c r="BQ375">
        <v>33.79</v>
      </c>
      <c r="BR375">
        <v>2.81</v>
      </c>
      <c r="BS375">
        <v>0</v>
      </c>
      <c r="BT375">
        <v>36.6</v>
      </c>
      <c r="BU375">
        <v>25346166</v>
      </c>
      <c r="BV375">
        <v>2845876</v>
      </c>
      <c r="BW375">
        <v>35939.699999999997</v>
      </c>
      <c r="BX375">
        <v>24716.3</v>
      </c>
      <c r="BY375">
        <v>0</v>
      </c>
      <c r="BZ375">
        <v>0</v>
      </c>
      <c r="CA375">
        <v>17663212</v>
      </c>
      <c r="CB375">
        <v>0</v>
      </c>
      <c r="CC375">
        <v>0</v>
      </c>
      <c r="CD375">
        <v>129835</v>
      </c>
      <c r="CE375">
        <v>3698439.2</v>
      </c>
      <c r="CF375">
        <v>0</v>
      </c>
      <c r="CG375">
        <v>98371.3</v>
      </c>
      <c r="CH375">
        <v>0</v>
      </c>
      <c r="CI375">
        <v>979595</v>
      </c>
      <c r="CJ375">
        <v>0</v>
      </c>
      <c r="CK375">
        <v>16.399999999999999</v>
      </c>
      <c r="CL375">
        <v>0</v>
      </c>
      <c r="CM375">
        <v>0</v>
      </c>
      <c r="CN375">
        <v>103103.1</v>
      </c>
      <c r="CO375">
        <v>2612938</v>
      </c>
      <c r="CP375">
        <v>0</v>
      </c>
      <c r="CQ375">
        <v>47.5</v>
      </c>
      <c r="CR375">
        <v>5.4</v>
      </c>
      <c r="CS375">
        <v>0</v>
      </c>
      <c r="CT375">
        <v>11280</v>
      </c>
      <c r="CU375">
        <v>0</v>
      </c>
      <c r="CV375">
        <v>0</v>
      </c>
      <c r="CW375">
        <v>96.9</v>
      </c>
      <c r="CX375">
        <v>524.5</v>
      </c>
      <c r="CY375">
        <v>0</v>
      </c>
      <c r="CZ375">
        <v>1089.5999999999999</v>
      </c>
      <c r="DA375">
        <v>0</v>
      </c>
      <c r="DB375">
        <v>237.8</v>
      </c>
      <c r="DC375">
        <v>0</v>
      </c>
      <c r="DD375">
        <v>11</v>
      </c>
      <c r="DE375">
        <v>0</v>
      </c>
      <c r="DF375">
        <v>0</v>
      </c>
      <c r="DG375">
        <v>50</v>
      </c>
      <c r="DH375">
        <v>0</v>
      </c>
      <c r="DI375">
        <v>878.8</v>
      </c>
      <c r="DJ375">
        <v>95</v>
      </c>
      <c r="DK375">
        <v>0</v>
      </c>
      <c r="DL375">
        <v>0</v>
      </c>
      <c r="DM375">
        <v>0</v>
      </c>
      <c r="DN375">
        <v>0</v>
      </c>
      <c r="DO375">
        <v>0</v>
      </c>
      <c r="DP375">
        <v>0</v>
      </c>
      <c r="DQ375">
        <v>0</v>
      </c>
    </row>
    <row r="376" spans="1:121" hidden="1">
      <c r="A376" t="s">
        <v>582</v>
      </c>
      <c r="B376">
        <v>2026</v>
      </c>
      <c r="C376">
        <v>33944990</v>
      </c>
      <c r="D376">
        <v>41359.199999999997</v>
      </c>
      <c r="E376">
        <v>0</v>
      </c>
      <c r="F376">
        <v>718222.2</v>
      </c>
      <c r="G376">
        <v>34704574.100000001</v>
      </c>
      <c r="H376">
        <v>32724351.399999999</v>
      </c>
      <c r="I376">
        <v>31830407.100000001</v>
      </c>
      <c r="J376" s="156">
        <v>53016332</v>
      </c>
      <c r="K376" s="168">
        <v>42853148</v>
      </c>
      <c r="L376">
        <v>3.5999999999999997E-2</v>
      </c>
      <c r="M376">
        <v>5.3999999999999999E-2</v>
      </c>
      <c r="N376">
        <v>0.14599999999999999</v>
      </c>
      <c r="O376">
        <v>45537.29</v>
      </c>
      <c r="P376">
        <v>6759.5</v>
      </c>
      <c r="Q376">
        <v>0.16</v>
      </c>
      <c r="R376">
        <v>0.31</v>
      </c>
      <c r="S376">
        <v>761.4</v>
      </c>
      <c r="T376">
        <v>82.4</v>
      </c>
      <c r="U376">
        <v>11.94</v>
      </c>
      <c r="V376">
        <v>28.3</v>
      </c>
      <c r="W376">
        <v>1827.5</v>
      </c>
      <c r="X376">
        <v>0.37</v>
      </c>
      <c r="Y376">
        <v>767.1</v>
      </c>
      <c r="Z376">
        <v>82.8</v>
      </c>
      <c r="AA376">
        <v>849.9</v>
      </c>
      <c r="AB376">
        <v>499.1</v>
      </c>
      <c r="AC376">
        <v>44.4</v>
      </c>
      <c r="AD376">
        <v>6.34</v>
      </c>
      <c r="AE376">
        <v>28.6</v>
      </c>
      <c r="AF376">
        <v>1505.1</v>
      </c>
      <c r="AG376">
        <v>0.27</v>
      </c>
      <c r="AH376">
        <v>502.2</v>
      </c>
      <c r="AI376">
        <v>73.5</v>
      </c>
      <c r="AJ376">
        <v>575.70000000000005</v>
      </c>
      <c r="AK376">
        <v>354.7</v>
      </c>
      <c r="AL376">
        <v>17.600000000000001</v>
      </c>
      <c r="AM376">
        <v>2.36</v>
      </c>
      <c r="AN376">
        <v>32.1</v>
      </c>
      <c r="AO376">
        <v>1499.7</v>
      </c>
      <c r="AP376">
        <v>0.17</v>
      </c>
      <c r="AQ376">
        <v>355.8</v>
      </c>
      <c r="AR376">
        <v>76.900000000000006</v>
      </c>
      <c r="AS376">
        <v>432.7</v>
      </c>
      <c r="AT376">
        <v>721.3</v>
      </c>
      <c r="AU376">
        <v>54.6</v>
      </c>
      <c r="AV376">
        <v>7.81</v>
      </c>
      <c r="AW376">
        <v>49.4</v>
      </c>
      <c r="AX376">
        <v>2371</v>
      </c>
      <c r="AY376">
        <v>0.41</v>
      </c>
      <c r="AZ376">
        <v>725</v>
      </c>
      <c r="BA376">
        <v>120.2</v>
      </c>
      <c r="BB376">
        <v>845.2</v>
      </c>
      <c r="BC376">
        <v>18509194.899999999</v>
      </c>
      <c r="BD376">
        <v>2002.5</v>
      </c>
      <c r="BE376">
        <v>290.10000000000002</v>
      </c>
      <c r="BF376">
        <v>687722.4</v>
      </c>
      <c r="BG376">
        <v>44439.199999999997</v>
      </c>
      <c r="BH376">
        <v>9.1</v>
      </c>
      <c r="BI376">
        <v>18648073.5</v>
      </c>
      <c r="BJ376">
        <v>2014494</v>
      </c>
      <c r="BK376">
        <v>20662567.600000001</v>
      </c>
      <c r="BL376">
        <v>0</v>
      </c>
      <c r="BM376">
        <v>30.13</v>
      </c>
      <c r="BN376">
        <v>8.2899999999999991</v>
      </c>
      <c r="BO376">
        <v>0</v>
      </c>
      <c r="BP376">
        <v>38.42</v>
      </c>
      <c r="BQ376">
        <v>31.9</v>
      </c>
      <c r="BR376">
        <v>8.9499999999999993</v>
      </c>
      <c r="BS376">
        <v>0</v>
      </c>
      <c r="BT376">
        <v>40.85</v>
      </c>
      <c r="BU376">
        <v>24545868</v>
      </c>
      <c r="BV376">
        <v>2874167</v>
      </c>
      <c r="BW376">
        <v>35215.5</v>
      </c>
      <c r="BX376">
        <v>24716.3</v>
      </c>
      <c r="BY376">
        <v>0</v>
      </c>
      <c r="BZ376">
        <v>0</v>
      </c>
      <c r="CA376">
        <v>16885562</v>
      </c>
      <c r="CB376">
        <v>0</v>
      </c>
      <c r="CC376">
        <v>0</v>
      </c>
      <c r="CD376">
        <v>173656.2</v>
      </c>
      <c r="CE376">
        <v>3660628.5</v>
      </c>
      <c r="CF376">
        <v>0</v>
      </c>
      <c r="CG376">
        <v>86243.8</v>
      </c>
      <c r="CH376">
        <v>0</v>
      </c>
      <c r="CI376">
        <v>979312.8</v>
      </c>
      <c r="CJ376">
        <v>0</v>
      </c>
      <c r="CK376">
        <v>21.8</v>
      </c>
      <c r="CL376">
        <v>0</v>
      </c>
      <c r="CM376">
        <v>0</v>
      </c>
      <c r="CN376">
        <v>101664.7</v>
      </c>
      <c r="CO376">
        <v>2598846</v>
      </c>
      <c r="CP376">
        <v>0</v>
      </c>
      <c r="CQ376">
        <v>47.7</v>
      </c>
      <c r="CR376">
        <v>5.4</v>
      </c>
      <c r="CS376">
        <v>0</v>
      </c>
      <c r="CT376">
        <v>11280</v>
      </c>
      <c r="CU376">
        <v>0</v>
      </c>
      <c r="CV376">
        <v>0</v>
      </c>
      <c r="CW376">
        <v>129.80000000000001</v>
      </c>
      <c r="CX376">
        <v>524.5</v>
      </c>
      <c r="CY376">
        <v>0</v>
      </c>
      <c r="CZ376">
        <v>1089.5999999999999</v>
      </c>
      <c r="DA376">
        <v>0</v>
      </c>
      <c r="DB376">
        <v>237.8</v>
      </c>
      <c r="DC376">
        <v>0</v>
      </c>
      <c r="DD376">
        <v>11</v>
      </c>
      <c r="DE376">
        <v>0</v>
      </c>
      <c r="DF376">
        <v>0</v>
      </c>
      <c r="DG376">
        <v>50</v>
      </c>
      <c r="DH376">
        <v>0</v>
      </c>
      <c r="DI376">
        <v>878.8</v>
      </c>
      <c r="DJ376">
        <v>95.3</v>
      </c>
      <c r="DK376">
        <v>0</v>
      </c>
      <c r="DL376">
        <v>0</v>
      </c>
      <c r="DM376">
        <v>0</v>
      </c>
      <c r="DN376">
        <v>0</v>
      </c>
      <c r="DO376">
        <v>0</v>
      </c>
      <c r="DP376">
        <v>0</v>
      </c>
      <c r="DQ376">
        <v>0</v>
      </c>
    </row>
    <row r="377" spans="1:121" hidden="1">
      <c r="A377" t="s">
        <v>582</v>
      </c>
      <c r="B377">
        <v>2028</v>
      </c>
      <c r="C377">
        <v>34626656</v>
      </c>
      <c r="D377">
        <v>29109.9</v>
      </c>
      <c r="E377">
        <v>0</v>
      </c>
      <c r="F377">
        <v>918206</v>
      </c>
      <c r="G377">
        <v>35573972.799999997</v>
      </c>
      <c r="H377">
        <v>33381513</v>
      </c>
      <c r="I377">
        <v>32646778.399999999</v>
      </c>
      <c r="J377" s="156">
        <v>68346420</v>
      </c>
      <c r="K377" s="168">
        <v>50379620</v>
      </c>
      <c r="L377">
        <v>3.5900000000000001E-2</v>
      </c>
      <c r="M377">
        <v>5.3999999999999999E-2</v>
      </c>
      <c r="N377">
        <v>0.14599999999999999</v>
      </c>
      <c r="O377">
        <v>57710.36</v>
      </c>
      <c r="P377">
        <v>6968.3</v>
      </c>
      <c r="Q377">
        <v>0.23</v>
      </c>
      <c r="R377">
        <v>0.42</v>
      </c>
      <c r="S377">
        <v>661.2</v>
      </c>
      <c r="T377">
        <v>69.099999999999994</v>
      </c>
      <c r="U377">
        <v>9.99</v>
      </c>
      <c r="V377">
        <v>26.8</v>
      </c>
      <c r="W377">
        <v>1664.5</v>
      </c>
      <c r="X377">
        <v>0.32</v>
      </c>
      <c r="Y377">
        <v>665.9</v>
      </c>
      <c r="Z377">
        <v>76.5</v>
      </c>
      <c r="AA377">
        <v>742.4</v>
      </c>
      <c r="AB377">
        <v>368.6</v>
      </c>
      <c r="AC377">
        <v>28.5</v>
      </c>
      <c r="AD377">
        <v>4.0199999999999996</v>
      </c>
      <c r="AE377">
        <v>25.8</v>
      </c>
      <c r="AF377">
        <v>1248.7</v>
      </c>
      <c r="AG377">
        <v>0.21</v>
      </c>
      <c r="AH377">
        <v>370.5</v>
      </c>
      <c r="AI377">
        <v>63</v>
      </c>
      <c r="AJ377">
        <v>433.6</v>
      </c>
      <c r="AK377">
        <v>305</v>
      </c>
      <c r="AL377">
        <v>6</v>
      </c>
      <c r="AM377">
        <v>0.62</v>
      </c>
      <c r="AN377">
        <v>35.799999999999997</v>
      </c>
      <c r="AO377">
        <v>1585.1</v>
      </c>
      <c r="AP377">
        <v>0.13</v>
      </c>
      <c r="AQ377">
        <v>305.3</v>
      </c>
      <c r="AR377">
        <v>83.1</v>
      </c>
      <c r="AS377">
        <v>388.4</v>
      </c>
      <c r="AT377">
        <v>651</v>
      </c>
      <c r="AU377">
        <v>45.8</v>
      </c>
      <c r="AV377">
        <v>6.51</v>
      </c>
      <c r="AW377">
        <v>47.9</v>
      </c>
      <c r="AX377">
        <v>2251.8000000000002</v>
      </c>
      <c r="AY377">
        <v>0.37</v>
      </c>
      <c r="AZ377">
        <v>654.1</v>
      </c>
      <c r="BA377">
        <v>115.1</v>
      </c>
      <c r="BB377">
        <v>769.2</v>
      </c>
      <c r="BC377">
        <v>11490091.1</v>
      </c>
      <c r="BD377">
        <v>1200.5999999999999</v>
      </c>
      <c r="BE377">
        <v>173.5</v>
      </c>
      <c r="BF377">
        <v>465619.7</v>
      </c>
      <c r="BG377">
        <v>28931.5</v>
      </c>
      <c r="BH377">
        <v>5.6</v>
      </c>
      <c r="BI377">
        <v>11573248.6</v>
      </c>
      <c r="BJ377">
        <v>1329312.3</v>
      </c>
      <c r="BK377">
        <v>12902560.9</v>
      </c>
      <c r="BL377">
        <v>0</v>
      </c>
      <c r="BM377">
        <v>26.84</v>
      </c>
      <c r="BN377">
        <v>10.53</v>
      </c>
      <c r="BO377">
        <v>0</v>
      </c>
      <c r="BP377">
        <v>37.369999999999997</v>
      </c>
      <c r="BQ377">
        <v>28.42</v>
      </c>
      <c r="BR377">
        <v>11.38</v>
      </c>
      <c r="BS377">
        <v>0</v>
      </c>
      <c r="BT377">
        <v>39.799999999999997</v>
      </c>
      <c r="BU377">
        <v>17529060</v>
      </c>
      <c r="BV377">
        <v>2927194.5</v>
      </c>
      <c r="BW377">
        <v>24818.9</v>
      </c>
      <c r="BX377">
        <v>24499.1</v>
      </c>
      <c r="BY377">
        <v>0</v>
      </c>
      <c r="BZ377">
        <v>0</v>
      </c>
      <c r="CA377">
        <v>10057114</v>
      </c>
      <c r="CB377">
        <v>0</v>
      </c>
      <c r="CC377">
        <v>0</v>
      </c>
      <c r="CD377">
        <v>242115.5</v>
      </c>
      <c r="CE377">
        <v>3399011.5</v>
      </c>
      <c r="CF377">
        <v>0</v>
      </c>
      <c r="CG377">
        <v>81745.2</v>
      </c>
      <c r="CH377">
        <v>0</v>
      </c>
      <c r="CI377">
        <v>1014666.9</v>
      </c>
      <c r="CJ377">
        <v>0</v>
      </c>
      <c r="CK377">
        <v>10.9</v>
      </c>
      <c r="CL377">
        <v>0</v>
      </c>
      <c r="CM377">
        <v>0</v>
      </c>
      <c r="CN377">
        <v>100246.39999999999</v>
      </c>
      <c r="CO377">
        <v>2584832.5</v>
      </c>
      <c r="CP377">
        <v>0</v>
      </c>
      <c r="CQ377">
        <v>31.7</v>
      </c>
      <c r="CR377">
        <v>5.4</v>
      </c>
      <c r="CS377">
        <v>0</v>
      </c>
      <c r="CT377">
        <v>11280</v>
      </c>
      <c r="CU377">
        <v>0</v>
      </c>
      <c r="CV377">
        <v>0</v>
      </c>
      <c r="CW377">
        <v>180.8</v>
      </c>
      <c r="CX377">
        <v>524.5</v>
      </c>
      <c r="CY377">
        <v>0</v>
      </c>
      <c r="CZ377">
        <v>1089.5999999999999</v>
      </c>
      <c r="DA377">
        <v>0</v>
      </c>
      <c r="DB377">
        <v>247.8</v>
      </c>
      <c r="DC377">
        <v>0</v>
      </c>
      <c r="DD377">
        <v>11</v>
      </c>
      <c r="DE377">
        <v>0</v>
      </c>
      <c r="DF377">
        <v>0</v>
      </c>
      <c r="DG377">
        <v>50</v>
      </c>
      <c r="DH377">
        <v>0</v>
      </c>
      <c r="DI377">
        <v>878.8</v>
      </c>
      <c r="DJ377">
        <v>63.6</v>
      </c>
      <c r="DK377">
        <v>0</v>
      </c>
      <c r="DL377">
        <v>0</v>
      </c>
      <c r="DM377">
        <v>0</v>
      </c>
      <c r="DN377">
        <v>0</v>
      </c>
      <c r="DO377">
        <v>0</v>
      </c>
      <c r="DP377">
        <v>0</v>
      </c>
      <c r="DQ377">
        <v>0</v>
      </c>
    </row>
    <row r="378" spans="1:121" hidden="1">
      <c r="A378" t="s">
        <v>582</v>
      </c>
      <c r="B378">
        <v>2030</v>
      </c>
      <c r="C378">
        <v>35418160</v>
      </c>
      <c r="D378">
        <v>75675.5</v>
      </c>
      <c r="E378">
        <v>0</v>
      </c>
      <c r="F378">
        <v>940873.9</v>
      </c>
      <c r="G378">
        <v>36434710</v>
      </c>
      <c r="H378">
        <v>34144568.299999997</v>
      </c>
      <c r="I378">
        <v>33314947</v>
      </c>
      <c r="J378" s="156">
        <v>68231520</v>
      </c>
      <c r="K378" s="168">
        <v>47414884</v>
      </c>
      <c r="L378">
        <v>3.5900000000000001E-2</v>
      </c>
      <c r="M378">
        <v>5.3999999999999999E-2</v>
      </c>
      <c r="N378">
        <v>0.14599999999999999</v>
      </c>
      <c r="O378">
        <v>69922.98</v>
      </c>
      <c r="P378">
        <v>7226.1</v>
      </c>
      <c r="Q378">
        <v>0.27</v>
      </c>
      <c r="R378">
        <v>0.47</v>
      </c>
      <c r="S378">
        <v>603.79999999999995</v>
      </c>
      <c r="T378">
        <v>62.1</v>
      </c>
      <c r="U378">
        <v>8.9600000000000009</v>
      </c>
      <c r="V378">
        <v>25.4</v>
      </c>
      <c r="W378">
        <v>1553.5</v>
      </c>
      <c r="X378">
        <v>0.28999999999999998</v>
      </c>
      <c r="Y378">
        <v>608.1</v>
      </c>
      <c r="Z378">
        <v>71.8</v>
      </c>
      <c r="AA378">
        <v>679.9</v>
      </c>
      <c r="AB378">
        <v>321.2</v>
      </c>
      <c r="AC378">
        <v>23.8</v>
      </c>
      <c r="AD378">
        <v>3.35</v>
      </c>
      <c r="AE378">
        <v>23.4</v>
      </c>
      <c r="AF378">
        <v>1120.2</v>
      </c>
      <c r="AG378">
        <v>0.19</v>
      </c>
      <c r="AH378">
        <v>322.8</v>
      </c>
      <c r="AI378">
        <v>56.8</v>
      </c>
      <c r="AJ378">
        <v>379.7</v>
      </c>
      <c r="AK378">
        <v>308.60000000000002</v>
      </c>
      <c r="AL378">
        <v>10</v>
      </c>
      <c r="AM378">
        <v>1.23</v>
      </c>
      <c r="AN378">
        <v>32.700000000000003</v>
      </c>
      <c r="AO378">
        <v>1480.7</v>
      </c>
      <c r="AP378">
        <v>0.14000000000000001</v>
      </c>
      <c r="AQ378">
        <v>309.2</v>
      </c>
      <c r="AR378">
        <v>76.900000000000006</v>
      </c>
      <c r="AS378">
        <v>386.1</v>
      </c>
      <c r="AT378">
        <v>606</v>
      </c>
      <c r="AU378">
        <v>42.2</v>
      </c>
      <c r="AV378">
        <v>5.94</v>
      </c>
      <c r="AW378">
        <v>44.7</v>
      </c>
      <c r="AX378">
        <v>2149.5</v>
      </c>
      <c r="AY378">
        <v>0.33</v>
      </c>
      <c r="AZ378">
        <v>608.9</v>
      </c>
      <c r="BA378">
        <v>108.9</v>
      </c>
      <c r="BB378">
        <v>717.7</v>
      </c>
      <c r="BC378">
        <v>9282832.8000000007</v>
      </c>
      <c r="BD378">
        <v>953.6</v>
      </c>
      <c r="BE378">
        <v>137.69999999999999</v>
      </c>
      <c r="BF378">
        <v>391136.7</v>
      </c>
      <c r="BG378">
        <v>23893.599999999999</v>
      </c>
      <c r="BH378">
        <v>4.5</v>
      </c>
      <c r="BI378">
        <v>9348834.4000000004</v>
      </c>
      <c r="BJ378">
        <v>1104403.6000000001</v>
      </c>
      <c r="BK378">
        <v>10453238</v>
      </c>
      <c r="BL378">
        <v>0</v>
      </c>
      <c r="BM378">
        <v>25.66</v>
      </c>
      <c r="BN378">
        <v>12.89</v>
      </c>
      <c r="BO378">
        <v>0</v>
      </c>
      <c r="BP378">
        <v>38.549999999999997</v>
      </c>
      <c r="BQ378">
        <v>27.17</v>
      </c>
      <c r="BR378">
        <v>13.92</v>
      </c>
      <c r="BS378">
        <v>0</v>
      </c>
      <c r="BT378">
        <v>41.09</v>
      </c>
      <c r="BU378">
        <v>15532754</v>
      </c>
      <c r="BV378">
        <v>3119763</v>
      </c>
      <c r="BW378">
        <v>64743</v>
      </c>
      <c r="BX378">
        <v>23954.5</v>
      </c>
      <c r="BY378">
        <v>0</v>
      </c>
      <c r="BZ378">
        <v>0</v>
      </c>
      <c r="CA378">
        <v>7988660</v>
      </c>
      <c r="CB378">
        <v>0</v>
      </c>
      <c r="CC378">
        <v>0</v>
      </c>
      <c r="CD378">
        <v>350840.9</v>
      </c>
      <c r="CE378">
        <v>3276350.2</v>
      </c>
      <c r="CF378">
        <v>0</v>
      </c>
      <c r="CG378">
        <v>62055.5</v>
      </c>
      <c r="CH378">
        <v>0</v>
      </c>
      <c r="CI378">
        <v>997226.8</v>
      </c>
      <c r="CJ378">
        <v>0</v>
      </c>
      <c r="CK378">
        <v>0</v>
      </c>
      <c r="CL378">
        <v>0</v>
      </c>
      <c r="CM378">
        <v>0</v>
      </c>
      <c r="CN378">
        <v>198030.3</v>
      </c>
      <c r="CO378">
        <v>2570891.7999999998</v>
      </c>
      <c r="CP378">
        <v>0</v>
      </c>
      <c r="CQ378">
        <v>59</v>
      </c>
      <c r="CR378">
        <v>5.4</v>
      </c>
      <c r="CS378">
        <v>0</v>
      </c>
      <c r="CT378">
        <v>11280</v>
      </c>
      <c r="CU378">
        <v>0</v>
      </c>
      <c r="CV378">
        <v>0</v>
      </c>
      <c r="CW378">
        <v>261.5</v>
      </c>
      <c r="CX378">
        <v>524.5</v>
      </c>
      <c r="CY378">
        <v>0</v>
      </c>
      <c r="CZ378">
        <v>1089.5999999999999</v>
      </c>
      <c r="DA378">
        <v>0</v>
      </c>
      <c r="DB378">
        <v>247.8</v>
      </c>
      <c r="DC378">
        <v>0</v>
      </c>
      <c r="DD378">
        <v>0</v>
      </c>
      <c r="DE378">
        <v>0</v>
      </c>
      <c r="DF378">
        <v>0</v>
      </c>
      <c r="DG378">
        <v>95.6</v>
      </c>
      <c r="DH378">
        <v>0</v>
      </c>
      <c r="DI378">
        <v>878.8</v>
      </c>
      <c r="DJ378">
        <v>172.7</v>
      </c>
      <c r="DK378">
        <v>0</v>
      </c>
      <c r="DL378">
        <v>0</v>
      </c>
      <c r="DM378">
        <v>0</v>
      </c>
      <c r="DN378">
        <v>0</v>
      </c>
      <c r="DO378">
        <v>0</v>
      </c>
      <c r="DP378">
        <v>0</v>
      </c>
      <c r="DQ378">
        <v>0</v>
      </c>
    </row>
    <row r="379" spans="1:121" hidden="1">
      <c r="A379" t="s">
        <v>582</v>
      </c>
      <c r="B379">
        <v>2035</v>
      </c>
      <c r="C379">
        <v>37493170</v>
      </c>
      <c r="D379">
        <v>49307.1</v>
      </c>
      <c r="E379">
        <v>0</v>
      </c>
      <c r="F379">
        <v>1243752.8999999999</v>
      </c>
      <c r="G379">
        <v>38786226.399999999</v>
      </c>
      <c r="H379">
        <v>36144998.200000003</v>
      </c>
      <c r="I379">
        <v>35565894</v>
      </c>
      <c r="J379" s="156">
        <v>84473280</v>
      </c>
      <c r="K379" s="168">
        <v>57794490</v>
      </c>
      <c r="L379">
        <v>3.5900000000000001E-2</v>
      </c>
      <c r="M379">
        <v>5.3999999999999999E-2</v>
      </c>
      <c r="N379">
        <v>0.14599999999999999</v>
      </c>
      <c r="O379">
        <v>87252.78</v>
      </c>
      <c r="P379">
        <v>7930.4</v>
      </c>
      <c r="Q379">
        <v>0.36</v>
      </c>
      <c r="R379">
        <v>0.55000000000000004</v>
      </c>
      <c r="S379">
        <v>487</v>
      </c>
      <c r="T379">
        <v>47.1</v>
      </c>
      <c r="U379">
        <v>6.77</v>
      </c>
      <c r="V379">
        <v>23.2</v>
      </c>
      <c r="W379">
        <v>1346.3</v>
      </c>
      <c r="X379">
        <v>0.24</v>
      </c>
      <c r="Y379">
        <v>490.2</v>
      </c>
      <c r="Z379">
        <v>63.4</v>
      </c>
      <c r="AA379">
        <v>553.6</v>
      </c>
      <c r="AB379">
        <v>240.8</v>
      </c>
      <c r="AC379">
        <v>14.9</v>
      </c>
      <c r="AD379">
        <v>2.0499999999999998</v>
      </c>
      <c r="AE379">
        <v>20.399999999999999</v>
      </c>
      <c r="AF379">
        <v>934</v>
      </c>
      <c r="AG379">
        <v>0.14000000000000001</v>
      </c>
      <c r="AH379">
        <v>241.8</v>
      </c>
      <c r="AI379">
        <v>48.3</v>
      </c>
      <c r="AJ379">
        <v>290.10000000000002</v>
      </c>
      <c r="AK379">
        <v>324.60000000000002</v>
      </c>
      <c r="AL379">
        <v>15.8</v>
      </c>
      <c r="AM379">
        <v>2.11</v>
      </c>
      <c r="AN379">
        <v>29.7</v>
      </c>
      <c r="AO379">
        <v>1389.3</v>
      </c>
      <c r="AP379">
        <v>0.15</v>
      </c>
      <c r="AQ379">
        <v>325.7</v>
      </c>
      <c r="AR379">
        <v>71.099999999999994</v>
      </c>
      <c r="AS379">
        <v>396.8</v>
      </c>
      <c r="AT379">
        <v>554</v>
      </c>
      <c r="AU379">
        <v>36.4</v>
      </c>
      <c r="AV379">
        <v>5.1100000000000003</v>
      </c>
      <c r="AW379">
        <v>43</v>
      </c>
      <c r="AX379">
        <v>2026.2</v>
      </c>
      <c r="AY379">
        <v>0.3</v>
      </c>
      <c r="AZ379">
        <v>556.5</v>
      </c>
      <c r="BA379">
        <v>103.5</v>
      </c>
      <c r="BB379">
        <v>660</v>
      </c>
      <c r="BC379">
        <v>5796923.2000000002</v>
      </c>
      <c r="BD379">
        <v>561.20000000000005</v>
      </c>
      <c r="BE379">
        <v>80.7</v>
      </c>
      <c r="BF379">
        <v>275490.90000000002</v>
      </c>
      <c r="BG379">
        <v>16005.7</v>
      </c>
      <c r="BH379">
        <v>2.8</v>
      </c>
      <c r="BI379">
        <v>5835675.0999999996</v>
      </c>
      <c r="BJ379">
        <v>753229.1</v>
      </c>
      <c r="BK379">
        <v>6588904.2000000002</v>
      </c>
      <c r="BL379">
        <v>0</v>
      </c>
      <c r="BM379">
        <v>23.51</v>
      </c>
      <c r="BN379">
        <v>16.559999999999999</v>
      </c>
      <c r="BO379">
        <v>0</v>
      </c>
      <c r="BP379">
        <v>40.06</v>
      </c>
      <c r="BQ379">
        <v>24.87</v>
      </c>
      <c r="BR379">
        <v>17.88</v>
      </c>
      <c r="BS379">
        <v>0</v>
      </c>
      <c r="BT379">
        <v>42.75</v>
      </c>
      <c r="BU379">
        <v>11920556</v>
      </c>
      <c r="BV379">
        <v>3220332.5</v>
      </c>
      <c r="BW379">
        <v>42628.5</v>
      </c>
      <c r="BX379">
        <v>23201.200000000001</v>
      </c>
      <c r="BY379">
        <v>0</v>
      </c>
      <c r="BZ379">
        <v>0</v>
      </c>
      <c r="CA379">
        <v>4625324</v>
      </c>
      <c r="CB379">
        <v>0</v>
      </c>
      <c r="CC379">
        <v>0</v>
      </c>
      <c r="CD379">
        <v>630744.80000000005</v>
      </c>
      <c r="CE379">
        <v>2994434.5</v>
      </c>
      <c r="CF379">
        <v>0</v>
      </c>
      <c r="CG379">
        <v>50602.7</v>
      </c>
      <c r="CH379">
        <v>0</v>
      </c>
      <c r="CI379">
        <v>964032.4</v>
      </c>
      <c r="CJ379">
        <v>0</v>
      </c>
      <c r="CK379">
        <v>0</v>
      </c>
      <c r="CL379">
        <v>0</v>
      </c>
      <c r="CM379">
        <v>0</v>
      </c>
      <c r="CN379">
        <v>191195.6</v>
      </c>
      <c r="CO379">
        <v>2398392</v>
      </c>
      <c r="CP379">
        <v>0</v>
      </c>
      <c r="CQ379">
        <v>28.9</v>
      </c>
      <c r="CR379">
        <v>5.4</v>
      </c>
      <c r="CS379">
        <v>0</v>
      </c>
      <c r="CT379">
        <v>11280</v>
      </c>
      <c r="CU379">
        <v>0</v>
      </c>
      <c r="CV379">
        <v>0</v>
      </c>
      <c r="CW379">
        <v>471.3</v>
      </c>
      <c r="CX379">
        <v>524.5</v>
      </c>
      <c r="CY379">
        <v>0</v>
      </c>
      <c r="CZ379">
        <v>1089.5999999999999</v>
      </c>
      <c r="DA379">
        <v>0</v>
      </c>
      <c r="DB379">
        <v>247.8</v>
      </c>
      <c r="DC379">
        <v>0</v>
      </c>
      <c r="DD379">
        <v>0</v>
      </c>
      <c r="DE379">
        <v>0</v>
      </c>
      <c r="DF379">
        <v>0</v>
      </c>
      <c r="DG379">
        <v>95.6</v>
      </c>
      <c r="DH379">
        <v>0</v>
      </c>
      <c r="DI379">
        <v>812.8</v>
      </c>
      <c r="DJ379">
        <v>115.4</v>
      </c>
      <c r="DK379">
        <v>0</v>
      </c>
      <c r="DL379">
        <v>0</v>
      </c>
      <c r="DM379">
        <v>0</v>
      </c>
      <c r="DN379">
        <v>0</v>
      </c>
      <c r="DO379">
        <v>0</v>
      </c>
      <c r="DP379">
        <v>0</v>
      </c>
      <c r="DQ379">
        <v>0</v>
      </c>
    </row>
    <row r="380" spans="1:121" hidden="1">
      <c r="A380" t="s">
        <v>582</v>
      </c>
      <c r="B380">
        <v>2040</v>
      </c>
      <c r="C380">
        <v>39851680</v>
      </c>
      <c r="D380">
        <v>264662.5</v>
      </c>
      <c r="E380">
        <v>0</v>
      </c>
      <c r="F380">
        <v>1688189.3</v>
      </c>
      <c r="G380">
        <v>41804530.100000001</v>
      </c>
      <c r="H380">
        <v>38418736.299999997</v>
      </c>
      <c r="I380">
        <v>38493537.700000003</v>
      </c>
      <c r="J380" s="156">
        <v>112596690</v>
      </c>
      <c r="K380" s="168">
        <v>79574936</v>
      </c>
      <c r="L380">
        <v>3.5900000000000001E-2</v>
      </c>
      <c r="M380">
        <v>5.3999999999999999E-2</v>
      </c>
      <c r="N380">
        <v>0.14599999999999999</v>
      </c>
      <c r="O380">
        <v>82764.41</v>
      </c>
      <c r="P380">
        <v>8666.1</v>
      </c>
      <c r="Q380">
        <v>0.52</v>
      </c>
      <c r="R380">
        <v>0.63</v>
      </c>
      <c r="S380">
        <v>269.8</v>
      </c>
      <c r="T380">
        <v>19.5</v>
      </c>
      <c r="U380">
        <v>2.74</v>
      </c>
      <c r="V380">
        <v>18.8</v>
      </c>
      <c r="W380">
        <v>953.7</v>
      </c>
      <c r="X380">
        <v>0.13</v>
      </c>
      <c r="Y380">
        <v>271.10000000000002</v>
      </c>
      <c r="Z380">
        <v>47.3</v>
      </c>
      <c r="AA380">
        <v>318.39999999999998</v>
      </c>
      <c r="AB380">
        <v>171.9</v>
      </c>
      <c r="AC380">
        <v>7.6</v>
      </c>
      <c r="AD380">
        <v>1</v>
      </c>
      <c r="AE380">
        <v>17.3</v>
      </c>
      <c r="AF380">
        <v>761.8</v>
      </c>
      <c r="AG380">
        <v>0.1</v>
      </c>
      <c r="AH380">
        <v>172.4</v>
      </c>
      <c r="AI380">
        <v>40.1</v>
      </c>
      <c r="AJ380">
        <v>212.5</v>
      </c>
      <c r="AK380">
        <v>340.2</v>
      </c>
      <c r="AL380">
        <v>18.600000000000001</v>
      </c>
      <c r="AM380">
        <v>2.5299999999999998</v>
      </c>
      <c r="AN380">
        <v>29.3</v>
      </c>
      <c r="AO380">
        <v>1389.9</v>
      </c>
      <c r="AP380">
        <v>0.16</v>
      </c>
      <c r="AQ380">
        <v>341.4</v>
      </c>
      <c r="AR380">
        <v>70.7</v>
      </c>
      <c r="AS380">
        <v>412.2</v>
      </c>
      <c r="AT380">
        <v>500.1</v>
      </c>
      <c r="AU380">
        <v>29.8</v>
      </c>
      <c r="AV380">
        <v>4.13</v>
      </c>
      <c r="AW380">
        <v>41.5</v>
      </c>
      <c r="AX380">
        <v>1935</v>
      </c>
      <c r="AY380">
        <v>0.27</v>
      </c>
      <c r="AZ380">
        <v>502.2</v>
      </c>
      <c r="BA380">
        <v>99.3</v>
      </c>
      <c r="BB380">
        <v>601.4</v>
      </c>
      <c r="BC380">
        <v>2307394.2999999998</v>
      </c>
      <c r="BD380">
        <v>167.4</v>
      </c>
      <c r="BE380">
        <v>23.5</v>
      </c>
      <c r="BF380">
        <v>160670.79999999999</v>
      </c>
      <c r="BG380">
        <v>8143.6</v>
      </c>
      <c r="BH380">
        <v>1.1000000000000001</v>
      </c>
      <c r="BI380">
        <v>2318791.1</v>
      </c>
      <c r="BJ380">
        <v>403646.1</v>
      </c>
      <c r="BK380">
        <v>2722437.2</v>
      </c>
      <c r="BL380">
        <v>0</v>
      </c>
      <c r="BM380">
        <v>21.36</v>
      </c>
      <c r="BN380">
        <v>16.25</v>
      </c>
      <c r="BO380">
        <v>0</v>
      </c>
      <c r="BP380">
        <v>37.61</v>
      </c>
      <c r="BQ380">
        <v>22.68</v>
      </c>
      <c r="BR380">
        <v>17.579999999999998</v>
      </c>
      <c r="BS380">
        <v>0</v>
      </c>
      <c r="BT380">
        <v>40.26</v>
      </c>
      <c r="BU380">
        <v>8582600</v>
      </c>
      <c r="BV380">
        <v>3310992.2</v>
      </c>
      <c r="BW380">
        <v>224471.8</v>
      </c>
      <c r="BX380">
        <v>21671.9</v>
      </c>
      <c r="BY380">
        <v>0</v>
      </c>
      <c r="BZ380">
        <v>0</v>
      </c>
      <c r="CA380">
        <v>1268692</v>
      </c>
      <c r="CB380">
        <v>0</v>
      </c>
      <c r="CC380">
        <v>0</v>
      </c>
      <c r="CD380">
        <v>813060.8</v>
      </c>
      <c r="CE380">
        <v>2795653.2</v>
      </c>
      <c r="CF380">
        <v>0</v>
      </c>
      <c r="CG380">
        <v>48619.199999999997</v>
      </c>
      <c r="CH380">
        <v>0</v>
      </c>
      <c r="CI380">
        <v>912499.1</v>
      </c>
      <c r="CJ380">
        <v>0</v>
      </c>
      <c r="CK380">
        <v>0</v>
      </c>
      <c r="CL380">
        <v>0</v>
      </c>
      <c r="CM380">
        <v>0</v>
      </c>
      <c r="CN380">
        <v>184596.8</v>
      </c>
      <c r="CO380">
        <v>2313334.7999999998</v>
      </c>
      <c r="CP380">
        <v>0</v>
      </c>
      <c r="CQ380">
        <v>168.9</v>
      </c>
      <c r="CR380">
        <v>5.4</v>
      </c>
      <c r="CS380">
        <v>0</v>
      </c>
      <c r="CT380">
        <v>10726</v>
      </c>
      <c r="CU380">
        <v>0</v>
      </c>
      <c r="CV380">
        <v>0</v>
      </c>
      <c r="CW380">
        <v>617.5</v>
      </c>
      <c r="CX380">
        <v>524.5</v>
      </c>
      <c r="CY380">
        <v>0</v>
      </c>
      <c r="CZ380">
        <v>1100.9000000000001</v>
      </c>
      <c r="DA380">
        <v>0</v>
      </c>
      <c r="DB380">
        <v>247.8</v>
      </c>
      <c r="DC380">
        <v>0</v>
      </c>
      <c r="DD380">
        <v>0</v>
      </c>
      <c r="DE380">
        <v>0</v>
      </c>
      <c r="DF380">
        <v>0</v>
      </c>
      <c r="DG380">
        <v>95.6</v>
      </c>
      <c r="DH380">
        <v>0</v>
      </c>
      <c r="DI380">
        <v>664.5</v>
      </c>
      <c r="DJ380">
        <v>675.4</v>
      </c>
      <c r="DK380">
        <v>0</v>
      </c>
      <c r="DL380">
        <v>0</v>
      </c>
      <c r="DM380">
        <v>0</v>
      </c>
      <c r="DN380">
        <v>0</v>
      </c>
      <c r="DO380">
        <v>0</v>
      </c>
      <c r="DP380">
        <v>0</v>
      </c>
      <c r="DQ380">
        <v>0</v>
      </c>
    </row>
    <row r="381" spans="1:121" hidden="1">
      <c r="A381" t="s">
        <v>582</v>
      </c>
      <c r="B381">
        <v>2045</v>
      </c>
      <c r="C381">
        <v>41836804</v>
      </c>
      <c r="D381">
        <v>386903.6</v>
      </c>
      <c r="E381">
        <v>0</v>
      </c>
      <c r="F381">
        <v>1971826</v>
      </c>
      <c r="G381">
        <v>44195531.899999999</v>
      </c>
      <c r="H381">
        <v>40332497</v>
      </c>
      <c r="I381">
        <v>39857372</v>
      </c>
      <c r="J381" s="156">
        <v>126321070</v>
      </c>
      <c r="K381" s="168">
        <v>92381010</v>
      </c>
      <c r="L381">
        <v>3.5900000000000001E-2</v>
      </c>
      <c r="M381">
        <v>5.3999999999999999E-2</v>
      </c>
      <c r="N381">
        <v>0.14599999999999999</v>
      </c>
      <c r="O381">
        <v>87570.46</v>
      </c>
      <c r="P381">
        <v>9239.2000000000007</v>
      </c>
      <c r="Q381">
        <v>0.55000000000000004</v>
      </c>
      <c r="R381">
        <v>0.64</v>
      </c>
      <c r="S381">
        <v>243.6</v>
      </c>
      <c r="T381">
        <v>16</v>
      </c>
      <c r="U381">
        <v>2.2200000000000002</v>
      </c>
      <c r="V381">
        <v>18.5</v>
      </c>
      <c r="W381">
        <v>913.5</v>
      </c>
      <c r="X381">
        <v>0.11</v>
      </c>
      <c r="Y381">
        <v>244.7</v>
      </c>
      <c r="Z381">
        <v>45.8</v>
      </c>
      <c r="AA381">
        <v>290.39999999999998</v>
      </c>
      <c r="AB381">
        <v>171.4</v>
      </c>
      <c r="AC381">
        <v>7.6</v>
      </c>
      <c r="AD381">
        <v>0.99</v>
      </c>
      <c r="AE381">
        <v>17.2</v>
      </c>
      <c r="AF381">
        <v>760.5</v>
      </c>
      <c r="AG381">
        <v>0.1</v>
      </c>
      <c r="AH381">
        <v>171.9</v>
      </c>
      <c r="AI381">
        <v>39.9</v>
      </c>
      <c r="AJ381">
        <v>211.8</v>
      </c>
      <c r="AK381">
        <v>333.3</v>
      </c>
      <c r="AL381">
        <v>15.6</v>
      </c>
      <c r="AM381">
        <v>2.0699999999999998</v>
      </c>
      <c r="AN381">
        <v>31.5</v>
      </c>
      <c r="AO381">
        <v>1446.9</v>
      </c>
      <c r="AP381">
        <v>0.17</v>
      </c>
      <c r="AQ381">
        <v>334.3</v>
      </c>
      <c r="AR381">
        <v>74.7</v>
      </c>
      <c r="AS381">
        <v>409</v>
      </c>
      <c r="AT381">
        <v>497.4</v>
      </c>
      <c r="AU381">
        <v>29</v>
      </c>
      <c r="AV381">
        <v>4.01</v>
      </c>
      <c r="AW381">
        <v>42.4</v>
      </c>
      <c r="AX381">
        <v>1949.5</v>
      </c>
      <c r="AY381">
        <v>0.26</v>
      </c>
      <c r="AZ381">
        <v>499.4</v>
      </c>
      <c r="BA381">
        <v>100.5</v>
      </c>
      <c r="BB381">
        <v>599.9</v>
      </c>
      <c r="BC381">
        <v>2388604.2000000002</v>
      </c>
      <c r="BD381">
        <v>156.4</v>
      </c>
      <c r="BE381">
        <v>21.7</v>
      </c>
      <c r="BF381">
        <v>181634.2</v>
      </c>
      <c r="BG381">
        <v>8965.2999999999993</v>
      </c>
      <c r="BH381">
        <v>1.1000000000000001</v>
      </c>
      <c r="BI381">
        <v>2399186.2000000002</v>
      </c>
      <c r="BJ381">
        <v>449103.1</v>
      </c>
      <c r="BK381">
        <v>2848289.2</v>
      </c>
      <c r="BL381">
        <v>0</v>
      </c>
      <c r="BM381">
        <v>21.03</v>
      </c>
      <c r="BN381">
        <v>17.16</v>
      </c>
      <c r="BO381">
        <v>0</v>
      </c>
      <c r="BP381">
        <v>38.19</v>
      </c>
      <c r="BQ381">
        <v>22.36</v>
      </c>
      <c r="BR381">
        <v>18.78</v>
      </c>
      <c r="BS381">
        <v>0</v>
      </c>
      <c r="BT381">
        <v>41.14</v>
      </c>
      <c r="BU381">
        <v>10146262</v>
      </c>
      <c r="BV381">
        <v>4338160</v>
      </c>
      <c r="BW381">
        <v>330071.5</v>
      </c>
      <c r="BX381">
        <v>21471.599999999999</v>
      </c>
      <c r="BY381">
        <v>0</v>
      </c>
      <c r="BZ381">
        <v>0</v>
      </c>
      <c r="CA381">
        <v>1208585.2</v>
      </c>
      <c r="CB381">
        <v>0</v>
      </c>
      <c r="CC381">
        <v>0</v>
      </c>
      <c r="CD381">
        <v>1023002.2</v>
      </c>
      <c r="CE381">
        <v>2933348.5</v>
      </c>
      <c r="CF381">
        <v>0</v>
      </c>
      <c r="CG381">
        <v>401740</v>
      </c>
      <c r="CH381">
        <v>0</v>
      </c>
      <c r="CI381">
        <v>912885.8</v>
      </c>
      <c r="CJ381">
        <v>0</v>
      </c>
      <c r="CK381">
        <v>0</v>
      </c>
      <c r="CL381">
        <v>0</v>
      </c>
      <c r="CM381">
        <v>0</v>
      </c>
      <c r="CN381">
        <v>178225.7</v>
      </c>
      <c r="CO381">
        <v>3136932</v>
      </c>
      <c r="CP381">
        <v>0</v>
      </c>
      <c r="CQ381">
        <v>209.6</v>
      </c>
      <c r="CR381">
        <v>5.4</v>
      </c>
      <c r="CS381">
        <v>0</v>
      </c>
      <c r="CT381">
        <v>9073</v>
      </c>
      <c r="CU381">
        <v>0</v>
      </c>
      <c r="CV381">
        <v>0</v>
      </c>
      <c r="CW381">
        <v>788</v>
      </c>
      <c r="CX381">
        <v>524.5</v>
      </c>
      <c r="CY381">
        <v>0</v>
      </c>
      <c r="CZ381">
        <v>4991.5</v>
      </c>
      <c r="DA381">
        <v>0</v>
      </c>
      <c r="DB381">
        <v>247.8</v>
      </c>
      <c r="DC381">
        <v>0</v>
      </c>
      <c r="DD381">
        <v>0</v>
      </c>
      <c r="DE381">
        <v>0</v>
      </c>
      <c r="DF381">
        <v>0</v>
      </c>
      <c r="DG381">
        <v>95.6</v>
      </c>
      <c r="DH381">
        <v>0</v>
      </c>
      <c r="DI381">
        <v>878.8</v>
      </c>
      <c r="DJ381">
        <v>974.4</v>
      </c>
      <c r="DK381">
        <v>0</v>
      </c>
      <c r="DL381">
        <v>0</v>
      </c>
      <c r="DM381">
        <v>0</v>
      </c>
      <c r="DN381">
        <v>0</v>
      </c>
      <c r="DO381">
        <v>0</v>
      </c>
      <c r="DP381">
        <v>0</v>
      </c>
      <c r="DQ381">
        <v>0</v>
      </c>
    </row>
    <row r="382" spans="1:121" hidden="1">
      <c r="A382" t="s">
        <v>582</v>
      </c>
      <c r="B382">
        <v>2050</v>
      </c>
      <c r="C382">
        <v>43639988</v>
      </c>
      <c r="D382">
        <v>389069</v>
      </c>
      <c r="E382">
        <v>0</v>
      </c>
      <c r="F382">
        <v>2088843.1</v>
      </c>
      <c r="G382">
        <v>46117901.799999997</v>
      </c>
      <c r="H382">
        <v>42070844.299999997</v>
      </c>
      <c r="I382">
        <v>41692200</v>
      </c>
      <c r="J382" s="156">
        <v>132279060</v>
      </c>
      <c r="K382" s="168">
        <v>97350860</v>
      </c>
      <c r="L382">
        <v>3.5900000000000001E-2</v>
      </c>
      <c r="M382">
        <v>5.3999999999999999E-2</v>
      </c>
      <c r="N382">
        <v>0.14599999999999999</v>
      </c>
      <c r="O382">
        <v>86753.81</v>
      </c>
      <c r="P382">
        <v>9707.9</v>
      </c>
      <c r="Q382">
        <v>0.51</v>
      </c>
      <c r="R382">
        <v>0.61</v>
      </c>
      <c r="S382">
        <v>246.2</v>
      </c>
      <c r="T382">
        <v>9.5</v>
      </c>
      <c r="U382">
        <v>1.21</v>
      </c>
      <c r="V382">
        <v>24.7</v>
      </c>
      <c r="W382">
        <v>1133.5999999999999</v>
      </c>
      <c r="X382">
        <v>0.11</v>
      </c>
      <c r="Y382">
        <v>246.8</v>
      </c>
      <c r="Z382">
        <v>58.5</v>
      </c>
      <c r="AA382">
        <v>305.3</v>
      </c>
      <c r="AB382">
        <v>175.5</v>
      </c>
      <c r="AC382">
        <v>5.0999999999999996</v>
      </c>
      <c r="AD382">
        <v>0.62</v>
      </c>
      <c r="AE382">
        <v>19.7</v>
      </c>
      <c r="AF382">
        <v>860.2</v>
      </c>
      <c r="AG382">
        <v>0.09</v>
      </c>
      <c r="AH382">
        <v>175.8</v>
      </c>
      <c r="AI382">
        <v>45.3</v>
      </c>
      <c r="AJ382">
        <v>221.2</v>
      </c>
      <c r="AK382">
        <v>323.60000000000002</v>
      </c>
      <c r="AL382">
        <v>11.8</v>
      </c>
      <c r="AM382">
        <v>1.5</v>
      </c>
      <c r="AN382">
        <v>33.9</v>
      </c>
      <c r="AO382">
        <v>1510.9</v>
      </c>
      <c r="AP382">
        <v>0.17</v>
      </c>
      <c r="AQ382">
        <v>324.3</v>
      </c>
      <c r="AR382">
        <v>79</v>
      </c>
      <c r="AS382">
        <v>403.3</v>
      </c>
      <c r="AT382">
        <v>494.7</v>
      </c>
      <c r="AU382">
        <v>24.6</v>
      </c>
      <c r="AV382">
        <v>3.32</v>
      </c>
      <c r="AW382">
        <v>45.4</v>
      </c>
      <c r="AX382">
        <v>2080.8000000000002</v>
      </c>
      <c r="AY382">
        <v>0.25</v>
      </c>
      <c r="AZ382">
        <v>496.4</v>
      </c>
      <c r="BA382">
        <v>107.5</v>
      </c>
      <c r="BB382">
        <v>603.79999999999995</v>
      </c>
      <c r="BC382">
        <v>2603554.2999999998</v>
      </c>
      <c r="BD382">
        <v>103.6</v>
      </c>
      <c r="BE382">
        <v>13.3</v>
      </c>
      <c r="BF382">
        <v>258592.1</v>
      </c>
      <c r="BG382">
        <v>11889.7</v>
      </c>
      <c r="BH382">
        <v>1.2</v>
      </c>
      <c r="BI382">
        <v>2610275.7999999998</v>
      </c>
      <c r="BJ382">
        <v>613225.69999999995</v>
      </c>
      <c r="BK382">
        <v>3223501.5</v>
      </c>
      <c r="BL382">
        <v>0</v>
      </c>
      <c r="BM382">
        <v>21.8</v>
      </c>
      <c r="BN382">
        <v>17.100000000000001</v>
      </c>
      <c r="BO382">
        <v>0</v>
      </c>
      <c r="BP382">
        <v>38.9</v>
      </c>
      <c r="BQ382">
        <v>23.17</v>
      </c>
      <c r="BR382">
        <v>18.78</v>
      </c>
      <c r="BS382">
        <v>0</v>
      </c>
      <c r="BT382">
        <v>41.95</v>
      </c>
      <c r="BU382">
        <v>11225027</v>
      </c>
      <c r="BV382">
        <v>4425701.5</v>
      </c>
      <c r="BW382">
        <v>329946.90000000002</v>
      </c>
      <c r="BX382">
        <v>21229</v>
      </c>
      <c r="BY382">
        <v>0</v>
      </c>
      <c r="BZ382">
        <v>0</v>
      </c>
      <c r="CA382">
        <v>599104.1</v>
      </c>
      <c r="CB382">
        <v>0</v>
      </c>
      <c r="CC382">
        <v>0</v>
      </c>
      <c r="CD382">
        <v>1239738.8</v>
      </c>
      <c r="CE382">
        <v>3074410.5</v>
      </c>
      <c r="CF382">
        <v>0</v>
      </c>
      <c r="CG382">
        <v>1869701.4</v>
      </c>
      <c r="CH382">
        <v>0</v>
      </c>
      <c r="CI382">
        <v>904933.3</v>
      </c>
      <c r="CJ382">
        <v>0</v>
      </c>
      <c r="CK382">
        <v>0</v>
      </c>
      <c r="CL382">
        <v>0</v>
      </c>
      <c r="CM382">
        <v>0</v>
      </c>
      <c r="CN382">
        <v>172074.5</v>
      </c>
      <c r="CO382">
        <v>3013888.5</v>
      </c>
      <c r="CP382">
        <v>0</v>
      </c>
      <c r="CQ382">
        <v>209.7</v>
      </c>
      <c r="CR382">
        <v>5.4</v>
      </c>
      <c r="CS382">
        <v>0</v>
      </c>
      <c r="CT382">
        <v>2139</v>
      </c>
      <c r="CU382">
        <v>0</v>
      </c>
      <c r="CV382">
        <v>0</v>
      </c>
      <c r="CW382">
        <v>968.6</v>
      </c>
      <c r="CX382">
        <v>524.5</v>
      </c>
      <c r="CY382">
        <v>0</v>
      </c>
      <c r="CZ382">
        <v>11804.7</v>
      </c>
      <c r="DA382">
        <v>0</v>
      </c>
      <c r="DB382">
        <v>247.8</v>
      </c>
      <c r="DC382">
        <v>0</v>
      </c>
      <c r="DD382">
        <v>0</v>
      </c>
      <c r="DE382">
        <v>0</v>
      </c>
      <c r="DF382">
        <v>0</v>
      </c>
      <c r="DG382">
        <v>95.6</v>
      </c>
      <c r="DH382">
        <v>0</v>
      </c>
      <c r="DI382">
        <v>822.6</v>
      </c>
      <c r="DJ382">
        <v>974.8</v>
      </c>
      <c r="DK382">
        <v>0</v>
      </c>
      <c r="DL382">
        <v>0</v>
      </c>
      <c r="DM382">
        <v>0</v>
      </c>
      <c r="DN382">
        <v>0</v>
      </c>
      <c r="DO382">
        <v>0</v>
      </c>
      <c r="DP382">
        <v>0</v>
      </c>
      <c r="DQ382">
        <v>0</v>
      </c>
    </row>
    <row r="383" spans="1:121" hidden="1">
      <c r="A383" t="s">
        <v>584</v>
      </c>
      <c r="B383">
        <v>2024</v>
      </c>
      <c r="C383">
        <v>20996414</v>
      </c>
      <c r="D383">
        <v>0</v>
      </c>
      <c r="E383">
        <v>0</v>
      </c>
      <c r="F383">
        <v>477158.5</v>
      </c>
      <c r="G383">
        <v>21473571.899999999</v>
      </c>
      <c r="H383">
        <v>20241393.699999999</v>
      </c>
      <c r="I383">
        <v>11527827.6</v>
      </c>
      <c r="J383" s="156">
        <v>13467738</v>
      </c>
      <c r="K383" s="168">
        <v>35465444</v>
      </c>
      <c r="L383">
        <v>3.5999999999999997E-2</v>
      </c>
      <c r="M383">
        <v>5.3999999999999999E-2</v>
      </c>
      <c r="N383">
        <v>0.14349999999999999</v>
      </c>
      <c r="O383">
        <v>0</v>
      </c>
      <c r="P383">
        <v>3599.7</v>
      </c>
      <c r="Q383">
        <v>0.25</v>
      </c>
      <c r="R383">
        <v>0.31</v>
      </c>
      <c r="S383">
        <v>791.8</v>
      </c>
      <c r="T383">
        <v>90.7</v>
      </c>
      <c r="U383">
        <v>13.19</v>
      </c>
      <c r="V383">
        <v>24.8</v>
      </c>
      <c r="W383">
        <v>1741.6</v>
      </c>
      <c r="X383">
        <v>0.39</v>
      </c>
      <c r="Y383">
        <v>798.1</v>
      </c>
      <c r="Z383">
        <v>76.8</v>
      </c>
      <c r="AA383">
        <v>875</v>
      </c>
      <c r="AB383">
        <v>756.1</v>
      </c>
      <c r="AC383">
        <v>86.5</v>
      </c>
      <c r="AD383">
        <v>12.58</v>
      </c>
      <c r="AE383">
        <v>23.8</v>
      </c>
      <c r="AF383">
        <v>1665.1</v>
      </c>
      <c r="AG383">
        <v>0.37</v>
      </c>
      <c r="AH383">
        <v>762.1</v>
      </c>
      <c r="AI383">
        <v>73.5</v>
      </c>
      <c r="AJ383">
        <v>835.6</v>
      </c>
      <c r="AK383">
        <v>317.7</v>
      </c>
      <c r="AL383">
        <v>13.5</v>
      </c>
      <c r="AM383">
        <v>1.76</v>
      </c>
      <c r="AN383">
        <v>30.7</v>
      </c>
      <c r="AO383">
        <v>1422.9</v>
      </c>
      <c r="AP383">
        <v>0.14000000000000001</v>
      </c>
      <c r="AQ383">
        <v>318.5</v>
      </c>
      <c r="AR383">
        <v>73.2</v>
      </c>
      <c r="AS383">
        <v>391.7</v>
      </c>
      <c r="AT383">
        <v>765.1</v>
      </c>
      <c r="AU383">
        <v>65.900000000000006</v>
      </c>
      <c r="AV383">
        <v>9.41</v>
      </c>
      <c r="AW383">
        <v>44.4</v>
      </c>
      <c r="AX383">
        <v>2344.9</v>
      </c>
      <c r="AY383">
        <v>0.39</v>
      </c>
      <c r="AZ383">
        <v>769.6</v>
      </c>
      <c r="BA383">
        <v>114.4</v>
      </c>
      <c r="BB383">
        <v>884</v>
      </c>
      <c r="BC383">
        <v>34304953.5</v>
      </c>
      <c r="BD383">
        <v>3929.7</v>
      </c>
      <c r="BE383">
        <v>571.4</v>
      </c>
      <c r="BF383">
        <v>1075782.5</v>
      </c>
      <c r="BG383">
        <v>75453.600000000006</v>
      </c>
      <c r="BH383">
        <v>17</v>
      </c>
      <c r="BI383">
        <v>34578052.100000001</v>
      </c>
      <c r="BJ383">
        <v>3328941.5</v>
      </c>
      <c r="BK383">
        <v>37906993.600000001</v>
      </c>
      <c r="BL383">
        <v>0</v>
      </c>
      <c r="BM383">
        <v>27.8</v>
      </c>
      <c r="BN383">
        <v>0</v>
      </c>
      <c r="BO383">
        <v>0</v>
      </c>
      <c r="BP383">
        <v>27.8</v>
      </c>
      <c r="BQ383">
        <v>29.39</v>
      </c>
      <c r="BR383">
        <v>0</v>
      </c>
      <c r="BS383">
        <v>0</v>
      </c>
      <c r="BT383">
        <v>29.39</v>
      </c>
      <c r="BU383">
        <v>43630948</v>
      </c>
      <c r="BV383">
        <v>9945744</v>
      </c>
      <c r="BW383">
        <v>0</v>
      </c>
      <c r="BX383">
        <v>0</v>
      </c>
      <c r="BY383">
        <v>0</v>
      </c>
      <c r="BZ383">
        <v>0</v>
      </c>
      <c r="CA383">
        <v>32044596</v>
      </c>
      <c r="CB383">
        <v>0</v>
      </c>
      <c r="CC383">
        <v>0</v>
      </c>
      <c r="CD383">
        <v>18415.5</v>
      </c>
      <c r="CE383">
        <v>599561.69999999995</v>
      </c>
      <c r="CF383">
        <v>0</v>
      </c>
      <c r="CG383">
        <v>0</v>
      </c>
      <c r="CH383">
        <v>0</v>
      </c>
      <c r="CI383">
        <v>1041047.2</v>
      </c>
      <c r="CJ383">
        <v>0</v>
      </c>
      <c r="CK383">
        <v>0</v>
      </c>
      <c r="CL383">
        <v>0</v>
      </c>
      <c r="CM383">
        <v>0</v>
      </c>
      <c r="CN383">
        <v>205902.3</v>
      </c>
      <c r="CO383">
        <v>9721426</v>
      </c>
      <c r="CP383">
        <v>0</v>
      </c>
      <c r="CQ383">
        <v>0</v>
      </c>
      <c r="CR383">
        <v>0</v>
      </c>
      <c r="CS383">
        <v>0</v>
      </c>
      <c r="CT383">
        <v>5905</v>
      </c>
      <c r="CU383">
        <v>0</v>
      </c>
      <c r="CV383">
        <v>0</v>
      </c>
      <c r="CW383">
        <v>11.5</v>
      </c>
      <c r="CX383">
        <v>94</v>
      </c>
      <c r="CY383">
        <v>0</v>
      </c>
      <c r="CZ383">
        <v>0</v>
      </c>
      <c r="DA383">
        <v>0</v>
      </c>
      <c r="DB383">
        <v>307.10000000000002</v>
      </c>
      <c r="DC383">
        <v>0</v>
      </c>
      <c r="DD383">
        <v>0</v>
      </c>
      <c r="DE383">
        <v>0</v>
      </c>
      <c r="DF383">
        <v>0</v>
      </c>
      <c r="DG383">
        <v>92</v>
      </c>
      <c r="DH383">
        <v>0</v>
      </c>
      <c r="DI383">
        <v>2782.1</v>
      </c>
      <c r="DJ383">
        <v>0</v>
      </c>
      <c r="DK383">
        <v>0</v>
      </c>
      <c r="DL383">
        <v>0</v>
      </c>
      <c r="DM383">
        <v>0</v>
      </c>
      <c r="DN383">
        <v>0</v>
      </c>
      <c r="DO383">
        <v>0</v>
      </c>
      <c r="DP383">
        <v>0</v>
      </c>
      <c r="DQ383">
        <v>0</v>
      </c>
    </row>
    <row r="384" spans="1:121" hidden="1">
      <c r="A384" t="s">
        <v>584</v>
      </c>
      <c r="B384">
        <v>2026</v>
      </c>
      <c r="C384">
        <v>21540424</v>
      </c>
      <c r="D384">
        <v>0</v>
      </c>
      <c r="E384">
        <v>0</v>
      </c>
      <c r="F384">
        <v>693467.3</v>
      </c>
      <c r="G384">
        <v>22233891.199999999</v>
      </c>
      <c r="H384">
        <v>20765844.300000001</v>
      </c>
      <c r="I384">
        <v>-242705.8</v>
      </c>
      <c r="J384" s="156">
        <v>19151434</v>
      </c>
      <c r="K384" s="168">
        <v>48614300</v>
      </c>
      <c r="L384">
        <v>3.5999999999999997E-2</v>
      </c>
      <c r="M384">
        <v>5.3999999999999999E-2</v>
      </c>
      <c r="N384">
        <v>0.14349999999999999</v>
      </c>
      <c r="O384">
        <v>7459.43</v>
      </c>
      <c r="P384">
        <v>3751.2</v>
      </c>
      <c r="Q384">
        <v>0.45</v>
      </c>
      <c r="R384">
        <v>0.46</v>
      </c>
      <c r="S384">
        <v>573.4</v>
      </c>
      <c r="T384">
        <v>65.7</v>
      </c>
      <c r="U384">
        <v>9.5500000000000007</v>
      </c>
      <c r="V384">
        <v>18</v>
      </c>
      <c r="W384">
        <v>1262</v>
      </c>
      <c r="X384">
        <v>0.28000000000000003</v>
      </c>
      <c r="Y384">
        <v>578</v>
      </c>
      <c r="Z384">
        <v>55.7</v>
      </c>
      <c r="AA384">
        <v>633.70000000000005</v>
      </c>
      <c r="AB384">
        <v>578.5</v>
      </c>
      <c r="AC384">
        <v>66.2</v>
      </c>
      <c r="AD384">
        <v>9.6199999999999992</v>
      </c>
      <c r="AE384">
        <v>18.2</v>
      </c>
      <c r="AF384">
        <v>1275.3</v>
      </c>
      <c r="AG384">
        <v>0.28999999999999998</v>
      </c>
      <c r="AH384">
        <v>583.1</v>
      </c>
      <c r="AI384">
        <v>56.3</v>
      </c>
      <c r="AJ384">
        <v>639.5</v>
      </c>
      <c r="AK384">
        <v>247</v>
      </c>
      <c r="AL384">
        <v>13.5</v>
      </c>
      <c r="AM384">
        <v>1.84</v>
      </c>
      <c r="AN384">
        <v>21.1</v>
      </c>
      <c r="AO384">
        <v>1010</v>
      </c>
      <c r="AP384">
        <v>0.11</v>
      </c>
      <c r="AQ384">
        <v>247.9</v>
      </c>
      <c r="AR384">
        <v>51.3</v>
      </c>
      <c r="AS384">
        <v>299.2</v>
      </c>
      <c r="AT384">
        <v>673.4</v>
      </c>
      <c r="AU384">
        <v>54.3</v>
      </c>
      <c r="AV384">
        <v>7.71</v>
      </c>
      <c r="AW384">
        <v>42.5</v>
      </c>
      <c r="AX384">
        <v>2186.3000000000002</v>
      </c>
      <c r="AY384">
        <v>0.34</v>
      </c>
      <c r="AZ384">
        <v>677.1</v>
      </c>
      <c r="BA384">
        <v>107.8</v>
      </c>
      <c r="BB384">
        <v>784.9</v>
      </c>
      <c r="BC384">
        <v>29543226.399999999</v>
      </c>
      <c r="BD384">
        <v>3383</v>
      </c>
      <c r="BE384">
        <v>491.9</v>
      </c>
      <c r="BF384">
        <v>927542</v>
      </c>
      <c r="BG384">
        <v>65018.1</v>
      </c>
      <c r="BH384">
        <v>14.6</v>
      </c>
      <c r="BI384">
        <v>29778331.399999999</v>
      </c>
      <c r="BJ384">
        <v>2869077.3</v>
      </c>
      <c r="BK384">
        <v>32647408.600000001</v>
      </c>
      <c r="BL384">
        <v>0</v>
      </c>
      <c r="BM384">
        <v>25.93</v>
      </c>
      <c r="BN384">
        <v>1.1499999999999999</v>
      </c>
      <c r="BO384">
        <v>0</v>
      </c>
      <c r="BP384">
        <v>27.08</v>
      </c>
      <c r="BQ384">
        <v>27.43</v>
      </c>
      <c r="BR384">
        <v>1.24</v>
      </c>
      <c r="BS384">
        <v>0</v>
      </c>
      <c r="BT384">
        <v>28.68</v>
      </c>
      <c r="BU384">
        <v>51904120</v>
      </c>
      <c r="BV384">
        <v>22476596</v>
      </c>
      <c r="BW384">
        <v>0</v>
      </c>
      <c r="BX384">
        <v>0</v>
      </c>
      <c r="BY384">
        <v>0</v>
      </c>
      <c r="BZ384">
        <v>0</v>
      </c>
      <c r="CA384">
        <v>27831196</v>
      </c>
      <c r="CB384">
        <v>0</v>
      </c>
      <c r="CC384">
        <v>0</v>
      </c>
      <c r="CD384">
        <v>28372.6</v>
      </c>
      <c r="CE384">
        <v>556561</v>
      </c>
      <c r="CF384">
        <v>0</v>
      </c>
      <c r="CG384">
        <v>0</v>
      </c>
      <c r="CH384">
        <v>0</v>
      </c>
      <c r="CI384">
        <v>1039766.7</v>
      </c>
      <c r="CJ384">
        <v>0</v>
      </c>
      <c r="CK384">
        <v>0</v>
      </c>
      <c r="CL384">
        <v>0</v>
      </c>
      <c r="CM384">
        <v>0</v>
      </c>
      <c r="CN384">
        <v>203029.7</v>
      </c>
      <c r="CO384">
        <v>22245194</v>
      </c>
      <c r="CP384">
        <v>0</v>
      </c>
      <c r="CQ384">
        <v>0</v>
      </c>
      <c r="CR384">
        <v>0</v>
      </c>
      <c r="CS384">
        <v>0</v>
      </c>
      <c r="CT384">
        <v>5335.8</v>
      </c>
      <c r="CU384">
        <v>0</v>
      </c>
      <c r="CV384">
        <v>0</v>
      </c>
      <c r="CW384">
        <v>17.8</v>
      </c>
      <c r="CX384">
        <v>94</v>
      </c>
      <c r="CY384">
        <v>0</v>
      </c>
      <c r="CZ384">
        <v>0</v>
      </c>
      <c r="DA384">
        <v>0</v>
      </c>
      <c r="DB384">
        <v>307.10000000000002</v>
      </c>
      <c r="DC384">
        <v>0</v>
      </c>
      <c r="DD384">
        <v>0</v>
      </c>
      <c r="DE384">
        <v>0</v>
      </c>
      <c r="DF384">
        <v>0</v>
      </c>
      <c r="DG384">
        <v>92</v>
      </c>
      <c r="DH384">
        <v>0</v>
      </c>
      <c r="DI384">
        <v>5782.1</v>
      </c>
      <c r="DJ384">
        <v>0</v>
      </c>
      <c r="DK384">
        <v>0</v>
      </c>
      <c r="DL384">
        <v>0</v>
      </c>
      <c r="DM384">
        <v>0</v>
      </c>
      <c r="DN384">
        <v>0</v>
      </c>
      <c r="DO384">
        <v>0</v>
      </c>
      <c r="DP384">
        <v>0</v>
      </c>
      <c r="DQ384">
        <v>0</v>
      </c>
    </row>
    <row r="385" spans="1:121" hidden="1">
      <c r="A385" t="s">
        <v>584</v>
      </c>
      <c r="B385">
        <v>2028</v>
      </c>
      <c r="C385">
        <v>22192924</v>
      </c>
      <c r="D385">
        <v>17206.099999999999</v>
      </c>
      <c r="E385">
        <v>0</v>
      </c>
      <c r="F385">
        <v>1094329.1000000001</v>
      </c>
      <c r="G385">
        <v>23304458.800000001</v>
      </c>
      <c r="H385">
        <v>21394886.100000001</v>
      </c>
      <c r="I385">
        <v>-4021566.6</v>
      </c>
      <c r="J385" s="156">
        <v>37631588</v>
      </c>
      <c r="K385" s="168">
        <v>61841920</v>
      </c>
      <c r="L385">
        <v>3.5999999999999997E-2</v>
      </c>
      <c r="M385">
        <v>5.3999999999999999E-2</v>
      </c>
      <c r="N385">
        <v>0.14349999999999999</v>
      </c>
      <c r="O385">
        <v>56139.199999999997</v>
      </c>
      <c r="P385">
        <v>3904.5</v>
      </c>
      <c r="Q385">
        <v>0.59</v>
      </c>
      <c r="R385">
        <v>0.66</v>
      </c>
      <c r="S385">
        <v>424.4</v>
      </c>
      <c r="T385">
        <v>48.6</v>
      </c>
      <c r="U385">
        <v>7.07</v>
      </c>
      <c r="V385">
        <v>13.3</v>
      </c>
      <c r="W385">
        <v>933.1</v>
      </c>
      <c r="X385">
        <v>0.21</v>
      </c>
      <c r="Y385">
        <v>427.8</v>
      </c>
      <c r="Z385">
        <v>41.2</v>
      </c>
      <c r="AA385">
        <v>469</v>
      </c>
      <c r="AB385">
        <v>363.8</v>
      </c>
      <c r="AC385">
        <v>41.6</v>
      </c>
      <c r="AD385">
        <v>6.04</v>
      </c>
      <c r="AE385">
        <v>11.5</v>
      </c>
      <c r="AF385">
        <v>803.7</v>
      </c>
      <c r="AG385">
        <v>0.18</v>
      </c>
      <c r="AH385">
        <v>366.7</v>
      </c>
      <c r="AI385">
        <v>35.5</v>
      </c>
      <c r="AJ385">
        <v>402.2</v>
      </c>
      <c r="AK385">
        <v>176.4</v>
      </c>
      <c r="AL385">
        <v>11.5</v>
      </c>
      <c r="AM385">
        <v>1.59</v>
      </c>
      <c r="AN385">
        <v>13.5</v>
      </c>
      <c r="AO385">
        <v>664.9</v>
      </c>
      <c r="AP385">
        <v>0.08</v>
      </c>
      <c r="AQ385">
        <v>177.2</v>
      </c>
      <c r="AR385">
        <v>33.299999999999997</v>
      </c>
      <c r="AS385">
        <v>210.5</v>
      </c>
      <c r="AT385">
        <v>632.5</v>
      </c>
      <c r="AU385">
        <v>55.8</v>
      </c>
      <c r="AV385">
        <v>7.98</v>
      </c>
      <c r="AW385">
        <v>35.799999999999997</v>
      </c>
      <c r="AX385">
        <v>1903.5</v>
      </c>
      <c r="AY385">
        <v>0.32</v>
      </c>
      <c r="AZ385">
        <v>636.29999999999995</v>
      </c>
      <c r="BA385">
        <v>92.6</v>
      </c>
      <c r="BB385">
        <v>728.9</v>
      </c>
      <c r="BC385">
        <v>20052440.699999999</v>
      </c>
      <c r="BD385">
        <v>2297.6</v>
      </c>
      <c r="BE385">
        <v>334.1</v>
      </c>
      <c r="BF385">
        <v>628327.1</v>
      </c>
      <c r="BG385">
        <v>44087.6</v>
      </c>
      <c r="BH385">
        <v>9.9</v>
      </c>
      <c r="BI385">
        <v>20212116.5</v>
      </c>
      <c r="BJ385">
        <v>1944851.3</v>
      </c>
      <c r="BK385">
        <v>22156967.800000001</v>
      </c>
      <c r="BL385">
        <v>0</v>
      </c>
      <c r="BM385">
        <v>21.05</v>
      </c>
      <c r="BN385">
        <v>8.4700000000000006</v>
      </c>
      <c r="BO385">
        <v>0</v>
      </c>
      <c r="BP385">
        <v>29.52</v>
      </c>
      <c r="BQ385">
        <v>22.31</v>
      </c>
      <c r="BR385">
        <v>9.2100000000000009</v>
      </c>
      <c r="BS385">
        <v>0</v>
      </c>
      <c r="BT385">
        <v>31.52</v>
      </c>
      <c r="BU385">
        <v>47727076</v>
      </c>
      <c r="BV385">
        <v>27326026</v>
      </c>
      <c r="BW385">
        <v>14616.4</v>
      </c>
      <c r="BX385">
        <v>0</v>
      </c>
      <c r="BY385">
        <v>0</v>
      </c>
      <c r="BZ385">
        <v>0</v>
      </c>
      <c r="CA385">
        <v>19018680</v>
      </c>
      <c r="CB385">
        <v>0</v>
      </c>
      <c r="CC385">
        <v>0</v>
      </c>
      <c r="CD385">
        <v>41621.199999999997</v>
      </c>
      <c r="CE385">
        <v>339338.8</v>
      </c>
      <c r="CF385">
        <v>0</v>
      </c>
      <c r="CG385">
        <v>0</v>
      </c>
      <c r="CH385">
        <v>0</v>
      </c>
      <c r="CI385">
        <v>1028412.6</v>
      </c>
      <c r="CJ385">
        <v>0</v>
      </c>
      <c r="CK385">
        <v>0</v>
      </c>
      <c r="CL385">
        <v>0</v>
      </c>
      <c r="CM385">
        <v>0</v>
      </c>
      <c r="CN385">
        <v>200197.3</v>
      </c>
      <c r="CO385">
        <v>27084204</v>
      </c>
      <c r="CP385">
        <v>0</v>
      </c>
      <c r="CQ385">
        <v>12.3</v>
      </c>
      <c r="CR385">
        <v>0</v>
      </c>
      <c r="CS385">
        <v>0</v>
      </c>
      <c r="CT385">
        <v>5115.7</v>
      </c>
      <c r="CU385">
        <v>0</v>
      </c>
      <c r="CV385">
        <v>0</v>
      </c>
      <c r="CW385">
        <v>26.2</v>
      </c>
      <c r="CX385">
        <v>94</v>
      </c>
      <c r="CY385">
        <v>0</v>
      </c>
      <c r="CZ385">
        <v>0</v>
      </c>
      <c r="DA385">
        <v>0</v>
      </c>
      <c r="DB385">
        <v>307.10000000000002</v>
      </c>
      <c r="DC385">
        <v>0</v>
      </c>
      <c r="DD385">
        <v>0</v>
      </c>
      <c r="DE385">
        <v>0</v>
      </c>
      <c r="DF385">
        <v>0</v>
      </c>
      <c r="DG385">
        <v>92</v>
      </c>
      <c r="DH385">
        <v>0</v>
      </c>
      <c r="DI385">
        <v>6938.8</v>
      </c>
      <c r="DJ385">
        <v>49.2</v>
      </c>
      <c r="DK385">
        <v>0</v>
      </c>
      <c r="DL385">
        <v>0</v>
      </c>
      <c r="DM385">
        <v>0</v>
      </c>
      <c r="DN385">
        <v>0</v>
      </c>
      <c r="DO385">
        <v>0</v>
      </c>
      <c r="DP385">
        <v>0</v>
      </c>
      <c r="DQ385">
        <v>0</v>
      </c>
    </row>
    <row r="386" spans="1:121" hidden="1">
      <c r="A386" t="s">
        <v>584</v>
      </c>
      <c r="B386">
        <v>2030</v>
      </c>
      <c r="C386">
        <v>22950594</v>
      </c>
      <c r="D386">
        <v>117310.7</v>
      </c>
      <c r="E386">
        <v>0</v>
      </c>
      <c r="F386">
        <v>1367375</v>
      </c>
      <c r="G386">
        <v>24435280.699999999</v>
      </c>
      <c r="H386">
        <v>22125320.899999999</v>
      </c>
      <c r="I386">
        <v>-11415199</v>
      </c>
      <c r="J386" s="156">
        <v>47554244</v>
      </c>
      <c r="K386" s="168">
        <v>73668776</v>
      </c>
      <c r="L386">
        <v>3.5999999999999997E-2</v>
      </c>
      <c r="M386">
        <v>5.3999999999999999E-2</v>
      </c>
      <c r="N386">
        <v>0.14349999999999999</v>
      </c>
      <c r="O386">
        <v>61038.74</v>
      </c>
      <c r="P386">
        <v>4091.4</v>
      </c>
      <c r="Q386">
        <v>0.73</v>
      </c>
      <c r="R386">
        <v>0.78</v>
      </c>
      <c r="S386">
        <v>286.5</v>
      </c>
      <c r="T386">
        <v>32.9</v>
      </c>
      <c r="U386">
        <v>4.78</v>
      </c>
      <c r="V386">
        <v>8.9</v>
      </c>
      <c r="W386">
        <v>628.20000000000005</v>
      </c>
      <c r="X386">
        <v>0.14000000000000001</v>
      </c>
      <c r="Y386">
        <v>288.8</v>
      </c>
      <c r="Z386">
        <v>27.7</v>
      </c>
      <c r="AA386">
        <v>316.5</v>
      </c>
      <c r="AB386">
        <v>237.2</v>
      </c>
      <c r="AC386">
        <v>27.1</v>
      </c>
      <c r="AD386">
        <v>3.95</v>
      </c>
      <c r="AE386">
        <v>7.5</v>
      </c>
      <c r="AF386">
        <v>522.70000000000005</v>
      </c>
      <c r="AG386">
        <v>0.12</v>
      </c>
      <c r="AH386">
        <v>239.1</v>
      </c>
      <c r="AI386">
        <v>23.1</v>
      </c>
      <c r="AJ386">
        <v>262.2</v>
      </c>
      <c r="AK386">
        <v>141.9</v>
      </c>
      <c r="AL386">
        <v>7.3</v>
      </c>
      <c r="AM386">
        <v>0.99</v>
      </c>
      <c r="AN386">
        <v>12.6</v>
      </c>
      <c r="AO386">
        <v>594.70000000000005</v>
      </c>
      <c r="AP386">
        <v>7.0000000000000007E-2</v>
      </c>
      <c r="AQ386">
        <v>142.4</v>
      </c>
      <c r="AR386">
        <v>30.3</v>
      </c>
      <c r="AS386">
        <v>172.8</v>
      </c>
      <c r="AT386">
        <v>513.70000000000005</v>
      </c>
      <c r="AU386">
        <v>47.5</v>
      </c>
      <c r="AV386">
        <v>6.82</v>
      </c>
      <c r="AW386">
        <v>27.3</v>
      </c>
      <c r="AX386">
        <v>1481.5</v>
      </c>
      <c r="AY386">
        <v>0.27</v>
      </c>
      <c r="AZ386">
        <v>516.9</v>
      </c>
      <c r="BA386">
        <v>71.5</v>
      </c>
      <c r="BB386">
        <v>588.4</v>
      </c>
      <c r="BC386">
        <v>14362534.6</v>
      </c>
      <c r="BD386">
        <v>1648.4</v>
      </c>
      <c r="BE386">
        <v>239.7</v>
      </c>
      <c r="BF386">
        <v>447558.2</v>
      </c>
      <c r="BG386">
        <v>31491.1</v>
      </c>
      <c r="BH386">
        <v>7.1</v>
      </c>
      <c r="BI386">
        <v>14477098.9</v>
      </c>
      <c r="BJ386">
        <v>1387936.9</v>
      </c>
      <c r="BK386">
        <v>15865035.9</v>
      </c>
      <c r="BL386">
        <v>0</v>
      </c>
      <c r="BM386">
        <v>16.86</v>
      </c>
      <c r="BN386">
        <v>8.8699999999999992</v>
      </c>
      <c r="BO386">
        <v>0</v>
      </c>
      <c r="BP386">
        <v>25.73</v>
      </c>
      <c r="BQ386">
        <v>17.98</v>
      </c>
      <c r="BR386">
        <v>9.67</v>
      </c>
      <c r="BS386">
        <v>0</v>
      </c>
      <c r="BT386">
        <v>27.65</v>
      </c>
      <c r="BU386">
        <v>50792016</v>
      </c>
      <c r="BV386">
        <v>35850480</v>
      </c>
      <c r="BW386">
        <v>100345.5</v>
      </c>
      <c r="BX386">
        <v>0</v>
      </c>
      <c r="BY386">
        <v>0</v>
      </c>
      <c r="BZ386">
        <v>0</v>
      </c>
      <c r="CA386">
        <v>13662566</v>
      </c>
      <c r="CB386">
        <v>0</v>
      </c>
      <c r="CC386">
        <v>0</v>
      </c>
      <c r="CD386">
        <v>59887.9</v>
      </c>
      <c r="CE386">
        <v>161960.79999999999</v>
      </c>
      <c r="CF386">
        <v>0</v>
      </c>
      <c r="CG386">
        <v>0</v>
      </c>
      <c r="CH386">
        <v>0</v>
      </c>
      <c r="CI386">
        <v>1016661.9</v>
      </c>
      <c r="CJ386">
        <v>0</v>
      </c>
      <c r="CK386">
        <v>0</v>
      </c>
      <c r="CL386">
        <v>0</v>
      </c>
      <c r="CM386">
        <v>0</v>
      </c>
      <c r="CN386">
        <v>197404.3</v>
      </c>
      <c r="CO386">
        <v>35593188</v>
      </c>
      <c r="CP386">
        <v>0</v>
      </c>
      <c r="CQ386">
        <v>73.5</v>
      </c>
      <c r="CR386">
        <v>0</v>
      </c>
      <c r="CS386">
        <v>0</v>
      </c>
      <c r="CT386">
        <v>5115.7</v>
      </c>
      <c r="CU386">
        <v>0</v>
      </c>
      <c r="CV386">
        <v>0</v>
      </c>
      <c r="CW386">
        <v>38.1</v>
      </c>
      <c r="CX386">
        <v>94</v>
      </c>
      <c r="CY386">
        <v>0</v>
      </c>
      <c r="CZ386">
        <v>0</v>
      </c>
      <c r="DA386">
        <v>0</v>
      </c>
      <c r="DB386">
        <v>307.10000000000002</v>
      </c>
      <c r="DC386">
        <v>0</v>
      </c>
      <c r="DD386">
        <v>0</v>
      </c>
      <c r="DE386">
        <v>0</v>
      </c>
      <c r="DF386">
        <v>0</v>
      </c>
      <c r="DG386">
        <v>92</v>
      </c>
      <c r="DH386">
        <v>0</v>
      </c>
      <c r="DI386">
        <v>9007.2000000000007</v>
      </c>
      <c r="DJ386">
        <v>294.10000000000002</v>
      </c>
      <c r="DK386">
        <v>0</v>
      </c>
      <c r="DL386">
        <v>0</v>
      </c>
      <c r="DM386">
        <v>0</v>
      </c>
      <c r="DN386">
        <v>0</v>
      </c>
      <c r="DO386">
        <v>0</v>
      </c>
      <c r="DP386">
        <v>0</v>
      </c>
      <c r="DQ386">
        <v>0</v>
      </c>
    </row>
    <row r="387" spans="1:121" hidden="1">
      <c r="A387" t="s">
        <v>584</v>
      </c>
      <c r="B387">
        <v>2035</v>
      </c>
      <c r="C387">
        <v>25075690</v>
      </c>
      <c r="D387">
        <v>264338.5</v>
      </c>
      <c r="E387">
        <v>0</v>
      </c>
      <c r="F387">
        <v>1588943.4</v>
      </c>
      <c r="G387">
        <v>26928972.600000001</v>
      </c>
      <c r="H387">
        <v>24174029.300000001</v>
      </c>
      <c r="I387">
        <v>-31211666.199999999</v>
      </c>
      <c r="J387" s="156">
        <v>47599612</v>
      </c>
      <c r="K387" s="168">
        <v>91538330</v>
      </c>
      <c r="L387">
        <v>3.5900000000000001E-2</v>
      </c>
      <c r="M387">
        <v>5.3999999999999999E-2</v>
      </c>
      <c r="N387">
        <v>0.14349999999999999</v>
      </c>
      <c r="O387">
        <v>86891.73</v>
      </c>
      <c r="P387">
        <v>4625.3999999999996</v>
      </c>
      <c r="Q387">
        <v>0.83</v>
      </c>
      <c r="R387">
        <v>0.84</v>
      </c>
      <c r="S387">
        <v>176.6</v>
      </c>
      <c r="T387">
        <v>20.3</v>
      </c>
      <c r="U387">
        <v>2.95</v>
      </c>
      <c r="V387">
        <v>5.5</v>
      </c>
      <c r="W387">
        <v>386.3</v>
      </c>
      <c r="X387">
        <v>0.09</v>
      </c>
      <c r="Y387">
        <v>178</v>
      </c>
      <c r="Z387">
        <v>17</v>
      </c>
      <c r="AA387">
        <v>195</v>
      </c>
      <c r="AB387">
        <v>168.6</v>
      </c>
      <c r="AC387">
        <v>19.3</v>
      </c>
      <c r="AD387">
        <v>2.81</v>
      </c>
      <c r="AE387">
        <v>5.3</v>
      </c>
      <c r="AF387">
        <v>370</v>
      </c>
      <c r="AG387">
        <v>0.08</v>
      </c>
      <c r="AH387">
        <v>169.9</v>
      </c>
      <c r="AI387">
        <v>16.3</v>
      </c>
      <c r="AJ387">
        <v>186.2</v>
      </c>
      <c r="AK387">
        <v>159.1</v>
      </c>
      <c r="AL387">
        <v>6.2</v>
      </c>
      <c r="AM387">
        <v>0.8</v>
      </c>
      <c r="AN387">
        <v>16</v>
      </c>
      <c r="AO387">
        <v>729.9</v>
      </c>
      <c r="AP387">
        <v>7.0000000000000007E-2</v>
      </c>
      <c r="AQ387">
        <v>159.5</v>
      </c>
      <c r="AR387">
        <v>37.700000000000003</v>
      </c>
      <c r="AS387">
        <v>197.2</v>
      </c>
      <c r="AT387">
        <v>382</v>
      </c>
      <c r="AU387">
        <v>34.700000000000003</v>
      </c>
      <c r="AV387">
        <v>4.9800000000000004</v>
      </c>
      <c r="AW387">
        <v>20.9</v>
      </c>
      <c r="AX387">
        <v>1122</v>
      </c>
      <c r="AY387">
        <v>0.2</v>
      </c>
      <c r="AZ387">
        <v>384.4</v>
      </c>
      <c r="BA387">
        <v>54.3</v>
      </c>
      <c r="BB387">
        <v>438.8</v>
      </c>
      <c r="BC387">
        <v>12385396.699999999</v>
      </c>
      <c r="BD387">
        <v>1423.4</v>
      </c>
      <c r="BE387">
        <v>207</v>
      </c>
      <c r="BF387">
        <v>384192.1</v>
      </c>
      <c r="BG387">
        <v>27094.799999999999</v>
      </c>
      <c r="BH387">
        <v>6.1</v>
      </c>
      <c r="BI387">
        <v>12484329.5</v>
      </c>
      <c r="BJ387">
        <v>1193292.6000000001</v>
      </c>
      <c r="BK387">
        <v>13677622</v>
      </c>
      <c r="BL387">
        <v>0</v>
      </c>
      <c r="BM387">
        <v>12.25</v>
      </c>
      <c r="BN387">
        <v>12.87</v>
      </c>
      <c r="BO387">
        <v>0</v>
      </c>
      <c r="BP387">
        <v>25.12</v>
      </c>
      <c r="BQ387">
        <v>13.11</v>
      </c>
      <c r="BR387">
        <v>14.08</v>
      </c>
      <c r="BS387">
        <v>0</v>
      </c>
      <c r="BT387">
        <v>27.19</v>
      </c>
      <c r="BU387">
        <v>71221420</v>
      </c>
      <c r="BV387">
        <v>58140640</v>
      </c>
      <c r="BW387">
        <v>224438.1</v>
      </c>
      <c r="BX387">
        <v>0</v>
      </c>
      <c r="BY387">
        <v>0</v>
      </c>
      <c r="BZ387">
        <v>0</v>
      </c>
      <c r="CA387">
        <v>11834911</v>
      </c>
      <c r="CB387">
        <v>0</v>
      </c>
      <c r="CC387">
        <v>0</v>
      </c>
      <c r="CD387">
        <v>100199.4</v>
      </c>
      <c r="CE387">
        <v>84374.7</v>
      </c>
      <c r="CF387">
        <v>0</v>
      </c>
      <c r="CG387">
        <v>0</v>
      </c>
      <c r="CH387">
        <v>0</v>
      </c>
      <c r="CI387">
        <v>937057.9</v>
      </c>
      <c r="CJ387">
        <v>0</v>
      </c>
      <c r="CK387">
        <v>0</v>
      </c>
      <c r="CL387">
        <v>0</v>
      </c>
      <c r="CM387">
        <v>0</v>
      </c>
      <c r="CN387">
        <v>190379</v>
      </c>
      <c r="CO387">
        <v>57850060</v>
      </c>
      <c r="CP387">
        <v>0</v>
      </c>
      <c r="CQ387">
        <v>153.9</v>
      </c>
      <c r="CR387">
        <v>0</v>
      </c>
      <c r="CS387">
        <v>0</v>
      </c>
      <c r="CT387">
        <v>5115.7</v>
      </c>
      <c r="CU387">
        <v>0</v>
      </c>
      <c r="CV387">
        <v>0</v>
      </c>
      <c r="CW387">
        <v>65.5</v>
      </c>
      <c r="CX387">
        <v>94</v>
      </c>
      <c r="CY387">
        <v>0</v>
      </c>
      <c r="CZ387">
        <v>0</v>
      </c>
      <c r="DA387">
        <v>0</v>
      </c>
      <c r="DB387">
        <v>307.10000000000002</v>
      </c>
      <c r="DC387">
        <v>0</v>
      </c>
      <c r="DD387">
        <v>0</v>
      </c>
      <c r="DE387">
        <v>0</v>
      </c>
      <c r="DF387">
        <v>0</v>
      </c>
      <c r="DG387">
        <v>92</v>
      </c>
      <c r="DH387">
        <v>0</v>
      </c>
      <c r="DI387">
        <v>14831.5</v>
      </c>
      <c r="DJ387">
        <v>648.29999999999995</v>
      </c>
      <c r="DK387">
        <v>0</v>
      </c>
      <c r="DL387">
        <v>0</v>
      </c>
      <c r="DM387">
        <v>0</v>
      </c>
      <c r="DN387">
        <v>0</v>
      </c>
      <c r="DO387">
        <v>0</v>
      </c>
      <c r="DP387">
        <v>0</v>
      </c>
      <c r="DQ387">
        <v>0</v>
      </c>
    </row>
    <row r="388" spans="1:121" hidden="1">
      <c r="A388" t="s">
        <v>584</v>
      </c>
      <c r="B388">
        <v>2040</v>
      </c>
      <c r="C388">
        <v>27620006</v>
      </c>
      <c r="D388">
        <v>558608</v>
      </c>
      <c r="E388">
        <v>0</v>
      </c>
      <c r="F388">
        <v>1713088.1</v>
      </c>
      <c r="G388">
        <v>29891703.5</v>
      </c>
      <c r="H388">
        <v>26626883.699999999</v>
      </c>
      <c r="I388">
        <v>-40834584.399999999</v>
      </c>
      <c r="J388" s="156">
        <v>49897124</v>
      </c>
      <c r="K388" s="168">
        <v>100085930</v>
      </c>
      <c r="L388">
        <v>3.5900000000000001E-2</v>
      </c>
      <c r="M388">
        <v>5.3999999999999999E-2</v>
      </c>
      <c r="N388">
        <v>0.14349999999999999</v>
      </c>
      <c r="O388">
        <v>85567.87</v>
      </c>
      <c r="P388">
        <v>5290.1</v>
      </c>
      <c r="Q388">
        <v>0.9</v>
      </c>
      <c r="R388">
        <v>0.89</v>
      </c>
      <c r="S388">
        <v>109.8</v>
      </c>
      <c r="T388">
        <v>12.6</v>
      </c>
      <c r="U388">
        <v>1.84</v>
      </c>
      <c r="V388">
        <v>3.4</v>
      </c>
      <c r="W388">
        <v>240</v>
      </c>
      <c r="X388">
        <v>0.05</v>
      </c>
      <c r="Y388">
        <v>110.6</v>
      </c>
      <c r="Z388">
        <v>10.6</v>
      </c>
      <c r="AA388">
        <v>121.2</v>
      </c>
      <c r="AB388">
        <v>112.7</v>
      </c>
      <c r="AC388">
        <v>12.9</v>
      </c>
      <c r="AD388">
        <v>1.88</v>
      </c>
      <c r="AE388">
        <v>3.5</v>
      </c>
      <c r="AF388">
        <v>247.3</v>
      </c>
      <c r="AG388">
        <v>0.06</v>
      </c>
      <c r="AH388">
        <v>113.6</v>
      </c>
      <c r="AI388">
        <v>10.9</v>
      </c>
      <c r="AJ388">
        <v>124.5</v>
      </c>
      <c r="AK388">
        <v>190.4</v>
      </c>
      <c r="AL388">
        <v>7.5</v>
      </c>
      <c r="AM388">
        <v>0.96</v>
      </c>
      <c r="AN388">
        <v>19.100000000000001</v>
      </c>
      <c r="AO388">
        <v>873.2</v>
      </c>
      <c r="AP388">
        <v>0.09</v>
      </c>
      <c r="AQ388">
        <v>190.9</v>
      </c>
      <c r="AR388">
        <v>45.2</v>
      </c>
      <c r="AS388">
        <v>236</v>
      </c>
      <c r="AT388">
        <v>329.2</v>
      </c>
      <c r="AU388">
        <v>29.8</v>
      </c>
      <c r="AV388">
        <v>4.2699999999999996</v>
      </c>
      <c r="AW388">
        <v>18.100000000000001</v>
      </c>
      <c r="AX388">
        <v>969.3</v>
      </c>
      <c r="AY388">
        <v>0.17</v>
      </c>
      <c r="AZ388">
        <v>331.3</v>
      </c>
      <c r="BA388">
        <v>47</v>
      </c>
      <c r="BB388">
        <v>378.3</v>
      </c>
      <c r="BC388">
        <v>8660767.8000000007</v>
      </c>
      <c r="BD388">
        <v>995.6</v>
      </c>
      <c r="BE388">
        <v>144.80000000000001</v>
      </c>
      <c r="BF388">
        <v>268413.59999999998</v>
      </c>
      <c r="BG388">
        <v>18938.2</v>
      </c>
      <c r="BH388">
        <v>4.3</v>
      </c>
      <c r="BI388">
        <v>8729968</v>
      </c>
      <c r="BJ388">
        <v>833944.1</v>
      </c>
      <c r="BK388">
        <v>9563912.0999999996</v>
      </c>
      <c r="BL388">
        <v>0</v>
      </c>
      <c r="BM388">
        <v>10.19</v>
      </c>
      <c r="BN388">
        <v>12.96</v>
      </c>
      <c r="BO388">
        <v>0</v>
      </c>
      <c r="BP388">
        <v>23.15</v>
      </c>
      <c r="BQ388">
        <v>10.95</v>
      </c>
      <c r="BR388">
        <v>14.31</v>
      </c>
      <c r="BS388">
        <v>0</v>
      </c>
      <c r="BT388">
        <v>25.26</v>
      </c>
      <c r="BU388">
        <v>80485770</v>
      </c>
      <c r="BV388">
        <v>70726290</v>
      </c>
      <c r="BW388">
        <v>478202.4</v>
      </c>
      <c r="BX388">
        <v>0</v>
      </c>
      <c r="BY388">
        <v>0</v>
      </c>
      <c r="BZ388">
        <v>0</v>
      </c>
      <c r="CA388">
        <v>8368886.5</v>
      </c>
      <c r="CB388">
        <v>0</v>
      </c>
      <c r="CC388">
        <v>0</v>
      </c>
      <c r="CD388">
        <v>147816.29999999999</v>
      </c>
      <c r="CE388">
        <v>49386</v>
      </c>
      <c r="CF388">
        <v>0</v>
      </c>
      <c r="CG388">
        <v>0</v>
      </c>
      <c r="CH388">
        <v>0</v>
      </c>
      <c r="CI388">
        <v>863009.2</v>
      </c>
      <c r="CJ388">
        <v>0</v>
      </c>
      <c r="CK388">
        <v>0</v>
      </c>
      <c r="CL388">
        <v>0</v>
      </c>
      <c r="CM388">
        <v>0</v>
      </c>
      <c r="CN388">
        <v>181684.6</v>
      </c>
      <c r="CO388">
        <v>70396780</v>
      </c>
      <c r="CP388">
        <v>0</v>
      </c>
      <c r="CQ388">
        <v>481.8</v>
      </c>
      <c r="CR388">
        <v>0</v>
      </c>
      <c r="CS388">
        <v>0</v>
      </c>
      <c r="CT388">
        <v>4889.5</v>
      </c>
      <c r="CU388">
        <v>0</v>
      </c>
      <c r="CV388">
        <v>0</v>
      </c>
      <c r="CW388">
        <v>97.9</v>
      </c>
      <c r="CX388">
        <v>94</v>
      </c>
      <c r="CY388">
        <v>0</v>
      </c>
      <c r="CZ388">
        <v>0</v>
      </c>
      <c r="DA388">
        <v>0</v>
      </c>
      <c r="DB388">
        <v>307.10000000000002</v>
      </c>
      <c r="DC388">
        <v>0</v>
      </c>
      <c r="DD388">
        <v>0</v>
      </c>
      <c r="DE388">
        <v>0</v>
      </c>
      <c r="DF388">
        <v>0</v>
      </c>
      <c r="DG388">
        <v>92</v>
      </c>
      <c r="DH388">
        <v>0</v>
      </c>
      <c r="DI388">
        <v>18418</v>
      </c>
      <c r="DJ388">
        <v>1378.8</v>
      </c>
      <c r="DK388">
        <v>0</v>
      </c>
      <c r="DL388">
        <v>0</v>
      </c>
      <c r="DM388">
        <v>0</v>
      </c>
      <c r="DN388">
        <v>0</v>
      </c>
      <c r="DO388">
        <v>0</v>
      </c>
      <c r="DP388">
        <v>0</v>
      </c>
      <c r="DQ388">
        <v>0</v>
      </c>
    </row>
    <row r="389" spans="1:121" hidden="1">
      <c r="A389" t="s">
        <v>584</v>
      </c>
      <c r="B389">
        <v>2045</v>
      </c>
      <c r="C389">
        <v>30081820</v>
      </c>
      <c r="D389">
        <v>909584.6</v>
      </c>
      <c r="E389">
        <v>0</v>
      </c>
      <c r="F389">
        <v>1976943.4</v>
      </c>
      <c r="G389">
        <v>32968348.899999999</v>
      </c>
      <c r="H389">
        <v>29000188</v>
      </c>
      <c r="I389">
        <v>-64421804.899999999</v>
      </c>
      <c r="J389" s="156">
        <v>52669630</v>
      </c>
      <c r="K389" s="168">
        <v>123043600</v>
      </c>
      <c r="L389">
        <v>3.5900000000000001E-2</v>
      </c>
      <c r="M389">
        <v>5.3999999999999999E-2</v>
      </c>
      <c r="N389">
        <v>0.14349999999999999</v>
      </c>
      <c r="O389">
        <v>87740.42</v>
      </c>
      <c r="P389">
        <v>5856.5</v>
      </c>
      <c r="Q389">
        <v>0.95</v>
      </c>
      <c r="R389">
        <v>0.95</v>
      </c>
      <c r="S389">
        <v>50.1</v>
      </c>
      <c r="T389">
        <v>5.8</v>
      </c>
      <c r="U389">
        <v>0.84</v>
      </c>
      <c r="V389">
        <v>1.5</v>
      </c>
      <c r="W389">
        <v>109.5</v>
      </c>
      <c r="X389">
        <v>0.02</v>
      </c>
      <c r="Y389">
        <v>50.5</v>
      </c>
      <c r="Z389">
        <v>4.8</v>
      </c>
      <c r="AA389">
        <v>55.3</v>
      </c>
      <c r="AB389">
        <v>57.9</v>
      </c>
      <c r="AC389">
        <v>6.6</v>
      </c>
      <c r="AD389">
        <v>0.97</v>
      </c>
      <c r="AE389">
        <v>1.8</v>
      </c>
      <c r="AF389">
        <v>126.9</v>
      </c>
      <c r="AG389">
        <v>0.03</v>
      </c>
      <c r="AH389">
        <v>58.4</v>
      </c>
      <c r="AI389">
        <v>5.6</v>
      </c>
      <c r="AJ389">
        <v>64</v>
      </c>
      <c r="AK389">
        <v>189.4</v>
      </c>
      <c r="AL389">
        <v>8.1</v>
      </c>
      <c r="AM389">
        <v>1.05</v>
      </c>
      <c r="AN389">
        <v>18.5</v>
      </c>
      <c r="AO389">
        <v>848.4</v>
      </c>
      <c r="AP389">
        <v>0.09</v>
      </c>
      <c r="AQ389">
        <v>189.9</v>
      </c>
      <c r="AR389">
        <v>43.8</v>
      </c>
      <c r="AS389">
        <v>233.7</v>
      </c>
      <c r="AT389">
        <v>233.5</v>
      </c>
      <c r="AU389">
        <v>21.1</v>
      </c>
      <c r="AV389">
        <v>3.03</v>
      </c>
      <c r="AW389">
        <v>12.9</v>
      </c>
      <c r="AX389">
        <v>686.9</v>
      </c>
      <c r="AY389">
        <v>0.12</v>
      </c>
      <c r="AZ389">
        <v>235</v>
      </c>
      <c r="BA389">
        <v>33.5</v>
      </c>
      <c r="BB389">
        <v>268.39999999999998</v>
      </c>
      <c r="BC389">
        <v>5084790.7</v>
      </c>
      <c r="BD389">
        <v>585</v>
      </c>
      <c r="BE389">
        <v>85.1</v>
      </c>
      <c r="BF389">
        <v>157201</v>
      </c>
      <c r="BG389">
        <v>11105.2</v>
      </c>
      <c r="BH389">
        <v>2.5</v>
      </c>
      <c r="BI389">
        <v>5125449.2</v>
      </c>
      <c r="BJ389">
        <v>488825.59999999998</v>
      </c>
      <c r="BK389">
        <v>5614274.7999999998</v>
      </c>
      <c r="BL389">
        <v>0</v>
      </c>
      <c r="BM389">
        <v>7.2</v>
      </c>
      <c r="BN389">
        <v>13.13</v>
      </c>
      <c r="BO389">
        <v>0</v>
      </c>
      <c r="BP389">
        <v>20.329999999999998</v>
      </c>
      <c r="BQ389">
        <v>7.76</v>
      </c>
      <c r="BR389">
        <v>14.67</v>
      </c>
      <c r="BS389">
        <v>0</v>
      </c>
      <c r="BT389">
        <v>22.42</v>
      </c>
      <c r="BU389">
        <v>103967770</v>
      </c>
      <c r="BV389">
        <v>97390150</v>
      </c>
      <c r="BW389">
        <v>778059.8</v>
      </c>
      <c r="BX389">
        <v>0</v>
      </c>
      <c r="BY389">
        <v>0</v>
      </c>
      <c r="BZ389">
        <v>0</v>
      </c>
      <c r="CA389">
        <v>4978815</v>
      </c>
      <c r="CB389">
        <v>0</v>
      </c>
      <c r="CC389">
        <v>0</v>
      </c>
      <c r="CD389">
        <v>206666.1</v>
      </c>
      <c r="CE389">
        <v>17038.400000000001</v>
      </c>
      <c r="CF389">
        <v>0</v>
      </c>
      <c r="CG389">
        <v>0</v>
      </c>
      <c r="CH389">
        <v>0</v>
      </c>
      <c r="CI389">
        <v>803701.9</v>
      </c>
      <c r="CJ389">
        <v>0</v>
      </c>
      <c r="CK389">
        <v>0</v>
      </c>
      <c r="CL389">
        <v>0</v>
      </c>
      <c r="CM389">
        <v>0</v>
      </c>
      <c r="CN389">
        <v>175307.6</v>
      </c>
      <c r="CO389">
        <v>97008184</v>
      </c>
      <c r="CP389">
        <v>0</v>
      </c>
      <c r="CQ389">
        <v>835.9</v>
      </c>
      <c r="CR389">
        <v>0</v>
      </c>
      <c r="CS389">
        <v>0</v>
      </c>
      <c r="CT389">
        <v>4688.5</v>
      </c>
      <c r="CU389">
        <v>0</v>
      </c>
      <c r="CV389">
        <v>0</v>
      </c>
      <c r="CW389">
        <v>140.1</v>
      </c>
      <c r="CX389">
        <v>94</v>
      </c>
      <c r="CY389">
        <v>0</v>
      </c>
      <c r="CZ389">
        <v>0</v>
      </c>
      <c r="DA389">
        <v>0</v>
      </c>
      <c r="DB389">
        <v>307.10000000000002</v>
      </c>
      <c r="DC389">
        <v>0</v>
      </c>
      <c r="DD389">
        <v>0</v>
      </c>
      <c r="DE389">
        <v>0</v>
      </c>
      <c r="DF389">
        <v>0</v>
      </c>
      <c r="DG389">
        <v>92</v>
      </c>
      <c r="DH389">
        <v>0</v>
      </c>
      <c r="DI389">
        <v>32770.9</v>
      </c>
      <c r="DJ389">
        <v>2556.4</v>
      </c>
      <c r="DK389">
        <v>0</v>
      </c>
      <c r="DL389">
        <v>0</v>
      </c>
      <c r="DM389">
        <v>0</v>
      </c>
      <c r="DN389">
        <v>0</v>
      </c>
      <c r="DO389">
        <v>0</v>
      </c>
      <c r="DP389">
        <v>0</v>
      </c>
      <c r="DQ389">
        <v>0</v>
      </c>
    </row>
    <row r="390" spans="1:121" hidden="1">
      <c r="A390" t="s">
        <v>584</v>
      </c>
      <c r="B390">
        <v>2050</v>
      </c>
      <c r="C390">
        <v>32508412</v>
      </c>
      <c r="D390">
        <v>918118.5</v>
      </c>
      <c r="E390">
        <v>0</v>
      </c>
      <c r="F390">
        <v>2021201.1</v>
      </c>
      <c r="G390">
        <v>35447733.399999999</v>
      </c>
      <c r="H390">
        <v>31339520.800000001</v>
      </c>
      <c r="I390">
        <v>-68145207.5</v>
      </c>
      <c r="J390" s="156">
        <v>54180890</v>
      </c>
      <c r="K390" s="168">
        <v>127417540</v>
      </c>
      <c r="L390">
        <v>3.5900000000000001E-2</v>
      </c>
      <c r="M390">
        <v>5.3999999999999999E-2</v>
      </c>
      <c r="N390">
        <v>0.14349999999999999</v>
      </c>
      <c r="O390">
        <v>89351.97</v>
      </c>
      <c r="P390">
        <v>6372.5</v>
      </c>
      <c r="Q390">
        <v>0.96</v>
      </c>
      <c r="R390">
        <v>0.95</v>
      </c>
      <c r="S390">
        <v>38.4</v>
      </c>
      <c r="T390">
        <v>4.4000000000000004</v>
      </c>
      <c r="U390">
        <v>0.64</v>
      </c>
      <c r="V390">
        <v>1.2</v>
      </c>
      <c r="W390">
        <v>84.1</v>
      </c>
      <c r="X390">
        <v>0.02</v>
      </c>
      <c r="Y390">
        <v>38.700000000000003</v>
      </c>
      <c r="Z390">
        <v>3.7</v>
      </c>
      <c r="AA390">
        <v>42.4</v>
      </c>
      <c r="AB390">
        <v>48.9</v>
      </c>
      <c r="AC390">
        <v>5.6</v>
      </c>
      <c r="AD390">
        <v>0.81</v>
      </c>
      <c r="AE390">
        <v>1.5</v>
      </c>
      <c r="AF390">
        <v>108</v>
      </c>
      <c r="AG390">
        <v>0.02</v>
      </c>
      <c r="AH390">
        <v>49.3</v>
      </c>
      <c r="AI390">
        <v>4.8</v>
      </c>
      <c r="AJ390">
        <v>54</v>
      </c>
      <c r="AK390">
        <v>203.2</v>
      </c>
      <c r="AL390">
        <v>9.4</v>
      </c>
      <c r="AM390">
        <v>1.24</v>
      </c>
      <c r="AN390">
        <v>19.2</v>
      </c>
      <c r="AO390">
        <v>886.7</v>
      </c>
      <c r="AP390">
        <v>0.1</v>
      </c>
      <c r="AQ390">
        <v>203.8</v>
      </c>
      <c r="AR390">
        <v>45.6</v>
      </c>
      <c r="AS390">
        <v>249.4</v>
      </c>
      <c r="AT390">
        <v>225.3</v>
      </c>
      <c r="AU390">
        <v>18.100000000000001</v>
      </c>
      <c r="AV390">
        <v>2.57</v>
      </c>
      <c r="AW390">
        <v>14.5</v>
      </c>
      <c r="AX390">
        <v>736.8</v>
      </c>
      <c r="AY390">
        <v>0.12</v>
      </c>
      <c r="AZ390">
        <v>226.5</v>
      </c>
      <c r="BA390">
        <v>36.4</v>
      </c>
      <c r="BB390">
        <v>263</v>
      </c>
      <c r="BC390">
        <v>4107030.3</v>
      </c>
      <c r="BD390">
        <v>471.5</v>
      </c>
      <c r="BE390">
        <v>68.599999999999994</v>
      </c>
      <c r="BF390">
        <v>127827.5</v>
      </c>
      <c r="BG390">
        <v>8999.7000000000007</v>
      </c>
      <c r="BH390">
        <v>2</v>
      </c>
      <c r="BI390">
        <v>4139802.7</v>
      </c>
      <c r="BJ390">
        <v>396572.9</v>
      </c>
      <c r="BK390">
        <v>4536375.7</v>
      </c>
      <c r="BL390">
        <v>0</v>
      </c>
      <c r="BM390">
        <v>7.94</v>
      </c>
      <c r="BN390">
        <v>13.56</v>
      </c>
      <c r="BO390">
        <v>0</v>
      </c>
      <c r="BP390">
        <v>21.5</v>
      </c>
      <c r="BQ390">
        <v>8.5500000000000007</v>
      </c>
      <c r="BR390">
        <v>15.15</v>
      </c>
      <c r="BS390">
        <v>0</v>
      </c>
      <c r="BT390">
        <v>23.7</v>
      </c>
      <c r="BU390">
        <v>109294616</v>
      </c>
      <c r="BV390">
        <v>103592940</v>
      </c>
      <c r="BW390">
        <v>773885</v>
      </c>
      <c r="BX390">
        <v>0</v>
      </c>
      <c r="BY390">
        <v>0</v>
      </c>
      <c r="BZ390">
        <v>0</v>
      </c>
      <c r="CA390">
        <v>4067084.5</v>
      </c>
      <c r="CB390">
        <v>0</v>
      </c>
      <c r="CC390">
        <v>0</v>
      </c>
      <c r="CD390">
        <v>270323.8</v>
      </c>
      <c r="CE390">
        <v>39461.699999999997</v>
      </c>
      <c r="CF390">
        <v>0</v>
      </c>
      <c r="CG390">
        <v>1072.3</v>
      </c>
      <c r="CH390">
        <v>0</v>
      </c>
      <c r="CI390">
        <v>820169.4</v>
      </c>
      <c r="CJ390">
        <v>0</v>
      </c>
      <c r="CK390">
        <v>0</v>
      </c>
      <c r="CL390">
        <v>0</v>
      </c>
      <c r="CM390">
        <v>0</v>
      </c>
      <c r="CN390">
        <v>178270.7</v>
      </c>
      <c r="CO390">
        <v>103144344</v>
      </c>
      <c r="CP390">
        <v>0</v>
      </c>
      <c r="CQ390">
        <v>804.8</v>
      </c>
      <c r="CR390">
        <v>0</v>
      </c>
      <c r="CS390">
        <v>0</v>
      </c>
      <c r="CT390">
        <v>3144.6</v>
      </c>
      <c r="CU390">
        <v>0</v>
      </c>
      <c r="CV390">
        <v>0</v>
      </c>
      <c r="CW390">
        <v>193.1</v>
      </c>
      <c r="CX390">
        <v>94</v>
      </c>
      <c r="CY390">
        <v>0</v>
      </c>
      <c r="CZ390">
        <v>94.8</v>
      </c>
      <c r="DA390">
        <v>0</v>
      </c>
      <c r="DB390">
        <v>307.10000000000002</v>
      </c>
      <c r="DC390">
        <v>0</v>
      </c>
      <c r="DD390">
        <v>0</v>
      </c>
      <c r="DE390">
        <v>0</v>
      </c>
      <c r="DF390">
        <v>0</v>
      </c>
      <c r="DG390">
        <v>65.7</v>
      </c>
      <c r="DH390">
        <v>0</v>
      </c>
      <c r="DI390">
        <v>33654.5</v>
      </c>
      <c r="DJ390">
        <v>2396.6999999999998</v>
      </c>
      <c r="DK390">
        <v>0</v>
      </c>
      <c r="DL390">
        <v>0</v>
      </c>
      <c r="DM390">
        <v>0</v>
      </c>
      <c r="DN390">
        <v>0</v>
      </c>
      <c r="DO390">
        <v>0</v>
      </c>
      <c r="DP390">
        <v>0</v>
      </c>
      <c r="DQ390">
        <v>0</v>
      </c>
    </row>
  </sheetData>
  <autoFilter ref="A6:DQ390" xr:uid="{1BB02CC8-BDB4-46BF-9512-53105684462D}">
    <filterColumn colId="0">
      <filters>
        <filter val="VT"/>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CE84-83E0-468E-B8E1-8801D04A3C05}">
  <dimension ref="A1:P86"/>
  <sheetViews>
    <sheetView topLeftCell="F13" workbookViewId="0">
      <selection activeCell="R34" sqref="R34"/>
    </sheetView>
  </sheetViews>
  <sheetFormatPr defaultRowHeight="14.75"/>
  <cols>
    <col min="3" max="5" width="13.40625" customWidth="1"/>
    <col min="6" max="7" width="13.40625" style="174" customWidth="1"/>
    <col min="8" max="9" width="13.40625" customWidth="1"/>
    <col min="10" max="10" width="12.1328125" bestFit="1" customWidth="1"/>
    <col min="11" max="13" width="13.40625" customWidth="1"/>
    <col min="14" max="15" width="13.40625" style="163" customWidth="1"/>
    <col min="17" max="17" width="9.7265625" bestFit="1" customWidth="1"/>
  </cols>
  <sheetData>
    <row r="1" spans="1:16">
      <c r="F1" s="175" t="s">
        <v>439</v>
      </c>
      <c r="G1" s="174" t="s">
        <v>429</v>
      </c>
      <c r="M1" s="163" t="s">
        <v>441</v>
      </c>
    </row>
    <row r="2" spans="1:16">
      <c r="F2" s="174" t="s">
        <v>438</v>
      </c>
      <c r="G2" s="174" t="s">
        <v>426</v>
      </c>
      <c r="M2" s="163" t="s">
        <v>430</v>
      </c>
    </row>
    <row r="3" spans="1:16">
      <c r="C3" s="1" t="s">
        <v>1052</v>
      </c>
      <c r="D3" s="1" t="s">
        <v>1052</v>
      </c>
      <c r="E3" s="1" t="s">
        <v>1052</v>
      </c>
      <c r="F3" s="183" t="s">
        <v>1053</v>
      </c>
      <c r="G3" s="183" t="s">
        <v>1053</v>
      </c>
      <c r="H3" s="1" t="s">
        <v>1053</v>
      </c>
      <c r="I3" s="1"/>
      <c r="J3" s="1"/>
      <c r="K3" s="1" t="s">
        <v>1056</v>
      </c>
      <c r="L3" s="1"/>
      <c r="M3" s="1"/>
      <c r="N3" s="186" t="s">
        <v>1059</v>
      </c>
    </row>
    <row r="4" spans="1:16">
      <c r="B4" s="1">
        <v>2024</v>
      </c>
      <c r="C4" s="181" t="s">
        <v>847</v>
      </c>
      <c r="D4" s="181" t="s">
        <v>848</v>
      </c>
      <c r="E4" s="181" t="s">
        <v>1054</v>
      </c>
      <c r="F4" s="184" t="s">
        <v>1048</v>
      </c>
      <c r="G4" s="184" t="s">
        <v>1049</v>
      </c>
      <c r="H4" s="182" t="s">
        <v>1054</v>
      </c>
      <c r="I4" s="171" t="s">
        <v>1055</v>
      </c>
      <c r="J4" s="190" t="s">
        <v>1060</v>
      </c>
      <c r="K4" s="171" t="s">
        <v>1050</v>
      </c>
      <c r="L4" s="171" t="s">
        <v>1051</v>
      </c>
      <c r="M4" s="192" t="s">
        <v>1061</v>
      </c>
      <c r="N4" s="189" t="s">
        <v>1057</v>
      </c>
      <c r="O4" s="189" t="s">
        <v>1058</v>
      </c>
    </row>
    <row r="5" spans="1:16">
      <c r="A5" t="str">
        <f>INDEX(About!K:K,MATCH(B5,About!L:L,0))</f>
        <v>Alabama</v>
      </c>
      <c r="B5" s="85" t="s">
        <v>535</v>
      </c>
      <c r="C5" s="174">
        <f>SUM(SUMIFS(Cambium22_MidCase_annual_state!J:J,Cambium22_MidCase_annual_state!$A:$A,$B5,Cambium22_MidCase_annual_state!$B:$B,$B$4),SUMIFS(Cambium22_MidCase_annual_state!BZ:BZ,Cambium22_MidCase_annual_state!$A:$A,$B5,Cambium22_MidCase_annual_state!$B:$B,$B$4))</f>
        <v>7001347</v>
      </c>
      <c r="D5" s="174">
        <f>SUMIFS(Cambium22_MidCase_annual_state!K:K,Cambium22_MidCase_annual_state!$A:$A,$B5,Cambium22_MidCase_annual_state!$B:$B,$B$4)</f>
        <v>57492184</v>
      </c>
      <c r="E5" s="174" t="str">
        <f>IF(D5&gt;C5,"EXPORTER","IMPORTER")</f>
        <v>EXPORTER</v>
      </c>
      <c r="F5" s="174">
        <f>SUM(SUMIFS('EIA_State Elec Profiles'!$C:$C,'EIA_State Elec Profiles'!$A:$A,$A5,'EIA_State Elec Profiles'!$B:$B,F$1),SUMIFS('EIA_State Elec Profiles'!$C:$C,'EIA_State Elec Profiles'!$A:$A,$A5,'EIA_State Elec Profiles'!$B:$B,F$2))</f>
        <v>0</v>
      </c>
      <c r="G5" s="174">
        <f>SUM(SUMIFS('EIA_State Elec Profiles'!$C:$C,'EIA_State Elec Profiles'!$A:$A,$A5,'EIA_State Elec Profiles'!$B:$B,G$1),SUMIFS('EIA_State Elec Profiles'!$C:$C,'EIA_State Elec Profiles'!$A:$A,$A5,'EIA_State Elec Profiles'!$B:$B,G$2))</f>
        <v>47230739</v>
      </c>
      <c r="H5" s="174" t="str">
        <f>IF(G5&gt;F5,"EXPORTER","IMPORTER")</f>
        <v>EXPORTER</v>
      </c>
      <c r="I5" s="174" t="b">
        <f t="shared" ref="I5:I36" si="0">H5=E5</f>
        <v>1</v>
      </c>
      <c r="J5" s="191" t="b">
        <v>1</v>
      </c>
      <c r="K5" s="174">
        <f>IF(AND(I5=TRUE,H5="EXPORTER"),C5,IF(AND(I5=TRUE,H5="IMPORTER"),D5+F5,IF(I5=FALSE,F5,0)))</f>
        <v>7001347</v>
      </c>
      <c r="L5" s="174">
        <f>IF(AND(I5=TRUE,H5="IMPORTER"),D5,IF(AND(I5=TRUE,H5="EXPORTER"),C5+G5,IF(I5=FALSE,G5,0)))</f>
        <v>54232086</v>
      </c>
      <c r="M5" s="174">
        <v>0</v>
      </c>
      <c r="N5" s="187">
        <f>IF(J5=TRUE,F5,K5)+M5</f>
        <v>0</v>
      </c>
      <c r="O5" s="187">
        <f>IF(J5=TRUE,G5,L5)</f>
        <v>47230739</v>
      </c>
      <c r="P5" s="160"/>
    </row>
    <row r="6" spans="1:16">
      <c r="A6" t="str">
        <f>INDEX(About!K:K,MATCH(B6,About!L:L,0))</f>
        <v>Alaska</v>
      </c>
      <c r="B6" s="85" t="s">
        <v>536</v>
      </c>
      <c r="C6" s="174">
        <f>SUM(SUMIFS(Cambium22_MidCase_annual_state!J:J,Cambium22_MidCase_annual_state!$A:$A,$B6,Cambium22_MidCase_annual_state!$B:$B,$B$4),SUMIFS(Cambium22_MidCase_annual_state!BZ:BZ,Cambium22_MidCase_annual_state!$A:$A,$B6,Cambium22_MidCase_annual_state!$B:$B,$B$4))</f>
        <v>0</v>
      </c>
      <c r="D6" s="174">
        <f>SUMIFS(Cambium22_MidCase_annual_state!K:K,Cambium22_MidCase_annual_state!$A:$A,$B6,Cambium22_MidCase_annual_state!$B:$B,$B$4)</f>
        <v>0</v>
      </c>
      <c r="E6" s="174" t="str">
        <f t="shared" ref="E6:E54" si="1">IF(D6&gt;C6,"EXPORTER","IMPORTER")</f>
        <v>IMPORTER</v>
      </c>
      <c r="F6" s="174">
        <f>SUM(SUMIFS('EIA_State Elec Profiles'!$C:$C,'EIA_State Elec Profiles'!$A:$A,$A6,'EIA_State Elec Profiles'!$B:$B,F$1),SUMIFS('EIA_State Elec Profiles'!$C:$C,'EIA_State Elec Profiles'!$A:$A,$A6,'EIA_State Elec Profiles'!$B:$B,F$2))</f>
        <v>0</v>
      </c>
      <c r="G6" s="174">
        <f>SUM(SUMIFS('EIA_State Elec Profiles'!$C:$C,'EIA_State Elec Profiles'!$A:$A,$A6,'EIA_State Elec Profiles'!$B:$B,G$1),SUMIFS('EIA_State Elec Profiles'!$C:$C,'EIA_State Elec Profiles'!$A:$A,$A6,'EIA_State Elec Profiles'!$B:$B,G$2))</f>
        <v>0</v>
      </c>
      <c r="H6" s="174" t="str">
        <f t="shared" ref="H6:H54" si="2">IF(G6&gt;F6,"EXPORTER","IMPORTER")</f>
        <v>IMPORTER</v>
      </c>
      <c r="I6" s="174" t="b">
        <f t="shared" si="0"/>
        <v>1</v>
      </c>
      <c r="J6" s="191" t="b">
        <v>1</v>
      </c>
      <c r="K6" s="174">
        <f t="shared" ref="K6:K54" si="3">IF(AND(I6=TRUE,H6="EXPORTER"),C6,IF(AND(I6=TRUE,H6="IMPORTER"),D6+F6,IF(I6=FALSE,F6,0)))</f>
        <v>0</v>
      </c>
      <c r="L6" s="174">
        <f t="shared" ref="L6:L54" si="4">IF(AND(I6=TRUE,H6="IMPORTER"),D6,IF(AND(I6=TRUE,H6="EXPORTER"),C6+G6,IF(I6=FALSE,G6,0)))</f>
        <v>0</v>
      </c>
      <c r="M6" s="174">
        <v>0</v>
      </c>
      <c r="N6" s="187">
        <f>IF(J6=TRUE,F6,K6)+M6</f>
        <v>0</v>
      </c>
      <c r="O6" s="187">
        <f t="shared" ref="O6:O54" si="5">IF(J6=TRUE,G6,L6)</f>
        <v>0</v>
      </c>
      <c r="P6" s="160"/>
    </row>
    <row r="7" spans="1:16">
      <c r="A7" t="str">
        <f>INDEX(About!K:K,MATCH(B7,About!L:L,0))</f>
        <v>Arizona</v>
      </c>
      <c r="B7" s="85" t="s">
        <v>537</v>
      </c>
      <c r="C7" s="174">
        <f>SUM(SUMIFS(Cambium22_MidCase_annual_state!J:J,Cambium22_MidCase_annual_state!$A:$A,$B7,Cambium22_MidCase_annual_state!$B:$B,$B$4),SUMIFS(Cambium22_MidCase_annual_state!BZ:BZ,Cambium22_MidCase_annual_state!$A:$A,$B7,Cambium22_MidCase_annual_state!$B:$B,$B$4))</f>
        <v>31149532</v>
      </c>
      <c r="D7" s="174">
        <f>SUMIFS(Cambium22_MidCase_annual_state!K:K,Cambium22_MidCase_annual_state!$A:$A,$B7,Cambium22_MidCase_annual_state!$B:$B,$B$4)</f>
        <v>72940160</v>
      </c>
      <c r="E7" s="174" t="str">
        <f t="shared" si="1"/>
        <v>EXPORTER</v>
      </c>
      <c r="F7" s="174">
        <f>SUM(SUMIFS('EIA_State Elec Profiles'!$C:$C,'EIA_State Elec Profiles'!$A:$A,$A7,'EIA_State Elec Profiles'!$B:$B,F$1),SUMIFS('EIA_State Elec Profiles'!$C:$C,'EIA_State Elec Profiles'!$A:$A,$A7,'EIA_State Elec Profiles'!$B:$B,F$2))</f>
        <v>0</v>
      </c>
      <c r="G7" s="174">
        <f>SUM(SUMIFS('EIA_State Elec Profiles'!$C:$C,'EIA_State Elec Profiles'!$A:$A,$A7,'EIA_State Elec Profiles'!$B:$B,G$1),SUMIFS('EIA_State Elec Profiles'!$C:$C,'EIA_State Elec Profiles'!$A:$A,$A7,'EIA_State Elec Profiles'!$B:$B,G$2))</f>
        <v>22825079</v>
      </c>
      <c r="H7" s="174" t="str">
        <f t="shared" si="2"/>
        <v>EXPORTER</v>
      </c>
      <c r="I7" s="174" t="b">
        <f t="shared" si="0"/>
        <v>1</v>
      </c>
      <c r="J7" s="191" t="b">
        <v>1</v>
      </c>
      <c r="K7" s="174">
        <f t="shared" si="3"/>
        <v>31149532</v>
      </c>
      <c r="L7" s="174">
        <f t="shared" si="4"/>
        <v>53974611</v>
      </c>
      <c r="M7" s="174">
        <v>0</v>
      </c>
      <c r="N7" s="187">
        <f t="shared" ref="N7:N54" si="6">IF(J7=TRUE,F7,K7)+M7</f>
        <v>0</v>
      </c>
      <c r="O7" s="187">
        <f t="shared" si="5"/>
        <v>22825079</v>
      </c>
      <c r="P7" s="160"/>
    </row>
    <row r="8" spans="1:16">
      <c r="A8" t="str">
        <f>INDEX(About!K:K,MATCH(B8,About!L:L,0))</f>
        <v>Arkansas</v>
      </c>
      <c r="B8" s="85" t="s">
        <v>538</v>
      </c>
      <c r="C8" s="174">
        <f>SUM(SUMIFS(Cambium22_MidCase_annual_state!J:J,Cambium22_MidCase_annual_state!$A:$A,$B8,Cambium22_MidCase_annual_state!$B:$B,$B$4),SUMIFS(Cambium22_MidCase_annual_state!BZ:BZ,Cambium22_MidCase_annual_state!$A:$A,$B8,Cambium22_MidCase_annual_state!$B:$B,$B$4))</f>
        <v>48007376</v>
      </c>
      <c r="D8" s="174">
        <f>SUMIFS(Cambium22_MidCase_annual_state!K:K,Cambium22_MidCase_annual_state!$A:$A,$B8,Cambium22_MidCase_annual_state!$B:$B,$B$4)</f>
        <v>44824250</v>
      </c>
      <c r="E8" s="174" t="str">
        <f t="shared" si="1"/>
        <v>IMPORTER</v>
      </c>
      <c r="F8" s="174">
        <f>SUM(SUMIFS('EIA_State Elec Profiles'!$C:$C,'EIA_State Elec Profiles'!$A:$A,$A8,'EIA_State Elec Profiles'!$B:$B,F$1),SUMIFS('EIA_State Elec Profiles'!$C:$C,'EIA_State Elec Profiles'!$A:$A,$A8,'EIA_State Elec Profiles'!$B:$B,F$2))</f>
        <v>0</v>
      </c>
      <c r="G8" s="174">
        <f>SUM(SUMIFS('EIA_State Elec Profiles'!$C:$C,'EIA_State Elec Profiles'!$A:$A,$A8,'EIA_State Elec Profiles'!$B:$B,G$1),SUMIFS('EIA_State Elec Profiles'!$C:$C,'EIA_State Elec Profiles'!$A:$A,$A8,'EIA_State Elec Profiles'!$B:$B,G$2))</f>
        <v>8613908</v>
      </c>
      <c r="H8" s="174" t="str">
        <f t="shared" si="2"/>
        <v>EXPORTER</v>
      </c>
      <c r="I8" s="174" t="b">
        <f t="shared" si="0"/>
        <v>0</v>
      </c>
      <c r="J8" s="191" t="b">
        <v>1</v>
      </c>
      <c r="K8" s="174">
        <f t="shared" si="3"/>
        <v>0</v>
      </c>
      <c r="L8" s="174">
        <f t="shared" si="4"/>
        <v>8613908</v>
      </c>
      <c r="M8" s="174">
        <v>0</v>
      </c>
      <c r="N8" s="187">
        <f t="shared" si="6"/>
        <v>0</v>
      </c>
      <c r="O8" s="187">
        <f t="shared" si="5"/>
        <v>8613908</v>
      </c>
      <c r="P8" s="160"/>
    </row>
    <row r="9" spans="1:16">
      <c r="A9" t="str">
        <f>INDEX(About!K:K,MATCH(B9,About!L:L,0))</f>
        <v>California</v>
      </c>
      <c r="B9" s="85" t="s">
        <v>539</v>
      </c>
      <c r="C9" s="174">
        <f>SUM(SUMIFS(Cambium22_MidCase_annual_state!J:J,Cambium22_MidCase_annual_state!$A:$A,$B9,Cambium22_MidCase_annual_state!$B:$B,$B$4),SUMIFS(Cambium22_MidCase_annual_state!BZ:BZ,Cambium22_MidCase_annual_state!$A:$A,$B9,Cambium22_MidCase_annual_state!$B:$B,$B$4))</f>
        <v>109195120</v>
      </c>
      <c r="D9" s="174">
        <f>SUMIFS(Cambium22_MidCase_annual_state!K:K,Cambium22_MidCase_annual_state!$A:$A,$B9,Cambium22_MidCase_annual_state!$B:$B,$B$4)</f>
        <v>45540468</v>
      </c>
      <c r="E9" s="174" t="str">
        <f t="shared" si="1"/>
        <v>IMPORTER</v>
      </c>
      <c r="F9" s="174">
        <f>SUM(SUMIFS('EIA_State Elec Profiles'!$C:$C,'EIA_State Elec Profiles'!$A:$A,$A9,'EIA_State Elec Profiles'!$B:$B,F$1),SUMIFS('EIA_State Elec Profiles'!$C:$C,'EIA_State Elec Profiles'!$A:$A,$A9,'EIA_State Elec Profiles'!$B:$B,F$2))</f>
        <v>77638443</v>
      </c>
      <c r="G9" s="174">
        <f>SUM(SUMIFS('EIA_State Elec Profiles'!$C:$C,'EIA_State Elec Profiles'!$A:$A,$A9,'EIA_State Elec Profiles'!$B:$B,G$1),SUMIFS('EIA_State Elec Profiles'!$C:$C,'EIA_State Elec Profiles'!$A:$A,$A9,'EIA_State Elec Profiles'!$B:$B,G$2))</f>
        <v>1233980</v>
      </c>
      <c r="H9" s="174" t="str">
        <f t="shared" si="2"/>
        <v>IMPORTER</v>
      </c>
      <c r="I9" s="174" t="b">
        <f t="shared" si="0"/>
        <v>1</v>
      </c>
      <c r="J9" s="191" t="b">
        <v>1</v>
      </c>
      <c r="K9" s="174">
        <f t="shared" si="3"/>
        <v>123178911</v>
      </c>
      <c r="L9" s="174">
        <f t="shared" si="4"/>
        <v>45540468</v>
      </c>
      <c r="M9" s="174">
        <v>0</v>
      </c>
      <c r="N9" s="187">
        <f t="shared" si="6"/>
        <v>77638443</v>
      </c>
      <c r="O9" s="187">
        <f t="shared" si="5"/>
        <v>1233980</v>
      </c>
      <c r="P9" s="160"/>
    </row>
    <row r="10" spans="1:16">
      <c r="A10" t="str">
        <f>INDEX(About!K:K,MATCH(B10,About!L:L,0))</f>
        <v>Colorado</v>
      </c>
      <c r="B10" s="85" t="s">
        <v>540</v>
      </c>
      <c r="C10" s="174">
        <f>SUM(SUMIFS(Cambium22_MidCase_annual_state!J:J,Cambium22_MidCase_annual_state!$A:$A,$B10,Cambium22_MidCase_annual_state!$B:$B,$B$4),SUMIFS(Cambium22_MidCase_annual_state!BZ:BZ,Cambium22_MidCase_annual_state!$A:$A,$B10,Cambium22_MidCase_annual_state!$B:$B,$B$4))</f>
        <v>32434150</v>
      </c>
      <c r="D10" s="174">
        <f>SUMIFS(Cambium22_MidCase_annual_state!K:K,Cambium22_MidCase_annual_state!$A:$A,$B10,Cambium22_MidCase_annual_state!$B:$B,$B$4)</f>
        <v>19356276</v>
      </c>
      <c r="E10" s="174" t="str">
        <f t="shared" si="1"/>
        <v>IMPORTER</v>
      </c>
      <c r="F10" s="174">
        <f>SUM(SUMIFS('EIA_State Elec Profiles'!$C:$C,'EIA_State Elec Profiles'!$A:$A,$A10,'EIA_State Elec Profiles'!$B:$B,F$1),SUMIFS('EIA_State Elec Profiles'!$C:$C,'EIA_State Elec Profiles'!$A:$A,$A10,'EIA_State Elec Profiles'!$B:$B,F$2))</f>
        <v>2600224</v>
      </c>
      <c r="G10" s="174">
        <f>SUM(SUMIFS('EIA_State Elec Profiles'!$C:$C,'EIA_State Elec Profiles'!$A:$A,$A10,'EIA_State Elec Profiles'!$B:$B,G$1),SUMIFS('EIA_State Elec Profiles'!$C:$C,'EIA_State Elec Profiles'!$A:$A,$A10,'EIA_State Elec Profiles'!$B:$B,G$2))</f>
        <v>0</v>
      </c>
      <c r="H10" s="174" t="str">
        <f t="shared" si="2"/>
        <v>IMPORTER</v>
      </c>
      <c r="I10" s="174" t="b">
        <f t="shared" si="0"/>
        <v>1</v>
      </c>
      <c r="J10" s="191" t="b">
        <v>1</v>
      </c>
      <c r="K10" s="174">
        <f t="shared" si="3"/>
        <v>21956500</v>
      </c>
      <c r="L10" s="174">
        <f t="shared" si="4"/>
        <v>19356276</v>
      </c>
      <c r="M10" s="174">
        <v>0</v>
      </c>
      <c r="N10" s="187">
        <f t="shared" si="6"/>
        <v>2600224</v>
      </c>
      <c r="O10" s="187">
        <f t="shared" si="5"/>
        <v>0</v>
      </c>
      <c r="P10" s="160"/>
    </row>
    <row r="11" spans="1:16">
      <c r="A11" t="str">
        <f>INDEX(About!K:K,MATCH(B11,About!L:L,0))</f>
        <v>Connecticut</v>
      </c>
      <c r="B11" s="85" t="s">
        <v>541</v>
      </c>
      <c r="C11" s="174">
        <f>SUM(SUMIFS(Cambium22_MidCase_annual_state!J:J,Cambium22_MidCase_annual_state!$A:$A,$B11,Cambium22_MidCase_annual_state!$B:$B,$B$4),SUMIFS(Cambium22_MidCase_annual_state!BZ:BZ,Cambium22_MidCase_annual_state!$A:$A,$B11,Cambium22_MidCase_annual_state!$B:$B,$B$4))</f>
        <v>328162.59999999998</v>
      </c>
      <c r="D11" s="174">
        <f>SUMIFS(Cambium22_MidCase_annual_state!K:K,Cambium22_MidCase_annual_state!$A:$A,$B11,Cambium22_MidCase_annual_state!$B:$B,$B$4)</f>
        <v>11822086</v>
      </c>
      <c r="E11" s="174" t="str">
        <f t="shared" si="1"/>
        <v>EXPORTER</v>
      </c>
      <c r="F11" s="174">
        <f>SUM(SUMIFS('EIA_State Elec Profiles'!$C:$C,'EIA_State Elec Profiles'!$A:$A,$A11,'EIA_State Elec Profiles'!$B:$B,F$1),SUMIFS('EIA_State Elec Profiles'!$C:$C,'EIA_State Elec Profiles'!$A:$A,$A11,'EIA_State Elec Profiles'!$B:$B,F$2))</f>
        <v>0</v>
      </c>
      <c r="G11" s="174">
        <f>SUM(SUMIFS('EIA_State Elec Profiles'!$C:$C,'EIA_State Elec Profiles'!$A:$A,$A11,'EIA_State Elec Profiles'!$B:$B,G$1),SUMIFS('EIA_State Elec Profiles'!$C:$C,'EIA_State Elec Profiles'!$A:$A,$A11,'EIA_State Elec Profiles'!$B:$B,G$2))</f>
        <v>13974993</v>
      </c>
      <c r="H11" s="174" t="str">
        <f t="shared" si="2"/>
        <v>EXPORTER</v>
      </c>
      <c r="I11" s="174" t="b">
        <f t="shared" si="0"/>
        <v>1</v>
      </c>
      <c r="J11" s="191" t="b">
        <v>1</v>
      </c>
      <c r="K11" s="174">
        <f t="shared" si="3"/>
        <v>328162.59999999998</v>
      </c>
      <c r="L11" s="174">
        <f t="shared" si="4"/>
        <v>14303155.6</v>
      </c>
      <c r="M11" s="174">
        <v>0</v>
      </c>
      <c r="N11" s="187">
        <f t="shared" si="6"/>
        <v>0</v>
      </c>
      <c r="O11" s="187">
        <f t="shared" si="5"/>
        <v>13974993</v>
      </c>
      <c r="P11" s="160"/>
    </row>
    <row r="12" spans="1:16">
      <c r="A12" t="str">
        <f>INDEX(About!K:K,MATCH(B12,About!L:L,0))</f>
        <v>Delaware</v>
      </c>
      <c r="B12" s="85" t="s">
        <v>542</v>
      </c>
      <c r="C12" s="174">
        <f>SUM(SUMIFS(Cambium22_MidCase_annual_state!J:J,Cambium22_MidCase_annual_state!$A:$A,$B12,Cambium22_MidCase_annual_state!$B:$B,$B$4),SUMIFS(Cambium22_MidCase_annual_state!BZ:BZ,Cambium22_MidCase_annual_state!$A:$A,$B12,Cambium22_MidCase_annual_state!$B:$B,$B$4))</f>
        <v>10484592</v>
      </c>
      <c r="D12" s="174">
        <f>SUMIFS(Cambium22_MidCase_annual_state!K:K,Cambium22_MidCase_annual_state!$A:$A,$B12,Cambium22_MidCase_annual_state!$B:$B,$B$4)</f>
        <v>4323573</v>
      </c>
      <c r="E12" s="174" t="str">
        <f t="shared" si="1"/>
        <v>IMPORTER</v>
      </c>
      <c r="F12" s="174">
        <f>SUM(SUMIFS('EIA_State Elec Profiles'!$C:$C,'EIA_State Elec Profiles'!$A:$A,$A12,'EIA_State Elec Profiles'!$B:$B,F$1),SUMIFS('EIA_State Elec Profiles'!$C:$C,'EIA_State Elec Profiles'!$A:$A,$A12,'EIA_State Elec Profiles'!$B:$B,F$2))</f>
        <v>8517519</v>
      </c>
      <c r="G12" s="174">
        <f>SUM(SUMIFS('EIA_State Elec Profiles'!$C:$C,'EIA_State Elec Profiles'!$A:$A,$A12,'EIA_State Elec Profiles'!$B:$B,G$1),SUMIFS('EIA_State Elec Profiles'!$C:$C,'EIA_State Elec Profiles'!$A:$A,$A12,'EIA_State Elec Profiles'!$B:$B,G$2))</f>
        <v>0</v>
      </c>
      <c r="H12" s="174" t="str">
        <f t="shared" si="2"/>
        <v>IMPORTER</v>
      </c>
      <c r="I12" s="174" t="b">
        <f t="shared" si="0"/>
        <v>1</v>
      </c>
      <c r="J12" s="191" t="b">
        <v>1</v>
      </c>
      <c r="K12" s="174">
        <f t="shared" si="3"/>
        <v>12841092</v>
      </c>
      <c r="L12" s="174">
        <f t="shared" si="4"/>
        <v>4323573</v>
      </c>
      <c r="M12" s="174">
        <v>0</v>
      </c>
      <c r="N12" s="187">
        <f t="shared" si="6"/>
        <v>8517519</v>
      </c>
      <c r="O12" s="187">
        <f t="shared" si="5"/>
        <v>0</v>
      </c>
      <c r="P12" s="160"/>
    </row>
    <row r="13" spans="1:16">
      <c r="A13" t="str">
        <f>INDEX(About!K:K,MATCH(B13,About!L:L,0))</f>
        <v>Florida</v>
      </c>
      <c r="B13" s="85" t="s">
        <v>543</v>
      </c>
      <c r="C13" s="174">
        <f>SUM(SUMIFS(Cambium22_MidCase_annual_state!J:J,Cambium22_MidCase_annual_state!$A:$A,$B13,Cambium22_MidCase_annual_state!$B:$B,$B$4),SUMIFS(Cambium22_MidCase_annual_state!BZ:BZ,Cambium22_MidCase_annual_state!$A:$A,$B13,Cambium22_MidCase_annual_state!$B:$B,$B$4))</f>
        <v>48279480</v>
      </c>
      <c r="D13" s="174">
        <f>SUMIFS(Cambium22_MidCase_annual_state!K:K,Cambium22_MidCase_annual_state!$A:$A,$B13,Cambium22_MidCase_annual_state!$B:$B,$B$4)</f>
        <v>36302692</v>
      </c>
      <c r="E13" s="174" t="str">
        <f t="shared" si="1"/>
        <v>IMPORTER</v>
      </c>
      <c r="F13" s="174">
        <f>SUM(SUMIFS('EIA_State Elec Profiles'!$C:$C,'EIA_State Elec Profiles'!$A:$A,$A13,'EIA_State Elec Profiles'!$B:$B,F$1),SUMIFS('EIA_State Elec Profiles'!$C:$C,'EIA_State Elec Profiles'!$A:$A,$A13,'EIA_State Elec Profiles'!$B:$B,F$2))</f>
        <v>12987138</v>
      </c>
      <c r="G13" s="174">
        <f>SUM(SUMIFS('EIA_State Elec Profiles'!$C:$C,'EIA_State Elec Profiles'!$A:$A,$A13,'EIA_State Elec Profiles'!$B:$B,G$1),SUMIFS('EIA_State Elec Profiles'!$C:$C,'EIA_State Elec Profiles'!$A:$A,$A13,'EIA_State Elec Profiles'!$B:$B,G$2))</f>
        <v>0</v>
      </c>
      <c r="H13" s="174" t="str">
        <f t="shared" si="2"/>
        <v>IMPORTER</v>
      </c>
      <c r="I13" s="174" t="b">
        <f t="shared" si="0"/>
        <v>1</v>
      </c>
      <c r="J13" s="191" t="b">
        <v>1</v>
      </c>
      <c r="K13" s="174">
        <f t="shared" si="3"/>
        <v>49289830</v>
      </c>
      <c r="L13" s="174">
        <f t="shared" si="4"/>
        <v>36302692</v>
      </c>
      <c r="M13" s="174">
        <v>0</v>
      </c>
      <c r="N13" s="187">
        <f t="shared" si="6"/>
        <v>12987138</v>
      </c>
      <c r="O13" s="187">
        <f t="shared" si="5"/>
        <v>0</v>
      </c>
      <c r="P13" s="160"/>
    </row>
    <row r="14" spans="1:16">
      <c r="A14" t="str">
        <f>INDEX(About!K:K,MATCH(B14,About!L:L,0))</f>
        <v>Georgia</v>
      </c>
      <c r="B14" s="85" t="s">
        <v>544</v>
      </c>
      <c r="C14" s="174">
        <f>SUM(SUMIFS(Cambium22_MidCase_annual_state!J:J,Cambium22_MidCase_annual_state!$A:$A,$B14,Cambium22_MidCase_annual_state!$B:$B,$B$4),SUMIFS(Cambium22_MidCase_annual_state!BZ:BZ,Cambium22_MidCase_annual_state!$A:$A,$B14,Cambium22_MidCase_annual_state!$B:$B,$B$4))</f>
        <v>60218696</v>
      </c>
      <c r="D14" s="174">
        <f>SUMIFS(Cambium22_MidCase_annual_state!K:K,Cambium22_MidCase_annual_state!$A:$A,$B14,Cambium22_MidCase_annual_state!$B:$B,$B$4)</f>
        <v>23211710</v>
      </c>
      <c r="E14" s="174" t="str">
        <f t="shared" si="1"/>
        <v>IMPORTER</v>
      </c>
      <c r="F14" s="174">
        <f>SUM(SUMIFS('EIA_State Elec Profiles'!$C:$C,'EIA_State Elec Profiles'!$A:$A,$A14,'EIA_State Elec Profiles'!$B:$B,F$1),SUMIFS('EIA_State Elec Profiles'!$C:$C,'EIA_State Elec Profiles'!$A:$A,$A14,'EIA_State Elec Profiles'!$B:$B,F$2))</f>
        <v>25602863</v>
      </c>
      <c r="G14" s="174">
        <f>SUM(SUMIFS('EIA_State Elec Profiles'!$C:$C,'EIA_State Elec Profiles'!$A:$A,$A14,'EIA_State Elec Profiles'!$B:$B,G$1),SUMIFS('EIA_State Elec Profiles'!$C:$C,'EIA_State Elec Profiles'!$A:$A,$A14,'EIA_State Elec Profiles'!$B:$B,G$2))</f>
        <v>0</v>
      </c>
      <c r="H14" s="174" t="str">
        <f t="shared" si="2"/>
        <v>IMPORTER</v>
      </c>
      <c r="I14" s="174" t="b">
        <f t="shared" si="0"/>
        <v>1</v>
      </c>
      <c r="J14" s="191" t="b">
        <v>1</v>
      </c>
      <c r="K14" s="174">
        <f t="shared" si="3"/>
        <v>48814573</v>
      </c>
      <c r="L14" s="174">
        <f t="shared" si="4"/>
        <v>23211710</v>
      </c>
      <c r="M14" s="174">
        <v>0</v>
      </c>
      <c r="N14" s="187">
        <f t="shared" si="6"/>
        <v>25602863</v>
      </c>
      <c r="O14" s="187">
        <f t="shared" si="5"/>
        <v>0</v>
      </c>
      <c r="P14" s="160"/>
    </row>
    <row r="15" spans="1:16">
      <c r="A15" t="str">
        <f>INDEX(About!K:K,MATCH(B15,About!L:L,0))</f>
        <v>Hawaii</v>
      </c>
      <c r="B15" s="85" t="s">
        <v>545</v>
      </c>
      <c r="C15" s="174">
        <f>SUM(SUMIFS(Cambium22_MidCase_annual_state!J:J,Cambium22_MidCase_annual_state!$A:$A,$B15,Cambium22_MidCase_annual_state!$B:$B,$B$4),SUMIFS(Cambium22_MidCase_annual_state!BZ:BZ,Cambium22_MidCase_annual_state!$A:$A,$B15,Cambium22_MidCase_annual_state!$B:$B,$B$4))</f>
        <v>0</v>
      </c>
      <c r="D15" s="174">
        <f>SUMIFS(Cambium22_MidCase_annual_state!K:K,Cambium22_MidCase_annual_state!$A:$A,$B15,Cambium22_MidCase_annual_state!$B:$B,$B$4)</f>
        <v>0</v>
      </c>
      <c r="E15" s="174" t="str">
        <f t="shared" si="1"/>
        <v>IMPORTER</v>
      </c>
      <c r="F15" s="174">
        <f>SUM(SUMIFS('EIA_State Elec Profiles'!$C:$C,'EIA_State Elec Profiles'!$A:$A,$A15,'EIA_State Elec Profiles'!$B:$B,F$1),SUMIFS('EIA_State Elec Profiles'!$C:$C,'EIA_State Elec Profiles'!$A:$A,$A15,'EIA_State Elec Profiles'!$B:$B,F$2))</f>
        <v>0</v>
      </c>
      <c r="G15" s="174">
        <f>SUM(SUMIFS('EIA_State Elec Profiles'!$C:$C,'EIA_State Elec Profiles'!$A:$A,$A15,'EIA_State Elec Profiles'!$B:$B,G$1),SUMIFS('EIA_State Elec Profiles'!$C:$C,'EIA_State Elec Profiles'!$A:$A,$A15,'EIA_State Elec Profiles'!$B:$B,G$2))</f>
        <v>0</v>
      </c>
      <c r="H15" s="174" t="str">
        <f t="shared" si="2"/>
        <v>IMPORTER</v>
      </c>
      <c r="I15" s="174" t="b">
        <f t="shared" si="0"/>
        <v>1</v>
      </c>
      <c r="J15" s="191" t="b">
        <v>1</v>
      </c>
      <c r="K15" s="174">
        <f t="shared" si="3"/>
        <v>0</v>
      </c>
      <c r="L15" s="174">
        <f t="shared" si="4"/>
        <v>0</v>
      </c>
      <c r="M15" s="174">
        <v>0</v>
      </c>
      <c r="N15" s="187">
        <f t="shared" si="6"/>
        <v>0</v>
      </c>
      <c r="O15" s="187">
        <f t="shared" si="5"/>
        <v>0</v>
      </c>
      <c r="P15" s="160"/>
    </row>
    <row r="16" spans="1:16">
      <c r="A16" t="str">
        <f>INDEX(About!K:K,MATCH(B16,About!L:L,0))</f>
        <v>Idaho</v>
      </c>
      <c r="B16" s="85" t="s">
        <v>546</v>
      </c>
      <c r="C16" s="174">
        <f>SUM(SUMIFS(Cambium22_MidCase_annual_state!J:J,Cambium22_MidCase_annual_state!$A:$A,$B16,Cambium22_MidCase_annual_state!$B:$B,$B$4),SUMIFS(Cambium22_MidCase_annual_state!BZ:BZ,Cambium22_MidCase_annual_state!$A:$A,$B16,Cambium22_MidCase_annual_state!$B:$B,$B$4))</f>
        <v>34077976</v>
      </c>
      <c r="D16" s="174">
        <f>SUMIFS(Cambium22_MidCase_annual_state!K:K,Cambium22_MidCase_annual_state!$A:$A,$B16,Cambium22_MidCase_annual_state!$B:$B,$B$4)</f>
        <v>23304760</v>
      </c>
      <c r="E16" s="174" t="str">
        <f t="shared" si="1"/>
        <v>IMPORTER</v>
      </c>
      <c r="F16" s="174">
        <f>SUM(SUMIFS('EIA_State Elec Profiles'!$C:$C,'EIA_State Elec Profiles'!$A:$A,$A16,'EIA_State Elec Profiles'!$B:$B,F$1),SUMIFS('EIA_State Elec Profiles'!$C:$C,'EIA_State Elec Profiles'!$A:$A,$A16,'EIA_State Elec Profiles'!$B:$B,F$2))</f>
        <v>10428327</v>
      </c>
      <c r="G16" s="174">
        <f>SUM(SUMIFS('EIA_State Elec Profiles'!$C:$C,'EIA_State Elec Profiles'!$A:$A,$A16,'EIA_State Elec Profiles'!$B:$B,G$1),SUMIFS('EIA_State Elec Profiles'!$C:$C,'EIA_State Elec Profiles'!$A:$A,$A16,'EIA_State Elec Profiles'!$B:$B,G$2))</f>
        <v>0</v>
      </c>
      <c r="H16" s="174" t="str">
        <f t="shared" si="2"/>
        <v>IMPORTER</v>
      </c>
      <c r="I16" s="174" t="b">
        <f t="shared" si="0"/>
        <v>1</v>
      </c>
      <c r="J16" s="191" t="b">
        <v>1</v>
      </c>
      <c r="K16" s="174">
        <f t="shared" si="3"/>
        <v>33733087</v>
      </c>
      <c r="L16" s="174">
        <f t="shared" si="4"/>
        <v>23304760</v>
      </c>
      <c r="M16" s="174">
        <v>0</v>
      </c>
      <c r="N16" s="187">
        <f t="shared" si="6"/>
        <v>10428327</v>
      </c>
      <c r="O16" s="187">
        <f t="shared" si="5"/>
        <v>0</v>
      </c>
      <c r="P16" s="160"/>
    </row>
    <row r="17" spans="1:16">
      <c r="A17" t="str">
        <f>INDEX(About!K:K,MATCH(B17,About!L:L,0))</f>
        <v>Illinois</v>
      </c>
      <c r="B17" s="85" t="s">
        <v>547</v>
      </c>
      <c r="C17" s="174">
        <f>SUM(SUMIFS(Cambium22_MidCase_annual_state!J:J,Cambium22_MidCase_annual_state!$A:$A,$B17,Cambium22_MidCase_annual_state!$B:$B,$B$4),SUMIFS(Cambium22_MidCase_annual_state!BZ:BZ,Cambium22_MidCase_annual_state!$A:$A,$B17,Cambium22_MidCase_annual_state!$B:$B,$B$4))</f>
        <v>117136620</v>
      </c>
      <c r="D17" s="174">
        <f>SUMIFS(Cambium22_MidCase_annual_state!K:K,Cambium22_MidCase_annual_state!$A:$A,$B17,Cambium22_MidCase_annual_state!$B:$B,$B$4)</f>
        <v>147799410</v>
      </c>
      <c r="E17" s="174" t="str">
        <f t="shared" si="1"/>
        <v>EXPORTER</v>
      </c>
      <c r="F17" s="174">
        <f>SUM(SUMIFS('EIA_State Elec Profiles'!$C:$C,'EIA_State Elec Profiles'!$A:$A,$A17,'EIA_State Elec Profiles'!$B:$B,F$1),SUMIFS('EIA_State Elec Profiles'!$C:$C,'EIA_State Elec Profiles'!$A:$A,$A17,'EIA_State Elec Profiles'!$B:$B,F$2))</f>
        <v>0</v>
      </c>
      <c r="G17" s="174">
        <f>SUM(SUMIFS('EIA_State Elec Profiles'!$C:$C,'EIA_State Elec Profiles'!$A:$A,$A17,'EIA_State Elec Profiles'!$B:$B,G$1),SUMIFS('EIA_State Elec Profiles'!$C:$C,'EIA_State Elec Profiles'!$A:$A,$A17,'EIA_State Elec Profiles'!$B:$B,G$2))</f>
        <v>34602295</v>
      </c>
      <c r="H17" s="174" t="str">
        <f t="shared" si="2"/>
        <v>EXPORTER</v>
      </c>
      <c r="I17" s="174" t="b">
        <f t="shared" si="0"/>
        <v>1</v>
      </c>
      <c r="J17" s="191" t="b">
        <v>1</v>
      </c>
      <c r="K17" s="174">
        <f t="shared" si="3"/>
        <v>117136620</v>
      </c>
      <c r="L17" s="174">
        <f t="shared" si="4"/>
        <v>151738915</v>
      </c>
      <c r="M17" s="174">
        <v>0</v>
      </c>
      <c r="N17" s="187">
        <f t="shared" si="6"/>
        <v>0</v>
      </c>
      <c r="O17" s="187">
        <f t="shared" si="5"/>
        <v>34602295</v>
      </c>
      <c r="P17" s="160"/>
    </row>
    <row r="18" spans="1:16">
      <c r="A18" t="str">
        <f>INDEX(About!K:K,MATCH(B18,About!L:L,0))</f>
        <v>Indiana</v>
      </c>
      <c r="B18" s="85" t="s">
        <v>548</v>
      </c>
      <c r="C18" s="174">
        <f>SUM(SUMIFS(Cambium22_MidCase_annual_state!J:J,Cambium22_MidCase_annual_state!$A:$A,$B18,Cambium22_MidCase_annual_state!$B:$B,$B$4),SUMIFS(Cambium22_MidCase_annual_state!BZ:BZ,Cambium22_MidCase_annual_state!$A:$A,$B18,Cambium22_MidCase_annual_state!$B:$B,$B$4))</f>
        <v>103704470</v>
      </c>
      <c r="D18" s="174">
        <f>SUMIFS(Cambium22_MidCase_annual_state!K:K,Cambium22_MidCase_annual_state!$A:$A,$B18,Cambium22_MidCase_annual_state!$B:$B,$B$4)</f>
        <v>68331784</v>
      </c>
      <c r="E18" s="174" t="str">
        <f t="shared" si="1"/>
        <v>IMPORTER</v>
      </c>
      <c r="F18" s="174">
        <f>SUM(SUMIFS('EIA_State Elec Profiles'!$C:$C,'EIA_State Elec Profiles'!$A:$A,$A18,'EIA_State Elec Profiles'!$B:$B,F$1),SUMIFS('EIA_State Elec Profiles'!$C:$C,'EIA_State Elec Profiles'!$A:$A,$A18,'EIA_State Elec Profiles'!$B:$B,F$2))</f>
        <v>18310966</v>
      </c>
      <c r="G18" s="174">
        <f>SUM(SUMIFS('EIA_State Elec Profiles'!$C:$C,'EIA_State Elec Profiles'!$A:$A,$A18,'EIA_State Elec Profiles'!$B:$B,G$1),SUMIFS('EIA_State Elec Profiles'!$C:$C,'EIA_State Elec Profiles'!$A:$A,$A18,'EIA_State Elec Profiles'!$B:$B,G$2))</f>
        <v>0</v>
      </c>
      <c r="H18" s="174" t="str">
        <f t="shared" si="2"/>
        <v>IMPORTER</v>
      </c>
      <c r="I18" s="174" t="b">
        <f t="shared" si="0"/>
        <v>1</v>
      </c>
      <c r="J18" s="191" t="b">
        <v>1</v>
      </c>
      <c r="K18" s="174">
        <f t="shared" si="3"/>
        <v>86642750</v>
      </c>
      <c r="L18" s="174">
        <f t="shared" si="4"/>
        <v>68331784</v>
      </c>
      <c r="M18" s="174">
        <v>0</v>
      </c>
      <c r="N18" s="187">
        <f t="shared" si="6"/>
        <v>18310966</v>
      </c>
      <c r="O18" s="187">
        <f t="shared" si="5"/>
        <v>0</v>
      </c>
      <c r="P18" s="160"/>
    </row>
    <row r="19" spans="1:16">
      <c r="A19" t="str">
        <f>INDEX(About!K:K,MATCH(B19,About!L:L,0))</f>
        <v>Iowa</v>
      </c>
      <c r="B19" s="85" t="s">
        <v>549</v>
      </c>
      <c r="C19" s="174">
        <f>SUM(SUMIFS(Cambium22_MidCase_annual_state!J:J,Cambium22_MidCase_annual_state!$A:$A,$B19,Cambium22_MidCase_annual_state!$B:$B,$B$4),SUMIFS(Cambium22_MidCase_annual_state!BZ:BZ,Cambium22_MidCase_annual_state!$A:$A,$B19,Cambium22_MidCase_annual_state!$B:$B,$B$4))</f>
        <v>75812840</v>
      </c>
      <c r="D19" s="174">
        <f>SUMIFS(Cambium22_MidCase_annual_state!K:K,Cambium22_MidCase_annual_state!$A:$A,$B19,Cambium22_MidCase_annual_state!$B:$B,$B$4)</f>
        <v>102469016</v>
      </c>
      <c r="E19" s="174" t="str">
        <f t="shared" si="1"/>
        <v>EXPORTER</v>
      </c>
      <c r="F19" s="174">
        <f>SUM(SUMIFS('EIA_State Elec Profiles'!$C:$C,'EIA_State Elec Profiles'!$A:$A,$A19,'EIA_State Elec Profiles'!$B:$B,F$1),SUMIFS('EIA_State Elec Profiles'!$C:$C,'EIA_State Elec Profiles'!$A:$A,$A19,'EIA_State Elec Profiles'!$B:$B,F$2))</f>
        <v>0</v>
      </c>
      <c r="G19" s="174">
        <f>SUM(SUMIFS('EIA_State Elec Profiles'!$C:$C,'EIA_State Elec Profiles'!$A:$A,$A19,'EIA_State Elec Profiles'!$B:$B,G$1),SUMIFS('EIA_State Elec Profiles'!$C:$C,'EIA_State Elec Profiles'!$A:$A,$A19,'EIA_State Elec Profiles'!$B:$B,G$2))</f>
        <v>9314891</v>
      </c>
      <c r="H19" s="174" t="str">
        <f t="shared" si="2"/>
        <v>EXPORTER</v>
      </c>
      <c r="I19" s="174" t="b">
        <f t="shared" si="0"/>
        <v>1</v>
      </c>
      <c r="J19" s="191" t="b">
        <v>1</v>
      </c>
      <c r="K19" s="174">
        <f t="shared" si="3"/>
        <v>75812840</v>
      </c>
      <c r="L19" s="174">
        <f t="shared" si="4"/>
        <v>85127731</v>
      </c>
      <c r="M19" s="174">
        <v>0</v>
      </c>
      <c r="N19" s="187">
        <f t="shared" si="6"/>
        <v>0</v>
      </c>
      <c r="O19" s="187">
        <f t="shared" si="5"/>
        <v>9314891</v>
      </c>
      <c r="P19" s="160"/>
    </row>
    <row r="20" spans="1:16">
      <c r="A20" t="str">
        <f>INDEX(About!K:K,MATCH(B20,About!L:L,0))</f>
        <v>Kansas</v>
      </c>
      <c r="B20" s="85" t="s">
        <v>550</v>
      </c>
      <c r="C20" s="174">
        <f>SUM(SUMIFS(Cambium22_MidCase_annual_state!J:J,Cambium22_MidCase_annual_state!$A:$A,$B20,Cambium22_MidCase_annual_state!$B:$B,$B$4),SUMIFS(Cambium22_MidCase_annual_state!BZ:BZ,Cambium22_MidCase_annual_state!$A:$A,$B20,Cambium22_MidCase_annual_state!$B:$B,$B$4))</f>
        <v>22417458</v>
      </c>
      <c r="D20" s="174">
        <f>SUMIFS(Cambium22_MidCase_annual_state!K:K,Cambium22_MidCase_annual_state!$A:$A,$B20,Cambium22_MidCase_annual_state!$B:$B,$B$4)</f>
        <v>35497240</v>
      </c>
      <c r="E20" s="174" t="str">
        <f t="shared" si="1"/>
        <v>EXPORTER</v>
      </c>
      <c r="F20" s="174">
        <f>SUM(SUMIFS('EIA_State Elec Profiles'!$C:$C,'EIA_State Elec Profiles'!$A:$A,$A20,'EIA_State Elec Profiles'!$B:$B,F$1),SUMIFS('EIA_State Elec Profiles'!$C:$C,'EIA_State Elec Profiles'!$A:$A,$A20,'EIA_State Elec Profiles'!$B:$B,F$2))</f>
        <v>0</v>
      </c>
      <c r="G20" s="174">
        <f>SUM(SUMIFS('EIA_State Elec Profiles'!$C:$C,'EIA_State Elec Profiles'!$A:$A,$A20,'EIA_State Elec Profiles'!$B:$B,G$1),SUMIFS('EIA_State Elec Profiles'!$C:$C,'EIA_State Elec Profiles'!$A:$A,$A20,'EIA_State Elec Profiles'!$B:$B,G$2))</f>
        <v>13717698</v>
      </c>
      <c r="H20" s="174" t="str">
        <f t="shared" si="2"/>
        <v>EXPORTER</v>
      </c>
      <c r="I20" s="174" t="b">
        <f t="shared" si="0"/>
        <v>1</v>
      </c>
      <c r="J20" s="191" t="b">
        <v>1</v>
      </c>
      <c r="K20" s="174">
        <f t="shared" si="3"/>
        <v>22417458</v>
      </c>
      <c r="L20" s="174">
        <f t="shared" si="4"/>
        <v>36135156</v>
      </c>
      <c r="M20" s="174">
        <v>0</v>
      </c>
      <c r="N20" s="187">
        <f t="shared" si="6"/>
        <v>0</v>
      </c>
      <c r="O20" s="187">
        <f t="shared" si="5"/>
        <v>13717698</v>
      </c>
      <c r="P20" s="160"/>
    </row>
    <row r="21" spans="1:16">
      <c r="A21" t="str">
        <f>INDEX(About!K:K,MATCH(B21,About!L:L,0))</f>
        <v>Kentucky</v>
      </c>
      <c r="B21" s="85" t="s">
        <v>551</v>
      </c>
      <c r="C21" s="174">
        <f>SUM(SUMIFS(Cambium22_MidCase_annual_state!J:J,Cambium22_MidCase_annual_state!$A:$A,$B21,Cambium22_MidCase_annual_state!$B:$B,$B$4),SUMIFS(Cambium22_MidCase_annual_state!BZ:BZ,Cambium22_MidCase_annual_state!$A:$A,$B21,Cambium22_MidCase_annual_state!$B:$B,$B$4))</f>
        <v>63268000</v>
      </c>
      <c r="D21" s="174">
        <f>SUMIFS(Cambium22_MidCase_annual_state!K:K,Cambium22_MidCase_annual_state!$A:$A,$B21,Cambium22_MidCase_annual_state!$B:$B,$B$4)</f>
        <v>30659604</v>
      </c>
      <c r="E21" s="174" t="str">
        <f t="shared" si="1"/>
        <v>IMPORTER</v>
      </c>
      <c r="F21" s="174">
        <f>SUM(SUMIFS('EIA_State Elec Profiles'!$C:$C,'EIA_State Elec Profiles'!$A:$A,$A21,'EIA_State Elec Profiles'!$B:$B,F$1),SUMIFS('EIA_State Elec Profiles'!$C:$C,'EIA_State Elec Profiles'!$A:$A,$A21,'EIA_State Elec Profiles'!$B:$B,F$2))</f>
        <v>8952800</v>
      </c>
      <c r="G21" s="174">
        <f>SUM(SUMIFS('EIA_State Elec Profiles'!$C:$C,'EIA_State Elec Profiles'!$A:$A,$A21,'EIA_State Elec Profiles'!$B:$B,G$1),SUMIFS('EIA_State Elec Profiles'!$C:$C,'EIA_State Elec Profiles'!$A:$A,$A21,'EIA_State Elec Profiles'!$B:$B,G$2))</f>
        <v>0</v>
      </c>
      <c r="H21" s="174" t="str">
        <f t="shared" si="2"/>
        <v>IMPORTER</v>
      </c>
      <c r="I21" s="174" t="b">
        <f t="shared" si="0"/>
        <v>1</v>
      </c>
      <c r="J21" s="191" t="b">
        <v>1</v>
      </c>
      <c r="K21" s="174">
        <f t="shared" si="3"/>
        <v>39612404</v>
      </c>
      <c r="L21" s="174">
        <f t="shared" si="4"/>
        <v>30659604</v>
      </c>
      <c r="M21" s="174">
        <v>0</v>
      </c>
      <c r="N21" s="187">
        <f t="shared" si="6"/>
        <v>8952800</v>
      </c>
      <c r="O21" s="187">
        <f t="shared" si="5"/>
        <v>0</v>
      </c>
      <c r="P21" s="160"/>
    </row>
    <row r="22" spans="1:16">
      <c r="A22" t="str">
        <f>INDEX(About!K:K,MATCH(B22,About!L:L,0))</f>
        <v>Louisiana</v>
      </c>
      <c r="B22" s="85" t="s">
        <v>552</v>
      </c>
      <c r="C22" s="174">
        <f>SUM(SUMIFS(Cambium22_MidCase_annual_state!J:J,Cambium22_MidCase_annual_state!$A:$A,$B22,Cambium22_MidCase_annual_state!$B:$B,$B$4),SUMIFS(Cambium22_MidCase_annual_state!BZ:BZ,Cambium22_MidCase_annual_state!$A:$A,$B22,Cambium22_MidCase_annual_state!$B:$B,$B$4))</f>
        <v>29459098</v>
      </c>
      <c r="D22" s="174">
        <f>SUMIFS(Cambium22_MidCase_annual_state!K:K,Cambium22_MidCase_annual_state!$A:$A,$B22,Cambium22_MidCase_annual_state!$B:$B,$B$4)</f>
        <v>16557002</v>
      </c>
      <c r="E22" s="174" t="str">
        <f t="shared" si="1"/>
        <v>IMPORTER</v>
      </c>
      <c r="F22" s="174">
        <f>SUM(SUMIFS('EIA_State Elec Profiles'!$C:$C,'EIA_State Elec Profiles'!$A:$A,$A22,'EIA_State Elec Profiles'!$B:$B,F$1),SUMIFS('EIA_State Elec Profiles'!$C:$C,'EIA_State Elec Profiles'!$A:$A,$A22,'EIA_State Elec Profiles'!$B:$B,F$2))</f>
        <v>16593779</v>
      </c>
      <c r="G22" s="174">
        <f>SUM(SUMIFS('EIA_State Elec Profiles'!$C:$C,'EIA_State Elec Profiles'!$A:$A,$A22,'EIA_State Elec Profiles'!$B:$B,G$1),SUMIFS('EIA_State Elec Profiles'!$C:$C,'EIA_State Elec Profiles'!$A:$A,$A22,'EIA_State Elec Profiles'!$B:$B,G$2))</f>
        <v>0</v>
      </c>
      <c r="H22" s="174" t="str">
        <f t="shared" si="2"/>
        <v>IMPORTER</v>
      </c>
      <c r="I22" s="174" t="b">
        <f t="shared" si="0"/>
        <v>1</v>
      </c>
      <c r="J22" s="191" t="b">
        <v>1</v>
      </c>
      <c r="K22" s="174">
        <f t="shared" si="3"/>
        <v>33150781</v>
      </c>
      <c r="L22" s="174">
        <f t="shared" si="4"/>
        <v>16557002</v>
      </c>
      <c r="M22" s="174">
        <v>0</v>
      </c>
      <c r="N22" s="187">
        <f t="shared" si="6"/>
        <v>16593779</v>
      </c>
      <c r="O22" s="187">
        <f t="shared" si="5"/>
        <v>0</v>
      </c>
      <c r="P22" s="160"/>
    </row>
    <row r="23" spans="1:16">
      <c r="A23" t="str">
        <f>INDEX(About!K:K,MATCH(B23,About!L:L,0))</f>
        <v>Maine</v>
      </c>
      <c r="B23" s="85" t="s">
        <v>553</v>
      </c>
      <c r="C23" s="174">
        <f>SUM(SUMIFS(Cambium22_MidCase_annual_state!J:J,Cambium22_MidCase_annual_state!$A:$A,$B23,Cambium22_MidCase_annual_state!$B:$B,$B$4),SUMIFS(Cambium22_MidCase_annual_state!BZ:BZ,Cambium22_MidCase_annual_state!$A:$A,$B23,Cambium22_MidCase_annual_state!$B:$B,$B$4))</f>
        <v>3816166</v>
      </c>
      <c r="D23" s="174">
        <f>SUMIFS(Cambium22_MidCase_annual_state!K:K,Cambium22_MidCase_annual_state!$A:$A,$B23,Cambium22_MidCase_annual_state!$B:$B,$B$4)</f>
        <v>291928.40000000002</v>
      </c>
      <c r="E23" s="174" t="str">
        <f t="shared" si="1"/>
        <v>IMPORTER</v>
      </c>
      <c r="F23" s="174">
        <f>SUM(SUMIFS('EIA_State Elec Profiles'!$C:$C,'EIA_State Elec Profiles'!$A:$A,$A23,'EIA_State Elec Profiles'!$B:$B,F$1),SUMIFS('EIA_State Elec Profiles'!$C:$C,'EIA_State Elec Profiles'!$A:$A,$A23,'EIA_State Elec Profiles'!$B:$B,F$2))</f>
        <v>3130908</v>
      </c>
      <c r="G23" s="174">
        <f>SUM(SUMIFS('EIA_State Elec Profiles'!$C:$C,'EIA_State Elec Profiles'!$A:$A,$A23,'EIA_State Elec Profiles'!$B:$B,G$1),SUMIFS('EIA_State Elec Profiles'!$C:$C,'EIA_State Elec Profiles'!$A:$A,$A23,'EIA_State Elec Profiles'!$B:$B,G$2))</f>
        <v>45143</v>
      </c>
      <c r="H23" s="174" t="str">
        <f t="shared" si="2"/>
        <v>IMPORTER</v>
      </c>
      <c r="I23" s="174" t="b">
        <f t="shared" si="0"/>
        <v>1</v>
      </c>
      <c r="J23" s="191" t="b">
        <v>1</v>
      </c>
      <c r="K23" s="174">
        <f t="shared" si="3"/>
        <v>3422836.4</v>
      </c>
      <c r="L23" s="174">
        <f t="shared" si="4"/>
        <v>291928.40000000002</v>
      </c>
      <c r="M23" s="174">
        <v>0</v>
      </c>
      <c r="N23" s="187">
        <f t="shared" si="6"/>
        <v>3130908</v>
      </c>
      <c r="O23" s="187">
        <f t="shared" si="5"/>
        <v>45143</v>
      </c>
      <c r="P23" s="160"/>
    </row>
    <row r="24" spans="1:16">
      <c r="A24" t="str">
        <f>INDEX(About!K:K,MATCH(B24,About!L:L,0))</f>
        <v>Maryland</v>
      </c>
      <c r="B24" s="85" t="s">
        <v>554</v>
      </c>
      <c r="C24" s="174">
        <f>SUM(SUMIFS(Cambium22_MidCase_annual_state!J:J,Cambium22_MidCase_annual_state!$A:$A,$B24,Cambium22_MidCase_annual_state!$B:$B,$B$4),SUMIFS(Cambium22_MidCase_annual_state!BZ:BZ,Cambium22_MidCase_annual_state!$A:$A,$B24,Cambium22_MidCase_annual_state!$B:$B,$B$4))</f>
        <v>46904550</v>
      </c>
      <c r="D24" s="174">
        <f>SUMIFS(Cambium22_MidCase_annual_state!K:K,Cambium22_MidCase_annual_state!$A:$A,$B24,Cambium22_MidCase_annual_state!$B:$B,$B$4)</f>
        <v>18292702</v>
      </c>
      <c r="E24" s="174" t="str">
        <f t="shared" si="1"/>
        <v>IMPORTER</v>
      </c>
      <c r="F24" s="174">
        <f>SUM(SUMIFS('EIA_State Elec Profiles'!$C:$C,'EIA_State Elec Profiles'!$A:$A,$A24,'EIA_State Elec Profiles'!$B:$B,F$1),SUMIFS('EIA_State Elec Profiles'!$C:$C,'EIA_State Elec Profiles'!$A:$A,$A24,'EIA_State Elec Profiles'!$B:$B,F$2))</f>
        <v>24392022</v>
      </c>
      <c r="G24" s="174">
        <f>SUM(SUMIFS('EIA_State Elec Profiles'!$C:$C,'EIA_State Elec Profiles'!$A:$A,$A24,'EIA_State Elec Profiles'!$B:$B,G$1),SUMIFS('EIA_State Elec Profiles'!$C:$C,'EIA_State Elec Profiles'!$A:$A,$A24,'EIA_State Elec Profiles'!$B:$B,G$2))</f>
        <v>0</v>
      </c>
      <c r="H24" s="174" t="str">
        <f t="shared" si="2"/>
        <v>IMPORTER</v>
      </c>
      <c r="I24" s="174" t="b">
        <f t="shared" si="0"/>
        <v>1</v>
      </c>
      <c r="J24" s="191" t="b">
        <v>1</v>
      </c>
      <c r="K24" s="174">
        <f t="shared" si="3"/>
        <v>42684724</v>
      </c>
      <c r="L24" s="174">
        <f t="shared" si="4"/>
        <v>18292702</v>
      </c>
      <c r="M24" s="174">
        <v>0</v>
      </c>
      <c r="N24" s="187">
        <f t="shared" si="6"/>
        <v>24392022</v>
      </c>
      <c r="O24" s="187">
        <f t="shared" si="5"/>
        <v>0</v>
      </c>
      <c r="P24" s="160"/>
    </row>
    <row r="25" spans="1:16">
      <c r="A25" t="str">
        <f>INDEX(About!K:K,MATCH(B25,About!L:L,0))</f>
        <v>Massachusetts</v>
      </c>
      <c r="B25" s="85" t="s">
        <v>555</v>
      </c>
      <c r="C25" s="174">
        <f>SUM(SUMIFS(Cambium22_MidCase_annual_state!J:J,Cambium22_MidCase_annual_state!$A:$A,$B25,Cambium22_MidCase_annual_state!$B:$B,$B$4),SUMIFS(Cambium22_MidCase_annual_state!BZ:BZ,Cambium22_MidCase_annual_state!$A:$A,$B25,Cambium22_MidCase_annual_state!$B:$B,$B$4))</f>
        <v>32382604</v>
      </c>
      <c r="D25" s="174">
        <f>SUMIFS(Cambium22_MidCase_annual_state!K:K,Cambium22_MidCase_annual_state!$A:$A,$B25,Cambium22_MidCase_annual_state!$B:$B,$B$4)</f>
        <v>1813008.4</v>
      </c>
      <c r="E25" s="174" t="str">
        <f t="shared" si="1"/>
        <v>IMPORTER</v>
      </c>
      <c r="F25" s="174">
        <f>SUM(SUMIFS('EIA_State Elec Profiles'!$C:$C,'EIA_State Elec Profiles'!$A:$A,$A25,'EIA_State Elec Profiles'!$B:$B,F$1),SUMIFS('EIA_State Elec Profiles'!$C:$C,'EIA_State Elec Profiles'!$A:$A,$A25,'EIA_State Elec Profiles'!$B:$B,F$2))</f>
        <v>34760276</v>
      </c>
      <c r="G25" s="174">
        <f>SUM(SUMIFS('EIA_State Elec Profiles'!$C:$C,'EIA_State Elec Profiles'!$A:$A,$A25,'EIA_State Elec Profiles'!$B:$B,G$1),SUMIFS('EIA_State Elec Profiles'!$C:$C,'EIA_State Elec Profiles'!$A:$A,$A25,'EIA_State Elec Profiles'!$B:$B,G$2))</f>
        <v>0</v>
      </c>
      <c r="H25" s="174" t="str">
        <f t="shared" si="2"/>
        <v>IMPORTER</v>
      </c>
      <c r="I25" s="174" t="b">
        <f t="shared" si="0"/>
        <v>1</v>
      </c>
      <c r="J25" s="191" t="b">
        <v>1</v>
      </c>
      <c r="K25" s="174">
        <f t="shared" si="3"/>
        <v>36573284.399999999</v>
      </c>
      <c r="L25" s="174">
        <f t="shared" si="4"/>
        <v>1813008.4</v>
      </c>
      <c r="M25" s="174">
        <v>0</v>
      </c>
      <c r="N25" s="187">
        <f t="shared" si="6"/>
        <v>34760276</v>
      </c>
      <c r="O25" s="187">
        <f t="shared" si="5"/>
        <v>0</v>
      </c>
      <c r="P25" s="160"/>
    </row>
    <row r="26" spans="1:16">
      <c r="A26" t="str">
        <f>INDEX(About!K:K,MATCH(B26,About!L:L,0))</f>
        <v>Michigan</v>
      </c>
      <c r="B26" s="85" t="s">
        <v>556</v>
      </c>
      <c r="C26" s="174">
        <f>SUM(SUMIFS(Cambium22_MidCase_annual_state!J:J,Cambium22_MidCase_annual_state!$A:$A,$B26,Cambium22_MidCase_annual_state!$B:$B,$B$4),SUMIFS(Cambium22_MidCase_annual_state!BZ:BZ,Cambium22_MidCase_annual_state!$A:$A,$B26,Cambium22_MidCase_annual_state!$B:$B,$B$4))</f>
        <v>23427153.800000001</v>
      </c>
      <c r="D26" s="174">
        <f>SUMIFS(Cambium22_MidCase_annual_state!K:K,Cambium22_MidCase_annual_state!$A:$A,$B26,Cambium22_MidCase_annual_state!$B:$B,$B$4)</f>
        <v>26307906</v>
      </c>
      <c r="E26" s="174" t="str">
        <f t="shared" si="1"/>
        <v>EXPORTER</v>
      </c>
      <c r="F26" s="174">
        <f>SUM(SUMIFS('EIA_State Elec Profiles'!$C:$C,'EIA_State Elec Profiles'!$A:$A,$A26,'EIA_State Elec Profiles'!$B:$B,F$1),SUMIFS('EIA_State Elec Profiles'!$C:$C,'EIA_State Elec Profiles'!$A:$A,$A26,'EIA_State Elec Profiles'!$B:$B,F$2))</f>
        <v>5282204</v>
      </c>
      <c r="G26" s="174">
        <f>SUM(SUMIFS('EIA_State Elec Profiles'!$C:$C,'EIA_State Elec Profiles'!$A:$A,$A26,'EIA_State Elec Profiles'!$B:$B,G$1),SUMIFS('EIA_State Elec Profiles'!$C:$C,'EIA_State Elec Profiles'!$A:$A,$A26,'EIA_State Elec Profiles'!$B:$B,G$2))</f>
        <v>13267728</v>
      </c>
      <c r="H26" s="174" t="str">
        <f t="shared" si="2"/>
        <v>EXPORTER</v>
      </c>
      <c r="I26" s="174" t="b">
        <f t="shared" si="0"/>
        <v>1</v>
      </c>
      <c r="J26" s="191" t="b">
        <v>1</v>
      </c>
      <c r="K26" s="174">
        <f t="shared" si="3"/>
        <v>23427153.800000001</v>
      </c>
      <c r="L26" s="174">
        <f t="shared" si="4"/>
        <v>36694881.799999997</v>
      </c>
      <c r="M26" s="174">
        <v>0</v>
      </c>
      <c r="N26" s="187">
        <f t="shared" si="6"/>
        <v>5282204</v>
      </c>
      <c r="O26" s="187">
        <f t="shared" si="5"/>
        <v>13267728</v>
      </c>
      <c r="P26" s="160"/>
    </row>
    <row r="27" spans="1:16">
      <c r="A27" t="str">
        <f>INDEX(About!K:K,MATCH(B27,About!L:L,0))</f>
        <v>Minnesota</v>
      </c>
      <c r="B27" s="85" t="s">
        <v>557</v>
      </c>
      <c r="C27" s="174">
        <f>SUM(SUMIFS(Cambium22_MidCase_annual_state!J:J,Cambium22_MidCase_annual_state!$A:$A,$B27,Cambium22_MidCase_annual_state!$B:$B,$B$4),SUMIFS(Cambium22_MidCase_annual_state!BZ:BZ,Cambium22_MidCase_annual_state!$A:$A,$B27,Cambium22_MidCase_annual_state!$B:$B,$B$4))</f>
        <v>69679545</v>
      </c>
      <c r="D27" s="174">
        <f>SUMIFS(Cambium22_MidCase_annual_state!K:K,Cambium22_MidCase_annual_state!$A:$A,$B27,Cambium22_MidCase_annual_state!$B:$B,$B$4)</f>
        <v>68735260</v>
      </c>
      <c r="E27" s="174" t="str">
        <f t="shared" si="1"/>
        <v>IMPORTER</v>
      </c>
      <c r="F27" s="174">
        <f>SUM(SUMIFS('EIA_State Elec Profiles'!$C:$C,'EIA_State Elec Profiles'!$A:$A,$A27,'EIA_State Elec Profiles'!$B:$B,F$1),SUMIFS('EIA_State Elec Profiles'!$C:$C,'EIA_State Elec Profiles'!$A:$A,$A27,'EIA_State Elec Profiles'!$B:$B,F$2))</f>
        <v>13010953</v>
      </c>
      <c r="G27" s="174">
        <f>SUM(SUMIFS('EIA_State Elec Profiles'!$C:$C,'EIA_State Elec Profiles'!$A:$A,$A27,'EIA_State Elec Profiles'!$B:$B,G$1),SUMIFS('EIA_State Elec Profiles'!$C:$C,'EIA_State Elec Profiles'!$A:$A,$A27,'EIA_State Elec Profiles'!$B:$B,G$2))</f>
        <v>659904</v>
      </c>
      <c r="H27" s="174" t="str">
        <f t="shared" si="2"/>
        <v>IMPORTER</v>
      </c>
      <c r="I27" s="174" t="b">
        <f t="shared" si="0"/>
        <v>1</v>
      </c>
      <c r="J27" s="191" t="b">
        <v>1</v>
      </c>
      <c r="K27" s="174">
        <f t="shared" si="3"/>
        <v>81746213</v>
      </c>
      <c r="L27" s="174">
        <f t="shared" si="4"/>
        <v>68735260</v>
      </c>
      <c r="M27" s="174">
        <v>0</v>
      </c>
      <c r="N27" s="187">
        <f t="shared" si="6"/>
        <v>13010953</v>
      </c>
      <c r="O27" s="187">
        <f t="shared" si="5"/>
        <v>659904</v>
      </c>
      <c r="P27" s="160"/>
    </row>
    <row r="28" spans="1:16">
      <c r="A28" t="str">
        <f>INDEX(About!K:K,MATCH(B28,About!L:L,0))</f>
        <v>Mississippi</v>
      </c>
      <c r="B28" s="85" t="s">
        <v>558</v>
      </c>
      <c r="C28" s="174">
        <f>SUM(SUMIFS(Cambium22_MidCase_annual_state!J:J,Cambium22_MidCase_annual_state!$A:$A,$B28,Cambium22_MidCase_annual_state!$B:$B,$B$4),SUMIFS(Cambium22_MidCase_annual_state!BZ:BZ,Cambium22_MidCase_annual_state!$A:$A,$B28,Cambium22_MidCase_annual_state!$B:$B,$B$4))</f>
        <v>23281996</v>
      </c>
      <c r="D28" s="174">
        <f>SUMIFS(Cambium22_MidCase_annual_state!K:K,Cambium22_MidCase_annual_state!$A:$A,$B28,Cambium22_MidCase_annual_state!$B:$B,$B$4)</f>
        <v>17253144</v>
      </c>
      <c r="E28" s="174" t="str">
        <f t="shared" si="1"/>
        <v>IMPORTER</v>
      </c>
      <c r="F28" s="174">
        <f>SUM(SUMIFS('EIA_State Elec Profiles'!$C:$C,'EIA_State Elec Profiles'!$A:$A,$A28,'EIA_State Elec Profiles'!$B:$B,F$1),SUMIFS('EIA_State Elec Profiles'!$C:$C,'EIA_State Elec Profiles'!$A:$A,$A28,'EIA_State Elec Profiles'!$B:$B,F$2))</f>
        <v>0</v>
      </c>
      <c r="G28" s="174">
        <f>SUM(SUMIFS('EIA_State Elec Profiles'!$C:$C,'EIA_State Elec Profiles'!$A:$A,$A28,'EIA_State Elec Profiles'!$B:$B,G$1),SUMIFS('EIA_State Elec Profiles'!$C:$C,'EIA_State Elec Profiles'!$A:$A,$A28,'EIA_State Elec Profiles'!$B:$B,G$2))</f>
        <v>15330151</v>
      </c>
      <c r="H28" s="174" t="str">
        <f t="shared" si="2"/>
        <v>EXPORTER</v>
      </c>
      <c r="I28" s="174" t="b">
        <f t="shared" si="0"/>
        <v>0</v>
      </c>
      <c r="J28" s="191" t="b">
        <v>1</v>
      </c>
      <c r="K28" s="174">
        <f t="shared" si="3"/>
        <v>0</v>
      </c>
      <c r="L28" s="174">
        <f t="shared" si="4"/>
        <v>15330151</v>
      </c>
      <c r="M28" s="174">
        <v>0</v>
      </c>
      <c r="N28" s="187">
        <f t="shared" si="6"/>
        <v>0</v>
      </c>
      <c r="O28" s="187">
        <f t="shared" si="5"/>
        <v>15330151</v>
      </c>
      <c r="P28" s="160"/>
    </row>
    <row r="29" spans="1:16">
      <c r="A29" t="str">
        <f>INDEX(About!K:K,MATCH(B29,About!L:L,0))</f>
        <v>Missouri</v>
      </c>
      <c r="B29" s="85" t="s">
        <v>559</v>
      </c>
      <c r="C29" s="174">
        <f>SUM(SUMIFS(Cambium22_MidCase_annual_state!J:J,Cambium22_MidCase_annual_state!$A:$A,$B29,Cambium22_MidCase_annual_state!$B:$B,$B$4),SUMIFS(Cambium22_MidCase_annual_state!BZ:BZ,Cambium22_MidCase_annual_state!$A:$A,$B29,Cambium22_MidCase_annual_state!$B:$B,$B$4))</f>
        <v>88500260</v>
      </c>
      <c r="D29" s="174">
        <f>SUMIFS(Cambium22_MidCase_annual_state!K:K,Cambium22_MidCase_annual_state!$A:$A,$B29,Cambium22_MidCase_annual_state!$B:$B,$B$4)</f>
        <v>82016380</v>
      </c>
      <c r="E29" s="174" t="str">
        <f t="shared" si="1"/>
        <v>IMPORTER</v>
      </c>
      <c r="F29" s="174">
        <f>SUM(SUMIFS('EIA_State Elec Profiles'!$C:$C,'EIA_State Elec Profiles'!$A:$A,$A29,'EIA_State Elec Profiles'!$B:$B,F$1),SUMIFS('EIA_State Elec Profiles'!$C:$C,'EIA_State Elec Profiles'!$A:$A,$A29,'EIA_State Elec Profiles'!$B:$B,F$2))</f>
        <v>5266398</v>
      </c>
      <c r="G29" s="174">
        <f>SUM(SUMIFS('EIA_State Elec Profiles'!$C:$C,'EIA_State Elec Profiles'!$A:$A,$A29,'EIA_State Elec Profiles'!$B:$B,G$1),SUMIFS('EIA_State Elec Profiles'!$C:$C,'EIA_State Elec Profiles'!$A:$A,$A29,'EIA_State Elec Profiles'!$B:$B,G$2))</f>
        <v>0</v>
      </c>
      <c r="H29" s="174" t="str">
        <f t="shared" si="2"/>
        <v>IMPORTER</v>
      </c>
      <c r="I29" s="174" t="b">
        <f t="shared" si="0"/>
        <v>1</v>
      </c>
      <c r="J29" s="191" t="b">
        <v>1</v>
      </c>
      <c r="K29" s="174">
        <f t="shared" si="3"/>
        <v>87282778</v>
      </c>
      <c r="L29" s="174">
        <f t="shared" si="4"/>
        <v>82016380</v>
      </c>
      <c r="M29" s="174">
        <v>0</v>
      </c>
      <c r="N29" s="187">
        <f t="shared" si="6"/>
        <v>5266398</v>
      </c>
      <c r="O29" s="187">
        <f t="shared" si="5"/>
        <v>0</v>
      </c>
      <c r="P29" s="160"/>
    </row>
    <row r="30" spans="1:16">
      <c r="A30" t="str">
        <f>INDEX(About!K:K,MATCH(B30,About!L:L,0))</f>
        <v>Montana</v>
      </c>
      <c r="B30" s="85" t="s">
        <v>560</v>
      </c>
      <c r="C30" s="174">
        <f>SUM(SUMIFS(Cambium22_MidCase_annual_state!J:J,Cambium22_MidCase_annual_state!$A:$A,$B30,Cambium22_MidCase_annual_state!$B:$B,$B$4),SUMIFS(Cambium22_MidCase_annual_state!BZ:BZ,Cambium22_MidCase_annual_state!$A:$A,$B30,Cambium22_MidCase_annual_state!$B:$B,$B$4))</f>
        <v>18236575.399999999</v>
      </c>
      <c r="D30" s="174">
        <f>SUMIFS(Cambium22_MidCase_annual_state!K:K,Cambium22_MidCase_annual_state!$A:$A,$B30,Cambium22_MidCase_annual_state!$B:$B,$B$4)</f>
        <v>26944262</v>
      </c>
      <c r="E30" s="174" t="str">
        <f t="shared" si="1"/>
        <v>EXPORTER</v>
      </c>
      <c r="F30" s="174">
        <f>SUM(SUMIFS('EIA_State Elec Profiles'!$C:$C,'EIA_State Elec Profiles'!$A:$A,$A30,'EIA_State Elec Profiles'!$B:$B,F$1),SUMIFS('EIA_State Elec Profiles'!$C:$C,'EIA_State Elec Profiles'!$A:$A,$A30,'EIA_State Elec Profiles'!$B:$B,F$2))</f>
        <v>53636</v>
      </c>
      <c r="G30" s="174">
        <f>SUM(SUMIFS('EIA_State Elec Profiles'!$C:$C,'EIA_State Elec Profiles'!$A:$A,$A30,'EIA_State Elec Profiles'!$B:$B,G$1),SUMIFS('EIA_State Elec Profiles'!$C:$C,'EIA_State Elec Profiles'!$A:$A,$A30,'EIA_State Elec Profiles'!$B:$B,G$2))</f>
        <v>9211716</v>
      </c>
      <c r="H30" s="174" t="str">
        <f t="shared" si="2"/>
        <v>EXPORTER</v>
      </c>
      <c r="I30" s="174" t="b">
        <f t="shared" si="0"/>
        <v>1</v>
      </c>
      <c r="J30" s="191" t="b">
        <v>1</v>
      </c>
      <c r="K30" s="174">
        <f t="shared" si="3"/>
        <v>18236575.399999999</v>
      </c>
      <c r="L30" s="174">
        <f t="shared" si="4"/>
        <v>27448291.399999999</v>
      </c>
      <c r="M30" s="174">
        <v>0</v>
      </c>
      <c r="N30" s="187">
        <f t="shared" si="6"/>
        <v>53636</v>
      </c>
      <c r="O30" s="187">
        <f t="shared" si="5"/>
        <v>9211716</v>
      </c>
      <c r="P30" s="160"/>
    </row>
    <row r="31" spans="1:16">
      <c r="A31" t="str">
        <f>INDEX(About!K:K,MATCH(B31,About!L:L,0))</f>
        <v>Nebraska</v>
      </c>
      <c r="B31" s="85" t="s">
        <v>561</v>
      </c>
      <c r="C31" s="174">
        <f>SUM(SUMIFS(Cambium22_MidCase_annual_state!J:J,Cambium22_MidCase_annual_state!$A:$A,$B31,Cambium22_MidCase_annual_state!$B:$B,$B$4),SUMIFS(Cambium22_MidCase_annual_state!BZ:BZ,Cambium22_MidCase_annual_state!$A:$A,$B31,Cambium22_MidCase_annual_state!$B:$B,$B$4))</f>
        <v>22227818</v>
      </c>
      <c r="D31" s="174">
        <f>SUMIFS(Cambium22_MidCase_annual_state!K:K,Cambium22_MidCase_annual_state!$A:$A,$B31,Cambium22_MidCase_annual_state!$B:$B,$B$4)</f>
        <v>39763480</v>
      </c>
      <c r="E31" s="174" t="str">
        <f t="shared" si="1"/>
        <v>EXPORTER</v>
      </c>
      <c r="F31" s="174">
        <f>SUM(SUMIFS('EIA_State Elec Profiles'!$C:$C,'EIA_State Elec Profiles'!$A:$A,$A31,'EIA_State Elec Profiles'!$B:$B,F$1),SUMIFS('EIA_State Elec Profiles'!$C:$C,'EIA_State Elec Profiles'!$A:$A,$A31,'EIA_State Elec Profiles'!$B:$B,F$2))</f>
        <v>0</v>
      </c>
      <c r="G31" s="174">
        <f>SUM(SUMIFS('EIA_State Elec Profiles'!$C:$C,'EIA_State Elec Profiles'!$A:$A,$A31,'EIA_State Elec Profiles'!$B:$B,G$1),SUMIFS('EIA_State Elec Profiles'!$C:$C,'EIA_State Elec Profiles'!$A:$A,$A31,'EIA_State Elec Profiles'!$B:$B,G$2))</f>
        <v>3400152</v>
      </c>
      <c r="H31" s="174" t="str">
        <f t="shared" si="2"/>
        <v>EXPORTER</v>
      </c>
      <c r="I31" s="174" t="b">
        <f t="shared" si="0"/>
        <v>1</v>
      </c>
      <c r="J31" s="191" t="b">
        <v>1</v>
      </c>
      <c r="K31" s="174">
        <f t="shared" si="3"/>
        <v>22227818</v>
      </c>
      <c r="L31" s="174">
        <f t="shared" si="4"/>
        <v>25627970</v>
      </c>
      <c r="M31" s="174">
        <v>0</v>
      </c>
      <c r="N31" s="187">
        <f t="shared" si="6"/>
        <v>0</v>
      </c>
      <c r="O31" s="187">
        <f t="shared" si="5"/>
        <v>3400152</v>
      </c>
      <c r="P31" s="160"/>
    </row>
    <row r="32" spans="1:16">
      <c r="A32" t="str">
        <f>INDEX(About!K:K,MATCH(B32,About!L:L,0))</f>
        <v>Nevada</v>
      </c>
      <c r="B32" s="85" t="s">
        <v>562</v>
      </c>
      <c r="C32" s="174">
        <f>SUM(SUMIFS(Cambium22_MidCase_annual_state!J:J,Cambium22_MidCase_annual_state!$A:$A,$B32,Cambium22_MidCase_annual_state!$B:$B,$B$4),SUMIFS(Cambium22_MidCase_annual_state!BZ:BZ,Cambium22_MidCase_annual_state!$A:$A,$B32,Cambium22_MidCase_annual_state!$B:$B,$B$4))</f>
        <v>25341504</v>
      </c>
      <c r="D32" s="174">
        <f>SUMIFS(Cambium22_MidCase_annual_state!K:K,Cambium22_MidCase_annual_state!$A:$A,$B32,Cambium22_MidCase_annual_state!$B:$B,$B$4)</f>
        <v>21446326</v>
      </c>
      <c r="E32" s="174" t="str">
        <f t="shared" si="1"/>
        <v>IMPORTER</v>
      </c>
      <c r="F32" s="174">
        <f>SUM(SUMIFS('EIA_State Elec Profiles'!$C:$C,'EIA_State Elec Profiles'!$A:$A,$A32,'EIA_State Elec Profiles'!$B:$B,F$1),SUMIFS('EIA_State Elec Profiles'!$C:$C,'EIA_State Elec Profiles'!$A:$A,$A32,'EIA_State Elec Profiles'!$B:$B,F$2))</f>
        <v>0</v>
      </c>
      <c r="G32" s="174">
        <f>SUM(SUMIFS('EIA_State Elec Profiles'!$C:$C,'EIA_State Elec Profiles'!$A:$A,$A32,'EIA_State Elec Profiles'!$B:$B,G$1),SUMIFS('EIA_State Elec Profiles'!$C:$C,'EIA_State Elec Profiles'!$A:$A,$A32,'EIA_State Elec Profiles'!$B:$B,G$2))</f>
        <v>527100</v>
      </c>
      <c r="H32" s="174" t="str">
        <f t="shared" si="2"/>
        <v>EXPORTER</v>
      </c>
      <c r="I32" s="174" t="b">
        <f t="shared" si="0"/>
        <v>0</v>
      </c>
      <c r="J32" s="191" t="b">
        <v>1</v>
      </c>
      <c r="K32" s="174">
        <f t="shared" si="3"/>
        <v>0</v>
      </c>
      <c r="L32" s="174">
        <f t="shared" si="4"/>
        <v>527100</v>
      </c>
      <c r="M32" s="174">
        <v>0</v>
      </c>
      <c r="N32" s="187">
        <f t="shared" si="6"/>
        <v>0</v>
      </c>
      <c r="O32" s="187">
        <f t="shared" si="5"/>
        <v>527100</v>
      </c>
      <c r="P32" s="160"/>
    </row>
    <row r="33" spans="1:16">
      <c r="A33" t="str">
        <f>INDEX(About!K:K,MATCH(B33,About!L:L,0))</f>
        <v>New Hampshire</v>
      </c>
      <c r="B33" s="85" t="s">
        <v>563</v>
      </c>
      <c r="C33" s="174">
        <f>SUM(SUMIFS(Cambium22_MidCase_annual_state!J:J,Cambium22_MidCase_annual_state!$A:$A,$B33,Cambium22_MidCase_annual_state!$B:$B,$B$4),SUMIFS(Cambium22_MidCase_annual_state!BZ:BZ,Cambium22_MidCase_annual_state!$A:$A,$B33,Cambium22_MidCase_annual_state!$B:$B,$B$4))</f>
        <v>8778659</v>
      </c>
      <c r="D33" s="174">
        <f>SUMIFS(Cambium22_MidCase_annual_state!K:K,Cambium22_MidCase_annual_state!$A:$A,$B33,Cambium22_MidCase_annual_state!$B:$B,$B$4)</f>
        <v>13843795</v>
      </c>
      <c r="E33" s="174" t="str">
        <f t="shared" si="1"/>
        <v>EXPORTER</v>
      </c>
      <c r="F33" s="174">
        <f>SUM(SUMIFS('EIA_State Elec Profiles'!$C:$C,'EIA_State Elec Profiles'!$A:$A,$A33,'EIA_State Elec Profiles'!$B:$B,F$1),SUMIFS('EIA_State Elec Profiles'!$C:$C,'EIA_State Elec Profiles'!$A:$A,$A33,'EIA_State Elec Profiles'!$B:$B,F$2))</f>
        <v>0</v>
      </c>
      <c r="G33" s="174">
        <f>SUM(SUMIFS('EIA_State Elec Profiles'!$C:$C,'EIA_State Elec Profiles'!$A:$A,$A33,'EIA_State Elec Profiles'!$B:$B,G$1),SUMIFS('EIA_State Elec Profiles'!$C:$C,'EIA_State Elec Profiles'!$A:$A,$A33,'EIA_State Elec Profiles'!$B:$B,G$2))</f>
        <v>5644666</v>
      </c>
      <c r="H33" s="174" t="str">
        <f t="shared" si="2"/>
        <v>EXPORTER</v>
      </c>
      <c r="I33" s="174" t="b">
        <f t="shared" si="0"/>
        <v>1</v>
      </c>
      <c r="J33" s="191" t="b">
        <v>1</v>
      </c>
      <c r="K33" s="174">
        <f t="shared" si="3"/>
        <v>8778659</v>
      </c>
      <c r="L33" s="174">
        <f t="shared" si="4"/>
        <v>14423325</v>
      </c>
      <c r="M33" s="174">
        <v>0</v>
      </c>
      <c r="N33" s="187">
        <f t="shared" si="6"/>
        <v>0</v>
      </c>
      <c r="O33" s="187">
        <f t="shared" si="5"/>
        <v>5644666</v>
      </c>
      <c r="P33" s="160"/>
    </row>
    <row r="34" spans="1:16">
      <c r="A34" t="str">
        <f>INDEX(About!K:K,MATCH(B34,About!L:L,0))</f>
        <v>New Jersey</v>
      </c>
      <c r="B34" s="85" t="s">
        <v>564</v>
      </c>
      <c r="C34" s="174">
        <f>SUM(SUMIFS(Cambium22_MidCase_annual_state!J:J,Cambium22_MidCase_annual_state!$A:$A,$B34,Cambium22_MidCase_annual_state!$B:$B,$B$4),SUMIFS(Cambium22_MidCase_annual_state!BZ:BZ,Cambium22_MidCase_annual_state!$A:$A,$B34,Cambium22_MidCase_annual_state!$B:$B,$B$4))</f>
        <v>20743186</v>
      </c>
      <c r="D34" s="174">
        <f>SUMIFS(Cambium22_MidCase_annual_state!K:K,Cambium22_MidCase_annual_state!$A:$A,$B34,Cambium22_MidCase_annual_state!$B:$B,$B$4)</f>
        <v>18762830</v>
      </c>
      <c r="E34" s="174" t="str">
        <f t="shared" si="1"/>
        <v>IMPORTER</v>
      </c>
      <c r="F34" s="174">
        <f>SUM(SUMIFS('EIA_State Elec Profiles'!$C:$C,'EIA_State Elec Profiles'!$A:$A,$A34,'EIA_State Elec Profiles'!$B:$B,F$1),SUMIFS('EIA_State Elec Profiles'!$C:$C,'EIA_State Elec Profiles'!$A:$A,$A34,'EIA_State Elec Profiles'!$B:$B,F$2))</f>
        <v>16604649</v>
      </c>
      <c r="G34" s="174">
        <f>SUM(SUMIFS('EIA_State Elec Profiles'!$C:$C,'EIA_State Elec Profiles'!$A:$A,$A34,'EIA_State Elec Profiles'!$B:$B,G$1),SUMIFS('EIA_State Elec Profiles'!$C:$C,'EIA_State Elec Profiles'!$A:$A,$A34,'EIA_State Elec Profiles'!$B:$B,G$2))</f>
        <v>0</v>
      </c>
      <c r="H34" s="174" t="str">
        <f t="shared" si="2"/>
        <v>IMPORTER</v>
      </c>
      <c r="I34" s="174" t="b">
        <f t="shared" si="0"/>
        <v>1</v>
      </c>
      <c r="J34" s="191" t="b">
        <v>1</v>
      </c>
      <c r="K34" s="174">
        <f t="shared" si="3"/>
        <v>35367479</v>
      </c>
      <c r="L34" s="174">
        <f t="shared" si="4"/>
        <v>18762830</v>
      </c>
      <c r="M34" s="174">
        <v>0</v>
      </c>
      <c r="N34" s="187">
        <f t="shared" si="6"/>
        <v>16604649</v>
      </c>
      <c r="O34" s="187">
        <f t="shared" si="5"/>
        <v>0</v>
      </c>
      <c r="P34" s="160"/>
    </row>
    <row r="35" spans="1:16">
      <c r="A35" t="str">
        <f>INDEX(About!K:K,MATCH(B35,About!L:L,0))</f>
        <v>New Mexico</v>
      </c>
      <c r="B35" s="85" t="s">
        <v>565</v>
      </c>
      <c r="C35" s="174">
        <f>SUM(SUMIFS(Cambium22_MidCase_annual_state!J:J,Cambium22_MidCase_annual_state!$A:$A,$B35,Cambium22_MidCase_annual_state!$B:$B,$B$4),SUMIFS(Cambium22_MidCase_annual_state!BZ:BZ,Cambium22_MidCase_annual_state!$A:$A,$B35,Cambium22_MidCase_annual_state!$B:$B,$B$4))</f>
        <v>24895854</v>
      </c>
      <c r="D35" s="174">
        <f>SUMIFS(Cambium22_MidCase_annual_state!K:K,Cambium22_MidCase_annual_state!$A:$A,$B35,Cambium22_MidCase_annual_state!$B:$B,$B$4)</f>
        <v>30020412</v>
      </c>
      <c r="E35" s="174" t="str">
        <f t="shared" si="1"/>
        <v>EXPORTER</v>
      </c>
      <c r="F35" s="174">
        <f>SUM(SUMIFS('EIA_State Elec Profiles'!$C:$C,'EIA_State Elec Profiles'!$A:$A,$A35,'EIA_State Elec Profiles'!$B:$B,F$1),SUMIFS('EIA_State Elec Profiles'!$C:$C,'EIA_State Elec Profiles'!$A:$A,$A35,'EIA_State Elec Profiles'!$B:$B,F$2))</f>
        <v>0</v>
      </c>
      <c r="G35" s="174">
        <f>SUM(SUMIFS('EIA_State Elec Profiles'!$C:$C,'EIA_State Elec Profiles'!$A:$A,$A35,'EIA_State Elec Profiles'!$B:$B,G$1),SUMIFS('EIA_State Elec Profiles'!$C:$C,'EIA_State Elec Profiles'!$A:$A,$A35,'EIA_State Elec Profiles'!$B:$B,G$2))</f>
        <v>8229984</v>
      </c>
      <c r="H35" s="174" t="str">
        <f t="shared" si="2"/>
        <v>EXPORTER</v>
      </c>
      <c r="I35" s="174" t="b">
        <f t="shared" si="0"/>
        <v>1</v>
      </c>
      <c r="J35" s="191" t="b">
        <v>1</v>
      </c>
      <c r="K35" s="174">
        <f t="shared" si="3"/>
        <v>24895854</v>
      </c>
      <c r="L35" s="174">
        <f t="shared" si="4"/>
        <v>33125838</v>
      </c>
      <c r="M35" s="174">
        <v>0</v>
      </c>
      <c r="N35" s="187">
        <f t="shared" si="6"/>
        <v>0</v>
      </c>
      <c r="O35" s="187">
        <f t="shared" si="5"/>
        <v>8229984</v>
      </c>
      <c r="P35" s="160"/>
    </row>
    <row r="36" spans="1:16">
      <c r="A36" t="str">
        <f>INDEX(About!K:K,MATCH(B36,About!L:L,0))</f>
        <v>New York</v>
      </c>
      <c r="B36" s="85" t="s">
        <v>566</v>
      </c>
      <c r="C36" s="174">
        <f>SUM(SUMIFS(Cambium22_MidCase_annual_state!J:J,Cambium22_MidCase_annual_state!$A:$A,$B36,Cambium22_MidCase_annual_state!$B:$B,$B$4),SUMIFS(Cambium22_MidCase_annual_state!BZ:BZ,Cambium22_MidCase_annual_state!$A:$A,$B36,Cambium22_MidCase_annual_state!$B:$B,$B$4))</f>
        <v>41209982</v>
      </c>
      <c r="D36" s="174">
        <f>SUMIFS(Cambium22_MidCase_annual_state!K:K,Cambium22_MidCase_annual_state!$A:$A,$B36,Cambium22_MidCase_annual_state!$B:$B,$B$4)</f>
        <v>13722966</v>
      </c>
      <c r="E36" s="174" t="str">
        <f t="shared" si="1"/>
        <v>IMPORTER</v>
      </c>
      <c r="F36" s="174">
        <f>SUM(SUMIFS('EIA_State Elec Profiles'!$C:$C,'EIA_State Elec Profiles'!$A:$A,$A36,'EIA_State Elec Profiles'!$B:$B,F$1),SUMIFS('EIA_State Elec Profiles'!$C:$C,'EIA_State Elec Profiles'!$A:$A,$A36,'EIA_State Elec Profiles'!$B:$B,F$2))</f>
        <v>27919146</v>
      </c>
      <c r="G36" s="174">
        <f>SUM(SUMIFS('EIA_State Elec Profiles'!$C:$C,'EIA_State Elec Profiles'!$A:$A,$A36,'EIA_State Elec Profiles'!$B:$B,G$1),SUMIFS('EIA_State Elec Profiles'!$C:$C,'EIA_State Elec Profiles'!$A:$A,$A36,'EIA_State Elec Profiles'!$B:$B,G$2))</f>
        <v>1750163</v>
      </c>
      <c r="H36" s="174" t="str">
        <f t="shared" si="2"/>
        <v>IMPORTER</v>
      </c>
      <c r="I36" s="174" t="b">
        <f t="shared" si="0"/>
        <v>1</v>
      </c>
      <c r="J36" s="191" t="b">
        <v>1</v>
      </c>
      <c r="K36" s="174">
        <f t="shared" si="3"/>
        <v>41642112</v>
      </c>
      <c r="L36" s="174">
        <f t="shared" si="4"/>
        <v>13722966</v>
      </c>
      <c r="M36" s="174">
        <v>0</v>
      </c>
      <c r="N36" s="187">
        <f t="shared" si="6"/>
        <v>27919146</v>
      </c>
      <c r="O36" s="187">
        <f t="shared" si="5"/>
        <v>1750163</v>
      </c>
      <c r="P36" s="160"/>
    </row>
    <row r="37" spans="1:16">
      <c r="A37" t="str">
        <f>INDEX(About!K:K,MATCH(B37,About!L:L,0))</f>
        <v>North Carolina</v>
      </c>
      <c r="B37" s="85" t="s">
        <v>567</v>
      </c>
      <c r="C37" s="174">
        <f>SUM(SUMIFS(Cambium22_MidCase_annual_state!J:J,Cambium22_MidCase_annual_state!$A:$A,$B37,Cambium22_MidCase_annual_state!$B:$B,$B$4),SUMIFS(Cambium22_MidCase_annual_state!BZ:BZ,Cambium22_MidCase_annual_state!$A:$A,$B37,Cambium22_MidCase_annual_state!$B:$B,$B$4))</f>
        <v>40042748</v>
      </c>
      <c r="D37" s="174">
        <f>SUMIFS(Cambium22_MidCase_annual_state!K:K,Cambium22_MidCase_annual_state!$A:$A,$B37,Cambium22_MidCase_annual_state!$B:$B,$B$4)</f>
        <v>21927466</v>
      </c>
      <c r="E37" s="174" t="str">
        <f t="shared" si="1"/>
        <v>IMPORTER</v>
      </c>
      <c r="F37" s="174">
        <f>SUM(SUMIFS('EIA_State Elec Profiles'!$C:$C,'EIA_State Elec Profiles'!$A:$A,$A37,'EIA_State Elec Profiles'!$B:$B,F$1),SUMIFS('EIA_State Elec Profiles'!$C:$C,'EIA_State Elec Profiles'!$A:$A,$A37,'EIA_State Elec Profiles'!$B:$B,F$2))</f>
        <v>15014573</v>
      </c>
      <c r="G37" s="174">
        <f>SUM(SUMIFS('EIA_State Elec Profiles'!$C:$C,'EIA_State Elec Profiles'!$A:$A,$A37,'EIA_State Elec Profiles'!$B:$B,G$1),SUMIFS('EIA_State Elec Profiles'!$C:$C,'EIA_State Elec Profiles'!$A:$A,$A37,'EIA_State Elec Profiles'!$B:$B,G$2))</f>
        <v>0</v>
      </c>
      <c r="H37" s="174" t="str">
        <f t="shared" si="2"/>
        <v>IMPORTER</v>
      </c>
      <c r="I37" s="174" t="b">
        <f t="shared" ref="I37:I54" si="7">H37=E37</f>
        <v>1</v>
      </c>
      <c r="J37" s="191" t="b">
        <v>1</v>
      </c>
      <c r="K37" s="174">
        <f t="shared" si="3"/>
        <v>36942039</v>
      </c>
      <c r="L37" s="174">
        <f t="shared" si="4"/>
        <v>21927466</v>
      </c>
      <c r="M37" s="174">
        <v>0</v>
      </c>
      <c r="N37" s="187">
        <f t="shared" si="6"/>
        <v>15014573</v>
      </c>
      <c r="O37" s="187">
        <f t="shared" si="5"/>
        <v>0</v>
      </c>
      <c r="P37" s="160"/>
    </row>
    <row r="38" spans="1:16">
      <c r="A38" t="str">
        <f>INDEX(About!K:K,MATCH(B38,About!L:L,0))</f>
        <v>North Dakota</v>
      </c>
      <c r="B38" s="85" t="s">
        <v>568</v>
      </c>
      <c r="C38" s="175">
        <f>SUM(SUMIFS(Cambium22_MidCase_annual_state!J:J,Cambium22_MidCase_annual_state!$A:$A,$B38,Cambium22_MidCase_annual_state!$B:$B,$B$4),SUMIFS(Cambium22_MidCase_annual_state!BZ:BZ,Cambium22_MidCase_annual_state!$A:$A,$B38,Cambium22_MidCase_annual_state!$B:$B,$B$4))</f>
        <v>19023486.5</v>
      </c>
      <c r="D38" s="175">
        <f>SUMIFS(Cambium22_MidCase_annual_state!K:K,Cambium22_MidCase_annual_state!$A:$A,$B38,Cambium22_MidCase_annual_state!$B:$B,$B$4)</f>
        <v>28949594</v>
      </c>
      <c r="E38" s="175" t="str">
        <f t="shared" si="1"/>
        <v>EXPORTER</v>
      </c>
      <c r="F38" s="175">
        <f>SUM(SUMIFS('EIA_State Elec Profiles'!$C:$C,'EIA_State Elec Profiles'!$A:$A,$A38,'EIA_State Elec Profiles'!$B:$B,F$1),SUMIFS('EIA_State Elec Profiles'!$C:$C,'EIA_State Elec Profiles'!$A:$A,$A38,'EIA_State Elec Profiles'!$B:$B,F$2))</f>
        <v>2982525</v>
      </c>
      <c r="G38" s="175">
        <f>SUM(SUMIFS('EIA_State Elec Profiles'!$C:$C,'EIA_State Elec Profiles'!$A:$A,$A38,'EIA_State Elec Profiles'!$B:$B,G$1),SUMIFS('EIA_State Elec Profiles'!$C:$C,'EIA_State Elec Profiles'!$A:$A,$A38,'EIA_State Elec Profiles'!$B:$B,G$2))</f>
        <v>21752698</v>
      </c>
      <c r="H38" s="175" t="str">
        <f t="shared" si="2"/>
        <v>EXPORTER</v>
      </c>
      <c r="I38" s="175" t="b">
        <f t="shared" si="7"/>
        <v>1</v>
      </c>
      <c r="J38" s="191" t="b">
        <v>1</v>
      </c>
      <c r="K38" s="174">
        <f t="shared" si="3"/>
        <v>19023486.5</v>
      </c>
      <c r="L38" s="174">
        <f t="shared" si="4"/>
        <v>40776184.5</v>
      </c>
      <c r="M38" s="174">
        <v>0</v>
      </c>
      <c r="N38" s="187">
        <f t="shared" si="6"/>
        <v>2982525</v>
      </c>
      <c r="O38" s="193">
        <f>20*10^6</f>
        <v>20000000</v>
      </c>
      <c r="P38" s="185"/>
    </row>
    <row r="39" spans="1:16">
      <c r="A39" t="str">
        <f>INDEX(About!K:K,MATCH(B39,About!L:L,0))</f>
        <v>Ohio</v>
      </c>
      <c r="B39" s="85" t="s">
        <v>569</v>
      </c>
      <c r="C39" s="174">
        <f>SUM(SUMIFS(Cambium22_MidCase_annual_state!J:J,Cambium22_MidCase_annual_state!$A:$A,$B39,Cambium22_MidCase_annual_state!$B:$B,$B$4),SUMIFS(Cambium22_MidCase_annual_state!BZ:BZ,Cambium22_MidCase_annual_state!$A:$A,$B39,Cambium22_MidCase_annual_state!$B:$B,$B$4))</f>
        <v>59616756</v>
      </c>
      <c r="D39" s="174">
        <f>SUMIFS(Cambium22_MidCase_annual_state!K:K,Cambium22_MidCase_annual_state!$A:$A,$B39,Cambium22_MidCase_annual_state!$B:$B,$B$4)</f>
        <v>47608156</v>
      </c>
      <c r="E39" s="174" t="str">
        <f t="shared" si="1"/>
        <v>IMPORTER</v>
      </c>
      <c r="F39" s="174">
        <f>SUM(SUMIFS('EIA_State Elec Profiles'!$C:$C,'EIA_State Elec Profiles'!$A:$A,$A39,'EIA_State Elec Profiles'!$B:$B,F$1),SUMIFS('EIA_State Elec Profiles'!$C:$C,'EIA_State Elec Profiles'!$A:$A,$A39,'EIA_State Elec Profiles'!$B:$B,F$2))</f>
        <v>30782466</v>
      </c>
      <c r="G39" s="174">
        <f>SUM(SUMIFS('EIA_State Elec Profiles'!$C:$C,'EIA_State Elec Profiles'!$A:$A,$A39,'EIA_State Elec Profiles'!$B:$B,G$1),SUMIFS('EIA_State Elec Profiles'!$C:$C,'EIA_State Elec Profiles'!$A:$A,$A39,'EIA_State Elec Profiles'!$B:$B,G$2))</f>
        <v>0</v>
      </c>
      <c r="H39" s="174" t="str">
        <f t="shared" si="2"/>
        <v>IMPORTER</v>
      </c>
      <c r="I39" s="174" t="b">
        <f t="shared" si="7"/>
        <v>1</v>
      </c>
      <c r="J39" s="191" t="b">
        <v>1</v>
      </c>
      <c r="K39" s="174">
        <f t="shared" si="3"/>
        <v>78390622</v>
      </c>
      <c r="L39" s="174">
        <f t="shared" si="4"/>
        <v>47608156</v>
      </c>
      <c r="M39" s="174">
        <v>0</v>
      </c>
      <c r="N39" s="187">
        <f t="shared" si="6"/>
        <v>30782466</v>
      </c>
      <c r="O39" s="187">
        <f t="shared" si="5"/>
        <v>0</v>
      </c>
      <c r="P39" s="160"/>
    </row>
    <row r="40" spans="1:16">
      <c r="A40" t="str">
        <f>INDEX(About!K:K,MATCH(B40,About!L:L,0))</f>
        <v>Oklahoma</v>
      </c>
      <c r="B40" s="85" t="s">
        <v>570</v>
      </c>
      <c r="C40" s="174">
        <f>SUM(SUMIFS(Cambium22_MidCase_annual_state!J:J,Cambium22_MidCase_annual_state!$A:$A,$B40,Cambium22_MidCase_annual_state!$B:$B,$B$4),SUMIFS(Cambium22_MidCase_annual_state!BZ:BZ,Cambium22_MidCase_annual_state!$A:$A,$B40,Cambium22_MidCase_annual_state!$B:$B,$B$4))</f>
        <v>29385446</v>
      </c>
      <c r="D40" s="174">
        <f>SUMIFS(Cambium22_MidCase_annual_state!K:K,Cambium22_MidCase_annual_state!$A:$A,$B40,Cambium22_MidCase_annual_state!$B:$B,$B$4)</f>
        <v>72480580</v>
      </c>
      <c r="E40" s="174" t="str">
        <f t="shared" si="1"/>
        <v>EXPORTER</v>
      </c>
      <c r="F40" s="174">
        <f>SUM(SUMIFS('EIA_State Elec Profiles'!$C:$C,'EIA_State Elec Profiles'!$A:$A,$A40,'EIA_State Elec Profiles'!$B:$B,F$1),SUMIFS('EIA_State Elec Profiles'!$C:$C,'EIA_State Elec Profiles'!$A:$A,$A40,'EIA_State Elec Profiles'!$B:$B,F$2))</f>
        <v>0</v>
      </c>
      <c r="G40" s="174">
        <f>SUM(SUMIFS('EIA_State Elec Profiles'!$C:$C,'EIA_State Elec Profiles'!$A:$A,$A40,'EIA_State Elec Profiles'!$B:$B,G$1),SUMIFS('EIA_State Elec Profiles'!$C:$C,'EIA_State Elec Profiles'!$A:$A,$A40,'EIA_State Elec Profiles'!$B:$B,G$2))</f>
        <v>11919968</v>
      </c>
      <c r="H40" s="174" t="str">
        <f t="shared" si="2"/>
        <v>EXPORTER</v>
      </c>
      <c r="I40" s="174" t="b">
        <f t="shared" si="7"/>
        <v>1</v>
      </c>
      <c r="J40" s="191" t="b">
        <v>1</v>
      </c>
      <c r="K40" s="174">
        <f t="shared" si="3"/>
        <v>29385446</v>
      </c>
      <c r="L40" s="174">
        <f t="shared" si="4"/>
        <v>41305414</v>
      </c>
      <c r="M40" s="174">
        <v>0</v>
      </c>
      <c r="N40" s="187">
        <f t="shared" si="6"/>
        <v>0</v>
      </c>
      <c r="O40" s="187">
        <f t="shared" si="5"/>
        <v>11919968</v>
      </c>
      <c r="P40" s="160"/>
    </row>
    <row r="41" spans="1:16">
      <c r="A41" t="str">
        <f>INDEX(About!K:K,MATCH(B41,About!L:L,0))</f>
        <v>Oregon</v>
      </c>
      <c r="B41" s="85" t="s">
        <v>571</v>
      </c>
      <c r="C41" s="174">
        <f>SUM(SUMIFS(Cambium22_MidCase_annual_state!J:J,Cambium22_MidCase_annual_state!$A:$A,$B41,Cambium22_MidCase_annual_state!$B:$B,$B$4),SUMIFS(Cambium22_MidCase_annual_state!BZ:BZ,Cambium22_MidCase_annual_state!$A:$A,$B41,Cambium22_MidCase_annual_state!$B:$B,$B$4))</f>
        <v>59785850</v>
      </c>
      <c r="D41" s="174">
        <f>SUMIFS(Cambium22_MidCase_annual_state!K:K,Cambium22_MidCase_annual_state!$A:$A,$B41,Cambium22_MidCase_annual_state!$B:$B,$B$4)</f>
        <v>61248250</v>
      </c>
      <c r="E41" s="174" t="str">
        <f t="shared" si="1"/>
        <v>EXPORTER</v>
      </c>
      <c r="F41" s="174">
        <f>SUM(SUMIFS('EIA_State Elec Profiles'!$C:$C,'EIA_State Elec Profiles'!$A:$A,$A41,'EIA_State Elec Profiles'!$B:$B,F$1),SUMIFS('EIA_State Elec Profiles'!$C:$C,'EIA_State Elec Profiles'!$A:$A,$A41,'EIA_State Elec Profiles'!$B:$B,F$2))</f>
        <v>0</v>
      </c>
      <c r="G41" s="174">
        <f>SUM(SUMIFS('EIA_State Elec Profiles'!$C:$C,'EIA_State Elec Profiles'!$A:$A,$A41,'EIA_State Elec Profiles'!$B:$B,G$1),SUMIFS('EIA_State Elec Profiles'!$C:$C,'EIA_State Elec Profiles'!$A:$A,$A41,'EIA_State Elec Profiles'!$B:$B,G$2))</f>
        <v>3515910</v>
      </c>
      <c r="H41" s="174" t="str">
        <f t="shared" si="2"/>
        <v>EXPORTER</v>
      </c>
      <c r="I41" s="174" t="b">
        <f t="shared" si="7"/>
        <v>1</v>
      </c>
      <c r="J41" s="191" t="b">
        <v>1</v>
      </c>
      <c r="K41" s="174">
        <f t="shared" si="3"/>
        <v>59785850</v>
      </c>
      <c r="L41" s="174">
        <f t="shared" si="4"/>
        <v>63301760</v>
      </c>
      <c r="M41" s="174">
        <v>0</v>
      </c>
      <c r="N41" s="187">
        <f t="shared" si="6"/>
        <v>0</v>
      </c>
      <c r="O41" s="187">
        <f t="shared" si="5"/>
        <v>3515910</v>
      </c>
      <c r="P41" s="160"/>
    </row>
    <row r="42" spans="1:16">
      <c r="A42" t="str">
        <f>INDEX(About!K:K,MATCH(B42,About!L:L,0))</f>
        <v>Pennsylvania</v>
      </c>
      <c r="B42" s="85" t="s">
        <v>572</v>
      </c>
      <c r="C42" s="174">
        <f>SUM(SUMIFS(Cambium22_MidCase_annual_state!J:J,Cambium22_MidCase_annual_state!$A:$A,$B42,Cambium22_MidCase_annual_state!$B:$B,$B$4),SUMIFS(Cambium22_MidCase_annual_state!BZ:BZ,Cambium22_MidCase_annual_state!$A:$A,$B42,Cambium22_MidCase_annual_state!$B:$B,$B$4))</f>
        <v>24911482</v>
      </c>
      <c r="D42" s="174">
        <f>SUMIFS(Cambium22_MidCase_annual_state!K:K,Cambium22_MidCase_annual_state!$A:$A,$B42,Cambium22_MidCase_annual_state!$B:$B,$B$4)</f>
        <v>96271670</v>
      </c>
      <c r="E42" s="174" t="str">
        <f t="shared" si="1"/>
        <v>EXPORTER</v>
      </c>
      <c r="F42" s="174">
        <f>SUM(SUMIFS('EIA_State Elec Profiles'!$C:$C,'EIA_State Elec Profiles'!$A:$A,$A42,'EIA_State Elec Profiles'!$B:$B,F$1),SUMIFS('EIA_State Elec Profiles'!$C:$C,'EIA_State Elec Profiles'!$A:$A,$A42,'EIA_State Elec Profiles'!$B:$B,F$2))</f>
        <v>0</v>
      </c>
      <c r="G42" s="174">
        <f>SUM(SUMIFS('EIA_State Elec Profiles'!$C:$C,'EIA_State Elec Profiles'!$A:$A,$A42,'EIA_State Elec Profiles'!$B:$B,G$1),SUMIFS('EIA_State Elec Profiles'!$C:$C,'EIA_State Elec Profiles'!$A:$A,$A42,'EIA_State Elec Profiles'!$B:$B,G$2))</f>
        <v>84594859</v>
      </c>
      <c r="H42" s="174" t="str">
        <f t="shared" si="2"/>
        <v>EXPORTER</v>
      </c>
      <c r="I42" s="174" t="b">
        <f t="shared" si="7"/>
        <v>1</v>
      </c>
      <c r="J42" s="191" t="b">
        <v>1</v>
      </c>
      <c r="K42" s="174">
        <f t="shared" si="3"/>
        <v>24911482</v>
      </c>
      <c r="L42" s="174">
        <f t="shared" si="4"/>
        <v>109506341</v>
      </c>
      <c r="M42" s="174">
        <v>0</v>
      </c>
      <c r="N42" s="187">
        <f t="shared" si="6"/>
        <v>0</v>
      </c>
      <c r="O42" s="187">
        <f t="shared" si="5"/>
        <v>84594859</v>
      </c>
      <c r="P42" s="160"/>
    </row>
    <row r="43" spans="1:16">
      <c r="A43" t="str">
        <f>INDEX(About!K:K,MATCH(B43,About!L:L,0))</f>
        <v>Rhode Island</v>
      </c>
      <c r="B43" s="85" t="s">
        <v>573</v>
      </c>
      <c r="C43" s="174">
        <f>SUM(SUMIFS(Cambium22_MidCase_annual_state!J:J,Cambium22_MidCase_annual_state!$A:$A,$B43,Cambium22_MidCase_annual_state!$B:$B,$B$4),SUMIFS(Cambium22_MidCase_annual_state!BZ:BZ,Cambium22_MidCase_annual_state!$A:$A,$B43,Cambium22_MidCase_annual_state!$B:$B,$B$4))</f>
        <v>6158901.5</v>
      </c>
      <c r="D43" s="174">
        <f>SUMIFS(Cambium22_MidCase_annual_state!K:K,Cambium22_MidCase_annual_state!$A:$A,$B43,Cambium22_MidCase_annual_state!$B:$B,$B$4)</f>
        <v>4930804</v>
      </c>
      <c r="E43" s="174" t="str">
        <f t="shared" si="1"/>
        <v>IMPORTER</v>
      </c>
      <c r="F43" s="174">
        <f>SUM(SUMIFS('EIA_State Elec Profiles'!$C:$C,'EIA_State Elec Profiles'!$A:$A,$A43,'EIA_State Elec Profiles'!$B:$B,F$1),SUMIFS('EIA_State Elec Profiles'!$C:$C,'EIA_State Elec Profiles'!$A:$A,$A43,'EIA_State Elec Profiles'!$B:$B,F$2))</f>
        <v>0</v>
      </c>
      <c r="G43" s="174">
        <f>SUM(SUMIFS('EIA_State Elec Profiles'!$C:$C,'EIA_State Elec Profiles'!$A:$A,$A43,'EIA_State Elec Profiles'!$B:$B,G$1),SUMIFS('EIA_State Elec Profiles'!$C:$C,'EIA_State Elec Profiles'!$A:$A,$A43,'EIA_State Elec Profiles'!$B:$B,G$2))</f>
        <v>1330952</v>
      </c>
      <c r="H43" s="174" t="str">
        <f t="shared" si="2"/>
        <v>EXPORTER</v>
      </c>
      <c r="I43" s="174" t="b">
        <f t="shared" si="7"/>
        <v>0</v>
      </c>
      <c r="J43" s="191" t="b">
        <v>1</v>
      </c>
      <c r="K43" s="174">
        <f t="shared" si="3"/>
        <v>0</v>
      </c>
      <c r="L43" s="174">
        <f t="shared" si="4"/>
        <v>1330952</v>
      </c>
      <c r="M43" s="174">
        <v>0</v>
      </c>
      <c r="N43" s="187">
        <f t="shared" si="6"/>
        <v>0</v>
      </c>
      <c r="O43" s="187">
        <f t="shared" si="5"/>
        <v>1330952</v>
      </c>
      <c r="P43" s="160"/>
    </row>
    <row r="44" spans="1:16">
      <c r="A44" t="str">
        <f>INDEX(About!K:K,MATCH(B44,About!L:L,0))</f>
        <v>South Carolina</v>
      </c>
      <c r="B44" s="85" t="s">
        <v>574</v>
      </c>
      <c r="C44" s="174">
        <f>SUM(SUMIFS(Cambium22_MidCase_annual_state!J:J,Cambium22_MidCase_annual_state!$A:$A,$B44,Cambium22_MidCase_annual_state!$B:$B,$B$4),SUMIFS(Cambium22_MidCase_annual_state!BZ:BZ,Cambium22_MidCase_annual_state!$A:$A,$B44,Cambium22_MidCase_annual_state!$B:$B,$B$4))</f>
        <v>25458424</v>
      </c>
      <c r="D44" s="174">
        <f>SUMIFS(Cambium22_MidCase_annual_state!K:K,Cambium22_MidCase_annual_state!$A:$A,$B44,Cambium22_MidCase_annual_state!$B:$B,$B$4)</f>
        <v>21783330</v>
      </c>
      <c r="E44" s="174" t="str">
        <f t="shared" si="1"/>
        <v>IMPORTER</v>
      </c>
      <c r="F44" s="174">
        <f>SUM(SUMIFS('EIA_State Elec Profiles'!$C:$C,'EIA_State Elec Profiles'!$A:$A,$A44,'EIA_State Elec Profiles'!$B:$B,F$1),SUMIFS('EIA_State Elec Profiles'!$C:$C,'EIA_State Elec Profiles'!$A:$A,$A44,'EIA_State Elec Profiles'!$B:$B,F$2))</f>
        <v>0</v>
      </c>
      <c r="G44" s="174">
        <f>SUM(SUMIFS('EIA_State Elec Profiles'!$C:$C,'EIA_State Elec Profiles'!$A:$A,$A44,'EIA_State Elec Profiles'!$B:$B,G$1),SUMIFS('EIA_State Elec Profiles'!$C:$C,'EIA_State Elec Profiles'!$A:$A,$A44,'EIA_State Elec Profiles'!$B:$B,G$2))</f>
        <v>11884926</v>
      </c>
      <c r="H44" s="174" t="str">
        <f t="shared" si="2"/>
        <v>EXPORTER</v>
      </c>
      <c r="I44" s="174" t="b">
        <f t="shared" si="7"/>
        <v>0</v>
      </c>
      <c r="J44" s="191" t="b">
        <v>1</v>
      </c>
      <c r="K44" s="174">
        <f t="shared" si="3"/>
        <v>0</v>
      </c>
      <c r="L44" s="174">
        <f t="shared" si="4"/>
        <v>11884926</v>
      </c>
      <c r="M44" s="174">
        <v>0</v>
      </c>
      <c r="N44" s="187">
        <f t="shared" si="6"/>
        <v>0</v>
      </c>
      <c r="O44" s="187">
        <f t="shared" si="5"/>
        <v>11884926</v>
      </c>
      <c r="P44" s="160"/>
    </row>
    <row r="45" spans="1:16">
      <c r="A45" t="str">
        <f>INDEX(About!K:K,MATCH(B45,About!L:L,0))</f>
        <v>South Dakota</v>
      </c>
      <c r="B45" s="85" t="s">
        <v>575</v>
      </c>
      <c r="C45" s="174">
        <f>SUM(SUMIFS(Cambium22_MidCase_annual_state!J:J,Cambium22_MidCase_annual_state!$A:$A,$B45,Cambium22_MidCase_annual_state!$B:$B,$B$4),SUMIFS(Cambium22_MidCase_annual_state!BZ:BZ,Cambium22_MidCase_annual_state!$A:$A,$B45,Cambium22_MidCase_annual_state!$B:$B,$B$4))</f>
        <v>8487187</v>
      </c>
      <c r="D45" s="174">
        <f>SUMIFS(Cambium22_MidCase_annual_state!K:K,Cambium22_MidCase_annual_state!$A:$A,$B45,Cambium22_MidCase_annual_state!$B:$B,$B$4)</f>
        <v>14232429</v>
      </c>
      <c r="E45" s="174" t="str">
        <f t="shared" si="1"/>
        <v>EXPORTER</v>
      </c>
      <c r="F45" s="174">
        <f>SUM(SUMIFS('EIA_State Elec Profiles'!$C:$C,'EIA_State Elec Profiles'!$A:$A,$A45,'EIA_State Elec Profiles'!$B:$B,F$1),SUMIFS('EIA_State Elec Profiles'!$C:$C,'EIA_State Elec Profiles'!$A:$A,$A45,'EIA_State Elec Profiles'!$B:$B,F$2))</f>
        <v>0</v>
      </c>
      <c r="G45" s="174">
        <f>SUM(SUMIFS('EIA_State Elec Profiles'!$C:$C,'EIA_State Elec Profiles'!$A:$A,$A45,'EIA_State Elec Profiles'!$B:$B,G$1),SUMIFS('EIA_State Elec Profiles'!$C:$C,'EIA_State Elec Profiles'!$A:$A,$A45,'EIA_State Elec Profiles'!$B:$B,G$2))</f>
        <v>3529188</v>
      </c>
      <c r="H45" s="174" t="str">
        <f t="shared" si="2"/>
        <v>EXPORTER</v>
      </c>
      <c r="I45" s="174" t="b">
        <f t="shared" si="7"/>
        <v>1</v>
      </c>
      <c r="J45" s="191" t="b">
        <v>1</v>
      </c>
      <c r="K45" s="174">
        <f t="shared" si="3"/>
        <v>8487187</v>
      </c>
      <c r="L45" s="174">
        <f t="shared" si="4"/>
        <v>12016375</v>
      </c>
      <c r="M45" s="174">
        <v>0</v>
      </c>
      <c r="N45" s="187">
        <f t="shared" si="6"/>
        <v>0</v>
      </c>
      <c r="O45" s="187">
        <f t="shared" si="5"/>
        <v>3529188</v>
      </c>
      <c r="P45" s="160"/>
    </row>
    <row r="46" spans="1:16">
      <c r="A46" t="str">
        <f>INDEX(About!K:K,MATCH(B46,About!L:L,0))</f>
        <v>Tennessee</v>
      </c>
      <c r="B46" s="85" t="s">
        <v>576</v>
      </c>
      <c r="C46" s="174">
        <f>SUM(SUMIFS(Cambium22_MidCase_annual_state!J:J,Cambium22_MidCase_annual_state!$A:$A,$B46,Cambium22_MidCase_annual_state!$B:$B,$B$4),SUMIFS(Cambium22_MidCase_annual_state!BZ:BZ,Cambium22_MidCase_annual_state!$A:$A,$B46,Cambium22_MidCase_annual_state!$B:$B,$B$4))</f>
        <v>45261704</v>
      </c>
      <c r="D46" s="174">
        <f>SUMIFS(Cambium22_MidCase_annual_state!K:K,Cambium22_MidCase_annual_state!$A:$A,$B46,Cambium22_MidCase_annual_state!$B:$B,$B$4)</f>
        <v>20776046</v>
      </c>
      <c r="E46" s="174" t="str">
        <f t="shared" si="1"/>
        <v>IMPORTER</v>
      </c>
      <c r="F46" s="174">
        <f>SUM(SUMIFS('EIA_State Elec Profiles'!$C:$C,'EIA_State Elec Profiles'!$A:$A,$A46,'EIA_State Elec Profiles'!$B:$B,F$1),SUMIFS('EIA_State Elec Profiles'!$C:$C,'EIA_State Elec Profiles'!$A:$A,$A46,'EIA_State Elec Profiles'!$B:$B,F$2))</f>
        <v>28450920</v>
      </c>
      <c r="G46" s="174">
        <f>SUM(SUMIFS('EIA_State Elec Profiles'!$C:$C,'EIA_State Elec Profiles'!$A:$A,$A46,'EIA_State Elec Profiles'!$B:$B,G$1),SUMIFS('EIA_State Elec Profiles'!$C:$C,'EIA_State Elec Profiles'!$A:$A,$A46,'EIA_State Elec Profiles'!$B:$B,G$2))</f>
        <v>0</v>
      </c>
      <c r="H46" s="174" t="str">
        <f t="shared" si="2"/>
        <v>IMPORTER</v>
      </c>
      <c r="I46" s="174" t="b">
        <f t="shared" si="7"/>
        <v>1</v>
      </c>
      <c r="J46" s="191" t="b">
        <v>1</v>
      </c>
      <c r="K46" s="174">
        <f t="shared" si="3"/>
        <v>49226966</v>
      </c>
      <c r="L46" s="174">
        <f t="shared" si="4"/>
        <v>20776046</v>
      </c>
      <c r="M46" s="174">
        <v>0</v>
      </c>
      <c r="N46" s="187">
        <f t="shared" si="6"/>
        <v>28450920</v>
      </c>
      <c r="O46" s="187">
        <f t="shared" si="5"/>
        <v>0</v>
      </c>
      <c r="P46" s="160"/>
    </row>
    <row r="47" spans="1:16">
      <c r="A47" t="str">
        <f>INDEX(About!K:K,MATCH(B47,About!L:L,0))</f>
        <v>Texas</v>
      </c>
      <c r="B47" s="85" t="s">
        <v>577</v>
      </c>
      <c r="C47" s="174">
        <f>SUM(SUMIFS(Cambium22_MidCase_annual_state!J:J,Cambium22_MidCase_annual_state!$A:$A,$B47,Cambium22_MidCase_annual_state!$B:$B,$B$4),SUMIFS(Cambium22_MidCase_annual_state!BZ:BZ,Cambium22_MidCase_annual_state!$A:$A,$B47,Cambium22_MidCase_annual_state!$B:$B,$B$4))</f>
        <v>285643400</v>
      </c>
      <c r="D47" s="174">
        <f>SUMIFS(Cambium22_MidCase_annual_state!K:K,Cambium22_MidCase_annual_state!$A:$A,$B47,Cambium22_MidCase_annual_state!$B:$B,$B$4)</f>
        <v>296760700</v>
      </c>
      <c r="E47" s="174" t="str">
        <f t="shared" si="1"/>
        <v>EXPORTER</v>
      </c>
      <c r="F47" s="174">
        <f>SUM(SUMIFS('EIA_State Elec Profiles'!$C:$C,'EIA_State Elec Profiles'!$A:$A,$A47,'EIA_State Elec Profiles'!$B:$B,F$1),SUMIFS('EIA_State Elec Profiles'!$C:$C,'EIA_State Elec Profiles'!$A:$A,$A47,'EIA_State Elec Profiles'!$B:$B,F$2))</f>
        <v>15365861</v>
      </c>
      <c r="G47" s="174">
        <f>SUM(SUMIFS('EIA_State Elec Profiles'!$C:$C,'EIA_State Elec Profiles'!$A:$A,$A47,'EIA_State Elec Profiles'!$B:$B,G$1),SUMIFS('EIA_State Elec Profiles'!$C:$C,'EIA_State Elec Profiles'!$A:$A,$A47,'EIA_State Elec Profiles'!$B:$B,G$2))</f>
        <v>2550576</v>
      </c>
      <c r="H47" s="174" t="str">
        <f t="shared" si="2"/>
        <v>IMPORTER</v>
      </c>
      <c r="I47" s="174" t="b">
        <f t="shared" si="7"/>
        <v>0</v>
      </c>
      <c r="J47" s="191" t="b">
        <v>1</v>
      </c>
      <c r="K47" s="174">
        <f t="shared" si="3"/>
        <v>15365861</v>
      </c>
      <c r="L47" s="174">
        <f t="shared" si="4"/>
        <v>2550576</v>
      </c>
      <c r="M47" s="174">
        <v>0</v>
      </c>
      <c r="N47" s="187">
        <f t="shared" si="6"/>
        <v>15365861</v>
      </c>
      <c r="O47" s="187">
        <f t="shared" si="5"/>
        <v>2550576</v>
      </c>
      <c r="P47" s="160"/>
    </row>
    <row r="48" spans="1:16">
      <c r="A48" t="str">
        <f>INDEX(About!K:K,MATCH(B48,About!L:L,0))</f>
        <v>Utah</v>
      </c>
      <c r="B48" s="85" t="s">
        <v>578</v>
      </c>
      <c r="C48" s="174">
        <f>SUM(SUMIFS(Cambium22_MidCase_annual_state!J:J,Cambium22_MidCase_annual_state!$A:$A,$B48,Cambium22_MidCase_annual_state!$B:$B,$B$4),SUMIFS(Cambium22_MidCase_annual_state!BZ:BZ,Cambium22_MidCase_annual_state!$A:$A,$B48,Cambium22_MidCase_annual_state!$B:$B,$B$4))</f>
        <v>18161794</v>
      </c>
      <c r="D48" s="174">
        <f>SUMIFS(Cambium22_MidCase_annual_state!K:K,Cambium22_MidCase_annual_state!$A:$A,$B48,Cambium22_MidCase_annual_state!$B:$B,$B$4)</f>
        <v>16343501</v>
      </c>
      <c r="E48" s="174" t="str">
        <f t="shared" si="1"/>
        <v>IMPORTER</v>
      </c>
      <c r="F48" s="174">
        <f>SUM(SUMIFS('EIA_State Elec Profiles'!$C:$C,'EIA_State Elec Profiles'!$A:$A,$A48,'EIA_State Elec Profiles'!$B:$B,F$1),SUMIFS('EIA_State Elec Profiles'!$C:$C,'EIA_State Elec Profiles'!$A:$A,$A48,'EIA_State Elec Profiles'!$B:$B,F$2))</f>
        <v>0</v>
      </c>
      <c r="G48" s="174">
        <f>SUM(SUMIFS('EIA_State Elec Profiles'!$C:$C,'EIA_State Elec Profiles'!$A:$A,$A48,'EIA_State Elec Profiles'!$B:$B,G$1),SUMIFS('EIA_State Elec Profiles'!$C:$C,'EIA_State Elec Profiles'!$A:$A,$A48,'EIA_State Elec Profiles'!$B:$B,G$2))</f>
        <v>7515602</v>
      </c>
      <c r="H48" s="174" t="str">
        <f t="shared" si="2"/>
        <v>EXPORTER</v>
      </c>
      <c r="I48" s="174" t="b">
        <f t="shared" si="7"/>
        <v>0</v>
      </c>
      <c r="J48" s="191" t="b">
        <v>1</v>
      </c>
      <c r="K48" s="174">
        <f t="shared" si="3"/>
        <v>0</v>
      </c>
      <c r="L48" s="174">
        <f t="shared" si="4"/>
        <v>7515602</v>
      </c>
      <c r="M48" s="174">
        <v>0</v>
      </c>
      <c r="N48" s="187">
        <f t="shared" si="6"/>
        <v>0</v>
      </c>
      <c r="O48" s="187">
        <f t="shared" si="5"/>
        <v>7515602</v>
      </c>
      <c r="P48" s="160"/>
    </row>
    <row r="49" spans="1:16">
      <c r="A49" t="str">
        <f>INDEX(About!K:K,MATCH(B49,About!L:L,0))</f>
        <v>Vermont</v>
      </c>
      <c r="B49" s="85" t="s">
        <v>579</v>
      </c>
      <c r="C49" s="174">
        <f>SUM(SUMIFS(Cambium22_MidCase_annual_state!J:J,Cambium22_MidCase_annual_state!$A:$A,$B49,Cambium22_MidCase_annual_state!$B:$B,$B$4),SUMIFS(Cambium22_MidCase_annual_state!BZ:BZ,Cambium22_MidCase_annual_state!$A:$A,$B49,Cambium22_MidCase_annual_state!$B:$B,$B$4))</f>
        <v>24088903.199999999</v>
      </c>
      <c r="D49" s="174">
        <f>SUMIFS(Cambium22_MidCase_annual_state!K:K,Cambium22_MidCase_annual_state!$A:$A,$B49,Cambium22_MidCase_annual_state!$B:$B,$B$4)</f>
        <v>21431764</v>
      </c>
      <c r="E49" s="174" t="str">
        <f t="shared" si="1"/>
        <v>IMPORTER</v>
      </c>
      <c r="F49" s="174">
        <f>SUM(SUMIFS('EIA_State Elec Profiles'!$C:$C,'EIA_State Elec Profiles'!$A:$A,$A49,'EIA_State Elec Profiles'!$B:$B,F$1),SUMIFS('EIA_State Elec Profiles'!$C:$C,'EIA_State Elec Profiles'!$A:$A,$A49,'EIA_State Elec Profiles'!$B:$B,F$2))</f>
        <v>13906190</v>
      </c>
      <c r="G49" s="174">
        <f>SUM(SUMIFS('EIA_State Elec Profiles'!$C:$C,'EIA_State Elec Profiles'!$A:$A,$A49,'EIA_State Elec Profiles'!$B:$B,G$1),SUMIFS('EIA_State Elec Profiles'!$C:$C,'EIA_State Elec Profiles'!$A:$A,$A49,'EIA_State Elec Profiles'!$B:$B,G$2))</f>
        <v>10304519</v>
      </c>
      <c r="H49" s="174" t="str">
        <f t="shared" si="2"/>
        <v>IMPORTER</v>
      </c>
      <c r="I49" s="174" t="b">
        <f t="shared" si="7"/>
        <v>1</v>
      </c>
      <c r="J49" s="191" t="b">
        <v>1</v>
      </c>
      <c r="K49" s="174">
        <f t="shared" si="3"/>
        <v>35337954</v>
      </c>
      <c r="L49" s="174">
        <f t="shared" si="4"/>
        <v>21431764</v>
      </c>
      <c r="M49" s="174">
        <v>0</v>
      </c>
      <c r="N49" s="187">
        <f t="shared" si="6"/>
        <v>13906190</v>
      </c>
      <c r="O49" s="187">
        <f t="shared" si="5"/>
        <v>10304519</v>
      </c>
      <c r="P49" s="160"/>
    </row>
    <row r="50" spans="1:16">
      <c r="A50" t="str">
        <f>INDEX(About!K:K,MATCH(B50,About!L:L,0))</f>
        <v>Virginia</v>
      </c>
      <c r="B50" s="85" t="s">
        <v>580</v>
      </c>
      <c r="C50" s="174">
        <f>SUM(SUMIFS(Cambium22_MidCase_annual_state!J:J,Cambium22_MidCase_annual_state!$A:$A,$B50,Cambium22_MidCase_annual_state!$B:$B,$B$4),SUMIFS(Cambium22_MidCase_annual_state!BZ:BZ,Cambium22_MidCase_annual_state!$A:$A,$B50,Cambium22_MidCase_annual_state!$B:$B,$B$4))</f>
        <v>50391864</v>
      </c>
      <c r="D50" s="174">
        <f>SUMIFS(Cambium22_MidCase_annual_state!K:K,Cambium22_MidCase_annual_state!$A:$A,$B50,Cambium22_MidCase_annual_state!$B:$B,$B$4)</f>
        <v>33529628</v>
      </c>
      <c r="E50" s="174" t="str">
        <f t="shared" si="1"/>
        <v>IMPORTER</v>
      </c>
      <c r="F50" s="174">
        <f>SUM(SUMIFS('EIA_State Elec Profiles'!$C:$C,'EIA_State Elec Profiles'!$A:$A,$A50,'EIA_State Elec Profiles'!$B:$B,F$1),SUMIFS('EIA_State Elec Profiles'!$C:$C,'EIA_State Elec Profiles'!$A:$A,$A50,'EIA_State Elec Profiles'!$B:$B,F$2))</f>
        <v>41102159</v>
      </c>
      <c r="G50" s="174">
        <f>SUM(SUMIFS('EIA_State Elec Profiles'!$C:$C,'EIA_State Elec Profiles'!$A:$A,$A50,'EIA_State Elec Profiles'!$B:$B,G$1),SUMIFS('EIA_State Elec Profiles'!$C:$C,'EIA_State Elec Profiles'!$A:$A,$A50,'EIA_State Elec Profiles'!$B:$B,G$2))</f>
        <v>0</v>
      </c>
      <c r="H50" s="174" t="str">
        <f t="shared" si="2"/>
        <v>IMPORTER</v>
      </c>
      <c r="I50" s="174" t="b">
        <f t="shared" si="7"/>
        <v>1</v>
      </c>
      <c r="J50" s="191" t="b">
        <v>1</v>
      </c>
      <c r="K50" s="174">
        <f t="shared" si="3"/>
        <v>74631787</v>
      </c>
      <c r="L50" s="174">
        <f t="shared" si="4"/>
        <v>33529628</v>
      </c>
      <c r="M50" s="174">
        <v>0</v>
      </c>
      <c r="N50" s="187">
        <f t="shared" si="6"/>
        <v>41102159</v>
      </c>
      <c r="O50" s="187">
        <f t="shared" si="5"/>
        <v>0</v>
      </c>
      <c r="P50" s="160"/>
    </row>
    <row r="51" spans="1:16">
      <c r="A51" t="str">
        <f>INDEX(About!K:K,MATCH(B51,About!L:L,0))</f>
        <v>Washington</v>
      </c>
      <c r="B51" s="85" t="s">
        <v>581</v>
      </c>
      <c r="C51" s="174">
        <f>SUM(SUMIFS(Cambium22_MidCase_annual_state!J:J,Cambium22_MidCase_annual_state!$A:$A,$B51,Cambium22_MidCase_annual_state!$B:$B,$B$4),SUMIFS(Cambium22_MidCase_annual_state!BZ:BZ,Cambium22_MidCase_annual_state!$A:$A,$B51,Cambium22_MidCase_annual_state!$B:$B,$B$4))</f>
        <v>94799447</v>
      </c>
      <c r="D51" s="174">
        <f>SUMIFS(Cambium22_MidCase_annual_state!K:K,Cambium22_MidCase_annual_state!$A:$A,$B51,Cambium22_MidCase_annual_state!$B:$B,$B$4)</f>
        <v>93715930</v>
      </c>
      <c r="E51" s="174" t="str">
        <f t="shared" si="1"/>
        <v>IMPORTER</v>
      </c>
      <c r="F51" s="174">
        <f>SUM(SUMIFS('EIA_State Elec Profiles'!$C:$C,'EIA_State Elec Profiles'!$A:$A,$A51,'EIA_State Elec Profiles'!$B:$B,F$1),SUMIFS('EIA_State Elec Profiles'!$C:$C,'EIA_State Elec Profiles'!$A:$A,$A51,'EIA_State Elec Profiles'!$B:$B,F$2))</f>
        <v>5333712</v>
      </c>
      <c r="G51" s="174">
        <f>SUM(SUMIFS('EIA_State Elec Profiles'!$C:$C,'EIA_State Elec Profiles'!$A:$A,$A51,'EIA_State Elec Profiles'!$B:$B,G$1),SUMIFS('EIA_State Elec Profiles'!$C:$C,'EIA_State Elec Profiles'!$A:$A,$A51,'EIA_State Elec Profiles'!$B:$B,G$2))</f>
        <v>22381079</v>
      </c>
      <c r="H51" s="174" t="str">
        <f t="shared" si="2"/>
        <v>EXPORTER</v>
      </c>
      <c r="I51" s="174" t="b">
        <f t="shared" si="7"/>
        <v>0</v>
      </c>
      <c r="J51" s="191" t="b">
        <v>1</v>
      </c>
      <c r="K51" s="174">
        <f t="shared" si="3"/>
        <v>5333712</v>
      </c>
      <c r="L51" s="174">
        <f t="shared" si="4"/>
        <v>22381079</v>
      </c>
      <c r="M51" s="174">
        <v>0</v>
      </c>
      <c r="N51" s="187">
        <f t="shared" si="6"/>
        <v>5333712</v>
      </c>
      <c r="O51" s="187">
        <f t="shared" si="5"/>
        <v>22381079</v>
      </c>
      <c r="P51" s="160"/>
    </row>
    <row r="52" spans="1:16">
      <c r="A52" t="str">
        <f>INDEX(About!K:K,MATCH(B52,About!L:L,0))</f>
        <v>West Virginia</v>
      </c>
      <c r="B52" s="85" t="s">
        <v>582</v>
      </c>
      <c r="C52" s="174">
        <f>SUM(SUMIFS(Cambium22_MidCase_annual_state!J:J,Cambium22_MidCase_annual_state!$A:$A,$B52,Cambium22_MidCase_annual_state!$B:$B,$B$4),SUMIFS(Cambium22_MidCase_annual_state!BZ:BZ,Cambium22_MidCase_annual_state!$A:$A,$B52,Cambium22_MidCase_annual_state!$B:$B,$B$4))</f>
        <v>50932050</v>
      </c>
      <c r="D52" s="174">
        <f>SUMIFS(Cambium22_MidCase_annual_state!K:K,Cambium22_MidCase_annual_state!$A:$A,$B52,Cambium22_MidCase_annual_state!$B:$B,$B$4)</f>
        <v>42092144</v>
      </c>
      <c r="E52" s="174" t="str">
        <f t="shared" si="1"/>
        <v>IMPORTER</v>
      </c>
      <c r="F52" s="174">
        <f>SUM(SUMIFS('EIA_State Elec Profiles'!$C:$C,'EIA_State Elec Profiles'!$A:$A,$A52,'EIA_State Elec Profiles'!$B:$B,F$1),SUMIFS('EIA_State Elec Profiles'!$C:$C,'EIA_State Elec Profiles'!$A:$A,$A52,'EIA_State Elec Profiles'!$B:$B,F$2))</f>
        <v>0</v>
      </c>
      <c r="G52" s="174">
        <f>SUM(SUMIFS('EIA_State Elec Profiles'!$C:$C,'EIA_State Elec Profiles'!$A:$A,$A52,'EIA_State Elec Profiles'!$B:$B,G$1),SUMIFS('EIA_State Elec Profiles'!$C:$C,'EIA_State Elec Profiles'!$A:$A,$A52,'EIA_State Elec Profiles'!$B:$B,G$2))</f>
        <v>30527357</v>
      </c>
      <c r="H52" s="174" t="str">
        <f t="shared" si="2"/>
        <v>EXPORTER</v>
      </c>
      <c r="I52" s="174" t="b">
        <f t="shared" si="7"/>
        <v>0</v>
      </c>
      <c r="J52" s="191" t="b">
        <v>1</v>
      </c>
      <c r="K52" s="174">
        <f t="shared" si="3"/>
        <v>0</v>
      </c>
      <c r="L52" s="174">
        <f t="shared" si="4"/>
        <v>30527357</v>
      </c>
      <c r="M52" s="174">
        <v>0</v>
      </c>
      <c r="N52" s="187">
        <f t="shared" si="6"/>
        <v>0</v>
      </c>
      <c r="O52" s="187">
        <f t="shared" si="5"/>
        <v>30527357</v>
      </c>
      <c r="P52" s="160"/>
    </row>
    <row r="53" spans="1:16">
      <c r="A53" t="str">
        <f>INDEX(About!K:K,MATCH(B53,About!L:L,0))</f>
        <v>Wisconsin</v>
      </c>
      <c r="B53" s="85" t="s">
        <v>583</v>
      </c>
      <c r="C53" s="174">
        <f>SUM(SUMIFS(Cambium22_MidCase_annual_state!J:J,Cambium22_MidCase_annual_state!$A:$A,$B53,Cambium22_MidCase_annual_state!$B:$B,$B$4),SUMIFS(Cambium22_MidCase_annual_state!BZ:BZ,Cambium22_MidCase_annual_state!$A:$A,$B53,Cambium22_MidCase_annual_state!$B:$B,$B$4))</f>
        <v>68507096</v>
      </c>
      <c r="D53" s="174">
        <f>SUMIFS(Cambium22_MidCase_annual_state!K:K,Cambium22_MidCase_annual_state!$A:$A,$B53,Cambium22_MidCase_annual_state!$B:$B,$B$4)</f>
        <v>53225860</v>
      </c>
      <c r="E53" s="174" t="str">
        <f t="shared" si="1"/>
        <v>IMPORTER</v>
      </c>
      <c r="F53" s="174">
        <f>SUM(SUMIFS('EIA_State Elec Profiles'!$C:$C,'EIA_State Elec Profiles'!$A:$A,$A53,'EIA_State Elec Profiles'!$B:$B,F$1),SUMIFS('EIA_State Elec Profiles'!$C:$C,'EIA_State Elec Profiles'!$A:$A,$A53,'EIA_State Elec Profiles'!$B:$B,F$2))</f>
        <v>10499729</v>
      </c>
      <c r="G53" s="174">
        <f>SUM(SUMIFS('EIA_State Elec Profiles'!$C:$C,'EIA_State Elec Profiles'!$A:$A,$A53,'EIA_State Elec Profiles'!$B:$B,G$1),SUMIFS('EIA_State Elec Profiles'!$C:$C,'EIA_State Elec Profiles'!$A:$A,$A53,'EIA_State Elec Profiles'!$B:$B,G$2))</f>
        <v>0</v>
      </c>
      <c r="H53" s="174" t="str">
        <f t="shared" si="2"/>
        <v>IMPORTER</v>
      </c>
      <c r="I53" s="174" t="b">
        <f t="shared" si="7"/>
        <v>1</v>
      </c>
      <c r="J53" s="191" t="b">
        <v>1</v>
      </c>
      <c r="K53" s="174">
        <f t="shared" si="3"/>
        <v>63725589</v>
      </c>
      <c r="L53" s="174">
        <f t="shared" si="4"/>
        <v>53225860</v>
      </c>
      <c r="M53" s="174">
        <v>0</v>
      </c>
      <c r="N53" s="187">
        <f t="shared" si="6"/>
        <v>10499729</v>
      </c>
      <c r="O53" s="187">
        <f t="shared" si="5"/>
        <v>0</v>
      </c>
      <c r="P53" s="160"/>
    </row>
    <row r="54" spans="1:16">
      <c r="A54" t="str">
        <f>INDEX(About!K:K,MATCH(B54,About!L:L,0))</f>
        <v>Wyoming</v>
      </c>
      <c r="B54" s="85" t="s">
        <v>584</v>
      </c>
      <c r="C54" s="174">
        <f>SUM(SUMIFS(Cambium22_MidCase_annual_state!J:J,Cambium22_MidCase_annual_state!$A:$A,$B54,Cambium22_MidCase_annual_state!$B:$B,$B$4),SUMIFS(Cambium22_MidCase_annual_state!BZ:BZ,Cambium22_MidCase_annual_state!$A:$A,$B54,Cambium22_MidCase_annual_state!$B:$B,$B$4))</f>
        <v>13467738</v>
      </c>
      <c r="D54" s="174">
        <f>SUMIFS(Cambium22_MidCase_annual_state!K:K,Cambium22_MidCase_annual_state!$A:$A,$B54,Cambium22_MidCase_annual_state!$B:$B,$B$4)</f>
        <v>35465444</v>
      </c>
      <c r="E54" s="174" t="str">
        <f t="shared" si="1"/>
        <v>EXPORTER</v>
      </c>
      <c r="F54" s="174">
        <f>SUM(SUMIFS('EIA_State Elec Profiles'!$C:$C,'EIA_State Elec Profiles'!$A:$A,$A54,'EIA_State Elec Profiles'!$B:$B,F$1),SUMIFS('EIA_State Elec Profiles'!$C:$C,'EIA_State Elec Profiles'!$A:$A,$A54,'EIA_State Elec Profiles'!$B:$B,F$2))</f>
        <v>0</v>
      </c>
      <c r="G54" s="174">
        <f>SUM(SUMIFS('EIA_State Elec Profiles'!$C:$C,'EIA_State Elec Profiles'!$A:$A,$A54,'EIA_State Elec Profiles'!$B:$B,G$1),SUMIFS('EIA_State Elec Profiles'!$C:$C,'EIA_State Elec Profiles'!$A:$A,$A54,'EIA_State Elec Profiles'!$B:$B,G$2))</f>
        <v>25354948</v>
      </c>
      <c r="H54" s="174" t="str">
        <f t="shared" si="2"/>
        <v>EXPORTER</v>
      </c>
      <c r="I54" s="174" t="b">
        <f t="shared" si="7"/>
        <v>1</v>
      </c>
      <c r="J54" s="191" t="b">
        <v>1</v>
      </c>
      <c r="K54" s="174">
        <f t="shared" si="3"/>
        <v>13467738</v>
      </c>
      <c r="L54" s="174">
        <f t="shared" si="4"/>
        <v>38822686</v>
      </c>
      <c r="M54" s="174">
        <v>0</v>
      </c>
      <c r="N54" s="187">
        <f t="shared" si="6"/>
        <v>0</v>
      </c>
      <c r="O54" s="187">
        <f t="shared" si="5"/>
        <v>25354948</v>
      </c>
      <c r="P54" s="160"/>
    </row>
    <row r="57" spans="1:16">
      <c r="K57" s="175"/>
      <c r="L57" s="175"/>
      <c r="M57" s="175"/>
    </row>
    <row r="58" spans="1:16">
      <c r="K58" s="175"/>
      <c r="L58" s="175"/>
      <c r="M58" s="175"/>
    </row>
    <row r="59" spans="1:16">
      <c r="K59" s="175"/>
      <c r="L59" s="175"/>
      <c r="M59" s="175"/>
    </row>
    <row r="60" spans="1:16">
      <c r="K60" s="175"/>
      <c r="L60" s="175"/>
      <c r="M60" s="175"/>
    </row>
    <row r="61" spans="1:16">
      <c r="K61" s="175"/>
      <c r="L61" s="175"/>
      <c r="M61" s="175"/>
    </row>
    <row r="62" spans="1:16">
      <c r="K62" s="175"/>
      <c r="L62" s="175"/>
      <c r="M62" s="175"/>
    </row>
    <row r="63" spans="1:16">
      <c r="K63" s="175"/>
      <c r="L63" s="175"/>
      <c r="M63" s="175"/>
    </row>
    <row r="64" spans="1:16">
      <c r="K64" s="175"/>
      <c r="L64" s="175"/>
      <c r="M64" s="175"/>
    </row>
    <row r="65" spans="11:13">
      <c r="K65" s="175"/>
      <c r="L65" s="175"/>
      <c r="M65" s="175"/>
    </row>
    <row r="66" spans="11:13">
      <c r="K66" s="175"/>
      <c r="L66" s="175"/>
      <c r="M66" s="175"/>
    </row>
    <row r="67" spans="11:13">
      <c r="K67" s="175"/>
      <c r="L67" s="175"/>
      <c r="M67" s="175"/>
    </row>
    <row r="68" spans="11:13">
      <c r="K68" s="175"/>
      <c r="L68" s="175"/>
      <c r="M68" s="175"/>
    </row>
    <row r="69" spans="11:13">
      <c r="K69" s="175"/>
      <c r="L69" s="175"/>
      <c r="M69" s="175"/>
    </row>
    <row r="70" spans="11:13">
      <c r="K70" s="175"/>
      <c r="L70" s="175"/>
      <c r="M70" s="175"/>
    </row>
    <row r="71" spans="11:13">
      <c r="K71" s="175"/>
      <c r="L71" s="175"/>
      <c r="M71" s="175"/>
    </row>
    <row r="72" spans="11:13">
      <c r="K72" s="175"/>
      <c r="L72" s="175"/>
      <c r="M72" s="175"/>
    </row>
    <row r="73" spans="11:13">
      <c r="K73" s="175"/>
      <c r="L73" s="175"/>
      <c r="M73" s="175"/>
    </row>
    <row r="74" spans="11:13">
      <c r="K74" s="175"/>
      <c r="L74" s="175"/>
      <c r="M74" s="175"/>
    </row>
    <row r="75" spans="11:13">
      <c r="K75" s="175"/>
      <c r="L75" s="175"/>
      <c r="M75" s="175"/>
    </row>
    <row r="76" spans="11:13">
      <c r="K76" s="175"/>
      <c r="L76" s="175"/>
      <c r="M76" s="175"/>
    </row>
    <row r="77" spans="11:13">
      <c r="K77" s="175"/>
      <c r="L77" s="175"/>
      <c r="M77" s="175"/>
    </row>
    <row r="78" spans="11:13">
      <c r="K78" s="175"/>
      <c r="L78" s="175"/>
      <c r="M78" s="175"/>
    </row>
    <row r="79" spans="11:13">
      <c r="K79" s="175"/>
      <c r="L79" s="175"/>
      <c r="M79" s="175"/>
    </row>
    <row r="80" spans="11:13">
      <c r="K80" s="175"/>
      <c r="L80" s="175"/>
      <c r="M80" s="175"/>
    </row>
    <row r="81" spans="11:15">
      <c r="K81" s="175"/>
      <c r="L81" s="175"/>
      <c r="M81" s="175"/>
    </row>
    <row r="82" spans="11:15">
      <c r="K82" s="175"/>
      <c r="L82" s="175"/>
      <c r="M82" s="175"/>
      <c r="O82" s="188"/>
    </row>
    <row r="83" spans="11:15">
      <c r="K83" s="175"/>
      <c r="L83" s="175"/>
      <c r="M83" s="175"/>
    </row>
    <row r="84" spans="11:15">
      <c r="K84" s="175"/>
      <c r="L84" s="175"/>
      <c r="M84" s="175"/>
    </row>
    <row r="85" spans="11:15">
      <c r="K85" s="175"/>
      <c r="L85" s="175"/>
      <c r="M85" s="175"/>
    </row>
    <row r="86" spans="11:15">
      <c r="K86" s="175"/>
      <c r="L86" s="175"/>
      <c r="M86" s="175"/>
    </row>
  </sheetData>
  <conditionalFormatting sqref="B5:B54">
    <cfRule type="duplicateValues" dxfId="1" priority="2"/>
  </conditionalFormatting>
  <conditionalFormatting sqref="I1:J1048576 K3:M3">
    <cfRule type="containsText" dxfId="0" priority="1" operator="containsText" text="false">
      <formula>NOT(ISERROR(SEARCH("false",I1)))</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B09A-7ADD-414E-B5CD-61B9004D7ECB}">
  <sheetPr>
    <tabColor theme="8"/>
  </sheetPr>
  <dimension ref="A1:DF163"/>
  <sheetViews>
    <sheetView workbookViewId="0">
      <selection activeCell="C5" sqref="C5"/>
    </sheetView>
  </sheetViews>
  <sheetFormatPr defaultRowHeight="14.75"/>
  <cols>
    <col min="1" max="1" width="22.54296875" customWidth="1"/>
    <col min="2" max="2" width="22.1328125" customWidth="1"/>
    <col min="3" max="32" width="14.26953125" bestFit="1" customWidth="1"/>
  </cols>
  <sheetData>
    <row r="1" spans="1:32">
      <c r="B1" t="s">
        <v>908</v>
      </c>
      <c r="C1" t="s">
        <v>39</v>
      </c>
      <c r="E1">
        <f>IF(B2=TRUE,SUMIFS($B$147:$B$162,$A$147:$A$162,$A10),SUMIFS(E$125:E$140,$A$125:$A$140,$A10))</f>
        <v>4.2820318634287188E-2</v>
      </c>
    </row>
    <row r="2" spans="1:32">
      <c r="A2" t="str">
        <f>About!B1</f>
        <v>Oklahoma</v>
      </c>
      <c r="B2" t="b">
        <f>INDEX('Intl Imports'!D:D,MATCH($A2,'Intl Imports'!$B:$B,0))</f>
        <v>0</v>
      </c>
      <c r="C2" t="b">
        <f>INDEX('Intl Imports'!E:E,MATCH($A2,'Intl Imports'!$B:$B,0))</f>
        <v>0</v>
      </c>
    </row>
    <row r="4" spans="1:32">
      <c r="B4" s="1">
        <v>2020</v>
      </c>
      <c r="C4" s="1">
        <v>2021</v>
      </c>
      <c r="D4" s="1">
        <v>2022</v>
      </c>
      <c r="E4" s="1">
        <v>2023</v>
      </c>
      <c r="F4" s="1">
        <v>2024</v>
      </c>
      <c r="G4" s="1">
        <v>2025</v>
      </c>
      <c r="H4" s="1">
        <v>2026</v>
      </c>
      <c r="I4" s="1">
        <v>2027</v>
      </c>
      <c r="J4" s="1">
        <v>2028</v>
      </c>
      <c r="K4" s="1">
        <v>2029</v>
      </c>
      <c r="L4" s="1">
        <v>2030</v>
      </c>
      <c r="M4" s="1">
        <v>2031</v>
      </c>
      <c r="N4" s="1">
        <v>2032</v>
      </c>
      <c r="O4" s="1">
        <v>2033</v>
      </c>
      <c r="P4" s="1">
        <v>2034</v>
      </c>
      <c r="Q4" s="1">
        <v>2035</v>
      </c>
      <c r="R4" s="1">
        <v>2036</v>
      </c>
      <c r="S4" s="1">
        <v>2037</v>
      </c>
      <c r="T4" s="1">
        <v>2038</v>
      </c>
      <c r="U4" s="1">
        <v>2039</v>
      </c>
      <c r="V4" s="1">
        <v>2040</v>
      </c>
      <c r="W4" s="1">
        <v>2041</v>
      </c>
      <c r="X4" s="1">
        <v>2042</v>
      </c>
      <c r="Y4" s="1">
        <v>2043</v>
      </c>
      <c r="Z4" s="1">
        <v>2044</v>
      </c>
      <c r="AA4" s="1">
        <v>2045</v>
      </c>
      <c r="AB4" s="1">
        <v>2046</v>
      </c>
      <c r="AC4" s="1">
        <v>2047</v>
      </c>
      <c r="AD4" s="1">
        <v>2048</v>
      </c>
      <c r="AE4" s="1">
        <v>2049</v>
      </c>
      <c r="AF4" s="1">
        <v>2050</v>
      </c>
    </row>
    <row r="5" spans="1:32" s="174" customFormat="1">
      <c r="A5" s="176" t="s">
        <v>438</v>
      </c>
      <c r="B5" s="174">
        <f>C5</f>
        <v>0</v>
      </c>
      <c r="C5" s="172">
        <f>SUMIFS(calcs!N:N,calcs!A:A,A2)</f>
        <v>0</v>
      </c>
      <c r="D5" s="174">
        <f>C5</f>
        <v>0</v>
      </c>
      <c r="E5" s="174">
        <f t="shared" ref="E5:AF5" si="0">D5</f>
        <v>0</v>
      </c>
      <c r="F5" s="174">
        <f t="shared" si="0"/>
        <v>0</v>
      </c>
      <c r="G5" s="174">
        <f t="shared" si="0"/>
        <v>0</v>
      </c>
      <c r="H5" s="174">
        <f t="shared" si="0"/>
        <v>0</v>
      </c>
      <c r="I5" s="174">
        <f t="shared" si="0"/>
        <v>0</v>
      </c>
      <c r="J5" s="174">
        <f t="shared" si="0"/>
        <v>0</v>
      </c>
      <c r="K5" s="174">
        <f t="shared" si="0"/>
        <v>0</v>
      </c>
      <c r="L5" s="174">
        <f t="shared" si="0"/>
        <v>0</v>
      </c>
      <c r="M5" s="174">
        <f t="shared" si="0"/>
        <v>0</v>
      </c>
      <c r="N5" s="174">
        <f t="shared" si="0"/>
        <v>0</v>
      </c>
      <c r="O5" s="174">
        <f t="shared" si="0"/>
        <v>0</v>
      </c>
      <c r="P5" s="174">
        <f t="shared" si="0"/>
        <v>0</v>
      </c>
      <c r="Q5" s="174">
        <f t="shared" si="0"/>
        <v>0</v>
      </c>
      <c r="R5" s="174">
        <f t="shared" si="0"/>
        <v>0</v>
      </c>
      <c r="S5" s="174">
        <f t="shared" si="0"/>
        <v>0</v>
      </c>
      <c r="T5" s="174">
        <f t="shared" si="0"/>
        <v>0</v>
      </c>
      <c r="U5" s="174">
        <f t="shared" si="0"/>
        <v>0</v>
      </c>
      <c r="V5" s="174">
        <f t="shared" si="0"/>
        <v>0</v>
      </c>
      <c r="W5" s="174">
        <f t="shared" si="0"/>
        <v>0</v>
      </c>
      <c r="X5" s="174">
        <f t="shared" si="0"/>
        <v>0</v>
      </c>
      <c r="Y5" s="174">
        <f t="shared" si="0"/>
        <v>0</v>
      </c>
      <c r="Z5" s="174">
        <f t="shared" si="0"/>
        <v>0</v>
      </c>
      <c r="AA5" s="174">
        <f t="shared" si="0"/>
        <v>0</v>
      </c>
      <c r="AB5" s="174">
        <f t="shared" si="0"/>
        <v>0</v>
      </c>
      <c r="AC5" s="174">
        <f t="shared" si="0"/>
        <v>0</v>
      </c>
      <c r="AD5" s="174">
        <f t="shared" si="0"/>
        <v>0</v>
      </c>
      <c r="AE5" s="174">
        <f t="shared" si="0"/>
        <v>0</v>
      </c>
      <c r="AF5" s="174">
        <f t="shared" si="0"/>
        <v>0</v>
      </c>
    </row>
    <row r="6" spans="1:32" s="174" customFormat="1">
      <c r="A6" s="176" t="s">
        <v>439</v>
      </c>
      <c r="B6" s="174">
        <v>0</v>
      </c>
      <c r="C6" s="174">
        <v>0</v>
      </c>
      <c r="D6" s="174">
        <v>0</v>
      </c>
      <c r="E6" s="174">
        <v>0</v>
      </c>
      <c r="F6" s="174">
        <v>0</v>
      </c>
      <c r="G6" s="174">
        <v>0</v>
      </c>
      <c r="H6" s="174">
        <v>0</v>
      </c>
      <c r="I6" s="174">
        <v>0</v>
      </c>
      <c r="J6" s="174">
        <v>0</v>
      </c>
      <c r="K6" s="174">
        <v>0</v>
      </c>
      <c r="L6" s="174">
        <v>0</v>
      </c>
      <c r="M6" s="174">
        <v>0</v>
      </c>
      <c r="N6" s="174">
        <v>0</v>
      </c>
      <c r="O6" s="174">
        <v>0</v>
      </c>
      <c r="P6" s="174">
        <v>0</v>
      </c>
      <c r="Q6" s="174">
        <v>0</v>
      </c>
      <c r="R6" s="174">
        <v>0</v>
      </c>
      <c r="S6" s="174">
        <v>0</v>
      </c>
      <c r="T6" s="174">
        <v>0</v>
      </c>
      <c r="U6" s="174">
        <v>0</v>
      </c>
      <c r="V6" s="174">
        <v>0</v>
      </c>
      <c r="W6" s="174">
        <v>0</v>
      </c>
      <c r="X6" s="174">
        <v>0</v>
      </c>
      <c r="Y6" s="174">
        <v>0</v>
      </c>
      <c r="Z6" s="174">
        <v>0</v>
      </c>
      <c r="AA6" s="174">
        <v>0</v>
      </c>
      <c r="AB6" s="174">
        <v>0</v>
      </c>
      <c r="AC6" s="174">
        <v>0</v>
      </c>
      <c r="AD6" s="174">
        <v>0</v>
      </c>
      <c r="AE6" s="174">
        <v>0</v>
      </c>
      <c r="AF6" s="174">
        <v>0</v>
      </c>
    </row>
    <row r="7" spans="1:32">
      <c r="A7" s="100"/>
    </row>
    <row r="8" spans="1:32" s="168" customFormat="1">
      <c r="A8" s="167" t="s">
        <v>909</v>
      </c>
    </row>
    <row r="9" spans="1:32" s="1" customFormat="1">
      <c r="A9" s="164" t="s">
        <v>132</v>
      </c>
      <c r="B9" s="1">
        <v>2020</v>
      </c>
      <c r="C9" s="1">
        <v>2021</v>
      </c>
      <c r="D9" s="1">
        <v>2022</v>
      </c>
      <c r="E9" s="1">
        <v>2023</v>
      </c>
      <c r="F9" s="1">
        <v>2024</v>
      </c>
      <c r="G9" s="1">
        <v>2025</v>
      </c>
      <c r="H9" s="1">
        <v>2026</v>
      </c>
      <c r="I9" s="1">
        <v>2027</v>
      </c>
      <c r="J9" s="1">
        <v>2028</v>
      </c>
      <c r="K9" s="1">
        <v>2029</v>
      </c>
      <c r="L9" s="1">
        <v>2030</v>
      </c>
      <c r="M9" s="1">
        <v>2031</v>
      </c>
      <c r="N9" s="1">
        <v>2032</v>
      </c>
      <c r="O9" s="1">
        <v>2033</v>
      </c>
      <c r="P9" s="1">
        <v>2034</v>
      </c>
      <c r="Q9" s="1">
        <v>2035</v>
      </c>
      <c r="R9" s="1">
        <v>2036</v>
      </c>
      <c r="S9" s="1">
        <v>2037</v>
      </c>
      <c r="T9" s="1">
        <v>2038</v>
      </c>
      <c r="U9" s="1">
        <v>2039</v>
      </c>
      <c r="V9" s="1">
        <v>2040</v>
      </c>
      <c r="W9" s="1">
        <v>2041</v>
      </c>
      <c r="X9" s="1">
        <v>2042</v>
      </c>
      <c r="Y9" s="1">
        <v>2043</v>
      </c>
      <c r="Z9" s="1">
        <v>2044</v>
      </c>
      <c r="AA9" s="1">
        <v>2045</v>
      </c>
      <c r="AB9" s="1">
        <v>2046</v>
      </c>
      <c r="AC9" s="1">
        <v>2047</v>
      </c>
      <c r="AD9" s="1">
        <v>2048</v>
      </c>
      <c r="AE9" s="1">
        <v>2049</v>
      </c>
      <c r="AF9" s="1">
        <v>2050</v>
      </c>
    </row>
    <row r="10" spans="1:32">
      <c r="A10" s="100" t="s">
        <v>98</v>
      </c>
      <c r="B10">
        <f>D10</f>
        <v>0</v>
      </c>
      <c r="C10">
        <f>D10</f>
        <v>0</v>
      </c>
      <c r="D10" s="170">
        <f>SUM(D$5*SUMIFS(C$39:C$48,$B$39:$B$48,$A10),D$6*IF($B$2=TRUE,SUMIFS($B$147:$B$162,$A$147:$A$162,$A10),SUMIFS(E$125:E$140,$A$125:$A$140,$A10)))</f>
        <v>0</v>
      </c>
      <c r="E10">
        <f t="shared" ref="E10:N10" si="1">SUM(E$5*SUMIFS(D$39:D$48,$B$39:$B$48,$A10),E$6*IF($B$2=TRUE,SUMIFS($B$147:$B$162,$A$147:$A$162,$A10),SUMIFS(F$125:F$140,$A$125:$A$140,$A10)))</f>
        <v>0</v>
      </c>
      <c r="F10">
        <f t="shared" si="1"/>
        <v>0</v>
      </c>
      <c r="G10">
        <f t="shared" si="1"/>
        <v>0</v>
      </c>
      <c r="H10">
        <f t="shared" si="1"/>
        <v>0</v>
      </c>
      <c r="I10">
        <f t="shared" si="1"/>
        <v>0</v>
      </c>
      <c r="J10">
        <f t="shared" si="1"/>
        <v>0</v>
      </c>
      <c r="K10">
        <f t="shared" si="1"/>
        <v>0</v>
      </c>
      <c r="L10">
        <f t="shared" si="1"/>
        <v>0</v>
      </c>
      <c r="M10">
        <f t="shared" si="1"/>
        <v>0</v>
      </c>
      <c r="N10">
        <f t="shared" si="1"/>
        <v>0</v>
      </c>
      <c r="O10">
        <f t="shared" ref="O10:AE10" si="2">SUM(O$5*SUMIFS(N$39:N$48,$B$39:$B$48,$A10),O$6*IF($B$2=TRUE,SUMIFS($B$147:$B$162,$A$147:$A$162,$A10),SUMIFS(P$125:P$140,$A$125:$A$140,$A10)))</f>
        <v>0</v>
      </c>
      <c r="P10">
        <f t="shared" si="2"/>
        <v>0</v>
      </c>
      <c r="Q10">
        <f t="shared" si="2"/>
        <v>0</v>
      </c>
      <c r="R10">
        <f t="shared" si="2"/>
        <v>0</v>
      </c>
      <c r="S10">
        <f t="shared" si="2"/>
        <v>0</v>
      </c>
      <c r="T10">
        <f t="shared" si="2"/>
        <v>0</v>
      </c>
      <c r="U10">
        <f t="shared" si="2"/>
        <v>0</v>
      </c>
      <c r="V10">
        <f t="shared" si="2"/>
        <v>0</v>
      </c>
      <c r="W10">
        <f t="shared" si="2"/>
        <v>0</v>
      </c>
      <c r="X10">
        <f t="shared" si="2"/>
        <v>0</v>
      </c>
      <c r="Y10">
        <f t="shared" si="2"/>
        <v>0</v>
      </c>
      <c r="Z10">
        <f t="shared" si="2"/>
        <v>0</v>
      </c>
      <c r="AA10">
        <f t="shared" si="2"/>
        <v>0</v>
      </c>
      <c r="AB10">
        <f t="shared" si="2"/>
        <v>0</v>
      </c>
      <c r="AC10">
        <f t="shared" si="2"/>
        <v>0</v>
      </c>
      <c r="AD10">
        <f t="shared" si="2"/>
        <v>0</v>
      </c>
      <c r="AE10">
        <f t="shared" si="2"/>
        <v>0</v>
      </c>
      <c r="AF10">
        <f>SUM(AF$5*SUMIFS(AE$39:AE$48,$B$39:$B$48,$A10),AF$6*IF($B$2=TRUE,SUMIFS($B$147:$B$162,$A$147:$A$162,$A10),SUMIFS(AG$125:AG$140,$A$125:$A$140,$A10)))</f>
        <v>0</v>
      </c>
    </row>
    <row r="11" spans="1:32">
      <c r="A11" s="100" t="s">
        <v>346</v>
      </c>
      <c r="B11">
        <f t="shared" ref="B11:B33" si="3">D11</f>
        <v>0</v>
      </c>
      <c r="C11">
        <f t="shared" ref="C11:C33" si="4">D11</f>
        <v>0</v>
      </c>
      <c r="D11" s="170">
        <f t="shared" ref="D11:D33" si="5">SUM(D$5*SUMIFS(C$39:C$48,$B$39:$B$48,$A11),D$6*IF($B$2=TRUE,SUMIFS($B$147:$B$162,$A$147:$A$162,$A11),SUMIFS(E$125:E$140,$A$125:$A$140,$A11)))</f>
        <v>0</v>
      </c>
      <c r="E11">
        <f t="shared" ref="E11:N11" si="6">SUM(E$5*SUMIFS(D$39:D$48,$B$39:$B$48,$A11),E$6*IF($B$2=TRUE,SUMIFS($B$147:$B$162,$A$147:$A$162,$A11),SUMIFS(F$125:F$140,$A$125:$A$140,$A11)))</f>
        <v>0</v>
      </c>
      <c r="F11">
        <f t="shared" si="6"/>
        <v>0</v>
      </c>
      <c r="G11">
        <f t="shared" si="6"/>
        <v>0</v>
      </c>
      <c r="H11">
        <f t="shared" si="6"/>
        <v>0</v>
      </c>
      <c r="I11">
        <f t="shared" si="6"/>
        <v>0</v>
      </c>
      <c r="J11">
        <f t="shared" si="6"/>
        <v>0</v>
      </c>
      <c r="K11">
        <f t="shared" si="6"/>
        <v>0</v>
      </c>
      <c r="L11">
        <f t="shared" si="6"/>
        <v>0</v>
      </c>
      <c r="M11">
        <f t="shared" si="6"/>
        <v>0</v>
      </c>
      <c r="N11">
        <f t="shared" si="6"/>
        <v>0</v>
      </c>
      <c r="O11">
        <f t="shared" ref="O11:AF11" si="7">SUM(O$5*SUMIFS(N$39:N$48,$B$39:$B$48,$A11),O$6*IF($B$2=TRUE,SUMIFS($B$147:$B$162,$A$147:$A$162,$A11),SUMIFS(P$125:P$140,$A$125:$A$140,$A11)))</f>
        <v>0</v>
      </c>
      <c r="P11">
        <f t="shared" si="7"/>
        <v>0</v>
      </c>
      <c r="Q11">
        <f t="shared" si="7"/>
        <v>0</v>
      </c>
      <c r="R11">
        <f t="shared" si="7"/>
        <v>0</v>
      </c>
      <c r="S11">
        <f t="shared" si="7"/>
        <v>0</v>
      </c>
      <c r="T11">
        <f t="shared" si="7"/>
        <v>0</v>
      </c>
      <c r="U11">
        <f t="shared" si="7"/>
        <v>0</v>
      </c>
      <c r="V11">
        <f t="shared" si="7"/>
        <v>0</v>
      </c>
      <c r="W11">
        <f t="shared" si="7"/>
        <v>0</v>
      </c>
      <c r="X11">
        <f t="shared" si="7"/>
        <v>0</v>
      </c>
      <c r="Y11">
        <f t="shared" si="7"/>
        <v>0</v>
      </c>
      <c r="Z11">
        <f t="shared" si="7"/>
        <v>0</v>
      </c>
      <c r="AA11">
        <f t="shared" si="7"/>
        <v>0</v>
      </c>
      <c r="AB11">
        <f t="shared" si="7"/>
        <v>0</v>
      </c>
      <c r="AC11">
        <f t="shared" si="7"/>
        <v>0</v>
      </c>
      <c r="AD11">
        <f t="shared" si="7"/>
        <v>0</v>
      </c>
      <c r="AE11">
        <f t="shared" si="7"/>
        <v>0</v>
      </c>
      <c r="AF11">
        <f t="shared" si="7"/>
        <v>0</v>
      </c>
    </row>
    <row r="12" spans="1:32">
      <c r="A12" s="100" t="s">
        <v>347</v>
      </c>
      <c r="B12">
        <f t="shared" si="3"/>
        <v>0</v>
      </c>
      <c r="C12">
        <f t="shared" si="4"/>
        <v>0</v>
      </c>
      <c r="D12" s="170">
        <f t="shared" si="5"/>
        <v>0</v>
      </c>
      <c r="E12">
        <f t="shared" ref="E12:N12" si="8">SUM(E$5*SUMIFS(D$39:D$48,$B$39:$B$48,$A12),E$6*IF($B$2=TRUE,SUMIFS($B$147:$B$162,$A$147:$A$162,$A12),SUMIFS(F$125:F$140,$A$125:$A$140,$A12)))</f>
        <v>0</v>
      </c>
      <c r="F12">
        <f t="shared" si="8"/>
        <v>0</v>
      </c>
      <c r="G12">
        <f t="shared" si="8"/>
        <v>0</v>
      </c>
      <c r="H12">
        <f t="shared" si="8"/>
        <v>0</v>
      </c>
      <c r="I12">
        <f t="shared" si="8"/>
        <v>0</v>
      </c>
      <c r="J12">
        <f t="shared" si="8"/>
        <v>0</v>
      </c>
      <c r="K12">
        <f t="shared" si="8"/>
        <v>0</v>
      </c>
      <c r="L12">
        <f t="shared" si="8"/>
        <v>0</v>
      </c>
      <c r="M12">
        <f t="shared" si="8"/>
        <v>0</v>
      </c>
      <c r="N12">
        <f t="shared" si="8"/>
        <v>0</v>
      </c>
      <c r="O12">
        <f t="shared" ref="O12:AF12" si="9">SUM(O$5*SUMIFS(N$39:N$48,$B$39:$B$48,$A12),O$6*IF($B$2=TRUE,SUMIFS($B$147:$B$162,$A$147:$A$162,$A12),SUMIFS(P$125:P$140,$A$125:$A$140,$A12)))</f>
        <v>0</v>
      </c>
      <c r="P12">
        <f t="shared" si="9"/>
        <v>0</v>
      </c>
      <c r="Q12">
        <f t="shared" si="9"/>
        <v>0</v>
      </c>
      <c r="R12">
        <f t="shared" si="9"/>
        <v>0</v>
      </c>
      <c r="S12">
        <f t="shared" si="9"/>
        <v>0</v>
      </c>
      <c r="T12">
        <f t="shared" si="9"/>
        <v>0</v>
      </c>
      <c r="U12">
        <f t="shared" si="9"/>
        <v>0</v>
      </c>
      <c r="V12">
        <f t="shared" si="9"/>
        <v>0</v>
      </c>
      <c r="W12">
        <f t="shared" si="9"/>
        <v>0</v>
      </c>
      <c r="X12">
        <f t="shared" si="9"/>
        <v>0</v>
      </c>
      <c r="Y12">
        <f t="shared" si="9"/>
        <v>0</v>
      </c>
      <c r="Z12">
        <f t="shared" si="9"/>
        <v>0</v>
      </c>
      <c r="AA12">
        <f t="shared" si="9"/>
        <v>0</v>
      </c>
      <c r="AB12">
        <f t="shared" si="9"/>
        <v>0</v>
      </c>
      <c r="AC12">
        <f t="shared" si="9"/>
        <v>0</v>
      </c>
      <c r="AD12">
        <f t="shared" si="9"/>
        <v>0</v>
      </c>
      <c r="AE12">
        <f t="shared" si="9"/>
        <v>0</v>
      </c>
      <c r="AF12">
        <f t="shared" si="9"/>
        <v>0</v>
      </c>
    </row>
    <row r="13" spans="1:32">
      <c r="A13" s="100" t="s">
        <v>99</v>
      </c>
      <c r="B13">
        <f t="shared" si="3"/>
        <v>0</v>
      </c>
      <c r="C13">
        <f t="shared" si="4"/>
        <v>0</v>
      </c>
      <c r="D13" s="170">
        <f t="shared" si="5"/>
        <v>0</v>
      </c>
      <c r="E13">
        <f t="shared" ref="E13:N13" si="10">SUM(E$5*SUMIFS(D$39:D$48,$B$39:$B$48,$A13),E$6*IF($B$2=TRUE,SUMIFS($B$147:$B$162,$A$147:$A$162,$A13),SUMIFS(F$125:F$140,$A$125:$A$140,$A13)))</f>
        <v>0</v>
      </c>
      <c r="F13">
        <f t="shared" si="10"/>
        <v>0</v>
      </c>
      <c r="G13">
        <f t="shared" si="10"/>
        <v>0</v>
      </c>
      <c r="H13">
        <f t="shared" si="10"/>
        <v>0</v>
      </c>
      <c r="I13">
        <f t="shared" si="10"/>
        <v>0</v>
      </c>
      <c r="J13">
        <f t="shared" si="10"/>
        <v>0</v>
      </c>
      <c r="K13">
        <f t="shared" si="10"/>
        <v>0</v>
      </c>
      <c r="L13">
        <f t="shared" si="10"/>
        <v>0</v>
      </c>
      <c r="M13">
        <f t="shared" si="10"/>
        <v>0</v>
      </c>
      <c r="N13">
        <f t="shared" si="10"/>
        <v>0</v>
      </c>
      <c r="O13">
        <f t="shared" ref="O13:AF13" si="11">SUM(O$5*SUMIFS(N$39:N$48,$B$39:$B$48,$A13),O$6*IF($B$2=TRUE,SUMIFS($B$147:$B$162,$A$147:$A$162,$A13),SUMIFS(P$125:P$140,$A$125:$A$140,$A13)))</f>
        <v>0</v>
      </c>
      <c r="P13">
        <f t="shared" si="11"/>
        <v>0</v>
      </c>
      <c r="Q13">
        <f t="shared" si="11"/>
        <v>0</v>
      </c>
      <c r="R13">
        <f t="shared" si="11"/>
        <v>0</v>
      </c>
      <c r="S13">
        <f t="shared" si="11"/>
        <v>0</v>
      </c>
      <c r="T13">
        <f t="shared" si="11"/>
        <v>0</v>
      </c>
      <c r="U13">
        <f t="shared" si="11"/>
        <v>0</v>
      </c>
      <c r="V13">
        <f t="shared" si="11"/>
        <v>0</v>
      </c>
      <c r="W13">
        <f t="shared" si="11"/>
        <v>0</v>
      </c>
      <c r="X13">
        <f t="shared" si="11"/>
        <v>0</v>
      </c>
      <c r="Y13">
        <f t="shared" si="11"/>
        <v>0</v>
      </c>
      <c r="Z13">
        <f t="shared" si="11"/>
        <v>0</v>
      </c>
      <c r="AA13">
        <f t="shared" si="11"/>
        <v>0</v>
      </c>
      <c r="AB13">
        <f t="shared" si="11"/>
        <v>0</v>
      </c>
      <c r="AC13">
        <f t="shared" si="11"/>
        <v>0</v>
      </c>
      <c r="AD13">
        <f t="shared" si="11"/>
        <v>0</v>
      </c>
      <c r="AE13">
        <f t="shared" si="11"/>
        <v>0</v>
      </c>
      <c r="AF13">
        <f t="shared" si="11"/>
        <v>0</v>
      </c>
    </row>
    <row r="14" spans="1:32">
      <c r="A14" s="100" t="s">
        <v>101</v>
      </c>
      <c r="B14">
        <f t="shared" si="3"/>
        <v>0</v>
      </c>
      <c r="C14">
        <f t="shared" si="4"/>
        <v>0</v>
      </c>
      <c r="D14" s="170">
        <f t="shared" si="5"/>
        <v>0</v>
      </c>
      <c r="E14">
        <f t="shared" ref="E14:N14" si="12">SUM(E$5*SUMIFS(D$39:D$48,$B$39:$B$48,$A14),E$6*IF($B$2=TRUE,SUMIFS($B$147:$B$162,$A$147:$A$162,$A14),SUMIFS(F$125:F$140,$A$125:$A$140,$A14)))</f>
        <v>0</v>
      </c>
      <c r="F14">
        <f t="shared" si="12"/>
        <v>0</v>
      </c>
      <c r="G14">
        <f t="shared" si="12"/>
        <v>0</v>
      </c>
      <c r="H14">
        <f t="shared" si="12"/>
        <v>0</v>
      </c>
      <c r="I14">
        <f t="shared" si="12"/>
        <v>0</v>
      </c>
      <c r="J14">
        <f t="shared" si="12"/>
        <v>0</v>
      </c>
      <c r="K14">
        <f t="shared" si="12"/>
        <v>0</v>
      </c>
      <c r="L14">
        <f t="shared" si="12"/>
        <v>0</v>
      </c>
      <c r="M14">
        <f t="shared" si="12"/>
        <v>0</v>
      </c>
      <c r="N14">
        <f t="shared" si="12"/>
        <v>0</v>
      </c>
      <c r="O14">
        <f t="shared" ref="O14:AF14" si="13">SUM(O$5*SUMIFS(N$39:N$48,$B$39:$B$48,$A14),O$6*IF($B$2=TRUE,SUMIFS($B$147:$B$162,$A$147:$A$162,$A14),SUMIFS(P$125:P$140,$A$125:$A$140,$A14)))</f>
        <v>0</v>
      </c>
      <c r="P14">
        <f t="shared" si="13"/>
        <v>0</v>
      </c>
      <c r="Q14">
        <f t="shared" si="13"/>
        <v>0</v>
      </c>
      <c r="R14">
        <f t="shared" si="13"/>
        <v>0</v>
      </c>
      <c r="S14">
        <f t="shared" si="13"/>
        <v>0</v>
      </c>
      <c r="T14">
        <f t="shared" si="13"/>
        <v>0</v>
      </c>
      <c r="U14">
        <f t="shared" si="13"/>
        <v>0</v>
      </c>
      <c r="V14">
        <f t="shared" si="13"/>
        <v>0</v>
      </c>
      <c r="W14">
        <f t="shared" si="13"/>
        <v>0</v>
      </c>
      <c r="X14">
        <f t="shared" si="13"/>
        <v>0</v>
      </c>
      <c r="Y14">
        <f t="shared" si="13"/>
        <v>0</v>
      </c>
      <c r="Z14">
        <f t="shared" si="13"/>
        <v>0</v>
      </c>
      <c r="AA14">
        <f t="shared" si="13"/>
        <v>0</v>
      </c>
      <c r="AB14">
        <f t="shared" si="13"/>
        <v>0</v>
      </c>
      <c r="AC14">
        <f t="shared" si="13"/>
        <v>0</v>
      </c>
      <c r="AD14">
        <f t="shared" si="13"/>
        <v>0</v>
      </c>
      <c r="AE14">
        <f t="shared" si="13"/>
        <v>0</v>
      </c>
      <c r="AF14">
        <f t="shared" si="13"/>
        <v>0</v>
      </c>
    </row>
    <row r="15" spans="1:32">
      <c r="A15" s="100" t="s">
        <v>100</v>
      </c>
      <c r="B15">
        <f t="shared" si="3"/>
        <v>0</v>
      </c>
      <c r="C15">
        <f t="shared" si="4"/>
        <v>0</v>
      </c>
      <c r="D15" s="170">
        <f t="shared" si="5"/>
        <v>0</v>
      </c>
      <c r="E15">
        <f t="shared" ref="E15:N15" si="14">SUM(E$5*SUMIFS(D$39:D$48,$B$39:$B$48,$A15),E$6*IF($B$2=TRUE,SUMIFS($B$147:$B$162,$A$147:$A$162,$A15),SUMIFS(F$125:F$140,$A$125:$A$140,$A15)))</f>
        <v>0</v>
      </c>
      <c r="F15">
        <f t="shared" si="14"/>
        <v>0</v>
      </c>
      <c r="G15">
        <f t="shared" si="14"/>
        <v>0</v>
      </c>
      <c r="H15">
        <f t="shared" si="14"/>
        <v>0</v>
      </c>
      <c r="I15">
        <f t="shared" si="14"/>
        <v>0</v>
      </c>
      <c r="J15">
        <f t="shared" si="14"/>
        <v>0</v>
      </c>
      <c r="K15">
        <f t="shared" si="14"/>
        <v>0</v>
      </c>
      <c r="L15">
        <f t="shared" si="14"/>
        <v>0</v>
      </c>
      <c r="M15">
        <f t="shared" si="14"/>
        <v>0</v>
      </c>
      <c r="N15">
        <f t="shared" si="14"/>
        <v>0</v>
      </c>
      <c r="O15">
        <f t="shared" ref="O15:AF15" si="15">SUM(O$5*SUMIFS(N$39:N$48,$B$39:$B$48,$A15),O$6*IF($B$2=TRUE,SUMIFS($B$147:$B$162,$A$147:$A$162,$A15),SUMIFS(P$125:P$140,$A$125:$A$140,$A15)))</f>
        <v>0</v>
      </c>
      <c r="P15">
        <f t="shared" si="15"/>
        <v>0</v>
      </c>
      <c r="Q15">
        <f t="shared" si="15"/>
        <v>0</v>
      </c>
      <c r="R15">
        <f t="shared" si="15"/>
        <v>0</v>
      </c>
      <c r="S15">
        <f t="shared" si="15"/>
        <v>0</v>
      </c>
      <c r="T15">
        <f t="shared" si="15"/>
        <v>0</v>
      </c>
      <c r="U15">
        <f t="shared" si="15"/>
        <v>0</v>
      </c>
      <c r="V15">
        <f t="shared" si="15"/>
        <v>0</v>
      </c>
      <c r="W15">
        <f t="shared" si="15"/>
        <v>0</v>
      </c>
      <c r="X15">
        <f t="shared" si="15"/>
        <v>0</v>
      </c>
      <c r="Y15">
        <f t="shared" si="15"/>
        <v>0</v>
      </c>
      <c r="Z15">
        <f t="shared" si="15"/>
        <v>0</v>
      </c>
      <c r="AA15">
        <f t="shared" si="15"/>
        <v>0</v>
      </c>
      <c r="AB15">
        <f t="shared" si="15"/>
        <v>0</v>
      </c>
      <c r="AC15">
        <f t="shared" si="15"/>
        <v>0</v>
      </c>
      <c r="AD15">
        <f t="shared" si="15"/>
        <v>0</v>
      </c>
      <c r="AE15">
        <f t="shared" si="15"/>
        <v>0</v>
      </c>
      <c r="AF15">
        <f t="shared" si="15"/>
        <v>0</v>
      </c>
    </row>
    <row r="16" spans="1:32">
      <c r="A16" s="100" t="s">
        <v>102</v>
      </c>
      <c r="B16">
        <f t="shared" si="3"/>
        <v>0</v>
      </c>
      <c r="C16">
        <f t="shared" si="4"/>
        <v>0</v>
      </c>
      <c r="D16" s="170">
        <f t="shared" si="5"/>
        <v>0</v>
      </c>
      <c r="E16">
        <f t="shared" ref="E16:N16" si="16">SUM(E$5*SUMIFS(D$39:D$48,$B$39:$B$48,$A16),E$6*IF($B$2=TRUE,SUMIFS($B$147:$B$162,$A$147:$A$162,$A16),SUMIFS(F$125:F$140,$A$125:$A$140,$A16)))</f>
        <v>0</v>
      </c>
      <c r="F16">
        <f t="shared" si="16"/>
        <v>0</v>
      </c>
      <c r="G16">
        <f t="shared" si="16"/>
        <v>0</v>
      </c>
      <c r="H16">
        <f t="shared" si="16"/>
        <v>0</v>
      </c>
      <c r="I16">
        <f t="shared" si="16"/>
        <v>0</v>
      </c>
      <c r="J16">
        <f t="shared" si="16"/>
        <v>0</v>
      </c>
      <c r="K16">
        <f t="shared" si="16"/>
        <v>0</v>
      </c>
      <c r="L16">
        <f t="shared" si="16"/>
        <v>0</v>
      </c>
      <c r="M16">
        <f t="shared" si="16"/>
        <v>0</v>
      </c>
      <c r="N16">
        <f t="shared" si="16"/>
        <v>0</v>
      </c>
      <c r="O16">
        <f t="shared" ref="O16:AF16" si="17">SUM(O$5*SUMIFS(N$39:N$48,$B$39:$B$48,$A16),O$6*IF($B$2=TRUE,SUMIFS($B$147:$B$162,$A$147:$A$162,$A16),SUMIFS(P$125:P$140,$A$125:$A$140,$A16)))</f>
        <v>0</v>
      </c>
      <c r="P16">
        <f t="shared" si="17"/>
        <v>0</v>
      </c>
      <c r="Q16">
        <f t="shared" si="17"/>
        <v>0</v>
      </c>
      <c r="R16">
        <f t="shared" si="17"/>
        <v>0</v>
      </c>
      <c r="S16">
        <f t="shared" si="17"/>
        <v>0</v>
      </c>
      <c r="T16">
        <f t="shared" si="17"/>
        <v>0</v>
      </c>
      <c r="U16">
        <f t="shared" si="17"/>
        <v>0</v>
      </c>
      <c r="V16">
        <f t="shared" si="17"/>
        <v>0</v>
      </c>
      <c r="W16">
        <f t="shared" si="17"/>
        <v>0</v>
      </c>
      <c r="X16">
        <f t="shared" si="17"/>
        <v>0</v>
      </c>
      <c r="Y16">
        <f t="shared" si="17"/>
        <v>0</v>
      </c>
      <c r="Z16">
        <f t="shared" si="17"/>
        <v>0</v>
      </c>
      <c r="AA16">
        <f t="shared" si="17"/>
        <v>0</v>
      </c>
      <c r="AB16">
        <f t="shared" si="17"/>
        <v>0</v>
      </c>
      <c r="AC16">
        <f t="shared" si="17"/>
        <v>0</v>
      </c>
      <c r="AD16">
        <f t="shared" si="17"/>
        <v>0</v>
      </c>
      <c r="AE16">
        <f t="shared" si="17"/>
        <v>0</v>
      </c>
      <c r="AF16">
        <f t="shared" si="17"/>
        <v>0</v>
      </c>
    </row>
    <row r="17" spans="1:32">
      <c r="A17" s="100" t="s">
        <v>103</v>
      </c>
      <c r="B17">
        <f t="shared" si="3"/>
        <v>0</v>
      </c>
      <c r="C17">
        <f t="shared" si="4"/>
        <v>0</v>
      </c>
      <c r="D17" s="170">
        <f t="shared" si="5"/>
        <v>0</v>
      </c>
      <c r="E17">
        <f t="shared" ref="E17:N17" si="18">SUM(E$5*SUMIFS(D$39:D$48,$B$39:$B$48,$A17),E$6*IF($B$2=TRUE,SUMIFS($B$147:$B$162,$A$147:$A$162,$A17),SUMIFS(F$125:F$140,$A$125:$A$140,$A17)))</f>
        <v>0</v>
      </c>
      <c r="F17">
        <f t="shared" si="18"/>
        <v>0</v>
      </c>
      <c r="G17">
        <f t="shared" si="18"/>
        <v>0</v>
      </c>
      <c r="H17">
        <f t="shared" si="18"/>
        <v>0</v>
      </c>
      <c r="I17">
        <f t="shared" si="18"/>
        <v>0</v>
      </c>
      <c r="J17">
        <f t="shared" si="18"/>
        <v>0</v>
      </c>
      <c r="K17">
        <f t="shared" si="18"/>
        <v>0</v>
      </c>
      <c r="L17">
        <f t="shared" si="18"/>
        <v>0</v>
      </c>
      <c r="M17">
        <f t="shared" si="18"/>
        <v>0</v>
      </c>
      <c r="N17">
        <f t="shared" si="18"/>
        <v>0</v>
      </c>
      <c r="O17">
        <f t="shared" ref="O17:AF17" si="19">SUM(O$5*SUMIFS(N$39:N$48,$B$39:$B$48,$A17),O$6*IF($B$2=TRUE,SUMIFS($B$147:$B$162,$A$147:$A$162,$A17),SUMIFS(P$125:P$140,$A$125:$A$140,$A17)))</f>
        <v>0</v>
      </c>
      <c r="P17">
        <f t="shared" si="19"/>
        <v>0</v>
      </c>
      <c r="Q17">
        <f t="shared" si="19"/>
        <v>0</v>
      </c>
      <c r="R17">
        <f t="shared" si="19"/>
        <v>0</v>
      </c>
      <c r="S17">
        <f t="shared" si="19"/>
        <v>0</v>
      </c>
      <c r="T17">
        <f t="shared" si="19"/>
        <v>0</v>
      </c>
      <c r="U17">
        <f t="shared" si="19"/>
        <v>0</v>
      </c>
      <c r="V17">
        <f t="shared" si="19"/>
        <v>0</v>
      </c>
      <c r="W17">
        <f t="shared" si="19"/>
        <v>0</v>
      </c>
      <c r="X17">
        <f t="shared" si="19"/>
        <v>0</v>
      </c>
      <c r="Y17">
        <f t="shared" si="19"/>
        <v>0</v>
      </c>
      <c r="Z17">
        <f t="shared" si="19"/>
        <v>0</v>
      </c>
      <c r="AA17">
        <f t="shared" si="19"/>
        <v>0</v>
      </c>
      <c r="AB17">
        <f t="shared" si="19"/>
        <v>0</v>
      </c>
      <c r="AC17">
        <f t="shared" si="19"/>
        <v>0</v>
      </c>
      <c r="AD17">
        <f t="shared" si="19"/>
        <v>0</v>
      </c>
      <c r="AE17">
        <f t="shared" si="19"/>
        <v>0</v>
      </c>
      <c r="AF17">
        <f t="shared" si="19"/>
        <v>0</v>
      </c>
    </row>
    <row r="18" spans="1:32">
      <c r="A18" s="100" t="s">
        <v>104</v>
      </c>
      <c r="B18">
        <f t="shared" si="3"/>
        <v>0</v>
      </c>
      <c r="C18">
        <f t="shared" si="4"/>
        <v>0</v>
      </c>
      <c r="D18" s="170">
        <f t="shared" si="5"/>
        <v>0</v>
      </c>
      <c r="E18">
        <f t="shared" ref="E18:N18" si="20">SUM(E$5*SUMIFS(D$39:D$48,$B$39:$B$48,$A18),E$6*IF($B$2=TRUE,SUMIFS($B$147:$B$162,$A$147:$A$162,$A18),SUMIFS(F$125:F$140,$A$125:$A$140,$A18)))</f>
        <v>0</v>
      </c>
      <c r="F18">
        <f t="shared" si="20"/>
        <v>0</v>
      </c>
      <c r="G18">
        <f t="shared" si="20"/>
        <v>0</v>
      </c>
      <c r="H18">
        <f t="shared" si="20"/>
        <v>0</v>
      </c>
      <c r="I18">
        <f t="shared" si="20"/>
        <v>0</v>
      </c>
      <c r="J18">
        <f t="shared" si="20"/>
        <v>0</v>
      </c>
      <c r="K18">
        <f t="shared" si="20"/>
        <v>0</v>
      </c>
      <c r="L18">
        <f t="shared" si="20"/>
        <v>0</v>
      </c>
      <c r="M18">
        <f t="shared" si="20"/>
        <v>0</v>
      </c>
      <c r="N18">
        <f t="shared" si="20"/>
        <v>0</v>
      </c>
      <c r="O18">
        <f t="shared" ref="O18:AF18" si="21">SUM(O$5*SUMIFS(N$39:N$48,$B$39:$B$48,$A18),O$6*IF($B$2=TRUE,SUMIFS($B$147:$B$162,$A$147:$A$162,$A18),SUMIFS(P$125:P$140,$A$125:$A$140,$A18)))</f>
        <v>0</v>
      </c>
      <c r="P18">
        <f t="shared" si="21"/>
        <v>0</v>
      </c>
      <c r="Q18">
        <f t="shared" si="21"/>
        <v>0</v>
      </c>
      <c r="R18">
        <f t="shared" si="21"/>
        <v>0</v>
      </c>
      <c r="S18">
        <f t="shared" si="21"/>
        <v>0</v>
      </c>
      <c r="T18">
        <f t="shared" si="21"/>
        <v>0</v>
      </c>
      <c r="U18">
        <f t="shared" si="21"/>
        <v>0</v>
      </c>
      <c r="V18">
        <f t="shared" si="21"/>
        <v>0</v>
      </c>
      <c r="W18">
        <f t="shared" si="21"/>
        <v>0</v>
      </c>
      <c r="X18">
        <f t="shared" si="21"/>
        <v>0</v>
      </c>
      <c r="Y18">
        <f t="shared" si="21"/>
        <v>0</v>
      </c>
      <c r="Z18">
        <f t="shared" si="21"/>
        <v>0</v>
      </c>
      <c r="AA18">
        <f t="shared" si="21"/>
        <v>0</v>
      </c>
      <c r="AB18">
        <f t="shared" si="21"/>
        <v>0</v>
      </c>
      <c r="AC18">
        <f t="shared" si="21"/>
        <v>0</v>
      </c>
      <c r="AD18">
        <f t="shared" si="21"/>
        <v>0</v>
      </c>
      <c r="AE18">
        <f t="shared" si="21"/>
        <v>0</v>
      </c>
      <c r="AF18">
        <f t="shared" si="21"/>
        <v>0</v>
      </c>
    </row>
    <row r="19" spans="1:32">
      <c r="A19" s="100" t="s">
        <v>105</v>
      </c>
      <c r="B19">
        <f t="shared" si="3"/>
        <v>0</v>
      </c>
      <c r="C19">
        <f t="shared" si="4"/>
        <v>0</v>
      </c>
      <c r="D19" s="170">
        <f t="shared" si="5"/>
        <v>0</v>
      </c>
      <c r="E19">
        <f t="shared" ref="E19:N19" si="22">SUM(E$5*SUMIFS(D$39:D$48,$B$39:$B$48,$A19),E$6*IF($B$2=TRUE,SUMIFS($B$147:$B$162,$A$147:$A$162,$A19),SUMIFS(F$125:F$140,$A$125:$A$140,$A19)))</f>
        <v>0</v>
      </c>
      <c r="F19">
        <f t="shared" si="22"/>
        <v>0</v>
      </c>
      <c r="G19">
        <f t="shared" si="22"/>
        <v>0</v>
      </c>
      <c r="H19">
        <f t="shared" si="22"/>
        <v>0</v>
      </c>
      <c r="I19">
        <f t="shared" si="22"/>
        <v>0</v>
      </c>
      <c r="J19">
        <f t="shared" si="22"/>
        <v>0</v>
      </c>
      <c r="K19">
        <f t="shared" si="22"/>
        <v>0</v>
      </c>
      <c r="L19">
        <f t="shared" si="22"/>
        <v>0</v>
      </c>
      <c r="M19">
        <f t="shared" si="22"/>
        <v>0</v>
      </c>
      <c r="N19">
        <f t="shared" si="22"/>
        <v>0</v>
      </c>
      <c r="O19">
        <f t="shared" ref="O19:AF19" si="23">SUM(O$5*SUMIFS(N$39:N$48,$B$39:$B$48,$A19),O$6*IF($B$2=TRUE,SUMIFS($B$147:$B$162,$A$147:$A$162,$A19),SUMIFS(P$125:P$140,$A$125:$A$140,$A19)))</f>
        <v>0</v>
      </c>
      <c r="P19">
        <f t="shared" si="23"/>
        <v>0</v>
      </c>
      <c r="Q19">
        <f t="shared" si="23"/>
        <v>0</v>
      </c>
      <c r="R19">
        <f t="shared" si="23"/>
        <v>0</v>
      </c>
      <c r="S19">
        <f t="shared" si="23"/>
        <v>0</v>
      </c>
      <c r="T19">
        <f t="shared" si="23"/>
        <v>0</v>
      </c>
      <c r="U19">
        <f t="shared" si="23"/>
        <v>0</v>
      </c>
      <c r="V19">
        <f t="shared" si="23"/>
        <v>0</v>
      </c>
      <c r="W19">
        <f t="shared" si="23"/>
        <v>0</v>
      </c>
      <c r="X19">
        <f t="shared" si="23"/>
        <v>0</v>
      </c>
      <c r="Y19">
        <f t="shared" si="23"/>
        <v>0</v>
      </c>
      <c r="Z19">
        <f t="shared" si="23"/>
        <v>0</v>
      </c>
      <c r="AA19">
        <f t="shared" si="23"/>
        <v>0</v>
      </c>
      <c r="AB19">
        <f t="shared" si="23"/>
        <v>0</v>
      </c>
      <c r="AC19">
        <f t="shared" si="23"/>
        <v>0</v>
      </c>
      <c r="AD19">
        <f t="shared" si="23"/>
        <v>0</v>
      </c>
      <c r="AE19">
        <f t="shared" si="23"/>
        <v>0</v>
      </c>
      <c r="AF19">
        <f t="shared" si="23"/>
        <v>0</v>
      </c>
    </row>
    <row r="20" spans="1:32">
      <c r="A20" s="100" t="s">
        <v>106</v>
      </c>
      <c r="B20">
        <f t="shared" si="3"/>
        <v>0</v>
      </c>
      <c r="C20">
        <f t="shared" si="4"/>
        <v>0</v>
      </c>
      <c r="D20" s="170">
        <f t="shared" si="5"/>
        <v>0</v>
      </c>
      <c r="E20">
        <f t="shared" ref="E20:N20" si="24">SUM(E$5*SUMIFS(D$39:D$48,$B$39:$B$48,$A20),E$6*IF($B$2=TRUE,SUMIFS($B$147:$B$162,$A$147:$A$162,$A20),SUMIFS(F$125:F$140,$A$125:$A$140,$A20)))</f>
        <v>0</v>
      </c>
      <c r="F20">
        <f t="shared" si="24"/>
        <v>0</v>
      </c>
      <c r="G20">
        <f t="shared" si="24"/>
        <v>0</v>
      </c>
      <c r="H20">
        <f t="shared" si="24"/>
        <v>0</v>
      </c>
      <c r="I20">
        <f t="shared" si="24"/>
        <v>0</v>
      </c>
      <c r="J20">
        <f t="shared" si="24"/>
        <v>0</v>
      </c>
      <c r="K20">
        <f t="shared" si="24"/>
        <v>0</v>
      </c>
      <c r="L20">
        <f t="shared" si="24"/>
        <v>0</v>
      </c>
      <c r="M20">
        <f t="shared" si="24"/>
        <v>0</v>
      </c>
      <c r="N20">
        <f t="shared" si="24"/>
        <v>0</v>
      </c>
      <c r="O20">
        <f t="shared" ref="O20:AF20" si="25">SUM(O$5*SUMIFS(N$39:N$48,$B$39:$B$48,$A20),O$6*IF($B$2=TRUE,SUMIFS($B$147:$B$162,$A$147:$A$162,$A20),SUMIFS(P$125:P$140,$A$125:$A$140,$A20)))</f>
        <v>0</v>
      </c>
      <c r="P20">
        <f t="shared" si="25"/>
        <v>0</v>
      </c>
      <c r="Q20">
        <f t="shared" si="25"/>
        <v>0</v>
      </c>
      <c r="R20">
        <f t="shared" si="25"/>
        <v>0</v>
      </c>
      <c r="S20">
        <f t="shared" si="25"/>
        <v>0</v>
      </c>
      <c r="T20">
        <f t="shared" si="25"/>
        <v>0</v>
      </c>
      <c r="U20">
        <f t="shared" si="25"/>
        <v>0</v>
      </c>
      <c r="V20">
        <f t="shared" si="25"/>
        <v>0</v>
      </c>
      <c r="W20">
        <f t="shared" si="25"/>
        <v>0</v>
      </c>
      <c r="X20">
        <f t="shared" si="25"/>
        <v>0</v>
      </c>
      <c r="Y20">
        <f t="shared" si="25"/>
        <v>0</v>
      </c>
      <c r="Z20">
        <f t="shared" si="25"/>
        <v>0</v>
      </c>
      <c r="AA20">
        <f t="shared" si="25"/>
        <v>0</v>
      </c>
      <c r="AB20">
        <f t="shared" si="25"/>
        <v>0</v>
      </c>
      <c r="AC20">
        <f t="shared" si="25"/>
        <v>0</v>
      </c>
      <c r="AD20">
        <f t="shared" si="25"/>
        <v>0</v>
      </c>
      <c r="AE20">
        <f t="shared" si="25"/>
        <v>0</v>
      </c>
      <c r="AF20">
        <f t="shared" si="25"/>
        <v>0</v>
      </c>
    </row>
    <row r="21" spans="1:32">
      <c r="A21" s="100" t="s">
        <v>107</v>
      </c>
      <c r="B21">
        <f t="shared" si="3"/>
        <v>0</v>
      </c>
      <c r="C21">
        <f t="shared" si="4"/>
        <v>0</v>
      </c>
      <c r="D21" s="170">
        <f t="shared" si="5"/>
        <v>0</v>
      </c>
      <c r="E21">
        <f t="shared" ref="E21:N21" si="26">SUM(E$5*SUMIFS(D$39:D$48,$B$39:$B$48,$A21),E$6*IF($B$2=TRUE,SUMIFS($B$147:$B$162,$A$147:$A$162,$A21),SUMIFS(F$125:F$140,$A$125:$A$140,$A21)))</f>
        <v>0</v>
      </c>
      <c r="F21">
        <f t="shared" si="26"/>
        <v>0</v>
      </c>
      <c r="G21">
        <f t="shared" si="26"/>
        <v>0</v>
      </c>
      <c r="H21">
        <f t="shared" si="26"/>
        <v>0</v>
      </c>
      <c r="I21">
        <f t="shared" si="26"/>
        <v>0</v>
      </c>
      <c r="J21">
        <f t="shared" si="26"/>
        <v>0</v>
      </c>
      <c r="K21">
        <f t="shared" si="26"/>
        <v>0</v>
      </c>
      <c r="L21">
        <f t="shared" si="26"/>
        <v>0</v>
      </c>
      <c r="M21">
        <f t="shared" si="26"/>
        <v>0</v>
      </c>
      <c r="N21">
        <f t="shared" si="26"/>
        <v>0</v>
      </c>
      <c r="O21">
        <f t="shared" ref="O21:AF21" si="27">SUM(O$5*SUMIFS(N$39:N$48,$B$39:$B$48,$A21),O$6*IF($B$2=TRUE,SUMIFS($B$147:$B$162,$A$147:$A$162,$A21),SUMIFS(P$125:P$140,$A$125:$A$140,$A21)))</f>
        <v>0</v>
      </c>
      <c r="P21">
        <f t="shared" si="27"/>
        <v>0</v>
      </c>
      <c r="Q21">
        <f t="shared" si="27"/>
        <v>0</v>
      </c>
      <c r="R21">
        <f t="shared" si="27"/>
        <v>0</v>
      </c>
      <c r="S21">
        <f t="shared" si="27"/>
        <v>0</v>
      </c>
      <c r="T21">
        <f t="shared" si="27"/>
        <v>0</v>
      </c>
      <c r="U21">
        <f t="shared" si="27"/>
        <v>0</v>
      </c>
      <c r="V21">
        <f t="shared" si="27"/>
        <v>0</v>
      </c>
      <c r="W21">
        <f t="shared" si="27"/>
        <v>0</v>
      </c>
      <c r="X21">
        <f t="shared" si="27"/>
        <v>0</v>
      </c>
      <c r="Y21">
        <f t="shared" si="27"/>
        <v>0</v>
      </c>
      <c r="Z21">
        <f t="shared" si="27"/>
        <v>0</v>
      </c>
      <c r="AA21">
        <f t="shared" si="27"/>
        <v>0</v>
      </c>
      <c r="AB21">
        <f t="shared" si="27"/>
        <v>0</v>
      </c>
      <c r="AC21">
        <f t="shared" si="27"/>
        <v>0</v>
      </c>
      <c r="AD21">
        <f t="shared" si="27"/>
        <v>0</v>
      </c>
      <c r="AE21">
        <f t="shared" si="27"/>
        <v>0</v>
      </c>
      <c r="AF21">
        <f t="shared" si="27"/>
        <v>0</v>
      </c>
    </row>
    <row r="22" spans="1:32">
      <c r="A22" s="100" t="s">
        <v>108</v>
      </c>
      <c r="B22">
        <f t="shared" si="3"/>
        <v>0</v>
      </c>
      <c r="C22">
        <f t="shared" si="4"/>
        <v>0</v>
      </c>
      <c r="D22" s="170">
        <f t="shared" si="5"/>
        <v>0</v>
      </c>
      <c r="E22">
        <f t="shared" ref="E22:N22" si="28">SUM(E$5*SUMIFS(D$39:D$48,$B$39:$B$48,$A22),E$6*IF($B$2=TRUE,SUMIFS($B$147:$B$162,$A$147:$A$162,$A22),SUMIFS(F$125:F$140,$A$125:$A$140,$A22)))</f>
        <v>0</v>
      </c>
      <c r="F22">
        <f t="shared" si="28"/>
        <v>0</v>
      </c>
      <c r="G22">
        <f t="shared" si="28"/>
        <v>0</v>
      </c>
      <c r="H22">
        <f t="shared" si="28"/>
        <v>0</v>
      </c>
      <c r="I22">
        <f t="shared" si="28"/>
        <v>0</v>
      </c>
      <c r="J22">
        <f t="shared" si="28"/>
        <v>0</v>
      </c>
      <c r="K22">
        <f t="shared" si="28"/>
        <v>0</v>
      </c>
      <c r="L22">
        <f t="shared" si="28"/>
        <v>0</v>
      </c>
      <c r="M22">
        <f t="shared" si="28"/>
        <v>0</v>
      </c>
      <c r="N22">
        <f t="shared" si="28"/>
        <v>0</v>
      </c>
      <c r="O22">
        <f t="shared" ref="O22:AF22" si="29">SUM(O$5*SUMIFS(N$39:N$48,$B$39:$B$48,$A22),O$6*IF($B$2=TRUE,SUMIFS($B$147:$B$162,$A$147:$A$162,$A22),SUMIFS(P$125:P$140,$A$125:$A$140,$A22)))</f>
        <v>0</v>
      </c>
      <c r="P22">
        <f t="shared" si="29"/>
        <v>0</v>
      </c>
      <c r="Q22">
        <f t="shared" si="29"/>
        <v>0</v>
      </c>
      <c r="R22">
        <f t="shared" si="29"/>
        <v>0</v>
      </c>
      <c r="S22">
        <f t="shared" si="29"/>
        <v>0</v>
      </c>
      <c r="T22">
        <f t="shared" si="29"/>
        <v>0</v>
      </c>
      <c r="U22">
        <f t="shared" si="29"/>
        <v>0</v>
      </c>
      <c r="V22">
        <f t="shared" si="29"/>
        <v>0</v>
      </c>
      <c r="W22">
        <f t="shared" si="29"/>
        <v>0</v>
      </c>
      <c r="X22">
        <f t="shared" si="29"/>
        <v>0</v>
      </c>
      <c r="Y22">
        <f t="shared" si="29"/>
        <v>0</v>
      </c>
      <c r="Z22">
        <f t="shared" si="29"/>
        <v>0</v>
      </c>
      <c r="AA22">
        <f t="shared" si="29"/>
        <v>0</v>
      </c>
      <c r="AB22">
        <f t="shared" si="29"/>
        <v>0</v>
      </c>
      <c r="AC22">
        <f t="shared" si="29"/>
        <v>0</v>
      </c>
      <c r="AD22">
        <f t="shared" si="29"/>
        <v>0</v>
      </c>
      <c r="AE22">
        <f t="shared" si="29"/>
        <v>0</v>
      </c>
      <c r="AF22">
        <f t="shared" si="29"/>
        <v>0</v>
      </c>
    </row>
    <row r="23" spans="1:32">
      <c r="A23" s="100" t="s">
        <v>109</v>
      </c>
      <c r="B23">
        <f t="shared" si="3"/>
        <v>0</v>
      </c>
      <c r="C23">
        <f t="shared" si="4"/>
        <v>0</v>
      </c>
      <c r="D23" s="170">
        <f t="shared" si="5"/>
        <v>0</v>
      </c>
      <c r="E23">
        <f t="shared" ref="E23:N23" si="30">SUM(E$5*SUMIFS(D$39:D$48,$B$39:$B$48,$A23),E$6*IF($B$2=TRUE,SUMIFS($B$147:$B$162,$A$147:$A$162,$A23),SUMIFS(F$125:F$140,$A$125:$A$140,$A23)))</f>
        <v>0</v>
      </c>
      <c r="F23">
        <f t="shared" si="30"/>
        <v>0</v>
      </c>
      <c r="G23">
        <f t="shared" si="30"/>
        <v>0</v>
      </c>
      <c r="H23">
        <f t="shared" si="30"/>
        <v>0</v>
      </c>
      <c r="I23">
        <f t="shared" si="30"/>
        <v>0</v>
      </c>
      <c r="J23">
        <f t="shared" si="30"/>
        <v>0</v>
      </c>
      <c r="K23">
        <f t="shared" si="30"/>
        <v>0</v>
      </c>
      <c r="L23">
        <f t="shared" si="30"/>
        <v>0</v>
      </c>
      <c r="M23">
        <f t="shared" si="30"/>
        <v>0</v>
      </c>
      <c r="N23">
        <f t="shared" si="30"/>
        <v>0</v>
      </c>
      <c r="O23">
        <f t="shared" ref="O23:AF23" si="31">SUM(O$5*SUMIFS(N$39:N$48,$B$39:$B$48,$A23),O$6*IF($B$2=TRUE,SUMIFS($B$147:$B$162,$A$147:$A$162,$A23),SUMIFS(P$125:P$140,$A$125:$A$140,$A23)))</f>
        <v>0</v>
      </c>
      <c r="P23">
        <f t="shared" si="31"/>
        <v>0</v>
      </c>
      <c r="Q23">
        <f t="shared" si="31"/>
        <v>0</v>
      </c>
      <c r="R23">
        <f t="shared" si="31"/>
        <v>0</v>
      </c>
      <c r="S23">
        <f t="shared" si="31"/>
        <v>0</v>
      </c>
      <c r="T23">
        <f t="shared" si="31"/>
        <v>0</v>
      </c>
      <c r="U23">
        <f t="shared" si="31"/>
        <v>0</v>
      </c>
      <c r="V23">
        <f t="shared" si="31"/>
        <v>0</v>
      </c>
      <c r="W23">
        <f t="shared" si="31"/>
        <v>0</v>
      </c>
      <c r="X23">
        <f t="shared" si="31"/>
        <v>0</v>
      </c>
      <c r="Y23">
        <f t="shared" si="31"/>
        <v>0</v>
      </c>
      <c r="Z23">
        <f t="shared" si="31"/>
        <v>0</v>
      </c>
      <c r="AA23">
        <f t="shared" si="31"/>
        <v>0</v>
      </c>
      <c r="AB23">
        <f t="shared" si="31"/>
        <v>0</v>
      </c>
      <c r="AC23">
        <f t="shared" si="31"/>
        <v>0</v>
      </c>
      <c r="AD23">
        <f t="shared" si="31"/>
        <v>0</v>
      </c>
      <c r="AE23">
        <f t="shared" si="31"/>
        <v>0</v>
      </c>
      <c r="AF23">
        <f t="shared" si="31"/>
        <v>0</v>
      </c>
    </row>
    <row r="24" spans="1:32">
      <c r="A24" s="100" t="s">
        <v>129</v>
      </c>
      <c r="B24">
        <f t="shared" si="3"/>
        <v>0</v>
      </c>
      <c r="C24">
        <f t="shared" si="4"/>
        <v>0</v>
      </c>
      <c r="D24" s="170">
        <f t="shared" si="5"/>
        <v>0</v>
      </c>
      <c r="E24">
        <f t="shared" ref="E24:N24" si="32">SUM(E$5*SUMIFS(D$39:D$48,$B$39:$B$48,$A24),E$6*IF($B$2=TRUE,SUMIFS($B$147:$B$162,$A$147:$A$162,$A24),SUMIFS(F$125:F$140,$A$125:$A$140,$A24)))</f>
        <v>0</v>
      </c>
      <c r="F24">
        <f t="shared" si="32"/>
        <v>0</v>
      </c>
      <c r="G24">
        <f t="shared" si="32"/>
        <v>0</v>
      </c>
      <c r="H24">
        <f t="shared" si="32"/>
        <v>0</v>
      </c>
      <c r="I24">
        <f t="shared" si="32"/>
        <v>0</v>
      </c>
      <c r="J24">
        <f t="shared" si="32"/>
        <v>0</v>
      </c>
      <c r="K24">
        <f t="shared" si="32"/>
        <v>0</v>
      </c>
      <c r="L24">
        <f t="shared" si="32"/>
        <v>0</v>
      </c>
      <c r="M24">
        <f t="shared" si="32"/>
        <v>0</v>
      </c>
      <c r="N24">
        <f t="shared" si="32"/>
        <v>0</v>
      </c>
      <c r="O24">
        <f t="shared" ref="O24:AF24" si="33">SUM(O$5*SUMIFS(N$39:N$48,$B$39:$B$48,$A24),O$6*IF($B$2=TRUE,SUMIFS($B$147:$B$162,$A$147:$A$162,$A24),SUMIFS(P$125:P$140,$A$125:$A$140,$A24)))</f>
        <v>0</v>
      </c>
      <c r="P24">
        <f t="shared" si="33"/>
        <v>0</v>
      </c>
      <c r="Q24">
        <f t="shared" si="33"/>
        <v>0</v>
      </c>
      <c r="R24">
        <f t="shared" si="33"/>
        <v>0</v>
      </c>
      <c r="S24">
        <f t="shared" si="33"/>
        <v>0</v>
      </c>
      <c r="T24">
        <f t="shared" si="33"/>
        <v>0</v>
      </c>
      <c r="U24">
        <f t="shared" si="33"/>
        <v>0</v>
      </c>
      <c r="V24">
        <f t="shared" si="33"/>
        <v>0</v>
      </c>
      <c r="W24">
        <f t="shared" si="33"/>
        <v>0</v>
      </c>
      <c r="X24">
        <f t="shared" si="33"/>
        <v>0</v>
      </c>
      <c r="Y24">
        <f t="shared" si="33"/>
        <v>0</v>
      </c>
      <c r="Z24">
        <f t="shared" si="33"/>
        <v>0</v>
      </c>
      <c r="AA24">
        <f t="shared" si="33"/>
        <v>0</v>
      </c>
      <c r="AB24">
        <f t="shared" si="33"/>
        <v>0</v>
      </c>
      <c r="AC24">
        <f t="shared" si="33"/>
        <v>0</v>
      </c>
      <c r="AD24">
        <f t="shared" si="33"/>
        <v>0</v>
      </c>
      <c r="AE24">
        <f t="shared" si="33"/>
        <v>0</v>
      </c>
      <c r="AF24">
        <f t="shared" si="33"/>
        <v>0</v>
      </c>
    </row>
    <row r="25" spans="1:32">
      <c r="A25" s="100" t="s">
        <v>130</v>
      </c>
      <c r="B25">
        <f t="shared" si="3"/>
        <v>0</v>
      </c>
      <c r="C25">
        <f t="shared" si="4"/>
        <v>0</v>
      </c>
      <c r="D25" s="170">
        <f t="shared" si="5"/>
        <v>0</v>
      </c>
      <c r="E25">
        <f t="shared" ref="E25:N25" si="34">SUM(E$5*SUMIFS(D$39:D$48,$B$39:$B$48,$A25),E$6*IF($B$2=TRUE,SUMIFS($B$147:$B$162,$A$147:$A$162,$A25),SUMIFS(F$125:F$140,$A$125:$A$140,$A25)))</f>
        <v>0</v>
      </c>
      <c r="F25">
        <f t="shared" si="34"/>
        <v>0</v>
      </c>
      <c r="G25">
        <f t="shared" si="34"/>
        <v>0</v>
      </c>
      <c r="H25">
        <f t="shared" si="34"/>
        <v>0</v>
      </c>
      <c r="I25">
        <f t="shared" si="34"/>
        <v>0</v>
      </c>
      <c r="J25">
        <f t="shared" si="34"/>
        <v>0</v>
      </c>
      <c r="K25">
        <f t="shared" si="34"/>
        <v>0</v>
      </c>
      <c r="L25">
        <f t="shared" si="34"/>
        <v>0</v>
      </c>
      <c r="M25">
        <f t="shared" si="34"/>
        <v>0</v>
      </c>
      <c r="N25">
        <f t="shared" si="34"/>
        <v>0</v>
      </c>
      <c r="O25">
        <f t="shared" ref="O25:AF25" si="35">SUM(O$5*SUMIFS(N$39:N$48,$B$39:$B$48,$A25),O$6*IF($B$2=TRUE,SUMIFS($B$147:$B$162,$A$147:$A$162,$A25),SUMIFS(P$125:P$140,$A$125:$A$140,$A25)))</f>
        <v>0</v>
      </c>
      <c r="P25">
        <f t="shared" si="35"/>
        <v>0</v>
      </c>
      <c r="Q25">
        <f t="shared" si="35"/>
        <v>0</v>
      </c>
      <c r="R25">
        <f t="shared" si="35"/>
        <v>0</v>
      </c>
      <c r="S25">
        <f t="shared" si="35"/>
        <v>0</v>
      </c>
      <c r="T25">
        <f t="shared" si="35"/>
        <v>0</v>
      </c>
      <c r="U25">
        <f t="shared" si="35"/>
        <v>0</v>
      </c>
      <c r="V25">
        <f t="shared" si="35"/>
        <v>0</v>
      </c>
      <c r="W25">
        <f t="shared" si="35"/>
        <v>0</v>
      </c>
      <c r="X25">
        <f t="shared" si="35"/>
        <v>0</v>
      </c>
      <c r="Y25">
        <f t="shared" si="35"/>
        <v>0</v>
      </c>
      <c r="Z25">
        <f t="shared" si="35"/>
        <v>0</v>
      </c>
      <c r="AA25">
        <f t="shared" si="35"/>
        <v>0</v>
      </c>
      <c r="AB25">
        <f t="shared" si="35"/>
        <v>0</v>
      </c>
      <c r="AC25">
        <f t="shared" si="35"/>
        <v>0</v>
      </c>
      <c r="AD25">
        <f t="shared" si="35"/>
        <v>0</v>
      </c>
      <c r="AE25">
        <f t="shared" si="35"/>
        <v>0</v>
      </c>
      <c r="AF25">
        <f t="shared" si="35"/>
        <v>0</v>
      </c>
    </row>
    <row r="26" spans="1:32">
      <c r="A26" s="100" t="s">
        <v>131</v>
      </c>
      <c r="B26">
        <f t="shared" si="3"/>
        <v>0</v>
      </c>
      <c r="C26">
        <f t="shared" si="4"/>
        <v>0</v>
      </c>
      <c r="D26" s="170">
        <f t="shared" si="5"/>
        <v>0</v>
      </c>
      <c r="E26">
        <f t="shared" ref="E26:N26" si="36">SUM(E$5*SUMIFS(D$39:D$48,$B$39:$B$48,$A26),E$6*IF($B$2=TRUE,SUMIFS($B$147:$B$162,$A$147:$A$162,$A26),SUMIFS(F$125:F$140,$A$125:$A$140,$A26)))</f>
        <v>0</v>
      </c>
      <c r="F26">
        <f t="shared" si="36"/>
        <v>0</v>
      </c>
      <c r="G26">
        <f t="shared" si="36"/>
        <v>0</v>
      </c>
      <c r="H26">
        <f t="shared" si="36"/>
        <v>0</v>
      </c>
      <c r="I26">
        <f t="shared" si="36"/>
        <v>0</v>
      </c>
      <c r="J26">
        <f t="shared" si="36"/>
        <v>0</v>
      </c>
      <c r="K26">
        <f t="shared" si="36"/>
        <v>0</v>
      </c>
      <c r="L26">
        <f t="shared" si="36"/>
        <v>0</v>
      </c>
      <c r="M26">
        <f t="shared" si="36"/>
        <v>0</v>
      </c>
      <c r="N26">
        <f t="shared" si="36"/>
        <v>0</v>
      </c>
      <c r="O26">
        <f t="shared" ref="O26:AF26" si="37">SUM(O$5*SUMIFS(N$39:N$48,$B$39:$B$48,$A26),O$6*IF($B$2=TRUE,SUMIFS($B$147:$B$162,$A$147:$A$162,$A26),SUMIFS(P$125:P$140,$A$125:$A$140,$A26)))</f>
        <v>0</v>
      </c>
      <c r="P26">
        <f t="shared" si="37"/>
        <v>0</v>
      </c>
      <c r="Q26">
        <f t="shared" si="37"/>
        <v>0</v>
      </c>
      <c r="R26">
        <f t="shared" si="37"/>
        <v>0</v>
      </c>
      <c r="S26">
        <f t="shared" si="37"/>
        <v>0</v>
      </c>
      <c r="T26">
        <f t="shared" si="37"/>
        <v>0</v>
      </c>
      <c r="U26">
        <f t="shared" si="37"/>
        <v>0</v>
      </c>
      <c r="V26">
        <f t="shared" si="37"/>
        <v>0</v>
      </c>
      <c r="W26">
        <f t="shared" si="37"/>
        <v>0</v>
      </c>
      <c r="X26">
        <f t="shared" si="37"/>
        <v>0</v>
      </c>
      <c r="Y26">
        <f t="shared" si="37"/>
        <v>0</v>
      </c>
      <c r="Z26">
        <f t="shared" si="37"/>
        <v>0</v>
      </c>
      <c r="AA26">
        <f t="shared" si="37"/>
        <v>0</v>
      </c>
      <c r="AB26">
        <f t="shared" si="37"/>
        <v>0</v>
      </c>
      <c r="AC26">
        <f t="shared" si="37"/>
        <v>0</v>
      </c>
      <c r="AD26">
        <f t="shared" si="37"/>
        <v>0</v>
      </c>
      <c r="AE26">
        <f t="shared" si="37"/>
        <v>0</v>
      </c>
      <c r="AF26">
        <f t="shared" si="37"/>
        <v>0</v>
      </c>
    </row>
    <row r="27" spans="1:32">
      <c r="A27" s="100" t="s">
        <v>415</v>
      </c>
      <c r="B27">
        <f t="shared" si="3"/>
        <v>0</v>
      </c>
      <c r="C27">
        <f t="shared" si="4"/>
        <v>0</v>
      </c>
      <c r="D27" s="170">
        <f t="shared" si="5"/>
        <v>0</v>
      </c>
      <c r="E27">
        <f t="shared" ref="E27:N27" si="38">SUM(E$5*SUMIFS(D$39:D$48,$B$39:$B$48,$A27),E$6*IF($B$2=TRUE,SUMIFS($B$147:$B$162,$A$147:$A$162,$A27),SUMIFS(F$125:F$140,$A$125:$A$140,$A27)))</f>
        <v>0</v>
      </c>
      <c r="F27">
        <f t="shared" si="38"/>
        <v>0</v>
      </c>
      <c r="G27">
        <f t="shared" si="38"/>
        <v>0</v>
      </c>
      <c r="H27">
        <f t="shared" si="38"/>
        <v>0</v>
      </c>
      <c r="I27">
        <f t="shared" si="38"/>
        <v>0</v>
      </c>
      <c r="J27">
        <f t="shared" si="38"/>
        <v>0</v>
      </c>
      <c r="K27">
        <f t="shared" si="38"/>
        <v>0</v>
      </c>
      <c r="L27">
        <f t="shared" si="38"/>
        <v>0</v>
      </c>
      <c r="M27">
        <f t="shared" si="38"/>
        <v>0</v>
      </c>
      <c r="N27">
        <f t="shared" si="38"/>
        <v>0</v>
      </c>
      <c r="O27">
        <f t="shared" ref="O27:AF27" si="39">SUM(O$5*SUMIFS(N$39:N$48,$B$39:$B$48,$A27),O$6*IF($B$2=TRUE,SUMIFS($B$147:$B$162,$A$147:$A$162,$A27),SUMIFS(P$125:P$140,$A$125:$A$140,$A27)))</f>
        <v>0</v>
      </c>
      <c r="P27">
        <f t="shared" si="39"/>
        <v>0</v>
      </c>
      <c r="Q27">
        <f t="shared" si="39"/>
        <v>0</v>
      </c>
      <c r="R27">
        <f t="shared" si="39"/>
        <v>0</v>
      </c>
      <c r="S27">
        <f t="shared" si="39"/>
        <v>0</v>
      </c>
      <c r="T27">
        <f t="shared" si="39"/>
        <v>0</v>
      </c>
      <c r="U27">
        <f t="shared" si="39"/>
        <v>0</v>
      </c>
      <c r="V27">
        <f t="shared" si="39"/>
        <v>0</v>
      </c>
      <c r="W27">
        <f t="shared" si="39"/>
        <v>0</v>
      </c>
      <c r="X27">
        <f t="shared" si="39"/>
        <v>0</v>
      </c>
      <c r="Y27">
        <f t="shared" si="39"/>
        <v>0</v>
      </c>
      <c r="Z27">
        <f t="shared" si="39"/>
        <v>0</v>
      </c>
      <c r="AA27">
        <f t="shared" si="39"/>
        <v>0</v>
      </c>
      <c r="AB27">
        <f t="shared" si="39"/>
        <v>0</v>
      </c>
      <c r="AC27">
        <f t="shared" si="39"/>
        <v>0</v>
      </c>
      <c r="AD27">
        <f t="shared" si="39"/>
        <v>0</v>
      </c>
      <c r="AE27">
        <f t="shared" si="39"/>
        <v>0</v>
      </c>
      <c r="AF27">
        <f t="shared" si="39"/>
        <v>0</v>
      </c>
    </row>
    <row r="28" spans="1:32">
      <c r="A28" s="100" t="s">
        <v>416</v>
      </c>
      <c r="B28">
        <f t="shared" si="3"/>
        <v>0</v>
      </c>
      <c r="C28">
        <f t="shared" si="4"/>
        <v>0</v>
      </c>
      <c r="D28" s="170">
        <f t="shared" si="5"/>
        <v>0</v>
      </c>
      <c r="E28">
        <f t="shared" ref="E28:N28" si="40">SUM(E$5*SUMIFS(D$39:D$48,$B$39:$B$48,$A28),E$6*IF($B$2=TRUE,SUMIFS($B$147:$B$162,$A$147:$A$162,$A28),SUMIFS(F$125:F$140,$A$125:$A$140,$A28)))</f>
        <v>0</v>
      </c>
      <c r="F28">
        <f t="shared" si="40"/>
        <v>0</v>
      </c>
      <c r="G28">
        <f t="shared" si="40"/>
        <v>0</v>
      </c>
      <c r="H28">
        <f t="shared" si="40"/>
        <v>0</v>
      </c>
      <c r="I28">
        <f t="shared" si="40"/>
        <v>0</v>
      </c>
      <c r="J28">
        <f t="shared" si="40"/>
        <v>0</v>
      </c>
      <c r="K28">
        <f t="shared" si="40"/>
        <v>0</v>
      </c>
      <c r="L28">
        <f t="shared" si="40"/>
        <v>0</v>
      </c>
      <c r="M28">
        <f t="shared" si="40"/>
        <v>0</v>
      </c>
      <c r="N28">
        <f t="shared" si="40"/>
        <v>0</v>
      </c>
      <c r="O28">
        <f t="shared" ref="O28:AF28" si="41">SUM(O$5*SUMIFS(N$39:N$48,$B$39:$B$48,$A28),O$6*IF($B$2=TRUE,SUMIFS($B$147:$B$162,$A$147:$A$162,$A28),SUMIFS(P$125:P$140,$A$125:$A$140,$A28)))</f>
        <v>0</v>
      </c>
      <c r="P28">
        <f t="shared" si="41"/>
        <v>0</v>
      </c>
      <c r="Q28">
        <f t="shared" si="41"/>
        <v>0</v>
      </c>
      <c r="R28">
        <f t="shared" si="41"/>
        <v>0</v>
      </c>
      <c r="S28">
        <f t="shared" si="41"/>
        <v>0</v>
      </c>
      <c r="T28">
        <f t="shared" si="41"/>
        <v>0</v>
      </c>
      <c r="U28">
        <f t="shared" si="41"/>
        <v>0</v>
      </c>
      <c r="V28">
        <f t="shared" si="41"/>
        <v>0</v>
      </c>
      <c r="W28">
        <f t="shared" si="41"/>
        <v>0</v>
      </c>
      <c r="X28">
        <f t="shared" si="41"/>
        <v>0</v>
      </c>
      <c r="Y28">
        <f t="shared" si="41"/>
        <v>0</v>
      </c>
      <c r="Z28">
        <f t="shared" si="41"/>
        <v>0</v>
      </c>
      <c r="AA28">
        <f t="shared" si="41"/>
        <v>0</v>
      </c>
      <c r="AB28">
        <f t="shared" si="41"/>
        <v>0</v>
      </c>
      <c r="AC28">
        <f t="shared" si="41"/>
        <v>0</v>
      </c>
      <c r="AD28">
        <f t="shared" si="41"/>
        <v>0</v>
      </c>
      <c r="AE28">
        <f t="shared" si="41"/>
        <v>0</v>
      </c>
      <c r="AF28">
        <f t="shared" si="41"/>
        <v>0</v>
      </c>
    </row>
    <row r="29" spans="1:32">
      <c r="A29" s="100" t="s">
        <v>417</v>
      </c>
      <c r="B29">
        <f t="shared" si="3"/>
        <v>0</v>
      </c>
      <c r="C29">
        <f t="shared" si="4"/>
        <v>0</v>
      </c>
      <c r="D29" s="170">
        <f t="shared" si="5"/>
        <v>0</v>
      </c>
      <c r="E29">
        <f t="shared" ref="E29:N29" si="42">SUM(E$5*SUMIFS(D$39:D$48,$B$39:$B$48,$A29),E$6*IF($B$2=TRUE,SUMIFS($B$147:$B$162,$A$147:$A$162,$A29),SUMIFS(F$125:F$140,$A$125:$A$140,$A29)))</f>
        <v>0</v>
      </c>
      <c r="F29">
        <f t="shared" si="42"/>
        <v>0</v>
      </c>
      <c r="G29">
        <f t="shared" si="42"/>
        <v>0</v>
      </c>
      <c r="H29">
        <f t="shared" si="42"/>
        <v>0</v>
      </c>
      <c r="I29">
        <f t="shared" si="42"/>
        <v>0</v>
      </c>
      <c r="J29">
        <f t="shared" si="42"/>
        <v>0</v>
      </c>
      <c r="K29">
        <f t="shared" si="42"/>
        <v>0</v>
      </c>
      <c r="L29">
        <f t="shared" si="42"/>
        <v>0</v>
      </c>
      <c r="M29">
        <f t="shared" si="42"/>
        <v>0</v>
      </c>
      <c r="N29">
        <f t="shared" si="42"/>
        <v>0</v>
      </c>
      <c r="O29">
        <f t="shared" ref="O29:AF29" si="43">SUM(O$5*SUMIFS(N$39:N$48,$B$39:$B$48,$A29),O$6*IF($B$2=TRUE,SUMIFS($B$147:$B$162,$A$147:$A$162,$A29),SUMIFS(P$125:P$140,$A$125:$A$140,$A29)))</f>
        <v>0</v>
      </c>
      <c r="P29">
        <f t="shared" si="43"/>
        <v>0</v>
      </c>
      <c r="Q29">
        <f t="shared" si="43"/>
        <v>0</v>
      </c>
      <c r="R29">
        <f t="shared" si="43"/>
        <v>0</v>
      </c>
      <c r="S29">
        <f t="shared" si="43"/>
        <v>0</v>
      </c>
      <c r="T29">
        <f t="shared" si="43"/>
        <v>0</v>
      </c>
      <c r="U29">
        <f t="shared" si="43"/>
        <v>0</v>
      </c>
      <c r="V29">
        <f t="shared" si="43"/>
        <v>0</v>
      </c>
      <c r="W29">
        <f t="shared" si="43"/>
        <v>0</v>
      </c>
      <c r="X29">
        <f t="shared" si="43"/>
        <v>0</v>
      </c>
      <c r="Y29">
        <f t="shared" si="43"/>
        <v>0</v>
      </c>
      <c r="Z29">
        <f t="shared" si="43"/>
        <v>0</v>
      </c>
      <c r="AA29">
        <f t="shared" si="43"/>
        <v>0</v>
      </c>
      <c r="AB29">
        <f t="shared" si="43"/>
        <v>0</v>
      </c>
      <c r="AC29">
        <f t="shared" si="43"/>
        <v>0</v>
      </c>
      <c r="AD29">
        <f t="shared" si="43"/>
        <v>0</v>
      </c>
      <c r="AE29">
        <f t="shared" si="43"/>
        <v>0</v>
      </c>
      <c r="AF29">
        <f t="shared" si="43"/>
        <v>0</v>
      </c>
    </row>
    <row r="30" spans="1:32">
      <c r="A30" s="100" t="s">
        <v>418</v>
      </c>
      <c r="B30">
        <f t="shared" si="3"/>
        <v>0</v>
      </c>
      <c r="C30">
        <f t="shared" si="4"/>
        <v>0</v>
      </c>
      <c r="D30" s="170">
        <f t="shared" si="5"/>
        <v>0</v>
      </c>
      <c r="E30">
        <f t="shared" ref="E30:N30" si="44">SUM(E$5*SUMIFS(D$39:D$48,$B$39:$B$48,$A30),E$6*IF($B$2=TRUE,SUMIFS($B$147:$B$162,$A$147:$A$162,$A30),SUMIFS(F$125:F$140,$A$125:$A$140,$A30)))</f>
        <v>0</v>
      </c>
      <c r="F30">
        <f t="shared" si="44"/>
        <v>0</v>
      </c>
      <c r="G30">
        <f t="shared" si="44"/>
        <v>0</v>
      </c>
      <c r="H30">
        <f t="shared" si="44"/>
        <v>0</v>
      </c>
      <c r="I30">
        <f t="shared" si="44"/>
        <v>0</v>
      </c>
      <c r="J30">
        <f t="shared" si="44"/>
        <v>0</v>
      </c>
      <c r="K30">
        <f t="shared" si="44"/>
        <v>0</v>
      </c>
      <c r="L30">
        <f t="shared" si="44"/>
        <v>0</v>
      </c>
      <c r="M30">
        <f t="shared" si="44"/>
        <v>0</v>
      </c>
      <c r="N30">
        <f t="shared" si="44"/>
        <v>0</v>
      </c>
      <c r="O30">
        <f t="shared" ref="O30:AF30" si="45">SUM(O$5*SUMIFS(N$39:N$48,$B$39:$B$48,$A30),O$6*IF($B$2=TRUE,SUMIFS($B$147:$B$162,$A$147:$A$162,$A30),SUMIFS(P$125:P$140,$A$125:$A$140,$A30)))</f>
        <v>0</v>
      </c>
      <c r="P30">
        <f t="shared" si="45"/>
        <v>0</v>
      </c>
      <c r="Q30">
        <f t="shared" si="45"/>
        <v>0</v>
      </c>
      <c r="R30">
        <f t="shared" si="45"/>
        <v>0</v>
      </c>
      <c r="S30">
        <f t="shared" si="45"/>
        <v>0</v>
      </c>
      <c r="T30">
        <f t="shared" si="45"/>
        <v>0</v>
      </c>
      <c r="U30">
        <f t="shared" si="45"/>
        <v>0</v>
      </c>
      <c r="V30">
        <f t="shared" si="45"/>
        <v>0</v>
      </c>
      <c r="W30">
        <f t="shared" si="45"/>
        <v>0</v>
      </c>
      <c r="X30">
        <f t="shared" si="45"/>
        <v>0</v>
      </c>
      <c r="Y30">
        <f t="shared" si="45"/>
        <v>0</v>
      </c>
      <c r="Z30">
        <f t="shared" si="45"/>
        <v>0</v>
      </c>
      <c r="AA30">
        <f t="shared" si="45"/>
        <v>0</v>
      </c>
      <c r="AB30">
        <f t="shared" si="45"/>
        <v>0</v>
      </c>
      <c r="AC30">
        <f t="shared" si="45"/>
        <v>0</v>
      </c>
      <c r="AD30">
        <f t="shared" si="45"/>
        <v>0</v>
      </c>
      <c r="AE30">
        <f t="shared" si="45"/>
        <v>0</v>
      </c>
      <c r="AF30">
        <f t="shared" si="45"/>
        <v>0</v>
      </c>
    </row>
    <row r="31" spans="1:32">
      <c r="A31" s="100" t="s">
        <v>419</v>
      </c>
      <c r="B31">
        <f t="shared" si="3"/>
        <v>0</v>
      </c>
      <c r="C31">
        <f t="shared" si="4"/>
        <v>0</v>
      </c>
      <c r="D31" s="170">
        <f t="shared" si="5"/>
        <v>0</v>
      </c>
      <c r="E31">
        <f t="shared" ref="E31:N31" si="46">SUM(E$5*SUMIFS(D$39:D$48,$B$39:$B$48,$A31),E$6*IF($B$2=TRUE,SUMIFS($B$147:$B$162,$A$147:$A$162,$A31),SUMIFS(F$125:F$140,$A$125:$A$140,$A31)))</f>
        <v>0</v>
      </c>
      <c r="F31">
        <f t="shared" si="46"/>
        <v>0</v>
      </c>
      <c r="G31">
        <f t="shared" si="46"/>
        <v>0</v>
      </c>
      <c r="H31">
        <f t="shared" si="46"/>
        <v>0</v>
      </c>
      <c r="I31">
        <f t="shared" si="46"/>
        <v>0</v>
      </c>
      <c r="J31">
        <f t="shared" si="46"/>
        <v>0</v>
      </c>
      <c r="K31">
        <f t="shared" si="46"/>
        <v>0</v>
      </c>
      <c r="L31">
        <f t="shared" si="46"/>
        <v>0</v>
      </c>
      <c r="M31">
        <f t="shared" si="46"/>
        <v>0</v>
      </c>
      <c r="N31">
        <f t="shared" si="46"/>
        <v>0</v>
      </c>
      <c r="O31">
        <f t="shared" ref="O31:AF31" si="47">SUM(O$5*SUMIFS(N$39:N$48,$B$39:$B$48,$A31),O$6*IF($B$2=TRUE,SUMIFS($B$147:$B$162,$A$147:$A$162,$A31),SUMIFS(P$125:P$140,$A$125:$A$140,$A31)))</f>
        <v>0</v>
      </c>
      <c r="P31">
        <f t="shared" si="47"/>
        <v>0</v>
      </c>
      <c r="Q31">
        <f t="shared" si="47"/>
        <v>0</v>
      </c>
      <c r="R31">
        <f t="shared" si="47"/>
        <v>0</v>
      </c>
      <c r="S31">
        <f t="shared" si="47"/>
        <v>0</v>
      </c>
      <c r="T31">
        <f t="shared" si="47"/>
        <v>0</v>
      </c>
      <c r="U31">
        <f t="shared" si="47"/>
        <v>0</v>
      </c>
      <c r="V31">
        <f t="shared" si="47"/>
        <v>0</v>
      </c>
      <c r="W31">
        <f t="shared" si="47"/>
        <v>0</v>
      </c>
      <c r="X31">
        <f t="shared" si="47"/>
        <v>0</v>
      </c>
      <c r="Y31">
        <f t="shared" si="47"/>
        <v>0</v>
      </c>
      <c r="Z31">
        <f t="shared" si="47"/>
        <v>0</v>
      </c>
      <c r="AA31">
        <f t="shared" si="47"/>
        <v>0</v>
      </c>
      <c r="AB31">
        <f t="shared" si="47"/>
        <v>0</v>
      </c>
      <c r="AC31">
        <f t="shared" si="47"/>
        <v>0</v>
      </c>
      <c r="AD31">
        <f t="shared" si="47"/>
        <v>0</v>
      </c>
      <c r="AE31">
        <f t="shared" si="47"/>
        <v>0</v>
      </c>
      <c r="AF31">
        <f t="shared" si="47"/>
        <v>0</v>
      </c>
    </row>
    <row r="32" spans="1:32">
      <c r="A32" s="100" t="s">
        <v>420</v>
      </c>
      <c r="B32">
        <f t="shared" si="3"/>
        <v>0</v>
      </c>
      <c r="C32">
        <f t="shared" si="4"/>
        <v>0</v>
      </c>
      <c r="D32" s="170">
        <f t="shared" si="5"/>
        <v>0</v>
      </c>
      <c r="E32">
        <f t="shared" ref="E32:N32" si="48">SUM(E$5*SUMIFS(D$39:D$48,$B$39:$B$48,$A32),E$6*IF($B$2=TRUE,SUMIFS($B$147:$B$162,$A$147:$A$162,$A32),SUMIFS(F$125:F$140,$A$125:$A$140,$A32)))</f>
        <v>0</v>
      </c>
      <c r="F32">
        <f t="shared" si="48"/>
        <v>0</v>
      </c>
      <c r="G32">
        <f t="shared" si="48"/>
        <v>0</v>
      </c>
      <c r="H32">
        <f t="shared" si="48"/>
        <v>0</v>
      </c>
      <c r="I32">
        <f t="shared" si="48"/>
        <v>0</v>
      </c>
      <c r="J32">
        <f t="shared" si="48"/>
        <v>0</v>
      </c>
      <c r="K32">
        <f t="shared" si="48"/>
        <v>0</v>
      </c>
      <c r="L32">
        <f t="shared" si="48"/>
        <v>0</v>
      </c>
      <c r="M32">
        <f t="shared" si="48"/>
        <v>0</v>
      </c>
      <c r="N32">
        <f t="shared" si="48"/>
        <v>0</v>
      </c>
      <c r="O32">
        <f t="shared" ref="O32:AF32" si="49">SUM(O$5*SUMIFS(N$39:N$48,$B$39:$B$48,$A32),O$6*IF($B$2=TRUE,SUMIFS($B$147:$B$162,$A$147:$A$162,$A32),SUMIFS(P$125:P$140,$A$125:$A$140,$A32)))</f>
        <v>0</v>
      </c>
      <c r="P32">
        <f t="shared" si="49"/>
        <v>0</v>
      </c>
      <c r="Q32">
        <f t="shared" si="49"/>
        <v>0</v>
      </c>
      <c r="R32">
        <f t="shared" si="49"/>
        <v>0</v>
      </c>
      <c r="S32">
        <f t="shared" si="49"/>
        <v>0</v>
      </c>
      <c r="T32">
        <f t="shared" si="49"/>
        <v>0</v>
      </c>
      <c r="U32">
        <f t="shared" si="49"/>
        <v>0</v>
      </c>
      <c r="V32">
        <f t="shared" si="49"/>
        <v>0</v>
      </c>
      <c r="W32">
        <f t="shared" si="49"/>
        <v>0</v>
      </c>
      <c r="X32">
        <f t="shared" si="49"/>
        <v>0</v>
      </c>
      <c r="Y32">
        <f t="shared" si="49"/>
        <v>0</v>
      </c>
      <c r="Z32">
        <f t="shared" si="49"/>
        <v>0</v>
      </c>
      <c r="AA32">
        <f t="shared" si="49"/>
        <v>0</v>
      </c>
      <c r="AB32">
        <f t="shared" si="49"/>
        <v>0</v>
      </c>
      <c r="AC32">
        <f t="shared" si="49"/>
        <v>0</v>
      </c>
      <c r="AD32">
        <f t="shared" si="49"/>
        <v>0</v>
      </c>
      <c r="AE32">
        <f t="shared" si="49"/>
        <v>0</v>
      </c>
      <c r="AF32">
        <f t="shared" si="49"/>
        <v>0</v>
      </c>
    </row>
    <row r="33" spans="1:32">
      <c r="A33" s="100" t="s">
        <v>421</v>
      </c>
      <c r="B33">
        <f t="shared" si="3"/>
        <v>0</v>
      </c>
      <c r="C33">
        <f t="shared" si="4"/>
        <v>0</v>
      </c>
      <c r="D33" s="170">
        <f t="shared" si="5"/>
        <v>0</v>
      </c>
      <c r="E33">
        <f t="shared" ref="E33:N33" si="50">SUM(E$5*SUMIFS(D$39:D$48,$B$39:$B$48,$A33),E$6*IF($B$2=TRUE,SUMIFS($B$147:$B$162,$A$147:$A$162,$A33),SUMIFS(F$125:F$140,$A$125:$A$140,$A33)))</f>
        <v>0</v>
      </c>
      <c r="F33">
        <f t="shared" si="50"/>
        <v>0</v>
      </c>
      <c r="G33">
        <f t="shared" si="50"/>
        <v>0</v>
      </c>
      <c r="H33">
        <f t="shared" si="50"/>
        <v>0</v>
      </c>
      <c r="I33">
        <f t="shared" si="50"/>
        <v>0</v>
      </c>
      <c r="J33">
        <f t="shared" si="50"/>
        <v>0</v>
      </c>
      <c r="K33">
        <f t="shared" si="50"/>
        <v>0</v>
      </c>
      <c r="L33">
        <f t="shared" si="50"/>
        <v>0</v>
      </c>
      <c r="M33">
        <f t="shared" si="50"/>
        <v>0</v>
      </c>
      <c r="N33">
        <f t="shared" si="50"/>
        <v>0</v>
      </c>
      <c r="O33">
        <f t="shared" ref="O33:AF33" si="51">SUM(O$5*SUMIFS(N$39:N$48,$B$39:$B$48,$A33),O$6*IF($B$2=TRUE,SUMIFS($B$147:$B$162,$A$147:$A$162,$A33),SUMIFS(P$125:P$140,$A$125:$A$140,$A33)))</f>
        <v>0</v>
      </c>
      <c r="P33">
        <f t="shared" si="51"/>
        <v>0</v>
      </c>
      <c r="Q33">
        <f t="shared" si="51"/>
        <v>0</v>
      </c>
      <c r="R33">
        <f t="shared" si="51"/>
        <v>0</v>
      </c>
      <c r="S33">
        <f t="shared" si="51"/>
        <v>0</v>
      </c>
      <c r="T33">
        <f t="shared" si="51"/>
        <v>0</v>
      </c>
      <c r="U33">
        <f t="shared" si="51"/>
        <v>0</v>
      </c>
      <c r="V33">
        <f t="shared" si="51"/>
        <v>0</v>
      </c>
      <c r="W33">
        <f t="shared" si="51"/>
        <v>0</v>
      </c>
      <c r="X33">
        <f t="shared" si="51"/>
        <v>0</v>
      </c>
      <c r="Y33">
        <f t="shared" si="51"/>
        <v>0</v>
      </c>
      <c r="Z33">
        <f t="shared" si="51"/>
        <v>0</v>
      </c>
      <c r="AA33">
        <f t="shared" si="51"/>
        <v>0</v>
      </c>
      <c r="AB33">
        <f t="shared" si="51"/>
        <v>0</v>
      </c>
      <c r="AC33">
        <f t="shared" si="51"/>
        <v>0</v>
      </c>
      <c r="AD33">
        <f t="shared" si="51"/>
        <v>0</v>
      </c>
      <c r="AE33">
        <f t="shared" si="51"/>
        <v>0</v>
      </c>
      <c r="AF33">
        <f t="shared" si="51"/>
        <v>0</v>
      </c>
    </row>
    <row r="34" spans="1:32">
      <c r="A34" s="100"/>
    </row>
    <row r="35" spans="1:32" s="168" customFormat="1">
      <c r="A35" s="169"/>
      <c r="D35" s="168" t="b">
        <f>SUM(D10:D33)=SUM(D5:D6)</f>
        <v>1</v>
      </c>
      <c r="E35" s="168" t="b">
        <f t="shared" ref="E35:N35" si="52">SUM(E10:E33)=SUM(E5:E6)</f>
        <v>1</v>
      </c>
      <c r="F35" s="168" t="b">
        <f t="shared" si="52"/>
        <v>1</v>
      </c>
      <c r="G35" s="168" t="b">
        <f t="shared" si="52"/>
        <v>1</v>
      </c>
      <c r="H35" s="168" t="b">
        <f t="shared" si="52"/>
        <v>1</v>
      </c>
      <c r="I35" s="168" t="b">
        <f t="shared" si="52"/>
        <v>1</v>
      </c>
      <c r="J35" s="168" t="b">
        <f t="shared" si="52"/>
        <v>1</v>
      </c>
      <c r="K35" s="168" t="b">
        <f t="shared" si="52"/>
        <v>1</v>
      </c>
      <c r="L35" s="168" t="b">
        <f t="shared" si="52"/>
        <v>1</v>
      </c>
      <c r="M35" s="168" t="b">
        <f t="shared" si="52"/>
        <v>1</v>
      </c>
      <c r="N35" s="168" t="b">
        <f t="shared" si="52"/>
        <v>1</v>
      </c>
    </row>
    <row r="37" spans="1:32">
      <c r="A37" s="1" t="s">
        <v>900</v>
      </c>
      <c r="C37" t="s">
        <v>903</v>
      </c>
      <c r="D37" t="s">
        <v>903</v>
      </c>
      <c r="E37" t="s">
        <v>903</v>
      </c>
      <c r="F37" t="s">
        <v>903</v>
      </c>
      <c r="G37" t="s">
        <v>903</v>
      </c>
      <c r="H37" t="s">
        <v>903</v>
      </c>
      <c r="I37" t="s">
        <v>903</v>
      </c>
      <c r="J37" t="s">
        <v>903</v>
      </c>
      <c r="K37" t="s">
        <v>903</v>
      </c>
      <c r="L37" t="s">
        <v>904</v>
      </c>
    </row>
    <row r="38" spans="1:32">
      <c r="B38" s="1" t="s">
        <v>901</v>
      </c>
      <c r="C38" s="151">
        <v>2022</v>
      </c>
      <c r="D38" s="151">
        <v>2023</v>
      </c>
      <c r="E38" s="151">
        <v>2024</v>
      </c>
      <c r="F38" s="151">
        <v>2025</v>
      </c>
      <c r="G38" s="151">
        <v>2026</v>
      </c>
      <c r="H38" s="151">
        <v>2027</v>
      </c>
      <c r="I38" s="151">
        <v>2028</v>
      </c>
      <c r="J38" s="151">
        <v>2029</v>
      </c>
      <c r="K38" s="151">
        <v>2030</v>
      </c>
      <c r="L38" s="151">
        <v>2031</v>
      </c>
      <c r="M38" s="151">
        <v>2032</v>
      </c>
      <c r="N38" s="151">
        <v>2033</v>
      </c>
      <c r="O38" s="151">
        <v>2034</v>
      </c>
      <c r="P38" s="151">
        <v>2035</v>
      </c>
      <c r="Q38" s="151">
        <v>2036</v>
      </c>
      <c r="R38" s="151">
        <v>2037</v>
      </c>
      <c r="S38" s="151">
        <v>2038</v>
      </c>
      <c r="T38" s="151">
        <v>2039</v>
      </c>
      <c r="U38" s="151">
        <v>2040</v>
      </c>
      <c r="V38" s="151">
        <v>2041</v>
      </c>
      <c r="W38" s="151">
        <v>2042</v>
      </c>
      <c r="X38" s="151">
        <v>2043</v>
      </c>
      <c r="Y38" s="151">
        <v>2044</v>
      </c>
      <c r="Z38" s="151">
        <v>2045</v>
      </c>
      <c r="AA38" s="151">
        <v>2046</v>
      </c>
      <c r="AB38" s="151">
        <v>2047</v>
      </c>
      <c r="AC38" s="151">
        <v>2048</v>
      </c>
      <c r="AD38" s="151">
        <v>2049</v>
      </c>
      <c r="AE38" s="151">
        <v>2050</v>
      </c>
    </row>
    <row r="39" spans="1:32">
      <c r="B39" s="2" t="s">
        <v>104</v>
      </c>
      <c r="C39">
        <f>SUMPRODUCT(D57:D106,$B$57:$B$106)</f>
        <v>1.1492729347707643E-3</v>
      </c>
      <c r="D39">
        <f>SUMPRODUCT(P$57:P$106,$B$57:$B$106)</f>
        <v>1.1520256207227036E-3</v>
      </c>
      <c r="E39">
        <f>SUMPRODUCT(AB$57:AB$106,$B$57:$B$106)</f>
        <v>1.0808262597970569E-3</v>
      </c>
      <c r="F39">
        <f>SUMPRODUCT(AN$57:AN$106,$B$57:$B$106)</f>
        <v>9.6808233363379647E-4</v>
      </c>
      <c r="G39">
        <f>SUMPRODUCT(AZ$57:AZ$106,$B$57:$B$106)</f>
        <v>9.8461662407127101E-4</v>
      </c>
      <c r="H39">
        <f>SUMPRODUCT(BL$57:BL$106,$B$57:$B$106)</f>
        <v>9.8004069888736937E-4</v>
      </c>
      <c r="I39">
        <f>SUMPRODUCT(BX$57:BX$106,$B$57:$B$106)</f>
        <v>7.6233317464700836E-4</v>
      </c>
      <c r="J39">
        <f>SUMPRODUCT(CJ$57:CJ$106,$B$57:$B$106)</f>
        <v>7.0902895077808788E-4</v>
      </c>
      <c r="K39">
        <f>SUMPRODUCT(CV$57:CV$106,$B$57:$B$106)</f>
        <v>6.741155433915327E-4</v>
      </c>
      <c r="L39" s="156">
        <f>K39</f>
        <v>6.741155433915327E-4</v>
      </c>
      <c r="M39" s="156">
        <f t="shared" ref="M39:AE50" si="53">L39</f>
        <v>6.741155433915327E-4</v>
      </c>
      <c r="N39" s="156">
        <f t="shared" si="53"/>
        <v>6.741155433915327E-4</v>
      </c>
      <c r="O39" s="156">
        <f t="shared" si="53"/>
        <v>6.741155433915327E-4</v>
      </c>
      <c r="P39" s="156">
        <f t="shared" si="53"/>
        <v>6.741155433915327E-4</v>
      </c>
      <c r="Q39" s="156">
        <f t="shared" si="53"/>
        <v>6.741155433915327E-4</v>
      </c>
      <c r="R39" s="156">
        <f t="shared" si="53"/>
        <v>6.741155433915327E-4</v>
      </c>
      <c r="S39" s="156">
        <f t="shared" si="53"/>
        <v>6.741155433915327E-4</v>
      </c>
      <c r="T39" s="156">
        <f t="shared" si="53"/>
        <v>6.741155433915327E-4</v>
      </c>
      <c r="U39" s="156">
        <f t="shared" si="53"/>
        <v>6.741155433915327E-4</v>
      </c>
      <c r="V39" s="156">
        <f t="shared" si="53"/>
        <v>6.741155433915327E-4</v>
      </c>
      <c r="W39" s="156">
        <f t="shared" si="53"/>
        <v>6.741155433915327E-4</v>
      </c>
      <c r="X39" s="156">
        <f t="shared" si="53"/>
        <v>6.741155433915327E-4</v>
      </c>
      <c r="Y39" s="156">
        <f t="shared" si="53"/>
        <v>6.741155433915327E-4</v>
      </c>
      <c r="Z39" s="156">
        <f t="shared" si="53"/>
        <v>6.741155433915327E-4</v>
      </c>
      <c r="AA39" s="156">
        <f t="shared" si="53"/>
        <v>6.741155433915327E-4</v>
      </c>
      <c r="AB39" s="156">
        <f t="shared" si="53"/>
        <v>6.741155433915327E-4</v>
      </c>
      <c r="AC39" s="156">
        <f t="shared" si="53"/>
        <v>6.741155433915327E-4</v>
      </c>
      <c r="AD39" s="156">
        <f t="shared" si="53"/>
        <v>6.741155433915327E-4</v>
      </c>
      <c r="AE39" s="156">
        <f t="shared" si="53"/>
        <v>6.741155433915327E-4</v>
      </c>
    </row>
    <row r="40" spans="1:32">
      <c r="B40" s="2" t="s">
        <v>98</v>
      </c>
      <c r="C40">
        <f>SUMPRODUCT(E57:E106,$B$57:$B$106)</f>
        <v>0.3422100884141781</v>
      </c>
      <c r="D40">
        <f>SUMPRODUCT(Q$57:Q$106,$B$57:$B$106)</f>
        <v>0.24086787174111246</v>
      </c>
      <c r="E40">
        <f>SUMPRODUCT(AC$57:AC$106,$B$57:$B$106)</f>
        <v>0.20547678454482998</v>
      </c>
      <c r="F40">
        <f>SUMPRODUCT(AO$57:AO$106,$B$57:$B$106)</f>
        <v>0.18122452368444958</v>
      </c>
      <c r="G40">
        <f>SUMPRODUCT(BA$57:BA$106,$B$57:$B$106)</f>
        <v>0.13348396918113883</v>
      </c>
      <c r="H40">
        <f>SUMPRODUCT(BM$57:BM$106,$B$57:$B$106)</f>
        <v>9.5535509450323103E-2</v>
      </c>
      <c r="I40">
        <f>SUMPRODUCT(BY$57:BY$106,$B$57:$B$106)</f>
        <v>7.7728624585118117E-2</v>
      </c>
      <c r="J40">
        <f>SUMPRODUCT(CK$57:CK$106,$B$57:$B$106)</f>
        <v>6.6651237539376712E-2</v>
      </c>
      <c r="K40">
        <f>SUMPRODUCT(CW$57:CW$106,$B$57:$B$106)</f>
        <v>5.9791437306990422E-2</v>
      </c>
      <c r="L40" s="156">
        <f t="shared" ref="L40:AA50" si="54">K40</f>
        <v>5.9791437306990422E-2</v>
      </c>
      <c r="M40" s="156">
        <f t="shared" si="54"/>
        <v>5.9791437306990422E-2</v>
      </c>
      <c r="N40" s="156">
        <f t="shared" si="54"/>
        <v>5.9791437306990422E-2</v>
      </c>
      <c r="O40" s="156">
        <f t="shared" si="54"/>
        <v>5.9791437306990422E-2</v>
      </c>
      <c r="P40" s="156">
        <f t="shared" si="54"/>
        <v>5.9791437306990422E-2</v>
      </c>
      <c r="Q40" s="156">
        <f t="shared" si="54"/>
        <v>5.9791437306990422E-2</v>
      </c>
      <c r="R40" s="156">
        <f t="shared" si="54"/>
        <v>5.9791437306990422E-2</v>
      </c>
      <c r="S40" s="156">
        <f t="shared" si="54"/>
        <v>5.9791437306990422E-2</v>
      </c>
      <c r="T40" s="156">
        <f t="shared" si="54"/>
        <v>5.9791437306990422E-2</v>
      </c>
      <c r="U40" s="156">
        <f t="shared" si="54"/>
        <v>5.9791437306990422E-2</v>
      </c>
      <c r="V40" s="156">
        <f t="shared" si="54"/>
        <v>5.9791437306990422E-2</v>
      </c>
      <c r="W40" s="156">
        <f t="shared" si="54"/>
        <v>5.9791437306990422E-2</v>
      </c>
      <c r="X40" s="156">
        <f t="shared" si="54"/>
        <v>5.9791437306990422E-2</v>
      </c>
      <c r="Y40" s="156">
        <f t="shared" si="54"/>
        <v>5.9791437306990422E-2</v>
      </c>
      <c r="Z40" s="156">
        <f t="shared" si="54"/>
        <v>5.9791437306990422E-2</v>
      </c>
      <c r="AA40" s="156">
        <f t="shared" si="54"/>
        <v>5.9791437306990422E-2</v>
      </c>
      <c r="AB40" s="156">
        <f t="shared" si="53"/>
        <v>5.9791437306990422E-2</v>
      </c>
      <c r="AC40" s="156">
        <f t="shared" si="53"/>
        <v>5.9791437306990422E-2</v>
      </c>
      <c r="AD40" s="156">
        <f t="shared" si="53"/>
        <v>5.9791437306990422E-2</v>
      </c>
      <c r="AE40" s="156">
        <f t="shared" si="53"/>
        <v>5.9791437306990422E-2</v>
      </c>
    </row>
    <row r="41" spans="1:32">
      <c r="B41" s="2" t="s">
        <v>105</v>
      </c>
      <c r="C41">
        <f>SUMPRODUCT(F57:F106,$B$57:$B$106)</f>
        <v>0</v>
      </c>
      <c r="D41">
        <f>SUMPRODUCT(R$57:R$106,$B$57:$B$106)</f>
        <v>0</v>
      </c>
      <c r="E41">
        <f>SUMPRODUCT(AD$57:AD$106,$B$57:$B$106)</f>
        <v>0</v>
      </c>
      <c r="F41">
        <f>SUMPRODUCT(AP$57:AP$106,$B$57:$B$106)</f>
        <v>0</v>
      </c>
      <c r="G41">
        <f>SUMPRODUCT(BB$57:BB$106,$B$57:$B$106)</f>
        <v>0</v>
      </c>
      <c r="H41">
        <f>SUMPRODUCT(BN$57:BN$106,$B$57:$B$106)</f>
        <v>0</v>
      </c>
      <c r="I41">
        <f>SUMPRODUCT(BZ$57:BZ$106,$B$57:$B$106)</f>
        <v>0</v>
      </c>
      <c r="J41">
        <f>SUMPRODUCT(CL$57:CL$106,$B$57:$B$106)</f>
        <v>0</v>
      </c>
      <c r="K41">
        <f>SUMPRODUCT(CX$57:CX$106,$B$57:$B$106)</f>
        <v>0</v>
      </c>
      <c r="L41" s="156">
        <f t="shared" si="54"/>
        <v>0</v>
      </c>
      <c r="M41" s="156">
        <f t="shared" si="53"/>
        <v>0</v>
      </c>
      <c r="N41" s="156">
        <f t="shared" si="53"/>
        <v>0</v>
      </c>
      <c r="O41" s="156">
        <f t="shared" si="53"/>
        <v>0</v>
      </c>
      <c r="P41" s="156">
        <f t="shared" si="53"/>
        <v>0</v>
      </c>
      <c r="Q41" s="156">
        <f t="shared" si="53"/>
        <v>0</v>
      </c>
      <c r="R41" s="156">
        <f t="shared" si="53"/>
        <v>0</v>
      </c>
      <c r="S41" s="156">
        <f t="shared" si="53"/>
        <v>0</v>
      </c>
      <c r="T41" s="156">
        <f t="shared" si="53"/>
        <v>0</v>
      </c>
      <c r="U41" s="156">
        <f t="shared" si="53"/>
        <v>0</v>
      </c>
      <c r="V41" s="156">
        <f t="shared" si="53"/>
        <v>0</v>
      </c>
      <c r="W41" s="156">
        <f t="shared" si="53"/>
        <v>0</v>
      </c>
      <c r="X41" s="156">
        <f t="shared" si="53"/>
        <v>0</v>
      </c>
      <c r="Y41" s="156">
        <f t="shared" si="53"/>
        <v>0</v>
      </c>
      <c r="Z41" s="156">
        <f t="shared" si="53"/>
        <v>0</v>
      </c>
      <c r="AA41" s="156">
        <f t="shared" si="53"/>
        <v>0</v>
      </c>
      <c r="AB41" s="156">
        <f t="shared" si="53"/>
        <v>0</v>
      </c>
      <c r="AC41" s="156">
        <f t="shared" si="53"/>
        <v>0</v>
      </c>
      <c r="AD41" s="156">
        <f t="shared" si="53"/>
        <v>0</v>
      </c>
      <c r="AE41" s="156">
        <f t="shared" si="53"/>
        <v>0</v>
      </c>
    </row>
    <row r="42" spans="1:32">
      <c r="B42" s="2" t="s">
        <v>101</v>
      </c>
      <c r="C42">
        <f>SUMPRODUCT(G57:G106,$B$57:$B$106)</f>
        <v>2.4403107581676797E-2</v>
      </c>
      <c r="D42">
        <f>SUMPRODUCT(S$57:S$106,$B$57:$B$106)</f>
        <v>3.1447547923839463E-2</v>
      </c>
      <c r="E42">
        <f>SUMPRODUCT(AE$57:AE$106,$B$57:$B$106)</f>
        <v>3.2164189657819788E-2</v>
      </c>
      <c r="F42">
        <f>SUMPRODUCT(AQ$57:AQ$106,$B$57:$B$106)</f>
        <v>3.2200866557708124E-2</v>
      </c>
      <c r="G42">
        <f>SUMPRODUCT(BC$57:BC$106,$B$57:$B$106)</f>
        <v>3.4082869828937934E-2</v>
      </c>
      <c r="H42">
        <f>SUMPRODUCT(BO$57:BO$106,$B$57:$B$106)</f>
        <v>3.3456534249246918E-2</v>
      </c>
      <c r="I42">
        <f>SUMPRODUCT(CA$57:CA$106,$B$57:$B$106)</f>
        <v>3.8454875670427449E-2</v>
      </c>
      <c r="J42">
        <f>SUMPRODUCT(CM$57:CM$106,$B$57:$B$106)</f>
        <v>3.8230769349493765E-2</v>
      </c>
      <c r="K42">
        <f>SUMPRODUCT(CY$57:CY$106,$B$57:$B$106)</f>
        <v>3.8296992029210046E-2</v>
      </c>
      <c r="L42" s="156">
        <f t="shared" si="54"/>
        <v>3.8296992029210046E-2</v>
      </c>
      <c r="M42" s="156">
        <f t="shared" si="53"/>
        <v>3.8296992029210046E-2</v>
      </c>
      <c r="N42" s="156">
        <f t="shared" si="53"/>
        <v>3.8296992029210046E-2</v>
      </c>
      <c r="O42" s="156">
        <f t="shared" si="53"/>
        <v>3.8296992029210046E-2</v>
      </c>
      <c r="P42" s="156">
        <f t="shared" si="53"/>
        <v>3.8296992029210046E-2</v>
      </c>
      <c r="Q42" s="156">
        <f t="shared" si="53"/>
        <v>3.8296992029210046E-2</v>
      </c>
      <c r="R42" s="156">
        <f t="shared" si="53"/>
        <v>3.8296992029210046E-2</v>
      </c>
      <c r="S42" s="156">
        <f t="shared" si="53"/>
        <v>3.8296992029210046E-2</v>
      </c>
      <c r="T42" s="156">
        <f t="shared" si="53"/>
        <v>3.8296992029210046E-2</v>
      </c>
      <c r="U42" s="156">
        <f t="shared" si="53"/>
        <v>3.8296992029210046E-2</v>
      </c>
      <c r="V42" s="156">
        <f t="shared" si="53"/>
        <v>3.8296992029210046E-2</v>
      </c>
      <c r="W42" s="156">
        <f t="shared" si="53"/>
        <v>3.8296992029210046E-2</v>
      </c>
      <c r="X42" s="156">
        <f t="shared" si="53"/>
        <v>3.8296992029210046E-2</v>
      </c>
      <c r="Y42" s="156">
        <f t="shared" si="53"/>
        <v>3.8296992029210046E-2</v>
      </c>
      <c r="Z42" s="156">
        <f t="shared" si="53"/>
        <v>3.8296992029210046E-2</v>
      </c>
      <c r="AA42" s="156">
        <f t="shared" si="53"/>
        <v>3.8296992029210046E-2</v>
      </c>
      <c r="AB42" s="156">
        <f t="shared" si="53"/>
        <v>3.8296992029210046E-2</v>
      </c>
      <c r="AC42" s="156">
        <f t="shared" si="53"/>
        <v>3.8296992029210046E-2</v>
      </c>
      <c r="AD42" s="156">
        <f t="shared" si="53"/>
        <v>3.8296992029210046E-2</v>
      </c>
      <c r="AE42" s="156">
        <f t="shared" si="53"/>
        <v>3.8296992029210046E-2</v>
      </c>
    </row>
    <row r="43" spans="1:32">
      <c r="B43" s="2" t="s">
        <v>346</v>
      </c>
      <c r="C43">
        <f>SUMPRODUCT(H57:H106,$B$57:$B$106)</f>
        <v>0.26081897148903654</v>
      </c>
      <c r="D43">
        <f>SUMPRODUCT(T$57:T$106,$B$57:$B$106)</f>
        <v>0.29455376952283174</v>
      </c>
      <c r="E43">
        <f>SUMPRODUCT(AF$57:AF$106,$B$57:$B$106)</f>
        <v>0.30030564125474885</v>
      </c>
      <c r="F43">
        <f>SUMPRODUCT(AR$57:AR$106,$B$57:$B$106)</f>
        <v>0.26084575393664211</v>
      </c>
      <c r="G43">
        <f>SUMPRODUCT(BD$57:BD$106,$B$57:$B$106)</f>
        <v>0.23252789313576749</v>
      </c>
      <c r="H43">
        <f>SUMPRODUCT(BP$57:BP$106,$B$57:$B$106)</f>
        <v>0.16119309590521322</v>
      </c>
      <c r="I43">
        <f>SUMPRODUCT(CB$57:CB$106,$B$57:$B$106)</f>
        <v>8.5686187133093991E-2</v>
      </c>
      <c r="J43">
        <f>SUMPRODUCT(CN$57:CN$106,$B$57:$B$106)</f>
        <v>5.4240456002229175E-2</v>
      </c>
      <c r="K43">
        <f>SUMPRODUCT(CZ$57:CZ$106,$B$57:$B$106)</f>
        <v>3.915332720704448E-2</v>
      </c>
      <c r="L43" s="156">
        <f t="shared" si="54"/>
        <v>3.915332720704448E-2</v>
      </c>
      <c r="M43" s="156">
        <f t="shared" si="53"/>
        <v>3.915332720704448E-2</v>
      </c>
      <c r="N43" s="156">
        <f t="shared" si="53"/>
        <v>3.915332720704448E-2</v>
      </c>
      <c r="O43" s="156">
        <f t="shared" si="53"/>
        <v>3.915332720704448E-2</v>
      </c>
      <c r="P43" s="156">
        <f t="shared" si="53"/>
        <v>3.915332720704448E-2</v>
      </c>
      <c r="Q43" s="156">
        <f t="shared" si="53"/>
        <v>3.915332720704448E-2</v>
      </c>
      <c r="R43" s="156">
        <f t="shared" si="53"/>
        <v>3.915332720704448E-2</v>
      </c>
      <c r="S43" s="156">
        <f t="shared" si="53"/>
        <v>3.915332720704448E-2</v>
      </c>
      <c r="T43" s="156">
        <f t="shared" si="53"/>
        <v>3.915332720704448E-2</v>
      </c>
      <c r="U43" s="156">
        <f t="shared" si="53"/>
        <v>3.915332720704448E-2</v>
      </c>
      <c r="V43" s="156">
        <f t="shared" si="53"/>
        <v>3.915332720704448E-2</v>
      </c>
      <c r="W43" s="156">
        <f t="shared" si="53"/>
        <v>3.915332720704448E-2</v>
      </c>
      <c r="X43" s="156">
        <f t="shared" si="53"/>
        <v>3.915332720704448E-2</v>
      </c>
      <c r="Y43" s="156">
        <f t="shared" si="53"/>
        <v>3.915332720704448E-2</v>
      </c>
      <c r="Z43" s="156">
        <f t="shared" si="53"/>
        <v>3.915332720704448E-2</v>
      </c>
      <c r="AA43" s="156">
        <f t="shared" si="53"/>
        <v>3.915332720704448E-2</v>
      </c>
      <c r="AB43" s="156">
        <f t="shared" si="53"/>
        <v>3.915332720704448E-2</v>
      </c>
      <c r="AC43" s="156">
        <f t="shared" si="53"/>
        <v>3.915332720704448E-2</v>
      </c>
      <c r="AD43" s="156">
        <f t="shared" si="53"/>
        <v>3.915332720704448E-2</v>
      </c>
      <c r="AE43" s="156">
        <f t="shared" si="53"/>
        <v>3.915332720704448E-2</v>
      </c>
    </row>
    <row r="44" spans="1:32">
      <c r="B44" s="2" t="s">
        <v>99</v>
      </c>
      <c r="C44">
        <f>SUMPRODUCT(I57:I106,$B$57:$B$106)</f>
        <v>0.16512556237265211</v>
      </c>
      <c r="D44">
        <f>SUMPRODUCT(U$57:U$106,$B$57:$B$106)</f>
        <v>0.1993065699779496</v>
      </c>
      <c r="E44">
        <f>SUMPRODUCT(AG$57:AG$106,$B$57:$B$106)</f>
        <v>0.20318364354483978</v>
      </c>
      <c r="F44">
        <f>SUMPRODUCT(AS$57:AS$106,$B$57:$B$106)</f>
        <v>0.20235594983883665</v>
      </c>
      <c r="G44">
        <f>SUMPRODUCT(BE$57:BE$106,$B$57:$B$106)</f>
        <v>0.21046855277908583</v>
      </c>
      <c r="H44">
        <f>SUMPRODUCT(BQ$57:BQ$106,$B$57:$B$106)</f>
        <v>0.2059848971340833</v>
      </c>
      <c r="I44">
        <f>SUMPRODUCT(CC$57:CC$106,$B$57:$B$106)</f>
        <v>0.2197111732298733</v>
      </c>
      <c r="J44">
        <f>SUMPRODUCT(CO$57:CO$106,$B$57:$B$106)</f>
        <v>0.21138623686266267</v>
      </c>
      <c r="K44">
        <f>SUMPRODUCT(DA$57:DA$106,$B$57:$B$106)</f>
        <v>0.20917050970783219</v>
      </c>
      <c r="L44" s="156">
        <f t="shared" si="54"/>
        <v>0.20917050970783219</v>
      </c>
      <c r="M44" s="156">
        <f t="shared" si="53"/>
        <v>0.20917050970783219</v>
      </c>
      <c r="N44" s="156">
        <f t="shared" si="53"/>
        <v>0.20917050970783219</v>
      </c>
      <c r="O44" s="156">
        <f t="shared" si="53"/>
        <v>0.20917050970783219</v>
      </c>
      <c r="P44" s="156">
        <f t="shared" si="53"/>
        <v>0.20917050970783219</v>
      </c>
      <c r="Q44" s="156">
        <f t="shared" si="53"/>
        <v>0.20917050970783219</v>
      </c>
      <c r="R44" s="156">
        <f t="shared" si="53"/>
        <v>0.20917050970783219</v>
      </c>
      <c r="S44" s="156">
        <f t="shared" si="53"/>
        <v>0.20917050970783219</v>
      </c>
      <c r="T44" s="156">
        <f t="shared" si="53"/>
        <v>0.20917050970783219</v>
      </c>
      <c r="U44" s="156">
        <f t="shared" si="53"/>
        <v>0.20917050970783219</v>
      </c>
      <c r="V44" s="156">
        <f t="shared" si="53"/>
        <v>0.20917050970783219</v>
      </c>
      <c r="W44" s="156">
        <f t="shared" si="53"/>
        <v>0.20917050970783219</v>
      </c>
      <c r="X44" s="156">
        <f t="shared" si="53"/>
        <v>0.20917050970783219</v>
      </c>
      <c r="Y44" s="156">
        <f t="shared" si="53"/>
        <v>0.20917050970783219</v>
      </c>
      <c r="Z44" s="156">
        <f t="shared" si="53"/>
        <v>0.20917050970783219</v>
      </c>
      <c r="AA44" s="156">
        <f t="shared" si="53"/>
        <v>0.20917050970783219</v>
      </c>
      <c r="AB44" s="156">
        <f t="shared" si="53"/>
        <v>0.20917050970783219</v>
      </c>
      <c r="AC44" s="156">
        <f t="shared" si="53"/>
        <v>0.20917050970783219</v>
      </c>
      <c r="AD44" s="156">
        <f t="shared" si="53"/>
        <v>0.20917050970783219</v>
      </c>
      <c r="AE44" s="156">
        <f t="shared" si="53"/>
        <v>0.20917050970783219</v>
      </c>
    </row>
    <row r="45" spans="1:32">
      <c r="B45" s="2" t="s">
        <v>109</v>
      </c>
      <c r="C45">
        <f>SUMPRODUCT(J57:J106,$B$57:$B$106)</f>
        <v>0</v>
      </c>
      <c r="D45">
        <f>SUMPRODUCT(V$57:V$106,$B$57:$B$106)</f>
        <v>0</v>
      </c>
      <c r="E45">
        <f>SUMPRODUCT(AH$57:AH$106,$B$57:$B$106)</f>
        <v>0</v>
      </c>
      <c r="F45">
        <f>SUMPRODUCT(AT$57:AT$106,$B$57:$B$106)</f>
        <v>0</v>
      </c>
      <c r="G45">
        <f>SUMPRODUCT(BF$57:BF$106,$B$57:$B$106)</f>
        <v>0</v>
      </c>
      <c r="H45">
        <f>SUMPRODUCT(BR$57:BR$106,$B$57:$B$106)</f>
        <v>0</v>
      </c>
      <c r="I45">
        <f>SUMPRODUCT(CD$57:CD$106,$B$57:$B$106)</f>
        <v>0</v>
      </c>
      <c r="J45">
        <f>SUMPRODUCT(CP$57:CP$106,$B$57:$B$106)</f>
        <v>0</v>
      </c>
      <c r="K45">
        <f>SUMPRODUCT(DB$57:DB$106,$B$57:$B$106)</f>
        <v>0</v>
      </c>
      <c r="L45" s="156">
        <f t="shared" si="54"/>
        <v>0</v>
      </c>
      <c r="M45" s="156">
        <f t="shared" si="53"/>
        <v>0</v>
      </c>
      <c r="N45" s="156">
        <f t="shared" si="53"/>
        <v>0</v>
      </c>
      <c r="O45" s="156">
        <f t="shared" si="53"/>
        <v>0</v>
      </c>
      <c r="P45" s="156">
        <f t="shared" si="53"/>
        <v>0</v>
      </c>
      <c r="Q45" s="156">
        <f t="shared" si="53"/>
        <v>0</v>
      </c>
      <c r="R45" s="156">
        <f t="shared" si="53"/>
        <v>0</v>
      </c>
      <c r="S45" s="156">
        <f t="shared" si="53"/>
        <v>0</v>
      </c>
      <c r="T45" s="156">
        <f t="shared" si="53"/>
        <v>0</v>
      </c>
      <c r="U45" s="156">
        <f t="shared" si="53"/>
        <v>0</v>
      </c>
      <c r="V45" s="156">
        <f t="shared" si="53"/>
        <v>0</v>
      </c>
      <c r="W45" s="156">
        <f t="shared" si="53"/>
        <v>0</v>
      </c>
      <c r="X45" s="156">
        <f t="shared" si="53"/>
        <v>0</v>
      </c>
      <c r="Y45" s="156">
        <f t="shared" si="53"/>
        <v>0</v>
      </c>
      <c r="Z45" s="156">
        <f t="shared" si="53"/>
        <v>0</v>
      </c>
      <c r="AA45" s="156">
        <f t="shared" si="53"/>
        <v>0</v>
      </c>
      <c r="AB45" s="156">
        <f t="shared" si="53"/>
        <v>0</v>
      </c>
      <c r="AC45" s="156">
        <f t="shared" si="53"/>
        <v>0</v>
      </c>
      <c r="AD45" s="156">
        <f t="shared" si="53"/>
        <v>0</v>
      </c>
      <c r="AE45" s="156">
        <f t="shared" si="53"/>
        <v>0</v>
      </c>
    </row>
    <row r="46" spans="1:32">
      <c r="B46" s="2" t="s">
        <v>106</v>
      </c>
      <c r="C46">
        <f>SUMPRODUCT(K57:K106,$B$57:$B$106)</f>
        <v>8.5548979539169304E-3</v>
      </c>
      <c r="D46">
        <f>SUMPRODUCT(W$57:W$106,$B$57:$B$106)</f>
        <v>1.0082817487514063E-2</v>
      </c>
      <c r="E46">
        <f>SUMPRODUCT(AI$57:AI$106,$B$57:$B$106)</f>
        <v>8.3456307037231767E-3</v>
      </c>
      <c r="F46">
        <f>SUMPRODUCT(AU$57:AU$106,$B$57:$B$106)</f>
        <v>5.8194024261459688E-3</v>
      </c>
      <c r="G46">
        <f>SUMPRODUCT(BG$57:BG$106,$B$57:$B$106)</f>
        <v>5.2456339820504015E-3</v>
      </c>
      <c r="H46">
        <f>SUMPRODUCT(BS$57:BS$106,$B$57:$B$106)</f>
        <v>4.8416317523679846E-3</v>
      </c>
      <c r="I46">
        <f>SUMPRODUCT(CE$57:CE$106,$B$57:$B$106)</f>
        <v>4.1976953867131194E-3</v>
      </c>
      <c r="J46">
        <f>SUMPRODUCT(CQ$57:CQ$106,$B$57:$B$106)</f>
        <v>4.4010507769024921E-3</v>
      </c>
      <c r="K46">
        <f>SUMPRODUCT(DC$57:DC$106,$B$57:$B$106)</f>
        <v>4.2879470701426697E-3</v>
      </c>
      <c r="L46" s="156">
        <f t="shared" si="54"/>
        <v>4.2879470701426697E-3</v>
      </c>
      <c r="M46" s="156">
        <f t="shared" si="53"/>
        <v>4.2879470701426697E-3</v>
      </c>
      <c r="N46" s="156">
        <f t="shared" si="53"/>
        <v>4.2879470701426697E-3</v>
      </c>
      <c r="O46" s="156">
        <f t="shared" si="53"/>
        <v>4.2879470701426697E-3</v>
      </c>
      <c r="P46" s="156">
        <f t="shared" si="53"/>
        <v>4.2879470701426697E-3</v>
      </c>
      <c r="Q46" s="156">
        <f t="shared" si="53"/>
        <v>4.2879470701426697E-3</v>
      </c>
      <c r="R46" s="156">
        <f t="shared" si="53"/>
        <v>4.2879470701426697E-3</v>
      </c>
      <c r="S46" s="156">
        <f t="shared" si="53"/>
        <v>4.2879470701426697E-3</v>
      </c>
      <c r="T46" s="156">
        <f t="shared" si="53"/>
        <v>4.2879470701426697E-3</v>
      </c>
      <c r="U46" s="156">
        <f t="shared" si="53"/>
        <v>4.2879470701426697E-3</v>
      </c>
      <c r="V46" s="156">
        <f t="shared" si="53"/>
        <v>4.2879470701426697E-3</v>
      </c>
      <c r="W46" s="156">
        <f t="shared" si="53"/>
        <v>4.2879470701426697E-3</v>
      </c>
      <c r="X46" s="156">
        <f t="shared" si="53"/>
        <v>4.2879470701426697E-3</v>
      </c>
      <c r="Y46" s="156">
        <f t="shared" si="53"/>
        <v>4.2879470701426697E-3</v>
      </c>
      <c r="Z46" s="156">
        <f t="shared" si="53"/>
        <v>4.2879470701426697E-3</v>
      </c>
      <c r="AA46" s="156">
        <f t="shared" si="53"/>
        <v>4.2879470701426697E-3</v>
      </c>
      <c r="AB46" s="156">
        <f t="shared" si="53"/>
        <v>4.2879470701426697E-3</v>
      </c>
      <c r="AC46" s="156">
        <f t="shared" si="53"/>
        <v>4.2879470701426697E-3</v>
      </c>
      <c r="AD46" s="156">
        <f t="shared" si="53"/>
        <v>4.2879470701426697E-3</v>
      </c>
      <c r="AE46" s="156">
        <f t="shared" si="53"/>
        <v>4.2879470701426697E-3</v>
      </c>
    </row>
    <row r="47" spans="1:32">
      <c r="B47" s="2" t="s">
        <v>100</v>
      </c>
      <c r="C47">
        <f>SUMPRODUCT(L57:L106,$B$57:$B$106)</f>
        <v>0.16126011399591783</v>
      </c>
      <c r="D47">
        <f>SUMPRODUCT(X$57:X$106,$B$57:$B$106)</f>
        <v>0.17039477500073691</v>
      </c>
      <c r="E47">
        <f>SUMPRODUCT(AJ$57:AJ$106,$B$57:$B$106)</f>
        <v>0.1717218227795467</v>
      </c>
      <c r="F47">
        <f>SUMPRODUCT(AV$57:AV$106,$B$57:$B$106)</f>
        <v>0.18655388920881841</v>
      </c>
      <c r="G47">
        <f>SUMPRODUCT(BH$57:BH$106,$B$57:$B$106)</f>
        <v>0.21849099177349651</v>
      </c>
      <c r="H47">
        <f>SUMPRODUCT(BT$57:BT$106,$B$57:$B$106)</f>
        <v>0.25875453211981703</v>
      </c>
      <c r="I47">
        <f>SUMPRODUCT(CF$57:CF$106,$B$57:$B$106)</f>
        <v>0.26177561533901278</v>
      </c>
      <c r="J47">
        <f>SUMPRODUCT(CR$57:CR$106,$B$57:$B$106)</f>
        <v>0.27019679300278787</v>
      </c>
      <c r="K47">
        <f>SUMPRODUCT(DD$57:DD$106,$B$57:$B$106)</f>
        <v>0.27615720021596701</v>
      </c>
      <c r="L47" s="156">
        <f t="shared" si="54"/>
        <v>0.27615720021596701</v>
      </c>
      <c r="M47" s="156">
        <f t="shared" si="53"/>
        <v>0.27615720021596701</v>
      </c>
      <c r="N47" s="156">
        <f t="shared" si="53"/>
        <v>0.27615720021596701</v>
      </c>
      <c r="O47" s="156">
        <f t="shared" si="53"/>
        <v>0.27615720021596701</v>
      </c>
      <c r="P47" s="156">
        <f t="shared" si="53"/>
        <v>0.27615720021596701</v>
      </c>
      <c r="Q47" s="156">
        <f t="shared" si="53"/>
        <v>0.27615720021596701</v>
      </c>
      <c r="R47" s="156">
        <f t="shared" si="53"/>
        <v>0.27615720021596701</v>
      </c>
      <c r="S47" s="156">
        <f t="shared" si="53"/>
        <v>0.27615720021596701</v>
      </c>
      <c r="T47" s="156">
        <f t="shared" si="53"/>
        <v>0.27615720021596701</v>
      </c>
      <c r="U47" s="156">
        <f t="shared" si="53"/>
        <v>0.27615720021596701</v>
      </c>
      <c r="V47" s="156">
        <f t="shared" si="53"/>
        <v>0.27615720021596701</v>
      </c>
      <c r="W47" s="156">
        <f t="shared" si="53"/>
        <v>0.27615720021596701</v>
      </c>
      <c r="X47" s="156">
        <f t="shared" si="53"/>
        <v>0.27615720021596701</v>
      </c>
      <c r="Y47" s="156">
        <f t="shared" si="53"/>
        <v>0.27615720021596701</v>
      </c>
      <c r="Z47" s="156">
        <f t="shared" si="53"/>
        <v>0.27615720021596701</v>
      </c>
      <c r="AA47" s="156">
        <f t="shared" si="53"/>
        <v>0.27615720021596701</v>
      </c>
      <c r="AB47" s="156">
        <f t="shared" si="53"/>
        <v>0.27615720021596701</v>
      </c>
      <c r="AC47" s="156">
        <f t="shared" si="53"/>
        <v>0.27615720021596701</v>
      </c>
      <c r="AD47" s="156">
        <f t="shared" si="53"/>
        <v>0.27615720021596701</v>
      </c>
      <c r="AE47" s="156">
        <f t="shared" si="53"/>
        <v>0.27615720021596701</v>
      </c>
    </row>
    <row r="48" spans="1:32">
      <c r="B48" s="2" t="s">
        <v>102</v>
      </c>
      <c r="C48">
        <f>SUMPRODUCT(N57:N106,$B$57:$B$106)</f>
        <v>3.6477985257850912E-2</v>
      </c>
      <c r="D48">
        <f>SUMPRODUCT(Z$57:Z$106,$B$57:$B$106)</f>
        <v>5.2194622725293127E-2</v>
      </c>
      <c r="E48">
        <f>SUMPRODUCT(AL$57:AL$106,$B$57:$B$106)</f>
        <v>7.7721461254694618E-2</v>
      </c>
      <c r="F48">
        <f>SUMPRODUCT(AX$57:AX$106,$B$57:$B$106)</f>
        <v>0.13003153201376538</v>
      </c>
      <c r="G48">
        <f>SUMPRODUCT(BJ$57:BJ$106,$B$57:$B$106)</f>
        <v>0.16471547269545173</v>
      </c>
      <c r="H48">
        <f>SUMPRODUCT(BV$57:BV$106,$B$57:$B$106)</f>
        <v>0.23925375869006099</v>
      </c>
      <c r="I48">
        <f>SUMPRODUCT(CH$57:CH$106,$B$57:$B$106)</f>
        <v>0.31168349548111418</v>
      </c>
      <c r="J48">
        <f>SUMPRODUCT(CT$57:CT$106,$B$57:$B$106)</f>
        <v>0.35418442751576917</v>
      </c>
      <c r="K48">
        <f>SUMPRODUCT(DF$57:DF$106,$B$57:$B$106)</f>
        <v>0.3724684709194217</v>
      </c>
      <c r="L48" s="156">
        <f t="shared" si="54"/>
        <v>0.3724684709194217</v>
      </c>
      <c r="M48" s="156">
        <f t="shared" si="53"/>
        <v>0.3724684709194217</v>
      </c>
      <c r="N48" s="156">
        <f t="shared" si="53"/>
        <v>0.3724684709194217</v>
      </c>
      <c r="O48" s="156">
        <f t="shared" si="53"/>
        <v>0.3724684709194217</v>
      </c>
      <c r="P48" s="156">
        <f t="shared" si="53"/>
        <v>0.3724684709194217</v>
      </c>
      <c r="Q48" s="156">
        <f t="shared" si="53"/>
        <v>0.3724684709194217</v>
      </c>
      <c r="R48" s="156">
        <f t="shared" si="53"/>
        <v>0.3724684709194217</v>
      </c>
      <c r="S48" s="156">
        <f t="shared" si="53"/>
        <v>0.3724684709194217</v>
      </c>
      <c r="T48" s="156">
        <f t="shared" si="53"/>
        <v>0.3724684709194217</v>
      </c>
      <c r="U48" s="156">
        <f t="shared" si="53"/>
        <v>0.3724684709194217</v>
      </c>
      <c r="V48" s="156">
        <f t="shared" si="53"/>
        <v>0.3724684709194217</v>
      </c>
      <c r="W48" s="156">
        <f t="shared" si="53"/>
        <v>0.3724684709194217</v>
      </c>
      <c r="X48" s="156">
        <f t="shared" si="53"/>
        <v>0.3724684709194217</v>
      </c>
      <c r="Y48" s="156">
        <f t="shared" si="53"/>
        <v>0.3724684709194217</v>
      </c>
      <c r="Z48" s="156">
        <f t="shared" si="53"/>
        <v>0.3724684709194217</v>
      </c>
      <c r="AA48" s="156">
        <f t="shared" si="53"/>
        <v>0.3724684709194217</v>
      </c>
      <c r="AB48" s="156">
        <f t="shared" si="53"/>
        <v>0.3724684709194217</v>
      </c>
      <c r="AC48" s="156">
        <f t="shared" si="53"/>
        <v>0.3724684709194217</v>
      </c>
      <c r="AD48" s="156">
        <f t="shared" si="53"/>
        <v>0.3724684709194217</v>
      </c>
      <c r="AE48" s="156">
        <f t="shared" si="53"/>
        <v>0.3724684709194217</v>
      </c>
    </row>
    <row r="49" spans="1:110">
      <c r="B49" s="1"/>
    </row>
    <row r="50" spans="1:110">
      <c r="B50" s="1"/>
      <c r="C50" s="160">
        <f>SUM(C39:C48)</f>
        <v>1</v>
      </c>
      <c r="D50" s="160">
        <f>SUM(D39:D48)</f>
        <v>1.0000000000000002</v>
      </c>
      <c r="E50" s="160">
        <f>SUM(E39:E48)</f>
        <v>0.99999999999999989</v>
      </c>
      <c r="F50" s="160">
        <f>SUM(F39:F48)</f>
        <v>1</v>
      </c>
      <c r="G50" s="160">
        <f t="shared" ref="G50:K50" si="55">SUM(G39:G48)</f>
        <v>0.99999999999999989</v>
      </c>
      <c r="H50" s="160">
        <f t="shared" si="55"/>
        <v>1</v>
      </c>
      <c r="I50" s="160">
        <f t="shared" si="55"/>
        <v>0.99999999999999989</v>
      </c>
      <c r="J50" s="160">
        <f t="shared" si="55"/>
        <v>0.99999999999999989</v>
      </c>
      <c r="K50" s="160">
        <f t="shared" si="55"/>
        <v>1</v>
      </c>
      <c r="L50" s="160">
        <f t="shared" si="54"/>
        <v>1</v>
      </c>
      <c r="M50" s="160">
        <f t="shared" si="53"/>
        <v>1</v>
      </c>
      <c r="N50" s="160">
        <f t="shared" si="53"/>
        <v>1</v>
      </c>
      <c r="O50" s="160">
        <f t="shared" si="53"/>
        <v>1</v>
      </c>
      <c r="P50" s="160">
        <f t="shared" si="53"/>
        <v>1</v>
      </c>
      <c r="Q50" s="160">
        <f t="shared" si="53"/>
        <v>1</v>
      </c>
      <c r="R50" s="160">
        <f t="shared" si="53"/>
        <v>1</v>
      </c>
      <c r="S50" s="160">
        <f t="shared" si="53"/>
        <v>1</v>
      </c>
      <c r="T50" s="160">
        <f t="shared" si="53"/>
        <v>1</v>
      </c>
      <c r="U50" s="160">
        <f t="shared" si="53"/>
        <v>1</v>
      </c>
      <c r="V50" s="160">
        <f t="shared" si="53"/>
        <v>1</v>
      </c>
      <c r="W50" s="160">
        <f t="shared" si="53"/>
        <v>1</v>
      </c>
      <c r="X50" s="160">
        <f t="shared" si="53"/>
        <v>1</v>
      </c>
      <c r="Y50" s="160">
        <f t="shared" si="53"/>
        <v>1</v>
      </c>
      <c r="Z50" s="160">
        <f t="shared" si="53"/>
        <v>1</v>
      </c>
      <c r="AA50" s="160">
        <f t="shared" si="53"/>
        <v>1</v>
      </c>
      <c r="AB50" s="160">
        <f t="shared" si="53"/>
        <v>1</v>
      </c>
      <c r="AC50" s="160">
        <f t="shared" si="53"/>
        <v>1</v>
      </c>
      <c r="AD50" s="160">
        <f t="shared" si="53"/>
        <v>1</v>
      </c>
      <c r="AE50" s="160">
        <f t="shared" si="53"/>
        <v>1</v>
      </c>
    </row>
    <row r="54" spans="1:110" s="166" customFormat="1">
      <c r="A54" s="165" t="s">
        <v>907</v>
      </c>
    </row>
    <row r="55" spans="1:110" ht="29.5">
      <c r="B55" s="101" t="s">
        <v>902</v>
      </c>
      <c r="D55" s="162" t="s">
        <v>104</v>
      </c>
      <c r="E55" s="162" t="s">
        <v>98</v>
      </c>
      <c r="F55" s="162" t="s">
        <v>105</v>
      </c>
      <c r="G55" s="162" t="s">
        <v>101</v>
      </c>
      <c r="H55" s="162" t="s">
        <v>346</v>
      </c>
      <c r="I55" s="162" t="s">
        <v>99</v>
      </c>
      <c r="J55" s="162" t="s">
        <v>109</v>
      </c>
      <c r="K55" s="162" t="s">
        <v>106</v>
      </c>
      <c r="L55" s="162" t="s">
        <v>100</v>
      </c>
      <c r="M55" s="162" t="s">
        <v>896</v>
      </c>
      <c r="N55" s="162" t="s">
        <v>895</v>
      </c>
      <c r="P55" s="162" t="s">
        <v>104</v>
      </c>
      <c r="Q55" s="162" t="s">
        <v>98</v>
      </c>
      <c r="R55" s="162" t="s">
        <v>105</v>
      </c>
      <c r="S55" s="162" t="s">
        <v>101</v>
      </c>
      <c r="T55" s="162" t="s">
        <v>346</v>
      </c>
      <c r="U55" s="162" t="s">
        <v>99</v>
      </c>
      <c r="V55" s="162" t="s">
        <v>109</v>
      </c>
      <c r="W55" s="162" t="s">
        <v>106</v>
      </c>
      <c r="X55" s="162" t="s">
        <v>100</v>
      </c>
      <c r="Y55" s="162" t="s">
        <v>896</v>
      </c>
      <c r="Z55" s="162" t="s">
        <v>895</v>
      </c>
      <c r="AB55" s="162" t="s">
        <v>104</v>
      </c>
      <c r="AC55" s="162" t="s">
        <v>98</v>
      </c>
      <c r="AD55" s="162" t="s">
        <v>105</v>
      </c>
      <c r="AE55" s="162" t="s">
        <v>101</v>
      </c>
      <c r="AF55" s="162" t="s">
        <v>346</v>
      </c>
      <c r="AG55" s="162" t="s">
        <v>99</v>
      </c>
      <c r="AH55" s="162" t="s">
        <v>109</v>
      </c>
      <c r="AI55" s="162" t="s">
        <v>106</v>
      </c>
      <c r="AJ55" s="162" t="s">
        <v>100</v>
      </c>
      <c r="AK55" s="162" t="s">
        <v>896</v>
      </c>
      <c r="AL55" s="162" t="s">
        <v>895</v>
      </c>
      <c r="AN55" s="162" t="s">
        <v>104</v>
      </c>
      <c r="AO55" s="162" t="s">
        <v>98</v>
      </c>
      <c r="AP55" s="162" t="s">
        <v>105</v>
      </c>
      <c r="AQ55" s="162" t="s">
        <v>101</v>
      </c>
      <c r="AR55" s="162" t="s">
        <v>346</v>
      </c>
      <c r="AS55" s="162" t="s">
        <v>99</v>
      </c>
      <c r="AT55" s="162" t="s">
        <v>109</v>
      </c>
      <c r="AU55" s="162" t="s">
        <v>106</v>
      </c>
      <c r="AV55" s="162" t="s">
        <v>100</v>
      </c>
      <c r="AW55" s="162" t="s">
        <v>896</v>
      </c>
      <c r="AX55" s="162" t="s">
        <v>895</v>
      </c>
      <c r="AZ55" s="162" t="s">
        <v>104</v>
      </c>
      <c r="BA55" s="162" t="s">
        <v>98</v>
      </c>
      <c r="BB55" s="162" t="s">
        <v>105</v>
      </c>
      <c r="BC55" s="162" t="s">
        <v>101</v>
      </c>
      <c r="BD55" s="162" t="s">
        <v>346</v>
      </c>
      <c r="BE55" s="162" t="s">
        <v>99</v>
      </c>
      <c r="BF55" s="162" t="s">
        <v>109</v>
      </c>
      <c r="BG55" s="162" t="s">
        <v>106</v>
      </c>
      <c r="BH55" s="162" t="s">
        <v>100</v>
      </c>
      <c r="BI55" s="162" t="s">
        <v>896</v>
      </c>
      <c r="BJ55" s="162" t="s">
        <v>895</v>
      </c>
      <c r="BL55" s="162" t="s">
        <v>104</v>
      </c>
      <c r="BM55" s="162" t="s">
        <v>98</v>
      </c>
      <c r="BN55" s="162" t="s">
        <v>105</v>
      </c>
      <c r="BO55" s="162" t="s">
        <v>101</v>
      </c>
      <c r="BP55" s="162" t="s">
        <v>346</v>
      </c>
      <c r="BQ55" s="162" t="s">
        <v>99</v>
      </c>
      <c r="BR55" s="162" t="s">
        <v>109</v>
      </c>
      <c r="BS55" s="162" t="s">
        <v>106</v>
      </c>
      <c r="BT55" s="162" t="s">
        <v>100</v>
      </c>
      <c r="BU55" s="162" t="s">
        <v>896</v>
      </c>
      <c r="BV55" s="162" t="s">
        <v>895</v>
      </c>
      <c r="BX55" s="162" t="s">
        <v>104</v>
      </c>
      <c r="BY55" s="162" t="s">
        <v>98</v>
      </c>
      <c r="BZ55" s="162" t="s">
        <v>105</v>
      </c>
      <c r="CA55" s="162" t="s">
        <v>101</v>
      </c>
      <c r="CB55" s="162" t="s">
        <v>346</v>
      </c>
      <c r="CC55" s="162" t="s">
        <v>99</v>
      </c>
      <c r="CD55" s="162" t="s">
        <v>109</v>
      </c>
      <c r="CE55" s="162" t="s">
        <v>106</v>
      </c>
      <c r="CF55" s="162" t="s">
        <v>100</v>
      </c>
      <c r="CG55" s="162" t="s">
        <v>896</v>
      </c>
      <c r="CH55" s="162" t="s">
        <v>895</v>
      </c>
      <c r="CJ55" s="162" t="s">
        <v>104</v>
      </c>
      <c r="CK55" s="162" t="s">
        <v>98</v>
      </c>
      <c r="CL55" s="162" t="s">
        <v>105</v>
      </c>
      <c r="CM55" s="162" t="s">
        <v>101</v>
      </c>
      <c r="CN55" s="162" t="s">
        <v>346</v>
      </c>
      <c r="CO55" s="162" t="s">
        <v>99</v>
      </c>
      <c r="CP55" s="162" t="s">
        <v>109</v>
      </c>
      <c r="CQ55" s="162" t="s">
        <v>106</v>
      </c>
      <c r="CR55" s="162" t="s">
        <v>100</v>
      </c>
      <c r="CS55" s="162" t="s">
        <v>896</v>
      </c>
      <c r="CT55" s="162" t="s">
        <v>895</v>
      </c>
      <c r="CV55" s="162" t="s">
        <v>104</v>
      </c>
      <c r="CW55" s="162" t="s">
        <v>98</v>
      </c>
      <c r="CX55" s="162" t="s">
        <v>105</v>
      </c>
      <c r="CY55" s="162" t="s">
        <v>101</v>
      </c>
      <c r="CZ55" s="162" t="s">
        <v>346</v>
      </c>
      <c r="DA55" s="162" t="s">
        <v>99</v>
      </c>
      <c r="DB55" s="162" t="s">
        <v>109</v>
      </c>
      <c r="DC55" s="162" t="s">
        <v>106</v>
      </c>
      <c r="DD55" s="162" t="s">
        <v>100</v>
      </c>
      <c r="DE55" s="162" t="s">
        <v>896</v>
      </c>
      <c r="DF55" s="162" t="s">
        <v>895</v>
      </c>
    </row>
    <row r="56" spans="1:110">
      <c r="A56" s="91"/>
      <c r="D56" s="162">
        <v>2022</v>
      </c>
      <c r="E56" s="162">
        <v>2022</v>
      </c>
      <c r="F56" s="162">
        <v>2022</v>
      </c>
      <c r="G56" s="162">
        <v>2022</v>
      </c>
      <c r="H56" s="162">
        <v>2022</v>
      </c>
      <c r="I56" s="162">
        <v>2022</v>
      </c>
      <c r="J56" s="162">
        <v>2022</v>
      </c>
      <c r="K56" s="162">
        <v>2022</v>
      </c>
      <c r="L56" s="162">
        <v>2022</v>
      </c>
      <c r="M56" s="162">
        <v>2022</v>
      </c>
      <c r="N56" s="162">
        <v>2022</v>
      </c>
      <c r="P56" s="162">
        <v>2023</v>
      </c>
      <c r="Q56" s="162">
        <v>2023</v>
      </c>
      <c r="R56" s="162">
        <v>2023</v>
      </c>
      <c r="S56" s="162">
        <v>2023</v>
      </c>
      <c r="T56" s="162">
        <v>2023</v>
      </c>
      <c r="U56" s="162">
        <v>2023</v>
      </c>
      <c r="V56" s="162">
        <v>2023</v>
      </c>
      <c r="W56" s="162">
        <v>2023</v>
      </c>
      <c r="X56" s="162">
        <v>2023</v>
      </c>
      <c r="Y56" s="162">
        <v>2023</v>
      </c>
      <c r="Z56" s="162">
        <v>2023</v>
      </c>
      <c r="AB56" s="162">
        <v>2024</v>
      </c>
      <c r="AC56" s="162">
        <v>2024</v>
      </c>
      <c r="AD56" s="162">
        <v>2024</v>
      </c>
      <c r="AE56" s="162">
        <v>2024</v>
      </c>
      <c r="AF56" s="162">
        <v>2024</v>
      </c>
      <c r="AG56" s="162">
        <v>2024</v>
      </c>
      <c r="AH56" s="162">
        <v>2024</v>
      </c>
      <c r="AI56" s="162">
        <v>2024</v>
      </c>
      <c r="AJ56" s="162">
        <v>2024</v>
      </c>
      <c r="AK56" s="162">
        <v>2024</v>
      </c>
      <c r="AL56" s="162">
        <v>2024</v>
      </c>
      <c r="AN56" s="162">
        <v>2025</v>
      </c>
      <c r="AO56" s="162">
        <v>2025</v>
      </c>
      <c r="AP56" s="162">
        <v>2025</v>
      </c>
      <c r="AQ56" s="162">
        <v>2025</v>
      </c>
      <c r="AR56" s="162">
        <v>2025</v>
      </c>
      <c r="AS56" s="162">
        <v>2025</v>
      </c>
      <c r="AT56" s="162">
        <v>2025</v>
      </c>
      <c r="AU56" s="162">
        <v>2025</v>
      </c>
      <c r="AV56" s="162">
        <v>2025</v>
      </c>
      <c r="AW56" s="162">
        <v>2025</v>
      </c>
      <c r="AX56" s="162">
        <v>2025</v>
      </c>
      <c r="AZ56" s="162">
        <v>2026</v>
      </c>
      <c r="BA56" s="162">
        <v>2026</v>
      </c>
      <c r="BB56" s="162">
        <v>2026</v>
      </c>
      <c r="BC56" s="162">
        <v>2026</v>
      </c>
      <c r="BD56" s="162">
        <v>2026</v>
      </c>
      <c r="BE56" s="162">
        <v>2026</v>
      </c>
      <c r="BF56" s="162">
        <v>2026</v>
      </c>
      <c r="BG56" s="162">
        <v>2026</v>
      </c>
      <c r="BH56" s="162">
        <v>2026</v>
      </c>
      <c r="BI56" s="162">
        <v>2026</v>
      </c>
      <c r="BJ56" s="162">
        <v>2026</v>
      </c>
      <c r="BL56" s="162">
        <v>2027</v>
      </c>
      <c r="BM56" s="162">
        <v>2027</v>
      </c>
      <c r="BN56" s="162">
        <v>2027</v>
      </c>
      <c r="BO56" s="162">
        <v>2027</v>
      </c>
      <c r="BP56" s="162">
        <v>2027</v>
      </c>
      <c r="BQ56" s="162">
        <v>2027</v>
      </c>
      <c r="BR56" s="162">
        <v>2027</v>
      </c>
      <c r="BS56" s="162">
        <v>2027</v>
      </c>
      <c r="BT56" s="162">
        <v>2027</v>
      </c>
      <c r="BU56" s="162">
        <v>2027</v>
      </c>
      <c r="BV56" s="162">
        <v>2027</v>
      </c>
      <c r="BX56" s="162">
        <v>2028</v>
      </c>
      <c r="BY56" s="162">
        <v>2028</v>
      </c>
      <c r="BZ56" s="162">
        <v>2028</v>
      </c>
      <c r="CA56" s="162">
        <v>2028</v>
      </c>
      <c r="CB56" s="162">
        <v>2028</v>
      </c>
      <c r="CC56" s="162">
        <v>2028</v>
      </c>
      <c r="CD56" s="162">
        <v>2028</v>
      </c>
      <c r="CE56" s="162">
        <v>2028</v>
      </c>
      <c r="CF56" s="162">
        <v>2028</v>
      </c>
      <c r="CG56" s="162">
        <v>2028</v>
      </c>
      <c r="CH56" s="162">
        <v>2028</v>
      </c>
      <c r="CJ56" s="162">
        <v>2029</v>
      </c>
      <c r="CK56" s="162">
        <v>2029</v>
      </c>
      <c r="CL56" s="162">
        <v>2029</v>
      </c>
      <c r="CM56" s="162">
        <v>2029</v>
      </c>
      <c r="CN56" s="162">
        <v>2029</v>
      </c>
      <c r="CO56" s="162">
        <v>2029</v>
      </c>
      <c r="CP56" s="162">
        <v>2029</v>
      </c>
      <c r="CQ56" s="162">
        <v>2029</v>
      </c>
      <c r="CR56" s="162">
        <v>2029</v>
      </c>
      <c r="CS56" s="162">
        <v>2029</v>
      </c>
      <c r="CT56" s="162">
        <v>2029</v>
      </c>
      <c r="CV56" s="162">
        <v>2030</v>
      </c>
      <c r="CW56" s="162">
        <v>2030</v>
      </c>
      <c r="CX56" s="162">
        <v>2030</v>
      </c>
      <c r="CY56" s="162">
        <v>2030</v>
      </c>
      <c r="CZ56" s="162">
        <v>2030</v>
      </c>
      <c r="DA56" s="162">
        <v>2030</v>
      </c>
      <c r="DB56" s="162">
        <v>2030</v>
      </c>
      <c r="DC56" s="162">
        <v>2030</v>
      </c>
      <c r="DD56" s="162">
        <v>2030</v>
      </c>
      <c r="DE56" s="162">
        <v>2030</v>
      </c>
      <c r="DF56" s="162">
        <v>2030</v>
      </c>
    </row>
    <row r="57" spans="1:110">
      <c r="A57" s="91" t="s">
        <v>535</v>
      </c>
      <c r="B57" s="91">
        <f>SUMIFS('Cross border connections'!$R$4:$R$54,'Cross border connections'!$P$4:$P$54,Imports_new!A57)</f>
        <v>0</v>
      </c>
      <c r="D57">
        <f>SUMIFS('REEDS summary'!$M:$M,'REEDS summary'!$A:$A,$A57,'REEDS summary'!$B:$B,D$55)</f>
        <v>2.2467728333473608E-4</v>
      </c>
      <c r="E57">
        <f>SUMIFS('REEDS summary'!$M:$M,'REEDS summary'!$A:$A,$A57,'REEDS summary'!$B:$B,E$55)</f>
        <v>0.25834909454214616</v>
      </c>
      <c r="F57">
        <f>SUMIFS('REEDS summary'!$M:$M,'REEDS summary'!$A:$A,$A57,'REEDS summary'!$B:$B,F$55)</f>
        <v>0</v>
      </c>
      <c r="G57">
        <f>SUMIFS('REEDS summary'!$M:$M,'REEDS summary'!$A:$A,$A57,'REEDS summary'!$B:$B,G$55)</f>
        <v>7.412327758014095E-2</v>
      </c>
      <c r="H57">
        <f>SUMIFS('REEDS summary'!$M:$M,'REEDS summary'!$A:$A,$A57,'REEDS summary'!$B:$B,H$55)</f>
        <v>0.30852450055171776</v>
      </c>
      <c r="I57">
        <f>SUMIFS('REEDS summary'!$M:$M,'REEDS summary'!$A:$A,$A57,'REEDS summary'!$B:$B,I$55)</f>
        <v>0.34004607033855572</v>
      </c>
      <c r="J57">
        <f>SUMIFS('REEDS summary'!$M:$M,'REEDS summary'!$A:$A,$A57,'REEDS summary'!$B:$B,J$55)</f>
        <v>0</v>
      </c>
      <c r="K57">
        <f>SUMIFS('REEDS summary'!$M:$M,'REEDS summary'!$A:$A,$A57,'REEDS summary'!$B:$B,K$55)</f>
        <v>9.4997053683770621E-3</v>
      </c>
      <c r="L57">
        <f>SUMIFS('REEDS summary'!$M:$M,'REEDS summary'!$A:$A,$A57,'REEDS summary'!$B:$B,L$55)</f>
        <v>0</v>
      </c>
      <c r="M57">
        <f>SUMIFS('REEDS summary'!$M:$M,'REEDS summary'!$A:$A,$A57,'REEDS summary'!$B:$B,M$55)</f>
        <v>0</v>
      </c>
      <c r="N57">
        <f>SUMIFS('REEDS summary'!$M:$M,'REEDS summary'!$A:$A,$A57,'REEDS summary'!$B:$B,N$55)</f>
        <v>9.2326743357276538E-3</v>
      </c>
      <c r="P57">
        <f>SUMIFS('REEDS summary'!$N:$N,'REEDS summary'!$A:$A,$A57,'REEDS summary'!$B:$B,P$55)</f>
        <v>1.9784429155860254E-4</v>
      </c>
      <c r="Q57">
        <f>SUMIFS('REEDS summary'!$N:$N,'REEDS summary'!$A:$A,$A57,'REEDS summary'!$B:$B,Q$55)</f>
        <v>0.21850995678721505</v>
      </c>
      <c r="R57">
        <f>SUMIFS('REEDS summary'!$N:$N,'REEDS summary'!$A:$A,$A57,'REEDS summary'!$B:$B,R$55)</f>
        <v>0</v>
      </c>
      <c r="S57">
        <f>SUMIFS('REEDS summary'!$N:$N,'REEDS summary'!$A:$A,$A57,'REEDS summary'!$B:$B,S$55)</f>
        <v>6.5262243701430411E-2</v>
      </c>
      <c r="T57">
        <f>SUMIFS('REEDS summary'!$N:$N,'REEDS summary'!$A:$A,$A57,'REEDS summary'!$B:$B,T$55)</f>
        <v>0.39654994396025972</v>
      </c>
      <c r="U57">
        <f>SUMIFS('REEDS summary'!$N:$N,'REEDS summary'!$A:$A,$A57,'REEDS summary'!$B:$B,U$55)</f>
        <v>0.29943469533226769</v>
      </c>
      <c r="V57">
        <f>SUMIFS('REEDS summary'!$N:$N,'REEDS summary'!$A:$A,$A57,'REEDS summary'!$B:$B,V$55)</f>
        <v>0</v>
      </c>
      <c r="W57">
        <f>SUMIFS('REEDS summary'!$N:$N,'REEDS summary'!$A:$A,$A57,'REEDS summary'!$B:$B,W$55)</f>
        <v>9.4361469975216897E-3</v>
      </c>
      <c r="X57">
        <f>SUMIFS('REEDS summary'!$N:$N,'REEDS summary'!$A:$A,$A57,'REEDS summary'!$B:$B,X$55)</f>
        <v>0</v>
      </c>
      <c r="Y57">
        <f>SUMIFS('REEDS summary'!$N:$N,'REEDS summary'!$A:$A,$A57,'REEDS summary'!$B:$B,Y$55)</f>
        <v>0</v>
      </c>
      <c r="Z57">
        <f>SUMIFS('REEDS summary'!$N:$N,'REEDS summary'!$A:$A,$A57,'REEDS summary'!$B:$B,Z$55)</f>
        <v>1.0609168929746862E-2</v>
      </c>
      <c r="AB57">
        <f>SUMIFS('REEDS summary'!$O:$O,'REEDS summary'!$A:$A,$A57,'REEDS summary'!$B:$B,AB$55)</f>
        <v>1.9061397971416238E-4</v>
      </c>
      <c r="AC57">
        <f>SUMIFS('REEDS summary'!$O:$O,'REEDS summary'!$A:$A,$A57,'REEDS summary'!$B:$B,AC$55)</f>
        <v>0.21052204979618658</v>
      </c>
      <c r="AD57">
        <f>SUMIFS('REEDS summary'!$O:$O,'REEDS summary'!$A:$A,$A57,'REEDS summary'!$B:$B,AD$55)</f>
        <v>0</v>
      </c>
      <c r="AE57">
        <f>SUMIFS('REEDS summary'!$O:$O,'REEDS summary'!$A:$A,$A57,'REEDS summary'!$B:$B,AE$55)</f>
        <v>6.2944170587737394E-2</v>
      </c>
      <c r="AF57">
        <f>SUMIFS('REEDS summary'!$O:$O,'REEDS summary'!$A:$A,$A57,'REEDS summary'!$B:$B,AF$55)</f>
        <v>0.4239167880260698</v>
      </c>
      <c r="AG57">
        <f>SUMIFS('REEDS summary'!$O:$O,'REEDS summary'!$A:$A,$A57,'REEDS summary'!$B:$B,AG$55)</f>
        <v>0.28849171483360647</v>
      </c>
      <c r="AH57">
        <f>SUMIFS('REEDS summary'!$O:$O,'REEDS summary'!$A:$A,$A57,'REEDS summary'!$B:$B,AH$55)</f>
        <v>0</v>
      </c>
      <c r="AI57">
        <f>SUMIFS('REEDS summary'!$O:$O,'REEDS summary'!$A:$A,$A57,'REEDS summary'!$B:$B,AI$55)</f>
        <v>2.8632014758077583E-3</v>
      </c>
      <c r="AJ57">
        <f>SUMIFS('REEDS summary'!$O:$O,'REEDS summary'!$A:$A,$A57,'REEDS summary'!$B:$B,AJ$55)</f>
        <v>0</v>
      </c>
      <c r="AK57">
        <f>SUMIFS('REEDS summary'!$O:$O,'REEDS summary'!$A:$A,$A57,'REEDS summary'!$B:$B,AK$55)</f>
        <v>0</v>
      </c>
      <c r="AL57">
        <f>SUMIFS('REEDS summary'!$O:$O,'REEDS summary'!$A:$A,$A57,'REEDS summary'!$B:$B,AL$55)</f>
        <v>1.1071461300877846E-2</v>
      </c>
      <c r="AN57">
        <f>SUMIFS('REEDS summary'!$P:$P,'REEDS summary'!$A:$A,$A57,'REEDS summary'!$B:$B,AN$55)</f>
        <v>1.9542793246023942E-4</v>
      </c>
      <c r="AO57">
        <f>SUMIFS('REEDS summary'!$P:$P,'REEDS summary'!$A:$A,$A57,'REEDS summary'!$B:$B,AO$55)</f>
        <v>0.21328123578326569</v>
      </c>
      <c r="AP57">
        <f>SUMIFS('REEDS summary'!$P:$P,'REEDS summary'!$A:$A,$A57,'REEDS summary'!$B:$B,AP$55)</f>
        <v>0</v>
      </c>
      <c r="AQ57">
        <f>SUMIFS('REEDS summary'!$P:$P,'REEDS summary'!$A:$A,$A57,'REEDS summary'!$B:$B,AQ$55)</f>
        <v>6.6601274657844489E-2</v>
      </c>
      <c r="AR57">
        <f>SUMIFS('REEDS summary'!$P:$P,'REEDS summary'!$A:$A,$A57,'REEDS summary'!$B:$B,AR$55)</f>
        <v>0.40957810667146849</v>
      </c>
      <c r="AS57">
        <f>SUMIFS('REEDS summary'!$P:$P,'REEDS summary'!$A:$A,$A57,'REEDS summary'!$B:$B,AS$55)</f>
        <v>0.29577756807966055</v>
      </c>
      <c r="AT57">
        <f>SUMIFS('REEDS summary'!$P:$P,'REEDS summary'!$A:$A,$A57,'REEDS summary'!$B:$B,AT$55)</f>
        <v>0</v>
      </c>
      <c r="AU57">
        <f>SUMIFS('REEDS summary'!$P:$P,'REEDS summary'!$A:$A,$A57,'REEDS summary'!$B:$B,AU$55)</f>
        <v>3.1424665375591062E-3</v>
      </c>
      <c r="AV57">
        <f>SUMIFS('REEDS summary'!$P:$P,'REEDS summary'!$A:$A,$A57,'REEDS summary'!$B:$B,AV$55)</f>
        <v>0</v>
      </c>
      <c r="AW57">
        <f>SUMIFS('REEDS summary'!$P:$P,'REEDS summary'!$A:$A,$A57,'REEDS summary'!$B:$B,AW$55)</f>
        <v>0</v>
      </c>
      <c r="AX57">
        <f>SUMIFS('REEDS summary'!$P:$P,'REEDS summary'!$A:$A,$A57,'REEDS summary'!$B:$B,AX$55)</f>
        <v>1.1423920337741457E-2</v>
      </c>
      <c r="AZ57">
        <f>SUMIFS('REEDS summary'!$Q:$Q,'REEDS summary'!$A:$A,$A57,'REEDS summary'!$B:$B,AZ$55)</f>
        <v>2.026774116724054E-4</v>
      </c>
      <c r="BA57">
        <f>SUMIFS('REEDS summary'!$Q:$Q,'REEDS summary'!$A:$A,$A57,'REEDS summary'!$B:$B,BA$55)</f>
        <v>0.21752041939609945</v>
      </c>
      <c r="BB57">
        <f>SUMIFS('REEDS summary'!$Q:$Q,'REEDS summary'!$A:$A,$A57,'REEDS summary'!$B:$B,BB$55)</f>
        <v>0</v>
      </c>
      <c r="BC57">
        <f>SUMIFS('REEDS summary'!$Q:$Q,'REEDS summary'!$A:$A,$A57,'REEDS summary'!$B:$B,BC$55)</f>
        <v>6.9141695371778111E-2</v>
      </c>
      <c r="BD57">
        <f>SUMIFS('REEDS summary'!$Q:$Q,'REEDS summary'!$A:$A,$A57,'REEDS summary'!$B:$B,BD$55)</f>
        <v>0.38235981523812773</v>
      </c>
      <c r="BE57">
        <f>SUMIFS('REEDS summary'!$Q:$Q,'REEDS summary'!$A:$A,$A57,'REEDS summary'!$B:$B,BE$55)</f>
        <v>0.30674955813361438</v>
      </c>
      <c r="BF57">
        <f>SUMIFS('REEDS summary'!$Q:$Q,'REEDS summary'!$A:$A,$A57,'REEDS summary'!$B:$B,BF$55)</f>
        <v>0</v>
      </c>
      <c r="BG57">
        <f>SUMIFS('REEDS summary'!$Q:$Q,'REEDS summary'!$A:$A,$A57,'REEDS summary'!$B:$B,BG$55)</f>
        <v>4.722366466281879E-3</v>
      </c>
      <c r="BH57">
        <f>SUMIFS('REEDS summary'!$Q:$Q,'REEDS summary'!$A:$A,$A57,'REEDS summary'!$B:$B,BH$55)</f>
        <v>0</v>
      </c>
      <c r="BI57">
        <f>SUMIFS('REEDS summary'!$Q:$Q,'REEDS summary'!$A:$A,$A57,'REEDS summary'!$B:$B,BI$55)</f>
        <v>0</v>
      </c>
      <c r="BJ57">
        <f>SUMIFS('REEDS summary'!$Q:$Q,'REEDS summary'!$A:$A,$A57,'REEDS summary'!$B:$B,BJ$55)</f>
        <v>1.9303467982426051E-2</v>
      </c>
      <c r="BL57">
        <f>SUMIFS('REEDS summary'!$R:$R,'REEDS summary'!$A:$A,$A57,'REEDS summary'!$B:$B,BL$55)</f>
        <v>2.0646039891265454E-4</v>
      </c>
      <c r="BM57">
        <f>SUMIFS('REEDS summary'!$R:$R,'REEDS summary'!$A:$A,$A57,'REEDS summary'!$B:$B,BM$55)</f>
        <v>0.20850252142438119</v>
      </c>
      <c r="BN57">
        <f>SUMIFS('REEDS summary'!$R:$R,'REEDS summary'!$A:$A,$A57,'REEDS summary'!$B:$B,BN$55)</f>
        <v>0</v>
      </c>
      <c r="BO57">
        <f>SUMIFS('REEDS summary'!$R:$R,'REEDS summary'!$A:$A,$A57,'REEDS summary'!$B:$B,BO$55)</f>
        <v>7.1184302821836715E-2</v>
      </c>
      <c r="BP57">
        <f>SUMIFS('REEDS summary'!$R:$R,'REEDS summary'!$A:$A,$A57,'REEDS summary'!$B:$B,BP$55)</f>
        <v>0.35994322089859609</v>
      </c>
      <c r="BQ57">
        <f>SUMIFS('REEDS summary'!$R:$R,'REEDS summary'!$A:$A,$A57,'REEDS summary'!$B:$B,BQ$55)</f>
        <v>0.31247505884331933</v>
      </c>
      <c r="BR57">
        <f>SUMIFS('REEDS summary'!$R:$R,'REEDS summary'!$A:$A,$A57,'REEDS summary'!$B:$B,BR$55)</f>
        <v>0</v>
      </c>
      <c r="BS57">
        <f>SUMIFS('REEDS summary'!$R:$R,'REEDS summary'!$A:$A,$A57,'REEDS summary'!$B:$B,BS$55)</f>
        <v>4.8847133625318333E-3</v>
      </c>
      <c r="BT57">
        <f>SUMIFS('REEDS summary'!$R:$R,'REEDS summary'!$A:$A,$A57,'REEDS summary'!$B:$B,BT$55)</f>
        <v>0</v>
      </c>
      <c r="BU57">
        <f>SUMIFS('REEDS summary'!$R:$R,'REEDS summary'!$A:$A,$A57,'REEDS summary'!$B:$B,BU$55)</f>
        <v>0</v>
      </c>
      <c r="BV57">
        <f>SUMIFS('REEDS summary'!$R:$R,'REEDS summary'!$A:$A,$A57,'REEDS summary'!$B:$B,BV$55)</f>
        <v>4.2803722250422137E-2</v>
      </c>
      <c r="BX57">
        <f>SUMIFS('REEDS summary'!$S:$S,'REEDS summary'!$A:$A,$A57,'REEDS summary'!$B:$B,BX$55)</f>
        <v>2.1788881625928346E-4</v>
      </c>
      <c r="BY57">
        <f>SUMIFS('REEDS summary'!$S:$S,'REEDS summary'!$A:$A,$A57,'REEDS summary'!$B:$B,BY$55)</f>
        <v>0.19056329203445821</v>
      </c>
      <c r="BZ57">
        <f>SUMIFS('REEDS summary'!$S:$S,'REEDS summary'!$A:$A,$A57,'REEDS summary'!$B:$B,BZ$55)</f>
        <v>0</v>
      </c>
      <c r="CA57">
        <f>SUMIFS('REEDS summary'!$S:$S,'REEDS summary'!$A:$A,$A57,'REEDS summary'!$B:$B,CA$55)</f>
        <v>7.5518034086581226E-2</v>
      </c>
      <c r="CB57">
        <f>SUMIFS('REEDS summary'!$S:$S,'REEDS summary'!$A:$A,$A57,'REEDS summary'!$B:$B,CB$55)</f>
        <v>0.32153726319128262</v>
      </c>
      <c r="CC57">
        <f>SUMIFS('REEDS summary'!$S:$S,'REEDS summary'!$A:$A,$A57,'REEDS summary'!$B:$B,CC$55)</f>
        <v>0.32977181600198724</v>
      </c>
      <c r="CD57">
        <f>SUMIFS('REEDS summary'!$S:$S,'REEDS summary'!$A:$A,$A57,'REEDS summary'!$B:$B,CD$55)</f>
        <v>0</v>
      </c>
      <c r="CE57">
        <f>SUMIFS('REEDS summary'!$S:$S,'REEDS summary'!$A:$A,$A57,'REEDS summary'!$B:$B,CE$55)</f>
        <v>8.3110416740972189E-3</v>
      </c>
      <c r="CF57">
        <f>SUMIFS('REEDS summary'!$S:$S,'REEDS summary'!$A:$A,$A57,'REEDS summary'!$B:$B,CF$55)</f>
        <v>0</v>
      </c>
      <c r="CG57">
        <f>SUMIFS('REEDS summary'!$S:$S,'REEDS summary'!$A:$A,$A57,'REEDS summary'!$B:$B,CG$55)</f>
        <v>0</v>
      </c>
      <c r="CH57">
        <f>SUMIFS('REEDS summary'!$S:$S,'REEDS summary'!$A:$A,$A57,'REEDS summary'!$B:$B,CH$55)</f>
        <v>7.4080664195334156E-2</v>
      </c>
      <c r="CJ57">
        <f>SUMIFS('REEDS summary'!$T:$T,'REEDS summary'!$A:$A,$A57,'REEDS summary'!$B:$B,CJ$55)</f>
        <v>2.1054052398329274E-4</v>
      </c>
      <c r="CK57">
        <f>SUMIFS('REEDS summary'!$T:$T,'REEDS summary'!$A:$A,$A57,'REEDS summary'!$B:$B,CK$55)</f>
        <v>0.19532905522718796</v>
      </c>
      <c r="CL57">
        <f>SUMIFS('REEDS summary'!$T:$T,'REEDS summary'!$A:$A,$A57,'REEDS summary'!$B:$B,CL$55)</f>
        <v>0</v>
      </c>
      <c r="CM57">
        <f>SUMIFS('REEDS summary'!$T:$T,'REEDS summary'!$A:$A,$A57,'REEDS summary'!$B:$B,CM$55)</f>
        <v>7.3016820817187689E-2</v>
      </c>
      <c r="CN57">
        <f>SUMIFS('REEDS summary'!$T:$T,'REEDS summary'!$A:$A,$A57,'REEDS summary'!$B:$B,CN$55)</f>
        <v>0.28093243448598382</v>
      </c>
      <c r="CO57">
        <f>SUMIFS('REEDS summary'!$T:$T,'REEDS summary'!$A:$A,$A57,'REEDS summary'!$B:$B,CO$55)</f>
        <v>0.31865027369444993</v>
      </c>
      <c r="CP57">
        <f>SUMIFS('REEDS summary'!$T:$T,'REEDS summary'!$A:$A,$A57,'REEDS summary'!$B:$B,CP$55)</f>
        <v>0</v>
      </c>
      <c r="CQ57">
        <f>SUMIFS('REEDS summary'!$T:$T,'REEDS summary'!$A:$A,$A57,'REEDS summary'!$B:$B,CQ$55)</f>
        <v>6.5062497467555016E-3</v>
      </c>
      <c r="CR57">
        <f>SUMIFS('REEDS summary'!$T:$T,'REEDS summary'!$A:$A,$A57,'REEDS summary'!$B:$B,CR$55)</f>
        <v>0</v>
      </c>
      <c r="CS57">
        <f>SUMIFS('REEDS summary'!$T:$T,'REEDS summary'!$A:$A,$A57,'REEDS summary'!$B:$B,CS$55)</f>
        <v>0</v>
      </c>
      <c r="CT57">
        <f>SUMIFS('REEDS summary'!$T:$T,'REEDS summary'!$A:$A,$A57,'REEDS summary'!$B:$B,CT$55)</f>
        <v>0.12535462550445176</v>
      </c>
      <c r="CV57">
        <f>SUMIFS('REEDS summary'!$U:$U,'REEDS summary'!$A:$A,$A57,'REEDS summary'!$B:$B,CV$55)</f>
        <v>2.2396614554697511E-4</v>
      </c>
      <c r="CW57">
        <f>SUMIFS('REEDS summary'!$U:$U,'REEDS summary'!$A:$A,$A57,'REEDS summary'!$B:$B,CW$55)</f>
        <v>0.2140324951083403</v>
      </c>
      <c r="CX57">
        <f>SUMIFS('REEDS summary'!$U:$U,'REEDS summary'!$A:$A,$A57,'REEDS summary'!$B:$B,CX$55)</f>
        <v>0</v>
      </c>
      <c r="CY57">
        <f>SUMIFS('REEDS summary'!$U:$U,'REEDS summary'!$A:$A,$A57,'REEDS summary'!$B:$B,CY$55)</f>
        <v>7.7769055673910292E-2</v>
      </c>
      <c r="CZ57">
        <f>SUMIFS('REEDS summary'!$U:$U,'REEDS summary'!$A:$A,$A57,'REEDS summary'!$B:$B,CZ$55)</f>
        <v>0.20036251983392867</v>
      </c>
      <c r="DA57">
        <f>SUMIFS('REEDS summary'!$U:$U,'REEDS summary'!$A:$A,$A57,'REEDS summary'!$B:$B,DA$55)</f>
        <v>0.33896977278586948</v>
      </c>
      <c r="DB57">
        <f>SUMIFS('REEDS summary'!$U:$U,'REEDS summary'!$A:$A,$A57,'REEDS summary'!$B:$B,DB$55)</f>
        <v>0</v>
      </c>
      <c r="DC57">
        <f>SUMIFS('REEDS summary'!$U:$U,'REEDS summary'!$A:$A,$A57,'REEDS summary'!$B:$B,DC$55)</f>
        <v>8.2707275052370313E-3</v>
      </c>
      <c r="DD57">
        <f>SUMIFS('REEDS summary'!$U:$U,'REEDS summary'!$A:$A,$A57,'REEDS summary'!$B:$B,DD$55)</f>
        <v>0</v>
      </c>
      <c r="DE57">
        <f>SUMIFS('REEDS summary'!$U:$U,'REEDS summary'!$A:$A,$A57,'REEDS summary'!$B:$B,DE$55)</f>
        <v>0</v>
      </c>
      <c r="DF57">
        <f>SUMIFS('REEDS summary'!$U:$U,'REEDS summary'!$A:$A,$A57,'REEDS summary'!$B:$B,DF$55)</f>
        <v>0.16037146294716728</v>
      </c>
    </row>
    <row r="58" spans="1:110">
      <c r="A58" s="91" t="s">
        <v>536</v>
      </c>
      <c r="B58" s="91">
        <f>SUMIFS('Cross border connections'!$R$4:$R$54,'Cross border connections'!$P$4:$P$54,Imports_new!A58)</f>
        <v>0</v>
      </c>
      <c r="D58">
        <f>SUMIFS('REEDS summary'!$M:$M,'REEDS summary'!$A:$A,$A58,'REEDS summary'!$B:$B,D$55)</f>
        <v>0</v>
      </c>
      <c r="E58">
        <f>SUMIFS('REEDS summary'!$M:$M,'REEDS summary'!$A:$A,$A58,'REEDS summary'!$B:$B,E$55)</f>
        <v>0</v>
      </c>
      <c r="F58">
        <f>SUMIFS('REEDS summary'!$M:$M,'REEDS summary'!$A:$A,$A58,'REEDS summary'!$B:$B,F$55)</f>
        <v>0</v>
      </c>
      <c r="G58">
        <f>SUMIFS('REEDS summary'!$M:$M,'REEDS summary'!$A:$A,$A58,'REEDS summary'!$B:$B,G$55)</f>
        <v>0</v>
      </c>
      <c r="H58">
        <f>SUMIFS('REEDS summary'!$M:$M,'REEDS summary'!$A:$A,$A58,'REEDS summary'!$B:$B,H$55)</f>
        <v>0</v>
      </c>
      <c r="I58">
        <f>SUMIFS('REEDS summary'!$M:$M,'REEDS summary'!$A:$A,$A58,'REEDS summary'!$B:$B,I$55)</f>
        <v>0</v>
      </c>
      <c r="J58">
        <f>SUMIFS('REEDS summary'!$M:$M,'REEDS summary'!$A:$A,$A58,'REEDS summary'!$B:$B,J$55)</f>
        <v>0</v>
      </c>
      <c r="K58">
        <f>SUMIFS('REEDS summary'!$M:$M,'REEDS summary'!$A:$A,$A58,'REEDS summary'!$B:$B,K$55)</f>
        <v>0</v>
      </c>
      <c r="L58">
        <f>SUMIFS('REEDS summary'!$M:$M,'REEDS summary'!$A:$A,$A58,'REEDS summary'!$B:$B,L$55)</f>
        <v>0</v>
      </c>
      <c r="M58">
        <f>SUMIFS('REEDS summary'!$M:$M,'REEDS summary'!$A:$A,$A58,'REEDS summary'!$B:$B,M$55)</f>
        <v>0</v>
      </c>
      <c r="N58">
        <f>SUMIFS('REEDS summary'!$M:$M,'REEDS summary'!$A:$A,$A58,'REEDS summary'!$B:$B,N$55)</f>
        <v>0</v>
      </c>
      <c r="P58">
        <f>SUMIFS('REEDS summary'!$N:$N,'REEDS summary'!$A:$A,$A58,'REEDS summary'!$B:$B,P$55)</f>
        <v>0</v>
      </c>
      <c r="Q58">
        <f>SUMIFS('REEDS summary'!$N:$N,'REEDS summary'!$A:$A,$A58,'REEDS summary'!$B:$B,Q$55)</f>
        <v>0</v>
      </c>
      <c r="R58">
        <f>SUMIFS('REEDS summary'!$N:$N,'REEDS summary'!$A:$A,$A58,'REEDS summary'!$B:$B,R$55)</f>
        <v>0</v>
      </c>
      <c r="S58">
        <f>SUMIFS('REEDS summary'!$N:$N,'REEDS summary'!$A:$A,$A58,'REEDS summary'!$B:$B,S$55)</f>
        <v>0</v>
      </c>
      <c r="T58">
        <f>SUMIFS('REEDS summary'!$N:$N,'REEDS summary'!$A:$A,$A58,'REEDS summary'!$B:$B,T$55)</f>
        <v>0</v>
      </c>
      <c r="U58">
        <f>SUMIFS('REEDS summary'!$N:$N,'REEDS summary'!$A:$A,$A58,'REEDS summary'!$B:$B,U$55)</f>
        <v>0</v>
      </c>
      <c r="V58">
        <f>SUMIFS('REEDS summary'!$N:$N,'REEDS summary'!$A:$A,$A58,'REEDS summary'!$B:$B,V$55)</f>
        <v>0</v>
      </c>
      <c r="W58">
        <f>SUMIFS('REEDS summary'!$N:$N,'REEDS summary'!$A:$A,$A58,'REEDS summary'!$B:$B,W$55)</f>
        <v>0</v>
      </c>
      <c r="X58">
        <f>SUMIFS('REEDS summary'!$N:$N,'REEDS summary'!$A:$A,$A58,'REEDS summary'!$B:$B,X$55)</f>
        <v>0</v>
      </c>
      <c r="Y58">
        <f>SUMIFS('REEDS summary'!$N:$N,'REEDS summary'!$A:$A,$A58,'REEDS summary'!$B:$B,Y$55)</f>
        <v>0</v>
      </c>
      <c r="Z58">
        <f>SUMIFS('REEDS summary'!$N:$N,'REEDS summary'!$A:$A,$A58,'REEDS summary'!$B:$B,Z$55)</f>
        <v>0</v>
      </c>
      <c r="AB58">
        <f>SUMIFS('REEDS summary'!$O:$O,'REEDS summary'!$A:$A,$A58,'REEDS summary'!$B:$B,AB$55)</f>
        <v>0</v>
      </c>
      <c r="AC58">
        <f>SUMIFS('REEDS summary'!$O:$O,'REEDS summary'!$A:$A,$A58,'REEDS summary'!$B:$B,AC$55)</f>
        <v>0</v>
      </c>
      <c r="AD58">
        <f>SUMIFS('REEDS summary'!$O:$O,'REEDS summary'!$A:$A,$A58,'REEDS summary'!$B:$B,AD$55)</f>
        <v>0</v>
      </c>
      <c r="AE58">
        <f>SUMIFS('REEDS summary'!$O:$O,'REEDS summary'!$A:$A,$A58,'REEDS summary'!$B:$B,AE$55)</f>
        <v>0</v>
      </c>
      <c r="AF58">
        <f>SUMIFS('REEDS summary'!$O:$O,'REEDS summary'!$A:$A,$A58,'REEDS summary'!$B:$B,AF$55)</f>
        <v>0</v>
      </c>
      <c r="AG58">
        <f>SUMIFS('REEDS summary'!$O:$O,'REEDS summary'!$A:$A,$A58,'REEDS summary'!$B:$B,AG$55)</f>
        <v>0</v>
      </c>
      <c r="AH58">
        <f>SUMIFS('REEDS summary'!$O:$O,'REEDS summary'!$A:$A,$A58,'REEDS summary'!$B:$B,AH$55)</f>
        <v>0</v>
      </c>
      <c r="AI58">
        <f>SUMIFS('REEDS summary'!$O:$O,'REEDS summary'!$A:$A,$A58,'REEDS summary'!$B:$B,AI$55)</f>
        <v>0</v>
      </c>
      <c r="AJ58">
        <f>SUMIFS('REEDS summary'!$O:$O,'REEDS summary'!$A:$A,$A58,'REEDS summary'!$B:$B,AJ$55)</f>
        <v>0</v>
      </c>
      <c r="AK58">
        <f>SUMIFS('REEDS summary'!$O:$O,'REEDS summary'!$A:$A,$A58,'REEDS summary'!$B:$B,AK$55)</f>
        <v>0</v>
      </c>
      <c r="AL58">
        <f>SUMIFS('REEDS summary'!$O:$O,'REEDS summary'!$A:$A,$A58,'REEDS summary'!$B:$B,AL$55)</f>
        <v>0</v>
      </c>
      <c r="AN58">
        <f>SUMIFS('REEDS summary'!$P:$P,'REEDS summary'!$A:$A,$A58,'REEDS summary'!$B:$B,AN$55)</f>
        <v>0</v>
      </c>
      <c r="AO58">
        <f>SUMIFS('REEDS summary'!$P:$P,'REEDS summary'!$A:$A,$A58,'REEDS summary'!$B:$B,AO$55)</f>
        <v>0</v>
      </c>
      <c r="AP58">
        <f>SUMIFS('REEDS summary'!$P:$P,'REEDS summary'!$A:$A,$A58,'REEDS summary'!$B:$B,AP$55)</f>
        <v>0</v>
      </c>
      <c r="AQ58">
        <f>SUMIFS('REEDS summary'!$P:$P,'REEDS summary'!$A:$A,$A58,'REEDS summary'!$B:$B,AQ$55)</f>
        <v>0</v>
      </c>
      <c r="AR58">
        <f>SUMIFS('REEDS summary'!$P:$P,'REEDS summary'!$A:$A,$A58,'REEDS summary'!$B:$B,AR$55)</f>
        <v>0</v>
      </c>
      <c r="AS58">
        <f>SUMIFS('REEDS summary'!$P:$P,'REEDS summary'!$A:$A,$A58,'REEDS summary'!$B:$B,AS$55)</f>
        <v>0</v>
      </c>
      <c r="AT58">
        <f>SUMIFS('REEDS summary'!$P:$P,'REEDS summary'!$A:$A,$A58,'REEDS summary'!$B:$B,AT$55)</f>
        <v>0</v>
      </c>
      <c r="AU58">
        <f>SUMIFS('REEDS summary'!$P:$P,'REEDS summary'!$A:$A,$A58,'REEDS summary'!$B:$B,AU$55)</f>
        <v>0</v>
      </c>
      <c r="AV58">
        <f>SUMIFS('REEDS summary'!$P:$P,'REEDS summary'!$A:$A,$A58,'REEDS summary'!$B:$B,AV$55)</f>
        <v>0</v>
      </c>
      <c r="AW58">
        <f>SUMIFS('REEDS summary'!$P:$P,'REEDS summary'!$A:$A,$A58,'REEDS summary'!$B:$B,AW$55)</f>
        <v>0</v>
      </c>
      <c r="AX58">
        <f>SUMIFS('REEDS summary'!$P:$P,'REEDS summary'!$A:$A,$A58,'REEDS summary'!$B:$B,AX$55)</f>
        <v>0</v>
      </c>
      <c r="AZ58">
        <f>SUMIFS('REEDS summary'!$Q:$Q,'REEDS summary'!$A:$A,$A58,'REEDS summary'!$B:$B,AZ$55)</f>
        <v>0</v>
      </c>
      <c r="BA58">
        <f>SUMIFS('REEDS summary'!$Q:$Q,'REEDS summary'!$A:$A,$A58,'REEDS summary'!$B:$B,BA$55)</f>
        <v>0</v>
      </c>
      <c r="BB58">
        <f>SUMIFS('REEDS summary'!$Q:$Q,'REEDS summary'!$A:$A,$A58,'REEDS summary'!$B:$B,BB$55)</f>
        <v>0</v>
      </c>
      <c r="BC58">
        <f>SUMIFS('REEDS summary'!$Q:$Q,'REEDS summary'!$A:$A,$A58,'REEDS summary'!$B:$B,BC$55)</f>
        <v>0</v>
      </c>
      <c r="BD58">
        <f>SUMIFS('REEDS summary'!$Q:$Q,'REEDS summary'!$A:$A,$A58,'REEDS summary'!$B:$B,BD$55)</f>
        <v>0</v>
      </c>
      <c r="BE58">
        <f>SUMIFS('REEDS summary'!$Q:$Q,'REEDS summary'!$A:$A,$A58,'REEDS summary'!$B:$B,BE$55)</f>
        <v>0</v>
      </c>
      <c r="BF58">
        <f>SUMIFS('REEDS summary'!$Q:$Q,'REEDS summary'!$A:$A,$A58,'REEDS summary'!$B:$B,BF$55)</f>
        <v>0</v>
      </c>
      <c r="BG58">
        <f>SUMIFS('REEDS summary'!$Q:$Q,'REEDS summary'!$A:$A,$A58,'REEDS summary'!$B:$B,BG$55)</f>
        <v>0</v>
      </c>
      <c r="BH58">
        <f>SUMIFS('REEDS summary'!$Q:$Q,'REEDS summary'!$A:$A,$A58,'REEDS summary'!$B:$B,BH$55)</f>
        <v>0</v>
      </c>
      <c r="BI58">
        <f>SUMIFS('REEDS summary'!$Q:$Q,'REEDS summary'!$A:$A,$A58,'REEDS summary'!$B:$B,BI$55)</f>
        <v>0</v>
      </c>
      <c r="BJ58">
        <f>SUMIFS('REEDS summary'!$Q:$Q,'REEDS summary'!$A:$A,$A58,'REEDS summary'!$B:$B,BJ$55)</f>
        <v>0</v>
      </c>
      <c r="BL58">
        <f>SUMIFS('REEDS summary'!$R:$R,'REEDS summary'!$A:$A,$A58,'REEDS summary'!$B:$B,BL$55)</f>
        <v>0</v>
      </c>
      <c r="BM58">
        <f>SUMIFS('REEDS summary'!$R:$R,'REEDS summary'!$A:$A,$A58,'REEDS summary'!$B:$B,BM$55)</f>
        <v>0</v>
      </c>
      <c r="BN58">
        <f>SUMIFS('REEDS summary'!$R:$R,'REEDS summary'!$A:$A,$A58,'REEDS summary'!$B:$B,BN$55)</f>
        <v>0</v>
      </c>
      <c r="BO58">
        <f>SUMIFS('REEDS summary'!$R:$R,'REEDS summary'!$A:$A,$A58,'REEDS summary'!$B:$B,BO$55)</f>
        <v>0</v>
      </c>
      <c r="BP58">
        <f>SUMIFS('REEDS summary'!$R:$R,'REEDS summary'!$A:$A,$A58,'REEDS summary'!$B:$B,BP$55)</f>
        <v>0</v>
      </c>
      <c r="BQ58">
        <f>SUMIFS('REEDS summary'!$R:$R,'REEDS summary'!$A:$A,$A58,'REEDS summary'!$B:$B,BQ$55)</f>
        <v>0</v>
      </c>
      <c r="BR58">
        <f>SUMIFS('REEDS summary'!$R:$R,'REEDS summary'!$A:$A,$A58,'REEDS summary'!$B:$B,BR$55)</f>
        <v>0</v>
      </c>
      <c r="BS58">
        <f>SUMIFS('REEDS summary'!$R:$R,'REEDS summary'!$A:$A,$A58,'REEDS summary'!$B:$B,BS$55)</f>
        <v>0</v>
      </c>
      <c r="BT58">
        <f>SUMIFS('REEDS summary'!$R:$R,'REEDS summary'!$A:$A,$A58,'REEDS summary'!$B:$B,BT$55)</f>
        <v>0</v>
      </c>
      <c r="BU58">
        <f>SUMIFS('REEDS summary'!$R:$R,'REEDS summary'!$A:$A,$A58,'REEDS summary'!$B:$B,BU$55)</f>
        <v>0</v>
      </c>
      <c r="BV58">
        <f>SUMIFS('REEDS summary'!$R:$R,'REEDS summary'!$A:$A,$A58,'REEDS summary'!$B:$B,BV$55)</f>
        <v>0</v>
      </c>
      <c r="BX58">
        <f>SUMIFS('REEDS summary'!$S:$S,'REEDS summary'!$A:$A,$A58,'REEDS summary'!$B:$B,BX$55)</f>
        <v>0</v>
      </c>
      <c r="BY58">
        <f>SUMIFS('REEDS summary'!$S:$S,'REEDS summary'!$A:$A,$A58,'REEDS summary'!$B:$B,BY$55)</f>
        <v>0</v>
      </c>
      <c r="BZ58">
        <f>SUMIFS('REEDS summary'!$S:$S,'REEDS summary'!$A:$A,$A58,'REEDS summary'!$B:$B,BZ$55)</f>
        <v>0</v>
      </c>
      <c r="CA58">
        <f>SUMIFS('REEDS summary'!$S:$S,'REEDS summary'!$A:$A,$A58,'REEDS summary'!$B:$B,CA$55)</f>
        <v>0</v>
      </c>
      <c r="CB58">
        <f>SUMIFS('REEDS summary'!$S:$S,'REEDS summary'!$A:$A,$A58,'REEDS summary'!$B:$B,CB$55)</f>
        <v>0</v>
      </c>
      <c r="CC58">
        <f>SUMIFS('REEDS summary'!$S:$S,'REEDS summary'!$A:$A,$A58,'REEDS summary'!$B:$B,CC$55)</f>
        <v>0</v>
      </c>
      <c r="CD58">
        <f>SUMIFS('REEDS summary'!$S:$S,'REEDS summary'!$A:$A,$A58,'REEDS summary'!$B:$B,CD$55)</f>
        <v>0</v>
      </c>
      <c r="CE58">
        <f>SUMIFS('REEDS summary'!$S:$S,'REEDS summary'!$A:$A,$A58,'REEDS summary'!$B:$B,CE$55)</f>
        <v>0</v>
      </c>
      <c r="CF58">
        <f>SUMIFS('REEDS summary'!$S:$S,'REEDS summary'!$A:$A,$A58,'REEDS summary'!$B:$B,CF$55)</f>
        <v>0</v>
      </c>
      <c r="CG58">
        <f>SUMIFS('REEDS summary'!$S:$S,'REEDS summary'!$A:$A,$A58,'REEDS summary'!$B:$B,CG$55)</f>
        <v>0</v>
      </c>
      <c r="CH58">
        <f>SUMIFS('REEDS summary'!$S:$S,'REEDS summary'!$A:$A,$A58,'REEDS summary'!$B:$B,CH$55)</f>
        <v>0</v>
      </c>
      <c r="CJ58">
        <f>SUMIFS('REEDS summary'!$T:$T,'REEDS summary'!$A:$A,$A58,'REEDS summary'!$B:$B,CJ$55)</f>
        <v>0</v>
      </c>
      <c r="CK58">
        <f>SUMIFS('REEDS summary'!$T:$T,'REEDS summary'!$A:$A,$A58,'REEDS summary'!$B:$B,CK$55)</f>
        <v>0</v>
      </c>
      <c r="CL58">
        <f>SUMIFS('REEDS summary'!$T:$T,'REEDS summary'!$A:$A,$A58,'REEDS summary'!$B:$B,CL$55)</f>
        <v>0</v>
      </c>
      <c r="CM58">
        <f>SUMIFS('REEDS summary'!$T:$T,'REEDS summary'!$A:$A,$A58,'REEDS summary'!$B:$B,CM$55)</f>
        <v>0</v>
      </c>
      <c r="CN58">
        <f>SUMIFS('REEDS summary'!$T:$T,'REEDS summary'!$A:$A,$A58,'REEDS summary'!$B:$B,CN$55)</f>
        <v>0</v>
      </c>
      <c r="CO58">
        <f>SUMIFS('REEDS summary'!$T:$T,'REEDS summary'!$A:$A,$A58,'REEDS summary'!$B:$B,CO$55)</f>
        <v>0</v>
      </c>
      <c r="CP58">
        <f>SUMIFS('REEDS summary'!$T:$T,'REEDS summary'!$A:$A,$A58,'REEDS summary'!$B:$B,CP$55)</f>
        <v>0</v>
      </c>
      <c r="CQ58">
        <f>SUMIFS('REEDS summary'!$T:$T,'REEDS summary'!$A:$A,$A58,'REEDS summary'!$B:$B,CQ$55)</f>
        <v>0</v>
      </c>
      <c r="CR58">
        <f>SUMIFS('REEDS summary'!$T:$T,'REEDS summary'!$A:$A,$A58,'REEDS summary'!$B:$B,CR$55)</f>
        <v>0</v>
      </c>
      <c r="CS58">
        <f>SUMIFS('REEDS summary'!$T:$T,'REEDS summary'!$A:$A,$A58,'REEDS summary'!$B:$B,CS$55)</f>
        <v>0</v>
      </c>
      <c r="CT58">
        <f>SUMIFS('REEDS summary'!$T:$T,'REEDS summary'!$A:$A,$A58,'REEDS summary'!$B:$B,CT$55)</f>
        <v>0</v>
      </c>
      <c r="CV58">
        <f>SUMIFS('REEDS summary'!$U:$U,'REEDS summary'!$A:$A,$A58,'REEDS summary'!$B:$B,CV$55)</f>
        <v>0</v>
      </c>
      <c r="CW58">
        <f>SUMIFS('REEDS summary'!$U:$U,'REEDS summary'!$A:$A,$A58,'REEDS summary'!$B:$B,CW$55)</f>
        <v>0</v>
      </c>
      <c r="CX58">
        <f>SUMIFS('REEDS summary'!$U:$U,'REEDS summary'!$A:$A,$A58,'REEDS summary'!$B:$B,CX$55)</f>
        <v>0</v>
      </c>
      <c r="CY58">
        <f>SUMIFS('REEDS summary'!$U:$U,'REEDS summary'!$A:$A,$A58,'REEDS summary'!$B:$B,CY$55)</f>
        <v>0</v>
      </c>
      <c r="CZ58">
        <f>SUMIFS('REEDS summary'!$U:$U,'REEDS summary'!$A:$A,$A58,'REEDS summary'!$B:$B,CZ$55)</f>
        <v>0</v>
      </c>
      <c r="DA58">
        <f>SUMIFS('REEDS summary'!$U:$U,'REEDS summary'!$A:$A,$A58,'REEDS summary'!$B:$B,DA$55)</f>
        <v>0</v>
      </c>
      <c r="DB58">
        <f>SUMIFS('REEDS summary'!$U:$U,'REEDS summary'!$A:$A,$A58,'REEDS summary'!$B:$B,DB$55)</f>
        <v>0</v>
      </c>
      <c r="DC58">
        <f>SUMIFS('REEDS summary'!$U:$U,'REEDS summary'!$A:$A,$A58,'REEDS summary'!$B:$B,DC$55)</f>
        <v>0</v>
      </c>
      <c r="DD58">
        <f>SUMIFS('REEDS summary'!$U:$U,'REEDS summary'!$A:$A,$A58,'REEDS summary'!$B:$B,DD$55)</f>
        <v>0</v>
      </c>
      <c r="DE58">
        <f>SUMIFS('REEDS summary'!$U:$U,'REEDS summary'!$A:$A,$A58,'REEDS summary'!$B:$B,DE$55)</f>
        <v>0</v>
      </c>
      <c r="DF58">
        <f>SUMIFS('REEDS summary'!$U:$U,'REEDS summary'!$A:$A,$A58,'REEDS summary'!$B:$B,DF$55)</f>
        <v>0</v>
      </c>
    </row>
    <row r="59" spans="1:110">
      <c r="A59" s="91" t="s">
        <v>537</v>
      </c>
      <c r="B59" s="91">
        <f>SUMIFS('Cross border connections'!$R$4:$R$54,'Cross border connections'!$P$4:$P$54,Imports_new!A59)</f>
        <v>0</v>
      </c>
      <c r="D59">
        <f>SUMIFS('REEDS summary'!$M:$M,'REEDS summary'!$A:$A,$A59,'REEDS summary'!$B:$B,D$55)</f>
        <v>2.712121736490795E-4</v>
      </c>
      <c r="E59">
        <f>SUMIFS('REEDS summary'!$M:$M,'REEDS summary'!$A:$A,$A59,'REEDS summary'!$B:$B,E$55)</f>
        <v>0.20527156135551169</v>
      </c>
      <c r="F59">
        <f>SUMIFS('REEDS summary'!$M:$M,'REEDS summary'!$A:$A,$A59,'REEDS summary'!$B:$B,F$55)</f>
        <v>0</v>
      </c>
      <c r="G59">
        <f>SUMIFS('REEDS summary'!$M:$M,'REEDS summary'!$A:$A,$A59,'REEDS summary'!$B:$B,G$55)</f>
        <v>7.1268819690265411E-2</v>
      </c>
      <c r="H59">
        <f>SUMIFS('REEDS summary'!$M:$M,'REEDS summary'!$A:$A,$A59,'REEDS summary'!$B:$B,H$55)</f>
        <v>0.31094751572864893</v>
      </c>
      <c r="I59">
        <f>SUMIFS('REEDS summary'!$M:$M,'REEDS summary'!$A:$A,$A59,'REEDS summary'!$B:$B,I$55)</f>
        <v>0.31096003533183475</v>
      </c>
      <c r="J59">
        <f>SUMIFS('REEDS summary'!$M:$M,'REEDS summary'!$A:$A,$A59,'REEDS summary'!$B:$B,J$55)</f>
        <v>0</v>
      </c>
      <c r="K59">
        <f>SUMIFS('REEDS summary'!$M:$M,'REEDS summary'!$A:$A,$A59,'REEDS summary'!$B:$B,K$55)</f>
        <v>1.0955459234927934E-2</v>
      </c>
      <c r="L59">
        <f>SUMIFS('REEDS summary'!$M:$M,'REEDS summary'!$A:$A,$A59,'REEDS summary'!$B:$B,L$55)</f>
        <v>1.648971392647712E-2</v>
      </c>
      <c r="M59">
        <f>SUMIFS('REEDS summary'!$M:$M,'REEDS summary'!$A:$A,$A59,'REEDS summary'!$B:$B,M$55)</f>
        <v>0</v>
      </c>
      <c r="N59">
        <f>SUMIFS('REEDS summary'!$M:$M,'REEDS summary'!$A:$A,$A59,'REEDS summary'!$B:$B,N$55)</f>
        <v>7.3835682558685098E-2</v>
      </c>
      <c r="P59">
        <f>SUMIFS('REEDS summary'!$N:$N,'REEDS summary'!$A:$A,$A59,'REEDS summary'!$B:$B,P$55)</f>
        <v>3.0667645439448556E-4</v>
      </c>
      <c r="Q59">
        <f>SUMIFS('REEDS summary'!$N:$N,'REEDS summary'!$A:$A,$A59,'REEDS summary'!$B:$B,Q$55)</f>
        <v>0.21162732688827546</v>
      </c>
      <c r="R59">
        <f>SUMIFS('REEDS summary'!$N:$N,'REEDS summary'!$A:$A,$A59,'REEDS summary'!$B:$B,R$55)</f>
        <v>0</v>
      </c>
      <c r="S59">
        <f>SUMIFS('REEDS summary'!$N:$N,'REEDS summary'!$A:$A,$A59,'REEDS summary'!$B:$B,S$55)</f>
        <v>8.0588082155082397E-2</v>
      </c>
      <c r="T59">
        <f>SUMIFS('REEDS summary'!$N:$N,'REEDS summary'!$A:$A,$A59,'REEDS summary'!$B:$B,T$55)</f>
        <v>0.22603021080572713</v>
      </c>
      <c r="U59">
        <f>SUMIFS('REEDS summary'!$N:$N,'REEDS summary'!$A:$A,$A59,'REEDS summary'!$B:$B,U$55)</f>
        <v>0.35162183102201872</v>
      </c>
      <c r="V59">
        <f>SUMIFS('REEDS summary'!$N:$N,'REEDS summary'!$A:$A,$A59,'REEDS summary'!$B:$B,V$55)</f>
        <v>0</v>
      </c>
      <c r="W59">
        <f>SUMIFS('REEDS summary'!$N:$N,'REEDS summary'!$A:$A,$A59,'REEDS summary'!$B:$B,W$55)</f>
        <v>1.2388018388799287E-2</v>
      </c>
      <c r="X59">
        <f>SUMIFS('REEDS summary'!$N:$N,'REEDS summary'!$A:$A,$A59,'REEDS summary'!$B:$B,X$55)</f>
        <v>1.8776434677425902E-2</v>
      </c>
      <c r="Y59">
        <f>SUMIFS('REEDS summary'!$N:$N,'REEDS summary'!$A:$A,$A59,'REEDS summary'!$B:$B,Y$55)</f>
        <v>0</v>
      </c>
      <c r="Z59">
        <f>SUMIFS('REEDS summary'!$N:$N,'REEDS summary'!$A:$A,$A59,'REEDS summary'!$B:$B,Z$55)</f>
        <v>9.8661419608276624E-2</v>
      </c>
      <c r="AB59">
        <f>SUMIFS('REEDS summary'!$O:$O,'REEDS summary'!$A:$A,$A59,'REEDS summary'!$B:$B,AB$55)</f>
        <v>2.9507790010552162E-4</v>
      </c>
      <c r="AC59">
        <f>SUMIFS('REEDS summary'!$O:$O,'REEDS summary'!$A:$A,$A59,'REEDS summary'!$B:$B,AC$55)</f>
        <v>0.19760799969380466</v>
      </c>
      <c r="AD59">
        <f>SUMIFS('REEDS summary'!$O:$O,'REEDS summary'!$A:$A,$A59,'REEDS summary'!$B:$B,AD$55)</f>
        <v>0</v>
      </c>
      <c r="AE59">
        <f>SUMIFS('REEDS summary'!$O:$O,'REEDS summary'!$A:$A,$A59,'REEDS summary'!$B:$B,AE$55)</f>
        <v>7.7541853965126542E-2</v>
      </c>
      <c r="AF59">
        <f>SUMIFS('REEDS summary'!$O:$O,'REEDS summary'!$A:$A,$A59,'REEDS summary'!$B:$B,AF$55)</f>
        <v>0.19683069835663</v>
      </c>
      <c r="AG59">
        <f>SUMIFS('REEDS summary'!$O:$O,'REEDS summary'!$A:$A,$A59,'REEDS summary'!$B:$B,AG$55)</f>
        <v>0.33832343514631918</v>
      </c>
      <c r="AH59">
        <f>SUMIFS('REEDS summary'!$O:$O,'REEDS summary'!$A:$A,$A59,'REEDS summary'!$B:$B,AH$55)</f>
        <v>0</v>
      </c>
      <c r="AI59">
        <f>SUMIFS('REEDS summary'!$O:$O,'REEDS summary'!$A:$A,$A59,'REEDS summary'!$B:$B,AI$55)</f>
        <v>6.2876299357401723E-3</v>
      </c>
      <c r="AJ59">
        <f>SUMIFS('REEDS summary'!$O:$O,'REEDS summary'!$A:$A,$A59,'REEDS summary'!$B:$B,AJ$55)</f>
        <v>1.8039214041389466E-2</v>
      </c>
      <c r="AK59">
        <f>SUMIFS('REEDS summary'!$O:$O,'REEDS summary'!$A:$A,$A59,'REEDS summary'!$B:$B,AK$55)</f>
        <v>0</v>
      </c>
      <c r="AL59">
        <f>SUMIFS('REEDS summary'!$O:$O,'REEDS summary'!$A:$A,$A59,'REEDS summary'!$B:$B,AL$55)</f>
        <v>0.16507409096088446</v>
      </c>
      <c r="AN59">
        <f>SUMIFS('REEDS summary'!$P:$P,'REEDS summary'!$A:$A,$A59,'REEDS summary'!$B:$B,AN$55)</f>
        <v>2.9907087181474531E-4</v>
      </c>
      <c r="AO59">
        <f>SUMIFS('REEDS summary'!$P:$P,'REEDS summary'!$A:$A,$A59,'REEDS summary'!$B:$B,AO$55)</f>
        <v>0.18830652520543215</v>
      </c>
      <c r="AP59">
        <f>SUMIFS('REEDS summary'!$P:$P,'REEDS summary'!$A:$A,$A59,'REEDS summary'!$B:$B,AP$55)</f>
        <v>0</v>
      </c>
      <c r="AQ59">
        <f>SUMIFS('REEDS summary'!$P:$P,'REEDS summary'!$A:$A,$A59,'REEDS summary'!$B:$B,AQ$55)</f>
        <v>9.3574207951025293E-2</v>
      </c>
      <c r="AR59">
        <f>SUMIFS('REEDS summary'!$P:$P,'REEDS summary'!$A:$A,$A59,'REEDS summary'!$B:$B,AR$55)</f>
        <v>0.1745361535711846</v>
      </c>
      <c r="AS59">
        <f>SUMIFS('REEDS summary'!$P:$P,'REEDS summary'!$A:$A,$A59,'REEDS summary'!$B:$B,AS$55)</f>
        <v>0.34290160214772297</v>
      </c>
      <c r="AT59">
        <f>SUMIFS('REEDS summary'!$P:$P,'REEDS summary'!$A:$A,$A59,'REEDS summary'!$B:$B,AT$55)</f>
        <v>0</v>
      </c>
      <c r="AU59">
        <f>SUMIFS('REEDS summary'!$P:$P,'REEDS summary'!$A:$A,$A59,'REEDS summary'!$B:$B,AU$55)</f>
        <v>6.3727136659771704E-3</v>
      </c>
      <c r="AV59">
        <f>SUMIFS('REEDS summary'!$P:$P,'REEDS summary'!$A:$A,$A59,'REEDS summary'!$B:$B,AV$55)</f>
        <v>1.8451697830989506E-2</v>
      </c>
      <c r="AW59">
        <f>SUMIFS('REEDS summary'!$P:$P,'REEDS summary'!$A:$A,$A59,'REEDS summary'!$B:$B,AW$55)</f>
        <v>0</v>
      </c>
      <c r="AX59">
        <f>SUMIFS('REEDS summary'!$P:$P,'REEDS summary'!$A:$A,$A59,'REEDS summary'!$B:$B,AX$55)</f>
        <v>0.17555802875585358</v>
      </c>
      <c r="AZ59">
        <f>SUMIFS('REEDS summary'!$Q:$Q,'REEDS summary'!$A:$A,$A59,'REEDS summary'!$B:$B,AZ$55)</f>
        <v>2.9518932808959538E-4</v>
      </c>
      <c r="BA59">
        <f>SUMIFS('REEDS summary'!$Q:$Q,'REEDS summary'!$A:$A,$A59,'REEDS summary'!$B:$B,BA$55)</f>
        <v>0.16981303180869728</v>
      </c>
      <c r="BB59">
        <f>SUMIFS('REEDS summary'!$Q:$Q,'REEDS summary'!$A:$A,$A59,'REEDS summary'!$B:$B,BB$55)</f>
        <v>0</v>
      </c>
      <c r="BC59">
        <f>SUMIFS('REEDS summary'!$Q:$Q,'REEDS summary'!$A:$A,$A59,'REEDS summary'!$B:$B,BC$55)</f>
        <v>9.236136572949416E-2</v>
      </c>
      <c r="BD59">
        <f>SUMIFS('REEDS summary'!$Q:$Q,'REEDS summary'!$A:$A,$A59,'REEDS summary'!$B:$B,BD$55)</f>
        <v>0.17206573838612715</v>
      </c>
      <c r="BE59">
        <f>SUMIFS('REEDS summary'!$Q:$Q,'REEDS summary'!$A:$A,$A59,'REEDS summary'!$B:$B,BE$55)</f>
        <v>0.33845119360715203</v>
      </c>
      <c r="BF59">
        <f>SUMIFS('REEDS summary'!$Q:$Q,'REEDS summary'!$A:$A,$A59,'REEDS summary'!$B:$B,BF$55)</f>
        <v>0</v>
      </c>
      <c r="BG59">
        <f>SUMIFS('REEDS summary'!$Q:$Q,'REEDS summary'!$A:$A,$A59,'REEDS summary'!$B:$B,BG$55)</f>
        <v>6.2900042847784795E-3</v>
      </c>
      <c r="BH59">
        <f>SUMIFS('REEDS summary'!$Q:$Q,'REEDS summary'!$A:$A,$A59,'REEDS summary'!$B:$B,BH$55)</f>
        <v>2.1300580180778496E-2</v>
      </c>
      <c r="BI59">
        <f>SUMIFS('REEDS summary'!$Q:$Q,'REEDS summary'!$A:$A,$A59,'REEDS summary'!$B:$B,BI$55)</f>
        <v>0</v>
      </c>
      <c r="BJ59">
        <f>SUMIFS('REEDS summary'!$Q:$Q,'REEDS summary'!$A:$A,$A59,'REEDS summary'!$B:$B,BJ$55)</f>
        <v>0.1994228966748828</v>
      </c>
      <c r="BL59">
        <f>SUMIFS('REEDS summary'!$R:$R,'REEDS summary'!$A:$A,$A59,'REEDS summary'!$B:$B,BL$55)</f>
        <v>2.9945835360344709E-4</v>
      </c>
      <c r="BM59">
        <f>SUMIFS('REEDS summary'!$R:$R,'REEDS summary'!$A:$A,$A59,'REEDS summary'!$B:$B,BM$55)</f>
        <v>0.16698363333101676</v>
      </c>
      <c r="BN59">
        <f>SUMIFS('REEDS summary'!$R:$R,'REEDS summary'!$A:$A,$A59,'REEDS summary'!$B:$B,BN$55)</f>
        <v>0</v>
      </c>
      <c r="BO59">
        <f>SUMIFS('REEDS summary'!$R:$R,'REEDS summary'!$A:$A,$A59,'REEDS summary'!$B:$B,BO$55)</f>
        <v>9.3795890089651821E-2</v>
      </c>
      <c r="BP59">
        <f>SUMIFS('REEDS summary'!$R:$R,'REEDS summary'!$A:$A,$A59,'REEDS summary'!$B:$B,BP$55)</f>
        <v>0.14083173344221281</v>
      </c>
      <c r="BQ59">
        <f>SUMIFS('REEDS summary'!$R:$R,'REEDS summary'!$A:$A,$A59,'REEDS summary'!$B:$B,BQ$55)</f>
        <v>0.34334587184654947</v>
      </c>
      <c r="BR59">
        <f>SUMIFS('REEDS summary'!$R:$R,'REEDS summary'!$A:$A,$A59,'REEDS summary'!$B:$B,BR$55)</f>
        <v>0</v>
      </c>
      <c r="BS59">
        <f>SUMIFS('REEDS summary'!$R:$R,'REEDS summary'!$A:$A,$A59,'REEDS summary'!$B:$B,BS$55)</f>
        <v>4.8970242025158104E-3</v>
      </c>
      <c r="BT59">
        <f>SUMIFS('REEDS summary'!$R:$R,'REEDS summary'!$A:$A,$A59,'REEDS summary'!$B:$B,BT$55)</f>
        <v>2.1812593387309752E-2</v>
      </c>
      <c r="BU59">
        <f>SUMIFS('REEDS summary'!$R:$R,'REEDS summary'!$A:$A,$A59,'REEDS summary'!$B:$B,BU$55)</f>
        <v>0</v>
      </c>
      <c r="BV59">
        <f>SUMIFS('REEDS summary'!$R:$R,'REEDS summary'!$A:$A,$A59,'REEDS summary'!$B:$B,BV$55)</f>
        <v>0.22803379534714019</v>
      </c>
      <c r="BX59">
        <f>SUMIFS('REEDS summary'!$S:$S,'REEDS summary'!$A:$A,$A59,'REEDS summary'!$B:$B,BX$55)</f>
        <v>2.9667340648286637E-4</v>
      </c>
      <c r="BY59">
        <f>SUMIFS('REEDS summary'!$S:$S,'REEDS summary'!$A:$A,$A59,'REEDS summary'!$B:$B,BY$55)</f>
        <v>8.4973021299078591E-2</v>
      </c>
      <c r="BZ59">
        <f>SUMIFS('REEDS summary'!$S:$S,'REEDS summary'!$A:$A,$A59,'REEDS summary'!$B:$B,BZ$55)</f>
        <v>0</v>
      </c>
      <c r="CA59">
        <f>SUMIFS('REEDS summary'!$S:$S,'REEDS summary'!$A:$A,$A59,'REEDS summary'!$B:$B,CA$55)</f>
        <v>9.2846383011446043E-2</v>
      </c>
      <c r="CB59">
        <f>SUMIFS('REEDS summary'!$S:$S,'REEDS summary'!$A:$A,$A59,'REEDS summary'!$B:$B,CB$55)</f>
        <v>9.8741036271806845E-2</v>
      </c>
      <c r="CC59">
        <f>SUMIFS('REEDS summary'!$S:$S,'REEDS summary'!$A:$A,$A59,'REEDS summary'!$B:$B,CC$55)</f>
        <v>0.32868020364638589</v>
      </c>
      <c r="CD59">
        <f>SUMIFS('REEDS summary'!$S:$S,'REEDS summary'!$A:$A,$A59,'REEDS summary'!$B:$B,CD$55)</f>
        <v>0</v>
      </c>
      <c r="CE59">
        <f>SUMIFS('REEDS summary'!$S:$S,'REEDS summary'!$A:$A,$A59,'REEDS summary'!$B:$B,CE$55)</f>
        <v>4.7383940205822945E-3</v>
      </c>
      <c r="CF59">
        <f>SUMIFS('REEDS summary'!$S:$S,'REEDS summary'!$A:$A,$A59,'REEDS summary'!$B:$B,CF$55)</f>
        <v>2.8975687217906373E-2</v>
      </c>
      <c r="CG59">
        <f>SUMIFS('REEDS summary'!$S:$S,'REEDS summary'!$A:$A,$A59,'REEDS summary'!$B:$B,CG$55)</f>
        <v>0</v>
      </c>
      <c r="CH59">
        <f>SUMIFS('REEDS summary'!$S:$S,'REEDS summary'!$A:$A,$A59,'REEDS summary'!$B:$B,CH$55)</f>
        <v>0.36074860112631113</v>
      </c>
      <c r="CJ59">
        <f>SUMIFS('REEDS summary'!$T:$T,'REEDS summary'!$A:$A,$A59,'REEDS summary'!$B:$B,CJ$55)</f>
        <v>2.6591536619463991E-4</v>
      </c>
      <c r="CK59">
        <f>SUMIFS('REEDS summary'!$T:$T,'REEDS summary'!$A:$A,$A59,'REEDS summary'!$B:$B,CK$55)</f>
        <v>8.2886503386818591E-2</v>
      </c>
      <c r="CL59">
        <f>SUMIFS('REEDS summary'!$T:$T,'REEDS summary'!$A:$A,$A59,'REEDS summary'!$B:$B,CL$55)</f>
        <v>0</v>
      </c>
      <c r="CM59">
        <f>SUMIFS('REEDS summary'!$T:$T,'REEDS summary'!$A:$A,$A59,'REEDS summary'!$B:$B,CM$55)</f>
        <v>8.9333102012031901E-2</v>
      </c>
      <c r="CN59">
        <f>SUMIFS('REEDS summary'!$T:$T,'REEDS summary'!$A:$A,$A59,'REEDS summary'!$B:$B,CN$55)</f>
        <v>8.7878454861975985E-2</v>
      </c>
      <c r="CO59">
        <f>SUMIFS('REEDS summary'!$T:$T,'REEDS summary'!$A:$A,$A59,'REEDS summary'!$B:$B,CO$55)</f>
        <v>0.31603412869132774</v>
      </c>
      <c r="CP59">
        <f>SUMIFS('REEDS summary'!$T:$T,'REEDS summary'!$A:$A,$A59,'REEDS summary'!$B:$B,CP$55)</f>
        <v>0</v>
      </c>
      <c r="CQ59">
        <f>SUMIFS('REEDS summary'!$T:$T,'REEDS summary'!$A:$A,$A59,'REEDS summary'!$B:$B,CQ$55)</f>
        <v>3.9797725162157996E-3</v>
      </c>
      <c r="CR59">
        <f>SUMIFS('REEDS summary'!$T:$T,'REEDS summary'!$A:$A,$A59,'REEDS summary'!$B:$B,CR$55)</f>
        <v>2.8579173039311987E-2</v>
      </c>
      <c r="CS59">
        <f>SUMIFS('REEDS summary'!$T:$T,'REEDS summary'!$A:$A,$A59,'REEDS summary'!$B:$B,CS$55)</f>
        <v>0</v>
      </c>
      <c r="CT59">
        <f>SUMIFS('REEDS summary'!$T:$T,'REEDS summary'!$A:$A,$A59,'REEDS summary'!$B:$B,CT$55)</f>
        <v>0.39104295012612333</v>
      </c>
      <c r="CV59">
        <f>SUMIFS('REEDS summary'!$U:$U,'REEDS summary'!$A:$A,$A59,'REEDS summary'!$B:$B,CV$55)</f>
        <v>2.6756318878825414E-4</v>
      </c>
      <c r="CW59">
        <f>SUMIFS('REEDS summary'!$U:$U,'REEDS summary'!$A:$A,$A59,'REEDS summary'!$B:$B,CW$55)</f>
        <v>6.7856187497358278E-2</v>
      </c>
      <c r="CX59">
        <f>SUMIFS('REEDS summary'!$U:$U,'REEDS summary'!$A:$A,$A59,'REEDS summary'!$B:$B,CX$55)</f>
        <v>0</v>
      </c>
      <c r="CY59">
        <f>SUMIFS('REEDS summary'!$U:$U,'REEDS summary'!$A:$A,$A59,'REEDS summary'!$B:$B,CY$55)</f>
        <v>8.9682617933911135E-2</v>
      </c>
      <c r="CZ59">
        <f>SUMIFS('REEDS summary'!$U:$U,'REEDS summary'!$A:$A,$A59,'REEDS summary'!$B:$B,CZ$55)</f>
        <v>8.7301194186125752E-2</v>
      </c>
      <c r="DA59">
        <f>SUMIFS('REEDS summary'!$U:$U,'REEDS summary'!$A:$A,$A59,'REEDS summary'!$B:$B,DA$55)</f>
        <v>0.31691914128442755</v>
      </c>
      <c r="DB59">
        <f>SUMIFS('REEDS summary'!$U:$U,'REEDS summary'!$A:$A,$A59,'REEDS summary'!$B:$B,DB$55)</f>
        <v>0</v>
      </c>
      <c r="DC59">
        <f>SUMIFS('REEDS summary'!$U:$U,'REEDS summary'!$A:$A,$A59,'REEDS summary'!$B:$B,DC$55)</f>
        <v>3.2002668158811697E-3</v>
      </c>
      <c r="DD59">
        <f>SUMIFS('REEDS summary'!$U:$U,'REEDS summary'!$A:$A,$A59,'REEDS summary'!$B:$B,DD$55)</f>
        <v>2.8777234353764541E-2</v>
      </c>
      <c r="DE59">
        <f>SUMIFS('REEDS summary'!$U:$U,'REEDS summary'!$A:$A,$A59,'REEDS summary'!$B:$B,DE$55)</f>
        <v>0</v>
      </c>
      <c r="DF59">
        <f>SUMIFS('REEDS summary'!$U:$U,'REEDS summary'!$A:$A,$A59,'REEDS summary'!$B:$B,DF$55)</f>
        <v>0.40599579473974329</v>
      </c>
    </row>
    <row r="60" spans="1:110">
      <c r="A60" s="91" t="s">
        <v>538</v>
      </c>
      <c r="B60" s="91">
        <f>SUMIFS('Cross border connections'!$R$4:$R$54,'Cross border connections'!$P$4:$P$54,Imports_new!A60)</f>
        <v>0.48506281404091639</v>
      </c>
      <c r="D60">
        <f>SUMIFS('REEDS summary'!$M:$M,'REEDS summary'!$A:$A,$A60,'REEDS summary'!$B:$B,D$55)</f>
        <v>6.6504762465199039E-4</v>
      </c>
      <c r="E60">
        <f>SUMIFS('REEDS summary'!$M:$M,'REEDS summary'!$A:$A,$A60,'REEDS summary'!$B:$B,E$55)</f>
        <v>0.49272930247049318</v>
      </c>
      <c r="F60">
        <f>SUMIFS('REEDS summary'!$M:$M,'REEDS summary'!$A:$A,$A60,'REEDS summary'!$B:$B,F$55)</f>
        <v>0</v>
      </c>
      <c r="G60">
        <f>SUMIFS('REEDS summary'!$M:$M,'REEDS summary'!$A:$A,$A60,'REEDS summary'!$B:$B,G$55)</f>
        <v>4.8057446118276038E-2</v>
      </c>
      <c r="H60">
        <f>SUMIFS('REEDS summary'!$M:$M,'REEDS summary'!$A:$A,$A60,'REEDS summary'!$B:$B,H$55)</f>
        <v>0.20372509699853622</v>
      </c>
      <c r="I60">
        <f>SUMIFS('REEDS summary'!$M:$M,'REEDS summary'!$A:$A,$A60,'REEDS summary'!$B:$B,I$55)</f>
        <v>0.24073793219199527</v>
      </c>
      <c r="J60">
        <f>SUMIFS('REEDS summary'!$M:$M,'REEDS summary'!$A:$A,$A60,'REEDS summary'!$B:$B,J$55)</f>
        <v>0</v>
      </c>
      <c r="K60">
        <f>SUMIFS('REEDS summary'!$M:$M,'REEDS summary'!$A:$A,$A60,'REEDS summary'!$B:$B,K$55)</f>
        <v>4.6379036520635044E-3</v>
      </c>
      <c r="L60">
        <f>SUMIFS('REEDS summary'!$M:$M,'REEDS summary'!$A:$A,$A60,'REEDS summary'!$B:$B,L$55)</f>
        <v>0</v>
      </c>
      <c r="M60">
        <f>SUMIFS('REEDS summary'!$M:$M,'REEDS summary'!$A:$A,$A60,'REEDS summary'!$B:$B,M$55)</f>
        <v>0</v>
      </c>
      <c r="N60">
        <f>SUMIFS('REEDS summary'!$M:$M,'REEDS summary'!$A:$A,$A60,'REEDS summary'!$B:$B,N$55)</f>
        <v>9.4472709439837772E-3</v>
      </c>
      <c r="P60">
        <f>SUMIFS('REEDS summary'!$N:$N,'REEDS summary'!$A:$A,$A60,'REEDS summary'!$B:$B,P$55)</f>
        <v>8.6713077319715509E-4</v>
      </c>
      <c r="Q60">
        <f>SUMIFS('REEDS summary'!$N:$N,'REEDS summary'!$A:$A,$A60,'REEDS summary'!$B:$B,Q$55)</f>
        <v>0.33010802242566994</v>
      </c>
      <c r="R60">
        <f>SUMIFS('REEDS summary'!$N:$N,'REEDS summary'!$A:$A,$A60,'REEDS summary'!$B:$B,R$55)</f>
        <v>0</v>
      </c>
      <c r="S60">
        <f>SUMIFS('REEDS summary'!$N:$N,'REEDS summary'!$A:$A,$A60,'REEDS summary'!$B:$B,S$55)</f>
        <v>6.2660310127756205E-2</v>
      </c>
      <c r="T60">
        <f>SUMIFS('REEDS summary'!$N:$N,'REEDS summary'!$A:$A,$A60,'REEDS summary'!$B:$B,T$55)</f>
        <v>0.27194474626989745</v>
      </c>
      <c r="U60">
        <f>SUMIFS('REEDS summary'!$N:$N,'REEDS summary'!$A:$A,$A60,'REEDS summary'!$B:$B,U$55)</f>
        <v>0.31388920363224454</v>
      </c>
      <c r="V60">
        <f>SUMIFS('REEDS summary'!$N:$N,'REEDS summary'!$A:$A,$A60,'REEDS summary'!$B:$B,V$55)</f>
        <v>0</v>
      </c>
      <c r="W60">
        <f>SUMIFS('REEDS summary'!$N:$N,'REEDS summary'!$A:$A,$A60,'REEDS summary'!$B:$B,W$55)</f>
        <v>6.0471894504280288E-3</v>
      </c>
      <c r="X60">
        <f>SUMIFS('REEDS summary'!$N:$N,'REEDS summary'!$A:$A,$A60,'REEDS summary'!$B:$B,X$55)</f>
        <v>0</v>
      </c>
      <c r="Y60">
        <f>SUMIFS('REEDS summary'!$N:$N,'REEDS summary'!$A:$A,$A60,'REEDS summary'!$B:$B,Y$55)</f>
        <v>0</v>
      </c>
      <c r="Z60">
        <f>SUMIFS('REEDS summary'!$N:$N,'REEDS summary'!$A:$A,$A60,'REEDS summary'!$B:$B,Z$55)</f>
        <v>1.4483397320806703E-2</v>
      </c>
      <c r="AB60">
        <f>SUMIFS('REEDS summary'!$O:$O,'REEDS summary'!$A:$A,$A60,'REEDS summary'!$B:$B,AB$55)</f>
        <v>8.8737159802877729E-4</v>
      </c>
      <c r="AC60">
        <f>SUMIFS('REEDS summary'!$O:$O,'REEDS summary'!$A:$A,$A60,'REEDS summary'!$B:$B,AC$55)</f>
        <v>0.29479878553912919</v>
      </c>
      <c r="AD60">
        <f>SUMIFS('REEDS summary'!$O:$O,'REEDS summary'!$A:$A,$A60,'REEDS summary'!$B:$B,AD$55)</f>
        <v>0</v>
      </c>
      <c r="AE60">
        <f>SUMIFS('REEDS summary'!$O:$O,'REEDS summary'!$A:$A,$A60,'REEDS summary'!$B:$B,AE$55)</f>
        <v>6.4177877548434667E-2</v>
      </c>
      <c r="AF60">
        <f>SUMIFS('REEDS summary'!$O:$O,'REEDS summary'!$A:$A,$A60,'REEDS summary'!$B:$B,AF$55)</f>
        <v>0.29383032414880611</v>
      </c>
      <c r="AG60">
        <f>SUMIFS('REEDS summary'!$O:$O,'REEDS summary'!$A:$A,$A60,'REEDS summary'!$B:$B,AG$55)</f>
        <v>0.3212160989329757</v>
      </c>
      <c r="AH60">
        <f>SUMIFS('REEDS summary'!$O:$O,'REEDS summary'!$A:$A,$A60,'REEDS summary'!$B:$B,AH$55)</f>
        <v>0</v>
      </c>
      <c r="AI60">
        <f>SUMIFS('REEDS summary'!$O:$O,'REEDS summary'!$A:$A,$A60,'REEDS summary'!$B:$B,AI$55)</f>
        <v>3.3090086670677999E-3</v>
      </c>
      <c r="AJ60">
        <f>SUMIFS('REEDS summary'!$O:$O,'REEDS summary'!$A:$A,$A60,'REEDS summary'!$B:$B,AJ$55)</f>
        <v>0</v>
      </c>
      <c r="AK60">
        <f>SUMIFS('REEDS summary'!$O:$O,'REEDS summary'!$A:$A,$A60,'REEDS summary'!$B:$B,AK$55)</f>
        <v>0</v>
      </c>
      <c r="AL60">
        <f>SUMIFS('REEDS summary'!$O:$O,'REEDS summary'!$A:$A,$A60,'REEDS summary'!$B:$B,AL$55)</f>
        <v>2.1780533565557734E-2</v>
      </c>
      <c r="AN60">
        <f>SUMIFS('REEDS summary'!$P:$P,'REEDS summary'!$A:$A,$A60,'REEDS summary'!$B:$B,AN$55)</f>
        <v>8.8826398618612964E-4</v>
      </c>
      <c r="AO60">
        <f>SUMIFS('REEDS summary'!$P:$P,'REEDS summary'!$A:$A,$A60,'REEDS summary'!$B:$B,AO$55)</f>
        <v>0.2642699447654222</v>
      </c>
      <c r="AP60">
        <f>SUMIFS('REEDS summary'!$P:$P,'REEDS summary'!$A:$A,$A60,'REEDS summary'!$B:$B,AP$55)</f>
        <v>0</v>
      </c>
      <c r="AQ60">
        <f>SUMIFS('REEDS summary'!$P:$P,'REEDS summary'!$A:$A,$A60,'REEDS summary'!$B:$B,AQ$55)</f>
        <v>6.428033047231313E-2</v>
      </c>
      <c r="AR60">
        <f>SUMIFS('REEDS summary'!$P:$P,'REEDS summary'!$A:$A,$A60,'REEDS summary'!$B:$B,AR$55)</f>
        <v>0.2453714788025412</v>
      </c>
      <c r="AS60">
        <f>SUMIFS('REEDS summary'!$P:$P,'REEDS summary'!$A:$A,$A60,'REEDS summary'!$B:$B,AS$55)</f>
        <v>0.32153913095617265</v>
      </c>
      <c r="AT60">
        <f>SUMIFS('REEDS summary'!$P:$P,'REEDS summary'!$A:$A,$A60,'REEDS summary'!$B:$B,AT$55)</f>
        <v>0</v>
      </c>
      <c r="AU60">
        <f>SUMIFS('REEDS summary'!$P:$P,'REEDS summary'!$A:$A,$A60,'REEDS summary'!$B:$B,AU$55)</f>
        <v>0</v>
      </c>
      <c r="AV60">
        <f>SUMIFS('REEDS summary'!$P:$P,'REEDS summary'!$A:$A,$A60,'REEDS summary'!$B:$B,AV$55)</f>
        <v>0</v>
      </c>
      <c r="AW60">
        <f>SUMIFS('REEDS summary'!$P:$P,'REEDS summary'!$A:$A,$A60,'REEDS summary'!$B:$B,AW$55)</f>
        <v>0</v>
      </c>
      <c r="AX60">
        <f>SUMIFS('REEDS summary'!$P:$P,'REEDS summary'!$A:$A,$A60,'REEDS summary'!$B:$B,AX$55)</f>
        <v>0.10365085101736471</v>
      </c>
      <c r="AZ60">
        <f>SUMIFS('REEDS summary'!$Q:$Q,'REEDS summary'!$A:$A,$A60,'REEDS summary'!$B:$B,AZ$55)</f>
        <v>9.4251452855478846E-4</v>
      </c>
      <c r="BA60">
        <f>SUMIFS('REEDS summary'!$Q:$Q,'REEDS summary'!$A:$A,$A60,'REEDS summary'!$B:$B,BA$55)</f>
        <v>0.20205182347341902</v>
      </c>
      <c r="BB60">
        <f>SUMIFS('REEDS summary'!$Q:$Q,'REEDS summary'!$A:$A,$A60,'REEDS summary'!$B:$B,BB$55)</f>
        <v>0</v>
      </c>
      <c r="BC60">
        <f>SUMIFS('REEDS summary'!$Q:$Q,'REEDS summary'!$A:$A,$A60,'REEDS summary'!$B:$B,BC$55)</f>
        <v>6.8218192498593899E-2</v>
      </c>
      <c r="BD60">
        <f>SUMIFS('REEDS summary'!$Q:$Q,'REEDS summary'!$A:$A,$A60,'REEDS summary'!$B:$B,BD$55)</f>
        <v>0.24767817456305768</v>
      </c>
      <c r="BE60">
        <f>SUMIFS('REEDS summary'!$Q:$Q,'REEDS summary'!$A:$A,$A60,'REEDS summary'!$B:$B,BE$55)</f>
        <v>0.34117706800911579</v>
      </c>
      <c r="BF60">
        <f>SUMIFS('REEDS summary'!$Q:$Q,'REEDS summary'!$A:$A,$A60,'REEDS summary'!$B:$B,BF$55)</f>
        <v>0</v>
      </c>
      <c r="BG60">
        <f>SUMIFS('REEDS summary'!$Q:$Q,'REEDS summary'!$A:$A,$A60,'REEDS summary'!$B:$B,BG$55)</f>
        <v>0</v>
      </c>
      <c r="BH60">
        <f>SUMIFS('REEDS summary'!$Q:$Q,'REEDS summary'!$A:$A,$A60,'REEDS summary'!$B:$B,BH$55)</f>
        <v>0</v>
      </c>
      <c r="BI60">
        <f>SUMIFS('REEDS summary'!$Q:$Q,'REEDS summary'!$A:$A,$A60,'REEDS summary'!$B:$B,BI$55)</f>
        <v>0</v>
      </c>
      <c r="BJ60">
        <f>SUMIFS('REEDS summary'!$Q:$Q,'REEDS summary'!$A:$A,$A60,'REEDS summary'!$B:$B,BJ$55)</f>
        <v>0.13993222692725882</v>
      </c>
      <c r="BL60">
        <f>SUMIFS('REEDS summary'!$R:$R,'REEDS summary'!$A:$A,$A60,'REEDS summary'!$B:$B,BL$55)</f>
        <v>9.0508958418998272E-4</v>
      </c>
      <c r="BM60">
        <f>SUMIFS('REEDS summary'!$R:$R,'REEDS summary'!$A:$A,$A60,'REEDS summary'!$B:$B,BM$55)</f>
        <v>0.1495695056140233</v>
      </c>
      <c r="BN60">
        <f>SUMIFS('REEDS summary'!$R:$R,'REEDS summary'!$A:$A,$A60,'REEDS summary'!$B:$B,BN$55)</f>
        <v>0</v>
      </c>
      <c r="BO60">
        <f>SUMIFS('REEDS summary'!$R:$R,'REEDS summary'!$A:$A,$A60,'REEDS summary'!$B:$B,BO$55)</f>
        <v>6.6947753152148445E-2</v>
      </c>
      <c r="BP60">
        <f>SUMIFS('REEDS summary'!$R:$R,'REEDS summary'!$A:$A,$A60,'REEDS summary'!$B:$B,BP$55)</f>
        <v>0.17462038622660167</v>
      </c>
      <c r="BQ60">
        <f>SUMIFS('REEDS summary'!$R:$R,'REEDS summary'!$A:$A,$A60,'REEDS summary'!$B:$B,BQ$55)</f>
        <v>0.33516004915951575</v>
      </c>
      <c r="BR60">
        <f>SUMIFS('REEDS summary'!$R:$R,'REEDS summary'!$A:$A,$A60,'REEDS summary'!$B:$B,BR$55)</f>
        <v>0</v>
      </c>
      <c r="BS60">
        <f>SUMIFS('REEDS summary'!$R:$R,'REEDS summary'!$A:$A,$A60,'REEDS summary'!$B:$B,BS$55)</f>
        <v>0</v>
      </c>
      <c r="BT60">
        <f>SUMIFS('REEDS summary'!$R:$R,'REEDS summary'!$A:$A,$A60,'REEDS summary'!$B:$B,BT$55)</f>
        <v>0</v>
      </c>
      <c r="BU60">
        <f>SUMIFS('REEDS summary'!$R:$R,'REEDS summary'!$A:$A,$A60,'REEDS summary'!$B:$B,BU$55)</f>
        <v>0</v>
      </c>
      <c r="BV60">
        <f>SUMIFS('REEDS summary'!$R:$R,'REEDS summary'!$A:$A,$A60,'REEDS summary'!$B:$B,BV$55)</f>
        <v>0.27279721626352083</v>
      </c>
      <c r="BX60">
        <f>SUMIFS('REEDS summary'!$S:$S,'REEDS summary'!$A:$A,$A60,'REEDS summary'!$B:$B,BX$55)</f>
        <v>9.8234714377732311E-4</v>
      </c>
      <c r="BY60">
        <f>SUMIFS('REEDS summary'!$S:$S,'REEDS summary'!$A:$A,$A60,'REEDS summary'!$B:$B,BY$55)</f>
        <v>6.2631528224449493E-2</v>
      </c>
      <c r="BZ60">
        <f>SUMIFS('REEDS summary'!$S:$S,'REEDS summary'!$A:$A,$A60,'REEDS summary'!$B:$B,BZ$55)</f>
        <v>0</v>
      </c>
      <c r="CA60">
        <f>SUMIFS('REEDS summary'!$S:$S,'REEDS summary'!$A:$A,$A60,'REEDS summary'!$B:$B,CA$55)</f>
        <v>7.7357520900686483E-2</v>
      </c>
      <c r="CB60">
        <f>SUMIFS('REEDS summary'!$S:$S,'REEDS summary'!$A:$A,$A60,'REEDS summary'!$B:$B,CB$55)</f>
        <v>6.9544659532518344E-2</v>
      </c>
      <c r="CC60">
        <f>SUMIFS('REEDS summary'!$S:$S,'REEDS summary'!$A:$A,$A60,'REEDS summary'!$B:$B,CC$55)</f>
        <v>0.38144850483700182</v>
      </c>
      <c r="CD60">
        <f>SUMIFS('REEDS summary'!$S:$S,'REEDS summary'!$A:$A,$A60,'REEDS summary'!$B:$B,CD$55)</f>
        <v>0</v>
      </c>
      <c r="CE60">
        <f>SUMIFS('REEDS summary'!$S:$S,'REEDS summary'!$A:$A,$A60,'REEDS summary'!$B:$B,CE$55)</f>
        <v>0</v>
      </c>
      <c r="CF60">
        <f>SUMIFS('REEDS summary'!$S:$S,'REEDS summary'!$A:$A,$A60,'REEDS summary'!$B:$B,CF$55)</f>
        <v>0</v>
      </c>
      <c r="CG60">
        <f>SUMIFS('REEDS summary'!$S:$S,'REEDS summary'!$A:$A,$A60,'REEDS summary'!$B:$B,CG$55)</f>
        <v>0</v>
      </c>
      <c r="CH60">
        <f>SUMIFS('REEDS summary'!$S:$S,'REEDS summary'!$A:$A,$A60,'REEDS summary'!$B:$B,CH$55)</f>
        <v>0.4080354393615665</v>
      </c>
      <c r="CJ60">
        <f>SUMIFS('REEDS summary'!$T:$T,'REEDS summary'!$A:$A,$A60,'REEDS summary'!$B:$B,CJ$55)</f>
        <v>9.1660161241082015E-4</v>
      </c>
      <c r="CK60">
        <f>SUMIFS('REEDS summary'!$T:$T,'REEDS summary'!$A:$A,$A60,'REEDS summary'!$B:$B,CK$55)</f>
        <v>3.6915894960394408E-2</v>
      </c>
      <c r="CL60">
        <f>SUMIFS('REEDS summary'!$T:$T,'REEDS summary'!$A:$A,$A60,'REEDS summary'!$B:$B,CL$55)</f>
        <v>0</v>
      </c>
      <c r="CM60">
        <f>SUMIFS('REEDS summary'!$T:$T,'REEDS summary'!$A:$A,$A60,'REEDS summary'!$B:$B,CM$55)</f>
        <v>7.6941308052971696E-2</v>
      </c>
      <c r="CN60">
        <f>SUMIFS('REEDS summary'!$T:$T,'REEDS summary'!$A:$A,$A60,'REEDS summary'!$B:$B,CN$55)</f>
        <v>2.7830031495555151E-2</v>
      </c>
      <c r="CO60">
        <f>SUMIFS('REEDS summary'!$T:$T,'REEDS summary'!$A:$A,$A60,'REEDS summary'!$B:$B,CO$55)</f>
        <v>0.36663602326904138</v>
      </c>
      <c r="CP60">
        <f>SUMIFS('REEDS summary'!$T:$T,'REEDS summary'!$A:$A,$A60,'REEDS summary'!$B:$B,CP$55)</f>
        <v>0</v>
      </c>
      <c r="CQ60">
        <f>SUMIFS('REEDS summary'!$T:$T,'REEDS summary'!$A:$A,$A60,'REEDS summary'!$B:$B,CQ$55)</f>
        <v>0</v>
      </c>
      <c r="CR60">
        <f>SUMIFS('REEDS summary'!$T:$T,'REEDS summary'!$A:$A,$A60,'REEDS summary'!$B:$B,CR$55)</f>
        <v>0</v>
      </c>
      <c r="CS60">
        <f>SUMIFS('REEDS summary'!$T:$T,'REEDS summary'!$A:$A,$A60,'REEDS summary'!$B:$B,CS$55)</f>
        <v>0</v>
      </c>
      <c r="CT60">
        <f>SUMIFS('REEDS summary'!$T:$T,'REEDS summary'!$A:$A,$A60,'REEDS summary'!$B:$B,CT$55)</f>
        <v>0.49076014060962653</v>
      </c>
      <c r="CV60">
        <f>SUMIFS('REEDS summary'!$U:$U,'REEDS summary'!$A:$A,$A60,'REEDS summary'!$B:$B,CV$55)</f>
        <v>8.958235223758003E-4</v>
      </c>
      <c r="CW60">
        <f>SUMIFS('REEDS summary'!$U:$U,'REEDS summary'!$A:$A,$A60,'REEDS summary'!$B:$B,CW$55)</f>
        <v>2.4790574028798792E-2</v>
      </c>
      <c r="CX60">
        <f>SUMIFS('REEDS summary'!$U:$U,'REEDS summary'!$A:$A,$A60,'REEDS summary'!$B:$B,CX$55)</f>
        <v>0</v>
      </c>
      <c r="CY60">
        <f>SUMIFS('REEDS summary'!$U:$U,'REEDS summary'!$A:$A,$A60,'REEDS summary'!$B:$B,CY$55)</f>
        <v>7.7111179507562716E-2</v>
      </c>
      <c r="CZ60">
        <f>SUMIFS('REEDS summary'!$U:$U,'REEDS summary'!$A:$A,$A60,'REEDS summary'!$B:$B,CZ$55)</f>
        <v>1.4003796185200488E-2</v>
      </c>
      <c r="DA60">
        <f>SUMIFS('REEDS summary'!$U:$U,'REEDS summary'!$A:$A,$A60,'REEDS summary'!$B:$B,DA$55)</f>
        <v>0.36472850151692071</v>
      </c>
      <c r="DB60">
        <f>SUMIFS('REEDS summary'!$U:$U,'REEDS summary'!$A:$A,$A60,'REEDS summary'!$B:$B,DB$55)</f>
        <v>0</v>
      </c>
      <c r="DC60">
        <f>SUMIFS('REEDS summary'!$U:$U,'REEDS summary'!$A:$A,$A60,'REEDS summary'!$B:$B,DC$55)</f>
        <v>0</v>
      </c>
      <c r="DD60">
        <f>SUMIFS('REEDS summary'!$U:$U,'REEDS summary'!$A:$A,$A60,'REEDS summary'!$B:$B,DD$55)</f>
        <v>0</v>
      </c>
      <c r="DE60">
        <f>SUMIFS('REEDS summary'!$U:$U,'REEDS summary'!$A:$A,$A60,'REEDS summary'!$B:$B,DE$55)</f>
        <v>0</v>
      </c>
      <c r="DF60">
        <f>SUMIFS('REEDS summary'!$U:$U,'REEDS summary'!$A:$A,$A60,'REEDS summary'!$B:$B,DF$55)</f>
        <v>0.51847012523914149</v>
      </c>
    </row>
    <row r="61" spans="1:110">
      <c r="A61" s="91" t="s">
        <v>539</v>
      </c>
      <c r="B61" s="91">
        <f>SUMIFS('Cross border connections'!$R$4:$R$54,'Cross border connections'!$P$4:$P$54,Imports_new!A61)</f>
        <v>0</v>
      </c>
      <c r="D61">
        <f>SUMIFS('REEDS summary'!$M:$M,'REEDS summary'!$A:$A,$A61,'REEDS summary'!$B:$B,D$55)</f>
        <v>1.0931221192190947E-2</v>
      </c>
      <c r="E61">
        <f>SUMIFS('REEDS summary'!$M:$M,'REEDS summary'!$A:$A,$A61,'REEDS summary'!$B:$B,E$55)</f>
        <v>0</v>
      </c>
      <c r="F61">
        <f>SUMIFS('REEDS summary'!$M:$M,'REEDS summary'!$A:$A,$A61,'REEDS summary'!$B:$B,F$55)</f>
        <v>3.3018661641554055E-3</v>
      </c>
      <c r="G61">
        <f>SUMIFS('REEDS summary'!$M:$M,'REEDS summary'!$A:$A,$A61,'REEDS summary'!$B:$B,G$55)</f>
        <v>0.14293168035102671</v>
      </c>
      <c r="H61">
        <f>SUMIFS('REEDS summary'!$M:$M,'REEDS summary'!$A:$A,$A61,'REEDS summary'!$B:$B,H$55)</f>
        <v>0.45279409651688202</v>
      </c>
      <c r="I61">
        <f>SUMIFS('REEDS summary'!$M:$M,'REEDS summary'!$A:$A,$A61,'REEDS summary'!$B:$B,I$55)</f>
        <v>8.8044144715814676E-2</v>
      </c>
      <c r="J61">
        <f>SUMIFS('REEDS summary'!$M:$M,'REEDS summary'!$A:$A,$A61,'REEDS summary'!$B:$B,J$55)</f>
        <v>0</v>
      </c>
      <c r="K61">
        <f>SUMIFS('REEDS summary'!$M:$M,'REEDS summary'!$A:$A,$A61,'REEDS summary'!$B:$B,K$55)</f>
        <v>1.2832531853283074E-2</v>
      </c>
      <c r="L61">
        <f>SUMIFS('REEDS summary'!$M:$M,'REEDS summary'!$A:$A,$A61,'REEDS summary'!$B:$B,L$55)</f>
        <v>6.9491791310508103E-2</v>
      </c>
      <c r="M61">
        <f>SUMIFS('REEDS summary'!$M:$M,'REEDS summary'!$A:$A,$A61,'REEDS summary'!$B:$B,M$55)</f>
        <v>0</v>
      </c>
      <c r="N61">
        <f>SUMIFS('REEDS summary'!$M:$M,'REEDS summary'!$A:$A,$A61,'REEDS summary'!$B:$B,N$55)</f>
        <v>0.21967266789613907</v>
      </c>
      <c r="P61">
        <f>SUMIFS('REEDS summary'!$N:$N,'REEDS summary'!$A:$A,$A61,'REEDS summary'!$B:$B,P$55)</f>
        <v>7.9321399882114913E-3</v>
      </c>
      <c r="Q61">
        <f>SUMIFS('REEDS summary'!$N:$N,'REEDS summary'!$A:$A,$A61,'REEDS summary'!$B:$B,Q$55)</f>
        <v>0</v>
      </c>
      <c r="R61">
        <f>SUMIFS('REEDS summary'!$N:$N,'REEDS summary'!$A:$A,$A61,'REEDS summary'!$B:$B,R$55)</f>
        <v>3.4662095823586527E-3</v>
      </c>
      <c r="S61">
        <f>SUMIFS('REEDS summary'!$N:$N,'REEDS summary'!$A:$A,$A61,'REEDS summary'!$B:$B,S$55)</f>
        <v>0.15004580301699799</v>
      </c>
      <c r="T61">
        <f>SUMIFS('REEDS summary'!$N:$N,'REEDS summary'!$A:$A,$A61,'REEDS summary'!$B:$B,T$55)</f>
        <v>0.43242166239212998</v>
      </c>
      <c r="U61">
        <f>SUMIFS('REEDS summary'!$N:$N,'REEDS summary'!$A:$A,$A61,'REEDS summary'!$B:$B,U$55)</f>
        <v>9.2426356161104894E-2</v>
      </c>
      <c r="V61">
        <f>SUMIFS('REEDS summary'!$N:$N,'REEDS summary'!$A:$A,$A61,'REEDS summary'!$B:$B,V$55)</f>
        <v>0</v>
      </c>
      <c r="W61">
        <f>SUMIFS('REEDS summary'!$N:$N,'REEDS summary'!$A:$A,$A61,'REEDS summary'!$B:$B,W$55)</f>
        <v>7.4767263069571693E-3</v>
      </c>
      <c r="X61">
        <f>SUMIFS('REEDS summary'!$N:$N,'REEDS summary'!$A:$A,$A61,'REEDS summary'!$B:$B,X$55)</f>
        <v>7.16790263343417E-2</v>
      </c>
      <c r="Y61">
        <f>SUMIFS('REEDS summary'!$N:$N,'REEDS summary'!$A:$A,$A61,'REEDS summary'!$B:$B,Y$55)</f>
        <v>0</v>
      </c>
      <c r="Z61">
        <f>SUMIFS('REEDS summary'!$N:$N,'REEDS summary'!$A:$A,$A61,'REEDS summary'!$B:$B,Z$55)</f>
        <v>0.23455207621789814</v>
      </c>
      <c r="AB61">
        <f>SUMIFS('REEDS summary'!$O:$O,'REEDS summary'!$A:$A,$A61,'REEDS summary'!$B:$B,AB$55)</f>
        <v>8.1141312941441935E-3</v>
      </c>
      <c r="AC61">
        <f>SUMIFS('REEDS summary'!$O:$O,'REEDS summary'!$A:$A,$A61,'REEDS summary'!$B:$B,AC$55)</f>
        <v>0</v>
      </c>
      <c r="AD61">
        <f>SUMIFS('REEDS summary'!$O:$O,'REEDS summary'!$A:$A,$A61,'REEDS summary'!$B:$B,AD$55)</f>
        <v>3.2666793723590492E-3</v>
      </c>
      <c r="AE61">
        <f>SUMIFS('REEDS summary'!$O:$O,'REEDS summary'!$A:$A,$A61,'REEDS summary'!$B:$B,AE$55)</f>
        <v>0.14158414843309985</v>
      </c>
      <c r="AF61">
        <f>SUMIFS('REEDS summary'!$O:$O,'REEDS summary'!$A:$A,$A61,'REEDS summary'!$B:$B,AF$55)</f>
        <v>0.36656946846073302</v>
      </c>
      <c r="AG61">
        <f>SUMIFS('REEDS summary'!$O:$O,'REEDS summary'!$A:$A,$A61,'REEDS summary'!$B:$B,AG$55)</f>
        <v>8.7105890154610774E-2</v>
      </c>
      <c r="AH61">
        <f>SUMIFS('REEDS summary'!$O:$O,'REEDS summary'!$A:$A,$A61,'REEDS summary'!$B:$B,AH$55)</f>
        <v>0</v>
      </c>
      <c r="AI61">
        <f>SUMIFS('REEDS summary'!$O:$O,'REEDS summary'!$A:$A,$A61,'REEDS summary'!$B:$B,AI$55)</f>
        <v>2.5450429769387595E-3</v>
      </c>
      <c r="AJ61">
        <f>SUMIFS('REEDS summary'!$O:$O,'REEDS summary'!$A:$A,$A61,'REEDS summary'!$B:$B,AJ$55)</f>
        <v>7.8711890888861324E-2</v>
      </c>
      <c r="AK61">
        <f>SUMIFS('REEDS summary'!$O:$O,'REEDS summary'!$A:$A,$A61,'REEDS summary'!$B:$B,AK$55)</f>
        <v>0</v>
      </c>
      <c r="AL61">
        <f>SUMIFS('REEDS summary'!$O:$O,'REEDS summary'!$A:$A,$A61,'REEDS summary'!$B:$B,AL$55)</f>
        <v>0.31210274841925301</v>
      </c>
      <c r="AN61">
        <f>SUMIFS('REEDS summary'!$P:$P,'REEDS summary'!$A:$A,$A61,'REEDS summary'!$B:$B,AN$55)</f>
        <v>7.545688684201122E-3</v>
      </c>
      <c r="AO61">
        <f>SUMIFS('REEDS summary'!$P:$P,'REEDS summary'!$A:$A,$A61,'REEDS summary'!$B:$B,AO$55)</f>
        <v>2.0701479949089313E-4</v>
      </c>
      <c r="AP61">
        <f>SUMIFS('REEDS summary'!$P:$P,'REEDS summary'!$A:$A,$A61,'REEDS summary'!$B:$B,AP$55)</f>
        <v>3.3873400467138511E-3</v>
      </c>
      <c r="AQ61">
        <f>SUMIFS('REEDS summary'!$P:$P,'REEDS summary'!$A:$A,$A61,'REEDS summary'!$B:$B,AQ$55)</f>
        <v>0.1510782819697056</v>
      </c>
      <c r="AR61">
        <f>SUMIFS('REEDS summary'!$P:$P,'REEDS summary'!$A:$A,$A61,'REEDS summary'!$B:$B,AR$55)</f>
        <v>0.34050155374181079</v>
      </c>
      <c r="AS61">
        <f>SUMIFS('REEDS summary'!$P:$P,'REEDS summary'!$A:$A,$A61,'REEDS summary'!$B:$B,AS$55)</f>
        <v>9.0323302777123707E-2</v>
      </c>
      <c r="AT61">
        <f>SUMIFS('REEDS summary'!$P:$P,'REEDS summary'!$A:$A,$A61,'REEDS summary'!$B:$B,AT$55)</f>
        <v>0</v>
      </c>
      <c r="AU61">
        <f>SUMIFS('REEDS summary'!$P:$P,'REEDS summary'!$A:$A,$A61,'REEDS summary'!$B:$B,AU$55)</f>
        <v>2.6390487139136801E-3</v>
      </c>
      <c r="AV61">
        <f>SUMIFS('REEDS summary'!$P:$P,'REEDS summary'!$A:$A,$A61,'REEDS summary'!$B:$B,AV$55)</f>
        <v>8.2594447366024046E-2</v>
      </c>
      <c r="AW61">
        <f>SUMIFS('REEDS summary'!$P:$P,'REEDS summary'!$A:$A,$A61,'REEDS summary'!$B:$B,AW$55)</f>
        <v>0</v>
      </c>
      <c r="AX61">
        <f>SUMIFS('REEDS summary'!$P:$P,'REEDS summary'!$A:$A,$A61,'REEDS summary'!$B:$B,AX$55)</f>
        <v>0.32172332190101627</v>
      </c>
      <c r="AZ61">
        <f>SUMIFS('REEDS summary'!$Q:$Q,'REEDS summary'!$A:$A,$A61,'REEDS summary'!$B:$B,AZ$55)</f>
        <v>7.608821061484256E-3</v>
      </c>
      <c r="BA61">
        <f>SUMIFS('REEDS summary'!$Q:$Q,'REEDS summary'!$A:$A,$A61,'REEDS summary'!$B:$B,BA$55)</f>
        <v>4.1749365295263598E-4</v>
      </c>
      <c r="BB61">
        <f>SUMIFS('REEDS summary'!$Q:$Q,'REEDS summary'!$A:$A,$A61,'REEDS summary'!$B:$B,BB$55)</f>
        <v>3.4156808435271569E-3</v>
      </c>
      <c r="BC61">
        <f>SUMIFS('REEDS summary'!$Q:$Q,'REEDS summary'!$A:$A,$A61,'REEDS summary'!$B:$B,BC$55)</f>
        <v>0.15287624513088877</v>
      </c>
      <c r="BD61">
        <f>SUMIFS('REEDS summary'!$Q:$Q,'REEDS summary'!$A:$A,$A61,'REEDS summary'!$B:$B,BD$55)</f>
        <v>0.33363021736939852</v>
      </c>
      <c r="BE61">
        <f>SUMIFS('REEDS summary'!$Q:$Q,'REEDS summary'!$A:$A,$A61,'REEDS summary'!$B:$B,BE$55)</f>
        <v>9.1079009123758894E-2</v>
      </c>
      <c r="BF61">
        <f>SUMIFS('REEDS summary'!$Q:$Q,'REEDS summary'!$A:$A,$A61,'REEDS summary'!$B:$B,BF$55)</f>
        <v>0</v>
      </c>
      <c r="BG61">
        <f>SUMIFS('REEDS summary'!$Q:$Q,'REEDS summary'!$A:$A,$A61,'REEDS summary'!$B:$B,BG$55)</f>
        <v>2.6568476704305695E-3</v>
      </c>
      <c r="BH61">
        <f>SUMIFS('REEDS summary'!$Q:$Q,'REEDS summary'!$A:$A,$A61,'REEDS summary'!$B:$B,BH$55)</f>
        <v>8.3638332925964717E-2</v>
      </c>
      <c r="BI61">
        <f>SUMIFS('REEDS summary'!$Q:$Q,'REEDS summary'!$A:$A,$A61,'REEDS summary'!$B:$B,BI$55)</f>
        <v>0</v>
      </c>
      <c r="BJ61">
        <f>SUMIFS('REEDS summary'!$Q:$Q,'REEDS summary'!$A:$A,$A61,'REEDS summary'!$B:$B,BJ$55)</f>
        <v>0.3246773522215945</v>
      </c>
      <c r="BL61">
        <f>SUMIFS('REEDS summary'!$R:$R,'REEDS summary'!$A:$A,$A61,'REEDS summary'!$B:$B,BL$55)</f>
        <v>7.353996293253188E-3</v>
      </c>
      <c r="BM61">
        <f>SUMIFS('REEDS summary'!$R:$R,'REEDS summary'!$A:$A,$A61,'REEDS summary'!$B:$B,BM$55)</f>
        <v>6.0672087052327471E-4</v>
      </c>
      <c r="BN61">
        <f>SUMIFS('REEDS summary'!$R:$R,'REEDS summary'!$A:$A,$A61,'REEDS summary'!$B:$B,BN$55)</f>
        <v>4.5453326849649894E-2</v>
      </c>
      <c r="BO61">
        <f>SUMIFS('REEDS summary'!$R:$R,'REEDS summary'!$A:$A,$A61,'REEDS summary'!$B:$B,BO$55)</f>
        <v>0.15209679757986322</v>
      </c>
      <c r="BP61">
        <f>SUMIFS('REEDS summary'!$R:$R,'REEDS summary'!$A:$A,$A61,'REEDS summary'!$B:$B,BP$55)</f>
        <v>0.27890195270001689</v>
      </c>
      <c r="BQ61">
        <f>SUMIFS('REEDS summary'!$R:$R,'REEDS summary'!$A:$A,$A61,'REEDS summary'!$B:$B,BQ$55)</f>
        <v>8.8239403764153054E-2</v>
      </c>
      <c r="BR61">
        <f>SUMIFS('REEDS summary'!$R:$R,'REEDS summary'!$A:$A,$A61,'REEDS summary'!$B:$B,BR$55)</f>
        <v>0</v>
      </c>
      <c r="BS61">
        <f>SUMIFS('REEDS summary'!$R:$R,'REEDS summary'!$A:$A,$A61,'REEDS summary'!$B:$B,BS$55)</f>
        <v>2.5740141069432953E-3</v>
      </c>
      <c r="BT61">
        <f>SUMIFS('REEDS summary'!$R:$R,'REEDS summary'!$A:$A,$A61,'REEDS summary'!$B:$B,BT$55)</f>
        <v>8.1286841837907256E-2</v>
      </c>
      <c r="BU61">
        <f>SUMIFS('REEDS summary'!$R:$R,'REEDS summary'!$A:$A,$A61,'REEDS summary'!$B:$B,BU$55)</f>
        <v>0</v>
      </c>
      <c r="BV61">
        <f>SUMIFS('REEDS summary'!$R:$R,'REEDS summary'!$A:$A,$A61,'REEDS summary'!$B:$B,BV$55)</f>
        <v>0.34348694599768992</v>
      </c>
      <c r="BX61">
        <f>SUMIFS('REEDS summary'!$S:$S,'REEDS summary'!$A:$A,$A61,'REEDS summary'!$B:$B,BX$55)</f>
        <v>7.6081441900101472E-3</v>
      </c>
      <c r="BY61">
        <f>SUMIFS('REEDS summary'!$S:$S,'REEDS summary'!$A:$A,$A61,'REEDS summary'!$B:$B,BY$55)</f>
        <v>0</v>
      </c>
      <c r="BZ61">
        <f>SUMIFS('REEDS summary'!$S:$S,'REEDS summary'!$A:$A,$A61,'REEDS summary'!$B:$B,BZ$55)</f>
        <v>4.9554530934526123E-2</v>
      </c>
      <c r="CA61">
        <f>SUMIFS('REEDS summary'!$S:$S,'REEDS summary'!$A:$A,$A61,'REEDS summary'!$B:$B,CA$55)</f>
        <v>0.16459587562964073</v>
      </c>
      <c r="CB61">
        <f>SUMIFS('REEDS summary'!$S:$S,'REEDS summary'!$A:$A,$A61,'REEDS summary'!$B:$B,CB$55)</f>
        <v>0.21895853056960649</v>
      </c>
      <c r="CC61">
        <f>SUMIFS('REEDS summary'!$S:$S,'REEDS summary'!$A:$A,$A61,'REEDS summary'!$B:$B,CC$55)</f>
        <v>9.2470085546881395E-2</v>
      </c>
      <c r="CD61">
        <f>SUMIFS('REEDS summary'!$S:$S,'REEDS summary'!$A:$A,$A61,'REEDS summary'!$B:$B,CD$55)</f>
        <v>1.2350451240462345E-2</v>
      </c>
      <c r="CE61">
        <f>SUMIFS('REEDS summary'!$S:$S,'REEDS summary'!$A:$A,$A61,'REEDS summary'!$B:$B,CE$55)</f>
        <v>2.4515231054936817E-3</v>
      </c>
      <c r="CF61">
        <f>SUMIFS('REEDS summary'!$S:$S,'REEDS summary'!$A:$A,$A61,'REEDS summary'!$B:$B,CF$55)</f>
        <v>8.6598426105315859E-2</v>
      </c>
      <c r="CG61">
        <f>SUMIFS('REEDS summary'!$S:$S,'REEDS summary'!$A:$A,$A61,'REEDS summary'!$B:$B,CG$55)</f>
        <v>0</v>
      </c>
      <c r="CH61">
        <f>SUMIFS('REEDS summary'!$S:$S,'REEDS summary'!$A:$A,$A61,'REEDS summary'!$B:$B,CH$55)</f>
        <v>0.36541243267806323</v>
      </c>
      <c r="CJ61">
        <f>SUMIFS('REEDS summary'!$T:$T,'REEDS summary'!$A:$A,$A61,'REEDS summary'!$B:$B,CJ$55)</f>
        <v>7.8166351114249428E-3</v>
      </c>
      <c r="CK61">
        <f>SUMIFS('REEDS summary'!$T:$T,'REEDS summary'!$A:$A,$A61,'REEDS summary'!$B:$B,CK$55)</f>
        <v>0</v>
      </c>
      <c r="CL61">
        <f>SUMIFS('REEDS summary'!$T:$T,'REEDS summary'!$A:$A,$A61,'REEDS summary'!$B:$B,CL$55)</f>
        <v>5.2699027560354453E-2</v>
      </c>
      <c r="CM61">
        <f>SUMIFS('REEDS summary'!$T:$T,'REEDS summary'!$A:$A,$A61,'REEDS summary'!$B:$B,CM$55)</f>
        <v>0.17274839832729763</v>
      </c>
      <c r="CN61">
        <f>SUMIFS('REEDS summary'!$T:$T,'REEDS summary'!$A:$A,$A61,'REEDS summary'!$B:$B,CN$55)</f>
        <v>0.20918478239028052</v>
      </c>
      <c r="CO61">
        <f>SUMIFS('REEDS summary'!$T:$T,'REEDS summary'!$A:$A,$A61,'REEDS summary'!$B:$B,CO$55)</f>
        <v>4.7625106107269687E-2</v>
      </c>
      <c r="CP61">
        <f>SUMIFS('REEDS summary'!$T:$T,'REEDS summary'!$A:$A,$A61,'REEDS summary'!$B:$B,CP$55)</f>
        <v>2.8541525133263135E-2</v>
      </c>
      <c r="CQ61">
        <f>SUMIFS('REEDS summary'!$T:$T,'REEDS summary'!$A:$A,$A61,'REEDS summary'!$B:$B,CQ$55)</f>
        <v>2.5620370634939806E-3</v>
      </c>
      <c r="CR61">
        <f>SUMIFS('REEDS summary'!$T:$T,'REEDS summary'!$A:$A,$A61,'REEDS summary'!$B:$B,CR$55)</f>
        <v>8.7032339150741725E-2</v>
      </c>
      <c r="CS61">
        <f>SUMIFS('REEDS summary'!$T:$T,'REEDS summary'!$A:$A,$A61,'REEDS summary'!$B:$B,CS$55)</f>
        <v>0</v>
      </c>
      <c r="CT61">
        <f>SUMIFS('REEDS summary'!$T:$T,'REEDS summary'!$A:$A,$A61,'REEDS summary'!$B:$B,CT$55)</f>
        <v>0.3917901491558739</v>
      </c>
      <c r="CV61">
        <f>SUMIFS('REEDS summary'!$U:$U,'REEDS summary'!$A:$A,$A61,'REEDS summary'!$B:$B,CV$55)</f>
        <v>6.8409117011451618E-3</v>
      </c>
      <c r="CW61">
        <f>SUMIFS('REEDS summary'!$U:$U,'REEDS summary'!$A:$A,$A61,'REEDS summary'!$B:$B,CW$55)</f>
        <v>0</v>
      </c>
      <c r="CX61">
        <f>SUMIFS('REEDS summary'!$U:$U,'REEDS summary'!$A:$A,$A61,'REEDS summary'!$B:$B,CX$55)</f>
        <v>4.6936603279568313E-2</v>
      </c>
      <c r="CY61">
        <f>SUMIFS('REEDS summary'!$U:$U,'REEDS summary'!$A:$A,$A61,'REEDS summary'!$B:$B,CY$55)</f>
        <v>0.15469559974039751</v>
      </c>
      <c r="CZ61">
        <f>SUMIFS('REEDS summary'!$U:$U,'REEDS summary'!$A:$A,$A61,'REEDS summary'!$B:$B,CZ$55)</f>
        <v>0.12144685763337471</v>
      </c>
      <c r="DA61">
        <f>SUMIFS('REEDS summary'!$U:$U,'REEDS summary'!$A:$A,$A61,'REEDS summary'!$B:$B,DA$55)</f>
        <v>0</v>
      </c>
      <c r="DB61">
        <f>SUMIFS('REEDS summary'!$U:$U,'REEDS summary'!$A:$A,$A61,'REEDS summary'!$B:$B,DB$55)</f>
        <v>4.3528827729881821E-2</v>
      </c>
      <c r="DC61">
        <f>SUMIFS('REEDS summary'!$U:$U,'REEDS summary'!$A:$A,$A61,'REEDS summary'!$B:$B,DC$55)</f>
        <v>1.5321972875258127E-3</v>
      </c>
      <c r="DD61">
        <f>SUMIFS('REEDS summary'!$U:$U,'REEDS summary'!$A:$A,$A61,'REEDS summary'!$B:$B,DD$55)</f>
        <v>7.8300671135039496E-2</v>
      </c>
      <c r="DE61">
        <f>SUMIFS('REEDS summary'!$U:$U,'REEDS summary'!$A:$A,$A61,'REEDS summary'!$B:$B,DE$55)</f>
        <v>0</v>
      </c>
      <c r="DF61">
        <f>SUMIFS('REEDS summary'!$U:$U,'REEDS summary'!$A:$A,$A61,'REEDS summary'!$B:$B,DF$55)</f>
        <v>0.54671833149306714</v>
      </c>
    </row>
    <row r="62" spans="1:110">
      <c r="A62" s="91" t="s">
        <v>540</v>
      </c>
      <c r="B62" s="91">
        <f>SUMIFS('Cross border connections'!$R$4:$R$54,'Cross border connections'!$P$4:$P$54,Imports_new!A62)</f>
        <v>0</v>
      </c>
      <c r="D62">
        <f>SUMIFS('REEDS summary'!$M:$M,'REEDS summary'!$A:$A,$A62,'REEDS summary'!$B:$B,D$55)</f>
        <v>1.9144531893605327E-3</v>
      </c>
      <c r="E62">
        <f>SUMIFS('REEDS summary'!$M:$M,'REEDS summary'!$A:$A,$A62,'REEDS summary'!$B:$B,E$55)</f>
        <v>0.52172909011679258</v>
      </c>
      <c r="F62">
        <f>SUMIFS('REEDS summary'!$M:$M,'REEDS summary'!$A:$A,$A62,'REEDS summary'!$B:$B,F$55)</f>
        <v>0</v>
      </c>
      <c r="G62">
        <f>SUMIFS('REEDS summary'!$M:$M,'REEDS summary'!$A:$A,$A62,'REEDS summary'!$B:$B,G$55)</f>
        <v>3.5618507381386576E-2</v>
      </c>
      <c r="H62">
        <f>SUMIFS('REEDS summary'!$M:$M,'REEDS summary'!$A:$A,$A62,'REEDS summary'!$B:$B,H$55)</f>
        <v>0.12669355158298257</v>
      </c>
      <c r="I62">
        <f>SUMIFS('REEDS summary'!$M:$M,'REEDS summary'!$A:$A,$A62,'REEDS summary'!$B:$B,I$55)</f>
        <v>0</v>
      </c>
      <c r="J62">
        <f>SUMIFS('REEDS summary'!$M:$M,'REEDS summary'!$A:$A,$A62,'REEDS summary'!$B:$B,J$55)</f>
        <v>0</v>
      </c>
      <c r="K62">
        <f>SUMIFS('REEDS summary'!$M:$M,'REEDS summary'!$A:$A,$A62,'REEDS summary'!$B:$B,K$55)</f>
        <v>0</v>
      </c>
      <c r="L62">
        <f>SUMIFS('REEDS summary'!$M:$M,'REEDS summary'!$A:$A,$A62,'REEDS summary'!$B:$B,L$55)</f>
        <v>0.26928314146864474</v>
      </c>
      <c r="M62">
        <f>SUMIFS('REEDS summary'!$M:$M,'REEDS summary'!$A:$A,$A62,'REEDS summary'!$B:$B,M$55)</f>
        <v>0</v>
      </c>
      <c r="N62">
        <f>SUMIFS('REEDS summary'!$M:$M,'REEDS summary'!$A:$A,$A62,'REEDS summary'!$B:$B,N$55)</f>
        <v>4.4761256260833056E-2</v>
      </c>
      <c r="P62">
        <f>SUMIFS('REEDS summary'!$N:$N,'REEDS summary'!$A:$A,$A62,'REEDS summary'!$B:$B,P$55)</f>
        <v>6.5305553993928061E-4</v>
      </c>
      <c r="Q62">
        <f>SUMIFS('REEDS summary'!$N:$N,'REEDS summary'!$A:$A,$A62,'REEDS summary'!$B:$B,Q$55)</f>
        <v>0.25392864633619111</v>
      </c>
      <c r="R62">
        <f>SUMIFS('REEDS summary'!$N:$N,'REEDS summary'!$A:$A,$A62,'REEDS summary'!$B:$B,R$55)</f>
        <v>0</v>
      </c>
      <c r="S62">
        <f>SUMIFS('REEDS summary'!$N:$N,'REEDS summary'!$A:$A,$A62,'REEDS summary'!$B:$B,S$55)</f>
        <v>2.1944553599492333E-2</v>
      </c>
      <c r="T62">
        <f>SUMIFS('REEDS summary'!$N:$N,'REEDS summary'!$A:$A,$A62,'REEDS summary'!$B:$B,T$55)</f>
        <v>7.3941851866088981E-2</v>
      </c>
      <c r="U62">
        <f>SUMIFS('REEDS summary'!$N:$N,'REEDS summary'!$A:$A,$A62,'REEDS summary'!$B:$B,U$55)</f>
        <v>0</v>
      </c>
      <c r="V62">
        <f>SUMIFS('REEDS summary'!$N:$N,'REEDS summary'!$A:$A,$A62,'REEDS summary'!$B:$B,V$55)</f>
        <v>0</v>
      </c>
      <c r="W62">
        <f>SUMIFS('REEDS summary'!$N:$N,'REEDS summary'!$A:$A,$A62,'REEDS summary'!$B:$B,W$55)</f>
        <v>0</v>
      </c>
      <c r="X62">
        <f>SUMIFS('REEDS summary'!$N:$N,'REEDS summary'!$A:$A,$A62,'REEDS summary'!$B:$B,X$55)</f>
        <v>0.53704373722882959</v>
      </c>
      <c r="Y62">
        <f>SUMIFS('REEDS summary'!$N:$N,'REEDS summary'!$A:$A,$A62,'REEDS summary'!$B:$B,Y$55)</f>
        <v>0</v>
      </c>
      <c r="Z62">
        <f>SUMIFS('REEDS summary'!$N:$N,'REEDS summary'!$A:$A,$A62,'REEDS summary'!$B:$B,Z$55)</f>
        <v>0.11248815542945867</v>
      </c>
      <c r="AB62">
        <f>SUMIFS('REEDS summary'!$O:$O,'REEDS summary'!$A:$A,$A62,'REEDS summary'!$B:$B,AB$55)</f>
        <v>6.4928909857156513E-4</v>
      </c>
      <c r="AC62">
        <f>SUMIFS('REEDS summary'!$O:$O,'REEDS summary'!$A:$A,$A62,'REEDS summary'!$B:$B,AC$55)</f>
        <v>0.20519602824055722</v>
      </c>
      <c r="AD62">
        <f>SUMIFS('REEDS summary'!$O:$O,'REEDS summary'!$A:$A,$A62,'REEDS summary'!$B:$B,AD$55)</f>
        <v>0</v>
      </c>
      <c r="AE62">
        <f>SUMIFS('REEDS summary'!$O:$O,'REEDS summary'!$A:$A,$A62,'REEDS summary'!$B:$B,AE$55)</f>
        <v>2.1810633269407079E-2</v>
      </c>
      <c r="AF62">
        <f>SUMIFS('REEDS summary'!$O:$O,'REEDS summary'!$A:$A,$A62,'REEDS summary'!$B:$B,AF$55)</f>
        <v>4.4720553760221583E-2</v>
      </c>
      <c r="AG62">
        <f>SUMIFS('REEDS summary'!$O:$O,'REEDS summary'!$A:$A,$A62,'REEDS summary'!$B:$B,AG$55)</f>
        <v>0</v>
      </c>
      <c r="AH62">
        <f>SUMIFS('REEDS summary'!$O:$O,'REEDS summary'!$A:$A,$A62,'REEDS summary'!$B:$B,AH$55)</f>
        <v>0</v>
      </c>
      <c r="AI62">
        <f>SUMIFS('REEDS summary'!$O:$O,'REEDS summary'!$A:$A,$A62,'REEDS summary'!$B:$B,AI$55)</f>
        <v>0</v>
      </c>
      <c r="AJ62">
        <f>SUMIFS('REEDS summary'!$O:$O,'REEDS summary'!$A:$A,$A62,'REEDS summary'!$B:$B,AJ$55)</f>
        <v>0.60871119549576336</v>
      </c>
      <c r="AK62">
        <f>SUMIFS('REEDS summary'!$O:$O,'REEDS summary'!$A:$A,$A62,'REEDS summary'!$B:$B,AK$55)</f>
        <v>0</v>
      </c>
      <c r="AL62">
        <f>SUMIFS('REEDS summary'!$O:$O,'REEDS summary'!$A:$A,$A62,'REEDS summary'!$B:$B,AL$55)</f>
        <v>0.11891230013547924</v>
      </c>
      <c r="AN62">
        <f>SUMIFS('REEDS summary'!$P:$P,'REEDS summary'!$A:$A,$A62,'REEDS summary'!$B:$B,AN$55)</f>
        <v>6.0751184948274904E-4</v>
      </c>
      <c r="AO62">
        <f>SUMIFS('REEDS summary'!$P:$P,'REEDS summary'!$A:$A,$A62,'REEDS summary'!$B:$B,AO$55)</f>
        <v>0.12437681160422953</v>
      </c>
      <c r="AP62">
        <f>SUMIFS('REEDS summary'!$P:$P,'REEDS summary'!$A:$A,$A62,'REEDS summary'!$B:$B,AP$55)</f>
        <v>0</v>
      </c>
      <c r="AQ62">
        <f>SUMIFS('REEDS summary'!$P:$P,'REEDS summary'!$A:$A,$A62,'REEDS summary'!$B:$B,AQ$55)</f>
        <v>2.0520081606975351E-2</v>
      </c>
      <c r="AR62">
        <f>SUMIFS('REEDS summary'!$P:$P,'REEDS summary'!$A:$A,$A62,'REEDS summary'!$B:$B,AR$55)</f>
        <v>2.5458499156387284E-2</v>
      </c>
      <c r="AS62">
        <f>SUMIFS('REEDS summary'!$P:$P,'REEDS summary'!$A:$A,$A62,'REEDS summary'!$B:$B,AS$55)</f>
        <v>0</v>
      </c>
      <c r="AT62">
        <f>SUMIFS('REEDS summary'!$P:$P,'REEDS summary'!$A:$A,$A62,'REEDS summary'!$B:$B,AT$55)</f>
        <v>0</v>
      </c>
      <c r="AU62">
        <f>SUMIFS('REEDS summary'!$P:$P,'REEDS summary'!$A:$A,$A62,'REEDS summary'!$B:$B,AU$55)</f>
        <v>0</v>
      </c>
      <c r="AV62">
        <f>SUMIFS('REEDS summary'!$P:$P,'REEDS summary'!$A:$A,$A62,'REEDS summary'!$B:$B,AV$55)</f>
        <v>0.71745814846148792</v>
      </c>
      <c r="AW62">
        <f>SUMIFS('REEDS summary'!$P:$P,'REEDS summary'!$A:$A,$A62,'REEDS summary'!$B:$B,AW$55)</f>
        <v>0</v>
      </c>
      <c r="AX62">
        <f>SUMIFS('REEDS summary'!$P:$P,'REEDS summary'!$A:$A,$A62,'REEDS summary'!$B:$B,AX$55)</f>
        <v>0.11157894732143715</v>
      </c>
      <c r="AZ62">
        <f>SUMIFS('REEDS summary'!$Q:$Q,'REEDS summary'!$A:$A,$A62,'REEDS summary'!$B:$B,AZ$55)</f>
        <v>6.2038429573098839E-4</v>
      </c>
      <c r="BA62">
        <f>SUMIFS('REEDS summary'!$Q:$Q,'REEDS summary'!$A:$A,$A62,'REEDS summary'!$B:$B,BA$55)</f>
        <v>0.1111242683082502</v>
      </c>
      <c r="BB62">
        <f>SUMIFS('REEDS summary'!$Q:$Q,'REEDS summary'!$A:$A,$A62,'REEDS summary'!$B:$B,BB$55)</f>
        <v>0</v>
      </c>
      <c r="BC62">
        <f>SUMIFS('REEDS summary'!$Q:$Q,'REEDS summary'!$A:$A,$A62,'REEDS summary'!$B:$B,BC$55)</f>
        <v>2.085373486548309E-2</v>
      </c>
      <c r="BD62">
        <f>SUMIFS('REEDS summary'!$Q:$Q,'REEDS summary'!$A:$A,$A62,'REEDS summary'!$B:$B,BD$55)</f>
        <v>4.3772579926491827E-2</v>
      </c>
      <c r="BE62">
        <f>SUMIFS('REEDS summary'!$Q:$Q,'REEDS summary'!$A:$A,$A62,'REEDS summary'!$B:$B,BE$55)</f>
        <v>0</v>
      </c>
      <c r="BF62">
        <f>SUMIFS('REEDS summary'!$Q:$Q,'REEDS summary'!$A:$A,$A62,'REEDS summary'!$B:$B,BF$55)</f>
        <v>0</v>
      </c>
      <c r="BG62">
        <f>SUMIFS('REEDS summary'!$Q:$Q,'REEDS summary'!$A:$A,$A62,'REEDS summary'!$B:$B,BG$55)</f>
        <v>0</v>
      </c>
      <c r="BH62">
        <f>SUMIFS('REEDS summary'!$Q:$Q,'REEDS summary'!$A:$A,$A62,'REEDS summary'!$B:$B,BH$55)</f>
        <v>0.7239007572127315</v>
      </c>
      <c r="BI62">
        <f>SUMIFS('REEDS summary'!$Q:$Q,'REEDS summary'!$A:$A,$A62,'REEDS summary'!$B:$B,BI$55)</f>
        <v>0</v>
      </c>
      <c r="BJ62">
        <f>SUMIFS('REEDS summary'!$Q:$Q,'REEDS summary'!$A:$A,$A62,'REEDS summary'!$B:$B,BJ$55)</f>
        <v>9.9728275391312377E-2</v>
      </c>
      <c r="BL62">
        <f>SUMIFS('REEDS summary'!$R:$R,'REEDS summary'!$A:$A,$A62,'REEDS summary'!$B:$B,BL$55)</f>
        <v>6.4204879802820752E-4</v>
      </c>
      <c r="BM62">
        <f>SUMIFS('REEDS summary'!$R:$R,'REEDS summary'!$A:$A,$A62,'REEDS summary'!$B:$B,BM$55)</f>
        <v>0.10153219300221636</v>
      </c>
      <c r="BN62">
        <f>SUMIFS('REEDS summary'!$R:$R,'REEDS summary'!$A:$A,$A62,'REEDS summary'!$B:$B,BN$55)</f>
        <v>0</v>
      </c>
      <c r="BO62">
        <f>SUMIFS('REEDS summary'!$R:$R,'REEDS summary'!$A:$A,$A62,'REEDS summary'!$B:$B,BO$55)</f>
        <v>2.1573137173129409E-2</v>
      </c>
      <c r="BP62">
        <f>SUMIFS('REEDS summary'!$R:$R,'REEDS summary'!$A:$A,$A62,'REEDS summary'!$B:$B,BP$55)</f>
        <v>3.0550597436563416E-2</v>
      </c>
      <c r="BQ62">
        <f>SUMIFS('REEDS summary'!$R:$R,'REEDS summary'!$A:$A,$A62,'REEDS summary'!$B:$B,BQ$55)</f>
        <v>0</v>
      </c>
      <c r="BR62">
        <f>SUMIFS('REEDS summary'!$R:$R,'REEDS summary'!$A:$A,$A62,'REEDS summary'!$B:$B,BR$55)</f>
        <v>0</v>
      </c>
      <c r="BS62">
        <f>SUMIFS('REEDS summary'!$R:$R,'REEDS summary'!$A:$A,$A62,'REEDS summary'!$B:$B,BS$55)</f>
        <v>0</v>
      </c>
      <c r="BT62">
        <f>SUMIFS('REEDS summary'!$R:$R,'REEDS summary'!$A:$A,$A62,'REEDS summary'!$B:$B,BT$55)</f>
        <v>0.74580443907754579</v>
      </c>
      <c r="BU62">
        <f>SUMIFS('REEDS summary'!$R:$R,'REEDS summary'!$A:$A,$A62,'REEDS summary'!$B:$B,BU$55)</f>
        <v>0</v>
      </c>
      <c r="BV62">
        <f>SUMIFS('REEDS summary'!$R:$R,'REEDS summary'!$A:$A,$A62,'REEDS summary'!$B:$B,BV$55)</f>
        <v>9.9897584512516846E-2</v>
      </c>
      <c r="BX62">
        <f>SUMIFS('REEDS summary'!$S:$S,'REEDS summary'!$A:$A,$A62,'REEDS summary'!$B:$B,BX$55)</f>
        <v>5.755805981734356E-4</v>
      </c>
      <c r="BY62">
        <f>SUMIFS('REEDS summary'!$S:$S,'REEDS summary'!$A:$A,$A62,'REEDS summary'!$B:$B,BY$55)</f>
        <v>1.285452048881861E-2</v>
      </c>
      <c r="BZ62">
        <f>SUMIFS('REEDS summary'!$S:$S,'REEDS summary'!$A:$A,$A62,'REEDS summary'!$B:$B,BZ$55)</f>
        <v>0</v>
      </c>
      <c r="CA62">
        <f>SUMIFS('REEDS summary'!$S:$S,'REEDS summary'!$A:$A,$A62,'REEDS summary'!$B:$B,CA$55)</f>
        <v>2.1354011001616845E-2</v>
      </c>
      <c r="CB62">
        <f>SUMIFS('REEDS summary'!$S:$S,'REEDS summary'!$A:$A,$A62,'REEDS summary'!$B:$B,CB$55)</f>
        <v>1.0984055769398884E-2</v>
      </c>
      <c r="CC62">
        <f>SUMIFS('REEDS summary'!$S:$S,'REEDS summary'!$A:$A,$A62,'REEDS summary'!$B:$B,CC$55)</f>
        <v>0</v>
      </c>
      <c r="CD62">
        <f>SUMIFS('REEDS summary'!$S:$S,'REEDS summary'!$A:$A,$A62,'REEDS summary'!$B:$B,CD$55)</f>
        <v>0</v>
      </c>
      <c r="CE62">
        <f>SUMIFS('REEDS summary'!$S:$S,'REEDS summary'!$A:$A,$A62,'REEDS summary'!$B:$B,CE$55)</f>
        <v>0</v>
      </c>
      <c r="CF62">
        <f>SUMIFS('REEDS summary'!$S:$S,'REEDS summary'!$A:$A,$A62,'REEDS summary'!$B:$B,CF$55)</f>
        <v>0.83033733483379335</v>
      </c>
      <c r="CG62">
        <f>SUMIFS('REEDS summary'!$S:$S,'REEDS summary'!$A:$A,$A62,'REEDS summary'!$B:$B,CG$55)</f>
        <v>0</v>
      </c>
      <c r="CH62">
        <f>SUMIFS('REEDS summary'!$S:$S,'REEDS summary'!$A:$A,$A62,'REEDS summary'!$B:$B,CH$55)</f>
        <v>0.12389449730819888</v>
      </c>
      <c r="CJ62">
        <f>SUMIFS('REEDS summary'!$T:$T,'REEDS summary'!$A:$A,$A62,'REEDS summary'!$B:$B,CJ$55)</f>
        <v>5.8788120722854666E-4</v>
      </c>
      <c r="CK62">
        <f>SUMIFS('REEDS summary'!$T:$T,'REEDS summary'!$A:$A,$A62,'REEDS summary'!$B:$B,CK$55)</f>
        <v>2.1232599995968967E-3</v>
      </c>
      <c r="CL62">
        <f>SUMIFS('REEDS summary'!$T:$T,'REEDS summary'!$A:$A,$A62,'REEDS summary'!$B:$B,CL$55)</f>
        <v>0</v>
      </c>
      <c r="CM62">
        <f>SUMIFS('REEDS summary'!$T:$T,'REEDS summary'!$A:$A,$A62,'REEDS summary'!$B:$B,CM$55)</f>
        <v>2.2014367929332965E-2</v>
      </c>
      <c r="CN62">
        <f>SUMIFS('REEDS summary'!$T:$T,'REEDS summary'!$A:$A,$A62,'REEDS summary'!$B:$B,CN$55)</f>
        <v>1.110488540281312E-2</v>
      </c>
      <c r="CO62">
        <f>SUMIFS('REEDS summary'!$T:$T,'REEDS summary'!$A:$A,$A62,'REEDS summary'!$B:$B,CO$55)</f>
        <v>0</v>
      </c>
      <c r="CP62">
        <f>SUMIFS('REEDS summary'!$T:$T,'REEDS summary'!$A:$A,$A62,'REEDS summary'!$B:$B,CP$55)</f>
        <v>0</v>
      </c>
      <c r="CQ62">
        <f>SUMIFS('REEDS summary'!$T:$T,'REEDS summary'!$A:$A,$A62,'REEDS summary'!$B:$B,CQ$55)</f>
        <v>0</v>
      </c>
      <c r="CR62">
        <f>SUMIFS('REEDS summary'!$T:$T,'REEDS summary'!$A:$A,$A62,'REEDS summary'!$B:$B,CR$55)</f>
        <v>0.83598760487081292</v>
      </c>
      <c r="CS62">
        <f>SUMIFS('REEDS summary'!$T:$T,'REEDS summary'!$A:$A,$A62,'REEDS summary'!$B:$B,CS$55)</f>
        <v>0</v>
      </c>
      <c r="CT62">
        <f>SUMIFS('REEDS summary'!$T:$T,'REEDS summary'!$A:$A,$A62,'REEDS summary'!$B:$B,CT$55)</f>
        <v>0.12818200059021559</v>
      </c>
      <c r="CV62">
        <f>SUMIFS('REEDS summary'!$U:$U,'REEDS summary'!$A:$A,$A62,'REEDS summary'!$B:$B,CV$55)</f>
        <v>4.8058968290147367E-4</v>
      </c>
      <c r="CW62">
        <f>SUMIFS('REEDS summary'!$U:$U,'REEDS summary'!$A:$A,$A62,'REEDS summary'!$B:$B,CW$55)</f>
        <v>0</v>
      </c>
      <c r="CX62">
        <f>SUMIFS('REEDS summary'!$U:$U,'REEDS summary'!$A:$A,$A62,'REEDS summary'!$B:$B,CX$55)</f>
        <v>0</v>
      </c>
      <c r="CY62">
        <f>SUMIFS('REEDS summary'!$U:$U,'REEDS summary'!$A:$A,$A62,'REEDS summary'!$B:$B,CY$55)</f>
        <v>2.0952616264325055E-2</v>
      </c>
      <c r="CZ62">
        <f>SUMIFS('REEDS summary'!$U:$U,'REEDS summary'!$A:$A,$A62,'REEDS summary'!$B:$B,CZ$55)</f>
        <v>6.116933334487382E-3</v>
      </c>
      <c r="DA62">
        <f>SUMIFS('REEDS summary'!$U:$U,'REEDS summary'!$A:$A,$A62,'REEDS summary'!$B:$B,DA$55)</f>
        <v>0</v>
      </c>
      <c r="DB62">
        <f>SUMIFS('REEDS summary'!$U:$U,'REEDS summary'!$A:$A,$A62,'REEDS summary'!$B:$B,DB$55)</f>
        <v>0</v>
      </c>
      <c r="DC62">
        <f>SUMIFS('REEDS summary'!$U:$U,'REEDS summary'!$A:$A,$A62,'REEDS summary'!$B:$B,DC$55)</f>
        <v>0</v>
      </c>
      <c r="DD62">
        <f>SUMIFS('REEDS summary'!$U:$U,'REEDS summary'!$A:$A,$A62,'REEDS summary'!$B:$B,DD$55)</f>
        <v>0.82901322930209465</v>
      </c>
      <c r="DE62">
        <f>SUMIFS('REEDS summary'!$U:$U,'REEDS summary'!$A:$A,$A62,'REEDS summary'!$B:$B,DE$55)</f>
        <v>0</v>
      </c>
      <c r="DF62">
        <f>SUMIFS('REEDS summary'!$U:$U,'REEDS summary'!$A:$A,$A62,'REEDS summary'!$B:$B,DF$55)</f>
        <v>0.14343663141619142</v>
      </c>
    </row>
    <row r="63" spans="1:110">
      <c r="A63" s="91" t="s">
        <v>541</v>
      </c>
      <c r="B63" s="91">
        <f>SUMIFS('Cross border connections'!$R$4:$R$54,'Cross border connections'!$P$4:$P$54,Imports_new!A63)</f>
        <v>0</v>
      </c>
      <c r="D63">
        <f>SUMIFS('REEDS summary'!$M:$M,'REEDS summary'!$A:$A,$A63,'REEDS summary'!$B:$B,D$55)</f>
        <v>2.2149253013212807E-2</v>
      </c>
      <c r="E63">
        <f>SUMIFS('REEDS summary'!$M:$M,'REEDS summary'!$A:$A,$A63,'REEDS summary'!$B:$B,E$55)</f>
        <v>0</v>
      </c>
      <c r="F63">
        <f>SUMIFS('REEDS summary'!$M:$M,'REEDS summary'!$A:$A,$A63,'REEDS summary'!$B:$B,F$55)</f>
        <v>0</v>
      </c>
      <c r="G63">
        <f>SUMIFS('REEDS summary'!$M:$M,'REEDS summary'!$A:$A,$A63,'REEDS summary'!$B:$B,G$55)</f>
        <v>8.8865761061974712E-3</v>
      </c>
      <c r="H63">
        <f>SUMIFS('REEDS summary'!$M:$M,'REEDS summary'!$A:$A,$A63,'REEDS summary'!$B:$B,H$55)</f>
        <v>0.57217988281459542</v>
      </c>
      <c r="I63">
        <f>SUMIFS('REEDS summary'!$M:$M,'REEDS summary'!$A:$A,$A63,'REEDS summary'!$B:$B,I$55)</f>
        <v>0.36015375477584871</v>
      </c>
      <c r="J63">
        <f>SUMIFS('REEDS summary'!$M:$M,'REEDS summary'!$A:$A,$A63,'REEDS summary'!$B:$B,J$55)</f>
        <v>0</v>
      </c>
      <c r="K63">
        <f>SUMIFS('REEDS summary'!$M:$M,'REEDS summary'!$A:$A,$A63,'REEDS summary'!$B:$B,K$55)</f>
        <v>2.6271992853010222E-2</v>
      </c>
      <c r="L63">
        <f>SUMIFS('REEDS summary'!$M:$M,'REEDS summary'!$A:$A,$A63,'REEDS summary'!$B:$B,L$55)</f>
        <v>6.5128288098070849E-5</v>
      </c>
      <c r="M63">
        <f>SUMIFS('REEDS summary'!$M:$M,'REEDS summary'!$A:$A,$A63,'REEDS summary'!$B:$B,M$55)</f>
        <v>0</v>
      </c>
      <c r="N63">
        <f>SUMIFS('REEDS summary'!$M:$M,'REEDS summary'!$A:$A,$A63,'REEDS summary'!$B:$B,N$55)</f>
        <v>1.0293412149037364E-2</v>
      </c>
      <c r="P63">
        <f>SUMIFS('REEDS summary'!$N:$N,'REEDS summary'!$A:$A,$A63,'REEDS summary'!$B:$B,P$55)</f>
        <v>2.4875235587680969E-2</v>
      </c>
      <c r="Q63">
        <f>SUMIFS('REEDS summary'!$N:$N,'REEDS summary'!$A:$A,$A63,'REEDS summary'!$B:$B,Q$55)</f>
        <v>0</v>
      </c>
      <c r="R63">
        <f>SUMIFS('REEDS summary'!$N:$N,'REEDS summary'!$A:$A,$A63,'REEDS summary'!$B:$B,R$55)</f>
        <v>0</v>
      </c>
      <c r="S63">
        <f>SUMIFS('REEDS summary'!$N:$N,'REEDS summary'!$A:$A,$A63,'REEDS summary'!$B:$B,S$55)</f>
        <v>9.9802767198357099E-3</v>
      </c>
      <c r="T63">
        <f>SUMIFS('REEDS summary'!$N:$N,'REEDS summary'!$A:$A,$A63,'REEDS summary'!$B:$B,T$55)</f>
        <v>0.53194674836059208</v>
      </c>
      <c r="U63">
        <f>SUMIFS('REEDS summary'!$N:$N,'REEDS summary'!$A:$A,$A63,'REEDS summary'!$B:$B,U$55)</f>
        <v>0.40447908073887695</v>
      </c>
      <c r="V63">
        <f>SUMIFS('REEDS summary'!$N:$N,'REEDS summary'!$A:$A,$A63,'REEDS summary'!$B:$B,V$55)</f>
        <v>0</v>
      </c>
      <c r="W63">
        <f>SUMIFS('REEDS summary'!$N:$N,'REEDS summary'!$A:$A,$A63,'REEDS summary'!$B:$B,W$55)</f>
        <v>1.6393105444214372E-2</v>
      </c>
      <c r="X63">
        <f>SUMIFS('REEDS summary'!$N:$N,'REEDS summary'!$A:$A,$A63,'REEDS summary'!$B:$B,X$55)</f>
        <v>7.2949118415867426E-5</v>
      </c>
      <c r="Y63">
        <f>SUMIFS('REEDS summary'!$N:$N,'REEDS summary'!$A:$A,$A63,'REEDS summary'!$B:$B,Y$55)</f>
        <v>0</v>
      </c>
      <c r="Z63">
        <f>SUMIFS('REEDS summary'!$N:$N,'REEDS summary'!$A:$A,$A63,'REEDS summary'!$B:$B,Z$55)</f>
        <v>1.2252604030384025E-2</v>
      </c>
      <c r="AB63">
        <f>SUMIFS('REEDS summary'!$O:$O,'REEDS summary'!$A:$A,$A63,'REEDS summary'!$B:$B,AB$55)</f>
        <v>2.3292940684073889E-2</v>
      </c>
      <c r="AC63">
        <f>SUMIFS('REEDS summary'!$O:$O,'REEDS summary'!$A:$A,$A63,'REEDS summary'!$B:$B,AC$55)</f>
        <v>0</v>
      </c>
      <c r="AD63">
        <f>SUMIFS('REEDS summary'!$O:$O,'REEDS summary'!$A:$A,$A63,'REEDS summary'!$B:$B,AD$55)</f>
        <v>0</v>
      </c>
      <c r="AE63">
        <f>SUMIFS('REEDS summary'!$O:$O,'REEDS summary'!$A:$A,$A63,'REEDS summary'!$B:$B,AE$55)</f>
        <v>9.3530515413863501E-3</v>
      </c>
      <c r="AF63">
        <f>SUMIFS('REEDS summary'!$O:$O,'REEDS summary'!$A:$A,$A63,'REEDS summary'!$B:$B,AF$55)</f>
        <v>0.53427406612222106</v>
      </c>
      <c r="AG63">
        <f>SUMIFS('REEDS summary'!$O:$O,'REEDS summary'!$A:$A,$A63,'REEDS summary'!$B:$B,AG$55)</f>
        <v>0.37875047262930178</v>
      </c>
      <c r="AH63">
        <f>SUMIFS('REEDS summary'!$O:$O,'REEDS summary'!$A:$A,$A63,'REEDS summary'!$B:$B,AH$55)</f>
        <v>0</v>
      </c>
      <c r="AI63">
        <f>SUMIFS('REEDS summary'!$O:$O,'REEDS summary'!$A:$A,$A63,'REEDS summary'!$B:$B,AI$55)</f>
        <v>5.7924654051533708E-4</v>
      </c>
      <c r="AJ63">
        <f>SUMIFS('REEDS summary'!$O:$O,'REEDS summary'!$A:$A,$A63,'REEDS summary'!$B:$B,AJ$55)</f>
        <v>6.8126540867252005E-5</v>
      </c>
      <c r="AK63">
        <f>SUMIFS('REEDS summary'!$O:$O,'REEDS summary'!$A:$A,$A63,'REEDS summary'!$B:$B,AK$55)</f>
        <v>0</v>
      </c>
      <c r="AL63">
        <f>SUMIFS('REEDS summary'!$O:$O,'REEDS summary'!$A:$A,$A63,'REEDS summary'!$B:$B,AL$55)</f>
        <v>5.368209594163427E-2</v>
      </c>
      <c r="AN63">
        <f>SUMIFS('REEDS summary'!$P:$P,'REEDS summary'!$A:$A,$A63,'REEDS summary'!$B:$B,AN$55)</f>
        <v>1.8920063963671213E-2</v>
      </c>
      <c r="AO63">
        <f>SUMIFS('REEDS summary'!$P:$P,'REEDS summary'!$A:$A,$A63,'REEDS summary'!$B:$B,AO$55)</f>
        <v>2.4015423842715185E-4</v>
      </c>
      <c r="AP63">
        <f>SUMIFS('REEDS summary'!$P:$P,'REEDS summary'!$A:$A,$A63,'REEDS summary'!$B:$B,AP$55)</f>
        <v>0</v>
      </c>
      <c r="AQ63">
        <f>SUMIFS('REEDS summary'!$P:$P,'REEDS summary'!$A:$A,$A63,'REEDS summary'!$B:$B,AQ$55)</f>
        <v>9.6205291301562895E-3</v>
      </c>
      <c r="AR63">
        <f>SUMIFS('REEDS summary'!$P:$P,'REEDS summary'!$A:$A,$A63,'REEDS summary'!$B:$B,AR$55)</f>
        <v>0.51495112397430809</v>
      </c>
      <c r="AS63">
        <f>SUMIFS('REEDS summary'!$P:$P,'REEDS summary'!$A:$A,$A63,'REEDS summary'!$B:$B,AS$55)</f>
        <v>0.38926415916782015</v>
      </c>
      <c r="AT63">
        <f>SUMIFS('REEDS summary'!$P:$P,'REEDS summary'!$A:$A,$A63,'REEDS summary'!$B:$B,AT$55)</f>
        <v>0</v>
      </c>
      <c r="AU63">
        <f>SUMIFS('REEDS summary'!$P:$P,'REEDS summary'!$A:$A,$A63,'REEDS summary'!$B:$B,AU$55)</f>
        <v>5.9532577208228998E-4</v>
      </c>
      <c r="AV63">
        <f>SUMIFS('REEDS summary'!$P:$P,'REEDS summary'!$A:$A,$A63,'REEDS summary'!$B:$B,AV$55)</f>
        <v>6.9830256023345659E-5</v>
      </c>
      <c r="AW63">
        <f>SUMIFS('REEDS summary'!$P:$P,'REEDS summary'!$A:$A,$A63,'REEDS summary'!$B:$B,AW$55)</f>
        <v>0</v>
      </c>
      <c r="AX63">
        <f>SUMIFS('REEDS summary'!$P:$P,'REEDS summary'!$A:$A,$A63,'REEDS summary'!$B:$B,AX$55)</f>
        <v>6.6338813497511501E-2</v>
      </c>
      <c r="AZ63">
        <f>SUMIFS('REEDS summary'!$Q:$Q,'REEDS summary'!$A:$A,$A63,'REEDS summary'!$B:$B,AZ$55)</f>
        <v>1.9393335275348898E-2</v>
      </c>
      <c r="BA63">
        <f>SUMIFS('REEDS summary'!$Q:$Q,'REEDS summary'!$A:$A,$A63,'REEDS summary'!$B:$B,BA$55)</f>
        <v>4.9232303575258343E-4</v>
      </c>
      <c r="BB63">
        <f>SUMIFS('REEDS summary'!$Q:$Q,'REEDS summary'!$A:$A,$A63,'REEDS summary'!$B:$B,BB$55)</f>
        <v>0</v>
      </c>
      <c r="BC63">
        <f>SUMIFS('REEDS summary'!$Q:$Q,'REEDS summary'!$A:$A,$A63,'REEDS summary'!$B:$B,BC$55)</f>
        <v>9.8692232120226701E-3</v>
      </c>
      <c r="BD63">
        <f>SUMIFS('REEDS summary'!$Q:$Q,'REEDS summary'!$A:$A,$A63,'REEDS summary'!$B:$B,BD$55)</f>
        <v>0.5030424670397603</v>
      </c>
      <c r="BE63">
        <f>SUMIFS('REEDS summary'!$Q:$Q,'REEDS summary'!$A:$A,$A63,'REEDS summary'!$B:$B,BE$55)</f>
        <v>0.39900131225314817</v>
      </c>
      <c r="BF63">
        <f>SUMIFS('REEDS summary'!$Q:$Q,'REEDS summary'!$A:$A,$A63,'REEDS summary'!$B:$B,BF$55)</f>
        <v>0</v>
      </c>
      <c r="BG63">
        <f>SUMIFS('REEDS summary'!$Q:$Q,'REEDS summary'!$A:$A,$A63,'REEDS summary'!$B:$B,BG$55)</f>
        <v>6.1021740297581713E-4</v>
      </c>
      <c r="BH63">
        <f>SUMIFS('REEDS summary'!$Q:$Q,'REEDS summary'!$A:$A,$A63,'REEDS summary'!$B:$B,BH$55)</f>
        <v>7.1384919298304249E-5</v>
      </c>
      <c r="BI63">
        <f>SUMIFS('REEDS summary'!$Q:$Q,'REEDS summary'!$A:$A,$A63,'REEDS summary'!$B:$B,BI$55)</f>
        <v>0</v>
      </c>
      <c r="BJ63">
        <f>SUMIFS('REEDS summary'!$Q:$Q,'REEDS summary'!$A:$A,$A63,'REEDS summary'!$B:$B,BJ$55)</f>
        <v>6.7519736861693241E-2</v>
      </c>
      <c r="BL63">
        <f>SUMIFS('REEDS summary'!$R:$R,'REEDS summary'!$A:$A,$A63,'REEDS summary'!$B:$B,BL$55)</f>
        <v>2.0059063923108855E-2</v>
      </c>
      <c r="BM63">
        <f>SUMIFS('REEDS summary'!$R:$R,'REEDS summary'!$A:$A,$A63,'REEDS summary'!$B:$B,BM$55)</f>
        <v>7.4504575460307703E-4</v>
      </c>
      <c r="BN63">
        <f>SUMIFS('REEDS summary'!$R:$R,'REEDS summary'!$A:$A,$A63,'REEDS summary'!$B:$B,BN$55)</f>
        <v>0</v>
      </c>
      <c r="BO63">
        <f>SUMIFS('REEDS summary'!$R:$R,'REEDS summary'!$A:$A,$A63,'REEDS summary'!$B:$B,BO$55)</f>
        <v>9.9653230923437159E-3</v>
      </c>
      <c r="BP63">
        <f>SUMIFS('REEDS summary'!$R:$R,'REEDS summary'!$A:$A,$A63,'REEDS summary'!$B:$B,BP$55)</f>
        <v>0.49862895108023036</v>
      </c>
      <c r="BQ63">
        <f>SUMIFS('REEDS summary'!$R:$R,'REEDS summary'!$A:$A,$A63,'REEDS summary'!$B:$B,BQ$55)</f>
        <v>0.40255940113777</v>
      </c>
      <c r="BR63">
        <f>SUMIFS('REEDS summary'!$R:$R,'REEDS summary'!$A:$A,$A63,'REEDS summary'!$B:$B,BR$55)</f>
        <v>0</v>
      </c>
      <c r="BS63">
        <f>SUMIFS('REEDS summary'!$R:$R,'REEDS summary'!$A:$A,$A63,'REEDS summary'!$B:$B,BS$55)</f>
        <v>6.1565900853463172E-4</v>
      </c>
      <c r="BT63">
        <f>SUMIFS('REEDS summary'!$R:$R,'REEDS summary'!$A:$A,$A63,'REEDS summary'!$B:$B,BT$55)</f>
        <v>7.1827691835412894E-5</v>
      </c>
      <c r="BU63">
        <f>SUMIFS('REEDS summary'!$R:$R,'REEDS summary'!$A:$A,$A63,'REEDS summary'!$B:$B,BU$55)</f>
        <v>0</v>
      </c>
      <c r="BV63">
        <f>SUMIFS('REEDS summary'!$R:$R,'REEDS summary'!$A:$A,$A63,'REEDS summary'!$B:$B,BV$55)</f>
        <v>6.735472831157395E-2</v>
      </c>
      <c r="BX63">
        <f>SUMIFS('REEDS summary'!$S:$S,'REEDS summary'!$A:$A,$A63,'REEDS summary'!$B:$B,BX$55)</f>
        <v>2.3266952826956164E-2</v>
      </c>
      <c r="BY63">
        <f>SUMIFS('REEDS summary'!$S:$S,'REEDS summary'!$A:$A,$A63,'REEDS summary'!$B:$B,BY$55)</f>
        <v>0</v>
      </c>
      <c r="BZ63">
        <f>SUMIFS('REEDS summary'!$S:$S,'REEDS summary'!$A:$A,$A63,'REEDS summary'!$B:$B,BZ$55)</f>
        <v>0</v>
      </c>
      <c r="CA63">
        <f>SUMIFS('REEDS summary'!$S:$S,'REEDS summary'!$A:$A,$A63,'REEDS summary'!$B:$B,CA$55)</f>
        <v>1.0486659964529002E-2</v>
      </c>
      <c r="CB63">
        <f>SUMIFS('REEDS summary'!$S:$S,'REEDS summary'!$A:$A,$A63,'REEDS summary'!$B:$B,CB$55)</f>
        <v>0.47226585540031008</v>
      </c>
      <c r="CC63">
        <f>SUMIFS('REEDS summary'!$S:$S,'REEDS summary'!$A:$A,$A63,'REEDS summary'!$B:$B,CC$55)</f>
        <v>0.42327463511914021</v>
      </c>
      <c r="CD63">
        <f>SUMIFS('REEDS summary'!$S:$S,'REEDS summary'!$A:$A,$A63,'REEDS summary'!$B:$B,CD$55)</f>
        <v>0</v>
      </c>
      <c r="CE63">
        <f>SUMIFS('REEDS summary'!$S:$S,'REEDS summary'!$A:$A,$A63,'REEDS summary'!$B:$B,CE$55)</f>
        <v>0</v>
      </c>
      <c r="CF63">
        <f>SUMIFS('REEDS summary'!$S:$S,'REEDS summary'!$A:$A,$A63,'REEDS summary'!$B:$B,CF$55)</f>
        <v>7.4683291391482168E-5</v>
      </c>
      <c r="CG63">
        <f>SUMIFS('REEDS summary'!$S:$S,'REEDS summary'!$A:$A,$A63,'REEDS summary'!$B:$B,CG$55)</f>
        <v>0</v>
      </c>
      <c r="CH63">
        <f>SUMIFS('REEDS summary'!$S:$S,'REEDS summary'!$A:$A,$A63,'REEDS summary'!$B:$B,CH$55)</f>
        <v>7.0631213397673046E-2</v>
      </c>
      <c r="CJ63">
        <f>SUMIFS('REEDS summary'!$T:$T,'REEDS summary'!$A:$A,$A63,'REEDS summary'!$B:$B,CJ$55)</f>
        <v>2.4498201728239799E-2</v>
      </c>
      <c r="CK63">
        <f>SUMIFS('REEDS summary'!$T:$T,'REEDS summary'!$A:$A,$A63,'REEDS summary'!$B:$B,CK$55)</f>
        <v>0</v>
      </c>
      <c r="CL63">
        <f>SUMIFS('REEDS summary'!$T:$T,'REEDS summary'!$A:$A,$A63,'REEDS summary'!$B:$B,CL$55)</f>
        <v>0</v>
      </c>
      <c r="CM63">
        <f>SUMIFS('REEDS summary'!$T:$T,'REEDS summary'!$A:$A,$A63,'REEDS summary'!$B:$B,CM$55)</f>
        <v>1.0636344489098528E-2</v>
      </c>
      <c r="CN63">
        <f>SUMIFS('REEDS summary'!$T:$T,'REEDS summary'!$A:$A,$A63,'REEDS summary'!$B:$B,CN$55)</f>
        <v>0.46185878284405141</v>
      </c>
      <c r="CO63">
        <f>SUMIFS('REEDS summary'!$T:$T,'REEDS summary'!$A:$A,$A63,'REEDS summary'!$B:$B,CO$55)</f>
        <v>0.42896836227616858</v>
      </c>
      <c r="CP63">
        <f>SUMIFS('REEDS summary'!$T:$T,'REEDS summary'!$A:$A,$A63,'REEDS summary'!$B:$B,CP$55)</f>
        <v>0</v>
      </c>
      <c r="CQ63">
        <f>SUMIFS('REEDS summary'!$T:$T,'REEDS summary'!$A:$A,$A63,'REEDS summary'!$B:$B,CQ$55)</f>
        <v>0</v>
      </c>
      <c r="CR63">
        <f>SUMIFS('REEDS summary'!$T:$T,'REEDS summary'!$A:$A,$A63,'REEDS summary'!$B:$B,CR$55)</f>
        <v>6.6239821661542029E-5</v>
      </c>
      <c r="CS63">
        <f>SUMIFS('REEDS summary'!$T:$T,'REEDS summary'!$A:$A,$A63,'REEDS summary'!$B:$B,CS$55)</f>
        <v>0</v>
      </c>
      <c r="CT63">
        <f>SUMIFS('REEDS summary'!$T:$T,'REEDS summary'!$A:$A,$A63,'REEDS summary'!$B:$B,CT$55)</f>
        <v>7.3972068840780142E-2</v>
      </c>
      <c r="CV63">
        <f>SUMIFS('REEDS summary'!$U:$U,'REEDS summary'!$A:$A,$A63,'REEDS summary'!$B:$B,CV$55)</f>
        <v>2.6829338530998635E-2</v>
      </c>
      <c r="CW63">
        <f>SUMIFS('REEDS summary'!$U:$U,'REEDS summary'!$A:$A,$A63,'REEDS summary'!$B:$B,CW$55)</f>
        <v>0</v>
      </c>
      <c r="CX63">
        <f>SUMIFS('REEDS summary'!$U:$U,'REEDS summary'!$A:$A,$A63,'REEDS summary'!$B:$B,CX$55)</f>
        <v>0</v>
      </c>
      <c r="CY63">
        <f>SUMIFS('REEDS summary'!$U:$U,'REEDS summary'!$A:$A,$A63,'REEDS summary'!$B:$B,CY$55)</f>
        <v>1.1863332918005729E-2</v>
      </c>
      <c r="CZ63">
        <f>SUMIFS('REEDS summary'!$U:$U,'REEDS summary'!$A:$A,$A63,'REEDS summary'!$B:$B,CZ$55)</f>
        <v>0.39643151212802158</v>
      </c>
      <c r="DA63">
        <f>SUMIFS('REEDS summary'!$U:$U,'REEDS summary'!$A:$A,$A63,'REEDS summary'!$B:$B,DA$55)</f>
        <v>0.4780646466286585</v>
      </c>
      <c r="DB63">
        <f>SUMIFS('REEDS summary'!$U:$U,'REEDS summary'!$A:$A,$A63,'REEDS summary'!$B:$B,DB$55)</f>
        <v>0</v>
      </c>
      <c r="DC63">
        <f>SUMIFS('REEDS summary'!$U:$U,'REEDS summary'!$A:$A,$A63,'REEDS summary'!$B:$B,DC$55)</f>
        <v>0</v>
      </c>
      <c r="DD63">
        <f>SUMIFS('REEDS summary'!$U:$U,'REEDS summary'!$A:$A,$A63,'REEDS summary'!$B:$B,DD$55)</f>
        <v>7.9085817433051579E-5</v>
      </c>
      <c r="DE63">
        <f>SUMIFS('REEDS summary'!$U:$U,'REEDS summary'!$A:$A,$A63,'REEDS summary'!$B:$B,DE$55)</f>
        <v>0</v>
      </c>
      <c r="DF63">
        <f>SUMIFS('REEDS summary'!$U:$U,'REEDS summary'!$A:$A,$A63,'REEDS summary'!$B:$B,DF$55)</f>
        <v>8.6732083976882549E-2</v>
      </c>
    </row>
    <row r="64" spans="1:110">
      <c r="A64" s="91" t="s">
        <v>542</v>
      </c>
      <c r="B64" s="91">
        <f>SUMIFS('Cross border connections'!$R$4:$R$54,'Cross border connections'!$P$4:$P$54,Imports_new!A64)</f>
        <v>0</v>
      </c>
      <c r="D64">
        <f>SUMIFS('REEDS summary'!$M:$M,'REEDS summary'!$A:$A,$A64,'REEDS summary'!$B:$B,D$55)</f>
        <v>8.4571664367844943E-3</v>
      </c>
      <c r="E64">
        <f>SUMIFS('REEDS summary'!$M:$M,'REEDS summary'!$A:$A,$A64,'REEDS summary'!$B:$B,E$55)</f>
        <v>0</v>
      </c>
      <c r="F64">
        <f>SUMIFS('REEDS summary'!$M:$M,'REEDS summary'!$A:$A,$A64,'REEDS summary'!$B:$B,F$55)</f>
        <v>0</v>
      </c>
      <c r="G64">
        <f>SUMIFS('REEDS summary'!$M:$M,'REEDS summary'!$A:$A,$A64,'REEDS summary'!$B:$B,G$55)</f>
        <v>0</v>
      </c>
      <c r="H64">
        <f>SUMIFS('REEDS summary'!$M:$M,'REEDS summary'!$A:$A,$A64,'REEDS summary'!$B:$B,H$55)</f>
        <v>0.74154827765534215</v>
      </c>
      <c r="I64">
        <f>SUMIFS('REEDS summary'!$M:$M,'REEDS summary'!$A:$A,$A64,'REEDS summary'!$B:$B,I$55)</f>
        <v>0</v>
      </c>
      <c r="J64">
        <f>SUMIFS('REEDS summary'!$M:$M,'REEDS summary'!$A:$A,$A64,'REEDS summary'!$B:$B,J$55)</f>
        <v>0</v>
      </c>
      <c r="K64">
        <f>SUMIFS('REEDS summary'!$M:$M,'REEDS summary'!$A:$A,$A64,'REEDS summary'!$B:$B,K$55)</f>
        <v>0.14560584256276116</v>
      </c>
      <c r="L64">
        <f>SUMIFS('REEDS summary'!$M:$M,'REEDS summary'!$A:$A,$A64,'REEDS summary'!$B:$B,L$55)</f>
        <v>0</v>
      </c>
      <c r="M64">
        <f>SUMIFS('REEDS summary'!$M:$M,'REEDS summary'!$A:$A,$A64,'REEDS summary'!$B:$B,M$55)</f>
        <v>0</v>
      </c>
      <c r="N64">
        <f>SUMIFS('REEDS summary'!$M:$M,'REEDS summary'!$A:$A,$A64,'REEDS summary'!$B:$B,N$55)</f>
        <v>0.10438871334511225</v>
      </c>
      <c r="P64">
        <f>SUMIFS('REEDS summary'!$N:$N,'REEDS summary'!$A:$A,$A64,'REEDS summary'!$B:$B,P$55)</f>
        <v>8.8011536930295408E-3</v>
      </c>
      <c r="Q64">
        <f>SUMIFS('REEDS summary'!$N:$N,'REEDS summary'!$A:$A,$A64,'REEDS summary'!$B:$B,Q$55)</f>
        <v>0</v>
      </c>
      <c r="R64">
        <f>SUMIFS('REEDS summary'!$N:$N,'REEDS summary'!$A:$A,$A64,'REEDS summary'!$B:$B,R$55)</f>
        <v>0</v>
      </c>
      <c r="S64">
        <f>SUMIFS('REEDS summary'!$N:$N,'REEDS summary'!$A:$A,$A64,'REEDS summary'!$B:$B,S$55)</f>
        <v>0</v>
      </c>
      <c r="T64">
        <f>SUMIFS('REEDS summary'!$N:$N,'REEDS summary'!$A:$A,$A64,'REEDS summary'!$B:$B,T$55)</f>
        <v>0.70762124560513673</v>
      </c>
      <c r="U64">
        <f>SUMIFS('REEDS summary'!$N:$N,'REEDS summary'!$A:$A,$A64,'REEDS summary'!$B:$B,U$55)</f>
        <v>0</v>
      </c>
      <c r="V64">
        <f>SUMIFS('REEDS summary'!$N:$N,'REEDS summary'!$A:$A,$A64,'REEDS summary'!$B:$B,V$55)</f>
        <v>0</v>
      </c>
      <c r="W64">
        <f>SUMIFS('REEDS summary'!$N:$N,'REEDS summary'!$A:$A,$A64,'REEDS summary'!$B:$B,W$55)</f>
        <v>7.7411242822307422E-2</v>
      </c>
      <c r="X64">
        <f>SUMIFS('REEDS summary'!$N:$N,'REEDS summary'!$A:$A,$A64,'REEDS summary'!$B:$B,X$55)</f>
        <v>0</v>
      </c>
      <c r="Y64">
        <f>SUMIFS('REEDS summary'!$N:$N,'REEDS summary'!$A:$A,$A64,'REEDS summary'!$B:$B,Y$55)</f>
        <v>0</v>
      </c>
      <c r="Z64">
        <f>SUMIFS('REEDS summary'!$N:$N,'REEDS summary'!$A:$A,$A64,'REEDS summary'!$B:$B,Z$55)</f>
        <v>0.20616635787952634</v>
      </c>
      <c r="AB64">
        <f>SUMIFS('REEDS summary'!$O:$O,'REEDS summary'!$A:$A,$A64,'REEDS summary'!$B:$B,AB$55)</f>
        <v>9.0289615561329629E-3</v>
      </c>
      <c r="AC64">
        <f>SUMIFS('REEDS summary'!$O:$O,'REEDS summary'!$A:$A,$A64,'REEDS summary'!$B:$B,AC$55)</f>
        <v>0</v>
      </c>
      <c r="AD64">
        <f>SUMIFS('REEDS summary'!$O:$O,'REEDS summary'!$A:$A,$A64,'REEDS summary'!$B:$B,AD$55)</f>
        <v>0</v>
      </c>
      <c r="AE64">
        <f>SUMIFS('REEDS summary'!$O:$O,'REEDS summary'!$A:$A,$A64,'REEDS summary'!$B:$B,AE$55)</f>
        <v>0</v>
      </c>
      <c r="AF64">
        <f>SUMIFS('REEDS summary'!$O:$O,'REEDS summary'!$A:$A,$A64,'REEDS summary'!$B:$B,AF$55)</f>
        <v>0.71848404391558285</v>
      </c>
      <c r="AG64">
        <f>SUMIFS('REEDS summary'!$O:$O,'REEDS summary'!$A:$A,$A64,'REEDS summary'!$B:$B,AG$55)</f>
        <v>0</v>
      </c>
      <c r="AH64">
        <f>SUMIFS('REEDS summary'!$O:$O,'REEDS summary'!$A:$A,$A64,'REEDS summary'!$B:$B,AH$55)</f>
        <v>0</v>
      </c>
      <c r="AI64">
        <f>SUMIFS('REEDS summary'!$O:$O,'REEDS summary'!$A:$A,$A64,'REEDS summary'!$B:$B,AI$55)</f>
        <v>6.2760808865078038E-2</v>
      </c>
      <c r="AJ64">
        <f>SUMIFS('REEDS summary'!$O:$O,'REEDS summary'!$A:$A,$A64,'REEDS summary'!$B:$B,AJ$55)</f>
        <v>0</v>
      </c>
      <c r="AK64">
        <f>SUMIFS('REEDS summary'!$O:$O,'REEDS summary'!$A:$A,$A64,'REEDS summary'!$B:$B,AK$55)</f>
        <v>0</v>
      </c>
      <c r="AL64">
        <f>SUMIFS('REEDS summary'!$O:$O,'REEDS summary'!$A:$A,$A64,'REEDS summary'!$B:$B,AL$55)</f>
        <v>0.20972618566320617</v>
      </c>
      <c r="AN64">
        <f>SUMIFS('REEDS summary'!$P:$P,'REEDS summary'!$A:$A,$A64,'REEDS summary'!$B:$B,AN$55)</f>
        <v>9.472102903163266E-3</v>
      </c>
      <c r="AO64">
        <f>SUMIFS('REEDS summary'!$P:$P,'REEDS summary'!$A:$A,$A64,'REEDS summary'!$B:$B,AO$55)</f>
        <v>2.1190127864191373E-3</v>
      </c>
      <c r="AP64">
        <f>SUMIFS('REEDS summary'!$P:$P,'REEDS summary'!$A:$A,$A64,'REEDS summary'!$B:$B,AP$55)</f>
        <v>0</v>
      </c>
      <c r="AQ64">
        <f>SUMIFS('REEDS summary'!$P:$P,'REEDS summary'!$A:$A,$A64,'REEDS summary'!$B:$B,AQ$55)</f>
        <v>0</v>
      </c>
      <c r="AR64">
        <f>SUMIFS('REEDS summary'!$P:$P,'REEDS summary'!$A:$A,$A64,'REEDS summary'!$B:$B,AR$55)</f>
        <v>0.71709133044321927</v>
      </c>
      <c r="AS64">
        <f>SUMIFS('REEDS summary'!$P:$P,'REEDS summary'!$A:$A,$A64,'REEDS summary'!$B:$B,AS$55)</f>
        <v>0</v>
      </c>
      <c r="AT64">
        <f>SUMIFS('REEDS summary'!$P:$P,'REEDS summary'!$A:$A,$A64,'REEDS summary'!$B:$B,AT$55)</f>
        <v>0</v>
      </c>
      <c r="AU64">
        <f>SUMIFS('REEDS summary'!$P:$P,'REEDS summary'!$A:$A,$A64,'REEDS summary'!$B:$B,AU$55)</f>
        <v>4.7290445716109332E-2</v>
      </c>
      <c r="AV64">
        <f>SUMIFS('REEDS summary'!$P:$P,'REEDS summary'!$A:$A,$A64,'REEDS summary'!$B:$B,AV$55)</f>
        <v>0</v>
      </c>
      <c r="AW64">
        <f>SUMIFS('REEDS summary'!$P:$P,'REEDS summary'!$A:$A,$A64,'REEDS summary'!$B:$B,AW$55)</f>
        <v>0</v>
      </c>
      <c r="AX64">
        <f>SUMIFS('REEDS summary'!$P:$P,'REEDS summary'!$A:$A,$A64,'REEDS summary'!$B:$B,AX$55)</f>
        <v>0.224027108151089</v>
      </c>
      <c r="AZ64">
        <f>SUMIFS('REEDS summary'!$Q:$Q,'REEDS summary'!$A:$A,$A64,'REEDS summary'!$B:$B,AZ$55)</f>
        <v>1.0155907710152739E-2</v>
      </c>
      <c r="BA64">
        <f>SUMIFS('REEDS summary'!$Q:$Q,'REEDS summary'!$A:$A,$A64,'REEDS summary'!$B:$B,BA$55)</f>
        <v>4.5439747679091314E-3</v>
      </c>
      <c r="BB64">
        <f>SUMIFS('REEDS summary'!$Q:$Q,'REEDS summary'!$A:$A,$A64,'REEDS summary'!$B:$B,BB$55)</f>
        <v>0</v>
      </c>
      <c r="BC64">
        <f>SUMIFS('REEDS summary'!$Q:$Q,'REEDS summary'!$A:$A,$A64,'REEDS summary'!$B:$B,BC$55)</f>
        <v>0</v>
      </c>
      <c r="BD64">
        <f>SUMIFS('REEDS summary'!$Q:$Q,'REEDS summary'!$A:$A,$A64,'REEDS summary'!$B:$B,BD$55)</f>
        <v>0.74962863023228032</v>
      </c>
      <c r="BE64">
        <f>SUMIFS('REEDS summary'!$Q:$Q,'REEDS summary'!$A:$A,$A64,'REEDS summary'!$B:$B,BE$55)</f>
        <v>0</v>
      </c>
      <c r="BF64">
        <f>SUMIFS('REEDS summary'!$Q:$Q,'REEDS summary'!$A:$A,$A64,'REEDS summary'!$B:$B,BF$55)</f>
        <v>0</v>
      </c>
      <c r="BG64">
        <f>SUMIFS('REEDS summary'!$Q:$Q,'REEDS summary'!$A:$A,$A64,'REEDS summary'!$B:$B,BG$55)</f>
        <v>0</v>
      </c>
      <c r="BH64">
        <f>SUMIFS('REEDS summary'!$Q:$Q,'REEDS summary'!$A:$A,$A64,'REEDS summary'!$B:$B,BH$55)</f>
        <v>0</v>
      </c>
      <c r="BI64">
        <f>SUMIFS('REEDS summary'!$Q:$Q,'REEDS summary'!$A:$A,$A64,'REEDS summary'!$B:$B,BI$55)</f>
        <v>0</v>
      </c>
      <c r="BJ64">
        <f>SUMIFS('REEDS summary'!$Q:$Q,'REEDS summary'!$A:$A,$A64,'REEDS summary'!$B:$B,BJ$55)</f>
        <v>0.23567148728965778</v>
      </c>
      <c r="BL64">
        <f>SUMIFS('REEDS summary'!$R:$R,'REEDS summary'!$A:$A,$A64,'REEDS summary'!$B:$B,BL$55)</f>
        <v>1.2491805378942447E-2</v>
      </c>
      <c r="BM64">
        <f>SUMIFS('REEDS summary'!$R:$R,'REEDS summary'!$A:$A,$A64,'REEDS summary'!$B:$B,BM$55)</f>
        <v>8.3833869646578428E-3</v>
      </c>
      <c r="BN64">
        <f>SUMIFS('REEDS summary'!$R:$R,'REEDS summary'!$A:$A,$A64,'REEDS summary'!$B:$B,BN$55)</f>
        <v>0</v>
      </c>
      <c r="BO64">
        <f>SUMIFS('REEDS summary'!$R:$R,'REEDS summary'!$A:$A,$A64,'REEDS summary'!$B:$B,BO$55)</f>
        <v>0</v>
      </c>
      <c r="BP64">
        <f>SUMIFS('REEDS summary'!$R:$R,'REEDS summary'!$A:$A,$A64,'REEDS summary'!$B:$B,BP$55)</f>
        <v>0.68804559821074451</v>
      </c>
      <c r="BQ64">
        <f>SUMIFS('REEDS summary'!$R:$R,'REEDS summary'!$A:$A,$A64,'REEDS summary'!$B:$B,BQ$55)</f>
        <v>0</v>
      </c>
      <c r="BR64">
        <f>SUMIFS('REEDS summary'!$R:$R,'REEDS summary'!$A:$A,$A64,'REEDS summary'!$B:$B,BR$55)</f>
        <v>0</v>
      </c>
      <c r="BS64">
        <f>SUMIFS('REEDS summary'!$R:$R,'REEDS summary'!$A:$A,$A64,'REEDS summary'!$B:$B,BS$55)</f>
        <v>0</v>
      </c>
      <c r="BT64">
        <f>SUMIFS('REEDS summary'!$R:$R,'REEDS summary'!$A:$A,$A64,'REEDS summary'!$B:$B,BT$55)</f>
        <v>0</v>
      </c>
      <c r="BU64">
        <f>SUMIFS('REEDS summary'!$R:$R,'REEDS summary'!$A:$A,$A64,'REEDS summary'!$B:$B,BU$55)</f>
        <v>0</v>
      </c>
      <c r="BV64">
        <f>SUMIFS('REEDS summary'!$R:$R,'REEDS summary'!$A:$A,$A64,'REEDS summary'!$B:$B,BV$55)</f>
        <v>0.29107920944565518</v>
      </c>
      <c r="BX64">
        <f>SUMIFS('REEDS summary'!$S:$S,'REEDS summary'!$A:$A,$A64,'REEDS summary'!$B:$B,BX$55)</f>
        <v>1.5133167715072308E-2</v>
      </c>
      <c r="BY64">
        <f>SUMIFS('REEDS summary'!$S:$S,'REEDS summary'!$A:$A,$A64,'REEDS summary'!$B:$B,BY$55)</f>
        <v>0</v>
      </c>
      <c r="BZ64">
        <f>SUMIFS('REEDS summary'!$S:$S,'REEDS summary'!$A:$A,$A64,'REEDS summary'!$B:$B,BZ$55)</f>
        <v>0</v>
      </c>
      <c r="CA64">
        <f>SUMIFS('REEDS summary'!$S:$S,'REEDS summary'!$A:$A,$A64,'REEDS summary'!$B:$B,CA$55)</f>
        <v>0</v>
      </c>
      <c r="CB64">
        <f>SUMIFS('REEDS summary'!$S:$S,'REEDS summary'!$A:$A,$A64,'REEDS summary'!$B:$B,CB$55)</f>
        <v>0.63412817109821551</v>
      </c>
      <c r="CC64">
        <f>SUMIFS('REEDS summary'!$S:$S,'REEDS summary'!$A:$A,$A64,'REEDS summary'!$B:$B,CC$55)</f>
        <v>0</v>
      </c>
      <c r="CD64">
        <f>SUMIFS('REEDS summary'!$S:$S,'REEDS summary'!$A:$A,$A64,'REEDS summary'!$B:$B,CD$55)</f>
        <v>0</v>
      </c>
      <c r="CE64">
        <f>SUMIFS('REEDS summary'!$S:$S,'REEDS summary'!$A:$A,$A64,'REEDS summary'!$B:$B,CE$55)</f>
        <v>0</v>
      </c>
      <c r="CF64">
        <f>SUMIFS('REEDS summary'!$S:$S,'REEDS summary'!$A:$A,$A64,'REEDS summary'!$B:$B,CF$55)</f>
        <v>0</v>
      </c>
      <c r="CG64">
        <f>SUMIFS('REEDS summary'!$S:$S,'REEDS summary'!$A:$A,$A64,'REEDS summary'!$B:$B,CG$55)</f>
        <v>0</v>
      </c>
      <c r="CH64">
        <f>SUMIFS('REEDS summary'!$S:$S,'REEDS summary'!$A:$A,$A64,'REEDS summary'!$B:$B,CH$55)</f>
        <v>0.35073866118671221</v>
      </c>
      <c r="CJ64">
        <f>SUMIFS('REEDS summary'!$T:$T,'REEDS summary'!$A:$A,$A64,'REEDS summary'!$B:$B,CJ$55)</f>
        <v>1.6405320640662011E-2</v>
      </c>
      <c r="CK64">
        <f>SUMIFS('REEDS summary'!$T:$T,'REEDS summary'!$A:$A,$A64,'REEDS summary'!$B:$B,CK$55)</f>
        <v>0</v>
      </c>
      <c r="CL64">
        <f>SUMIFS('REEDS summary'!$T:$T,'REEDS summary'!$A:$A,$A64,'REEDS summary'!$B:$B,CL$55)</f>
        <v>0</v>
      </c>
      <c r="CM64">
        <f>SUMIFS('REEDS summary'!$T:$T,'REEDS summary'!$A:$A,$A64,'REEDS summary'!$B:$B,CM$55)</f>
        <v>0</v>
      </c>
      <c r="CN64">
        <f>SUMIFS('REEDS summary'!$T:$T,'REEDS summary'!$A:$A,$A64,'REEDS summary'!$B:$B,CN$55)</f>
        <v>0.60602243197682559</v>
      </c>
      <c r="CO64">
        <f>SUMIFS('REEDS summary'!$T:$T,'REEDS summary'!$A:$A,$A64,'REEDS summary'!$B:$B,CO$55)</f>
        <v>0</v>
      </c>
      <c r="CP64">
        <f>SUMIFS('REEDS summary'!$T:$T,'REEDS summary'!$A:$A,$A64,'REEDS summary'!$B:$B,CP$55)</f>
        <v>0</v>
      </c>
      <c r="CQ64">
        <f>SUMIFS('REEDS summary'!$T:$T,'REEDS summary'!$A:$A,$A64,'REEDS summary'!$B:$B,CQ$55)</f>
        <v>0</v>
      </c>
      <c r="CR64">
        <f>SUMIFS('REEDS summary'!$T:$T,'REEDS summary'!$A:$A,$A64,'REEDS summary'!$B:$B,CR$55)</f>
        <v>0</v>
      </c>
      <c r="CS64">
        <f>SUMIFS('REEDS summary'!$T:$T,'REEDS summary'!$A:$A,$A64,'REEDS summary'!$B:$B,CS$55)</f>
        <v>0</v>
      </c>
      <c r="CT64">
        <f>SUMIFS('REEDS summary'!$T:$T,'REEDS summary'!$A:$A,$A64,'REEDS summary'!$B:$B,CT$55)</f>
        <v>0.37757224738251244</v>
      </c>
      <c r="CV64">
        <f>SUMIFS('REEDS summary'!$U:$U,'REEDS summary'!$A:$A,$A64,'REEDS summary'!$B:$B,CV$55)</f>
        <v>1.7854422580251786E-2</v>
      </c>
      <c r="CW64">
        <f>SUMIFS('REEDS summary'!$U:$U,'REEDS summary'!$A:$A,$A64,'REEDS summary'!$B:$B,CW$55)</f>
        <v>0</v>
      </c>
      <c r="CX64">
        <f>SUMIFS('REEDS summary'!$U:$U,'REEDS summary'!$A:$A,$A64,'REEDS summary'!$B:$B,CX$55)</f>
        <v>0</v>
      </c>
      <c r="CY64">
        <f>SUMIFS('REEDS summary'!$U:$U,'REEDS summary'!$A:$A,$A64,'REEDS summary'!$B:$B,CY$55)</f>
        <v>0</v>
      </c>
      <c r="CZ64">
        <f>SUMIFS('REEDS summary'!$U:$U,'REEDS summary'!$A:$A,$A64,'REEDS summary'!$B:$B,CZ$55)</f>
        <v>0.55072441182326115</v>
      </c>
      <c r="DA64">
        <f>SUMIFS('REEDS summary'!$U:$U,'REEDS summary'!$A:$A,$A64,'REEDS summary'!$B:$B,DA$55)</f>
        <v>0</v>
      </c>
      <c r="DB64">
        <f>SUMIFS('REEDS summary'!$U:$U,'REEDS summary'!$A:$A,$A64,'REEDS summary'!$B:$B,DB$55)</f>
        <v>0</v>
      </c>
      <c r="DC64">
        <f>SUMIFS('REEDS summary'!$U:$U,'REEDS summary'!$A:$A,$A64,'REEDS summary'!$B:$B,DC$55)</f>
        <v>0</v>
      </c>
      <c r="DD64">
        <f>SUMIFS('REEDS summary'!$U:$U,'REEDS summary'!$A:$A,$A64,'REEDS summary'!$B:$B,DD$55)</f>
        <v>0</v>
      </c>
      <c r="DE64">
        <f>SUMIFS('REEDS summary'!$U:$U,'REEDS summary'!$A:$A,$A64,'REEDS summary'!$B:$B,DE$55)</f>
        <v>0</v>
      </c>
      <c r="DF64">
        <f>SUMIFS('REEDS summary'!$U:$U,'REEDS summary'!$A:$A,$A64,'REEDS summary'!$B:$B,DF$55)</f>
        <v>0.43142116559648702</v>
      </c>
    </row>
    <row r="65" spans="1:110">
      <c r="A65" s="91" t="s">
        <v>543</v>
      </c>
      <c r="B65" s="91">
        <f>SUMIFS('Cross border connections'!$R$4:$R$54,'Cross border connections'!$P$4:$P$54,Imports_new!A65)</f>
        <v>0</v>
      </c>
      <c r="D65">
        <f>SUMIFS('REEDS summary'!$M:$M,'REEDS summary'!$A:$A,$A65,'REEDS summary'!$B:$B,D$55)</f>
        <v>1.4489526631715117E-2</v>
      </c>
      <c r="E65">
        <f>SUMIFS('REEDS summary'!$M:$M,'REEDS summary'!$A:$A,$A65,'REEDS summary'!$B:$B,E$55)</f>
        <v>0.16610271084530001</v>
      </c>
      <c r="F65">
        <f>SUMIFS('REEDS summary'!$M:$M,'REEDS summary'!$A:$A,$A65,'REEDS summary'!$B:$B,F$55)</f>
        <v>0</v>
      </c>
      <c r="G65">
        <f>SUMIFS('REEDS summary'!$M:$M,'REEDS summary'!$A:$A,$A65,'REEDS summary'!$B:$B,G$55)</f>
        <v>9.9502466089289288E-4</v>
      </c>
      <c r="H65">
        <f>SUMIFS('REEDS summary'!$M:$M,'REEDS summary'!$A:$A,$A65,'REEDS summary'!$B:$B,H$55)</f>
        <v>0.61982224317966883</v>
      </c>
      <c r="I65">
        <f>SUMIFS('REEDS summary'!$M:$M,'REEDS summary'!$A:$A,$A65,'REEDS summary'!$B:$B,I$55)</f>
        <v>0.13527146023321829</v>
      </c>
      <c r="J65">
        <f>SUMIFS('REEDS summary'!$M:$M,'REEDS summary'!$A:$A,$A65,'REEDS summary'!$B:$B,J$55)</f>
        <v>0</v>
      </c>
      <c r="K65">
        <f>SUMIFS('REEDS summary'!$M:$M,'REEDS summary'!$A:$A,$A65,'REEDS summary'!$B:$B,K$55)</f>
        <v>9.4348593915154315E-3</v>
      </c>
      <c r="L65">
        <f>SUMIFS('REEDS summary'!$M:$M,'REEDS summary'!$A:$A,$A65,'REEDS summary'!$B:$B,L$55)</f>
        <v>0</v>
      </c>
      <c r="M65">
        <f>SUMIFS('REEDS summary'!$M:$M,'REEDS summary'!$A:$A,$A65,'REEDS summary'!$B:$B,M$55)</f>
        <v>0</v>
      </c>
      <c r="N65">
        <f>SUMIFS('REEDS summary'!$M:$M,'REEDS summary'!$A:$A,$A65,'REEDS summary'!$B:$B,N$55)</f>
        <v>5.3884175057689443E-2</v>
      </c>
      <c r="P65">
        <f>SUMIFS('REEDS summary'!$N:$N,'REEDS summary'!$A:$A,$A65,'REEDS summary'!$B:$B,P$55)</f>
        <v>1.3933950171324183E-2</v>
      </c>
      <c r="Q65">
        <f>SUMIFS('REEDS summary'!$N:$N,'REEDS summary'!$A:$A,$A65,'REEDS summary'!$B:$B,Q$55)</f>
        <v>0.13983435574721778</v>
      </c>
      <c r="R65">
        <f>SUMIFS('REEDS summary'!$N:$N,'REEDS summary'!$A:$A,$A65,'REEDS summary'!$B:$B,R$55)</f>
        <v>0</v>
      </c>
      <c r="S65">
        <f>SUMIFS('REEDS summary'!$N:$N,'REEDS summary'!$A:$A,$A65,'REEDS summary'!$B:$B,S$55)</f>
        <v>1.0099910338757642E-3</v>
      </c>
      <c r="T65">
        <f>SUMIFS('REEDS summary'!$N:$N,'REEDS summary'!$A:$A,$A65,'REEDS summary'!$B:$B,T$55)</f>
        <v>0.64257494470852772</v>
      </c>
      <c r="U65">
        <f>SUMIFS('REEDS summary'!$N:$N,'REEDS summary'!$A:$A,$A65,'REEDS summary'!$B:$B,U$55)</f>
        <v>0.13730610641572724</v>
      </c>
      <c r="V65">
        <f>SUMIFS('REEDS summary'!$N:$N,'REEDS summary'!$A:$A,$A65,'REEDS summary'!$B:$B,V$55)</f>
        <v>0</v>
      </c>
      <c r="W65">
        <f>SUMIFS('REEDS summary'!$N:$N,'REEDS summary'!$A:$A,$A65,'REEDS summary'!$B:$B,W$55)</f>
        <v>9.0109126784247932E-3</v>
      </c>
      <c r="X65">
        <f>SUMIFS('REEDS summary'!$N:$N,'REEDS summary'!$A:$A,$A65,'REEDS summary'!$B:$B,X$55)</f>
        <v>0</v>
      </c>
      <c r="Y65">
        <f>SUMIFS('REEDS summary'!$N:$N,'REEDS summary'!$A:$A,$A65,'REEDS summary'!$B:$B,Y$55)</f>
        <v>0</v>
      </c>
      <c r="Z65">
        <f>SUMIFS('REEDS summary'!$N:$N,'REEDS summary'!$A:$A,$A65,'REEDS summary'!$B:$B,Z$55)</f>
        <v>5.6329739244902553E-2</v>
      </c>
      <c r="AB65">
        <f>SUMIFS('REEDS summary'!$O:$O,'REEDS summary'!$A:$A,$A65,'REEDS summary'!$B:$B,AB$55)</f>
        <v>1.3262684329992724E-2</v>
      </c>
      <c r="AC65">
        <f>SUMIFS('REEDS summary'!$O:$O,'REEDS summary'!$A:$A,$A65,'REEDS summary'!$B:$B,AC$55)</f>
        <v>0.11233257684639324</v>
      </c>
      <c r="AD65">
        <f>SUMIFS('REEDS summary'!$O:$O,'REEDS summary'!$A:$A,$A65,'REEDS summary'!$B:$B,AD$55)</f>
        <v>0</v>
      </c>
      <c r="AE65">
        <f>SUMIFS('REEDS summary'!$O:$O,'REEDS summary'!$A:$A,$A65,'REEDS summary'!$B:$B,AE$55)</f>
        <v>9.8755485790056577E-4</v>
      </c>
      <c r="AF65">
        <f>SUMIFS('REEDS summary'!$O:$O,'REEDS summary'!$A:$A,$A65,'REEDS summary'!$B:$B,AF$55)</f>
        <v>0.66840703630854381</v>
      </c>
      <c r="AG65">
        <f>SUMIFS('REEDS summary'!$O:$O,'REEDS summary'!$A:$A,$A65,'REEDS summary'!$B:$B,AG$55)</f>
        <v>0.13422498751068268</v>
      </c>
      <c r="AH65">
        <f>SUMIFS('REEDS summary'!$O:$O,'REEDS summary'!$A:$A,$A65,'REEDS summary'!$B:$B,AH$55)</f>
        <v>0</v>
      </c>
      <c r="AI65">
        <f>SUMIFS('REEDS summary'!$O:$O,'REEDS summary'!$A:$A,$A65,'REEDS summary'!$B:$B,AI$55)</f>
        <v>4.2215352738910672E-3</v>
      </c>
      <c r="AJ65">
        <f>SUMIFS('REEDS summary'!$O:$O,'REEDS summary'!$A:$A,$A65,'REEDS summary'!$B:$B,AJ$55)</f>
        <v>0</v>
      </c>
      <c r="AK65">
        <f>SUMIFS('REEDS summary'!$O:$O,'REEDS summary'!$A:$A,$A65,'REEDS summary'!$B:$B,AK$55)</f>
        <v>0</v>
      </c>
      <c r="AL65">
        <f>SUMIFS('REEDS summary'!$O:$O,'REEDS summary'!$A:$A,$A65,'REEDS summary'!$B:$B,AL$55)</f>
        <v>6.6563624872595886E-2</v>
      </c>
      <c r="AN65">
        <f>SUMIFS('REEDS summary'!$P:$P,'REEDS summary'!$A:$A,$A65,'REEDS summary'!$B:$B,AN$55)</f>
        <v>1.2773345319668651E-2</v>
      </c>
      <c r="AO65">
        <f>SUMIFS('REEDS summary'!$P:$P,'REEDS summary'!$A:$A,$A65,'REEDS summary'!$B:$B,AO$55)</f>
        <v>0.11156501195312386</v>
      </c>
      <c r="AP65">
        <f>SUMIFS('REEDS summary'!$P:$P,'REEDS summary'!$A:$A,$A65,'REEDS summary'!$B:$B,AP$55)</f>
        <v>0</v>
      </c>
      <c r="AQ65">
        <f>SUMIFS('REEDS summary'!$P:$P,'REEDS summary'!$A:$A,$A65,'REEDS summary'!$B:$B,AQ$55)</f>
        <v>9.7085518770268484E-4</v>
      </c>
      <c r="AR65">
        <f>SUMIFS('REEDS summary'!$P:$P,'REEDS summary'!$A:$A,$A65,'REEDS summary'!$B:$B,AR$55)</f>
        <v>0.62730849582743364</v>
      </c>
      <c r="AS65">
        <f>SUMIFS('REEDS summary'!$P:$P,'REEDS summary'!$A:$A,$A65,'REEDS summary'!$B:$B,AS$55)</f>
        <v>0.1319247956391654</v>
      </c>
      <c r="AT65">
        <f>SUMIFS('REEDS summary'!$P:$P,'REEDS summary'!$A:$A,$A65,'REEDS summary'!$B:$B,AT$55)</f>
        <v>0</v>
      </c>
      <c r="AU65">
        <f>SUMIFS('REEDS summary'!$P:$P,'REEDS summary'!$A:$A,$A65,'REEDS summary'!$B:$B,AU$55)</f>
        <v>4.1491915076340207E-3</v>
      </c>
      <c r="AV65">
        <f>SUMIFS('REEDS summary'!$P:$P,'REEDS summary'!$A:$A,$A65,'REEDS summary'!$B:$B,AV$55)</f>
        <v>0</v>
      </c>
      <c r="AW65">
        <f>SUMIFS('REEDS summary'!$P:$P,'REEDS summary'!$A:$A,$A65,'REEDS summary'!$B:$B,AW$55)</f>
        <v>0</v>
      </c>
      <c r="AX65">
        <f>SUMIFS('REEDS summary'!$P:$P,'REEDS summary'!$A:$A,$A65,'REEDS summary'!$B:$B,AX$55)</f>
        <v>0.11130830456527178</v>
      </c>
      <c r="AZ65">
        <f>SUMIFS('REEDS summary'!$Q:$Q,'REEDS summary'!$A:$A,$A65,'REEDS summary'!$B:$B,AZ$55)</f>
        <v>1.179047994136514E-2</v>
      </c>
      <c r="BA65">
        <f>SUMIFS('REEDS summary'!$Q:$Q,'REEDS summary'!$A:$A,$A65,'REEDS summary'!$B:$B,BA$55)</f>
        <v>8.3239597961198772E-2</v>
      </c>
      <c r="BB65">
        <f>SUMIFS('REEDS summary'!$Q:$Q,'REEDS summary'!$A:$A,$A65,'REEDS summary'!$B:$B,BB$55)</f>
        <v>0</v>
      </c>
      <c r="BC65">
        <f>SUMIFS('REEDS summary'!$Q:$Q,'REEDS summary'!$A:$A,$A65,'REEDS summary'!$B:$B,BC$55)</f>
        <v>9.3365041658691216E-4</v>
      </c>
      <c r="BD65">
        <f>SUMIFS('REEDS summary'!$Q:$Q,'REEDS summary'!$A:$A,$A65,'REEDS summary'!$B:$B,BD$55)</f>
        <v>0.56049349184407649</v>
      </c>
      <c r="BE65">
        <f>SUMIFS('REEDS summary'!$Q:$Q,'REEDS summary'!$A:$A,$A65,'REEDS summary'!$B:$B,BE$55)</f>
        <v>0.12683938343329623</v>
      </c>
      <c r="BF65">
        <f>SUMIFS('REEDS summary'!$Q:$Q,'REEDS summary'!$A:$A,$A65,'REEDS summary'!$B:$B,BF$55)</f>
        <v>0</v>
      </c>
      <c r="BG65">
        <f>SUMIFS('REEDS summary'!$Q:$Q,'REEDS summary'!$A:$A,$A65,'REEDS summary'!$B:$B,BG$55)</f>
        <v>3.9892492539039233E-3</v>
      </c>
      <c r="BH65">
        <f>SUMIFS('REEDS summary'!$Q:$Q,'REEDS summary'!$A:$A,$A65,'REEDS summary'!$B:$B,BH$55)</f>
        <v>0</v>
      </c>
      <c r="BI65">
        <f>SUMIFS('REEDS summary'!$Q:$Q,'REEDS summary'!$A:$A,$A65,'REEDS summary'!$B:$B,BI$55)</f>
        <v>0</v>
      </c>
      <c r="BJ65">
        <f>SUMIFS('REEDS summary'!$Q:$Q,'REEDS summary'!$A:$A,$A65,'REEDS summary'!$B:$B,BJ$55)</f>
        <v>0.21271414714957249</v>
      </c>
      <c r="BL65">
        <f>SUMIFS('REEDS summary'!$R:$R,'REEDS summary'!$A:$A,$A65,'REEDS summary'!$B:$B,BL$55)</f>
        <v>1.1262773581687896E-2</v>
      </c>
      <c r="BM65">
        <f>SUMIFS('REEDS summary'!$R:$R,'REEDS summary'!$A:$A,$A65,'REEDS summary'!$B:$B,BM$55)</f>
        <v>6.6568748160891894E-2</v>
      </c>
      <c r="BN65">
        <f>SUMIFS('REEDS summary'!$R:$R,'REEDS summary'!$A:$A,$A65,'REEDS summary'!$B:$B,BN$55)</f>
        <v>0</v>
      </c>
      <c r="BO65">
        <f>SUMIFS('REEDS summary'!$R:$R,'REEDS summary'!$A:$A,$A65,'REEDS summary'!$B:$B,BO$55)</f>
        <v>9.7196361906207813E-4</v>
      </c>
      <c r="BP65">
        <f>SUMIFS('REEDS summary'!$R:$R,'REEDS summary'!$A:$A,$A65,'REEDS summary'!$B:$B,BP$55)</f>
        <v>0.43526621216783085</v>
      </c>
      <c r="BQ65">
        <f>SUMIFS('REEDS summary'!$R:$R,'REEDS summary'!$A:$A,$A65,'REEDS summary'!$B:$B,BQ$55)</f>
        <v>0.12549196068794741</v>
      </c>
      <c r="BR65">
        <f>SUMIFS('REEDS summary'!$R:$R,'REEDS summary'!$A:$A,$A65,'REEDS summary'!$B:$B,BR$55)</f>
        <v>0</v>
      </c>
      <c r="BS65">
        <f>SUMIFS('REEDS summary'!$R:$R,'REEDS summary'!$A:$A,$A65,'REEDS summary'!$B:$B,BS$55)</f>
        <v>3.9468712082521736E-3</v>
      </c>
      <c r="BT65">
        <f>SUMIFS('REEDS summary'!$R:$R,'REEDS summary'!$A:$A,$A65,'REEDS summary'!$B:$B,BT$55)</f>
        <v>0</v>
      </c>
      <c r="BU65">
        <f>SUMIFS('REEDS summary'!$R:$R,'REEDS summary'!$A:$A,$A65,'REEDS summary'!$B:$B,BU$55)</f>
        <v>0</v>
      </c>
      <c r="BV65">
        <f>SUMIFS('REEDS summary'!$R:$R,'REEDS summary'!$A:$A,$A65,'REEDS summary'!$B:$B,BV$55)</f>
        <v>0.35649147057432773</v>
      </c>
      <c r="BX65">
        <f>SUMIFS('REEDS summary'!$S:$S,'REEDS summary'!$A:$A,$A65,'REEDS summary'!$B:$B,BX$55)</f>
        <v>9.7293903295491025E-3</v>
      </c>
      <c r="BY65">
        <f>SUMIFS('REEDS summary'!$S:$S,'REEDS summary'!$A:$A,$A65,'REEDS summary'!$B:$B,BY$55)</f>
        <v>7.8909705644725742E-2</v>
      </c>
      <c r="BZ65">
        <f>SUMIFS('REEDS summary'!$S:$S,'REEDS summary'!$A:$A,$A65,'REEDS summary'!$B:$B,BZ$55)</f>
        <v>0</v>
      </c>
      <c r="CA65">
        <f>SUMIFS('REEDS summary'!$S:$S,'REEDS summary'!$A:$A,$A65,'REEDS summary'!$B:$B,CA$55)</f>
        <v>8.8127760868871052E-4</v>
      </c>
      <c r="CB65">
        <f>SUMIFS('REEDS summary'!$S:$S,'REEDS summary'!$A:$A,$A65,'REEDS summary'!$B:$B,CB$55)</f>
        <v>0.32379415300898406</v>
      </c>
      <c r="CC65">
        <f>SUMIFS('REEDS summary'!$S:$S,'REEDS summary'!$A:$A,$A65,'REEDS summary'!$B:$B,CC$55)</f>
        <v>0.11067052562415762</v>
      </c>
      <c r="CD65">
        <f>SUMIFS('REEDS summary'!$S:$S,'REEDS summary'!$A:$A,$A65,'REEDS summary'!$B:$B,CD$55)</f>
        <v>0</v>
      </c>
      <c r="CE65">
        <f>SUMIFS('REEDS summary'!$S:$S,'REEDS summary'!$A:$A,$A65,'REEDS summary'!$B:$B,CE$55)</f>
        <v>3.5570151349125813E-3</v>
      </c>
      <c r="CF65">
        <f>SUMIFS('REEDS summary'!$S:$S,'REEDS summary'!$A:$A,$A65,'REEDS summary'!$B:$B,CF$55)</f>
        <v>0</v>
      </c>
      <c r="CG65">
        <f>SUMIFS('REEDS summary'!$S:$S,'REEDS summary'!$A:$A,$A65,'REEDS summary'!$B:$B,CG$55)</f>
        <v>0</v>
      </c>
      <c r="CH65">
        <f>SUMIFS('REEDS summary'!$S:$S,'REEDS summary'!$A:$A,$A65,'REEDS summary'!$B:$B,CH$55)</f>
        <v>0.47245793264898217</v>
      </c>
      <c r="CJ65">
        <f>SUMIFS('REEDS summary'!$T:$T,'REEDS summary'!$A:$A,$A65,'REEDS summary'!$B:$B,CJ$55)</f>
        <v>1.0410782849815489E-2</v>
      </c>
      <c r="CK65">
        <f>SUMIFS('REEDS summary'!$T:$T,'REEDS summary'!$A:$A,$A65,'REEDS summary'!$B:$B,CK$55)</f>
        <v>8.0882161967683774E-2</v>
      </c>
      <c r="CL65">
        <f>SUMIFS('REEDS summary'!$T:$T,'REEDS summary'!$A:$A,$A65,'REEDS summary'!$B:$B,CL$55)</f>
        <v>0</v>
      </c>
      <c r="CM65">
        <f>SUMIFS('REEDS summary'!$T:$T,'REEDS summary'!$A:$A,$A65,'REEDS summary'!$B:$B,CM$55)</f>
        <v>8.9241212265357586E-4</v>
      </c>
      <c r="CN65">
        <f>SUMIFS('REEDS summary'!$T:$T,'REEDS summary'!$A:$A,$A65,'REEDS summary'!$B:$B,CN$55)</f>
        <v>0.29707769750283181</v>
      </c>
      <c r="CO65">
        <f>SUMIFS('REEDS summary'!$T:$T,'REEDS summary'!$A:$A,$A65,'REEDS summary'!$B:$B,CO$55)</f>
        <v>0.11604069846726081</v>
      </c>
      <c r="CP65">
        <f>SUMIFS('REEDS summary'!$T:$T,'REEDS summary'!$A:$A,$A65,'REEDS summary'!$B:$B,CP$55)</f>
        <v>0</v>
      </c>
      <c r="CQ65">
        <f>SUMIFS('REEDS summary'!$T:$T,'REEDS summary'!$A:$A,$A65,'REEDS summary'!$B:$B,CQ$55)</f>
        <v>3.6496177863120371E-3</v>
      </c>
      <c r="CR65">
        <f>SUMIFS('REEDS summary'!$T:$T,'REEDS summary'!$A:$A,$A65,'REEDS summary'!$B:$B,CR$55)</f>
        <v>0</v>
      </c>
      <c r="CS65">
        <f>SUMIFS('REEDS summary'!$T:$T,'REEDS summary'!$A:$A,$A65,'REEDS summary'!$B:$B,CS$55)</f>
        <v>0</v>
      </c>
      <c r="CT65">
        <f>SUMIFS('REEDS summary'!$T:$T,'REEDS summary'!$A:$A,$A65,'REEDS summary'!$B:$B,CT$55)</f>
        <v>0.49104662930344251</v>
      </c>
      <c r="CV65">
        <f>SUMIFS('REEDS summary'!$U:$U,'REEDS summary'!$A:$A,$A65,'REEDS summary'!$B:$B,CV$55)</f>
        <v>1.0557468092503733E-2</v>
      </c>
      <c r="CW65">
        <f>SUMIFS('REEDS summary'!$U:$U,'REEDS summary'!$A:$A,$A65,'REEDS summary'!$B:$B,CW$55)</f>
        <v>8.1980599016623301E-2</v>
      </c>
      <c r="CX65">
        <f>SUMIFS('REEDS summary'!$U:$U,'REEDS summary'!$A:$A,$A65,'REEDS summary'!$B:$B,CX$55)</f>
        <v>0</v>
      </c>
      <c r="CY65">
        <f>SUMIFS('REEDS summary'!$U:$U,'REEDS summary'!$A:$A,$A65,'REEDS summary'!$B:$B,CY$55)</f>
        <v>9.1014661893626717E-4</v>
      </c>
      <c r="CZ65">
        <f>SUMIFS('REEDS summary'!$U:$U,'REEDS summary'!$A:$A,$A65,'REEDS summary'!$B:$B,CZ$55)</f>
        <v>0.27641681000948504</v>
      </c>
      <c r="DA65">
        <f>SUMIFS('REEDS summary'!$U:$U,'REEDS summary'!$A:$A,$A65,'REEDS summary'!$B:$B,DA$55)</f>
        <v>0.11778682257367196</v>
      </c>
      <c r="DB65">
        <f>SUMIFS('REEDS summary'!$U:$U,'REEDS summary'!$A:$A,$A65,'REEDS summary'!$B:$B,DB$55)</f>
        <v>0</v>
      </c>
      <c r="DC65">
        <f>SUMIFS('REEDS summary'!$U:$U,'REEDS summary'!$A:$A,$A65,'REEDS summary'!$B:$B,DC$55)</f>
        <v>3.70453546329986E-3</v>
      </c>
      <c r="DD65">
        <f>SUMIFS('REEDS summary'!$U:$U,'REEDS summary'!$A:$A,$A65,'REEDS summary'!$B:$B,DD$55)</f>
        <v>0</v>
      </c>
      <c r="DE65">
        <f>SUMIFS('REEDS summary'!$U:$U,'REEDS summary'!$A:$A,$A65,'REEDS summary'!$B:$B,DE$55)</f>
        <v>0</v>
      </c>
      <c r="DF65">
        <f>SUMIFS('REEDS summary'!$U:$U,'REEDS summary'!$A:$A,$A65,'REEDS summary'!$B:$B,DF$55)</f>
        <v>0.50864361822547988</v>
      </c>
    </row>
    <row r="66" spans="1:110">
      <c r="A66" s="91" t="s">
        <v>544</v>
      </c>
      <c r="B66" s="91">
        <f>SUMIFS('Cross border connections'!$R$4:$R$54,'Cross border connections'!$P$4:$P$54,Imports_new!A66)</f>
        <v>0</v>
      </c>
      <c r="D66">
        <f>SUMIFS('REEDS summary'!$M:$M,'REEDS summary'!$A:$A,$A66,'REEDS summary'!$B:$B,D$55)</f>
        <v>1.1209342400642872E-2</v>
      </c>
      <c r="E66">
        <f>SUMIFS('REEDS summary'!$M:$M,'REEDS summary'!$A:$A,$A66,'REEDS summary'!$B:$B,E$55)</f>
        <v>0.21194706798111052</v>
      </c>
      <c r="F66">
        <f>SUMIFS('REEDS summary'!$M:$M,'REEDS summary'!$A:$A,$A66,'REEDS summary'!$B:$B,F$55)</f>
        <v>0</v>
      </c>
      <c r="G66">
        <f>SUMIFS('REEDS summary'!$M:$M,'REEDS summary'!$A:$A,$A66,'REEDS summary'!$B:$B,G$55)</f>
        <v>2.6841062338745527E-2</v>
      </c>
      <c r="H66">
        <f>SUMIFS('REEDS summary'!$M:$M,'REEDS summary'!$A:$A,$A66,'REEDS summary'!$B:$B,H$55)</f>
        <v>0.31206394138693377</v>
      </c>
      <c r="I66">
        <f>SUMIFS('REEDS summary'!$M:$M,'REEDS summary'!$A:$A,$A66,'REEDS summary'!$B:$B,I$55)</f>
        <v>0.38756407384407582</v>
      </c>
      <c r="J66">
        <f>SUMIFS('REEDS summary'!$M:$M,'REEDS summary'!$A:$A,$A66,'REEDS summary'!$B:$B,J$55)</f>
        <v>0</v>
      </c>
      <c r="K66">
        <f>SUMIFS('REEDS summary'!$M:$M,'REEDS summary'!$A:$A,$A66,'REEDS summary'!$B:$B,K$55)</f>
        <v>0</v>
      </c>
      <c r="L66">
        <f>SUMIFS('REEDS summary'!$M:$M,'REEDS summary'!$A:$A,$A66,'REEDS summary'!$B:$B,L$55)</f>
        <v>0</v>
      </c>
      <c r="M66">
        <f>SUMIFS('REEDS summary'!$M:$M,'REEDS summary'!$A:$A,$A66,'REEDS summary'!$B:$B,M$55)</f>
        <v>0</v>
      </c>
      <c r="N66">
        <f>SUMIFS('REEDS summary'!$M:$M,'REEDS summary'!$A:$A,$A66,'REEDS summary'!$B:$B,N$55)</f>
        <v>5.0374512048491513E-2</v>
      </c>
      <c r="P66">
        <f>SUMIFS('REEDS summary'!$N:$N,'REEDS summary'!$A:$A,$A66,'REEDS summary'!$B:$B,P$55)</f>
        <v>6.5184758004023556E-3</v>
      </c>
      <c r="Q66">
        <f>SUMIFS('REEDS summary'!$N:$N,'REEDS summary'!$A:$A,$A66,'REEDS summary'!$B:$B,Q$55)</f>
        <v>0.17234162662419125</v>
      </c>
      <c r="R66">
        <f>SUMIFS('REEDS summary'!$N:$N,'REEDS summary'!$A:$A,$A66,'REEDS summary'!$B:$B,R$55)</f>
        <v>0</v>
      </c>
      <c r="S66">
        <f>SUMIFS('REEDS summary'!$N:$N,'REEDS summary'!$A:$A,$A66,'REEDS summary'!$B:$B,S$55)</f>
        <v>2.8019616614620969E-2</v>
      </c>
      <c r="T66">
        <f>SUMIFS('REEDS summary'!$N:$N,'REEDS summary'!$A:$A,$A66,'REEDS summary'!$B:$B,T$55)</f>
        <v>0.33125861653052568</v>
      </c>
      <c r="U66">
        <f>SUMIFS('REEDS summary'!$N:$N,'REEDS summary'!$A:$A,$A66,'REEDS summary'!$B:$B,U$55)</f>
        <v>0.40477755597176257</v>
      </c>
      <c r="V66">
        <f>SUMIFS('REEDS summary'!$N:$N,'REEDS summary'!$A:$A,$A66,'REEDS summary'!$B:$B,V$55)</f>
        <v>0</v>
      </c>
      <c r="W66">
        <f>SUMIFS('REEDS summary'!$N:$N,'REEDS summary'!$A:$A,$A66,'REEDS summary'!$B:$B,W$55)</f>
        <v>0</v>
      </c>
      <c r="X66">
        <f>SUMIFS('REEDS summary'!$N:$N,'REEDS summary'!$A:$A,$A66,'REEDS summary'!$B:$B,X$55)</f>
        <v>0</v>
      </c>
      <c r="Y66">
        <f>SUMIFS('REEDS summary'!$N:$N,'REEDS summary'!$A:$A,$A66,'REEDS summary'!$B:$B,Y$55)</f>
        <v>0</v>
      </c>
      <c r="Z66">
        <f>SUMIFS('REEDS summary'!$N:$N,'REEDS summary'!$A:$A,$A66,'REEDS summary'!$B:$B,Z$55)</f>
        <v>5.7084108458497151E-2</v>
      </c>
      <c r="AB66">
        <f>SUMIFS('REEDS summary'!$O:$O,'REEDS summary'!$A:$A,$A66,'REEDS summary'!$B:$B,AB$55)</f>
        <v>3.2809032857951895E-3</v>
      </c>
      <c r="AC66">
        <f>SUMIFS('REEDS summary'!$O:$O,'REEDS summary'!$A:$A,$A66,'REEDS summary'!$B:$B,AC$55)</f>
        <v>0.13880157925602526</v>
      </c>
      <c r="AD66">
        <f>SUMIFS('REEDS summary'!$O:$O,'REEDS summary'!$A:$A,$A66,'REEDS summary'!$B:$B,AD$55)</f>
        <v>0</v>
      </c>
      <c r="AE66">
        <f>SUMIFS('REEDS summary'!$O:$O,'REEDS summary'!$A:$A,$A66,'REEDS summary'!$B:$B,AE$55)</f>
        <v>2.6998564182546217E-2</v>
      </c>
      <c r="AF66">
        <f>SUMIFS('REEDS summary'!$O:$O,'REEDS summary'!$A:$A,$A66,'REEDS summary'!$B:$B,AF$55)</f>
        <v>0.38213129911246657</v>
      </c>
      <c r="AG66">
        <f>SUMIFS('REEDS summary'!$O:$O,'REEDS summary'!$A:$A,$A66,'REEDS summary'!$B:$B,AG$55)</f>
        <v>0.38986811447822312</v>
      </c>
      <c r="AH66">
        <f>SUMIFS('REEDS summary'!$O:$O,'REEDS summary'!$A:$A,$A66,'REEDS summary'!$B:$B,AH$55)</f>
        <v>0</v>
      </c>
      <c r="AI66">
        <f>SUMIFS('REEDS summary'!$O:$O,'REEDS summary'!$A:$A,$A66,'REEDS summary'!$B:$B,AI$55)</f>
        <v>1.9667913804146519E-3</v>
      </c>
      <c r="AJ66">
        <f>SUMIFS('REEDS summary'!$O:$O,'REEDS summary'!$A:$A,$A66,'REEDS summary'!$B:$B,AJ$55)</f>
        <v>0</v>
      </c>
      <c r="AK66">
        <f>SUMIFS('REEDS summary'!$O:$O,'REEDS summary'!$A:$A,$A66,'REEDS summary'!$B:$B,AK$55)</f>
        <v>0</v>
      </c>
      <c r="AL66">
        <f>SUMIFS('REEDS summary'!$O:$O,'REEDS summary'!$A:$A,$A66,'REEDS summary'!$B:$B,AL$55)</f>
        <v>5.6952748304528955E-2</v>
      </c>
      <c r="AN66">
        <f>SUMIFS('REEDS summary'!$P:$P,'REEDS summary'!$A:$A,$A66,'REEDS summary'!$B:$B,AN$55)</f>
        <v>3.3508701470357904E-3</v>
      </c>
      <c r="AO66">
        <f>SUMIFS('REEDS summary'!$P:$P,'REEDS summary'!$A:$A,$A66,'REEDS summary'!$B:$B,AO$55)</f>
        <v>0.13543072002769596</v>
      </c>
      <c r="AP66">
        <f>SUMIFS('REEDS summary'!$P:$P,'REEDS summary'!$A:$A,$A66,'REEDS summary'!$B:$B,AP$55)</f>
        <v>0</v>
      </c>
      <c r="AQ66">
        <f>SUMIFS('REEDS summary'!$P:$P,'REEDS summary'!$A:$A,$A66,'REEDS summary'!$B:$B,AQ$55)</f>
        <v>2.7825210286988904E-2</v>
      </c>
      <c r="AR66">
        <f>SUMIFS('REEDS summary'!$P:$P,'REEDS summary'!$A:$A,$A66,'REEDS summary'!$B:$B,AR$55)</f>
        <v>0.37140166643720124</v>
      </c>
      <c r="AS66">
        <f>SUMIFS('REEDS summary'!$P:$P,'REEDS summary'!$A:$A,$A66,'REEDS summary'!$B:$B,AS$55)</f>
        <v>0.40170048622160542</v>
      </c>
      <c r="AT66">
        <f>SUMIFS('REEDS summary'!$P:$P,'REEDS summary'!$A:$A,$A66,'REEDS summary'!$B:$B,AT$55)</f>
        <v>0</v>
      </c>
      <c r="AU66">
        <f>SUMIFS('REEDS summary'!$P:$P,'REEDS summary'!$A:$A,$A66,'REEDS summary'!$B:$B,AU$55)</f>
        <v>1.7369864524609572E-3</v>
      </c>
      <c r="AV66">
        <f>SUMIFS('REEDS summary'!$P:$P,'REEDS summary'!$A:$A,$A66,'REEDS summary'!$B:$B,AV$55)</f>
        <v>0</v>
      </c>
      <c r="AW66">
        <f>SUMIFS('REEDS summary'!$P:$P,'REEDS summary'!$A:$A,$A66,'REEDS summary'!$B:$B,AW$55)</f>
        <v>0</v>
      </c>
      <c r="AX66">
        <f>SUMIFS('REEDS summary'!$P:$P,'REEDS summary'!$A:$A,$A66,'REEDS summary'!$B:$B,AX$55)</f>
        <v>5.8554060427011716E-2</v>
      </c>
      <c r="AZ66">
        <f>SUMIFS('REEDS summary'!$Q:$Q,'REEDS summary'!$A:$A,$A66,'REEDS summary'!$B:$B,AZ$55)</f>
        <v>3.4273604768368768E-3</v>
      </c>
      <c r="BA66">
        <f>SUMIFS('REEDS summary'!$Q:$Q,'REEDS summary'!$A:$A,$A66,'REEDS summary'!$B:$B,BA$55)</f>
        <v>0.12973616100359911</v>
      </c>
      <c r="BB66">
        <f>SUMIFS('REEDS summary'!$Q:$Q,'REEDS summary'!$A:$A,$A66,'REEDS summary'!$B:$B,BB$55)</f>
        <v>0</v>
      </c>
      <c r="BC66">
        <f>SUMIFS('REEDS summary'!$Q:$Q,'REEDS summary'!$A:$A,$A66,'REEDS summary'!$B:$B,BC$55)</f>
        <v>2.8465938916962766E-2</v>
      </c>
      <c r="BD66">
        <f>SUMIFS('REEDS summary'!$Q:$Q,'REEDS summary'!$A:$A,$A66,'REEDS summary'!$B:$B,BD$55)</f>
        <v>0.36706243323573989</v>
      </c>
      <c r="BE66">
        <f>SUMIFS('REEDS summary'!$Q:$Q,'REEDS summary'!$A:$A,$A66,'REEDS summary'!$B:$B,BE$55)</f>
        <v>0.41087010525310624</v>
      </c>
      <c r="BF66">
        <f>SUMIFS('REEDS summary'!$Q:$Q,'REEDS summary'!$A:$A,$A66,'REEDS summary'!$B:$B,BF$55)</f>
        <v>0</v>
      </c>
      <c r="BG66">
        <f>SUMIFS('REEDS summary'!$Q:$Q,'REEDS summary'!$A:$A,$A66,'REEDS summary'!$B:$B,BG$55)</f>
        <v>0</v>
      </c>
      <c r="BH66">
        <f>SUMIFS('REEDS summary'!$Q:$Q,'REEDS summary'!$A:$A,$A66,'REEDS summary'!$B:$B,BH$55)</f>
        <v>0</v>
      </c>
      <c r="BI66">
        <f>SUMIFS('REEDS summary'!$Q:$Q,'REEDS summary'!$A:$A,$A66,'REEDS summary'!$B:$B,BI$55)</f>
        <v>0</v>
      </c>
      <c r="BJ66">
        <f>SUMIFS('REEDS summary'!$Q:$Q,'REEDS summary'!$A:$A,$A66,'REEDS summary'!$B:$B,BJ$55)</f>
        <v>6.0438001113755135E-2</v>
      </c>
      <c r="BL66">
        <f>SUMIFS('REEDS summary'!$R:$R,'REEDS summary'!$A:$A,$A66,'REEDS summary'!$B:$B,BL$55)</f>
        <v>3.3229747890040121E-3</v>
      </c>
      <c r="BM66">
        <f>SUMIFS('REEDS summary'!$R:$R,'REEDS summary'!$A:$A,$A66,'REEDS summary'!$B:$B,BM$55)</f>
        <v>0.1146599338212293</v>
      </c>
      <c r="BN66">
        <f>SUMIFS('REEDS summary'!$R:$R,'REEDS summary'!$A:$A,$A66,'REEDS summary'!$B:$B,BN$55)</f>
        <v>0</v>
      </c>
      <c r="BO66">
        <f>SUMIFS('REEDS summary'!$R:$R,'REEDS summary'!$A:$A,$A66,'REEDS summary'!$B:$B,BO$55)</f>
        <v>2.9100288618390011E-2</v>
      </c>
      <c r="BP66">
        <f>SUMIFS('REEDS summary'!$R:$R,'REEDS summary'!$A:$A,$A66,'REEDS summary'!$B:$B,BP$55)</f>
        <v>0.34635922991642509</v>
      </c>
      <c r="BQ66">
        <f>SUMIFS('REEDS summary'!$R:$R,'REEDS summary'!$A:$A,$A66,'REEDS summary'!$B:$B,BQ$55)</f>
        <v>0.41988923861906929</v>
      </c>
      <c r="BR66">
        <f>SUMIFS('REEDS summary'!$R:$R,'REEDS summary'!$A:$A,$A66,'REEDS summary'!$B:$B,BR$55)</f>
        <v>0</v>
      </c>
      <c r="BS66">
        <f>SUMIFS('REEDS summary'!$R:$R,'REEDS summary'!$A:$A,$A66,'REEDS summary'!$B:$B,BS$55)</f>
        <v>0</v>
      </c>
      <c r="BT66">
        <f>SUMIFS('REEDS summary'!$R:$R,'REEDS summary'!$A:$A,$A66,'REEDS summary'!$B:$B,BT$55)</f>
        <v>0</v>
      </c>
      <c r="BU66">
        <f>SUMIFS('REEDS summary'!$R:$R,'REEDS summary'!$A:$A,$A66,'REEDS summary'!$B:$B,BU$55)</f>
        <v>0</v>
      </c>
      <c r="BV66">
        <f>SUMIFS('REEDS summary'!$R:$R,'REEDS summary'!$A:$A,$A66,'REEDS summary'!$B:$B,BV$55)</f>
        <v>8.6668334235882244E-2</v>
      </c>
      <c r="BX66">
        <f>SUMIFS('REEDS summary'!$S:$S,'REEDS summary'!$A:$A,$A66,'REEDS summary'!$B:$B,BX$55)</f>
        <v>3.7149111621341173E-3</v>
      </c>
      <c r="BY66">
        <f>SUMIFS('REEDS summary'!$S:$S,'REEDS summary'!$A:$A,$A66,'REEDS summary'!$B:$B,BY$55)</f>
        <v>0.24748991225801997</v>
      </c>
      <c r="BZ66">
        <f>SUMIFS('REEDS summary'!$S:$S,'REEDS summary'!$A:$A,$A66,'REEDS summary'!$B:$B,BZ$55)</f>
        <v>0</v>
      </c>
      <c r="CA66">
        <f>SUMIFS('REEDS summary'!$S:$S,'REEDS summary'!$A:$A,$A66,'REEDS summary'!$B:$B,CA$55)</f>
        <v>2.9984371816359778E-2</v>
      </c>
      <c r="CB66">
        <f>SUMIFS('REEDS summary'!$S:$S,'REEDS summary'!$A:$A,$A66,'REEDS summary'!$B:$B,CB$55)</f>
        <v>0.18814151680684935</v>
      </c>
      <c r="CC66">
        <f>SUMIFS('REEDS summary'!$S:$S,'REEDS summary'!$A:$A,$A66,'REEDS summary'!$B:$B,CC$55)</f>
        <v>0.42046147260951405</v>
      </c>
      <c r="CD66">
        <f>SUMIFS('REEDS summary'!$S:$S,'REEDS summary'!$A:$A,$A66,'REEDS summary'!$B:$B,CD$55)</f>
        <v>0</v>
      </c>
      <c r="CE66">
        <f>SUMIFS('REEDS summary'!$S:$S,'REEDS summary'!$A:$A,$A66,'REEDS summary'!$B:$B,CE$55)</f>
        <v>0</v>
      </c>
      <c r="CF66">
        <f>SUMIFS('REEDS summary'!$S:$S,'REEDS summary'!$A:$A,$A66,'REEDS summary'!$B:$B,CF$55)</f>
        <v>0</v>
      </c>
      <c r="CG66">
        <f>SUMIFS('REEDS summary'!$S:$S,'REEDS summary'!$A:$A,$A66,'REEDS summary'!$B:$B,CG$55)</f>
        <v>0</v>
      </c>
      <c r="CH66">
        <f>SUMIFS('REEDS summary'!$S:$S,'REEDS summary'!$A:$A,$A66,'REEDS summary'!$B:$B,CH$55)</f>
        <v>0.11020781534712272</v>
      </c>
      <c r="CJ66">
        <f>SUMIFS('REEDS summary'!$T:$T,'REEDS summary'!$A:$A,$A66,'REEDS summary'!$B:$B,CJ$55)</f>
        <v>3.7212402566291205E-3</v>
      </c>
      <c r="CK66">
        <f>SUMIFS('REEDS summary'!$T:$T,'REEDS summary'!$A:$A,$A66,'REEDS summary'!$B:$B,CK$55)</f>
        <v>0.26462412578377265</v>
      </c>
      <c r="CL66">
        <f>SUMIFS('REEDS summary'!$T:$T,'REEDS summary'!$A:$A,$A66,'REEDS summary'!$B:$B,CL$55)</f>
        <v>0</v>
      </c>
      <c r="CM66">
        <f>SUMIFS('REEDS summary'!$T:$T,'REEDS summary'!$A:$A,$A66,'REEDS summary'!$B:$B,CM$55)</f>
        <v>3.0156528765194045E-2</v>
      </c>
      <c r="CN66">
        <f>SUMIFS('REEDS summary'!$T:$T,'REEDS summary'!$A:$A,$A66,'REEDS summary'!$B:$B,CN$55)</f>
        <v>0.15963218127596368</v>
      </c>
      <c r="CO66">
        <f>SUMIFS('REEDS summary'!$T:$T,'REEDS summary'!$A:$A,$A66,'REEDS summary'!$B:$B,CO$55)</f>
        <v>0.42162682567826182</v>
      </c>
      <c r="CP66">
        <f>SUMIFS('REEDS summary'!$T:$T,'REEDS summary'!$A:$A,$A66,'REEDS summary'!$B:$B,CP$55)</f>
        <v>0</v>
      </c>
      <c r="CQ66">
        <f>SUMIFS('REEDS summary'!$T:$T,'REEDS summary'!$A:$A,$A66,'REEDS summary'!$B:$B,CQ$55)</f>
        <v>0</v>
      </c>
      <c r="CR66">
        <f>SUMIFS('REEDS summary'!$T:$T,'REEDS summary'!$A:$A,$A66,'REEDS summary'!$B:$B,CR$55)</f>
        <v>0</v>
      </c>
      <c r="CS66">
        <f>SUMIFS('REEDS summary'!$T:$T,'REEDS summary'!$A:$A,$A66,'REEDS summary'!$B:$B,CS$55)</f>
        <v>0</v>
      </c>
      <c r="CT66">
        <f>SUMIFS('REEDS summary'!$T:$T,'REEDS summary'!$A:$A,$A66,'REEDS summary'!$B:$B,CT$55)</f>
        <v>0.12023909824017867</v>
      </c>
      <c r="CV66">
        <f>SUMIFS('REEDS summary'!$U:$U,'REEDS summary'!$A:$A,$A66,'REEDS summary'!$B:$B,CV$55)</f>
        <v>3.9454026811830464E-3</v>
      </c>
      <c r="CW66">
        <f>SUMIFS('REEDS summary'!$U:$U,'REEDS summary'!$A:$A,$A66,'REEDS summary'!$B:$B,CW$55)</f>
        <v>0.27604473746519081</v>
      </c>
      <c r="CX66">
        <f>SUMIFS('REEDS summary'!$U:$U,'REEDS summary'!$A:$A,$A66,'REEDS summary'!$B:$B,CX$55)</f>
        <v>0</v>
      </c>
      <c r="CY66">
        <f>SUMIFS('REEDS summary'!$U:$U,'REEDS summary'!$A:$A,$A66,'REEDS summary'!$B:$B,CY$55)</f>
        <v>3.1741960963849757E-2</v>
      </c>
      <c r="CZ66">
        <f>SUMIFS('REEDS summary'!$U:$U,'REEDS summary'!$A:$A,$A66,'REEDS summary'!$B:$B,CZ$55)</f>
        <v>0.11471999383059529</v>
      </c>
      <c r="DA66">
        <f>SUMIFS('REEDS summary'!$U:$U,'REEDS summary'!$A:$A,$A66,'REEDS summary'!$B:$B,DA$55)</f>
        <v>0.443994975775097</v>
      </c>
      <c r="DB66">
        <f>SUMIFS('REEDS summary'!$U:$U,'REEDS summary'!$A:$A,$A66,'REEDS summary'!$B:$B,DB$55)</f>
        <v>0</v>
      </c>
      <c r="DC66">
        <f>SUMIFS('REEDS summary'!$U:$U,'REEDS summary'!$A:$A,$A66,'REEDS summary'!$B:$B,DC$55)</f>
        <v>0</v>
      </c>
      <c r="DD66">
        <f>SUMIFS('REEDS summary'!$U:$U,'REEDS summary'!$A:$A,$A66,'REEDS summary'!$B:$B,DD$55)</f>
        <v>0</v>
      </c>
      <c r="DE66">
        <f>SUMIFS('REEDS summary'!$U:$U,'REEDS summary'!$A:$A,$A66,'REEDS summary'!$B:$B,DE$55)</f>
        <v>0</v>
      </c>
      <c r="DF66">
        <f>SUMIFS('REEDS summary'!$U:$U,'REEDS summary'!$A:$A,$A66,'REEDS summary'!$B:$B,DF$55)</f>
        <v>0.12955292928408407</v>
      </c>
    </row>
    <row r="67" spans="1:110">
      <c r="A67" s="91" t="s">
        <v>545</v>
      </c>
      <c r="B67" s="91">
        <f>SUMIFS('Cross border connections'!$R$4:$R$54,'Cross border connections'!$P$4:$P$54,Imports_new!A67)</f>
        <v>0</v>
      </c>
      <c r="D67">
        <f>SUMIFS('REEDS summary'!$M:$M,'REEDS summary'!$A:$A,$A67,'REEDS summary'!$B:$B,D$55)</f>
        <v>0</v>
      </c>
      <c r="E67">
        <f>SUMIFS('REEDS summary'!$M:$M,'REEDS summary'!$A:$A,$A67,'REEDS summary'!$B:$B,E$55)</f>
        <v>0</v>
      </c>
      <c r="F67">
        <f>SUMIFS('REEDS summary'!$M:$M,'REEDS summary'!$A:$A,$A67,'REEDS summary'!$B:$B,F$55)</f>
        <v>0</v>
      </c>
      <c r="G67">
        <f>SUMIFS('REEDS summary'!$M:$M,'REEDS summary'!$A:$A,$A67,'REEDS summary'!$B:$B,G$55)</f>
        <v>0</v>
      </c>
      <c r="H67">
        <f>SUMIFS('REEDS summary'!$M:$M,'REEDS summary'!$A:$A,$A67,'REEDS summary'!$B:$B,H$55)</f>
        <v>0</v>
      </c>
      <c r="I67">
        <f>SUMIFS('REEDS summary'!$M:$M,'REEDS summary'!$A:$A,$A67,'REEDS summary'!$B:$B,I$55)</f>
        <v>0</v>
      </c>
      <c r="J67">
        <f>SUMIFS('REEDS summary'!$M:$M,'REEDS summary'!$A:$A,$A67,'REEDS summary'!$B:$B,J$55)</f>
        <v>0</v>
      </c>
      <c r="K67">
        <f>SUMIFS('REEDS summary'!$M:$M,'REEDS summary'!$A:$A,$A67,'REEDS summary'!$B:$B,K$55)</f>
        <v>0</v>
      </c>
      <c r="L67">
        <f>SUMIFS('REEDS summary'!$M:$M,'REEDS summary'!$A:$A,$A67,'REEDS summary'!$B:$B,L$55)</f>
        <v>0</v>
      </c>
      <c r="M67">
        <f>SUMIFS('REEDS summary'!$M:$M,'REEDS summary'!$A:$A,$A67,'REEDS summary'!$B:$B,M$55)</f>
        <v>0</v>
      </c>
      <c r="N67">
        <f>SUMIFS('REEDS summary'!$M:$M,'REEDS summary'!$A:$A,$A67,'REEDS summary'!$B:$B,N$55)</f>
        <v>0</v>
      </c>
      <c r="P67">
        <f>SUMIFS('REEDS summary'!$N:$N,'REEDS summary'!$A:$A,$A67,'REEDS summary'!$B:$B,P$55)</f>
        <v>0</v>
      </c>
      <c r="Q67">
        <f>SUMIFS('REEDS summary'!$N:$N,'REEDS summary'!$A:$A,$A67,'REEDS summary'!$B:$B,Q$55)</f>
        <v>0</v>
      </c>
      <c r="R67">
        <f>SUMIFS('REEDS summary'!$N:$N,'REEDS summary'!$A:$A,$A67,'REEDS summary'!$B:$B,R$55)</f>
        <v>0</v>
      </c>
      <c r="S67">
        <f>SUMIFS('REEDS summary'!$N:$N,'REEDS summary'!$A:$A,$A67,'REEDS summary'!$B:$B,S$55)</f>
        <v>0</v>
      </c>
      <c r="T67">
        <f>SUMIFS('REEDS summary'!$N:$N,'REEDS summary'!$A:$A,$A67,'REEDS summary'!$B:$B,T$55)</f>
        <v>0</v>
      </c>
      <c r="U67">
        <f>SUMIFS('REEDS summary'!$N:$N,'REEDS summary'!$A:$A,$A67,'REEDS summary'!$B:$B,U$55)</f>
        <v>0</v>
      </c>
      <c r="V67">
        <f>SUMIFS('REEDS summary'!$N:$N,'REEDS summary'!$A:$A,$A67,'REEDS summary'!$B:$B,V$55)</f>
        <v>0</v>
      </c>
      <c r="W67">
        <f>SUMIFS('REEDS summary'!$N:$N,'REEDS summary'!$A:$A,$A67,'REEDS summary'!$B:$B,W$55)</f>
        <v>0</v>
      </c>
      <c r="X67">
        <f>SUMIFS('REEDS summary'!$N:$N,'REEDS summary'!$A:$A,$A67,'REEDS summary'!$B:$B,X$55)</f>
        <v>0</v>
      </c>
      <c r="Y67">
        <f>SUMIFS('REEDS summary'!$N:$N,'REEDS summary'!$A:$A,$A67,'REEDS summary'!$B:$B,Y$55)</f>
        <v>0</v>
      </c>
      <c r="Z67">
        <f>SUMIFS('REEDS summary'!$N:$N,'REEDS summary'!$A:$A,$A67,'REEDS summary'!$B:$B,Z$55)</f>
        <v>0</v>
      </c>
      <c r="AB67">
        <f>SUMIFS('REEDS summary'!$O:$O,'REEDS summary'!$A:$A,$A67,'REEDS summary'!$B:$B,AB$55)</f>
        <v>0</v>
      </c>
      <c r="AC67">
        <f>SUMIFS('REEDS summary'!$O:$O,'REEDS summary'!$A:$A,$A67,'REEDS summary'!$B:$B,AC$55)</f>
        <v>0</v>
      </c>
      <c r="AD67">
        <f>SUMIFS('REEDS summary'!$O:$O,'REEDS summary'!$A:$A,$A67,'REEDS summary'!$B:$B,AD$55)</f>
        <v>0</v>
      </c>
      <c r="AE67">
        <f>SUMIFS('REEDS summary'!$O:$O,'REEDS summary'!$A:$A,$A67,'REEDS summary'!$B:$B,AE$55)</f>
        <v>0</v>
      </c>
      <c r="AF67">
        <f>SUMIFS('REEDS summary'!$O:$O,'REEDS summary'!$A:$A,$A67,'REEDS summary'!$B:$B,AF$55)</f>
        <v>0</v>
      </c>
      <c r="AG67">
        <f>SUMIFS('REEDS summary'!$O:$O,'REEDS summary'!$A:$A,$A67,'REEDS summary'!$B:$B,AG$55)</f>
        <v>0</v>
      </c>
      <c r="AH67">
        <f>SUMIFS('REEDS summary'!$O:$O,'REEDS summary'!$A:$A,$A67,'REEDS summary'!$B:$B,AH$55)</f>
        <v>0</v>
      </c>
      <c r="AI67">
        <f>SUMIFS('REEDS summary'!$O:$O,'REEDS summary'!$A:$A,$A67,'REEDS summary'!$B:$B,AI$55)</f>
        <v>0</v>
      </c>
      <c r="AJ67">
        <f>SUMIFS('REEDS summary'!$O:$O,'REEDS summary'!$A:$A,$A67,'REEDS summary'!$B:$B,AJ$55)</f>
        <v>0</v>
      </c>
      <c r="AK67">
        <f>SUMIFS('REEDS summary'!$O:$O,'REEDS summary'!$A:$A,$A67,'REEDS summary'!$B:$B,AK$55)</f>
        <v>0</v>
      </c>
      <c r="AL67">
        <f>SUMIFS('REEDS summary'!$O:$O,'REEDS summary'!$A:$A,$A67,'REEDS summary'!$B:$B,AL$55)</f>
        <v>0</v>
      </c>
      <c r="AN67">
        <f>SUMIFS('REEDS summary'!$P:$P,'REEDS summary'!$A:$A,$A67,'REEDS summary'!$B:$B,AN$55)</f>
        <v>0</v>
      </c>
      <c r="AO67">
        <f>SUMIFS('REEDS summary'!$P:$P,'REEDS summary'!$A:$A,$A67,'REEDS summary'!$B:$B,AO$55)</f>
        <v>0</v>
      </c>
      <c r="AP67">
        <f>SUMIFS('REEDS summary'!$P:$P,'REEDS summary'!$A:$A,$A67,'REEDS summary'!$B:$B,AP$55)</f>
        <v>0</v>
      </c>
      <c r="AQ67">
        <f>SUMIFS('REEDS summary'!$P:$P,'REEDS summary'!$A:$A,$A67,'REEDS summary'!$B:$B,AQ$55)</f>
        <v>0</v>
      </c>
      <c r="AR67">
        <f>SUMIFS('REEDS summary'!$P:$P,'REEDS summary'!$A:$A,$A67,'REEDS summary'!$B:$B,AR$55)</f>
        <v>0</v>
      </c>
      <c r="AS67">
        <f>SUMIFS('REEDS summary'!$P:$P,'REEDS summary'!$A:$A,$A67,'REEDS summary'!$B:$B,AS$55)</f>
        <v>0</v>
      </c>
      <c r="AT67">
        <f>SUMIFS('REEDS summary'!$P:$P,'REEDS summary'!$A:$A,$A67,'REEDS summary'!$B:$B,AT$55)</f>
        <v>0</v>
      </c>
      <c r="AU67">
        <f>SUMIFS('REEDS summary'!$P:$P,'REEDS summary'!$A:$A,$A67,'REEDS summary'!$B:$B,AU$55)</f>
        <v>0</v>
      </c>
      <c r="AV67">
        <f>SUMIFS('REEDS summary'!$P:$P,'REEDS summary'!$A:$A,$A67,'REEDS summary'!$B:$B,AV$55)</f>
        <v>0</v>
      </c>
      <c r="AW67">
        <f>SUMIFS('REEDS summary'!$P:$P,'REEDS summary'!$A:$A,$A67,'REEDS summary'!$B:$B,AW$55)</f>
        <v>0</v>
      </c>
      <c r="AX67">
        <f>SUMIFS('REEDS summary'!$P:$P,'REEDS summary'!$A:$A,$A67,'REEDS summary'!$B:$B,AX$55)</f>
        <v>0</v>
      </c>
      <c r="AZ67">
        <f>SUMIFS('REEDS summary'!$Q:$Q,'REEDS summary'!$A:$A,$A67,'REEDS summary'!$B:$B,AZ$55)</f>
        <v>0</v>
      </c>
      <c r="BA67">
        <f>SUMIFS('REEDS summary'!$Q:$Q,'REEDS summary'!$A:$A,$A67,'REEDS summary'!$B:$B,BA$55)</f>
        <v>0</v>
      </c>
      <c r="BB67">
        <f>SUMIFS('REEDS summary'!$Q:$Q,'REEDS summary'!$A:$A,$A67,'REEDS summary'!$B:$B,BB$55)</f>
        <v>0</v>
      </c>
      <c r="BC67">
        <f>SUMIFS('REEDS summary'!$Q:$Q,'REEDS summary'!$A:$A,$A67,'REEDS summary'!$B:$B,BC$55)</f>
        <v>0</v>
      </c>
      <c r="BD67">
        <f>SUMIFS('REEDS summary'!$Q:$Q,'REEDS summary'!$A:$A,$A67,'REEDS summary'!$B:$B,BD$55)</f>
        <v>0</v>
      </c>
      <c r="BE67">
        <f>SUMIFS('REEDS summary'!$Q:$Q,'REEDS summary'!$A:$A,$A67,'REEDS summary'!$B:$B,BE$55)</f>
        <v>0</v>
      </c>
      <c r="BF67">
        <f>SUMIFS('REEDS summary'!$Q:$Q,'REEDS summary'!$A:$A,$A67,'REEDS summary'!$B:$B,BF$55)</f>
        <v>0</v>
      </c>
      <c r="BG67">
        <f>SUMIFS('REEDS summary'!$Q:$Q,'REEDS summary'!$A:$A,$A67,'REEDS summary'!$B:$B,BG$55)</f>
        <v>0</v>
      </c>
      <c r="BH67">
        <f>SUMIFS('REEDS summary'!$Q:$Q,'REEDS summary'!$A:$A,$A67,'REEDS summary'!$B:$B,BH$55)</f>
        <v>0</v>
      </c>
      <c r="BI67">
        <f>SUMIFS('REEDS summary'!$Q:$Q,'REEDS summary'!$A:$A,$A67,'REEDS summary'!$B:$B,BI$55)</f>
        <v>0</v>
      </c>
      <c r="BJ67">
        <f>SUMIFS('REEDS summary'!$Q:$Q,'REEDS summary'!$A:$A,$A67,'REEDS summary'!$B:$B,BJ$55)</f>
        <v>0</v>
      </c>
      <c r="BL67">
        <f>SUMIFS('REEDS summary'!$R:$R,'REEDS summary'!$A:$A,$A67,'REEDS summary'!$B:$B,BL$55)</f>
        <v>0</v>
      </c>
      <c r="BM67">
        <f>SUMIFS('REEDS summary'!$R:$R,'REEDS summary'!$A:$A,$A67,'REEDS summary'!$B:$B,BM$55)</f>
        <v>0</v>
      </c>
      <c r="BN67">
        <f>SUMIFS('REEDS summary'!$R:$R,'REEDS summary'!$A:$A,$A67,'REEDS summary'!$B:$B,BN$55)</f>
        <v>0</v>
      </c>
      <c r="BO67">
        <f>SUMIFS('REEDS summary'!$R:$R,'REEDS summary'!$A:$A,$A67,'REEDS summary'!$B:$B,BO$55)</f>
        <v>0</v>
      </c>
      <c r="BP67">
        <f>SUMIFS('REEDS summary'!$R:$R,'REEDS summary'!$A:$A,$A67,'REEDS summary'!$B:$B,BP$55)</f>
        <v>0</v>
      </c>
      <c r="BQ67">
        <f>SUMIFS('REEDS summary'!$R:$R,'REEDS summary'!$A:$A,$A67,'REEDS summary'!$B:$B,BQ$55)</f>
        <v>0</v>
      </c>
      <c r="BR67">
        <f>SUMIFS('REEDS summary'!$R:$R,'REEDS summary'!$A:$A,$A67,'REEDS summary'!$B:$B,BR$55)</f>
        <v>0</v>
      </c>
      <c r="BS67">
        <f>SUMIFS('REEDS summary'!$R:$R,'REEDS summary'!$A:$A,$A67,'REEDS summary'!$B:$B,BS$55)</f>
        <v>0</v>
      </c>
      <c r="BT67">
        <f>SUMIFS('REEDS summary'!$R:$R,'REEDS summary'!$A:$A,$A67,'REEDS summary'!$B:$B,BT$55)</f>
        <v>0</v>
      </c>
      <c r="BU67">
        <f>SUMIFS('REEDS summary'!$R:$R,'REEDS summary'!$A:$A,$A67,'REEDS summary'!$B:$B,BU$55)</f>
        <v>0</v>
      </c>
      <c r="BV67">
        <f>SUMIFS('REEDS summary'!$R:$R,'REEDS summary'!$A:$A,$A67,'REEDS summary'!$B:$B,BV$55)</f>
        <v>0</v>
      </c>
      <c r="BX67">
        <f>SUMIFS('REEDS summary'!$S:$S,'REEDS summary'!$A:$A,$A67,'REEDS summary'!$B:$B,BX$55)</f>
        <v>0</v>
      </c>
      <c r="BY67">
        <f>SUMIFS('REEDS summary'!$S:$S,'REEDS summary'!$A:$A,$A67,'REEDS summary'!$B:$B,BY$55)</f>
        <v>0</v>
      </c>
      <c r="BZ67">
        <f>SUMIFS('REEDS summary'!$S:$S,'REEDS summary'!$A:$A,$A67,'REEDS summary'!$B:$B,BZ$55)</f>
        <v>0</v>
      </c>
      <c r="CA67">
        <f>SUMIFS('REEDS summary'!$S:$S,'REEDS summary'!$A:$A,$A67,'REEDS summary'!$B:$B,CA$55)</f>
        <v>0</v>
      </c>
      <c r="CB67">
        <f>SUMIFS('REEDS summary'!$S:$S,'REEDS summary'!$A:$A,$A67,'REEDS summary'!$B:$B,CB$55)</f>
        <v>0</v>
      </c>
      <c r="CC67">
        <f>SUMIFS('REEDS summary'!$S:$S,'REEDS summary'!$A:$A,$A67,'REEDS summary'!$B:$B,CC$55)</f>
        <v>0</v>
      </c>
      <c r="CD67">
        <f>SUMIFS('REEDS summary'!$S:$S,'REEDS summary'!$A:$A,$A67,'REEDS summary'!$B:$B,CD$55)</f>
        <v>0</v>
      </c>
      <c r="CE67">
        <f>SUMIFS('REEDS summary'!$S:$S,'REEDS summary'!$A:$A,$A67,'REEDS summary'!$B:$B,CE$55)</f>
        <v>0</v>
      </c>
      <c r="CF67">
        <f>SUMIFS('REEDS summary'!$S:$S,'REEDS summary'!$A:$A,$A67,'REEDS summary'!$B:$B,CF$55)</f>
        <v>0</v>
      </c>
      <c r="CG67">
        <f>SUMIFS('REEDS summary'!$S:$S,'REEDS summary'!$A:$A,$A67,'REEDS summary'!$B:$B,CG$55)</f>
        <v>0</v>
      </c>
      <c r="CH67">
        <f>SUMIFS('REEDS summary'!$S:$S,'REEDS summary'!$A:$A,$A67,'REEDS summary'!$B:$B,CH$55)</f>
        <v>0</v>
      </c>
      <c r="CJ67">
        <f>SUMIFS('REEDS summary'!$T:$T,'REEDS summary'!$A:$A,$A67,'REEDS summary'!$B:$B,CJ$55)</f>
        <v>0</v>
      </c>
      <c r="CK67">
        <f>SUMIFS('REEDS summary'!$T:$T,'REEDS summary'!$A:$A,$A67,'REEDS summary'!$B:$B,CK$55)</f>
        <v>0</v>
      </c>
      <c r="CL67">
        <f>SUMIFS('REEDS summary'!$T:$T,'REEDS summary'!$A:$A,$A67,'REEDS summary'!$B:$B,CL$55)</f>
        <v>0</v>
      </c>
      <c r="CM67">
        <f>SUMIFS('REEDS summary'!$T:$T,'REEDS summary'!$A:$A,$A67,'REEDS summary'!$B:$B,CM$55)</f>
        <v>0</v>
      </c>
      <c r="CN67">
        <f>SUMIFS('REEDS summary'!$T:$T,'REEDS summary'!$A:$A,$A67,'REEDS summary'!$B:$B,CN$55)</f>
        <v>0</v>
      </c>
      <c r="CO67">
        <f>SUMIFS('REEDS summary'!$T:$T,'REEDS summary'!$A:$A,$A67,'REEDS summary'!$B:$B,CO$55)</f>
        <v>0</v>
      </c>
      <c r="CP67">
        <f>SUMIFS('REEDS summary'!$T:$T,'REEDS summary'!$A:$A,$A67,'REEDS summary'!$B:$B,CP$55)</f>
        <v>0</v>
      </c>
      <c r="CQ67">
        <f>SUMIFS('REEDS summary'!$T:$T,'REEDS summary'!$A:$A,$A67,'REEDS summary'!$B:$B,CQ$55)</f>
        <v>0</v>
      </c>
      <c r="CR67">
        <f>SUMIFS('REEDS summary'!$T:$T,'REEDS summary'!$A:$A,$A67,'REEDS summary'!$B:$B,CR$55)</f>
        <v>0</v>
      </c>
      <c r="CS67">
        <f>SUMIFS('REEDS summary'!$T:$T,'REEDS summary'!$A:$A,$A67,'REEDS summary'!$B:$B,CS$55)</f>
        <v>0</v>
      </c>
      <c r="CT67">
        <f>SUMIFS('REEDS summary'!$T:$T,'REEDS summary'!$A:$A,$A67,'REEDS summary'!$B:$B,CT$55)</f>
        <v>0</v>
      </c>
      <c r="CV67">
        <f>SUMIFS('REEDS summary'!$U:$U,'REEDS summary'!$A:$A,$A67,'REEDS summary'!$B:$B,CV$55)</f>
        <v>0</v>
      </c>
      <c r="CW67">
        <f>SUMIFS('REEDS summary'!$U:$U,'REEDS summary'!$A:$A,$A67,'REEDS summary'!$B:$B,CW$55)</f>
        <v>0</v>
      </c>
      <c r="CX67">
        <f>SUMIFS('REEDS summary'!$U:$U,'REEDS summary'!$A:$A,$A67,'REEDS summary'!$B:$B,CX$55)</f>
        <v>0</v>
      </c>
      <c r="CY67">
        <f>SUMIFS('REEDS summary'!$U:$U,'REEDS summary'!$A:$A,$A67,'REEDS summary'!$B:$B,CY$55)</f>
        <v>0</v>
      </c>
      <c r="CZ67">
        <f>SUMIFS('REEDS summary'!$U:$U,'REEDS summary'!$A:$A,$A67,'REEDS summary'!$B:$B,CZ$55)</f>
        <v>0</v>
      </c>
      <c r="DA67">
        <f>SUMIFS('REEDS summary'!$U:$U,'REEDS summary'!$A:$A,$A67,'REEDS summary'!$B:$B,DA$55)</f>
        <v>0</v>
      </c>
      <c r="DB67">
        <f>SUMIFS('REEDS summary'!$U:$U,'REEDS summary'!$A:$A,$A67,'REEDS summary'!$B:$B,DB$55)</f>
        <v>0</v>
      </c>
      <c r="DC67">
        <f>SUMIFS('REEDS summary'!$U:$U,'REEDS summary'!$A:$A,$A67,'REEDS summary'!$B:$B,DC$55)</f>
        <v>0</v>
      </c>
      <c r="DD67">
        <f>SUMIFS('REEDS summary'!$U:$U,'REEDS summary'!$A:$A,$A67,'REEDS summary'!$B:$B,DD$55)</f>
        <v>0</v>
      </c>
      <c r="DE67">
        <f>SUMIFS('REEDS summary'!$U:$U,'REEDS summary'!$A:$A,$A67,'REEDS summary'!$B:$B,DE$55)</f>
        <v>0</v>
      </c>
      <c r="DF67">
        <f>SUMIFS('REEDS summary'!$U:$U,'REEDS summary'!$A:$A,$A67,'REEDS summary'!$B:$B,DF$55)</f>
        <v>0</v>
      </c>
    </row>
    <row r="68" spans="1:110">
      <c r="A68" s="91" t="s">
        <v>546</v>
      </c>
      <c r="B68" s="91">
        <f>SUMIFS('Cross border connections'!$R$4:$R$54,'Cross border connections'!$P$4:$P$54,Imports_new!A68)</f>
        <v>0</v>
      </c>
      <c r="D68">
        <f>SUMIFS('REEDS summary'!$M:$M,'REEDS summary'!$A:$A,$A68,'REEDS summary'!$B:$B,D$55)</f>
        <v>1.0311920582947297E-2</v>
      </c>
      <c r="E68">
        <f>SUMIFS('REEDS summary'!$M:$M,'REEDS summary'!$A:$A,$A68,'REEDS summary'!$B:$B,E$55)</f>
        <v>0</v>
      </c>
      <c r="F68">
        <f>SUMIFS('REEDS summary'!$M:$M,'REEDS summary'!$A:$A,$A68,'REEDS summary'!$B:$B,F$55)</f>
        <v>0</v>
      </c>
      <c r="G68">
        <f>SUMIFS('REEDS summary'!$M:$M,'REEDS summary'!$A:$A,$A68,'REEDS summary'!$B:$B,G$55)</f>
        <v>0.67935064964118774</v>
      </c>
      <c r="H68">
        <f>SUMIFS('REEDS summary'!$M:$M,'REEDS summary'!$A:$A,$A68,'REEDS summary'!$B:$B,H$55)</f>
        <v>0.14806586454108034</v>
      </c>
      <c r="I68">
        <f>SUMIFS('REEDS summary'!$M:$M,'REEDS summary'!$A:$A,$A68,'REEDS summary'!$B:$B,I$55)</f>
        <v>0</v>
      </c>
      <c r="J68">
        <f>SUMIFS('REEDS summary'!$M:$M,'REEDS summary'!$A:$A,$A68,'REEDS summary'!$B:$B,J$55)</f>
        <v>0</v>
      </c>
      <c r="K68">
        <f>SUMIFS('REEDS summary'!$M:$M,'REEDS summary'!$A:$A,$A68,'REEDS summary'!$B:$B,K$55)</f>
        <v>0</v>
      </c>
      <c r="L68">
        <f>SUMIFS('REEDS summary'!$M:$M,'REEDS summary'!$A:$A,$A68,'REEDS summary'!$B:$B,L$55)</f>
        <v>0.1328666418745075</v>
      </c>
      <c r="M68">
        <f>SUMIFS('REEDS summary'!$M:$M,'REEDS summary'!$A:$A,$A68,'REEDS summary'!$B:$B,M$55)</f>
        <v>0</v>
      </c>
      <c r="N68">
        <f>SUMIFS('REEDS summary'!$M:$M,'REEDS summary'!$A:$A,$A68,'REEDS summary'!$B:$B,N$55)</f>
        <v>2.9404923360277169E-2</v>
      </c>
      <c r="P68">
        <f>SUMIFS('REEDS summary'!$N:$N,'REEDS summary'!$A:$A,$A68,'REEDS summary'!$B:$B,P$55)</f>
        <v>5.3761542928134629E-3</v>
      </c>
      <c r="Q68">
        <f>SUMIFS('REEDS summary'!$N:$N,'REEDS summary'!$A:$A,$A68,'REEDS summary'!$B:$B,Q$55)</f>
        <v>0</v>
      </c>
      <c r="R68">
        <f>SUMIFS('REEDS summary'!$N:$N,'REEDS summary'!$A:$A,$A68,'REEDS summary'!$B:$B,R$55)</f>
        <v>0</v>
      </c>
      <c r="S68">
        <f>SUMIFS('REEDS summary'!$N:$N,'REEDS summary'!$A:$A,$A68,'REEDS summary'!$B:$B,S$55)</f>
        <v>0.69438480387298906</v>
      </c>
      <c r="T68">
        <f>SUMIFS('REEDS summary'!$N:$N,'REEDS summary'!$A:$A,$A68,'REEDS summary'!$B:$B,T$55)</f>
        <v>0.13488060398700952</v>
      </c>
      <c r="U68">
        <f>SUMIFS('REEDS summary'!$N:$N,'REEDS summary'!$A:$A,$A68,'REEDS summary'!$B:$B,U$55)</f>
        <v>0</v>
      </c>
      <c r="V68">
        <f>SUMIFS('REEDS summary'!$N:$N,'REEDS summary'!$A:$A,$A68,'REEDS summary'!$B:$B,V$55)</f>
        <v>0</v>
      </c>
      <c r="W68">
        <f>SUMIFS('REEDS summary'!$N:$N,'REEDS summary'!$A:$A,$A68,'REEDS summary'!$B:$B,W$55)</f>
        <v>0</v>
      </c>
      <c r="X68">
        <f>SUMIFS('REEDS summary'!$N:$N,'REEDS summary'!$A:$A,$A68,'REEDS summary'!$B:$B,X$55)</f>
        <v>0.13550946391977708</v>
      </c>
      <c r="Y68">
        <f>SUMIFS('REEDS summary'!$N:$N,'REEDS summary'!$A:$A,$A68,'REEDS summary'!$B:$B,Y$55)</f>
        <v>0</v>
      </c>
      <c r="Z68">
        <f>SUMIFS('REEDS summary'!$N:$N,'REEDS summary'!$A:$A,$A68,'REEDS summary'!$B:$B,Z$55)</f>
        <v>2.9848973927410892E-2</v>
      </c>
      <c r="AB68">
        <f>SUMIFS('REEDS summary'!$O:$O,'REEDS summary'!$A:$A,$A68,'REEDS summary'!$B:$B,AB$55)</f>
        <v>5.2825455565341413E-3</v>
      </c>
      <c r="AC68">
        <f>SUMIFS('REEDS summary'!$O:$O,'REEDS summary'!$A:$A,$A68,'REEDS summary'!$B:$B,AC$55)</f>
        <v>0</v>
      </c>
      <c r="AD68">
        <f>SUMIFS('REEDS summary'!$O:$O,'REEDS summary'!$A:$A,$A68,'REEDS summary'!$B:$B,AD$55)</f>
        <v>0</v>
      </c>
      <c r="AE68">
        <f>SUMIFS('REEDS summary'!$O:$O,'REEDS summary'!$A:$A,$A68,'REEDS summary'!$B:$B,AE$55)</f>
        <v>0.69538349616355066</v>
      </c>
      <c r="AF68">
        <f>SUMIFS('REEDS summary'!$O:$O,'REEDS summary'!$A:$A,$A68,'REEDS summary'!$B:$B,AF$55)</f>
        <v>0.13436684074830907</v>
      </c>
      <c r="AG68">
        <f>SUMIFS('REEDS summary'!$O:$O,'REEDS summary'!$A:$A,$A68,'REEDS summary'!$B:$B,AG$55)</f>
        <v>0</v>
      </c>
      <c r="AH68">
        <f>SUMIFS('REEDS summary'!$O:$O,'REEDS summary'!$A:$A,$A68,'REEDS summary'!$B:$B,AH$55)</f>
        <v>0</v>
      </c>
      <c r="AI68">
        <f>SUMIFS('REEDS summary'!$O:$O,'REEDS summary'!$A:$A,$A68,'REEDS summary'!$B:$B,AI$55)</f>
        <v>0</v>
      </c>
      <c r="AJ68">
        <f>SUMIFS('REEDS summary'!$O:$O,'REEDS summary'!$A:$A,$A68,'REEDS summary'!$B:$B,AJ$55)</f>
        <v>0.13530197179782319</v>
      </c>
      <c r="AK68">
        <f>SUMIFS('REEDS summary'!$O:$O,'REEDS summary'!$A:$A,$A68,'REEDS summary'!$B:$B,AK$55)</f>
        <v>0</v>
      </c>
      <c r="AL68">
        <f>SUMIFS('REEDS summary'!$O:$O,'REEDS summary'!$A:$A,$A68,'REEDS summary'!$B:$B,AL$55)</f>
        <v>2.9665145733782969E-2</v>
      </c>
      <c r="AN68">
        <f>SUMIFS('REEDS summary'!$P:$P,'REEDS summary'!$A:$A,$A68,'REEDS summary'!$B:$B,AN$55)</f>
        <v>5.2178111852404447E-3</v>
      </c>
      <c r="AO68">
        <f>SUMIFS('REEDS summary'!$P:$P,'REEDS summary'!$A:$A,$A68,'REEDS summary'!$B:$B,AO$55)</f>
        <v>1.7708624350530229E-3</v>
      </c>
      <c r="AP68">
        <f>SUMIFS('REEDS summary'!$P:$P,'REEDS summary'!$A:$A,$A68,'REEDS summary'!$B:$B,AP$55)</f>
        <v>0</v>
      </c>
      <c r="AQ68">
        <f>SUMIFS('REEDS summary'!$P:$P,'REEDS summary'!$A:$A,$A68,'REEDS summary'!$B:$B,AQ$55)</f>
        <v>0.70513433219456123</v>
      </c>
      <c r="AR68">
        <f>SUMIFS('REEDS summary'!$P:$P,'REEDS summary'!$A:$A,$A68,'REEDS summary'!$B:$B,AR$55)</f>
        <v>0.12653965131139977</v>
      </c>
      <c r="AS68">
        <f>SUMIFS('REEDS summary'!$P:$P,'REEDS summary'!$A:$A,$A68,'REEDS summary'!$B:$B,AS$55)</f>
        <v>0</v>
      </c>
      <c r="AT68">
        <f>SUMIFS('REEDS summary'!$P:$P,'REEDS summary'!$A:$A,$A68,'REEDS summary'!$B:$B,AT$55)</f>
        <v>0</v>
      </c>
      <c r="AU68">
        <f>SUMIFS('REEDS summary'!$P:$P,'REEDS summary'!$A:$A,$A68,'REEDS summary'!$B:$B,AU$55)</f>
        <v>0</v>
      </c>
      <c r="AV68">
        <f>SUMIFS('REEDS summary'!$P:$P,'REEDS summary'!$A:$A,$A68,'REEDS summary'!$B:$B,AV$55)</f>
        <v>0.13243632668487873</v>
      </c>
      <c r="AW68">
        <f>SUMIFS('REEDS summary'!$P:$P,'REEDS summary'!$A:$A,$A68,'REEDS summary'!$B:$B,AW$55)</f>
        <v>0</v>
      </c>
      <c r="AX68">
        <f>SUMIFS('REEDS summary'!$P:$P,'REEDS summary'!$A:$A,$A68,'REEDS summary'!$B:$B,AX$55)</f>
        <v>2.8901016188866813E-2</v>
      </c>
      <c r="AZ68">
        <f>SUMIFS('REEDS summary'!$Q:$Q,'REEDS summary'!$A:$A,$A68,'REEDS summary'!$B:$B,AZ$55)</f>
        <v>5.1208966039726521E-3</v>
      </c>
      <c r="BA68">
        <f>SUMIFS('REEDS summary'!$Q:$Q,'REEDS summary'!$A:$A,$A68,'REEDS summary'!$B:$B,BA$55)</f>
        <v>3.5301072622095911E-3</v>
      </c>
      <c r="BB68">
        <f>SUMIFS('REEDS summary'!$Q:$Q,'REEDS summary'!$A:$A,$A68,'REEDS summary'!$B:$B,BB$55)</f>
        <v>0</v>
      </c>
      <c r="BC68">
        <f>SUMIFS('REEDS summary'!$Q:$Q,'REEDS summary'!$A:$A,$A68,'REEDS summary'!$B:$B,BC$55)</f>
        <v>0.70314220350522305</v>
      </c>
      <c r="BD68">
        <f>SUMIFS('REEDS summary'!$Q:$Q,'REEDS summary'!$A:$A,$A68,'REEDS summary'!$B:$B,BD$55)</f>
        <v>0.12791303003905438</v>
      </c>
      <c r="BE68">
        <f>SUMIFS('REEDS summary'!$Q:$Q,'REEDS summary'!$A:$A,$A68,'REEDS summary'!$B:$B,BE$55)</f>
        <v>0</v>
      </c>
      <c r="BF68">
        <f>SUMIFS('REEDS summary'!$Q:$Q,'REEDS summary'!$A:$A,$A68,'REEDS summary'!$B:$B,BF$55)</f>
        <v>0</v>
      </c>
      <c r="BG68">
        <f>SUMIFS('REEDS summary'!$Q:$Q,'REEDS summary'!$A:$A,$A68,'REEDS summary'!$B:$B,BG$55)</f>
        <v>0</v>
      </c>
      <c r="BH68">
        <f>SUMIFS('REEDS summary'!$Q:$Q,'REEDS summary'!$A:$A,$A68,'REEDS summary'!$B:$B,BH$55)</f>
        <v>0.13168985628031224</v>
      </c>
      <c r="BI68">
        <f>SUMIFS('REEDS summary'!$Q:$Q,'REEDS summary'!$A:$A,$A68,'REEDS summary'!$B:$B,BI$55)</f>
        <v>0</v>
      </c>
      <c r="BJ68">
        <f>SUMIFS('REEDS summary'!$Q:$Q,'REEDS summary'!$A:$A,$A68,'REEDS summary'!$B:$B,BJ$55)</f>
        <v>2.8603906309228121E-2</v>
      </c>
      <c r="BL68">
        <f>SUMIFS('REEDS summary'!$R:$R,'REEDS summary'!$A:$A,$A68,'REEDS summary'!$B:$B,BL$55)</f>
        <v>5.164597525723005E-3</v>
      </c>
      <c r="BM68">
        <f>SUMIFS('REEDS summary'!$R:$R,'REEDS summary'!$A:$A,$A68,'REEDS summary'!$B:$B,BM$55)</f>
        <v>5.3323719582865255E-3</v>
      </c>
      <c r="BN68">
        <f>SUMIFS('REEDS summary'!$R:$R,'REEDS summary'!$A:$A,$A68,'REEDS summary'!$B:$B,BN$55)</f>
        <v>0</v>
      </c>
      <c r="BO68">
        <f>SUMIFS('REEDS summary'!$R:$R,'REEDS summary'!$A:$A,$A68,'REEDS summary'!$B:$B,BO$55)</f>
        <v>0.70947519255916058</v>
      </c>
      <c r="BP68">
        <f>SUMIFS('REEDS summary'!$R:$R,'REEDS summary'!$A:$A,$A68,'REEDS summary'!$B:$B,BP$55)</f>
        <v>0.11912054064169472</v>
      </c>
      <c r="BQ68">
        <f>SUMIFS('REEDS summary'!$R:$R,'REEDS summary'!$A:$A,$A68,'REEDS summary'!$B:$B,BQ$55)</f>
        <v>0</v>
      </c>
      <c r="BR68">
        <f>SUMIFS('REEDS summary'!$R:$R,'REEDS summary'!$A:$A,$A68,'REEDS summary'!$B:$B,BR$55)</f>
        <v>0</v>
      </c>
      <c r="BS68">
        <f>SUMIFS('REEDS summary'!$R:$R,'REEDS summary'!$A:$A,$A68,'REEDS summary'!$B:$B,BS$55)</f>
        <v>0</v>
      </c>
      <c r="BT68">
        <f>SUMIFS('REEDS summary'!$R:$R,'REEDS summary'!$A:$A,$A68,'REEDS summary'!$B:$B,BT$55)</f>
        <v>0.13230386602457356</v>
      </c>
      <c r="BU68">
        <f>SUMIFS('REEDS summary'!$R:$R,'REEDS summary'!$A:$A,$A68,'REEDS summary'!$B:$B,BU$55)</f>
        <v>0</v>
      </c>
      <c r="BV68">
        <f>SUMIFS('REEDS summary'!$R:$R,'REEDS summary'!$A:$A,$A68,'REEDS summary'!$B:$B,BV$55)</f>
        <v>2.8603431290561622E-2</v>
      </c>
      <c r="BX68">
        <f>SUMIFS('REEDS summary'!$S:$S,'REEDS summary'!$A:$A,$A68,'REEDS summary'!$B:$B,BX$55)</f>
        <v>3.7293440686908884E-3</v>
      </c>
      <c r="BY68">
        <f>SUMIFS('REEDS summary'!$S:$S,'REEDS summary'!$A:$A,$A68,'REEDS summary'!$B:$B,BY$55)</f>
        <v>0</v>
      </c>
      <c r="BZ68">
        <f>SUMIFS('REEDS summary'!$S:$S,'REEDS summary'!$A:$A,$A68,'REEDS summary'!$B:$B,BZ$55)</f>
        <v>0</v>
      </c>
      <c r="CA68">
        <f>SUMIFS('REEDS summary'!$S:$S,'REEDS summary'!$A:$A,$A68,'REEDS summary'!$B:$B,CA$55)</f>
        <v>0.72665375998555293</v>
      </c>
      <c r="CB68">
        <f>SUMIFS('REEDS summary'!$S:$S,'REEDS summary'!$A:$A,$A68,'REEDS summary'!$B:$B,CB$55)</f>
        <v>0.10539996027287341</v>
      </c>
      <c r="CC68">
        <f>SUMIFS('REEDS summary'!$S:$S,'REEDS summary'!$A:$A,$A68,'REEDS summary'!$B:$B,CC$55)</f>
        <v>0</v>
      </c>
      <c r="CD68">
        <f>SUMIFS('REEDS summary'!$S:$S,'REEDS summary'!$A:$A,$A68,'REEDS summary'!$B:$B,CD$55)</f>
        <v>0</v>
      </c>
      <c r="CE68">
        <f>SUMIFS('REEDS summary'!$S:$S,'REEDS summary'!$A:$A,$A68,'REEDS summary'!$B:$B,CE$55)</f>
        <v>0</v>
      </c>
      <c r="CF68">
        <f>SUMIFS('REEDS summary'!$S:$S,'REEDS summary'!$A:$A,$A68,'REEDS summary'!$B:$B,CF$55)</f>
        <v>0.13513690385567917</v>
      </c>
      <c r="CG68">
        <f>SUMIFS('REEDS summary'!$S:$S,'REEDS summary'!$A:$A,$A68,'REEDS summary'!$B:$B,CG$55)</f>
        <v>0</v>
      </c>
      <c r="CH68">
        <f>SUMIFS('REEDS summary'!$S:$S,'REEDS summary'!$A:$A,$A68,'REEDS summary'!$B:$B,CH$55)</f>
        <v>2.908003181720362E-2</v>
      </c>
      <c r="CJ68">
        <f>SUMIFS('REEDS summary'!$T:$T,'REEDS summary'!$A:$A,$A68,'REEDS summary'!$B:$B,CJ$55)</f>
        <v>3.4527442453225342E-3</v>
      </c>
      <c r="CK68">
        <f>SUMIFS('REEDS summary'!$T:$T,'REEDS summary'!$A:$A,$A68,'REEDS summary'!$B:$B,CK$55)</f>
        <v>0</v>
      </c>
      <c r="CL68">
        <f>SUMIFS('REEDS summary'!$T:$T,'REEDS summary'!$A:$A,$A68,'REEDS summary'!$B:$B,CL$55)</f>
        <v>0</v>
      </c>
      <c r="CM68">
        <f>SUMIFS('REEDS summary'!$T:$T,'REEDS summary'!$A:$A,$A68,'REEDS summary'!$B:$B,CM$55)</f>
        <v>0.72805534585320109</v>
      </c>
      <c r="CN68">
        <f>SUMIFS('REEDS summary'!$T:$T,'REEDS summary'!$A:$A,$A68,'REEDS summary'!$B:$B,CN$55)</f>
        <v>0.10452135003758047</v>
      </c>
      <c r="CO68">
        <f>SUMIFS('REEDS summary'!$T:$T,'REEDS summary'!$A:$A,$A68,'REEDS summary'!$B:$B,CO$55)</f>
        <v>0</v>
      </c>
      <c r="CP68">
        <f>SUMIFS('REEDS summary'!$T:$T,'REEDS summary'!$A:$A,$A68,'REEDS summary'!$B:$B,CP$55)</f>
        <v>0</v>
      </c>
      <c r="CQ68">
        <f>SUMIFS('REEDS summary'!$T:$T,'REEDS summary'!$A:$A,$A68,'REEDS summary'!$B:$B,CQ$55)</f>
        <v>0</v>
      </c>
      <c r="CR68">
        <f>SUMIFS('REEDS summary'!$T:$T,'REEDS summary'!$A:$A,$A68,'REEDS summary'!$B:$B,CR$55)</f>
        <v>0.13504506959157936</v>
      </c>
      <c r="CS68">
        <f>SUMIFS('REEDS summary'!$T:$T,'REEDS summary'!$A:$A,$A68,'REEDS summary'!$B:$B,CS$55)</f>
        <v>0</v>
      </c>
      <c r="CT68">
        <f>SUMIFS('REEDS summary'!$T:$T,'REEDS summary'!$A:$A,$A68,'REEDS summary'!$B:$B,CT$55)</f>
        <v>2.8925490272316577E-2</v>
      </c>
      <c r="CV68">
        <f>SUMIFS('REEDS summary'!$U:$U,'REEDS summary'!$A:$A,$A68,'REEDS summary'!$B:$B,CV$55)</f>
        <v>2.3274940294089573E-3</v>
      </c>
      <c r="CW68">
        <f>SUMIFS('REEDS summary'!$U:$U,'REEDS summary'!$A:$A,$A68,'REEDS summary'!$B:$B,CW$55)</f>
        <v>0</v>
      </c>
      <c r="CX68">
        <f>SUMIFS('REEDS summary'!$U:$U,'REEDS summary'!$A:$A,$A68,'REEDS summary'!$B:$B,CX$55)</f>
        <v>0</v>
      </c>
      <c r="CY68">
        <f>SUMIFS('REEDS summary'!$U:$U,'REEDS summary'!$A:$A,$A68,'REEDS summary'!$B:$B,CY$55)</f>
        <v>0.59261536473875476</v>
      </c>
      <c r="CZ68">
        <f>SUMIFS('REEDS summary'!$U:$U,'REEDS summary'!$A:$A,$A68,'REEDS summary'!$B:$B,CZ$55)</f>
        <v>5.8491014465365754E-2</v>
      </c>
      <c r="DA68">
        <f>SUMIFS('REEDS summary'!$U:$U,'REEDS summary'!$A:$A,$A68,'REEDS summary'!$B:$B,DA$55)</f>
        <v>0.22249223124144907</v>
      </c>
      <c r="DB68">
        <f>SUMIFS('REEDS summary'!$U:$U,'REEDS summary'!$A:$A,$A68,'REEDS summary'!$B:$B,DB$55)</f>
        <v>0</v>
      </c>
      <c r="DC68">
        <f>SUMIFS('REEDS summary'!$U:$U,'REEDS summary'!$A:$A,$A68,'REEDS summary'!$B:$B,DC$55)</f>
        <v>0</v>
      </c>
      <c r="DD68">
        <f>SUMIFS('REEDS summary'!$U:$U,'REEDS summary'!$A:$A,$A68,'REEDS summary'!$B:$B,DD$55)</f>
        <v>0.10071275889032336</v>
      </c>
      <c r="DE68">
        <f>SUMIFS('REEDS summary'!$U:$U,'REEDS summary'!$A:$A,$A68,'REEDS summary'!$B:$B,DE$55)</f>
        <v>0</v>
      </c>
      <c r="DF68">
        <f>SUMIFS('REEDS summary'!$U:$U,'REEDS summary'!$A:$A,$A68,'REEDS summary'!$B:$B,DF$55)</f>
        <v>2.3361136634698174E-2</v>
      </c>
    </row>
    <row r="69" spans="1:110">
      <c r="A69" s="91" t="s">
        <v>547</v>
      </c>
      <c r="B69" s="91">
        <f>SUMIFS('Cross border connections'!$R$4:$R$54,'Cross border connections'!$P$4:$P$54,Imports_new!A69)</f>
        <v>0</v>
      </c>
      <c r="D69">
        <f>SUMIFS('REEDS summary'!$M:$M,'REEDS summary'!$A:$A,$A69,'REEDS summary'!$B:$B,D$55)</f>
        <v>2.2612570753717705E-3</v>
      </c>
      <c r="E69">
        <f>SUMIFS('REEDS summary'!$M:$M,'REEDS summary'!$A:$A,$A69,'REEDS summary'!$B:$B,E$55)</f>
        <v>0.14921844553506483</v>
      </c>
      <c r="F69">
        <f>SUMIFS('REEDS summary'!$M:$M,'REEDS summary'!$A:$A,$A69,'REEDS summary'!$B:$B,F$55)</f>
        <v>0</v>
      </c>
      <c r="G69">
        <f>SUMIFS('REEDS summary'!$M:$M,'REEDS summary'!$A:$A,$A69,'REEDS summary'!$B:$B,G$55)</f>
        <v>6.0899614448052888E-4</v>
      </c>
      <c r="H69">
        <f>SUMIFS('REEDS summary'!$M:$M,'REEDS summary'!$A:$A,$A69,'REEDS summary'!$B:$B,H$55)</f>
        <v>0.17090404824703578</v>
      </c>
      <c r="I69">
        <f>SUMIFS('REEDS summary'!$M:$M,'REEDS summary'!$A:$A,$A69,'REEDS summary'!$B:$B,I$55)</f>
        <v>0.53553380182748866</v>
      </c>
      <c r="J69">
        <f>SUMIFS('REEDS summary'!$M:$M,'REEDS summary'!$A:$A,$A69,'REEDS summary'!$B:$B,J$55)</f>
        <v>0</v>
      </c>
      <c r="K69">
        <f>SUMIFS('REEDS summary'!$M:$M,'REEDS summary'!$A:$A,$A69,'REEDS summary'!$B:$B,K$55)</f>
        <v>5.4943584437637581E-4</v>
      </c>
      <c r="L69">
        <f>SUMIFS('REEDS summary'!$M:$M,'REEDS summary'!$A:$A,$A69,'REEDS summary'!$B:$B,L$55)</f>
        <v>0.12997931600732368</v>
      </c>
      <c r="M69">
        <f>SUMIFS('REEDS summary'!$M:$M,'REEDS summary'!$A:$A,$A69,'REEDS summary'!$B:$B,M$55)</f>
        <v>0</v>
      </c>
      <c r="N69">
        <f>SUMIFS('REEDS summary'!$M:$M,'REEDS summary'!$A:$A,$A69,'REEDS summary'!$B:$B,N$55)</f>
        <v>1.0944699318858381E-2</v>
      </c>
      <c r="P69">
        <f>SUMIFS('REEDS summary'!$N:$N,'REEDS summary'!$A:$A,$A69,'REEDS summary'!$B:$B,P$55)</f>
        <v>2.1451821329923643E-3</v>
      </c>
      <c r="Q69">
        <f>SUMIFS('REEDS summary'!$N:$N,'REEDS summary'!$A:$A,$A69,'REEDS summary'!$B:$B,Q$55)</f>
        <v>0.1159822888763526</v>
      </c>
      <c r="R69">
        <f>SUMIFS('REEDS summary'!$N:$N,'REEDS summary'!$A:$A,$A69,'REEDS summary'!$B:$B,R$55)</f>
        <v>0</v>
      </c>
      <c r="S69">
        <f>SUMIFS('REEDS summary'!$N:$N,'REEDS summary'!$A:$A,$A69,'REEDS summary'!$B:$B,S$55)</f>
        <v>7.8038987585134873E-4</v>
      </c>
      <c r="T69">
        <f>SUMIFS('REEDS summary'!$N:$N,'REEDS summary'!$A:$A,$A69,'REEDS summary'!$B:$B,T$55)</f>
        <v>0.21765163246263389</v>
      </c>
      <c r="U69">
        <f>SUMIFS('REEDS summary'!$N:$N,'REEDS summary'!$A:$A,$A69,'REEDS summary'!$B:$B,U$55)</f>
        <v>0.51211849762246053</v>
      </c>
      <c r="V69">
        <f>SUMIFS('REEDS summary'!$N:$N,'REEDS summary'!$A:$A,$A69,'REEDS summary'!$B:$B,V$55)</f>
        <v>0</v>
      </c>
      <c r="W69">
        <f>SUMIFS('REEDS summary'!$N:$N,'REEDS summary'!$A:$A,$A69,'REEDS summary'!$B:$B,W$55)</f>
        <v>4.4949874888026926E-4</v>
      </c>
      <c r="X69">
        <f>SUMIFS('REEDS summary'!$N:$N,'REEDS summary'!$A:$A,$A69,'REEDS summary'!$B:$B,X$55)</f>
        <v>0.14034858858335231</v>
      </c>
      <c r="Y69">
        <f>SUMIFS('REEDS summary'!$N:$N,'REEDS summary'!$A:$A,$A69,'REEDS summary'!$B:$B,Y$55)</f>
        <v>0</v>
      </c>
      <c r="Z69">
        <f>SUMIFS('REEDS summary'!$N:$N,'REEDS summary'!$A:$A,$A69,'REEDS summary'!$B:$B,Z$55)</f>
        <v>1.0523921697476662E-2</v>
      </c>
      <c r="AB69">
        <f>SUMIFS('REEDS summary'!$O:$O,'REEDS summary'!$A:$A,$A69,'REEDS summary'!$B:$B,AB$55)</f>
        <v>2.1776348567421862E-3</v>
      </c>
      <c r="AC69">
        <f>SUMIFS('REEDS summary'!$O:$O,'REEDS summary'!$A:$A,$A69,'REEDS summary'!$B:$B,AC$55)</f>
        <v>9.7986005983099006E-2</v>
      </c>
      <c r="AD69">
        <f>SUMIFS('REEDS summary'!$O:$O,'REEDS summary'!$A:$A,$A69,'REEDS summary'!$B:$B,AD$55)</f>
        <v>0</v>
      </c>
      <c r="AE69">
        <f>SUMIFS('REEDS summary'!$O:$O,'REEDS summary'!$A:$A,$A69,'REEDS summary'!$B:$B,AE$55)</f>
        <v>7.9197537341140368E-4</v>
      </c>
      <c r="AF69">
        <f>SUMIFS('REEDS summary'!$O:$O,'REEDS summary'!$A:$A,$A69,'REEDS summary'!$B:$B,AF$55)</f>
        <v>0.22524495103760755</v>
      </c>
      <c r="AG69">
        <f>SUMIFS('REEDS summary'!$O:$O,'REEDS summary'!$A:$A,$A69,'REEDS summary'!$B:$B,AG$55)</f>
        <v>0.51902855511486734</v>
      </c>
      <c r="AH69">
        <f>SUMIFS('REEDS summary'!$O:$O,'REEDS summary'!$A:$A,$A69,'REEDS summary'!$B:$B,AH$55)</f>
        <v>0</v>
      </c>
      <c r="AI69">
        <f>SUMIFS('REEDS summary'!$O:$O,'REEDS summary'!$A:$A,$A69,'REEDS summary'!$B:$B,AI$55)</f>
        <v>2.9070095743815596E-4</v>
      </c>
      <c r="AJ69">
        <f>SUMIFS('REEDS summary'!$O:$O,'REEDS summary'!$A:$A,$A69,'REEDS summary'!$B:$B,AJ$55)</f>
        <v>0.14387023125345783</v>
      </c>
      <c r="AK69">
        <f>SUMIFS('REEDS summary'!$O:$O,'REEDS summary'!$A:$A,$A69,'REEDS summary'!$B:$B,AK$55)</f>
        <v>0</v>
      </c>
      <c r="AL69">
        <f>SUMIFS('REEDS summary'!$O:$O,'REEDS summary'!$A:$A,$A69,'REEDS summary'!$B:$B,AL$55)</f>
        <v>1.0609945423376534E-2</v>
      </c>
      <c r="AN69">
        <f>SUMIFS('REEDS summary'!$P:$P,'REEDS summary'!$A:$A,$A69,'REEDS summary'!$B:$B,AN$55)</f>
        <v>2.1870394736527403E-3</v>
      </c>
      <c r="AO69">
        <f>SUMIFS('REEDS summary'!$P:$P,'REEDS summary'!$A:$A,$A69,'REEDS summary'!$B:$B,AO$55)</f>
        <v>7.3720767141980711E-2</v>
      </c>
      <c r="AP69">
        <f>SUMIFS('REEDS summary'!$P:$P,'REEDS summary'!$A:$A,$A69,'REEDS summary'!$B:$B,AP$55)</f>
        <v>0</v>
      </c>
      <c r="AQ69">
        <f>SUMIFS('REEDS summary'!$P:$P,'REEDS summary'!$A:$A,$A69,'REEDS summary'!$B:$B,AQ$55)</f>
        <v>7.99036118786052E-4</v>
      </c>
      <c r="AR69">
        <f>SUMIFS('REEDS summary'!$P:$P,'REEDS summary'!$A:$A,$A69,'REEDS summary'!$B:$B,AR$55)</f>
        <v>0.21773005456371525</v>
      </c>
      <c r="AS69">
        <f>SUMIFS('REEDS summary'!$P:$P,'REEDS summary'!$A:$A,$A69,'REEDS summary'!$B:$B,AS$55)</f>
        <v>0.5229588242648131</v>
      </c>
      <c r="AT69">
        <f>SUMIFS('REEDS summary'!$P:$P,'REEDS summary'!$A:$A,$A69,'REEDS summary'!$B:$B,AT$55)</f>
        <v>0</v>
      </c>
      <c r="AU69">
        <f>SUMIFS('REEDS summary'!$P:$P,'REEDS summary'!$A:$A,$A69,'REEDS summary'!$B:$B,AU$55)</f>
        <v>2.0489707325389739E-4</v>
      </c>
      <c r="AV69">
        <f>SUMIFS('REEDS summary'!$P:$P,'REEDS summary'!$A:$A,$A69,'REEDS summary'!$B:$B,AV$55)</f>
        <v>0.15529566134428946</v>
      </c>
      <c r="AW69">
        <f>SUMIFS('REEDS summary'!$P:$P,'REEDS summary'!$A:$A,$A69,'REEDS summary'!$B:$B,AW$55)</f>
        <v>0</v>
      </c>
      <c r="AX69">
        <f>SUMIFS('REEDS summary'!$P:$P,'REEDS summary'!$A:$A,$A69,'REEDS summary'!$B:$B,AX$55)</f>
        <v>2.7103720019508809E-2</v>
      </c>
      <c r="AZ69">
        <f>SUMIFS('REEDS summary'!$Q:$Q,'REEDS summary'!$A:$A,$A69,'REEDS summary'!$B:$B,AZ$55)</f>
        <v>2.1552382368311279E-3</v>
      </c>
      <c r="BA69">
        <f>SUMIFS('REEDS summary'!$Q:$Q,'REEDS summary'!$A:$A,$A69,'REEDS summary'!$B:$B,BA$55)</f>
        <v>6.7667702421918621E-2</v>
      </c>
      <c r="BB69">
        <f>SUMIFS('REEDS summary'!$Q:$Q,'REEDS summary'!$A:$A,$A69,'REEDS summary'!$B:$B,BB$55)</f>
        <v>0</v>
      </c>
      <c r="BC69">
        <f>SUMIFS('REEDS summary'!$Q:$Q,'REEDS summary'!$A:$A,$A69,'REEDS summary'!$B:$B,BC$55)</f>
        <v>7.8835559516217358E-4</v>
      </c>
      <c r="BD69">
        <f>SUMIFS('REEDS summary'!$Q:$Q,'REEDS summary'!$A:$A,$A69,'REEDS summary'!$B:$B,BD$55)</f>
        <v>0.21151211764443115</v>
      </c>
      <c r="BE69">
        <f>SUMIFS('REEDS summary'!$Q:$Q,'REEDS summary'!$A:$A,$A69,'REEDS summary'!$B:$B,BE$55)</f>
        <v>0.51527902389451496</v>
      </c>
      <c r="BF69">
        <f>SUMIFS('REEDS summary'!$Q:$Q,'REEDS summary'!$A:$A,$A69,'REEDS summary'!$B:$B,BF$55)</f>
        <v>0</v>
      </c>
      <c r="BG69">
        <f>SUMIFS('REEDS summary'!$Q:$Q,'REEDS summary'!$A:$A,$A69,'REEDS summary'!$B:$B,BG$55)</f>
        <v>2.0898016283196644E-4</v>
      </c>
      <c r="BH69">
        <f>SUMIFS('REEDS summary'!$Q:$Q,'REEDS summary'!$A:$A,$A69,'REEDS summary'!$B:$B,BH$55)</f>
        <v>0.16367726924188397</v>
      </c>
      <c r="BI69">
        <f>SUMIFS('REEDS summary'!$Q:$Q,'REEDS summary'!$A:$A,$A69,'REEDS summary'!$B:$B,BI$55)</f>
        <v>0</v>
      </c>
      <c r="BJ69">
        <f>SUMIFS('REEDS summary'!$Q:$Q,'REEDS summary'!$A:$A,$A69,'REEDS summary'!$B:$B,BJ$55)</f>
        <v>3.8711312802425978E-2</v>
      </c>
      <c r="BL69">
        <f>SUMIFS('REEDS summary'!$R:$R,'REEDS summary'!$A:$A,$A69,'REEDS summary'!$B:$B,BL$55)</f>
        <v>1.981512733137404E-3</v>
      </c>
      <c r="BM69">
        <f>SUMIFS('REEDS summary'!$R:$R,'REEDS summary'!$A:$A,$A69,'REEDS summary'!$B:$B,BM$55)</f>
        <v>2.5327801310277818E-2</v>
      </c>
      <c r="BN69">
        <f>SUMIFS('REEDS summary'!$R:$R,'REEDS summary'!$A:$A,$A69,'REEDS summary'!$B:$B,BN$55)</f>
        <v>0</v>
      </c>
      <c r="BO69">
        <f>SUMIFS('REEDS summary'!$R:$R,'REEDS summary'!$A:$A,$A69,'REEDS summary'!$B:$B,BO$55)</f>
        <v>7.2904964988251288E-4</v>
      </c>
      <c r="BP69">
        <f>SUMIFS('REEDS summary'!$R:$R,'REEDS summary'!$A:$A,$A69,'REEDS summary'!$B:$B,BP$55)</f>
        <v>0.1943936792215237</v>
      </c>
      <c r="BQ69">
        <f>SUMIFS('REEDS summary'!$R:$R,'REEDS summary'!$A:$A,$A69,'REEDS summary'!$B:$B,BQ$55)</f>
        <v>0.47588330152138586</v>
      </c>
      <c r="BR69">
        <f>SUMIFS('REEDS summary'!$R:$R,'REEDS summary'!$A:$A,$A69,'REEDS summary'!$B:$B,BR$55)</f>
        <v>0</v>
      </c>
      <c r="BS69">
        <f>SUMIFS('REEDS summary'!$R:$R,'REEDS summary'!$A:$A,$A69,'REEDS summary'!$B:$B,BS$55)</f>
        <v>1.0034719617771359E-4</v>
      </c>
      <c r="BT69">
        <f>SUMIFS('REEDS summary'!$R:$R,'REEDS summary'!$A:$A,$A69,'REEDS summary'!$B:$B,BT$55)</f>
        <v>0.23334702688054806</v>
      </c>
      <c r="BU69">
        <f>SUMIFS('REEDS summary'!$R:$R,'REEDS summary'!$A:$A,$A69,'REEDS summary'!$B:$B,BU$55)</f>
        <v>0</v>
      </c>
      <c r="BV69">
        <f>SUMIFS('REEDS summary'!$R:$R,'REEDS summary'!$A:$A,$A69,'REEDS summary'!$B:$B,BV$55)</f>
        <v>6.8237281487066884E-2</v>
      </c>
      <c r="BX69">
        <f>SUMIFS('REEDS summary'!$S:$S,'REEDS summary'!$A:$A,$A69,'REEDS summary'!$B:$B,BX$55)</f>
        <v>1.8714050260991199E-3</v>
      </c>
      <c r="BY69">
        <f>SUMIFS('REEDS summary'!$S:$S,'REEDS summary'!$A:$A,$A69,'REEDS summary'!$B:$B,BY$55)</f>
        <v>6.3919292036547721E-3</v>
      </c>
      <c r="BZ69">
        <f>SUMIFS('REEDS summary'!$S:$S,'REEDS summary'!$A:$A,$A69,'REEDS summary'!$B:$B,BZ$55)</f>
        <v>0</v>
      </c>
      <c r="CA69">
        <f>SUMIFS('REEDS summary'!$S:$S,'REEDS summary'!$A:$A,$A69,'REEDS summary'!$B:$B,CA$55)</f>
        <v>7.1880379938373136E-4</v>
      </c>
      <c r="CB69">
        <f>SUMIFS('REEDS summary'!$S:$S,'REEDS summary'!$A:$A,$A69,'REEDS summary'!$B:$B,CB$55)</f>
        <v>0.13669772795080362</v>
      </c>
      <c r="CC69">
        <f>SUMIFS('REEDS summary'!$S:$S,'REEDS summary'!$A:$A,$A69,'REEDS summary'!$B:$B,CC$55)</f>
        <v>0.46747294059335592</v>
      </c>
      <c r="CD69">
        <f>SUMIFS('REEDS summary'!$S:$S,'REEDS summary'!$A:$A,$A69,'REEDS summary'!$B:$B,CD$55)</f>
        <v>0</v>
      </c>
      <c r="CE69">
        <f>SUMIFS('REEDS summary'!$S:$S,'REEDS summary'!$A:$A,$A69,'REEDS summary'!$B:$B,CE$55)</f>
        <v>6.1688686806642967E-5</v>
      </c>
      <c r="CF69">
        <f>SUMIFS('REEDS summary'!$S:$S,'REEDS summary'!$A:$A,$A69,'REEDS summary'!$B:$B,CF$55)</f>
        <v>0.27426903103929762</v>
      </c>
      <c r="CG69">
        <f>SUMIFS('REEDS summary'!$S:$S,'REEDS summary'!$A:$A,$A69,'REEDS summary'!$B:$B,CG$55)</f>
        <v>0</v>
      </c>
      <c r="CH69">
        <f>SUMIFS('REEDS summary'!$S:$S,'REEDS summary'!$A:$A,$A69,'REEDS summary'!$B:$B,CH$55)</f>
        <v>0.11251647370059858</v>
      </c>
      <c r="CJ69">
        <f>SUMIFS('REEDS summary'!$T:$T,'REEDS summary'!$A:$A,$A69,'REEDS summary'!$B:$B,CJ$55)</f>
        <v>1.8478731144901731E-3</v>
      </c>
      <c r="CK69">
        <f>SUMIFS('REEDS summary'!$T:$T,'REEDS summary'!$A:$A,$A69,'REEDS summary'!$B:$B,CK$55)</f>
        <v>2.6775154870804772E-3</v>
      </c>
      <c r="CL69">
        <f>SUMIFS('REEDS summary'!$T:$T,'REEDS summary'!$A:$A,$A69,'REEDS summary'!$B:$B,CL$55)</f>
        <v>0</v>
      </c>
      <c r="CM69">
        <f>SUMIFS('REEDS summary'!$T:$T,'REEDS summary'!$A:$A,$A69,'REEDS summary'!$B:$B,CM$55)</f>
        <v>7.3608818495490662E-4</v>
      </c>
      <c r="CN69">
        <f>SUMIFS('REEDS summary'!$T:$T,'REEDS summary'!$A:$A,$A69,'REEDS summary'!$B:$B,CN$55)</f>
        <v>0.12439555651127761</v>
      </c>
      <c r="CO69">
        <f>SUMIFS('REEDS summary'!$T:$T,'REEDS summary'!$A:$A,$A69,'REEDS summary'!$B:$B,CO$55)</f>
        <v>0.465251194179859</v>
      </c>
      <c r="CP69">
        <f>SUMIFS('REEDS summary'!$T:$T,'REEDS summary'!$A:$A,$A69,'REEDS summary'!$B:$B,CP$55)</f>
        <v>0</v>
      </c>
      <c r="CQ69">
        <f>SUMIFS('REEDS summary'!$T:$T,'REEDS summary'!$A:$A,$A69,'REEDS summary'!$B:$B,CQ$55)</f>
        <v>0</v>
      </c>
      <c r="CR69">
        <f>SUMIFS('REEDS summary'!$T:$T,'REEDS summary'!$A:$A,$A69,'REEDS summary'!$B:$B,CR$55)</f>
        <v>0.28630729111070202</v>
      </c>
      <c r="CS69">
        <f>SUMIFS('REEDS summary'!$T:$T,'REEDS summary'!$A:$A,$A69,'REEDS summary'!$B:$B,CS$55)</f>
        <v>0</v>
      </c>
      <c r="CT69">
        <f>SUMIFS('REEDS summary'!$T:$T,'REEDS summary'!$A:$A,$A69,'REEDS summary'!$B:$B,CT$55)</f>
        <v>0.11878448141163585</v>
      </c>
      <c r="CV69">
        <f>SUMIFS('REEDS summary'!$U:$U,'REEDS summary'!$A:$A,$A69,'REEDS summary'!$B:$B,CV$55)</f>
        <v>1.7222539237960377E-3</v>
      </c>
      <c r="CW69">
        <f>SUMIFS('REEDS summary'!$U:$U,'REEDS summary'!$A:$A,$A69,'REEDS summary'!$B:$B,CW$55)</f>
        <v>2.6003416130231205E-3</v>
      </c>
      <c r="CX69">
        <f>SUMIFS('REEDS summary'!$U:$U,'REEDS summary'!$A:$A,$A69,'REEDS summary'!$B:$B,CX$55)</f>
        <v>0</v>
      </c>
      <c r="CY69">
        <f>SUMIFS('REEDS summary'!$U:$U,'REEDS summary'!$A:$A,$A69,'REEDS summary'!$B:$B,CY$55)</f>
        <v>7.1839197447634952E-4</v>
      </c>
      <c r="CZ69">
        <f>SUMIFS('REEDS summary'!$U:$U,'REEDS summary'!$A:$A,$A69,'REEDS summary'!$B:$B,CZ$55)</f>
        <v>9.6221958155249462E-2</v>
      </c>
      <c r="DA69">
        <f>SUMIFS('REEDS summary'!$U:$U,'REEDS summary'!$A:$A,$A69,'REEDS summary'!$B:$B,DA$55)</f>
        <v>0.44627267799274334</v>
      </c>
      <c r="DB69">
        <f>SUMIFS('REEDS summary'!$U:$U,'REEDS summary'!$A:$A,$A69,'REEDS summary'!$B:$B,DB$55)</f>
        <v>0</v>
      </c>
      <c r="DC69">
        <f>SUMIFS('REEDS summary'!$U:$U,'REEDS summary'!$A:$A,$A69,'REEDS summary'!$B:$B,DC$55)</f>
        <v>0</v>
      </c>
      <c r="DD69">
        <f>SUMIFS('REEDS summary'!$U:$U,'REEDS summary'!$A:$A,$A69,'REEDS summary'!$B:$B,DD$55)</f>
        <v>0.28677483755649164</v>
      </c>
      <c r="DE69">
        <f>SUMIFS('REEDS summary'!$U:$U,'REEDS summary'!$A:$A,$A69,'REEDS summary'!$B:$B,DE$55)</f>
        <v>0</v>
      </c>
      <c r="DF69">
        <f>SUMIFS('REEDS summary'!$U:$U,'REEDS summary'!$A:$A,$A69,'REEDS summary'!$B:$B,DF$55)</f>
        <v>0.16568953878422008</v>
      </c>
    </row>
    <row r="70" spans="1:110">
      <c r="A70" s="91" t="s">
        <v>548</v>
      </c>
      <c r="B70" s="91">
        <f>SUMIFS('Cross border connections'!$R$4:$R$54,'Cross border connections'!$P$4:$P$54,Imports_new!A70)</f>
        <v>0</v>
      </c>
      <c r="D70">
        <f>SUMIFS('REEDS summary'!$M:$M,'REEDS summary'!$A:$A,$A70,'REEDS summary'!$B:$B,D$55)</f>
        <v>3.1602844933388287E-3</v>
      </c>
      <c r="E70">
        <f>SUMIFS('REEDS summary'!$M:$M,'REEDS summary'!$A:$A,$A70,'REEDS summary'!$B:$B,E$55)</f>
        <v>0.58882467147163531</v>
      </c>
      <c r="F70">
        <f>SUMIFS('REEDS summary'!$M:$M,'REEDS summary'!$A:$A,$A70,'REEDS summary'!$B:$B,F$55)</f>
        <v>0</v>
      </c>
      <c r="G70">
        <f>SUMIFS('REEDS summary'!$M:$M,'REEDS summary'!$A:$A,$A70,'REEDS summary'!$B:$B,G$55)</f>
        <v>3.3729317541160622E-3</v>
      </c>
      <c r="H70">
        <f>SUMIFS('REEDS summary'!$M:$M,'REEDS summary'!$A:$A,$A70,'REEDS summary'!$B:$B,H$55)</f>
        <v>0.26084176317426738</v>
      </c>
      <c r="I70">
        <f>SUMIFS('REEDS summary'!$M:$M,'REEDS summary'!$A:$A,$A70,'REEDS summary'!$B:$B,I$55)</f>
        <v>0</v>
      </c>
      <c r="J70">
        <f>SUMIFS('REEDS summary'!$M:$M,'REEDS summary'!$A:$A,$A70,'REEDS summary'!$B:$B,J$55)</f>
        <v>0</v>
      </c>
      <c r="K70">
        <f>SUMIFS('REEDS summary'!$M:$M,'REEDS summary'!$A:$A,$A70,'REEDS summary'!$B:$B,K$55)</f>
        <v>0</v>
      </c>
      <c r="L70">
        <f>SUMIFS('REEDS summary'!$M:$M,'REEDS summary'!$A:$A,$A70,'REEDS summary'!$B:$B,L$55)</f>
        <v>0.12805934138003774</v>
      </c>
      <c r="M70">
        <f>SUMIFS('REEDS summary'!$M:$M,'REEDS summary'!$A:$A,$A70,'REEDS summary'!$B:$B,M$55)</f>
        <v>0</v>
      </c>
      <c r="N70">
        <f>SUMIFS('REEDS summary'!$M:$M,'REEDS summary'!$A:$A,$A70,'REEDS summary'!$B:$B,N$55)</f>
        <v>1.5741007726604618E-2</v>
      </c>
      <c r="P70">
        <f>SUMIFS('REEDS summary'!$N:$N,'REEDS summary'!$A:$A,$A70,'REEDS summary'!$B:$B,P$55)</f>
        <v>3.4679220804079824E-3</v>
      </c>
      <c r="Q70">
        <f>SUMIFS('REEDS summary'!$N:$N,'REEDS summary'!$A:$A,$A70,'REEDS summary'!$B:$B,Q$55)</f>
        <v>0.50525547789253289</v>
      </c>
      <c r="R70">
        <f>SUMIFS('REEDS summary'!$N:$N,'REEDS summary'!$A:$A,$A70,'REEDS summary'!$B:$B,R$55)</f>
        <v>0</v>
      </c>
      <c r="S70">
        <f>SUMIFS('REEDS summary'!$N:$N,'REEDS summary'!$A:$A,$A70,'REEDS summary'!$B:$B,S$55)</f>
        <v>3.7012694681327297E-3</v>
      </c>
      <c r="T70">
        <f>SUMIFS('REEDS summary'!$N:$N,'REEDS summary'!$A:$A,$A70,'REEDS summary'!$B:$B,T$55)</f>
        <v>0.32604126076802353</v>
      </c>
      <c r="U70">
        <f>SUMIFS('REEDS summary'!$N:$N,'REEDS summary'!$A:$A,$A70,'REEDS summary'!$B:$B,U$55)</f>
        <v>0</v>
      </c>
      <c r="V70">
        <f>SUMIFS('REEDS summary'!$N:$N,'REEDS summary'!$A:$A,$A70,'REEDS summary'!$B:$B,V$55)</f>
        <v>0</v>
      </c>
      <c r="W70">
        <f>SUMIFS('REEDS summary'!$N:$N,'REEDS summary'!$A:$A,$A70,'REEDS summary'!$B:$B,W$55)</f>
        <v>0</v>
      </c>
      <c r="X70">
        <f>SUMIFS('REEDS summary'!$N:$N,'REEDS summary'!$A:$A,$A70,'REEDS summary'!$B:$B,X$55)</f>
        <v>0.143934377887246</v>
      </c>
      <c r="Y70">
        <f>SUMIFS('REEDS summary'!$N:$N,'REEDS summary'!$A:$A,$A70,'REEDS summary'!$B:$B,Y$55)</f>
        <v>0</v>
      </c>
      <c r="Z70">
        <f>SUMIFS('REEDS summary'!$N:$N,'REEDS summary'!$A:$A,$A70,'REEDS summary'!$B:$B,Z$55)</f>
        <v>1.7599691903656862E-2</v>
      </c>
      <c r="AB70">
        <f>SUMIFS('REEDS summary'!$O:$O,'REEDS summary'!$A:$A,$A70,'REEDS summary'!$B:$B,AB$55)</f>
        <v>4.0942779420363061E-3</v>
      </c>
      <c r="AC70">
        <f>SUMIFS('REEDS summary'!$O:$O,'REEDS summary'!$A:$A,$A70,'REEDS summary'!$B:$B,AC$55)</f>
        <v>0.41346786360754378</v>
      </c>
      <c r="AD70">
        <f>SUMIFS('REEDS summary'!$O:$O,'REEDS summary'!$A:$A,$A70,'REEDS summary'!$B:$B,AD$55)</f>
        <v>0</v>
      </c>
      <c r="AE70">
        <f>SUMIFS('REEDS summary'!$O:$O,'REEDS summary'!$A:$A,$A70,'REEDS summary'!$B:$B,AE$55)</f>
        <v>4.3776657740579013E-3</v>
      </c>
      <c r="AF70">
        <f>SUMIFS('REEDS summary'!$O:$O,'REEDS summary'!$A:$A,$A70,'REEDS summary'!$B:$B,AF$55)</f>
        <v>0.38784486997806134</v>
      </c>
      <c r="AG70">
        <f>SUMIFS('REEDS summary'!$O:$O,'REEDS summary'!$A:$A,$A70,'REEDS summary'!$B:$B,AG$55)</f>
        <v>0</v>
      </c>
      <c r="AH70">
        <f>SUMIFS('REEDS summary'!$O:$O,'REEDS summary'!$A:$A,$A70,'REEDS summary'!$B:$B,AH$55)</f>
        <v>0</v>
      </c>
      <c r="AI70">
        <f>SUMIFS('REEDS summary'!$O:$O,'REEDS summary'!$A:$A,$A70,'REEDS summary'!$B:$B,AI$55)</f>
        <v>0</v>
      </c>
      <c r="AJ70">
        <f>SUMIFS('REEDS summary'!$O:$O,'REEDS summary'!$A:$A,$A70,'REEDS summary'!$B:$B,AJ$55)</f>
        <v>0.169580489606421</v>
      </c>
      <c r="AK70">
        <f>SUMIFS('REEDS summary'!$O:$O,'REEDS summary'!$A:$A,$A70,'REEDS summary'!$B:$B,AK$55)</f>
        <v>0</v>
      </c>
      <c r="AL70">
        <f>SUMIFS('REEDS summary'!$O:$O,'REEDS summary'!$A:$A,$A70,'REEDS summary'!$B:$B,AL$55)</f>
        <v>2.0634833091879665E-2</v>
      </c>
      <c r="AN70">
        <f>SUMIFS('REEDS summary'!$P:$P,'REEDS summary'!$A:$A,$A70,'REEDS summary'!$B:$B,AN$55)</f>
        <v>4.2752702858862238E-3</v>
      </c>
      <c r="AO70">
        <f>SUMIFS('REEDS summary'!$P:$P,'REEDS summary'!$A:$A,$A70,'REEDS summary'!$B:$B,AO$55)</f>
        <v>0.39132945771842159</v>
      </c>
      <c r="AP70">
        <f>SUMIFS('REEDS summary'!$P:$P,'REEDS summary'!$A:$A,$A70,'REEDS summary'!$B:$B,AP$55)</f>
        <v>0</v>
      </c>
      <c r="AQ70">
        <f>SUMIFS('REEDS summary'!$P:$P,'REEDS summary'!$A:$A,$A70,'REEDS summary'!$B:$B,AQ$55)</f>
        <v>4.5794456198858646E-3</v>
      </c>
      <c r="AR70">
        <f>SUMIFS('REEDS summary'!$P:$P,'REEDS summary'!$A:$A,$A70,'REEDS summary'!$B:$B,AR$55)</f>
        <v>0.40170299760743761</v>
      </c>
      <c r="AS70">
        <f>SUMIFS('REEDS summary'!$P:$P,'REEDS summary'!$A:$A,$A70,'REEDS summary'!$B:$B,AS$55)</f>
        <v>0</v>
      </c>
      <c r="AT70">
        <f>SUMIFS('REEDS summary'!$P:$P,'REEDS summary'!$A:$A,$A70,'REEDS summary'!$B:$B,AT$55)</f>
        <v>0</v>
      </c>
      <c r="AU70">
        <f>SUMIFS('REEDS summary'!$P:$P,'REEDS summary'!$A:$A,$A70,'REEDS summary'!$B:$B,AU$55)</f>
        <v>0</v>
      </c>
      <c r="AV70">
        <f>SUMIFS('REEDS summary'!$P:$P,'REEDS summary'!$A:$A,$A70,'REEDS summary'!$B:$B,AV$55)</f>
        <v>0.17671629532276931</v>
      </c>
      <c r="AW70">
        <f>SUMIFS('REEDS summary'!$P:$P,'REEDS summary'!$A:$A,$A70,'REEDS summary'!$B:$B,AW$55)</f>
        <v>0</v>
      </c>
      <c r="AX70">
        <f>SUMIFS('REEDS summary'!$P:$P,'REEDS summary'!$A:$A,$A70,'REEDS summary'!$B:$B,AX$55)</f>
        <v>2.1396533445599424E-2</v>
      </c>
      <c r="AZ70">
        <f>SUMIFS('REEDS summary'!$Q:$Q,'REEDS summary'!$A:$A,$A70,'REEDS summary'!$B:$B,AZ$55)</f>
        <v>4.4156682017801579E-3</v>
      </c>
      <c r="BA70">
        <f>SUMIFS('REEDS summary'!$Q:$Q,'REEDS summary'!$A:$A,$A70,'REEDS summary'!$B:$B,BA$55)</f>
        <v>0.37565009989129333</v>
      </c>
      <c r="BB70">
        <f>SUMIFS('REEDS summary'!$Q:$Q,'REEDS summary'!$A:$A,$A70,'REEDS summary'!$B:$B,BB$55)</f>
        <v>0</v>
      </c>
      <c r="BC70">
        <f>SUMIFS('REEDS summary'!$Q:$Q,'REEDS summary'!$A:$A,$A70,'REEDS summary'!$B:$B,BC$55)</f>
        <v>4.7383468199992491E-3</v>
      </c>
      <c r="BD70">
        <f>SUMIFS('REEDS summary'!$Q:$Q,'REEDS summary'!$A:$A,$A70,'REEDS summary'!$B:$B,BD$55)</f>
        <v>0.41110716283268778</v>
      </c>
      <c r="BE70">
        <f>SUMIFS('REEDS summary'!$Q:$Q,'REEDS summary'!$A:$A,$A70,'REEDS summary'!$B:$B,BE$55)</f>
        <v>0</v>
      </c>
      <c r="BF70">
        <f>SUMIFS('REEDS summary'!$Q:$Q,'REEDS summary'!$A:$A,$A70,'REEDS summary'!$B:$B,BF$55)</f>
        <v>0</v>
      </c>
      <c r="BG70">
        <f>SUMIFS('REEDS summary'!$Q:$Q,'REEDS summary'!$A:$A,$A70,'REEDS summary'!$B:$B,BG$55)</f>
        <v>0</v>
      </c>
      <c r="BH70">
        <f>SUMIFS('REEDS summary'!$Q:$Q,'REEDS summary'!$A:$A,$A70,'REEDS summary'!$B:$B,BH$55)</f>
        <v>0.18214559249077583</v>
      </c>
      <c r="BI70">
        <f>SUMIFS('REEDS summary'!$Q:$Q,'REEDS summary'!$A:$A,$A70,'REEDS summary'!$B:$B,BI$55)</f>
        <v>0</v>
      </c>
      <c r="BJ70">
        <f>SUMIFS('REEDS summary'!$Q:$Q,'REEDS summary'!$A:$A,$A70,'REEDS summary'!$B:$B,BJ$55)</f>
        <v>2.1943129763463597E-2</v>
      </c>
      <c r="BL70">
        <f>SUMIFS('REEDS summary'!$R:$R,'REEDS summary'!$A:$A,$A70,'REEDS summary'!$B:$B,BL$55)</f>
        <v>4.2912059929528529E-3</v>
      </c>
      <c r="BM70">
        <f>SUMIFS('REEDS summary'!$R:$R,'REEDS summary'!$A:$A,$A70,'REEDS summary'!$B:$B,BM$55)</f>
        <v>0.30060223843688061</v>
      </c>
      <c r="BN70">
        <f>SUMIFS('REEDS summary'!$R:$R,'REEDS summary'!$A:$A,$A70,'REEDS summary'!$B:$B,BN$55)</f>
        <v>0</v>
      </c>
      <c r="BO70">
        <f>SUMIFS('REEDS summary'!$R:$R,'REEDS summary'!$A:$A,$A70,'REEDS summary'!$B:$B,BO$55)</f>
        <v>4.613080231967024E-3</v>
      </c>
      <c r="BP70">
        <f>SUMIFS('REEDS summary'!$R:$R,'REEDS summary'!$A:$A,$A70,'REEDS summary'!$B:$B,BP$55)</f>
        <v>0.49266621875468625</v>
      </c>
      <c r="BQ70">
        <f>SUMIFS('REEDS summary'!$R:$R,'REEDS summary'!$A:$A,$A70,'REEDS summary'!$B:$B,BQ$55)</f>
        <v>0</v>
      </c>
      <c r="BR70">
        <f>SUMIFS('REEDS summary'!$R:$R,'REEDS summary'!$A:$A,$A70,'REEDS summary'!$B:$B,BR$55)</f>
        <v>0</v>
      </c>
      <c r="BS70">
        <f>SUMIFS('REEDS summary'!$R:$R,'REEDS summary'!$A:$A,$A70,'REEDS summary'!$B:$B,BS$55)</f>
        <v>0</v>
      </c>
      <c r="BT70">
        <f>SUMIFS('REEDS summary'!$R:$R,'REEDS summary'!$A:$A,$A70,'REEDS summary'!$B:$B,BT$55)</f>
        <v>0.17665039417232251</v>
      </c>
      <c r="BU70">
        <f>SUMIFS('REEDS summary'!$R:$R,'REEDS summary'!$A:$A,$A70,'REEDS summary'!$B:$B,BU$55)</f>
        <v>0</v>
      </c>
      <c r="BV70">
        <f>SUMIFS('REEDS summary'!$R:$R,'REEDS summary'!$A:$A,$A70,'REEDS summary'!$B:$B,BV$55)</f>
        <v>2.117686241119078E-2</v>
      </c>
      <c r="BX70">
        <f>SUMIFS('REEDS summary'!$S:$S,'REEDS summary'!$A:$A,$A70,'REEDS summary'!$B:$B,BX$55)</f>
        <v>5.1855569572919055E-3</v>
      </c>
      <c r="BY70">
        <f>SUMIFS('REEDS summary'!$S:$S,'REEDS summary'!$A:$A,$A70,'REEDS summary'!$B:$B,BY$55)</f>
        <v>0.24329911576679322</v>
      </c>
      <c r="BZ70">
        <f>SUMIFS('REEDS summary'!$S:$S,'REEDS summary'!$A:$A,$A70,'REEDS summary'!$B:$B,BZ$55)</f>
        <v>0</v>
      </c>
      <c r="CA70">
        <f>SUMIFS('REEDS summary'!$S:$S,'REEDS summary'!$A:$A,$A70,'REEDS summary'!$B:$B,CA$55)</f>
        <v>5.5845133685851721E-3</v>
      </c>
      <c r="CB70">
        <f>SUMIFS('REEDS summary'!$S:$S,'REEDS summary'!$A:$A,$A70,'REEDS summary'!$B:$B,CB$55)</f>
        <v>0.5074906605758126</v>
      </c>
      <c r="CC70">
        <f>SUMIFS('REEDS summary'!$S:$S,'REEDS summary'!$A:$A,$A70,'REEDS summary'!$B:$B,CC$55)</f>
        <v>0</v>
      </c>
      <c r="CD70">
        <f>SUMIFS('REEDS summary'!$S:$S,'REEDS summary'!$A:$A,$A70,'REEDS summary'!$B:$B,CD$55)</f>
        <v>0</v>
      </c>
      <c r="CE70">
        <f>SUMIFS('REEDS summary'!$S:$S,'REEDS summary'!$A:$A,$A70,'REEDS summary'!$B:$B,CE$55)</f>
        <v>0</v>
      </c>
      <c r="CF70">
        <f>SUMIFS('REEDS summary'!$S:$S,'REEDS summary'!$A:$A,$A70,'REEDS summary'!$B:$B,CF$55)</f>
        <v>0.2130286615623882</v>
      </c>
      <c r="CG70">
        <f>SUMIFS('REEDS summary'!$S:$S,'REEDS summary'!$A:$A,$A70,'REEDS summary'!$B:$B,CG$55)</f>
        <v>0</v>
      </c>
      <c r="CH70">
        <f>SUMIFS('REEDS summary'!$S:$S,'REEDS summary'!$A:$A,$A70,'REEDS summary'!$B:$B,CH$55)</f>
        <v>2.5411491769128883E-2</v>
      </c>
      <c r="CJ70">
        <f>SUMIFS('REEDS summary'!$T:$T,'REEDS summary'!$A:$A,$A70,'REEDS summary'!$B:$B,CJ$55)</f>
        <v>4.9239494317808554E-3</v>
      </c>
      <c r="CK70">
        <f>SUMIFS('REEDS summary'!$T:$T,'REEDS summary'!$A:$A,$A70,'REEDS summary'!$B:$B,CK$55)</f>
        <v>0.18856564569148887</v>
      </c>
      <c r="CL70">
        <f>SUMIFS('REEDS summary'!$T:$T,'REEDS summary'!$A:$A,$A70,'REEDS summary'!$B:$B,CL$55)</f>
        <v>0</v>
      </c>
      <c r="CM70">
        <f>SUMIFS('REEDS summary'!$T:$T,'REEDS summary'!$A:$A,$A70,'REEDS summary'!$B:$B,CM$55)</f>
        <v>5.4112063307178177E-3</v>
      </c>
      <c r="CN70">
        <f>SUMIFS('REEDS summary'!$T:$T,'REEDS summary'!$A:$A,$A70,'REEDS summary'!$B:$B,CN$55)</f>
        <v>0.47168864415161682</v>
      </c>
      <c r="CO70">
        <f>SUMIFS('REEDS summary'!$T:$T,'REEDS summary'!$A:$A,$A70,'REEDS summary'!$B:$B,CO$55)</f>
        <v>0</v>
      </c>
      <c r="CP70">
        <f>SUMIFS('REEDS summary'!$T:$T,'REEDS summary'!$A:$A,$A70,'REEDS summary'!$B:$B,CP$55)</f>
        <v>0</v>
      </c>
      <c r="CQ70">
        <f>SUMIFS('REEDS summary'!$T:$T,'REEDS summary'!$A:$A,$A70,'REEDS summary'!$B:$B,CQ$55)</f>
        <v>0</v>
      </c>
      <c r="CR70">
        <f>SUMIFS('REEDS summary'!$T:$T,'REEDS summary'!$A:$A,$A70,'REEDS summary'!$B:$B,CR$55)</f>
        <v>0.20535281333448668</v>
      </c>
      <c r="CS70">
        <f>SUMIFS('REEDS summary'!$T:$T,'REEDS summary'!$A:$A,$A70,'REEDS summary'!$B:$B,CS$55)</f>
        <v>0</v>
      </c>
      <c r="CT70">
        <f>SUMIFS('REEDS summary'!$T:$T,'REEDS summary'!$A:$A,$A70,'REEDS summary'!$B:$B,CT$55)</f>
        <v>0.12405774105990898</v>
      </c>
      <c r="CV70">
        <f>SUMIFS('REEDS summary'!$U:$U,'REEDS summary'!$A:$A,$A70,'REEDS summary'!$B:$B,CV$55)</f>
        <v>4.9534033738145066E-3</v>
      </c>
      <c r="CW70">
        <f>SUMIFS('REEDS summary'!$U:$U,'REEDS summary'!$A:$A,$A70,'REEDS summary'!$B:$B,CW$55)</f>
        <v>0.14591369296970474</v>
      </c>
      <c r="CX70">
        <f>SUMIFS('REEDS summary'!$U:$U,'REEDS summary'!$A:$A,$A70,'REEDS summary'!$B:$B,CX$55)</f>
        <v>0</v>
      </c>
      <c r="CY70">
        <f>SUMIFS('REEDS summary'!$U:$U,'REEDS summary'!$A:$A,$A70,'REEDS summary'!$B:$B,CY$55)</f>
        <v>5.5447668773537908E-3</v>
      </c>
      <c r="CZ70">
        <f>SUMIFS('REEDS summary'!$U:$U,'REEDS summary'!$A:$A,$A70,'REEDS summary'!$B:$B,CZ$55)</f>
        <v>0.40388517348439557</v>
      </c>
      <c r="DA70">
        <f>SUMIFS('REEDS summary'!$U:$U,'REEDS summary'!$A:$A,$A70,'REEDS summary'!$B:$B,DA$55)</f>
        <v>0</v>
      </c>
      <c r="DB70">
        <f>SUMIFS('REEDS summary'!$U:$U,'REEDS summary'!$A:$A,$A70,'REEDS summary'!$B:$B,DB$55)</f>
        <v>0</v>
      </c>
      <c r="DC70">
        <f>SUMIFS('REEDS summary'!$U:$U,'REEDS summary'!$A:$A,$A70,'REEDS summary'!$B:$B,DC$55)</f>
        <v>0</v>
      </c>
      <c r="DD70">
        <f>SUMIFS('REEDS summary'!$U:$U,'REEDS summary'!$A:$A,$A70,'REEDS summary'!$B:$B,DD$55)</f>
        <v>0.22710327120180532</v>
      </c>
      <c r="DE70">
        <f>SUMIFS('REEDS summary'!$U:$U,'REEDS summary'!$A:$A,$A70,'REEDS summary'!$B:$B,DE$55)</f>
        <v>0</v>
      </c>
      <c r="DF70">
        <f>SUMIFS('REEDS summary'!$U:$U,'REEDS summary'!$A:$A,$A70,'REEDS summary'!$B:$B,DF$55)</f>
        <v>0.21259969209292609</v>
      </c>
    </row>
    <row r="71" spans="1:110">
      <c r="A71" s="91" t="s">
        <v>549</v>
      </c>
      <c r="B71" s="91">
        <f>SUMIFS('Cross border connections'!$R$4:$R$54,'Cross border connections'!$P$4:$P$54,Imports_new!A71)</f>
        <v>0</v>
      </c>
      <c r="D71">
        <f>SUMIFS('REEDS summary'!$M:$M,'REEDS summary'!$A:$A,$A71,'REEDS summary'!$B:$B,D$55)</f>
        <v>8.9318420631635863E-4</v>
      </c>
      <c r="E71">
        <f>SUMIFS('REEDS summary'!$M:$M,'REEDS summary'!$A:$A,$A71,'REEDS summary'!$B:$B,E$55)</f>
        <v>0.36330978958198851</v>
      </c>
      <c r="F71">
        <f>SUMIFS('REEDS summary'!$M:$M,'REEDS summary'!$A:$A,$A71,'REEDS summary'!$B:$B,F$55)</f>
        <v>0</v>
      </c>
      <c r="G71">
        <f>SUMIFS('REEDS summary'!$M:$M,'REEDS summary'!$A:$A,$A71,'REEDS summary'!$B:$B,G$55)</f>
        <v>1.7573860127343563E-2</v>
      </c>
      <c r="H71">
        <f>SUMIFS('REEDS summary'!$M:$M,'REEDS summary'!$A:$A,$A71,'REEDS summary'!$B:$B,H$55)</f>
        <v>8.5928474540310246E-2</v>
      </c>
      <c r="I71">
        <f>SUMIFS('REEDS summary'!$M:$M,'REEDS summary'!$A:$A,$A71,'REEDS summary'!$B:$B,I$55)</f>
        <v>0</v>
      </c>
      <c r="J71">
        <f>SUMIFS('REEDS summary'!$M:$M,'REEDS summary'!$A:$A,$A71,'REEDS summary'!$B:$B,J$55)</f>
        <v>0</v>
      </c>
      <c r="K71">
        <f>SUMIFS('REEDS summary'!$M:$M,'REEDS summary'!$A:$A,$A71,'REEDS summary'!$B:$B,K$55)</f>
        <v>3.1571773161076819E-3</v>
      </c>
      <c r="L71">
        <f>SUMIFS('REEDS summary'!$M:$M,'REEDS summary'!$A:$A,$A71,'REEDS summary'!$B:$B,L$55)</f>
        <v>0.52278068434068559</v>
      </c>
      <c r="M71">
        <f>SUMIFS('REEDS summary'!$M:$M,'REEDS summary'!$A:$A,$A71,'REEDS summary'!$B:$B,M$55)</f>
        <v>0</v>
      </c>
      <c r="N71">
        <f>SUMIFS('REEDS summary'!$M:$M,'REEDS summary'!$A:$A,$A71,'REEDS summary'!$B:$B,N$55)</f>
        <v>6.3568298872480793E-3</v>
      </c>
      <c r="P71">
        <f>SUMIFS('REEDS summary'!$N:$N,'REEDS summary'!$A:$A,$A71,'REEDS summary'!$B:$B,P$55)</f>
        <v>8.6458075422839154E-4</v>
      </c>
      <c r="Q71">
        <f>SUMIFS('REEDS summary'!$N:$N,'REEDS summary'!$A:$A,$A71,'REEDS summary'!$B:$B,Q$55)</f>
        <v>0.35943350956398012</v>
      </c>
      <c r="R71">
        <f>SUMIFS('REEDS summary'!$N:$N,'REEDS summary'!$A:$A,$A71,'REEDS summary'!$B:$B,R$55)</f>
        <v>0</v>
      </c>
      <c r="S71">
        <f>SUMIFS('REEDS summary'!$N:$N,'REEDS summary'!$A:$A,$A71,'REEDS summary'!$B:$B,S$55)</f>
        <v>1.7719344453675717E-2</v>
      </c>
      <c r="T71">
        <f>SUMIFS('REEDS summary'!$N:$N,'REEDS summary'!$A:$A,$A71,'REEDS summary'!$B:$B,T$55)</f>
        <v>8.0556768622932859E-2</v>
      </c>
      <c r="U71">
        <f>SUMIFS('REEDS summary'!$N:$N,'REEDS summary'!$A:$A,$A71,'REEDS summary'!$B:$B,U$55)</f>
        <v>0</v>
      </c>
      <c r="V71">
        <f>SUMIFS('REEDS summary'!$N:$N,'REEDS summary'!$A:$A,$A71,'REEDS summary'!$B:$B,V$55)</f>
        <v>0</v>
      </c>
      <c r="W71">
        <f>SUMIFS('REEDS summary'!$N:$N,'REEDS summary'!$A:$A,$A71,'REEDS summary'!$B:$B,W$55)</f>
        <v>6.2977466732289603E-3</v>
      </c>
      <c r="X71">
        <f>SUMIFS('REEDS summary'!$N:$N,'REEDS summary'!$A:$A,$A71,'REEDS summary'!$B:$B,X$55)</f>
        <v>0.5284012129436797</v>
      </c>
      <c r="Y71">
        <f>SUMIFS('REEDS summary'!$N:$N,'REEDS summary'!$A:$A,$A71,'REEDS summary'!$B:$B,Y$55)</f>
        <v>0</v>
      </c>
      <c r="Z71">
        <f>SUMIFS('REEDS summary'!$N:$N,'REEDS summary'!$A:$A,$A71,'REEDS summary'!$B:$B,Z$55)</f>
        <v>6.7268369882742124E-3</v>
      </c>
      <c r="AB71">
        <f>SUMIFS('REEDS summary'!$O:$O,'REEDS summary'!$A:$A,$A71,'REEDS summary'!$B:$B,AB$55)</f>
        <v>7.627207677927321E-4</v>
      </c>
      <c r="AC71">
        <f>SUMIFS('REEDS summary'!$O:$O,'REEDS summary'!$A:$A,$A71,'REEDS summary'!$B:$B,AC$55)</f>
        <v>0.31127728957740436</v>
      </c>
      <c r="AD71">
        <f>SUMIFS('REEDS summary'!$O:$O,'REEDS summary'!$A:$A,$A71,'REEDS summary'!$B:$B,AD$55)</f>
        <v>0</v>
      </c>
      <c r="AE71">
        <f>SUMIFS('REEDS summary'!$O:$O,'REEDS summary'!$A:$A,$A71,'REEDS summary'!$B:$B,AE$55)</f>
        <v>1.5659181309945595E-2</v>
      </c>
      <c r="AF71">
        <f>SUMIFS('REEDS summary'!$O:$O,'REEDS summary'!$A:$A,$A71,'REEDS summary'!$B:$B,AF$55)</f>
        <v>7.5541948511446314E-2</v>
      </c>
      <c r="AG71">
        <f>SUMIFS('REEDS summary'!$O:$O,'REEDS summary'!$A:$A,$A71,'REEDS summary'!$B:$B,AG$55)</f>
        <v>0</v>
      </c>
      <c r="AH71">
        <f>SUMIFS('REEDS summary'!$O:$O,'REEDS summary'!$A:$A,$A71,'REEDS summary'!$B:$B,AH$55)</f>
        <v>0</v>
      </c>
      <c r="AI71">
        <f>SUMIFS('REEDS summary'!$O:$O,'REEDS summary'!$A:$A,$A71,'REEDS summary'!$B:$B,AI$55)</f>
        <v>4.4871821715908771E-3</v>
      </c>
      <c r="AJ71">
        <f>SUMIFS('REEDS summary'!$O:$O,'REEDS summary'!$A:$A,$A71,'REEDS summary'!$B:$B,AJ$55)</f>
        <v>0.55706771986754933</v>
      </c>
      <c r="AK71">
        <f>SUMIFS('REEDS summary'!$O:$O,'REEDS summary'!$A:$A,$A71,'REEDS summary'!$B:$B,AK$55)</f>
        <v>0</v>
      </c>
      <c r="AL71">
        <f>SUMIFS('REEDS summary'!$O:$O,'REEDS summary'!$A:$A,$A71,'REEDS summary'!$B:$B,AL$55)</f>
        <v>3.5203957794270754E-2</v>
      </c>
      <c r="AN71">
        <f>SUMIFS('REEDS summary'!$P:$P,'REEDS summary'!$A:$A,$A71,'REEDS summary'!$B:$B,AN$55)</f>
        <v>6.9106271344487934E-4</v>
      </c>
      <c r="AO71">
        <f>SUMIFS('REEDS summary'!$P:$P,'REEDS summary'!$A:$A,$A71,'REEDS summary'!$B:$B,AO$55)</f>
        <v>0.27499675741462071</v>
      </c>
      <c r="AP71">
        <f>SUMIFS('REEDS summary'!$P:$P,'REEDS summary'!$A:$A,$A71,'REEDS summary'!$B:$B,AP$55)</f>
        <v>0</v>
      </c>
      <c r="AQ71">
        <f>SUMIFS('REEDS summary'!$P:$P,'REEDS summary'!$A:$A,$A71,'REEDS summary'!$B:$B,AQ$55)</f>
        <v>1.5525359003128968E-2</v>
      </c>
      <c r="AR71">
        <f>SUMIFS('REEDS summary'!$P:$P,'REEDS summary'!$A:$A,$A71,'REEDS summary'!$B:$B,AR$55)</f>
        <v>5.881029795682477E-2</v>
      </c>
      <c r="AS71">
        <f>SUMIFS('REEDS summary'!$P:$P,'REEDS summary'!$A:$A,$A71,'REEDS summary'!$B:$B,AS$55)</f>
        <v>0</v>
      </c>
      <c r="AT71">
        <f>SUMIFS('REEDS summary'!$P:$P,'REEDS summary'!$A:$A,$A71,'REEDS summary'!$B:$B,AT$55)</f>
        <v>0</v>
      </c>
      <c r="AU71">
        <f>SUMIFS('REEDS summary'!$P:$P,'REEDS summary'!$A:$A,$A71,'REEDS summary'!$B:$B,AU$55)</f>
        <v>2.2897859553284582E-3</v>
      </c>
      <c r="AV71">
        <f>SUMIFS('REEDS summary'!$P:$P,'REEDS summary'!$A:$A,$A71,'REEDS summary'!$B:$B,AV$55)</f>
        <v>0.5920432931441838</v>
      </c>
      <c r="AW71">
        <f>SUMIFS('REEDS summary'!$P:$P,'REEDS summary'!$A:$A,$A71,'REEDS summary'!$B:$B,AW$55)</f>
        <v>0</v>
      </c>
      <c r="AX71">
        <f>SUMIFS('REEDS summary'!$P:$P,'REEDS summary'!$A:$A,$A71,'REEDS summary'!$B:$B,AX$55)</f>
        <v>5.5643443812468392E-2</v>
      </c>
      <c r="AZ71">
        <f>SUMIFS('REEDS summary'!$Q:$Q,'REEDS summary'!$A:$A,$A71,'REEDS summary'!$B:$B,AZ$55)</f>
        <v>6.8777298400406368E-4</v>
      </c>
      <c r="BA71">
        <f>SUMIFS('REEDS summary'!$Q:$Q,'REEDS summary'!$A:$A,$A71,'REEDS summary'!$B:$B,BA$55)</f>
        <v>0.23988021461582384</v>
      </c>
      <c r="BB71">
        <f>SUMIFS('REEDS summary'!$Q:$Q,'REEDS summary'!$A:$A,$A71,'REEDS summary'!$B:$B,BB$55)</f>
        <v>0</v>
      </c>
      <c r="BC71">
        <f>SUMIFS('REEDS summary'!$Q:$Q,'REEDS summary'!$A:$A,$A71,'REEDS summary'!$B:$B,BC$55)</f>
        <v>1.507634142577673E-2</v>
      </c>
      <c r="BD71">
        <f>SUMIFS('REEDS summary'!$Q:$Q,'REEDS summary'!$A:$A,$A71,'REEDS summary'!$B:$B,BD$55)</f>
        <v>5.6281758658067615E-2</v>
      </c>
      <c r="BE71">
        <f>SUMIFS('REEDS summary'!$Q:$Q,'REEDS summary'!$A:$A,$A71,'REEDS summary'!$B:$B,BE$55)</f>
        <v>0</v>
      </c>
      <c r="BF71">
        <f>SUMIFS('REEDS summary'!$Q:$Q,'REEDS summary'!$A:$A,$A71,'REEDS summary'!$B:$B,BF$55)</f>
        <v>0</v>
      </c>
      <c r="BG71">
        <f>SUMIFS('REEDS summary'!$Q:$Q,'REEDS summary'!$A:$A,$A71,'REEDS summary'!$B:$B,BG$55)</f>
        <v>2.9525262548654131E-3</v>
      </c>
      <c r="BH71">
        <f>SUMIFS('REEDS summary'!$Q:$Q,'REEDS summary'!$A:$A,$A71,'REEDS summary'!$B:$B,BH$55)</f>
        <v>0.61130240368626276</v>
      </c>
      <c r="BI71">
        <f>SUMIFS('REEDS summary'!$Q:$Q,'REEDS summary'!$A:$A,$A71,'REEDS summary'!$B:$B,BI$55)</f>
        <v>0</v>
      </c>
      <c r="BJ71">
        <f>SUMIFS('REEDS summary'!$Q:$Q,'REEDS summary'!$A:$A,$A71,'REEDS summary'!$B:$B,BJ$55)</f>
        <v>7.3818982375199557E-2</v>
      </c>
      <c r="BL71">
        <f>SUMIFS('REEDS summary'!$R:$R,'REEDS summary'!$A:$A,$A71,'REEDS summary'!$B:$B,BL$55)</f>
        <v>6.734461050673865E-4</v>
      </c>
      <c r="BM71">
        <f>SUMIFS('REEDS summary'!$R:$R,'REEDS summary'!$A:$A,$A71,'REEDS summary'!$B:$B,BM$55)</f>
        <v>0.20034317421293921</v>
      </c>
      <c r="BN71">
        <f>SUMIFS('REEDS summary'!$R:$R,'REEDS summary'!$A:$A,$A71,'REEDS summary'!$B:$B,BN$55)</f>
        <v>0</v>
      </c>
      <c r="BO71">
        <f>SUMIFS('REEDS summary'!$R:$R,'REEDS summary'!$A:$A,$A71,'REEDS summary'!$B:$B,BO$55)</f>
        <v>1.5545778895259422E-2</v>
      </c>
      <c r="BP71">
        <f>SUMIFS('REEDS summary'!$R:$R,'REEDS summary'!$A:$A,$A71,'REEDS summary'!$B:$B,BP$55)</f>
        <v>4.1801708327173233E-2</v>
      </c>
      <c r="BQ71">
        <f>SUMIFS('REEDS summary'!$R:$R,'REEDS summary'!$A:$A,$A71,'REEDS summary'!$B:$B,BQ$55)</f>
        <v>0</v>
      </c>
      <c r="BR71">
        <f>SUMIFS('REEDS summary'!$R:$R,'REEDS summary'!$A:$A,$A71,'REEDS summary'!$B:$B,BR$55)</f>
        <v>0</v>
      </c>
      <c r="BS71">
        <f>SUMIFS('REEDS summary'!$R:$R,'REEDS summary'!$A:$A,$A71,'REEDS summary'!$B:$B,BS$55)</f>
        <v>4.996644303858073E-3</v>
      </c>
      <c r="BT71">
        <f>SUMIFS('REEDS summary'!$R:$R,'REEDS summary'!$A:$A,$A71,'REEDS summary'!$B:$B,BT$55)</f>
        <v>0.66000344898299723</v>
      </c>
      <c r="BU71">
        <f>SUMIFS('REEDS summary'!$R:$R,'REEDS summary'!$A:$A,$A71,'REEDS summary'!$B:$B,BU$55)</f>
        <v>0</v>
      </c>
      <c r="BV71">
        <f>SUMIFS('REEDS summary'!$R:$R,'REEDS summary'!$A:$A,$A71,'REEDS summary'!$B:$B,BV$55)</f>
        <v>7.6635799172705452E-2</v>
      </c>
      <c r="BX71">
        <f>SUMIFS('REEDS summary'!$S:$S,'REEDS summary'!$A:$A,$A71,'REEDS summary'!$B:$B,BX$55)</f>
        <v>6.6692209141786278E-4</v>
      </c>
      <c r="BY71">
        <f>SUMIFS('REEDS summary'!$S:$S,'REEDS summary'!$A:$A,$A71,'REEDS summary'!$B:$B,BY$55)</f>
        <v>0.13436740027343891</v>
      </c>
      <c r="BZ71">
        <f>SUMIFS('REEDS summary'!$S:$S,'REEDS summary'!$A:$A,$A71,'REEDS summary'!$B:$B,BZ$55)</f>
        <v>0</v>
      </c>
      <c r="CA71">
        <f>SUMIFS('REEDS summary'!$S:$S,'REEDS summary'!$A:$A,$A71,'REEDS summary'!$B:$B,CA$55)</f>
        <v>1.6544931230246591E-2</v>
      </c>
      <c r="CB71">
        <f>SUMIFS('REEDS summary'!$S:$S,'REEDS summary'!$A:$A,$A71,'REEDS summary'!$B:$B,CB$55)</f>
        <v>2.0822204208055559E-2</v>
      </c>
      <c r="CC71">
        <f>SUMIFS('REEDS summary'!$S:$S,'REEDS summary'!$A:$A,$A71,'REEDS summary'!$B:$B,CC$55)</f>
        <v>0</v>
      </c>
      <c r="CD71">
        <f>SUMIFS('REEDS summary'!$S:$S,'REEDS summary'!$A:$A,$A71,'REEDS summary'!$B:$B,CD$55)</f>
        <v>0</v>
      </c>
      <c r="CE71">
        <f>SUMIFS('REEDS summary'!$S:$S,'REEDS summary'!$A:$A,$A71,'REEDS summary'!$B:$B,CE$55)</f>
        <v>5.307952179109213E-3</v>
      </c>
      <c r="CF71">
        <f>SUMIFS('REEDS summary'!$S:$S,'REEDS summary'!$A:$A,$A71,'REEDS summary'!$B:$B,CF$55)</f>
        <v>0.73686122773267515</v>
      </c>
      <c r="CG71">
        <f>SUMIFS('REEDS summary'!$S:$S,'REEDS summary'!$A:$A,$A71,'REEDS summary'!$B:$B,CG$55)</f>
        <v>0</v>
      </c>
      <c r="CH71">
        <f>SUMIFS('REEDS summary'!$S:$S,'REEDS summary'!$A:$A,$A71,'REEDS summary'!$B:$B,CH$55)</f>
        <v>8.5429362285056709E-2</v>
      </c>
      <c r="CJ71">
        <f>SUMIFS('REEDS summary'!$T:$T,'REEDS summary'!$A:$A,$A71,'REEDS summary'!$B:$B,CJ$55)</f>
        <v>6.0838832236630863E-4</v>
      </c>
      <c r="CK71">
        <f>SUMIFS('REEDS summary'!$T:$T,'REEDS summary'!$A:$A,$A71,'REEDS summary'!$B:$B,CK$55)</f>
        <v>0.13889099821560513</v>
      </c>
      <c r="CL71">
        <f>SUMIFS('REEDS summary'!$T:$T,'REEDS summary'!$A:$A,$A71,'REEDS summary'!$B:$B,CL$55)</f>
        <v>0</v>
      </c>
      <c r="CM71">
        <f>SUMIFS('REEDS summary'!$T:$T,'REEDS summary'!$A:$A,$A71,'REEDS summary'!$B:$B,CM$55)</f>
        <v>1.6349508726190863E-2</v>
      </c>
      <c r="CN71">
        <f>SUMIFS('REEDS summary'!$T:$T,'REEDS summary'!$A:$A,$A71,'REEDS summary'!$B:$B,CN$55)</f>
        <v>1.3359790199064421E-2</v>
      </c>
      <c r="CO71">
        <f>SUMIFS('REEDS summary'!$T:$T,'REEDS summary'!$A:$A,$A71,'REEDS summary'!$B:$B,CO$55)</f>
        <v>0</v>
      </c>
      <c r="CP71">
        <f>SUMIFS('REEDS summary'!$T:$T,'REEDS summary'!$A:$A,$A71,'REEDS summary'!$B:$B,CP$55)</f>
        <v>0</v>
      </c>
      <c r="CQ71">
        <f>SUMIFS('REEDS summary'!$T:$T,'REEDS summary'!$A:$A,$A71,'REEDS summary'!$B:$B,CQ$55)</f>
        <v>4.7462929305334255E-3</v>
      </c>
      <c r="CR71">
        <f>SUMIFS('REEDS summary'!$T:$T,'REEDS summary'!$A:$A,$A71,'REEDS summary'!$B:$B,CR$55)</f>
        <v>0.74231841412502819</v>
      </c>
      <c r="CS71">
        <f>SUMIFS('REEDS summary'!$T:$T,'REEDS summary'!$A:$A,$A71,'REEDS summary'!$B:$B,CS$55)</f>
        <v>0</v>
      </c>
      <c r="CT71">
        <f>SUMIFS('REEDS summary'!$T:$T,'REEDS summary'!$A:$A,$A71,'REEDS summary'!$B:$B,CT$55)</f>
        <v>8.3726607481211635E-2</v>
      </c>
      <c r="CV71">
        <f>SUMIFS('REEDS summary'!$U:$U,'REEDS summary'!$A:$A,$A71,'REEDS summary'!$B:$B,CV$55)</f>
        <v>5.96194663496756E-4</v>
      </c>
      <c r="CW71">
        <f>SUMIFS('REEDS summary'!$U:$U,'REEDS summary'!$A:$A,$A71,'REEDS summary'!$B:$B,CW$55)</f>
        <v>0.13740040316834817</v>
      </c>
      <c r="CX71">
        <f>SUMIFS('REEDS summary'!$U:$U,'REEDS summary'!$A:$A,$A71,'REEDS summary'!$B:$B,CX$55)</f>
        <v>0</v>
      </c>
      <c r="CY71">
        <f>SUMIFS('REEDS summary'!$U:$U,'REEDS summary'!$A:$A,$A71,'REEDS summary'!$B:$B,CY$55)</f>
        <v>1.6370837772550075E-2</v>
      </c>
      <c r="CZ71">
        <f>SUMIFS('REEDS summary'!$U:$U,'REEDS summary'!$A:$A,$A71,'REEDS summary'!$B:$B,CZ$55)</f>
        <v>6.7024105350277346E-3</v>
      </c>
      <c r="DA71">
        <f>SUMIFS('REEDS summary'!$U:$U,'REEDS summary'!$A:$A,$A71,'REEDS summary'!$B:$B,DA$55)</f>
        <v>0</v>
      </c>
      <c r="DB71">
        <f>SUMIFS('REEDS summary'!$U:$U,'REEDS summary'!$A:$A,$A71,'REEDS summary'!$B:$B,DB$55)</f>
        <v>0</v>
      </c>
      <c r="DC71">
        <f>SUMIFS('REEDS summary'!$U:$U,'REEDS summary'!$A:$A,$A71,'REEDS summary'!$B:$B,DC$55)</f>
        <v>5.2173216326534769E-3</v>
      </c>
      <c r="DD71">
        <f>SUMIFS('REEDS summary'!$U:$U,'REEDS summary'!$A:$A,$A71,'REEDS summary'!$B:$B,DD$55)</f>
        <v>0.74872668148019073</v>
      </c>
      <c r="DE71">
        <f>SUMIFS('REEDS summary'!$U:$U,'REEDS summary'!$A:$A,$A71,'REEDS summary'!$B:$B,DE$55)</f>
        <v>0</v>
      </c>
      <c r="DF71">
        <f>SUMIFS('REEDS summary'!$U:$U,'REEDS summary'!$A:$A,$A71,'REEDS summary'!$B:$B,DF$55)</f>
        <v>8.4986150747733094E-2</v>
      </c>
    </row>
    <row r="72" spans="1:110">
      <c r="A72" s="91" t="s">
        <v>550</v>
      </c>
      <c r="B72" s="91">
        <f>SUMIFS('Cross border connections'!$R$4:$R$54,'Cross border connections'!$P$4:$P$54,Imports_new!A72)</f>
        <v>3.8059213736856133E-2</v>
      </c>
      <c r="D72">
        <f>SUMIFS('REEDS summary'!$M:$M,'REEDS summary'!$A:$A,$A72,'REEDS summary'!$B:$B,D$55)</f>
        <v>6.2793389074351064E-4</v>
      </c>
      <c r="E72">
        <f>SUMIFS('REEDS summary'!$M:$M,'REEDS summary'!$A:$A,$A72,'REEDS summary'!$B:$B,E$55)</f>
        <v>0.38661248284604993</v>
      </c>
      <c r="F72">
        <f>SUMIFS('REEDS summary'!$M:$M,'REEDS summary'!$A:$A,$A72,'REEDS summary'!$B:$B,F$55)</f>
        <v>0</v>
      </c>
      <c r="G72">
        <f>SUMIFS('REEDS summary'!$M:$M,'REEDS summary'!$A:$A,$A72,'REEDS summary'!$B:$B,G$55)</f>
        <v>3.3785317713979382E-4</v>
      </c>
      <c r="H72">
        <f>SUMIFS('REEDS summary'!$M:$M,'REEDS summary'!$A:$A,$A72,'REEDS summary'!$B:$B,H$55)</f>
        <v>2.0660884594525107E-2</v>
      </c>
      <c r="I72">
        <f>SUMIFS('REEDS summary'!$M:$M,'REEDS summary'!$A:$A,$A72,'REEDS summary'!$B:$B,I$55)</f>
        <v>0.14968061595783358</v>
      </c>
      <c r="J72">
        <f>SUMIFS('REEDS summary'!$M:$M,'REEDS summary'!$A:$A,$A72,'REEDS summary'!$B:$B,J$55)</f>
        <v>0</v>
      </c>
      <c r="K72">
        <f>SUMIFS('REEDS summary'!$M:$M,'REEDS summary'!$A:$A,$A72,'REEDS summary'!$B:$B,K$55)</f>
        <v>0</v>
      </c>
      <c r="L72">
        <f>SUMIFS('REEDS summary'!$M:$M,'REEDS summary'!$A:$A,$A72,'REEDS summary'!$B:$B,L$55)</f>
        <v>0.44093958037257025</v>
      </c>
      <c r="M72">
        <f>SUMIFS('REEDS summary'!$M:$M,'REEDS summary'!$A:$A,$A72,'REEDS summary'!$B:$B,M$55)</f>
        <v>0</v>
      </c>
      <c r="N72">
        <f>SUMIFS('REEDS summary'!$M:$M,'REEDS summary'!$A:$A,$A72,'REEDS summary'!$B:$B,N$55)</f>
        <v>1.1406491611378553E-3</v>
      </c>
      <c r="P72">
        <f>SUMIFS('REEDS summary'!$N:$N,'REEDS summary'!$A:$A,$A72,'REEDS summary'!$B:$B,P$55)</f>
        <v>6.1439729289111363E-4</v>
      </c>
      <c r="Q72">
        <f>SUMIFS('REEDS summary'!$N:$N,'REEDS summary'!$A:$A,$A72,'REEDS summary'!$B:$B,Q$55)</f>
        <v>0.3497266730399215</v>
      </c>
      <c r="R72">
        <f>SUMIFS('REEDS summary'!$N:$N,'REEDS summary'!$A:$A,$A72,'REEDS summary'!$B:$B,R$55)</f>
        <v>0</v>
      </c>
      <c r="S72">
        <f>SUMIFS('REEDS summary'!$N:$N,'REEDS summary'!$A:$A,$A72,'REEDS summary'!$B:$B,S$55)</f>
        <v>3.3056995408158166E-4</v>
      </c>
      <c r="T72">
        <f>SUMIFS('REEDS summary'!$N:$N,'REEDS summary'!$A:$A,$A72,'REEDS summary'!$B:$B,T$55)</f>
        <v>2.2022039789209372E-2</v>
      </c>
      <c r="U72">
        <f>SUMIFS('REEDS summary'!$N:$N,'REEDS summary'!$A:$A,$A72,'REEDS summary'!$B:$B,U$55)</f>
        <v>0.14645389681687246</v>
      </c>
      <c r="V72">
        <f>SUMIFS('REEDS summary'!$N:$N,'REEDS summary'!$A:$A,$A72,'REEDS summary'!$B:$B,V$55)</f>
        <v>0</v>
      </c>
      <c r="W72">
        <f>SUMIFS('REEDS summary'!$N:$N,'REEDS summary'!$A:$A,$A72,'REEDS summary'!$B:$B,W$55)</f>
        <v>0</v>
      </c>
      <c r="X72">
        <f>SUMIFS('REEDS summary'!$N:$N,'REEDS summary'!$A:$A,$A72,'REEDS summary'!$B:$B,X$55)</f>
        <v>0.45106531648486087</v>
      </c>
      <c r="Y72">
        <f>SUMIFS('REEDS summary'!$N:$N,'REEDS summary'!$A:$A,$A72,'REEDS summary'!$B:$B,Y$55)</f>
        <v>0</v>
      </c>
      <c r="Z72">
        <f>SUMIFS('REEDS summary'!$N:$N,'REEDS summary'!$A:$A,$A72,'REEDS summary'!$B:$B,Z$55)</f>
        <v>2.9787106622163103E-2</v>
      </c>
      <c r="AB72">
        <f>SUMIFS('REEDS summary'!$O:$O,'REEDS summary'!$A:$A,$A72,'REEDS summary'!$B:$B,AB$55)</f>
        <v>6.1643037531050084E-4</v>
      </c>
      <c r="AC72">
        <f>SUMIFS('REEDS summary'!$O:$O,'REEDS summary'!$A:$A,$A72,'REEDS summary'!$B:$B,AC$55)</f>
        <v>0.29527418827564478</v>
      </c>
      <c r="AD72">
        <f>SUMIFS('REEDS summary'!$O:$O,'REEDS summary'!$A:$A,$A72,'REEDS summary'!$B:$B,AD$55)</f>
        <v>0</v>
      </c>
      <c r="AE72">
        <f>SUMIFS('REEDS summary'!$O:$O,'REEDS summary'!$A:$A,$A72,'REEDS summary'!$B:$B,AE$55)</f>
        <v>3.3187246363265693E-4</v>
      </c>
      <c r="AF72">
        <f>SUMIFS('REEDS summary'!$O:$O,'REEDS summary'!$A:$A,$A72,'REEDS summary'!$B:$B,AF$55)</f>
        <v>2.1804691460614523E-2</v>
      </c>
      <c r="AG72">
        <f>SUMIFS('REEDS summary'!$O:$O,'REEDS summary'!$A:$A,$A72,'REEDS summary'!$B:$B,AG$55)</f>
        <v>0.14693852271987412</v>
      </c>
      <c r="AH72">
        <f>SUMIFS('REEDS summary'!$O:$O,'REEDS summary'!$A:$A,$A72,'REEDS summary'!$B:$B,AH$55)</f>
        <v>0</v>
      </c>
      <c r="AI72">
        <f>SUMIFS('REEDS summary'!$O:$O,'REEDS summary'!$A:$A,$A72,'REEDS summary'!$B:$B,AI$55)</f>
        <v>0</v>
      </c>
      <c r="AJ72">
        <f>SUMIFS('REEDS summary'!$O:$O,'REEDS summary'!$A:$A,$A72,'REEDS summary'!$B:$B,AJ$55)</f>
        <v>0.48695747923923149</v>
      </c>
      <c r="AK72">
        <f>SUMIFS('REEDS summary'!$O:$O,'REEDS summary'!$A:$A,$A72,'REEDS summary'!$B:$B,AK$55)</f>
        <v>0</v>
      </c>
      <c r="AL72">
        <f>SUMIFS('REEDS summary'!$O:$O,'REEDS summary'!$A:$A,$A72,'REEDS summary'!$B:$B,AL$55)</f>
        <v>4.8076815465691952E-2</v>
      </c>
      <c r="AN72">
        <f>SUMIFS('REEDS summary'!$P:$P,'REEDS summary'!$A:$A,$A72,'REEDS summary'!$B:$B,AN$55)</f>
        <v>6.2271525861937497E-4</v>
      </c>
      <c r="AO72">
        <f>SUMIFS('REEDS summary'!$P:$P,'REEDS summary'!$A:$A,$A72,'REEDS summary'!$B:$B,AO$55)</f>
        <v>0.25748159678072247</v>
      </c>
      <c r="AP72">
        <f>SUMIFS('REEDS summary'!$P:$P,'REEDS summary'!$A:$A,$A72,'REEDS summary'!$B:$B,AP$55)</f>
        <v>0</v>
      </c>
      <c r="AQ72">
        <f>SUMIFS('REEDS summary'!$P:$P,'REEDS summary'!$A:$A,$A72,'REEDS summary'!$B:$B,AQ$55)</f>
        <v>3.3546686384803946E-4</v>
      </c>
      <c r="AR72">
        <f>SUMIFS('REEDS summary'!$P:$P,'REEDS summary'!$A:$A,$A72,'REEDS summary'!$B:$B,AR$55)</f>
        <v>2.0393040287983642E-2</v>
      </c>
      <c r="AS72">
        <f>SUMIFS('REEDS summary'!$P:$P,'REEDS summary'!$A:$A,$A72,'REEDS summary'!$B:$B,AS$55)</f>
        <v>0.14843665049855082</v>
      </c>
      <c r="AT72">
        <f>SUMIFS('REEDS summary'!$P:$P,'REEDS summary'!$A:$A,$A72,'REEDS summary'!$B:$B,AT$55)</f>
        <v>0</v>
      </c>
      <c r="AU72">
        <f>SUMIFS('REEDS summary'!$P:$P,'REEDS summary'!$A:$A,$A72,'REEDS summary'!$B:$B,AU$55)</f>
        <v>0</v>
      </c>
      <c r="AV72">
        <f>SUMIFS('REEDS summary'!$P:$P,'REEDS summary'!$A:$A,$A72,'REEDS summary'!$B:$B,AV$55)</f>
        <v>0.50999655575911951</v>
      </c>
      <c r="AW72">
        <f>SUMIFS('REEDS summary'!$P:$P,'REEDS summary'!$A:$A,$A72,'REEDS summary'!$B:$B,AW$55)</f>
        <v>0</v>
      </c>
      <c r="AX72">
        <f>SUMIFS('REEDS summary'!$P:$P,'REEDS summary'!$A:$A,$A72,'REEDS summary'!$B:$B,AX$55)</f>
        <v>6.2733974551156133E-2</v>
      </c>
      <c r="AZ72">
        <f>SUMIFS('REEDS summary'!$Q:$Q,'REEDS summary'!$A:$A,$A72,'REEDS summary'!$B:$B,AZ$55)</f>
        <v>6.5998429312371515E-4</v>
      </c>
      <c r="BA72">
        <f>SUMIFS('REEDS summary'!$Q:$Q,'REEDS summary'!$A:$A,$A72,'REEDS summary'!$B:$B,BA$55)</f>
        <v>0.20593994160483226</v>
      </c>
      <c r="BB72">
        <f>SUMIFS('REEDS summary'!$Q:$Q,'REEDS summary'!$A:$A,$A72,'REEDS summary'!$B:$B,BB$55)</f>
        <v>0</v>
      </c>
      <c r="BC72">
        <f>SUMIFS('REEDS summary'!$Q:$Q,'REEDS summary'!$A:$A,$A72,'REEDS summary'!$B:$B,BC$55)</f>
        <v>3.5576767238178653E-4</v>
      </c>
      <c r="BD72">
        <f>SUMIFS('REEDS summary'!$Q:$Q,'REEDS summary'!$A:$A,$A72,'REEDS summary'!$B:$B,BD$55)</f>
        <v>2.076634635024777E-2</v>
      </c>
      <c r="BE72">
        <f>SUMIFS('REEDS summary'!$Q:$Q,'REEDS summary'!$A:$A,$A72,'REEDS summary'!$B:$B,BE$55)</f>
        <v>0.1573204711092813</v>
      </c>
      <c r="BF72">
        <f>SUMIFS('REEDS summary'!$Q:$Q,'REEDS summary'!$A:$A,$A72,'REEDS summary'!$B:$B,BF$55)</f>
        <v>0</v>
      </c>
      <c r="BG72">
        <f>SUMIFS('REEDS summary'!$Q:$Q,'REEDS summary'!$A:$A,$A72,'REEDS summary'!$B:$B,BG$55)</f>
        <v>0</v>
      </c>
      <c r="BH72">
        <f>SUMIFS('REEDS summary'!$Q:$Q,'REEDS summary'!$A:$A,$A72,'REEDS summary'!$B:$B,BH$55)</f>
        <v>0.54082816166141745</v>
      </c>
      <c r="BI72">
        <f>SUMIFS('REEDS summary'!$Q:$Q,'REEDS summary'!$A:$A,$A72,'REEDS summary'!$B:$B,BI$55)</f>
        <v>0</v>
      </c>
      <c r="BJ72">
        <f>SUMIFS('REEDS summary'!$Q:$Q,'REEDS summary'!$A:$A,$A72,'REEDS summary'!$B:$B,BJ$55)</f>
        <v>7.4129327308715687E-2</v>
      </c>
      <c r="BL72">
        <f>SUMIFS('REEDS summary'!$R:$R,'REEDS summary'!$A:$A,$A72,'REEDS summary'!$B:$B,BL$55)</f>
        <v>6.7940590018370655E-4</v>
      </c>
      <c r="BM72">
        <f>SUMIFS('REEDS summary'!$R:$R,'REEDS summary'!$A:$A,$A72,'REEDS summary'!$B:$B,BM$55)</f>
        <v>0.15001753929739012</v>
      </c>
      <c r="BN72">
        <f>SUMIFS('REEDS summary'!$R:$R,'REEDS summary'!$A:$A,$A72,'REEDS summary'!$B:$B,BN$55)</f>
        <v>0</v>
      </c>
      <c r="BO72">
        <f>SUMIFS('REEDS summary'!$R:$R,'REEDS summary'!$A:$A,$A72,'REEDS summary'!$B:$B,BO$55)</f>
        <v>3.8546026799742342E-4</v>
      </c>
      <c r="BP72">
        <f>SUMIFS('REEDS summary'!$R:$R,'REEDS summary'!$A:$A,$A72,'REEDS summary'!$B:$B,BP$55)</f>
        <v>2.2589568070959933E-2</v>
      </c>
      <c r="BQ72">
        <f>SUMIFS('REEDS summary'!$R:$R,'REEDS summary'!$A:$A,$A72,'REEDS summary'!$B:$B,BQ$55)</f>
        <v>0.16618197484057587</v>
      </c>
      <c r="BR72">
        <f>SUMIFS('REEDS summary'!$R:$R,'REEDS summary'!$A:$A,$A72,'REEDS summary'!$B:$B,BR$55)</f>
        <v>0</v>
      </c>
      <c r="BS72">
        <f>SUMIFS('REEDS summary'!$R:$R,'REEDS summary'!$A:$A,$A72,'REEDS summary'!$B:$B,BS$55)</f>
        <v>0</v>
      </c>
      <c r="BT72">
        <f>SUMIFS('REEDS summary'!$R:$R,'REEDS summary'!$A:$A,$A72,'REEDS summary'!$B:$B,BT$55)</f>
        <v>0.58139151381344056</v>
      </c>
      <c r="BU72">
        <f>SUMIFS('REEDS summary'!$R:$R,'REEDS summary'!$A:$A,$A72,'REEDS summary'!$B:$B,BU$55)</f>
        <v>0</v>
      </c>
      <c r="BV72">
        <f>SUMIFS('REEDS summary'!$R:$R,'REEDS summary'!$A:$A,$A72,'REEDS summary'!$B:$B,BV$55)</f>
        <v>7.8754537809452324E-2</v>
      </c>
      <c r="BX72">
        <f>SUMIFS('REEDS summary'!$S:$S,'REEDS summary'!$A:$A,$A72,'REEDS summary'!$B:$B,BX$55)</f>
        <v>3.7919787727910668E-4</v>
      </c>
      <c r="BY72">
        <f>SUMIFS('REEDS summary'!$S:$S,'REEDS summary'!$A:$A,$A72,'REEDS summary'!$B:$B,BY$55)</f>
        <v>0.21762200412894561</v>
      </c>
      <c r="BZ72">
        <f>SUMIFS('REEDS summary'!$S:$S,'REEDS summary'!$A:$A,$A72,'REEDS summary'!$B:$B,BZ$55)</f>
        <v>0</v>
      </c>
      <c r="CA72">
        <f>SUMIFS('REEDS summary'!$S:$S,'REEDS summary'!$A:$A,$A72,'REEDS summary'!$B:$B,CA$55)</f>
        <v>2.2883690896513103E-4</v>
      </c>
      <c r="CB72">
        <f>SUMIFS('REEDS summary'!$S:$S,'REEDS summary'!$A:$A,$A72,'REEDS summary'!$B:$B,CB$55)</f>
        <v>9.2153058876031212E-3</v>
      </c>
      <c r="CC72">
        <f>SUMIFS('REEDS summary'!$S:$S,'REEDS summary'!$A:$A,$A72,'REEDS summary'!$B:$B,CC$55)</f>
        <v>8.7009061418832093E-2</v>
      </c>
      <c r="CD72">
        <f>SUMIFS('REEDS summary'!$S:$S,'REEDS summary'!$A:$A,$A72,'REEDS summary'!$B:$B,CD$55)</f>
        <v>0</v>
      </c>
      <c r="CE72">
        <f>SUMIFS('REEDS summary'!$S:$S,'REEDS summary'!$A:$A,$A72,'REEDS summary'!$B:$B,CE$55)</f>
        <v>0</v>
      </c>
      <c r="CF72">
        <f>SUMIFS('REEDS summary'!$S:$S,'REEDS summary'!$A:$A,$A72,'REEDS summary'!$B:$B,CF$55)</f>
        <v>0.51411428641071721</v>
      </c>
      <c r="CG72">
        <f>SUMIFS('REEDS summary'!$S:$S,'REEDS summary'!$A:$A,$A72,'REEDS summary'!$B:$B,CG$55)</f>
        <v>0</v>
      </c>
      <c r="CH72">
        <f>SUMIFS('REEDS summary'!$S:$S,'REEDS summary'!$A:$A,$A72,'REEDS summary'!$B:$B,CH$55)</f>
        <v>0.17143130736765771</v>
      </c>
      <c r="CJ72">
        <f>SUMIFS('REEDS summary'!$T:$T,'REEDS summary'!$A:$A,$A72,'REEDS summary'!$B:$B,CJ$55)</f>
        <v>3.6003771847359026E-4</v>
      </c>
      <c r="CK72">
        <f>SUMIFS('REEDS summary'!$T:$T,'REEDS summary'!$A:$A,$A72,'REEDS summary'!$B:$B,CK$55)</f>
        <v>0.2321969188388058</v>
      </c>
      <c r="CL72">
        <f>SUMIFS('REEDS summary'!$T:$T,'REEDS summary'!$A:$A,$A72,'REEDS summary'!$B:$B,CL$55)</f>
        <v>0</v>
      </c>
      <c r="CM72">
        <f>SUMIFS('REEDS summary'!$T:$T,'REEDS summary'!$A:$A,$A72,'REEDS summary'!$B:$B,CM$55)</f>
        <v>2.3105755962485371E-4</v>
      </c>
      <c r="CN72">
        <f>SUMIFS('REEDS summary'!$T:$T,'REEDS summary'!$A:$A,$A72,'REEDS summary'!$B:$B,CN$55)</f>
        <v>6.6868196354801434E-3</v>
      </c>
      <c r="CO72">
        <f>SUMIFS('REEDS summary'!$T:$T,'REEDS summary'!$A:$A,$A72,'REEDS summary'!$B:$B,CO$55)</f>
        <v>8.3937722256111832E-2</v>
      </c>
      <c r="CP72">
        <f>SUMIFS('REEDS summary'!$T:$T,'REEDS summary'!$A:$A,$A72,'REEDS summary'!$B:$B,CP$55)</f>
        <v>0</v>
      </c>
      <c r="CQ72">
        <f>SUMIFS('REEDS summary'!$T:$T,'REEDS summary'!$A:$A,$A72,'REEDS summary'!$B:$B,CQ$55)</f>
        <v>0</v>
      </c>
      <c r="CR72">
        <f>SUMIFS('REEDS summary'!$T:$T,'REEDS summary'!$A:$A,$A72,'REEDS summary'!$B:$B,CR$55)</f>
        <v>0.50240835538226913</v>
      </c>
      <c r="CS72">
        <f>SUMIFS('REEDS summary'!$T:$T,'REEDS summary'!$A:$A,$A72,'REEDS summary'!$B:$B,CS$55)</f>
        <v>0</v>
      </c>
      <c r="CT72">
        <f>SUMIFS('REEDS summary'!$T:$T,'REEDS summary'!$A:$A,$A72,'REEDS summary'!$B:$B,CT$55)</f>
        <v>0.17417908860923467</v>
      </c>
      <c r="CV72">
        <f>SUMIFS('REEDS summary'!$U:$U,'REEDS summary'!$A:$A,$A72,'REEDS summary'!$B:$B,CV$55)</f>
        <v>3.1663278733647012E-4</v>
      </c>
      <c r="CW72">
        <f>SUMIFS('REEDS summary'!$U:$U,'REEDS summary'!$A:$A,$A72,'REEDS summary'!$B:$B,CW$55)</f>
        <v>0.2316077076689389</v>
      </c>
      <c r="CX72">
        <f>SUMIFS('REEDS summary'!$U:$U,'REEDS summary'!$A:$A,$A72,'REEDS summary'!$B:$B,CX$55)</f>
        <v>0</v>
      </c>
      <c r="CY72">
        <f>SUMIFS('REEDS summary'!$U:$U,'REEDS summary'!$A:$A,$A72,'REEDS summary'!$B:$B,CY$55)</f>
        <v>2.3046866477799145E-4</v>
      </c>
      <c r="CZ72">
        <f>SUMIFS('REEDS summary'!$U:$U,'REEDS summary'!$A:$A,$A72,'REEDS summary'!$B:$B,CZ$55)</f>
        <v>5.7177530178476139E-3</v>
      </c>
      <c r="DA72">
        <f>SUMIFS('REEDS summary'!$U:$U,'REEDS summary'!$A:$A,$A72,'REEDS summary'!$B:$B,DA$55)</f>
        <v>8.2357889204382945E-2</v>
      </c>
      <c r="DB72">
        <f>SUMIFS('REEDS summary'!$U:$U,'REEDS summary'!$A:$A,$A72,'REEDS summary'!$B:$B,DB$55)</f>
        <v>0</v>
      </c>
      <c r="DC72">
        <f>SUMIFS('REEDS summary'!$U:$U,'REEDS summary'!$A:$A,$A72,'REEDS summary'!$B:$B,DC$55)</f>
        <v>0</v>
      </c>
      <c r="DD72">
        <f>SUMIFS('REEDS summary'!$U:$U,'REEDS summary'!$A:$A,$A72,'REEDS summary'!$B:$B,DD$55)</f>
        <v>0.50511121203401732</v>
      </c>
      <c r="DE72">
        <f>SUMIFS('REEDS summary'!$U:$U,'REEDS summary'!$A:$A,$A72,'REEDS summary'!$B:$B,DE$55)</f>
        <v>0</v>
      </c>
      <c r="DF72">
        <f>SUMIFS('REEDS summary'!$U:$U,'REEDS summary'!$A:$A,$A72,'REEDS summary'!$B:$B,DF$55)</f>
        <v>0.17465833662269881</v>
      </c>
    </row>
    <row r="73" spans="1:110">
      <c r="A73" s="91" t="s">
        <v>551</v>
      </c>
      <c r="B73" s="91">
        <f>SUMIFS('Cross border connections'!$R$4:$R$54,'Cross border connections'!$P$4:$P$54,Imports_new!A73)</f>
        <v>0</v>
      </c>
      <c r="D73">
        <f>SUMIFS('REEDS summary'!$M:$M,'REEDS summary'!$A:$A,$A73,'REEDS summary'!$B:$B,D$55)</f>
        <v>1.4586688508730064E-3</v>
      </c>
      <c r="E73">
        <f>SUMIFS('REEDS summary'!$M:$M,'REEDS summary'!$A:$A,$A73,'REEDS summary'!$B:$B,E$55)</f>
        <v>0.7174649863417808</v>
      </c>
      <c r="F73">
        <f>SUMIFS('REEDS summary'!$M:$M,'REEDS summary'!$A:$A,$A73,'REEDS summary'!$B:$B,F$55)</f>
        <v>0</v>
      </c>
      <c r="G73">
        <f>SUMIFS('REEDS summary'!$M:$M,'REEDS summary'!$A:$A,$A73,'REEDS summary'!$B:$B,G$55)</f>
        <v>6.0657704940314021E-2</v>
      </c>
      <c r="H73">
        <f>SUMIFS('REEDS summary'!$M:$M,'REEDS summary'!$A:$A,$A73,'REEDS summary'!$B:$B,H$55)</f>
        <v>0.2192506983233215</v>
      </c>
      <c r="I73">
        <f>SUMIFS('REEDS summary'!$M:$M,'REEDS summary'!$A:$A,$A73,'REEDS summary'!$B:$B,I$55)</f>
        <v>0</v>
      </c>
      <c r="J73">
        <f>SUMIFS('REEDS summary'!$M:$M,'REEDS summary'!$A:$A,$A73,'REEDS summary'!$B:$B,J$55)</f>
        <v>0</v>
      </c>
      <c r="K73">
        <f>SUMIFS('REEDS summary'!$M:$M,'REEDS summary'!$A:$A,$A73,'REEDS summary'!$B:$B,K$55)</f>
        <v>0</v>
      </c>
      <c r="L73">
        <f>SUMIFS('REEDS summary'!$M:$M,'REEDS summary'!$A:$A,$A73,'REEDS summary'!$B:$B,L$55)</f>
        <v>0</v>
      </c>
      <c r="M73">
        <f>SUMIFS('REEDS summary'!$M:$M,'REEDS summary'!$A:$A,$A73,'REEDS summary'!$B:$B,M$55)</f>
        <v>0</v>
      </c>
      <c r="N73">
        <f>SUMIFS('REEDS summary'!$M:$M,'REEDS summary'!$A:$A,$A73,'REEDS summary'!$B:$B,N$55)</f>
        <v>1.1679415437106744E-3</v>
      </c>
      <c r="P73">
        <f>SUMIFS('REEDS summary'!$N:$N,'REEDS summary'!$A:$A,$A73,'REEDS summary'!$B:$B,P$55)</f>
        <v>1.4752611048013651E-3</v>
      </c>
      <c r="Q73">
        <f>SUMIFS('REEDS summary'!$N:$N,'REEDS summary'!$A:$A,$A73,'REEDS summary'!$B:$B,Q$55)</f>
        <v>0.70801660808093225</v>
      </c>
      <c r="R73">
        <f>SUMIFS('REEDS summary'!$N:$N,'REEDS summary'!$A:$A,$A73,'REEDS summary'!$B:$B,R$55)</f>
        <v>0</v>
      </c>
      <c r="S73">
        <f>SUMIFS('REEDS summary'!$N:$N,'REEDS summary'!$A:$A,$A73,'REEDS summary'!$B:$B,S$55)</f>
        <v>6.1491813621108213E-2</v>
      </c>
      <c r="T73">
        <f>SUMIFS('REEDS summary'!$N:$N,'REEDS summary'!$A:$A,$A73,'REEDS summary'!$B:$B,T$55)</f>
        <v>0.21778337426076899</v>
      </c>
      <c r="U73">
        <f>SUMIFS('REEDS summary'!$N:$N,'REEDS summary'!$A:$A,$A73,'REEDS summary'!$B:$B,U$55)</f>
        <v>0</v>
      </c>
      <c r="V73">
        <f>SUMIFS('REEDS summary'!$N:$N,'REEDS summary'!$A:$A,$A73,'REEDS summary'!$B:$B,V$55)</f>
        <v>0</v>
      </c>
      <c r="W73">
        <f>SUMIFS('REEDS summary'!$N:$N,'REEDS summary'!$A:$A,$A73,'REEDS summary'!$B:$B,W$55)</f>
        <v>0</v>
      </c>
      <c r="X73">
        <f>SUMIFS('REEDS summary'!$N:$N,'REEDS summary'!$A:$A,$A73,'REEDS summary'!$B:$B,X$55)</f>
        <v>0</v>
      </c>
      <c r="Y73">
        <f>SUMIFS('REEDS summary'!$N:$N,'REEDS summary'!$A:$A,$A73,'REEDS summary'!$B:$B,Y$55)</f>
        <v>0</v>
      </c>
      <c r="Z73">
        <f>SUMIFS('REEDS summary'!$N:$N,'REEDS summary'!$A:$A,$A73,'REEDS summary'!$B:$B,Z$55)</f>
        <v>1.1232942932389176E-2</v>
      </c>
      <c r="AB73">
        <f>SUMIFS('REEDS summary'!$O:$O,'REEDS summary'!$A:$A,$A73,'REEDS summary'!$B:$B,AB$55)</f>
        <v>1.5315811979797779E-3</v>
      </c>
      <c r="AC73">
        <f>SUMIFS('REEDS summary'!$O:$O,'REEDS summary'!$A:$A,$A73,'REEDS summary'!$B:$B,AC$55)</f>
        <v>0.69958330080473907</v>
      </c>
      <c r="AD73">
        <f>SUMIFS('REEDS summary'!$O:$O,'REEDS summary'!$A:$A,$A73,'REEDS summary'!$B:$B,AD$55)</f>
        <v>0</v>
      </c>
      <c r="AE73">
        <f>SUMIFS('REEDS summary'!$O:$O,'REEDS summary'!$A:$A,$A73,'REEDS summary'!$B:$B,AE$55)</f>
        <v>6.3897364053332698E-2</v>
      </c>
      <c r="AF73">
        <f>SUMIFS('REEDS summary'!$O:$O,'REEDS summary'!$A:$A,$A73,'REEDS summary'!$B:$B,AF$55)</f>
        <v>0.2233103825221176</v>
      </c>
      <c r="AG73">
        <f>SUMIFS('REEDS summary'!$O:$O,'REEDS summary'!$A:$A,$A73,'REEDS summary'!$B:$B,AG$55)</f>
        <v>0</v>
      </c>
      <c r="AH73">
        <f>SUMIFS('REEDS summary'!$O:$O,'REEDS summary'!$A:$A,$A73,'REEDS summary'!$B:$B,AH$55)</f>
        <v>0</v>
      </c>
      <c r="AI73">
        <f>SUMIFS('REEDS summary'!$O:$O,'REEDS summary'!$A:$A,$A73,'REEDS summary'!$B:$B,AI$55)</f>
        <v>0</v>
      </c>
      <c r="AJ73">
        <f>SUMIFS('REEDS summary'!$O:$O,'REEDS summary'!$A:$A,$A73,'REEDS summary'!$B:$B,AJ$55)</f>
        <v>0</v>
      </c>
      <c r="AK73">
        <f>SUMIFS('REEDS summary'!$O:$O,'REEDS summary'!$A:$A,$A73,'REEDS summary'!$B:$B,AK$55)</f>
        <v>0</v>
      </c>
      <c r="AL73">
        <f>SUMIFS('REEDS summary'!$O:$O,'REEDS summary'!$A:$A,$A73,'REEDS summary'!$B:$B,AL$55)</f>
        <v>1.16773714218308E-2</v>
      </c>
      <c r="AN73">
        <f>SUMIFS('REEDS summary'!$P:$P,'REEDS summary'!$A:$A,$A73,'REEDS summary'!$B:$B,AN$55)</f>
        <v>1.5615728300417506E-3</v>
      </c>
      <c r="AO73">
        <f>SUMIFS('REEDS summary'!$P:$P,'REEDS summary'!$A:$A,$A73,'REEDS summary'!$B:$B,AO$55)</f>
        <v>0.67849924288098851</v>
      </c>
      <c r="AP73">
        <f>SUMIFS('REEDS summary'!$P:$P,'REEDS summary'!$A:$A,$A73,'REEDS summary'!$B:$B,AP$55)</f>
        <v>0</v>
      </c>
      <c r="AQ73">
        <f>SUMIFS('REEDS summary'!$P:$P,'REEDS summary'!$A:$A,$A73,'REEDS summary'!$B:$B,AQ$55)</f>
        <v>6.6572768570965085E-2</v>
      </c>
      <c r="AR73">
        <f>SUMIFS('REEDS summary'!$P:$P,'REEDS summary'!$A:$A,$A73,'REEDS summary'!$B:$B,AR$55)</f>
        <v>0.22912701922513012</v>
      </c>
      <c r="AS73">
        <f>SUMIFS('REEDS summary'!$P:$P,'REEDS summary'!$A:$A,$A73,'REEDS summary'!$B:$B,AS$55)</f>
        <v>0</v>
      </c>
      <c r="AT73">
        <f>SUMIFS('REEDS summary'!$P:$P,'REEDS summary'!$A:$A,$A73,'REEDS summary'!$B:$B,AT$55)</f>
        <v>0</v>
      </c>
      <c r="AU73">
        <f>SUMIFS('REEDS summary'!$P:$P,'REEDS summary'!$A:$A,$A73,'REEDS summary'!$B:$B,AU$55)</f>
        <v>0</v>
      </c>
      <c r="AV73">
        <f>SUMIFS('REEDS summary'!$P:$P,'REEDS summary'!$A:$A,$A73,'REEDS summary'!$B:$B,AV$55)</f>
        <v>6.2944549468334499E-3</v>
      </c>
      <c r="AW73">
        <f>SUMIFS('REEDS summary'!$P:$P,'REEDS summary'!$A:$A,$A73,'REEDS summary'!$B:$B,AW$55)</f>
        <v>0</v>
      </c>
      <c r="AX73">
        <f>SUMIFS('REEDS summary'!$P:$P,'REEDS summary'!$A:$A,$A73,'REEDS summary'!$B:$B,AX$55)</f>
        <v>1.7944941546041059E-2</v>
      </c>
      <c r="AZ73">
        <f>SUMIFS('REEDS summary'!$Q:$Q,'REEDS summary'!$A:$A,$A73,'REEDS summary'!$B:$B,AZ$55)</f>
        <v>1.5835004301043103E-3</v>
      </c>
      <c r="BA73">
        <f>SUMIFS('REEDS summary'!$Q:$Q,'REEDS summary'!$A:$A,$A73,'REEDS summary'!$B:$B,BA$55)</f>
        <v>0.6805742624441421</v>
      </c>
      <c r="BB73">
        <f>SUMIFS('REEDS summary'!$Q:$Q,'REEDS summary'!$A:$A,$A73,'REEDS summary'!$B:$B,BB$55)</f>
        <v>0</v>
      </c>
      <c r="BC73">
        <f>SUMIFS('REEDS summary'!$Q:$Q,'REEDS summary'!$A:$A,$A73,'REEDS summary'!$B:$B,BC$55)</f>
        <v>6.7567566936593201E-2</v>
      </c>
      <c r="BD73">
        <f>SUMIFS('REEDS summary'!$Q:$Q,'REEDS summary'!$A:$A,$A73,'REEDS summary'!$B:$B,BD$55)</f>
        <v>0.22355435139042001</v>
      </c>
      <c r="BE73">
        <f>SUMIFS('REEDS summary'!$Q:$Q,'REEDS summary'!$A:$A,$A73,'REEDS summary'!$B:$B,BE$55)</f>
        <v>0</v>
      </c>
      <c r="BF73">
        <f>SUMIFS('REEDS summary'!$Q:$Q,'REEDS summary'!$A:$A,$A73,'REEDS summary'!$B:$B,BF$55)</f>
        <v>0</v>
      </c>
      <c r="BG73">
        <f>SUMIFS('REEDS summary'!$Q:$Q,'REEDS summary'!$A:$A,$A73,'REEDS summary'!$B:$B,BG$55)</f>
        <v>0</v>
      </c>
      <c r="BH73">
        <f>SUMIFS('REEDS summary'!$Q:$Q,'REEDS summary'!$A:$A,$A73,'REEDS summary'!$B:$B,BH$55)</f>
        <v>6.3656122744076863E-3</v>
      </c>
      <c r="BI73">
        <f>SUMIFS('REEDS summary'!$Q:$Q,'REEDS summary'!$A:$A,$A73,'REEDS summary'!$B:$B,BI$55)</f>
        <v>0</v>
      </c>
      <c r="BJ73">
        <f>SUMIFS('REEDS summary'!$Q:$Q,'REEDS summary'!$A:$A,$A73,'REEDS summary'!$B:$B,BJ$55)</f>
        <v>2.0354706524332741E-2</v>
      </c>
      <c r="BL73">
        <f>SUMIFS('REEDS summary'!$R:$R,'REEDS summary'!$A:$A,$A73,'REEDS summary'!$B:$B,BL$55)</f>
        <v>1.6575284105951095E-3</v>
      </c>
      <c r="BM73">
        <f>SUMIFS('REEDS summary'!$R:$R,'REEDS summary'!$A:$A,$A73,'REEDS summary'!$B:$B,BM$55)</f>
        <v>0.67310609201684879</v>
      </c>
      <c r="BN73">
        <f>SUMIFS('REEDS summary'!$R:$R,'REEDS summary'!$A:$A,$A73,'REEDS summary'!$B:$B,BN$55)</f>
        <v>0</v>
      </c>
      <c r="BO73">
        <f>SUMIFS('REEDS summary'!$R:$R,'REEDS summary'!$A:$A,$A73,'REEDS summary'!$B:$B,BO$55)</f>
        <v>7.0789110337619934E-2</v>
      </c>
      <c r="BP73">
        <f>SUMIFS('REEDS summary'!$R:$R,'REEDS summary'!$A:$A,$A73,'REEDS summary'!$B:$B,BP$55)</f>
        <v>0.22264090848737764</v>
      </c>
      <c r="BQ73">
        <f>SUMIFS('REEDS summary'!$R:$R,'REEDS summary'!$A:$A,$A73,'REEDS summary'!$B:$B,BQ$55)</f>
        <v>0</v>
      </c>
      <c r="BR73">
        <f>SUMIFS('REEDS summary'!$R:$R,'REEDS summary'!$A:$A,$A73,'REEDS summary'!$B:$B,BR$55)</f>
        <v>0</v>
      </c>
      <c r="BS73">
        <f>SUMIFS('REEDS summary'!$R:$R,'REEDS summary'!$A:$A,$A73,'REEDS summary'!$B:$B,BS$55)</f>
        <v>0</v>
      </c>
      <c r="BT73">
        <f>SUMIFS('REEDS summary'!$R:$R,'REEDS summary'!$A:$A,$A73,'REEDS summary'!$B:$B,BT$55)</f>
        <v>6.6451508321365765E-3</v>
      </c>
      <c r="BU73">
        <f>SUMIFS('REEDS summary'!$R:$R,'REEDS summary'!$A:$A,$A73,'REEDS summary'!$B:$B,BU$55)</f>
        <v>0</v>
      </c>
      <c r="BV73">
        <f>SUMIFS('REEDS summary'!$R:$R,'REEDS summary'!$A:$A,$A73,'REEDS summary'!$B:$B,BV$55)</f>
        <v>2.5161209915421916E-2</v>
      </c>
      <c r="BX73">
        <f>SUMIFS('REEDS summary'!$S:$S,'REEDS summary'!$A:$A,$A73,'REEDS summary'!$B:$B,BX$55)</f>
        <v>1.0476124386763225E-3</v>
      </c>
      <c r="BY73">
        <f>SUMIFS('REEDS summary'!$S:$S,'REEDS summary'!$A:$A,$A73,'REEDS summary'!$B:$B,BY$55)</f>
        <v>0.372500166094555</v>
      </c>
      <c r="BZ73">
        <f>SUMIFS('REEDS summary'!$S:$S,'REEDS summary'!$A:$A,$A73,'REEDS summary'!$B:$B,BZ$55)</f>
        <v>0</v>
      </c>
      <c r="CA73">
        <f>SUMIFS('REEDS summary'!$S:$S,'REEDS summary'!$A:$A,$A73,'REEDS summary'!$B:$B,CA$55)</f>
        <v>4.5913908723723106E-2</v>
      </c>
      <c r="CB73">
        <f>SUMIFS('REEDS summary'!$S:$S,'REEDS summary'!$A:$A,$A73,'REEDS summary'!$B:$B,CB$55)</f>
        <v>0.1364185862768387</v>
      </c>
      <c r="CC73">
        <f>SUMIFS('REEDS summary'!$S:$S,'REEDS summary'!$A:$A,$A73,'REEDS summary'!$B:$B,CC$55)</f>
        <v>0</v>
      </c>
      <c r="CD73">
        <f>SUMIFS('REEDS summary'!$S:$S,'REEDS summary'!$A:$A,$A73,'REEDS summary'!$B:$B,CD$55)</f>
        <v>0</v>
      </c>
      <c r="CE73">
        <f>SUMIFS('REEDS summary'!$S:$S,'REEDS summary'!$A:$A,$A73,'REEDS summary'!$B:$B,CE$55)</f>
        <v>0</v>
      </c>
      <c r="CF73">
        <f>SUMIFS('REEDS summary'!$S:$S,'REEDS summary'!$A:$A,$A73,'REEDS summary'!$B:$B,CF$55)</f>
        <v>8.8885423240967869E-3</v>
      </c>
      <c r="CG73">
        <f>SUMIFS('REEDS summary'!$S:$S,'REEDS summary'!$A:$A,$A73,'REEDS summary'!$B:$B,CG$55)</f>
        <v>0</v>
      </c>
      <c r="CH73">
        <f>SUMIFS('REEDS summary'!$S:$S,'REEDS summary'!$A:$A,$A73,'REEDS summary'!$B:$B,CH$55)</f>
        <v>0.43523118414211009</v>
      </c>
      <c r="CJ73">
        <f>SUMIFS('REEDS summary'!$T:$T,'REEDS summary'!$A:$A,$A73,'REEDS summary'!$B:$B,CJ$55)</f>
        <v>9.9085813983960849E-4</v>
      </c>
      <c r="CK73">
        <f>SUMIFS('REEDS summary'!$T:$T,'REEDS summary'!$A:$A,$A73,'REEDS summary'!$B:$B,CK$55)</f>
        <v>0.36021402780968675</v>
      </c>
      <c r="CL73">
        <f>SUMIFS('REEDS summary'!$T:$T,'REEDS summary'!$A:$A,$A73,'REEDS summary'!$B:$B,CL$55)</f>
        <v>0</v>
      </c>
      <c r="CM73">
        <f>SUMIFS('REEDS summary'!$T:$T,'REEDS summary'!$A:$A,$A73,'REEDS summary'!$B:$B,CM$55)</f>
        <v>4.4461966634766086E-2</v>
      </c>
      <c r="CN73">
        <f>SUMIFS('REEDS summary'!$T:$T,'REEDS summary'!$A:$A,$A73,'REEDS summary'!$B:$B,CN$55)</f>
        <v>0.1304504245700214</v>
      </c>
      <c r="CO73">
        <f>SUMIFS('REEDS summary'!$T:$T,'REEDS summary'!$A:$A,$A73,'REEDS summary'!$B:$B,CO$55)</f>
        <v>0</v>
      </c>
      <c r="CP73">
        <f>SUMIFS('REEDS summary'!$T:$T,'REEDS summary'!$A:$A,$A73,'REEDS summary'!$B:$B,CP$55)</f>
        <v>0</v>
      </c>
      <c r="CQ73">
        <f>SUMIFS('REEDS summary'!$T:$T,'REEDS summary'!$A:$A,$A73,'REEDS summary'!$B:$B,CQ$55)</f>
        <v>0</v>
      </c>
      <c r="CR73">
        <f>SUMIFS('REEDS summary'!$T:$T,'REEDS summary'!$A:$A,$A73,'REEDS summary'!$B:$B,CR$55)</f>
        <v>8.7474065880375797E-3</v>
      </c>
      <c r="CS73">
        <f>SUMIFS('REEDS summary'!$T:$T,'REEDS summary'!$A:$A,$A73,'REEDS summary'!$B:$B,CS$55)</f>
        <v>0</v>
      </c>
      <c r="CT73">
        <f>SUMIFS('REEDS summary'!$T:$T,'REEDS summary'!$A:$A,$A73,'REEDS summary'!$B:$B,CT$55)</f>
        <v>0.45513531625764858</v>
      </c>
      <c r="CV73">
        <f>SUMIFS('REEDS summary'!$U:$U,'REEDS summary'!$A:$A,$A73,'REEDS summary'!$B:$B,CV$55)</f>
        <v>9.5883921356147077E-4</v>
      </c>
      <c r="CW73">
        <f>SUMIFS('REEDS summary'!$U:$U,'REEDS summary'!$A:$A,$A73,'REEDS summary'!$B:$B,CW$55)</f>
        <v>0.33367005635430325</v>
      </c>
      <c r="CX73">
        <f>SUMIFS('REEDS summary'!$U:$U,'REEDS summary'!$A:$A,$A73,'REEDS summary'!$B:$B,CX$55)</f>
        <v>0</v>
      </c>
      <c r="CY73">
        <f>SUMIFS('REEDS summary'!$U:$U,'REEDS summary'!$A:$A,$A73,'REEDS summary'!$B:$B,CY$55)</f>
        <v>4.3063302148744792E-2</v>
      </c>
      <c r="CZ73">
        <f>SUMIFS('REEDS summary'!$U:$U,'REEDS summary'!$A:$A,$A73,'REEDS summary'!$B:$B,CZ$55)</f>
        <v>0.11391677056191922</v>
      </c>
      <c r="DA73">
        <f>SUMIFS('REEDS summary'!$U:$U,'REEDS summary'!$A:$A,$A73,'REEDS summary'!$B:$B,DA$55)</f>
        <v>0</v>
      </c>
      <c r="DB73">
        <f>SUMIFS('REEDS summary'!$U:$U,'REEDS summary'!$A:$A,$A73,'REEDS summary'!$B:$B,DB$55)</f>
        <v>0</v>
      </c>
      <c r="DC73">
        <f>SUMIFS('REEDS summary'!$U:$U,'REEDS summary'!$A:$A,$A73,'REEDS summary'!$B:$B,DC$55)</f>
        <v>0</v>
      </c>
      <c r="DD73">
        <f>SUMIFS('REEDS summary'!$U:$U,'REEDS summary'!$A:$A,$A73,'REEDS summary'!$B:$B,DD$55)</f>
        <v>8.4421441133410522E-3</v>
      </c>
      <c r="DE73">
        <f>SUMIFS('REEDS summary'!$U:$U,'REEDS summary'!$A:$A,$A73,'REEDS summary'!$B:$B,DE$55)</f>
        <v>0</v>
      </c>
      <c r="DF73">
        <f>SUMIFS('REEDS summary'!$U:$U,'REEDS summary'!$A:$A,$A73,'REEDS summary'!$B:$B,DF$55)</f>
        <v>0.49994888760813022</v>
      </c>
    </row>
    <row r="74" spans="1:110">
      <c r="A74" s="91" t="s">
        <v>552</v>
      </c>
      <c r="B74" s="91">
        <f>SUMIFS('Cross border connections'!$R$4:$R$54,'Cross border connections'!$P$4:$P$54,Imports_new!A74)</f>
        <v>0</v>
      </c>
      <c r="D74">
        <f>SUMIFS('REEDS summary'!$M:$M,'REEDS summary'!$A:$A,$A74,'REEDS summary'!$B:$B,D$55)</f>
        <v>0</v>
      </c>
      <c r="E74">
        <f>SUMIFS('REEDS summary'!$M:$M,'REEDS summary'!$A:$A,$A74,'REEDS summary'!$B:$B,E$55)</f>
        <v>0.10846470932327441</v>
      </c>
      <c r="F74">
        <f>SUMIFS('REEDS summary'!$M:$M,'REEDS summary'!$A:$A,$A74,'REEDS summary'!$B:$B,F$55)</f>
        <v>0</v>
      </c>
      <c r="G74">
        <f>SUMIFS('REEDS summary'!$M:$M,'REEDS summary'!$A:$A,$A74,'REEDS summary'!$B:$B,G$55)</f>
        <v>1.2582211110394443E-2</v>
      </c>
      <c r="H74">
        <f>SUMIFS('REEDS summary'!$M:$M,'REEDS summary'!$A:$A,$A74,'REEDS summary'!$B:$B,H$55)</f>
        <v>0.59952188196746015</v>
      </c>
      <c r="I74">
        <f>SUMIFS('REEDS summary'!$M:$M,'REEDS summary'!$A:$A,$A74,'REEDS summary'!$B:$B,I$55)</f>
        <v>0.21117053850019135</v>
      </c>
      <c r="J74">
        <f>SUMIFS('REEDS summary'!$M:$M,'REEDS summary'!$A:$A,$A74,'REEDS summary'!$B:$B,J$55)</f>
        <v>0</v>
      </c>
      <c r="K74">
        <f>SUMIFS('REEDS summary'!$M:$M,'REEDS summary'!$A:$A,$A74,'REEDS summary'!$B:$B,K$55)</f>
        <v>6.4405499255822479E-2</v>
      </c>
      <c r="L74">
        <f>SUMIFS('REEDS summary'!$M:$M,'REEDS summary'!$A:$A,$A74,'REEDS summary'!$B:$B,L$55)</f>
        <v>0</v>
      </c>
      <c r="M74">
        <f>SUMIFS('REEDS summary'!$M:$M,'REEDS summary'!$A:$A,$A74,'REEDS summary'!$B:$B,M$55)</f>
        <v>0</v>
      </c>
      <c r="N74">
        <f>SUMIFS('REEDS summary'!$M:$M,'REEDS summary'!$A:$A,$A74,'REEDS summary'!$B:$B,N$55)</f>
        <v>3.8551598428571902E-3</v>
      </c>
      <c r="P74">
        <f>SUMIFS('REEDS summary'!$N:$N,'REEDS summary'!$A:$A,$A74,'REEDS summary'!$B:$B,P$55)</f>
        <v>0</v>
      </c>
      <c r="Q74">
        <f>SUMIFS('REEDS summary'!$N:$N,'REEDS summary'!$A:$A,$A74,'REEDS summary'!$B:$B,Q$55)</f>
        <v>8.8107464862312745E-2</v>
      </c>
      <c r="R74">
        <f>SUMIFS('REEDS summary'!$N:$N,'REEDS summary'!$A:$A,$A74,'REEDS summary'!$B:$B,R$55)</f>
        <v>0</v>
      </c>
      <c r="S74">
        <f>SUMIFS('REEDS summary'!$N:$N,'REEDS summary'!$A:$A,$A74,'REEDS summary'!$B:$B,S$55)</f>
        <v>1.2090649655244208E-2</v>
      </c>
      <c r="T74">
        <f>SUMIFS('REEDS summary'!$N:$N,'REEDS summary'!$A:$A,$A74,'REEDS summary'!$B:$B,T$55)</f>
        <v>0.63440545541574278</v>
      </c>
      <c r="U74">
        <f>SUMIFS('REEDS summary'!$N:$N,'REEDS summary'!$A:$A,$A74,'REEDS summary'!$B:$B,U$55)</f>
        <v>0.20292053408687655</v>
      </c>
      <c r="V74">
        <f>SUMIFS('REEDS summary'!$N:$N,'REEDS summary'!$A:$A,$A74,'REEDS summary'!$B:$B,V$55)</f>
        <v>0</v>
      </c>
      <c r="W74">
        <f>SUMIFS('REEDS summary'!$N:$N,'REEDS summary'!$A:$A,$A74,'REEDS summary'!$B:$B,W$55)</f>
        <v>5.7936387517452316E-2</v>
      </c>
      <c r="X74">
        <f>SUMIFS('REEDS summary'!$N:$N,'REEDS summary'!$A:$A,$A74,'REEDS summary'!$B:$B,X$55)</f>
        <v>0</v>
      </c>
      <c r="Y74">
        <f>SUMIFS('REEDS summary'!$N:$N,'REEDS summary'!$A:$A,$A74,'REEDS summary'!$B:$B,Y$55)</f>
        <v>0</v>
      </c>
      <c r="Z74">
        <f>SUMIFS('REEDS summary'!$N:$N,'REEDS summary'!$A:$A,$A74,'REEDS summary'!$B:$B,Z$55)</f>
        <v>4.5395084623714122E-3</v>
      </c>
      <c r="AB74">
        <f>SUMIFS('REEDS summary'!$O:$O,'REEDS summary'!$A:$A,$A74,'REEDS summary'!$B:$B,AB$55)</f>
        <v>0</v>
      </c>
      <c r="AC74">
        <f>SUMIFS('REEDS summary'!$O:$O,'REEDS summary'!$A:$A,$A74,'REEDS summary'!$B:$B,AC$55)</f>
        <v>8.558350059965994E-2</v>
      </c>
      <c r="AD74">
        <f>SUMIFS('REEDS summary'!$O:$O,'REEDS summary'!$A:$A,$A74,'REEDS summary'!$B:$B,AD$55)</f>
        <v>0</v>
      </c>
      <c r="AE74">
        <f>SUMIFS('REEDS summary'!$O:$O,'REEDS summary'!$A:$A,$A74,'REEDS summary'!$B:$B,AE$55)</f>
        <v>1.2355360166543768E-2</v>
      </c>
      <c r="AF74">
        <f>SUMIFS('REEDS summary'!$O:$O,'REEDS summary'!$A:$A,$A74,'REEDS summary'!$B:$B,AF$55)</f>
        <v>0.65167870211924328</v>
      </c>
      <c r="AG74">
        <f>SUMIFS('REEDS summary'!$O:$O,'REEDS summary'!$A:$A,$A74,'REEDS summary'!$B:$B,AG$55)</f>
        <v>0.20698904964058615</v>
      </c>
      <c r="AH74">
        <f>SUMIFS('REEDS summary'!$O:$O,'REEDS summary'!$A:$A,$A74,'REEDS summary'!$B:$B,AH$55)</f>
        <v>0</v>
      </c>
      <c r="AI74">
        <f>SUMIFS('REEDS summary'!$O:$O,'REEDS summary'!$A:$A,$A74,'REEDS summary'!$B:$B,AI$55)</f>
        <v>3.6802247108416355E-2</v>
      </c>
      <c r="AJ74">
        <f>SUMIFS('REEDS summary'!$O:$O,'REEDS summary'!$A:$A,$A74,'REEDS summary'!$B:$B,AJ$55)</f>
        <v>0</v>
      </c>
      <c r="AK74">
        <f>SUMIFS('REEDS summary'!$O:$O,'REEDS summary'!$A:$A,$A74,'REEDS summary'!$B:$B,AK$55)</f>
        <v>0</v>
      </c>
      <c r="AL74">
        <f>SUMIFS('REEDS summary'!$O:$O,'REEDS summary'!$A:$A,$A74,'REEDS summary'!$B:$B,AL$55)</f>
        <v>6.5911403655505643E-3</v>
      </c>
      <c r="AN74">
        <f>SUMIFS('REEDS summary'!$P:$P,'REEDS summary'!$A:$A,$A74,'REEDS summary'!$B:$B,AN$55)</f>
        <v>0</v>
      </c>
      <c r="AO74">
        <f>SUMIFS('REEDS summary'!$P:$P,'REEDS summary'!$A:$A,$A74,'REEDS summary'!$B:$B,AO$55)</f>
        <v>6.4511236039226164E-2</v>
      </c>
      <c r="AP74">
        <f>SUMIFS('REEDS summary'!$P:$P,'REEDS summary'!$A:$A,$A74,'REEDS summary'!$B:$B,AP$55)</f>
        <v>0</v>
      </c>
      <c r="AQ74">
        <f>SUMIFS('REEDS summary'!$P:$P,'REEDS summary'!$A:$A,$A74,'REEDS summary'!$B:$B,AQ$55)</f>
        <v>1.2825352533011996E-2</v>
      </c>
      <c r="AR74">
        <f>SUMIFS('REEDS summary'!$P:$P,'REEDS summary'!$A:$A,$A74,'REEDS summary'!$B:$B,AR$55)</f>
        <v>0.64919919835874906</v>
      </c>
      <c r="AS74">
        <f>SUMIFS('REEDS summary'!$P:$P,'REEDS summary'!$A:$A,$A74,'REEDS summary'!$B:$B,AS$55)</f>
        <v>0.21447558530600555</v>
      </c>
      <c r="AT74">
        <f>SUMIFS('REEDS summary'!$P:$P,'REEDS summary'!$A:$A,$A74,'REEDS summary'!$B:$B,AT$55)</f>
        <v>0</v>
      </c>
      <c r="AU74">
        <f>SUMIFS('REEDS summary'!$P:$P,'REEDS summary'!$A:$A,$A74,'REEDS summary'!$B:$B,AU$55)</f>
        <v>3.6747819050935347E-2</v>
      </c>
      <c r="AV74">
        <f>SUMIFS('REEDS summary'!$P:$P,'REEDS summary'!$A:$A,$A74,'REEDS summary'!$B:$B,AV$55)</f>
        <v>0</v>
      </c>
      <c r="AW74">
        <f>SUMIFS('REEDS summary'!$P:$P,'REEDS summary'!$A:$A,$A74,'REEDS summary'!$B:$B,AW$55)</f>
        <v>0</v>
      </c>
      <c r="AX74">
        <f>SUMIFS('REEDS summary'!$P:$P,'REEDS summary'!$A:$A,$A74,'REEDS summary'!$B:$B,AX$55)</f>
        <v>2.2240808712071888E-2</v>
      </c>
      <c r="AZ74">
        <f>SUMIFS('REEDS summary'!$Q:$Q,'REEDS summary'!$A:$A,$A74,'REEDS summary'!$B:$B,AZ$55)</f>
        <v>0</v>
      </c>
      <c r="BA74">
        <f>SUMIFS('REEDS summary'!$Q:$Q,'REEDS summary'!$A:$A,$A74,'REEDS summary'!$B:$B,BA$55)</f>
        <v>5.7762393248976709E-2</v>
      </c>
      <c r="BB74">
        <f>SUMIFS('REEDS summary'!$Q:$Q,'REEDS summary'!$A:$A,$A74,'REEDS summary'!$B:$B,BB$55)</f>
        <v>0</v>
      </c>
      <c r="BC74">
        <f>SUMIFS('REEDS summary'!$Q:$Q,'REEDS summary'!$A:$A,$A74,'REEDS summary'!$B:$B,BC$55)</f>
        <v>1.2778259429743517E-2</v>
      </c>
      <c r="BD74">
        <f>SUMIFS('REEDS summary'!$Q:$Q,'REEDS summary'!$A:$A,$A74,'REEDS summary'!$B:$B,BD$55)</f>
        <v>0.63923408020527761</v>
      </c>
      <c r="BE74">
        <f>SUMIFS('REEDS summary'!$Q:$Q,'REEDS summary'!$A:$A,$A74,'REEDS summary'!$B:$B,BE$55)</f>
        <v>0.21330384119928855</v>
      </c>
      <c r="BF74">
        <f>SUMIFS('REEDS summary'!$Q:$Q,'REEDS summary'!$A:$A,$A74,'REEDS summary'!$B:$B,BF$55)</f>
        <v>0</v>
      </c>
      <c r="BG74">
        <f>SUMIFS('REEDS summary'!$Q:$Q,'REEDS summary'!$A:$A,$A74,'REEDS summary'!$B:$B,BG$55)</f>
        <v>3.1492605024226406E-2</v>
      </c>
      <c r="BH74">
        <f>SUMIFS('REEDS summary'!$Q:$Q,'REEDS summary'!$A:$A,$A74,'REEDS summary'!$B:$B,BH$55)</f>
        <v>0</v>
      </c>
      <c r="BI74">
        <f>SUMIFS('REEDS summary'!$Q:$Q,'REEDS summary'!$A:$A,$A74,'REEDS summary'!$B:$B,BI$55)</f>
        <v>0</v>
      </c>
      <c r="BJ74">
        <f>SUMIFS('REEDS summary'!$Q:$Q,'REEDS summary'!$A:$A,$A74,'REEDS summary'!$B:$B,BJ$55)</f>
        <v>4.5428820892487232E-2</v>
      </c>
      <c r="BL74">
        <f>SUMIFS('REEDS summary'!$R:$R,'REEDS summary'!$A:$A,$A74,'REEDS summary'!$B:$B,BL$55)</f>
        <v>0</v>
      </c>
      <c r="BM74">
        <f>SUMIFS('REEDS summary'!$R:$R,'REEDS summary'!$A:$A,$A74,'REEDS summary'!$B:$B,BM$55)</f>
        <v>4.2873566337254317E-2</v>
      </c>
      <c r="BN74">
        <f>SUMIFS('REEDS summary'!$R:$R,'REEDS summary'!$A:$A,$A74,'REEDS summary'!$B:$B,BN$55)</f>
        <v>0</v>
      </c>
      <c r="BO74">
        <f>SUMIFS('REEDS summary'!$R:$R,'REEDS summary'!$A:$A,$A74,'REEDS summary'!$B:$B,BO$55)</f>
        <v>1.2471851402882334E-2</v>
      </c>
      <c r="BP74">
        <f>SUMIFS('REEDS summary'!$R:$R,'REEDS summary'!$A:$A,$A74,'REEDS summary'!$B:$B,BP$55)</f>
        <v>0.58655163231903718</v>
      </c>
      <c r="BQ74">
        <f>SUMIFS('REEDS summary'!$R:$R,'REEDS summary'!$A:$A,$A74,'REEDS summary'!$B:$B,BQ$55)</f>
        <v>0.20781519925353423</v>
      </c>
      <c r="BR74">
        <f>SUMIFS('REEDS summary'!$R:$R,'REEDS summary'!$A:$A,$A74,'REEDS summary'!$B:$B,BR$55)</f>
        <v>0</v>
      </c>
      <c r="BS74">
        <f>SUMIFS('REEDS summary'!$R:$R,'REEDS summary'!$A:$A,$A74,'REEDS summary'!$B:$B,BS$55)</f>
        <v>3.1016007859831701E-2</v>
      </c>
      <c r="BT74">
        <f>SUMIFS('REEDS summary'!$R:$R,'REEDS summary'!$A:$A,$A74,'REEDS summary'!$B:$B,BT$55)</f>
        <v>0</v>
      </c>
      <c r="BU74">
        <f>SUMIFS('REEDS summary'!$R:$R,'REEDS summary'!$A:$A,$A74,'REEDS summary'!$B:$B,BU$55)</f>
        <v>0</v>
      </c>
      <c r="BV74">
        <f>SUMIFS('REEDS summary'!$R:$R,'REEDS summary'!$A:$A,$A74,'REEDS summary'!$B:$B,BV$55)</f>
        <v>0.11927174282746027</v>
      </c>
      <c r="BX74">
        <f>SUMIFS('REEDS summary'!$S:$S,'REEDS summary'!$A:$A,$A74,'REEDS summary'!$B:$B,BX$55)</f>
        <v>0</v>
      </c>
      <c r="BY74">
        <f>SUMIFS('REEDS summary'!$S:$S,'REEDS summary'!$A:$A,$A74,'REEDS summary'!$B:$B,BY$55)</f>
        <v>4.3457822202959039E-2</v>
      </c>
      <c r="BZ74">
        <f>SUMIFS('REEDS summary'!$S:$S,'REEDS summary'!$A:$A,$A74,'REEDS summary'!$B:$B,BZ$55)</f>
        <v>0</v>
      </c>
      <c r="CA74">
        <f>SUMIFS('REEDS summary'!$S:$S,'REEDS summary'!$A:$A,$A74,'REEDS summary'!$B:$B,CA$55)</f>
        <v>1.2904908793788838E-2</v>
      </c>
      <c r="CB74">
        <f>SUMIFS('REEDS summary'!$S:$S,'REEDS summary'!$A:$A,$A74,'REEDS summary'!$B:$B,CB$55)</f>
        <v>0.47372038239718667</v>
      </c>
      <c r="CC74">
        <f>SUMIFS('REEDS summary'!$S:$S,'REEDS summary'!$A:$A,$A74,'REEDS summary'!$B:$B,CC$55)</f>
        <v>0.21464587584821368</v>
      </c>
      <c r="CD74">
        <f>SUMIFS('REEDS summary'!$S:$S,'REEDS summary'!$A:$A,$A74,'REEDS summary'!$B:$B,CD$55)</f>
        <v>0</v>
      </c>
      <c r="CE74">
        <f>SUMIFS('REEDS summary'!$S:$S,'REEDS summary'!$A:$A,$A74,'REEDS summary'!$B:$B,CE$55)</f>
        <v>2.4262539262792857E-2</v>
      </c>
      <c r="CF74">
        <f>SUMIFS('REEDS summary'!$S:$S,'REEDS summary'!$A:$A,$A74,'REEDS summary'!$B:$B,CF$55)</f>
        <v>0</v>
      </c>
      <c r="CG74">
        <f>SUMIFS('REEDS summary'!$S:$S,'REEDS summary'!$A:$A,$A74,'REEDS summary'!$B:$B,CG$55)</f>
        <v>0</v>
      </c>
      <c r="CH74">
        <f>SUMIFS('REEDS summary'!$S:$S,'REEDS summary'!$A:$A,$A74,'REEDS summary'!$B:$B,CH$55)</f>
        <v>0.23100847149505893</v>
      </c>
      <c r="CJ74">
        <f>SUMIFS('REEDS summary'!$T:$T,'REEDS summary'!$A:$A,$A74,'REEDS summary'!$B:$B,CJ$55)</f>
        <v>0</v>
      </c>
      <c r="CK74">
        <f>SUMIFS('REEDS summary'!$T:$T,'REEDS summary'!$A:$A,$A74,'REEDS summary'!$B:$B,CK$55)</f>
        <v>3.9730173658207302E-2</v>
      </c>
      <c r="CL74">
        <f>SUMIFS('REEDS summary'!$T:$T,'REEDS summary'!$A:$A,$A74,'REEDS summary'!$B:$B,CL$55)</f>
        <v>0</v>
      </c>
      <c r="CM74">
        <f>SUMIFS('REEDS summary'!$T:$T,'REEDS summary'!$A:$A,$A74,'REEDS summary'!$B:$B,CM$55)</f>
        <v>1.3895187534561431E-2</v>
      </c>
      <c r="CN74">
        <f>SUMIFS('REEDS summary'!$T:$T,'REEDS summary'!$A:$A,$A74,'REEDS summary'!$B:$B,CN$55)</f>
        <v>0.45274398749569944</v>
      </c>
      <c r="CO74">
        <f>SUMIFS('REEDS summary'!$T:$T,'REEDS summary'!$A:$A,$A74,'REEDS summary'!$B:$B,CO$55)</f>
        <v>0.23070374492628629</v>
      </c>
      <c r="CP74">
        <f>SUMIFS('REEDS summary'!$T:$T,'REEDS summary'!$A:$A,$A74,'REEDS summary'!$B:$B,CP$55)</f>
        <v>0</v>
      </c>
      <c r="CQ74">
        <f>SUMIFS('REEDS summary'!$T:$T,'REEDS summary'!$A:$A,$A74,'REEDS summary'!$B:$B,CQ$55)</f>
        <v>1.3161793309700584E-2</v>
      </c>
      <c r="CR74">
        <f>SUMIFS('REEDS summary'!$T:$T,'REEDS summary'!$A:$A,$A74,'REEDS summary'!$B:$B,CR$55)</f>
        <v>0</v>
      </c>
      <c r="CS74">
        <f>SUMIFS('REEDS summary'!$T:$T,'REEDS summary'!$A:$A,$A74,'REEDS summary'!$B:$B,CS$55)</f>
        <v>0</v>
      </c>
      <c r="CT74">
        <f>SUMIFS('REEDS summary'!$T:$T,'REEDS summary'!$A:$A,$A74,'REEDS summary'!$B:$B,CT$55)</f>
        <v>0.24976511307554497</v>
      </c>
      <c r="CV74">
        <f>SUMIFS('REEDS summary'!$U:$U,'REEDS summary'!$A:$A,$A74,'REEDS summary'!$B:$B,CV$55)</f>
        <v>0</v>
      </c>
      <c r="CW74">
        <f>SUMIFS('REEDS summary'!$U:$U,'REEDS summary'!$A:$A,$A74,'REEDS summary'!$B:$B,CW$55)</f>
        <v>3.9207740522458658E-2</v>
      </c>
      <c r="CX74">
        <f>SUMIFS('REEDS summary'!$U:$U,'REEDS summary'!$A:$A,$A74,'REEDS summary'!$B:$B,CX$55)</f>
        <v>0</v>
      </c>
      <c r="CY74">
        <f>SUMIFS('REEDS summary'!$U:$U,'REEDS summary'!$A:$A,$A74,'REEDS summary'!$B:$B,CY$55)</f>
        <v>1.5564537561410102E-2</v>
      </c>
      <c r="CZ74">
        <f>SUMIFS('REEDS summary'!$U:$U,'REEDS summary'!$A:$A,$A74,'REEDS summary'!$B:$B,CZ$55)</f>
        <v>0.38380613077581494</v>
      </c>
      <c r="DA74">
        <f>SUMIFS('REEDS summary'!$U:$U,'REEDS summary'!$A:$A,$A74,'REEDS summary'!$B:$B,DA$55)</f>
        <v>0.25795861921337626</v>
      </c>
      <c r="DB74">
        <f>SUMIFS('REEDS summary'!$U:$U,'REEDS summary'!$A:$A,$A74,'REEDS summary'!$B:$B,DB$55)</f>
        <v>0</v>
      </c>
      <c r="DC74">
        <f>SUMIFS('REEDS summary'!$U:$U,'REEDS summary'!$A:$A,$A74,'REEDS summary'!$B:$B,DC$55)</f>
        <v>1.344145401464621E-2</v>
      </c>
      <c r="DD74">
        <f>SUMIFS('REEDS summary'!$U:$U,'REEDS summary'!$A:$A,$A74,'REEDS summary'!$B:$B,DD$55)</f>
        <v>0</v>
      </c>
      <c r="DE74">
        <f>SUMIFS('REEDS summary'!$U:$U,'REEDS summary'!$A:$A,$A74,'REEDS summary'!$B:$B,DE$55)</f>
        <v>0</v>
      </c>
      <c r="DF74">
        <f>SUMIFS('REEDS summary'!$U:$U,'REEDS summary'!$A:$A,$A74,'REEDS summary'!$B:$B,DF$55)</f>
        <v>0.29002151791229386</v>
      </c>
    </row>
    <row r="75" spans="1:110">
      <c r="A75" s="91" t="s">
        <v>553</v>
      </c>
      <c r="B75" s="91">
        <f>SUMIFS('Cross border connections'!$R$4:$R$54,'Cross border connections'!$P$4:$P$54,Imports_new!A75)</f>
        <v>0</v>
      </c>
      <c r="D75">
        <f>SUMIFS('REEDS summary'!$M:$M,'REEDS summary'!$A:$A,$A75,'REEDS summary'!$B:$B,D$55)</f>
        <v>2.5333581072988803E-2</v>
      </c>
      <c r="E75">
        <f>SUMIFS('REEDS summary'!$M:$M,'REEDS summary'!$A:$A,$A75,'REEDS summary'!$B:$B,E$55)</f>
        <v>0</v>
      </c>
      <c r="F75">
        <f>SUMIFS('REEDS summary'!$M:$M,'REEDS summary'!$A:$A,$A75,'REEDS summary'!$B:$B,F$55)</f>
        <v>0</v>
      </c>
      <c r="G75">
        <f>SUMIFS('REEDS summary'!$M:$M,'REEDS summary'!$A:$A,$A75,'REEDS summary'!$B:$B,G$55)</f>
        <v>0.3869475526941128</v>
      </c>
      <c r="H75">
        <f>SUMIFS('REEDS summary'!$M:$M,'REEDS summary'!$A:$A,$A75,'REEDS summary'!$B:$B,H$55)</f>
        <v>0.1533195807976396</v>
      </c>
      <c r="I75">
        <f>SUMIFS('REEDS summary'!$M:$M,'REEDS summary'!$A:$A,$A75,'REEDS summary'!$B:$B,I$55)</f>
        <v>0</v>
      </c>
      <c r="J75">
        <f>SUMIFS('REEDS summary'!$M:$M,'REEDS summary'!$A:$A,$A75,'REEDS summary'!$B:$B,J$55)</f>
        <v>0</v>
      </c>
      <c r="K75">
        <f>SUMIFS('REEDS summary'!$M:$M,'REEDS summary'!$A:$A,$A75,'REEDS summary'!$B:$B,K$55)</f>
        <v>3.878271030914103E-2</v>
      </c>
      <c r="L75">
        <f>SUMIFS('REEDS summary'!$M:$M,'REEDS summary'!$A:$A,$A75,'REEDS summary'!$B:$B,L$55)</f>
        <v>0.35001874837001112</v>
      </c>
      <c r="M75">
        <f>SUMIFS('REEDS summary'!$M:$M,'REEDS summary'!$A:$A,$A75,'REEDS summary'!$B:$B,M$55)</f>
        <v>0</v>
      </c>
      <c r="N75">
        <f>SUMIFS('REEDS summary'!$M:$M,'REEDS summary'!$A:$A,$A75,'REEDS summary'!$B:$B,N$55)</f>
        <v>4.5597826756106651E-2</v>
      </c>
      <c r="P75">
        <f>SUMIFS('REEDS summary'!$N:$N,'REEDS summary'!$A:$A,$A75,'REEDS summary'!$B:$B,P$55)</f>
        <v>8.4377885854959381E-3</v>
      </c>
      <c r="Q75">
        <f>SUMIFS('REEDS summary'!$N:$N,'REEDS summary'!$A:$A,$A75,'REEDS summary'!$B:$B,Q$55)</f>
        <v>0</v>
      </c>
      <c r="R75">
        <f>SUMIFS('REEDS summary'!$N:$N,'REEDS summary'!$A:$A,$A75,'REEDS summary'!$B:$B,R$55)</f>
        <v>0</v>
      </c>
      <c r="S75">
        <f>SUMIFS('REEDS summary'!$N:$N,'REEDS summary'!$A:$A,$A75,'REEDS summary'!$B:$B,S$55)</f>
        <v>0.36389806695809823</v>
      </c>
      <c r="T75">
        <f>SUMIFS('REEDS summary'!$N:$N,'REEDS summary'!$A:$A,$A75,'REEDS summary'!$B:$B,T$55)</f>
        <v>0.14418672166455562</v>
      </c>
      <c r="U75">
        <f>SUMIFS('REEDS summary'!$N:$N,'REEDS summary'!$A:$A,$A75,'REEDS summary'!$B:$B,U$55)</f>
        <v>0</v>
      </c>
      <c r="V75">
        <f>SUMIFS('REEDS summary'!$N:$N,'REEDS summary'!$A:$A,$A75,'REEDS summary'!$B:$B,V$55)</f>
        <v>0</v>
      </c>
      <c r="W75">
        <f>SUMIFS('REEDS summary'!$N:$N,'REEDS summary'!$A:$A,$A75,'REEDS summary'!$B:$B,W$55)</f>
        <v>2.3536418575113835E-2</v>
      </c>
      <c r="X75">
        <f>SUMIFS('REEDS summary'!$N:$N,'REEDS summary'!$A:$A,$A75,'REEDS summary'!$B:$B,X$55)</f>
        <v>0.38451059110414831</v>
      </c>
      <c r="Y75">
        <f>SUMIFS('REEDS summary'!$N:$N,'REEDS summary'!$A:$A,$A75,'REEDS summary'!$B:$B,Y$55)</f>
        <v>0</v>
      </c>
      <c r="Z75">
        <f>SUMIFS('REEDS summary'!$N:$N,'REEDS summary'!$A:$A,$A75,'REEDS summary'!$B:$B,Z$55)</f>
        <v>7.5430413112588093E-2</v>
      </c>
      <c r="AB75">
        <f>SUMIFS('REEDS summary'!$O:$O,'REEDS summary'!$A:$A,$A75,'REEDS summary'!$B:$B,AB$55)</f>
        <v>7.4070863342752345E-3</v>
      </c>
      <c r="AC75">
        <f>SUMIFS('REEDS summary'!$O:$O,'REEDS summary'!$A:$A,$A75,'REEDS summary'!$B:$B,AC$55)</f>
        <v>0</v>
      </c>
      <c r="AD75">
        <f>SUMIFS('REEDS summary'!$O:$O,'REEDS summary'!$A:$A,$A75,'REEDS summary'!$B:$B,AD$55)</f>
        <v>0</v>
      </c>
      <c r="AE75">
        <f>SUMIFS('REEDS summary'!$O:$O,'REEDS summary'!$A:$A,$A75,'REEDS summary'!$B:$B,AE$55)</f>
        <v>0.36766470361137155</v>
      </c>
      <c r="AF75">
        <f>SUMIFS('REEDS summary'!$O:$O,'REEDS summary'!$A:$A,$A75,'REEDS summary'!$B:$B,AF$55)</f>
        <v>0.14484995981037893</v>
      </c>
      <c r="AG75">
        <f>SUMIFS('REEDS summary'!$O:$O,'REEDS summary'!$A:$A,$A75,'REEDS summary'!$B:$B,AG$55)</f>
        <v>0</v>
      </c>
      <c r="AH75">
        <f>SUMIFS('REEDS summary'!$O:$O,'REEDS summary'!$A:$A,$A75,'REEDS summary'!$B:$B,AH$55)</f>
        <v>4.5248647650591028E-3</v>
      </c>
      <c r="AI75">
        <f>SUMIFS('REEDS summary'!$O:$O,'REEDS summary'!$A:$A,$A75,'REEDS summary'!$B:$B,AI$55)</f>
        <v>7.778704876446927E-4</v>
      </c>
      <c r="AJ75">
        <f>SUMIFS('REEDS summary'!$O:$O,'REEDS summary'!$A:$A,$A75,'REEDS summary'!$B:$B,AJ$55)</f>
        <v>0.39899667243110981</v>
      </c>
      <c r="AK75">
        <f>SUMIFS('REEDS summary'!$O:$O,'REEDS summary'!$A:$A,$A75,'REEDS summary'!$B:$B,AK$55)</f>
        <v>0</v>
      </c>
      <c r="AL75">
        <f>SUMIFS('REEDS summary'!$O:$O,'REEDS summary'!$A:$A,$A75,'REEDS summary'!$B:$B,AL$55)</f>
        <v>7.5778842560160667E-2</v>
      </c>
      <c r="AN75">
        <f>SUMIFS('REEDS summary'!$P:$P,'REEDS summary'!$A:$A,$A75,'REEDS summary'!$B:$B,AN$55)</f>
        <v>1.0524010118069516E-2</v>
      </c>
      <c r="AO75">
        <f>SUMIFS('REEDS summary'!$P:$P,'REEDS summary'!$A:$A,$A75,'REEDS summary'!$B:$B,AO$55)</f>
        <v>1.083776837536651E-3</v>
      </c>
      <c r="AP75">
        <f>SUMIFS('REEDS summary'!$P:$P,'REEDS summary'!$A:$A,$A75,'REEDS summary'!$B:$B,AP$55)</f>
        <v>0</v>
      </c>
      <c r="AQ75">
        <f>SUMIFS('REEDS summary'!$P:$P,'REEDS summary'!$A:$A,$A75,'REEDS summary'!$B:$B,AQ$55)</f>
        <v>0.36624870289291878</v>
      </c>
      <c r="AR75">
        <f>SUMIFS('REEDS summary'!$P:$P,'REEDS summary'!$A:$A,$A75,'REEDS summary'!$B:$B,AR$55)</f>
        <v>0.14487449246853326</v>
      </c>
      <c r="AS75">
        <f>SUMIFS('REEDS summary'!$P:$P,'REEDS summary'!$A:$A,$A75,'REEDS summary'!$B:$B,AS$55)</f>
        <v>0</v>
      </c>
      <c r="AT75">
        <f>SUMIFS('REEDS summary'!$P:$P,'REEDS summary'!$A:$A,$A75,'REEDS summary'!$B:$B,AT$55)</f>
        <v>4.890949977123556E-3</v>
      </c>
      <c r="AU75">
        <f>SUMIFS('REEDS summary'!$P:$P,'REEDS summary'!$A:$A,$A75,'REEDS summary'!$B:$B,AU$55)</f>
        <v>7.7403570078456478E-4</v>
      </c>
      <c r="AV75">
        <f>SUMIFS('REEDS summary'!$P:$P,'REEDS summary'!$A:$A,$A75,'REEDS summary'!$B:$B,AV$55)</f>
        <v>0.39672596218494144</v>
      </c>
      <c r="AW75">
        <f>SUMIFS('REEDS summary'!$P:$P,'REEDS summary'!$A:$A,$A75,'REEDS summary'!$B:$B,AW$55)</f>
        <v>0</v>
      </c>
      <c r="AX75">
        <f>SUMIFS('REEDS summary'!$P:$P,'REEDS summary'!$A:$A,$A75,'REEDS summary'!$B:$B,AX$55)</f>
        <v>7.4878069820092194E-2</v>
      </c>
      <c r="AZ75">
        <f>SUMIFS('REEDS summary'!$Q:$Q,'REEDS summary'!$A:$A,$A75,'REEDS summary'!$B:$B,AZ$55)</f>
        <v>1.0506254076962068E-2</v>
      </c>
      <c r="BA75">
        <f>SUMIFS('REEDS summary'!$Q:$Q,'REEDS summary'!$A:$A,$A75,'REEDS summary'!$B:$B,BA$55)</f>
        <v>2.1638965926754888E-3</v>
      </c>
      <c r="BB75">
        <f>SUMIFS('REEDS summary'!$Q:$Q,'REEDS summary'!$A:$A,$A75,'REEDS summary'!$B:$B,BB$55)</f>
        <v>0</v>
      </c>
      <c r="BC75">
        <f>SUMIFS('REEDS summary'!$Q:$Q,'REEDS summary'!$A:$A,$A75,'REEDS summary'!$B:$B,BC$55)</f>
        <v>0.36602673906672356</v>
      </c>
      <c r="BD75">
        <f>SUMIFS('REEDS summary'!$Q:$Q,'REEDS summary'!$A:$A,$A75,'REEDS summary'!$B:$B,BD$55)</f>
        <v>0.14529060685880502</v>
      </c>
      <c r="BE75">
        <f>SUMIFS('REEDS summary'!$Q:$Q,'REEDS summary'!$A:$A,$A75,'REEDS summary'!$B:$B,BE$55)</f>
        <v>0</v>
      </c>
      <c r="BF75">
        <f>SUMIFS('REEDS summary'!$Q:$Q,'REEDS summary'!$A:$A,$A75,'REEDS summary'!$B:$B,BF$55)</f>
        <v>4.8695060808934707E-3</v>
      </c>
      <c r="BG75">
        <f>SUMIFS('REEDS summary'!$Q:$Q,'REEDS summary'!$A:$A,$A75,'REEDS summary'!$B:$B,BG$55)</f>
        <v>7.7272975280774127E-4</v>
      </c>
      <c r="BH75">
        <f>SUMIFS('REEDS summary'!$Q:$Q,'REEDS summary'!$A:$A,$A75,'REEDS summary'!$B:$B,BH$55)</f>
        <v>0.39614219789374683</v>
      </c>
      <c r="BI75">
        <f>SUMIFS('REEDS summary'!$Q:$Q,'REEDS summary'!$A:$A,$A75,'REEDS summary'!$B:$B,BI$55)</f>
        <v>0</v>
      </c>
      <c r="BJ75">
        <f>SUMIFS('REEDS summary'!$Q:$Q,'REEDS summary'!$A:$A,$A75,'REEDS summary'!$B:$B,BJ$55)</f>
        <v>7.4228069677385849E-2</v>
      </c>
      <c r="BL75">
        <f>SUMIFS('REEDS summary'!$R:$R,'REEDS summary'!$A:$A,$A75,'REEDS summary'!$B:$B,BL$55)</f>
        <v>1.2820014890851382E-2</v>
      </c>
      <c r="BM75">
        <f>SUMIFS('REEDS summary'!$R:$R,'REEDS summary'!$A:$A,$A75,'REEDS summary'!$B:$B,BM$55)</f>
        <v>3.17680448279082E-3</v>
      </c>
      <c r="BN75">
        <f>SUMIFS('REEDS summary'!$R:$R,'REEDS summary'!$A:$A,$A75,'REEDS summary'!$B:$B,BN$55)</f>
        <v>0</v>
      </c>
      <c r="BO75">
        <f>SUMIFS('REEDS summary'!$R:$R,'REEDS summary'!$A:$A,$A75,'REEDS summary'!$B:$B,BO$55)</f>
        <v>0.35864030908846006</v>
      </c>
      <c r="BP75">
        <f>SUMIFS('REEDS summary'!$R:$R,'REEDS summary'!$A:$A,$A75,'REEDS summary'!$B:$B,BP$55)</f>
        <v>0.14262669412356763</v>
      </c>
      <c r="BQ75">
        <f>SUMIFS('REEDS summary'!$R:$R,'REEDS summary'!$A:$A,$A75,'REEDS summary'!$B:$B,BQ$55)</f>
        <v>0</v>
      </c>
      <c r="BR75">
        <f>SUMIFS('REEDS summary'!$R:$R,'REEDS summary'!$A:$A,$A75,'REEDS summary'!$B:$B,BR$55)</f>
        <v>4.7530696886886551E-3</v>
      </c>
      <c r="BS75">
        <f>SUMIFS('REEDS summary'!$R:$R,'REEDS summary'!$A:$A,$A75,'REEDS summary'!$B:$B,BS$55)</f>
        <v>7.5631807585740149E-4</v>
      </c>
      <c r="BT75">
        <f>SUMIFS('REEDS summary'!$R:$R,'REEDS summary'!$A:$A,$A75,'REEDS summary'!$B:$B,BT$55)</f>
        <v>0.40508321771300654</v>
      </c>
      <c r="BU75">
        <f>SUMIFS('REEDS summary'!$R:$R,'REEDS summary'!$A:$A,$A75,'REEDS summary'!$B:$B,BU$55)</f>
        <v>0</v>
      </c>
      <c r="BV75">
        <f>SUMIFS('REEDS summary'!$R:$R,'REEDS summary'!$A:$A,$A75,'REEDS summary'!$B:$B,BV$55)</f>
        <v>7.2143571936777506E-2</v>
      </c>
      <c r="BX75">
        <f>SUMIFS('REEDS summary'!$S:$S,'REEDS summary'!$A:$A,$A75,'REEDS summary'!$B:$B,BX$55)</f>
        <v>1.4712832857545455E-2</v>
      </c>
      <c r="BY75">
        <f>SUMIFS('REEDS summary'!$S:$S,'REEDS summary'!$A:$A,$A75,'REEDS summary'!$B:$B,BY$55)</f>
        <v>0</v>
      </c>
      <c r="BZ75">
        <f>SUMIFS('REEDS summary'!$S:$S,'REEDS summary'!$A:$A,$A75,'REEDS summary'!$B:$B,BZ$55)</f>
        <v>0</v>
      </c>
      <c r="CA75">
        <f>SUMIFS('REEDS summary'!$S:$S,'REEDS summary'!$A:$A,$A75,'REEDS summary'!$B:$B,CA$55)</f>
        <v>0.34797218255237544</v>
      </c>
      <c r="CB75">
        <f>SUMIFS('REEDS summary'!$S:$S,'REEDS summary'!$A:$A,$A75,'REEDS summary'!$B:$B,CB$55)</f>
        <v>5.6898824120668413E-2</v>
      </c>
      <c r="CC75">
        <f>SUMIFS('REEDS summary'!$S:$S,'REEDS summary'!$A:$A,$A75,'REEDS summary'!$B:$B,CC$55)</f>
        <v>0</v>
      </c>
      <c r="CD75">
        <f>SUMIFS('REEDS summary'!$S:$S,'REEDS summary'!$A:$A,$A75,'REEDS summary'!$B:$B,CD$55)</f>
        <v>4.5941937360185689E-3</v>
      </c>
      <c r="CE75">
        <f>SUMIFS('REEDS summary'!$S:$S,'REEDS summary'!$A:$A,$A75,'REEDS summary'!$B:$B,CE$55)</f>
        <v>0</v>
      </c>
      <c r="CF75">
        <f>SUMIFS('REEDS summary'!$S:$S,'REEDS summary'!$A:$A,$A75,'REEDS summary'!$B:$B,CF$55)</f>
        <v>0.50638847216778571</v>
      </c>
      <c r="CG75">
        <f>SUMIFS('REEDS summary'!$S:$S,'REEDS summary'!$A:$A,$A75,'REEDS summary'!$B:$B,CG$55)</f>
        <v>0</v>
      </c>
      <c r="CH75">
        <f>SUMIFS('REEDS summary'!$S:$S,'REEDS summary'!$A:$A,$A75,'REEDS summary'!$B:$B,CH$55)</f>
        <v>6.9433494565606421E-2</v>
      </c>
      <c r="CJ75">
        <f>SUMIFS('REEDS summary'!$T:$T,'REEDS summary'!$A:$A,$A75,'REEDS summary'!$B:$B,CJ$55)</f>
        <v>1.3079168360795106E-2</v>
      </c>
      <c r="CK75">
        <f>SUMIFS('REEDS summary'!$T:$T,'REEDS summary'!$A:$A,$A75,'REEDS summary'!$B:$B,CK$55)</f>
        <v>0</v>
      </c>
      <c r="CL75">
        <f>SUMIFS('REEDS summary'!$T:$T,'REEDS summary'!$A:$A,$A75,'REEDS summary'!$B:$B,CL$55)</f>
        <v>0</v>
      </c>
      <c r="CM75">
        <f>SUMIFS('REEDS summary'!$T:$T,'REEDS summary'!$A:$A,$A75,'REEDS summary'!$B:$B,CM$55)</f>
        <v>0.34573534713039483</v>
      </c>
      <c r="CN75">
        <f>SUMIFS('REEDS summary'!$T:$T,'REEDS summary'!$A:$A,$A75,'REEDS summary'!$B:$B,CN$55)</f>
        <v>3.3703716510409404E-2</v>
      </c>
      <c r="CO75">
        <f>SUMIFS('REEDS summary'!$T:$T,'REEDS summary'!$A:$A,$A75,'REEDS summary'!$B:$B,CO$55)</f>
        <v>0</v>
      </c>
      <c r="CP75">
        <f>SUMIFS('REEDS summary'!$T:$T,'REEDS summary'!$A:$A,$A75,'REEDS summary'!$B:$B,CP$55)</f>
        <v>4.3627036580853344E-3</v>
      </c>
      <c r="CQ75">
        <f>SUMIFS('REEDS summary'!$T:$T,'REEDS summary'!$A:$A,$A75,'REEDS summary'!$B:$B,CQ$55)</f>
        <v>0</v>
      </c>
      <c r="CR75">
        <f>SUMIFS('REEDS summary'!$T:$T,'REEDS summary'!$A:$A,$A75,'REEDS summary'!$B:$B,CR$55)</f>
        <v>0.53468839761482612</v>
      </c>
      <c r="CS75">
        <f>SUMIFS('REEDS summary'!$T:$T,'REEDS summary'!$A:$A,$A75,'REEDS summary'!$B:$B,CS$55)</f>
        <v>0</v>
      </c>
      <c r="CT75">
        <f>SUMIFS('REEDS summary'!$T:$T,'REEDS summary'!$A:$A,$A75,'REEDS summary'!$B:$B,CT$55)</f>
        <v>6.8430666725489198E-2</v>
      </c>
      <c r="CV75">
        <f>SUMIFS('REEDS summary'!$U:$U,'REEDS summary'!$A:$A,$A75,'REEDS summary'!$B:$B,CV$55)</f>
        <v>1.1160080850385232E-2</v>
      </c>
      <c r="CW75">
        <f>SUMIFS('REEDS summary'!$U:$U,'REEDS summary'!$A:$A,$A75,'REEDS summary'!$B:$B,CW$55)</f>
        <v>0</v>
      </c>
      <c r="CX75">
        <f>SUMIFS('REEDS summary'!$U:$U,'REEDS summary'!$A:$A,$A75,'REEDS summary'!$B:$B,CX$55)</f>
        <v>0</v>
      </c>
      <c r="CY75">
        <f>SUMIFS('REEDS summary'!$U:$U,'REEDS summary'!$A:$A,$A75,'REEDS summary'!$B:$B,CY$55)</f>
        <v>0.31461140564382856</v>
      </c>
      <c r="CZ75">
        <f>SUMIFS('REEDS summary'!$U:$U,'REEDS summary'!$A:$A,$A75,'REEDS summary'!$B:$B,CZ$55)</f>
        <v>5.3479383045215339E-3</v>
      </c>
      <c r="DA75">
        <f>SUMIFS('REEDS summary'!$U:$U,'REEDS summary'!$A:$A,$A75,'REEDS summary'!$B:$B,DA$55)</f>
        <v>0</v>
      </c>
      <c r="DB75">
        <f>SUMIFS('REEDS summary'!$U:$U,'REEDS summary'!$A:$A,$A75,'REEDS summary'!$B:$B,DB$55)</f>
        <v>4.451033200725537E-2</v>
      </c>
      <c r="DC75">
        <f>SUMIFS('REEDS summary'!$U:$U,'REEDS summary'!$A:$A,$A75,'REEDS summary'!$B:$B,DC$55)</f>
        <v>0</v>
      </c>
      <c r="DD75">
        <f>SUMIFS('REEDS summary'!$U:$U,'REEDS summary'!$A:$A,$A75,'REEDS summary'!$B:$B,DD$55)</f>
        <v>0.56364907864159708</v>
      </c>
      <c r="DE75">
        <f>SUMIFS('REEDS summary'!$U:$U,'REEDS summary'!$A:$A,$A75,'REEDS summary'!$B:$B,DE$55)</f>
        <v>0</v>
      </c>
      <c r="DF75">
        <f>SUMIFS('REEDS summary'!$U:$U,'REEDS summary'!$A:$A,$A75,'REEDS summary'!$B:$B,DF$55)</f>
        <v>6.0721164552412284E-2</v>
      </c>
    </row>
    <row r="76" spans="1:110">
      <c r="A76" s="91" t="s">
        <v>554</v>
      </c>
      <c r="B76" s="91">
        <f>SUMIFS('Cross border connections'!$R$4:$R$54,'Cross border connections'!$P$4:$P$54,Imports_new!A76)</f>
        <v>0</v>
      </c>
      <c r="D76">
        <f>SUMIFS('REEDS summary'!$M:$M,'REEDS summary'!$A:$A,$A76,'REEDS summary'!$B:$B,D$55)</f>
        <v>1.3609113767674947E-2</v>
      </c>
      <c r="E76">
        <f>SUMIFS('REEDS summary'!$M:$M,'REEDS summary'!$A:$A,$A76,'REEDS summary'!$B:$B,E$55)</f>
        <v>2.2406704754102162E-2</v>
      </c>
      <c r="F76">
        <f>SUMIFS('REEDS summary'!$M:$M,'REEDS summary'!$A:$A,$A76,'REEDS summary'!$B:$B,F$55)</f>
        <v>0</v>
      </c>
      <c r="G76">
        <f>SUMIFS('REEDS summary'!$M:$M,'REEDS summary'!$A:$A,$A76,'REEDS summary'!$B:$B,G$55)</f>
        <v>4.7832726201666891E-2</v>
      </c>
      <c r="H76">
        <f>SUMIFS('REEDS summary'!$M:$M,'REEDS summary'!$A:$A,$A76,'REEDS summary'!$B:$B,H$55)</f>
        <v>0.40048406770951001</v>
      </c>
      <c r="I76">
        <f>SUMIFS('REEDS summary'!$M:$M,'REEDS summary'!$A:$A,$A76,'REEDS summary'!$B:$B,I$55)</f>
        <v>0.32040168832077959</v>
      </c>
      <c r="J76">
        <f>SUMIFS('REEDS summary'!$M:$M,'REEDS summary'!$A:$A,$A76,'REEDS summary'!$B:$B,J$55)</f>
        <v>0</v>
      </c>
      <c r="K76">
        <f>SUMIFS('REEDS summary'!$M:$M,'REEDS summary'!$A:$A,$A76,'REEDS summary'!$B:$B,K$55)</f>
        <v>2.2511558797435297E-5</v>
      </c>
      <c r="L76">
        <f>SUMIFS('REEDS summary'!$M:$M,'REEDS summary'!$A:$A,$A76,'REEDS summary'!$B:$B,L$55)</f>
        <v>1.5190343187099309E-2</v>
      </c>
      <c r="M76">
        <f>SUMIFS('REEDS summary'!$M:$M,'REEDS summary'!$A:$A,$A76,'REEDS summary'!$B:$B,M$55)</f>
        <v>0</v>
      </c>
      <c r="N76">
        <f>SUMIFS('REEDS summary'!$M:$M,'REEDS summary'!$A:$A,$A76,'REEDS summary'!$B:$B,N$55)</f>
        <v>0.18005284450036968</v>
      </c>
      <c r="P76">
        <f>SUMIFS('REEDS summary'!$N:$N,'REEDS summary'!$A:$A,$A76,'REEDS summary'!$B:$B,P$55)</f>
        <v>1.0929093790588621E-2</v>
      </c>
      <c r="Q76">
        <f>SUMIFS('REEDS summary'!$N:$N,'REEDS summary'!$A:$A,$A76,'REEDS summary'!$B:$B,Q$55)</f>
        <v>1.7729295618471433E-2</v>
      </c>
      <c r="R76">
        <f>SUMIFS('REEDS summary'!$N:$N,'REEDS summary'!$A:$A,$A76,'REEDS summary'!$B:$B,R$55)</f>
        <v>0</v>
      </c>
      <c r="S76">
        <f>SUMIFS('REEDS summary'!$N:$N,'REEDS summary'!$A:$A,$A76,'REEDS summary'!$B:$B,S$55)</f>
        <v>3.9644718999559507E-2</v>
      </c>
      <c r="T76">
        <f>SUMIFS('REEDS summary'!$N:$N,'REEDS summary'!$A:$A,$A76,'REEDS summary'!$B:$B,T$55)</f>
        <v>0.34917445292114585</v>
      </c>
      <c r="U76">
        <f>SUMIFS('REEDS summary'!$N:$N,'REEDS summary'!$A:$A,$A76,'REEDS summary'!$B:$B,U$55)</f>
        <v>0.26555531973879215</v>
      </c>
      <c r="V76">
        <f>SUMIFS('REEDS summary'!$N:$N,'REEDS summary'!$A:$A,$A76,'REEDS summary'!$B:$B,V$55)</f>
        <v>0</v>
      </c>
      <c r="W76">
        <f>SUMIFS('REEDS summary'!$N:$N,'REEDS summary'!$A:$A,$A76,'REEDS summary'!$B:$B,W$55)</f>
        <v>1.8658029630250998E-5</v>
      </c>
      <c r="X76">
        <f>SUMIFS('REEDS summary'!$N:$N,'REEDS summary'!$A:$A,$A76,'REEDS summary'!$B:$B,X$55)</f>
        <v>1.3476660391629747E-2</v>
      </c>
      <c r="Y76">
        <f>SUMIFS('REEDS summary'!$N:$N,'REEDS summary'!$A:$A,$A76,'REEDS summary'!$B:$B,Y$55)</f>
        <v>0</v>
      </c>
      <c r="Z76">
        <f>SUMIFS('REEDS summary'!$N:$N,'REEDS summary'!$A:$A,$A76,'REEDS summary'!$B:$B,Z$55)</f>
        <v>0.30347180051018241</v>
      </c>
      <c r="AB76">
        <f>SUMIFS('REEDS summary'!$O:$O,'REEDS summary'!$A:$A,$A76,'REEDS summary'!$B:$B,AB$55)</f>
        <v>1.084348695449011E-2</v>
      </c>
      <c r="AC76">
        <f>SUMIFS('REEDS summary'!$O:$O,'REEDS summary'!$A:$A,$A76,'REEDS summary'!$B:$B,AC$55)</f>
        <v>1.8870023219345597E-2</v>
      </c>
      <c r="AD76">
        <f>SUMIFS('REEDS summary'!$O:$O,'REEDS summary'!$A:$A,$A76,'REEDS summary'!$B:$B,AD$55)</f>
        <v>0</v>
      </c>
      <c r="AE76">
        <f>SUMIFS('REEDS summary'!$O:$O,'REEDS summary'!$A:$A,$A76,'REEDS summary'!$B:$B,AE$55)</f>
        <v>3.9421446672495614E-2</v>
      </c>
      <c r="AF76">
        <f>SUMIFS('REEDS summary'!$O:$O,'REEDS summary'!$A:$A,$A76,'REEDS summary'!$B:$B,AF$55)</f>
        <v>0.34500502862234189</v>
      </c>
      <c r="AG76">
        <f>SUMIFS('REEDS summary'!$O:$O,'REEDS summary'!$A:$A,$A76,'REEDS summary'!$B:$B,AG$55)</f>
        <v>0.26358312932355216</v>
      </c>
      <c r="AH76">
        <f>SUMIFS('REEDS summary'!$O:$O,'REEDS summary'!$A:$A,$A76,'REEDS summary'!$B:$B,AH$55)</f>
        <v>1.1240346137106678E-2</v>
      </c>
      <c r="AI76">
        <f>SUMIFS('REEDS summary'!$O:$O,'REEDS summary'!$A:$A,$A76,'REEDS summary'!$B:$B,AI$55)</f>
        <v>3.3631040653579161E-4</v>
      </c>
      <c r="AJ76">
        <f>SUMIFS('REEDS summary'!$O:$O,'REEDS summary'!$A:$A,$A76,'REEDS summary'!$B:$B,AJ$55)</f>
        <v>1.3340559465757523E-2</v>
      </c>
      <c r="AK76">
        <f>SUMIFS('REEDS summary'!$O:$O,'REEDS summary'!$A:$A,$A76,'REEDS summary'!$B:$B,AK$55)</f>
        <v>0</v>
      </c>
      <c r="AL76">
        <f>SUMIFS('REEDS summary'!$O:$O,'REEDS summary'!$A:$A,$A76,'REEDS summary'!$B:$B,AL$55)</f>
        <v>0.29735966919837464</v>
      </c>
      <c r="AN76">
        <f>SUMIFS('REEDS summary'!$P:$P,'REEDS summary'!$A:$A,$A76,'REEDS summary'!$B:$B,AN$55)</f>
        <v>1.0639297123218155E-2</v>
      </c>
      <c r="AO76">
        <f>SUMIFS('REEDS summary'!$P:$P,'REEDS summary'!$A:$A,$A76,'REEDS summary'!$B:$B,AO$55)</f>
        <v>1.8377595131120177E-2</v>
      </c>
      <c r="AP76">
        <f>SUMIFS('REEDS summary'!$P:$P,'REEDS summary'!$A:$A,$A76,'REEDS summary'!$B:$B,AP$55)</f>
        <v>0</v>
      </c>
      <c r="AQ76">
        <f>SUMIFS('REEDS summary'!$P:$P,'REEDS summary'!$A:$A,$A76,'REEDS summary'!$B:$B,AQ$55)</f>
        <v>4.2362726652679442E-2</v>
      </c>
      <c r="AR76">
        <f>SUMIFS('REEDS summary'!$P:$P,'REEDS summary'!$A:$A,$A76,'REEDS summary'!$B:$B,AR$55)</f>
        <v>0.33237967575717015</v>
      </c>
      <c r="AS76">
        <f>SUMIFS('REEDS summary'!$P:$P,'REEDS summary'!$A:$A,$A76,'REEDS summary'!$B:$B,AS$55)</f>
        <v>0.25909302147219809</v>
      </c>
      <c r="AT76">
        <f>SUMIFS('REEDS summary'!$P:$P,'REEDS summary'!$A:$A,$A76,'REEDS summary'!$B:$B,AT$55)</f>
        <v>3.4264881273455353E-2</v>
      </c>
      <c r="AU76">
        <f>SUMIFS('REEDS summary'!$P:$P,'REEDS summary'!$A:$A,$A76,'REEDS summary'!$B:$B,AU$55)</f>
        <v>3.1185516670150789E-5</v>
      </c>
      <c r="AV76">
        <f>SUMIFS('REEDS summary'!$P:$P,'REEDS summary'!$A:$A,$A76,'REEDS summary'!$B:$B,AV$55)</f>
        <v>1.3077866504800407E-2</v>
      </c>
      <c r="AW76">
        <f>SUMIFS('REEDS summary'!$P:$P,'REEDS summary'!$A:$A,$A76,'REEDS summary'!$B:$B,AW$55)</f>
        <v>0</v>
      </c>
      <c r="AX76">
        <f>SUMIFS('REEDS summary'!$P:$P,'REEDS summary'!$A:$A,$A76,'REEDS summary'!$B:$B,AX$55)</f>
        <v>0.28977375056868804</v>
      </c>
      <c r="AZ76">
        <f>SUMIFS('REEDS summary'!$Q:$Q,'REEDS summary'!$A:$A,$A76,'REEDS summary'!$B:$B,AZ$55)</f>
        <v>1.0097083322860197E-2</v>
      </c>
      <c r="BA76">
        <f>SUMIFS('REEDS summary'!$Q:$Q,'REEDS summary'!$A:$A,$A76,'REEDS summary'!$B:$B,BA$55)</f>
        <v>1.6642852818737085E-2</v>
      </c>
      <c r="BB76">
        <f>SUMIFS('REEDS summary'!$Q:$Q,'REEDS summary'!$A:$A,$A76,'REEDS summary'!$B:$B,BB$55)</f>
        <v>0</v>
      </c>
      <c r="BC76">
        <f>SUMIFS('REEDS summary'!$Q:$Q,'REEDS summary'!$A:$A,$A76,'REEDS summary'!$B:$B,BC$55)</f>
        <v>4.0270160906323425E-2</v>
      </c>
      <c r="BD76">
        <f>SUMIFS('REEDS summary'!$Q:$Q,'REEDS summary'!$A:$A,$A76,'REEDS summary'!$B:$B,BD$55)</f>
        <v>0.30009985177118736</v>
      </c>
      <c r="BE76">
        <f>SUMIFS('REEDS summary'!$Q:$Q,'REEDS summary'!$A:$A,$A76,'REEDS summary'!$B:$B,BE$55)</f>
        <v>0.2458887834298101</v>
      </c>
      <c r="BF76">
        <f>SUMIFS('REEDS summary'!$Q:$Q,'REEDS summary'!$A:$A,$A76,'REEDS summary'!$B:$B,BF$55)</f>
        <v>0.1013772145373983</v>
      </c>
      <c r="BG76">
        <f>SUMIFS('REEDS summary'!$Q:$Q,'REEDS summary'!$A:$A,$A76,'REEDS summary'!$B:$B,BG$55)</f>
        <v>0</v>
      </c>
      <c r="BH76">
        <f>SUMIFS('REEDS summary'!$Q:$Q,'REEDS summary'!$A:$A,$A76,'REEDS summary'!$B:$B,BH$55)</f>
        <v>1.237792010229806E-2</v>
      </c>
      <c r="BI76">
        <f>SUMIFS('REEDS summary'!$Q:$Q,'REEDS summary'!$A:$A,$A76,'REEDS summary'!$B:$B,BI$55)</f>
        <v>0</v>
      </c>
      <c r="BJ76">
        <f>SUMIFS('REEDS summary'!$Q:$Q,'REEDS summary'!$A:$A,$A76,'REEDS summary'!$B:$B,BJ$55)</f>
        <v>0.27324613311138546</v>
      </c>
      <c r="BL76">
        <f>SUMIFS('REEDS summary'!$R:$R,'REEDS summary'!$A:$A,$A76,'REEDS summary'!$B:$B,BL$55)</f>
        <v>1.017861364945276E-2</v>
      </c>
      <c r="BM76">
        <f>SUMIFS('REEDS summary'!$R:$R,'REEDS summary'!$A:$A,$A76,'REEDS summary'!$B:$B,BM$55)</f>
        <v>7.649976442179433E-3</v>
      </c>
      <c r="BN76">
        <f>SUMIFS('REEDS summary'!$R:$R,'REEDS summary'!$A:$A,$A76,'REEDS summary'!$B:$B,BN$55)</f>
        <v>0</v>
      </c>
      <c r="BO76">
        <f>SUMIFS('REEDS summary'!$R:$R,'REEDS summary'!$A:$A,$A76,'REEDS summary'!$B:$B,BO$55)</f>
        <v>4.0767499052534802E-2</v>
      </c>
      <c r="BP76">
        <f>SUMIFS('REEDS summary'!$R:$R,'REEDS summary'!$A:$A,$A76,'REEDS summary'!$B:$B,BP$55)</f>
        <v>0.27456951160029447</v>
      </c>
      <c r="BQ76">
        <f>SUMIFS('REEDS summary'!$R:$R,'REEDS summary'!$A:$A,$A76,'REEDS summary'!$B:$B,BQ$55)</f>
        <v>0.2485159896918076</v>
      </c>
      <c r="BR76">
        <f>SUMIFS('REEDS summary'!$R:$R,'REEDS summary'!$A:$A,$A76,'REEDS summary'!$B:$B,BR$55)</f>
        <v>0.12948348190312842</v>
      </c>
      <c r="BS76">
        <f>SUMIFS('REEDS summary'!$R:$R,'REEDS summary'!$A:$A,$A76,'REEDS summary'!$B:$B,BS$55)</f>
        <v>0</v>
      </c>
      <c r="BT76">
        <f>SUMIFS('REEDS summary'!$R:$R,'REEDS summary'!$A:$A,$A76,'REEDS summary'!$B:$B,BT$55)</f>
        <v>1.2476359884495119E-2</v>
      </c>
      <c r="BU76">
        <f>SUMIFS('REEDS summary'!$R:$R,'REEDS summary'!$A:$A,$A76,'REEDS summary'!$B:$B,BU$55)</f>
        <v>0</v>
      </c>
      <c r="BV76">
        <f>SUMIFS('REEDS summary'!$R:$R,'REEDS summary'!$A:$A,$A76,'REEDS summary'!$B:$B,BV$55)</f>
        <v>0.2763585677761074</v>
      </c>
      <c r="BX76">
        <f>SUMIFS('REEDS summary'!$S:$S,'REEDS summary'!$A:$A,$A76,'REEDS summary'!$B:$B,BX$55)</f>
        <v>1.0534020339876889E-2</v>
      </c>
      <c r="BY76">
        <f>SUMIFS('REEDS summary'!$S:$S,'REEDS summary'!$A:$A,$A76,'REEDS summary'!$B:$B,BY$55)</f>
        <v>4.0471792690017746E-3</v>
      </c>
      <c r="BZ76">
        <f>SUMIFS('REEDS summary'!$S:$S,'REEDS summary'!$A:$A,$A76,'REEDS summary'!$B:$B,BZ$55)</f>
        <v>0</v>
      </c>
      <c r="CA76">
        <f>SUMIFS('REEDS summary'!$S:$S,'REEDS summary'!$A:$A,$A76,'REEDS summary'!$B:$B,CA$55)</f>
        <v>4.2794218584240581E-2</v>
      </c>
      <c r="CB76">
        <f>SUMIFS('REEDS summary'!$S:$S,'REEDS summary'!$A:$A,$A76,'REEDS summary'!$B:$B,CB$55)</f>
        <v>0.24623025998454615</v>
      </c>
      <c r="CC76">
        <f>SUMIFS('REEDS summary'!$S:$S,'REEDS summary'!$A:$A,$A76,'REEDS summary'!$B:$B,CC$55)</f>
        <v>0.26044214679814265</v>
      </c>
      <c r="CD76">
        <f>SUMIFS('REEDS summary'!$S:$S,'REEDS summary'!$A:$A,$A76,'REEDS summary'!$B:$B,CD$55)</f>
        <v>0.13532951605118565</v>
      </c>
      <c r="CE76">
        <f>SUMIFS('REEDS summary'!$S:$S,'REEDS summary'!$A:$A,$A76,'REEDS summary'!$B:$B,CE$55)</f>
        <v>0</v>
      </c>
      <c r="CF76">
        <f>SUMIFS('REEDS summary'!$S:$S,'REEDS summary'!$A:$A,$A76,'REEDS summary'!$B:$B,CF$55)</f>
        <v>1.3039771470787175E-2</v>
      </c>
      <c r="CG76">
        <f>SUMIFS('REEDS summary'!$S:$S,'REEDS summary'!$A:$A,$A76,'REEDS summary'!$B:$B,CG$55)</f>
        <v>0</v>
      </c>
      <c r="CH76">
        <f>SUMIFS('REEDS summary'!$S:$S,'REEDS summary'!$A:$A,$A76,'REEDS summary'!$B:$B,CH$55)</f>
        <v>0.28758288750221916</v>
      </c>
      <c r="CJ76">
        <f>SUMIFS('REEDS summary'!$T:$T,'REEDS summary'!$A:$A,$A76,'REEDS summary'!$B:$B,CJ$55)</f>
        <v>1.0491766446044243E-2</v>
      </c>
      <c r="CK76">
        <f>SUMIFS('REEDS summary'!$T:$T,'REEDS summary'!$A:$A,$A76,'REEDS summary'!$B:$B,CK$55)</f>
        <v>3.8303672567614375E-3</v>
      </c>
      <c r="CL76">
        <f>SUMIFS('REEDS summary'!$T:$T,'REEDS summary'!$A:$A,$A76,'REEDS summary'!$B:$B,CL$55)</f>
        <v>0</v>
      </c>
      <c r="CM76">
        <f>SUMIFS('REEDS summary'!$T:$T,'REEDS summary'!$A:$A,$A76,'REEDS summary'!$B:$B,CM$55)</f>
        <v>4.2806261058425936E-2</v>
      </c>
      <c r="CN76">
        <f>SUMIFS('REEDS summary'!$T:$T,'REEDS summary'!$A:$A,$A76,'REEDS summary'!$B:$B,CN$55)</f>
        <v>0.24627124387983412</v>
      </c>
      <c r="CO76">
        <f>SUMIFS('REEDS summary'!$T:$T,'REEDS summary'!$A:$A,$A76,'REEDS summary'!$B:$B,CO$55)</f>
        <v>0.26008813038878853</v>
      </c>
      <c r="CP76">
        <f>SUMIFS('REEDS summary'!$T:$T,'REEDS summary'!$A:$A,$A76,'REEDS summary'!$B:$B,CP$55)</f>
        <v>0.13477973019781125</v>
      </c>
      <c r="CQ76">
        <f>SUMIFS('REEDS summary'!$T:$T,'REEDS summary'!$A:$A,$A76,'REEDS summary'!$B:$B,CQ$55)</f>
        <v>0</v>
      </c>
      <c r="CR76">
        <f>SUMIFS('REEDS summary'!$T:$T,'REEDS summary'!$A:$A,$A76,'REEDS summary'!$B:$B,CR$55)</f>
        <v>1.651992623035228E-2</v>
      </c>
      <c r="CS76">
        <f>SUMIFS('REEDS summary'!$T:$T,'REEDS summary'!$A:$A,$A76,'REEDS summary'!$B:$B,CS$55)</f>
        <v>0</v>
      </c>
      <c r="CT76">
        <f>SUMIFS('REEDS summary'!$T:$T,'REEDS summary'!$A:$A,$A76,'REEDS summary'!$B:$B,CT$55)</f>
        <v>0.28521257454198223</v>
      </c>
      <c r="CV76">
        <f>SUMIFS('REEDS summary'!$U:$U,'REEDS summary'!$A:$A,$A76,'REEDS summary'!$B:$B,CV$55)</f>
        <v>1.0876448265923253E-2</v>
      </c>
      <c r="CW76">
        <f>SUMIFS('REEDS summary'!$U:$U,'REEDS summary'!$A:$A,$A76,'REEDS summary'!$B:$B,CW$55)</f>
        <v>3.4288835977801468E-3</v>
      </c>
      <c r="CX76">
        <f>SUMIFS('REEDS summary'!$U:$U,'REEDS summary'!$A:$A,$A76,'REEDS summary'!$B:$B,CX$55)</f>
        <v>0</v>
      </c>
      <c r="CY76">
        <f>SUMIFS('REEDS summary'!$U:$U,'REEDS summary'!$A:$A,$A76,'REEDS summary'!$B:$B,CY$55)</f>
        <v>4.455214078331042E-2</v>
      </c>
      <c r="CZ76">
        <f>SUMIFS('REEDS summary'!$U:$U,'REEDS summary'!$A:$A,$A76,'REEDS summary'!$B:$B,CZ$55)</f>
        <v>0.21793895977476568</v>
      </c>
      <c r="DA76">
        <f>SUMIFS('REEDS summary'!$U:$U,'REEDS summary'!$A:$A,$A76,'REEDS summary'!$B:$B,DA$55)</f>
        <v>0.27025270767253246</v>
      </c>
      <c r="DB76">
        <f>SUMIFS('REEDS summary'!$U:$U,'REEDS summary'!$A:$A,$A76,'REEDS summary'!$B:$B,DB$55)</f>
        <v>0.13966353956887159</v>
      </c>
      <c r="DC76">
        <f>SUMIFS('REEDS summary'!$U:$U,'REEDS summary'!$A:$A,$A76,'REEDS summary'!$B:$B,DC$55)</f>
        <v>0</v>
      </c>
      <c r="DD76">
        <f>SUMIFS('REEDS summary'!$U:$U,'REEDS summary'!$A:$A,$A76,'REEDS summary'!$B:$B,DD$55)</f>
        <v>1.8011021057205548E-2</v>
      </c>
      <c r="DE76">
        <f>SUMIFS('REEDS summary'!$U:$U,'REEDS summary'!$A:$A,$A76,'REEDS summary'!$B:$B,DE$55)</f>
        <v>0</v>
      </c>
      <c r="DF76">
        <f>SUMIFS('REEDS summary'!$U:$U,'REEDS summary'!$A:$A,$A76,'REEDS summary'!$B:$B,DF$55)</f>
        <v>0.29527629927961091</v>
      </c>
    </row>
    <row r="77" spans="1:110">
      <c r="A77" s="91" t="s">
        <v>555</v>
      </c>
      <c r="B77" s="91">
        <f>SUMIFS('Cross border connections'!$R$4:$R$54,'Cross border connections'!$P$4:$P$54,Imports_new!A77)</f>
        <v>0</v>
      </c>
      <c r="D77">
        <f>SUMIFS('REEDS summary'!$M:$M,'REEDS summary'!$A:$A,$A77,'REEDS summary'!$B:$B,D$55)</f>
        <v>5.3311914818941347E-2</v>
      </c>
      <c r="E77">
        <f>SUMIFS('REEDS summary'!$M:$M,'REEDS summary'!$A:$A,$A77,'REEDS summary'!$B:$B,E$55)</f>
        <v>0</v>
      </c>
      <c r="F77">
        <f>SUMIFS('REEDS summary'!$M:$M,'REEDS summary'!$A:$A,$A77,'REEDS summary'!$B:$B,F$55)</f>
        <v>0</v>
      </c>
      <c r="G77">
        <f>SUMIFS('REEDS summary'!$M:$M,'REEDS summary'!$A:$A,$A77,'REEDS summary'!$B:$B,G$55)</f>
        <v>4.3160216632258955E-2</v>
      </c>
      <c r="H77">
        <f>SUMIFS('REEDS summary'!$M:$M,'REEDS summary'!$A:$A,$A77,'REEDS summary'!$B:$B,H$55)</f>
        <v>0.75907631002825771</v>
      </c>
      <c r="I77">
        <f>SUMIFS('REEDS summary'!$M:$M,'REEDS summary'!$A:$A,$A77,'REEDS summary'!$B:$B,I$55)</f>
        <v>0</v>
      </c>
      <c r="J77">
        <f>SUMIFS('REEDS summary'!$M:$M,'REEDS summary'!$A:$A,$A77,'REEDS summary'!$B:$B,J$55)</f>
        <v>0</v>
      </c>
      <c r="K77">
        <f>SUMIFS('REEDS summary'!$M:$M,'REEDS summary'!$A:$A,$A77,'REEDS summary'!$B:$B,K$55)</f>
        <v>5.684102599678293E-2</v>
      </c>
      <c r="L77">
        <f>SUMIFS('REEDS summary'!$M:$M,'REEDS summary'!$A:$A,$A77,'REEDS summary'!$B:$B,L$55)</f>
        <v>8.6230409707310791E-3</v>
      </c>
      <c r="M77">
        <f>SUMIFS('REEDS summary'!$M:$M,'REEDS summary'!$A:$A,$A77,'REEDS summary'!$B:$B,M$55)</f>
        <v>0</v>
      </c>
      <c r="N77">
        <f>SUMIFS('REEDS summary'!$M:$M,'REEDS summary'!$A:$A,$A77,'REEDS summary'!$B:$B,N$55)</f>
        <v>7.8987491553027936E-2</v>
      </c>
      <c r="P77">
        <f>SUMIFS('REEDS summary'!$N:$N,'REEDS summary'!$A:$A,$A77,'REEDS summary'!$B:$B,P$55)</f>
        <v>7.6074863855659758E-2</v>
      </c>
      <c r="Q77">
        <f>SUMIFS('REEDS summary'!$N:$N,'REEDS summary'!$A:$A,$A77,'REEDS summary'!$B:$B,Q$55)</f>
        <v>0</v>
      </c>
      <c r="R77">
        <f>SUMIFS('REEDS summary'!$N:$N,'REEDS summary'!$A:$A,$A77,'REEDS summary'!$B:$B,R$55)</f>
        <v>0</v>
      </c>
      <c r="S77">
        <f>SUMIFS('REEDS summary'!$N:$N,'REEDS summary'!$A:$A,$A77,'REEDS summary'!$B:$B,S$55)</f>
        <v>6.1588626396763942E-2</v>
      </c>
      <c r="T77">
        <f>SUMIFS('REEDS summary'!$N:$N,'REEDS summary'!$A:$A,$A77,'REEDS summary'!$B:$B,T$55)</f>
        <v>0.56353972350538462</v>
      </c>
      <c r="U77">
        <f>SUMIFS('REEDS summary'!$N:$N,'REEDS summary'!$A:$A,$A77,'REEDS summary'!$B:$B,U$55)</f>
        <v>0</v>
      </c>
      <c r="V77">
        <f>SUMIFS('REEDS summary'!$N:$N,'REEDS summary'!$A:$A,$A77,'REEDS summary'!$B:$B,V$55)</f>
        <v>7.4491801998820495E-2</v>
      </c>
      <c r="W77">
        <f>SUMIFS('REEDS summary'!$N:$N,'REEDS summary'!$A:$A,$A77,'REEDS summary'!$B:$B,W$55)</f>
        <v>0.11904632817543941</v>
      </c>
      <c r="X77">
        <f>SUMIFS('REEDS summary'!$N:$N,'REEDS summary'!$A:$A,$A77,'REEDS summary'!$B:$B,X$55)</f>
        <v>1.2240393227488012E-2</v>
      </c>
      <c r="Y77">
        <f>SUMIFS('REEDS summary'!$N:$N,'REEDS summary'!$A:$A,$A77,'REEDS summary'!$B:$B,Y$55)</f>
        <v>0</v>
      </c>
      <c r="Z77">
        <f>SUMIFS('REEDS summary'!$N:$N,'REEDS summary'!$A:$A,$A77,'REEDS summary'!$B:$B,Z$55)</f>
        <v>9.3018262840443774E-2</v>
      </c>
      <c r="AB77">
        <f>SUMIFS('REEDS summary'!$O:$O,'REEDS summary'!$A:$A,$A77,'REEDS summary'!$B:$B,AB$55)</f>
        <v>7.3579064504710093E-2</v>
      </c>
      <c r="AC77">
        <f>SUMIFS('REEDS summary'!$O:$O,'REEDS summary'!$A:$A,$A77,'REEDS summary'!$B:$B,AC$55)</f>
        <v>0</v>
      </c>
      <c r="AD77">
        <f>SUMIFS('REEDS summary'!$O:$O,'REEDS summary'!$A:$A,$A77,'REEDS summary'!$B:$B,AD$55)</f>
        <v>0</v>
      </c>
      <c r="AE77">
        <f>SUMIFS('REEDS summary'!$O:$O,'REEDS summary'!$A:$A,$A77,'REEDS summary'!$B:$B,AE$55)</f>
        <v>5.9657223683835504E-2</v>
      </c>
      <c r="AF77">
        <f>SUMIFS('REEDS summary'!$O:$O,'REEDS summary'!$A:$A,$A77,'REEDS summary'!$B:$B,AF$55)</f>
        <v>0.52843376267872233</v>
      </c>
      <c r="AG77">
        <f>SUMIFS('REEDS summary'!$O:$O,'REEDS summary'!$A:$A,$A77,'REEDS summary'!$B:$B,AG$55)</f>
        <v>0</v>
      </c>
      <c r="AH77">
        <f>SUMIFS('REEDS summary'!$O:$O,'REEDS summary'!$A:$A,$A77,'REEDS summary'!$B:$B,AH$55)</f>
        <v>0.15235281626893826</v>
      </c>
      <c r="AI77">
        <f>SUMIFS('REEDS summary'!$O:$O,'REEDS summary'!$A:$A,$A77,'REEDS summary'!$B:$B,AI$55)</f>
        <v>6.6255458635165076E-2</v>
      </c>
      <c r="AJ77">
        <f>SUMIFS('REEDS summary'!$O:$O,'REEDS summary'!$A:$A,$A77,'REEDS summary'!$B:$B,AJ$55)</f>
        <v>1.1797919237924993E-2</v>
      </c>
      <c r="AK77">
        <f>SUMIFS('REEDS summary'!$O:$O,'REEDS summary'!$A:$A,$A77,'REEDS summary'!$B:$B,AK$55)</f>
        <v>0</v>
      </c>
      <c r="AL77">
        <f>SUMIFS('REEDS summary'!$O:$O,'REEDS summary'!$A:$A,$A77,'REEDS summary'!$B:$B,AL$55)</f>
        <v>0.10792375499070368</v>
      </c>
      <c r="AN77">
        <f>SUMIFS('REEDS summary'!$P:$P,'REEDS summary'!$A:$A,$A77,'REEDS summary'!$B:$B,AN$55)</f>
        <v>6.9563516333127989E-2</v>
      </c>
      <c r="AO77">
        <f>SUMIFS('REEDS summary'!$P:$P,'REEDS summary'!$A:$A,$A77,'REEDS summary'!$B:$B,AO$55)</f>
        <v>5.9794680046552592E-4</v>
      </c>
      <c r="AP77">
        <f>SUMIFS('REEDS summary'!$P:$P,'REEDS summary'!$A:$A,$A77,'REEDS summary'!$B:$B,AP$55)</f>
        <v>0</v>
      </c>
      <c r="AQ77">
        <f>SUMIFS('REEDS summary'!$P:$P,'REEDS summary'!$A:$A,$A77,'REEDS summary'!$B:$B,AQ$55)</f>
        <v>5.6485733906208209E-2</v>
      </c>
      <c r="AR77">
        <f>SUMIFS('REEDS summary'!$P:$P,'REEDS summary'!$A:$A,$A77,'REEDS summary'!$B:$B,AR$55)</f>
        <v>0.52118651729117271</v>
      </c>
      <c r="AS77">
        <f>SUMIFS('REEDS summary'!$P:$P,'REEDS summary'!$A:$A,$A77,'REEDS summary'!$B:$B,AS$55)</f>
        <v>0</v>
      </c>
      <c r="AT77">
        <f>SUMIFS('REEDS summary'!$P:$P,'REEDS summary'!$A:$A,$A77,'REEDS summary'!$B:$B,AT$55)</f>
        <v>0.17753858220817811</v>
      </c>
      <c r="AU77">
        <f>SUMIFS('REEDS summary'!$P:$P,'REEDS summary'!$A:$A,$A77,'REEDS summary'!$B:$B,AU$55)</f>
        <v>6.2143015203316491E-2</v>
      </c>
      <c r="AV77">
        <f>SUMIFS('REEDS summary'!$P:$P,'REEDS summary'!$A:$A,$A77,'REEDS summary'!$B:$B,AV$55)</f>
        <v>1.1164842594529194E-2</v>
      </c>
      <c r="AW77">
        <f>SUMIFS('REEDS summary'!$P:$P,'REEDS summary'!$A:$A,$A77,'REEDS summary'!$B:$B,AW$55)</f>
        <v>0</v>
      </c>
      <c r="AX77">
        <f>SUMIFS('REEDS summary'!$P:$P,'REEDS summary'!$A:$A,$A77,'REEDS summary'!$B:$B,AX$55)</f>
        <v>0.1013198456630018</v>
      </c>
      <c r="AZ77">
        <f>SUMIFS('REEDS summary'!$Q:$Q,'REEDS summary'!$A:$A,$A77,'REEDS summary'!$B:$B,AZ$55)</f>
        <v>6.1648618947192785E-2</v>
      </c>
      <c r="BA77">
        <f>SUMIFS('REEDS summary'!$Q:$Q,'REEDS summary'!$A:$A,$A77,'REEDS summary'!$B:$B,BA$55)</f>
        <v>1.0598255061191433E-3</v>
      </c>
      <c r="BB77">
        <f>SUMIFS('REEDS summary'!$Q:$Q,'REEDS summary'!$A:$A,$A77,'REEDS summary'!$B:$B,BB$55)</f>
        <v>0</v>
      </c>
      <c r="BC77">
        <f>SUMIFS('REEDS summary'!$Q:$Q,'REEDS summary'!$A:$A,$A77,'REEDS summary'!$B:$B,BC$55)</f>
        <v>5.013356106693994E-2</v>
      </c>
      <c r="BD77">
        <f>SUMIFS('REEDS summary'!$Q:$Q,'REEDS summary'!$A:$A,$A77,'REEDS summary'!$B:$B,BD$55)</f>
        <v>0.43823081711440381</v>
      </c>
      <c r="BE77">
        <f>SUMIFS('REEDS summary'!$Q:$Q,'REEDS summary'!$A:$A,$A77,'REEDS summary'!$B:$B,BE$55)</f>
        <v>0</v>
      </c>
      <c r="BF77">
        <f>SUMIFS('REEDS summary'!$Q:$Q,'REEDS summary'!$A:$A,$A77,'REEDS summary'!$B:$B,BF$55)</f>
        <v>0.29490683651028571</v>
      </c>
      <c r="BG77">
        <f>SUMIFS('REEDS summary'!$Q:$Q,'REEDS summary'!$A:$A,$A77,'REEDS summary'!$B:$B,BG$55)</f>
        <v>5.507241822211377E-2</v>
      </c>
      <c r="BH77">
        <f>SUMIFS('REEDS summary'!$Q:$Q,'REEDS summary'!$A:$A,$A77,'REEDS summary'!$B:$B,BH$55)</f>
        <v>9.784984747434184E-3</v>
      </c>
      <c r="BI77">
        <f>SUMIFS('REEDS summary'!$Q:$Q,'REEDS summary'!$A:$A,$A77,'REEDS summary'!$B:$B,BI$55)</f>
        <v>0</v>
      </c>
      <c r="BJ77">
        <f>SUMIFS('REEDS summary'!$Q:$Q,'REEDS summary'!$A:$A,$A77,'REEDS summary'!$B:$B,BJ$55)</f>
        <v>8.9162937885510621E-2</v>
      </c>
      <c r="BL77">
        <f>SUMIFS('REEDS summary'!$R:$R,'REEDS summary'!$A:$A,$A77,'REEDS summary'!$B:$B,BL$55)</f>
        <v>4.7109907185555425E-2</v>
      </c>
      <c r="BM77">
        <f>SUMIFS('REEDS summary'!$R:$R,'REEDS summary'!$A:$A,$A77,'REEDS summary'!$B:$B,BM$55)</f>
        <v>1.2147877449226177E-3</v>
      </c>
      <c r="BN77">
        <f>SUMIFS('REEDS summary'!$R:$R,'REEDS summary'!$A:$A,$A77,'REEDS summary'!$B:$B,BN$55)</f>
        <v>0</v>
      </c>
      <c r="BO77">
        <f>SUMIFS('REEDS summary'!$R:$R,'REEDS summary'!$A:$A,$A77,'REEDS summary'!$B:$B,BO$55)</f>
        <v>3.8367543304586055E-2</v>
      </c>
      <c r="BP77">
        <f>SUMIFS('REEDS summary'!$R:$R,'REEDS summary'!$A:$A,$A77,'REEDS summary'!$B:$B,BP$55)</f>
        <v>0.34227808942386156</v>
      </c>
      <c r="BQ77">
        <f>SUMIFS('REEDS summary'!$R:$R,'REEDS summary'!$A:$A,$A77,'REEDS summary'!$B:$B,BQ$55)</f>
        <v>0</v>
      </c>
      <c r="BR77">
        <f>SUMIFS('REEDS summary'!$R:$R,'REEDS summary'!$A:$A,$A77,'REEDS summary'!$B:$B,BR$55)</f>
        <v>0.45379935680040195</v>
      </c>
      <c r="BS77">
        <f>SUMIFS('REEDS summary'!$R:$R,'REEDS summary'!$A:$A,$A77,'REEDS summary'!$B:$B,BS$55)</f>
        <v>4.2084584460038599E-2</v>
      </c>
      <c r="BT77">
        <f>SUMIFS('REEDS summary'!$R:$R,'REEDS summary'!$A:$A,$A77,'REEDS summary'!$B:$B,BT$55)</f>
        <v>7.4874057853204822E-3</v>
      </c>
      <c r="BU77">
        <f>SUMIFS('REEDS summary'!$R:$R,'REEDS summary'!$A:$A,$A77,'REEDS summary'!$B:$B,BU$55)</f>
        <v>0</v>
      </c>
      <c r="BV77">
        <f>SUMIFS('REEDS summary'!$R:$R,'REEDS summary'!$A:$A,$A77,'REEDS summary'!$B:$B,BV$55)</f>
        <v>6.7658325295313307E-2</v>
      </c>
      <c r="BX77">
        <f>SUMIFS('REEDS summary'!$S:$S,'REEDS summary'!$A:$A,$A77,'REEDS summary'!$B:$B,BX$55)</f>
        <v>4.6452284609267459E-2</v>
      </c>
      <c r="BY77">
        <f>SUMIFS('REEDS summary'!$S:$S,'REEDS summary'!$A:$A,$A77,'REEDS summary'!$B:$B,BY$55)</f>
        <v>0</v>
      </c>
      <c r="BZ77">
        <f>SUMIFS('REEDS summary'!$S:$S,'REEDS summary'!$A:$A,$A77,'REEDS summary'!$B:$B,BZ$55)</f>
        <v>0</v>
      </c>
      <c r="CA77">
        <f>SUMIFS('REEDS summary'!$S:$S,'REEDS summary'!$A:$A,$A77,'REEDS summary'!$B:$B,CA$55)</f>
        <v>3.7886251044474378E-2</v>
      </c>
      <c r="CB77">
        <f>SUMIFS('REEDS summary'!$S:$S,'REEDS summary'!$A:$A,$A77,'REEDS summary'!$B:$B,CB$55)</f>
        <v>0.3072585195107852</v>
      </c>
      <c r="CC77">
        <f>SUMIFS('REEDS summary'!$S:$S,'REEDS summary'!$A:$A,$A77,'REEDS summary'!$B:$B,CC$55)</f>
        <v>0</v>
      </c>
      <c r="CD77">
        <f>SUMIFS('REEDS summary'!$S:$S,'REEDS summary'!$A:$A,$A77,'REEDS summary'!$B:$B,CD$55)</f>
        <v>0.49235908622016689</v>
      </c>
      <c r="CE77">
        <f>SUMIFS('REEDS summary'!$S:$S,'REEDS summary'!$A:$A,$A77,'REEDS summary'!$B:$B,CE$55)</f>
        <v>4.2542813225664805E-2</v>
      </c>
      <c r="CF77">
        <f>SUMIFS('REEDS summary'!$S:$S,'REEDS summary'!$A:$A,$A77,'REEDS summary'!$B:$B,CF$55)</f>
        <v>7.2544767610829182E-3</v>
      </c>
      <c r="CG77">
        <f>SUMIFS('REEDS summary'!$S:$S,'REEDS summary'!$A:$A,$A77,'REEDS summary'!$B:$B,CG$55)</f>
        <v>0</v>
      </c>
      <c r="CH77">
        <f>SUMIFS('REEDS summary'!$S:$S,'REEDS summary'!$A:$A,$A77,'REEDS summary'!$B:$B,CH$55)</f>
        <v>6.6246568628558308E-2</v>
      </c>
      <c r="CJ77">
        <f>SUMIFS('REEDS summary'!$T:$T,'REEDS summary'!$A:$A,$A77,'REEDS summary'!$B:$B,CJ$55)</f>
        <v>4.7673845010778565E-2</v>
      </c>
      <c r="CK77">
        <f>SUMIFS('REEDS summary'!$T:$T,'REEDS summary'!$A:$A,$A77,'REEDS summary'!$B:$B,CK$55)</f>
        <v>0</v>
      </c>
      <c r="CL77">
        <f>SUMIFS('REEDS summary'!$T:$T,'REEDS summary'!$A:$A,$A77,'REEDS summary'!$B:$B,CL$55)</f>
        <v>0</v>
      </c>
      <c r="CM77">
        <f>SUMIFS('REEDS summary'!$T:$T,'REEDS summary'!$A:$A,$A77,'REEDS summary'!$B:$B,CM$55)</f>
        <v>3.8940308703825345E-2</v>
      </c>
      <c r="CN77">
        <f>SUMIFS('REEDS summary'!$T:$T,'REEDS summary'!$A:$A,$A77,'REEDS summary'!$B:$B,CN$55)</f>
        <v>0.29174899004508847</v>
      </c>
      <c r="CO77">
        <f>SUMIFS('REEDS summary'!$T:$T,'REEDS summary'!$A:$A,$A77,'REEDS summary'!$B:$B,CO$55)</f>
        <v>0</v>
      </c>
      <c r="CP77">
        <f>SUMIFS('REEDS summary'!$T:$T,'REEDS summary'!$A:$A,$A77,'REEDS summary'!$B:$B,CP$55)</f>
        <v>0.5039407897632161</v>
      </c>
      <c r="CQ77">
        <f>SUMIFS('REEDS summary'!$T:$T,'REEDS summary'!$A:$A,$A77,'REEDS summary'!$B:$B,CQ$55)</f>
        <v>4.2611109629937617E-2</v>
      </c>
      <c r="CR77">
        <f>SUMIFS('REEDS summary'!$T:$T,'REEDS summary'!$A:$A,$A77,'REEDS summary'!$B:$B,CR$55)</f>
        <v>7.5713991465482782E-3</v>
      </c>
      <c r="CS77">
        <f>SUMIFS('REEDS summary'!$T:$T,'REEDS summary'!$A:$A,$A77,'REEDS summary'!$B:$B,CS$55)</f>
        <v>0</v>
      </c>
      <c r="CT77">
        <f>SUMIFS('REEDS summary'!$T:$T,'REEDS summary'!$A:$A,$A77,'REEDS summary'!$B:$B,CT$55)</f>
        <v>6.7513557700605659E-2</v>
      </c>
      <c r="CV77">
        <f>SUMIFS('REEDS summary'!$U:$U,'REEDS summary'!$A:$A,$A77,'REEDS summary'!$B:$B,CV$55)</f>
        <v>4.5676483701588631E-2</v>
      </c>
      <c r="CW77">
        <f>SUMIFS('REEDS summary'!$U:$U,'REEDS summary'!$A:$A,$A77,'REEDS summary'!$B:$B,CW$55)</f>
        <v>0</v>
      </c>
      <c r="CX77">
        <f>SUMIFS('REEDS summary'!$U:$U,'REEDS summary'!$A:$A,$A77,'REEDS summary'!$B:$B,CX$55)</f>
        <v>0</v>
      </c>
      <c r="CY77">
        <f>SUMIFS('REEDS summary'!$U:$U,'REEDS summary'!$A:$A,$A77,'REEDS summary'!$B:$B,CY$55)</f>
        <v>3.7366143266275492E-2</v>
      </c>
      <c r="CZ77">
        <f>SUMIFS('REEDS summary'!$U:$U,'REEDS summary'!$A:$A,$A77,'REEDS summary'!$B:$B,CZ$55)</f>
        <v>0.19955835100039115</v>
      </c>
      <c r="DA77">
        <f>SUMIFS('REEDS summary'!$U:$U,'REEDS summary'!$A:$A,$A77,'REEDS summary'!$B:$B,DA$55)</f>
        <v>0</v>
      </c>
      <c r="DB77">
        <f>SUMIFS('REEDS summary'!$U:$U,'REEDS summary'!$A:$A,$A77,'REEDS summary'!$B:$B,DB$55)</f>
        <v>0.61327935698981673</v>
      </c>
      <c r="DC77">
        <f>SUMIFS('REEDS summary'!$U:$U,'REEDS summary'!$A:$A,$A77,'REEDS summary'!$B:$B,DC$55)</f>
        <v>3.2653502343739885E-2</v>
      </c>
      <c r="DD77">
        <f>SUMIFS('REEDS summary'!$U:$U,'REEDS summary'!$A:$A,$A77,'REEDS summary'!$B:$B,DD$55)</f>
        <v>7.2350747477585324E-3</v>
      </c>
      <c r="DE77">
        <f>SUMIFS('REEDS summary'!$U:$U,'REEDS summary'!$A:$A,$A77,'REEDS summary'!$B:$B,DE$55)</f>
        <v>0</v>
      </c>
      <c r="DF77">
        <f>SUMIFS('REEDS summary'!$U:$U,'REEDS summary'!$A:$A,$A77,'REEDS summary'!$B:$B,DF$55)</f>
        <v>6.4231087950429547E-2</v>
      </c>
    </row>
    <row r="78" spans="1:110">
      <c r="A78" s="91" t="s">
        <v>556</v>
      </c>
      <c r="B78" s="91">
        <f>SUMIFS('Cross border connections'!$R$4:$R$54,'Cross border connections'!$P$4:$P$54,Imports_new!A78)</f>
        <v>0</v>
      </c>
      <c r="D78">
        <f>SUMIFS('REEDS summary'!$M:$M,'REEDS summary'!$A:$A,$A78,'REEDS summary'!$B:$B,D$55)</f>
        <v>7.5700398494390709E-3</v>
      </c>
      <c r="E78">
        <f>SUMIFS('REEDS summary'!$M:$M,'REEDS summary'!$A:$A,$A78,'REEDS summary'!$B:$B,E$55)</f>
        <v>0.30763034728362681</v>
      </c>
      <c r="F78">
        <f>SUMIFS('REEDS summary'!$M:$M,'REEDS summary'!$A:$A,$A78,'REEDS summary'!$B:$B,F$55)</f>
        <v>0</v>
      </c>
      <c r="G78">
        <f>SUMIFS('REEDS summary'!$M:$M,'REEDS summary'!$A:$A,$A78,'REEDS summary'!$B:$B,G$55)</f>
        <v>1.0115782953105851E-2</v>
      </c>
      <c r="H78">
        <f>SUMIFS('REEDS summary'!$M:$M,'REEDS summary'!$A:$A,$A78,'REEDS summary'!$B:$B,H$55)</f>
        <v>0.30944208900806142</v>
      </c>
      <c r="I78">
        <f>SUMIFS('REEDS summary'!$M:$M,'REEDS summary'!$A:$A,$A78,'REEDS summary'!$B:$B,I$55)</f>
        <v>0.24312547436249105</v>
      </c>
      <c r="J78">
        <f>SUMIFS('REEDS summary'!$M:$M,'REEDS summary'!$A:$A,$A78,'REEDS summary'!$B:$B,J$55)</f>
        <v>0</v>
      </c>
      <c r="K78">
        <f>SUMIFS('REEDS summary'!$M:$M,'REEDS summary'!$A:$A,$A78,'REEDS summary'!$B:$B,K$55)</f>
        <v>1.7114585538327294E-2</v>
      </c>
      <c r="L78">
        <f>SUMIFS('REEDS summary'!$M:$M,'REEDS summary'!$A:$A,$A78,'REEDS summary'!$B:$B,L$55)</f>
        <v>9.3900144573311223E-2</v>
      </c>
      <c r="M78">
        <f>SUMIFS('REEDS summary'!$M:$M,'REEDS summary'!$A:$A,$A78,'REEDS summary'!$B:$B,M$55)</f>
        <v>0</v>
      </c>
      <c r="N78">
        <f>SUMIFS('REEDS summary'!$M:$M,'REEDS summary'!$A:$A,$A78,'REEDS summary'!$B:$B,N$55)</f>
        <v>1.1101536431637278E-2</v>
      </c>
      <c r="P78">
        <f>SUMIFS('REEDS summary'!$N:$N,'REEDS summary'!$A:$A,$A78,'REEDS summary'!$B:$B,P$55)</f>
        <v>6.4919804535428609E-3</v>
      </c>
      <c r="Q78">
        <f>SUMIFS('REEDS summary'!$N:$N,'REEDS summary'!$A:$A,$A78,'REEDS summary'!$B:$B,Q$55)</f>
        <v>0.26587987767249477</v>
      </c>
      <c r="R78">
        <f>SUMIFS('REEDS summary'!$N:$N,'REEDS summary'!$A:$A,$A78,'REEDS summary'!$B:$B,R$55)</f>
        <v>0</v>
      </c>
      <c r="S78">
        <f>SUMIFS('REEDS summary'!$N:$N,'REEDS summary'!$A:$A,$A78,'REEDS summary'!$B:$B,S$55)</f>
        <v>1.0153799149856542E-2</v>
      </c>
      <c r="T78">
        <f>SUMIFS('REEDS summary'!$N:$N,'REEDS summary'!$A:$A,$A78,'REEDS summary'!$B:$B,T$55)</f>
        <v>0.3497812401220845</v>
      </c>
      <c r="U78">
        <f>SUMIFS('REEDS summary'!$N:$N,'REEDS summary'!$A:$A,$A78,'REEDS summary'!$B:$B,U$55)</f>
        <v>0.24403916595821984</v>
      </c>
      <c r="V78">
        <f>SUMIFS('REEDS summary'!$N:$N,'REEDS summary'!$A:$A,$A78,'REEDS summary'!$B:$B,V$55)</f>
        <v>0</v>
      </c>
      <c r="W78">
        <f>SUMIFS('REEDS summary'!$N:$N,'REEDS summary'!$A:$A,$A78,'REEDS summary'!$B:$B,W$55)</f>
        <v>1.4970652468107706E-2</v>
      </c>
      <c r="X78">
        <f>SUMIFS('REEDS summary'!$N:$N,'REEDS summary'!$A:$A,$A78,'REEDS summary'!$B:$B,X$55)</f>
        <v>9.6010933164920001E-2</v>
      </c>
      <c r="Y78">
        <f>SUMIFS('REEDS summary'!$N:$N,'REEDS summary'!$A:$A,$A78,'REEDS summary'!$B:$B,Y$55)</f>
        <v>0</v>
      </c>
      <c r="Z78">
        <f>SUMIFS('REEDS summary'!$N:$N,'REEDS summary'!$A:$A,$A78,'REEDS summary'!$B:$B,Z$55)</f>
        <v>1.2672351010773745E-2</v>
      </c>
      <c r="AB78">
        <f>SUMIFS('REEDS summary'!$O:$O,'REEDS summary'!$A:$A,$A78,'REEDS summary'!$B:$B,AB$55)</f>
        <v>6.5062774763335269E-3</v>
      </c>
      <c r="AC78">
        <f>SUMIFS('REEDS summary'!$O:$O,'REEDS summary'!$A:$A,$A78,'REEDS summary'!$B:$B,AC$55)</f>
        <v>0.25234635503485475</v>
      </c>
      <c r="AD78">
        <f>SUMIFS('REEDS summary'!$O:$O,'REEDS summary'!$A:$A,$A78,'REEDS summary'!$B:$B,AD$55)</f>
        <v>0</v>
      </c>
      <c r="AE78">
        <f>SUMIFS('REEDS summary'!$O:$O,'REEDS summary'!$A:$A,$A78,'REEDS summary'!$B:$B,AE$55)</f>
        <v>1.0208401373489655E-2</v>
      </c>
      <c r="AF78">
        <f>SUMIFS('REEDS summary'!$O:$O,'REEDS summary'!$A:$A,$A78,'REEDS summary'!$B:$B,AF$55)</f>
        <v>0.36166435528675961</v>
      </c>
      <c r="AG78">
        <f>SUMIFS('REEDS summary'!$O:$O,'REEDS summary'!$A:$A,$A78,'REEDS summary'!$B:$B,AG$55)</f>
        <v>0.24495680382302473</v>
      </c>
      <c r="AH78">
        <f>SUMIFS('REEDS summary'!$O:$O,'REEDS summary'!$A:$A,$A78,'REEDS summary'!$B:$B,AH$55)</f>
        <v>0</v>
      </c>
      <c r="AI78">
        <f>SUMIFS('REEDS summary'!$O:$O,'REEDS summary'!$A:$A,$A78,'REEDS summary'!$B:$B,AI$55)</f>
        <v>1.4698672865739927E-2</v>
      </c>
      <c r="AJ78">
        <f>SUMIFS('REEDS summary'!$O:$O,'REEDS summary'!$A:$A,$A78,'REEDS summary'!$B:$B,AJ$55)</f>
        <v>9.6988416482306716E-2</v>
      </c>
      <c r="AK78">
        <f>SUMIFS('REEDS summary'!$O:$O,'REEDS summary'!$A:$A,$A78,'REEDS summary'!$B:$B,AK$55)</f>
        <v>0</v>
      </c>
      <c r="AL78">
        <f>SUMIFS('REEDS summary'!$O:$O,'REEDS summary'!$A:$A,$A78,'REEDS summary'!$B:$B,AL$55)</f>
        <v>1.2630717657491089E-2</v>
      </c>
      <c r="AN78">
        <f>SUMIFS('REEDS summary'!$P:$P,'REEDS summary'!$A:$A,$A78,'REEDS summary'!$B:$B,AN$55)</f>
        <v>5.9759764470122328E-3</v>
      </c>
      <c r="AO78">
        <f>SUMIFS('REEDS summary'!$P:$P,'REEDS summary'!$A:$A,$A78,'REEDS summary'!$B:$B,AO$55)</f>
        <v>0.19505331243221957</v>
      </c>
      <c r="AP78">
        <f>SUMIFS('REEDS summary'!$P:$P,'REEDS summary'!$A:$A,$A78,'REEDS summary'!$B:$B,AP$55)</f>
        <v>0</v>
      </c>
      <c r="AQ78">
        <f>SUMIFS('REEDS summary'!$P:$P,'REEDS summary'!$A:$A,$A78,'REEDS summary'!$B:$B,AQ$55)</f>
        <v>9.420740942155675E-3</v>
      </c>
      <c r="AR78">
        <f>SUMIFS('REEDS summary'!$P:$P,'REEDS summary'!$A:$A,$A78,'REEDS summary'!$B:$B,AR$55)</f>
        <v>0.44622074100943937</v>
      </c>
      <c r="AS78">
        <f>SUMIFS('REEDS summary'!$P:$P,'REEDS summary'!$A:$A,$A78,'REEDS summary'!$B:$B,AS$55)</f>
        <v>0.22569334883605335</v>
      </c>
      <c r="AT78">
        <f>SUMIFS('REEDS summary'!$P:$P,'REEDS summary'!$A:$A,$A78,'REEDS summary'!$B:$B,AT$55)</f>
        <v>0</v>
      </c>
      <c r="AU78">
        <f>SUMIFS('REEDS summary'!$P:$P,'REEDS summary'!$A:$A,$A78,'REEDS summary'!$B:$B,AU$55)</f>
        <v>1.657706653510465E-2</v>
      </c>
      <c r="AV78">
        <f>SUMIFS('REEDS summary'!$P:$P,'REEDS summary'!$A:$A,$A78,'REEDS summary'!$B:$B,AV$55)</f>
        <v>8.9502673958479162E-2</v>
      </c>
      <c r="AW78">
        <f>SUMIFS('REEDS summary'!$P:$P,'REEDS summary'!$A:$A,$A78,'REEDS summary'!$B:$B,AW$55)</f>
        <v>0</v>
      </c>
      <c r="AX78">
        <f>SUMIFS('REEDS summary'!$P:$P,'REEDS summary'!$A:$A,$A78,'REEDS summary'!$B:$B,AX$55)</f>
        <v>1.1556139839535998E-2</v>
      </c>
      <c r="AZ78">
        <f>SUMIFS('REEDS summary'!$Q:$Q,'REEDS summary'!$A:$A,$A78,'REEDS summary'!$B:$B,AZ$55)</f>
        <v>5.986551030755515E-3</v>
      </c>
      <c r="BA78">
        <f>SUMIFS('REEDS summary'!$Q:$Q,'REEDS summary'!$A:$A,$A78,'REEDS summary'!$B:$B,BA$55)</f>
        <v>0.18896741551163793</v>
      </c>
      <c r="BB78">
        <f>SUMIFS('REEDS summary'!$Q:$Q,'REEDS summary'!$A:$A,$A78,'REEDS summary'!$B:$B,BB$55)</f>
        <v>0</v>
      </c>
      <c r="BC78">
        <f>SUMIFS('REEDS summary'!$Q:$Q,'REEDS summary'!$A:$A,$A78,'REEDS summary'!$B:$B,BC$55)</f>
        <v>9.4525682810369261E-3</v>
      </c>
      <c r="BD78">
        <f>SUMIFS('REEDS summary'!$Q:$Q,'REEDS summary'!$A:$A,$A78,'REEDS summary'!$B:$B,BD$55)</f>
        <v>0.4515728942656127</v>
      </c>
      <c r="BE78">
        <f>SUMIFS('REEDS summary'!$Q:$Q,'REEDS summary'!$A:$A,$A78,'REEDS summary'!$B:$B,BE$55)</f>
        <v>0.22609271674500184</v>
      </c>
      <c r="BF78">
        <f>SUMIFS('REEDS summary'!$Q:$Q,'REEDS summary'!$A:$A,$A78,'REEDS summary'!$B:$B,BF$55)</f>
        <v>0</v>
      </c>
      <c r="BG78">
        <f>SUMIFS('REEDS summary'!$Q:$Q,'REEDS summary'!$A:$A,$A78,'REEDS summary'!$B:$B,BG$55)</f>
        <v>1.6606399913481847E-2</v>
      </c>
      <c r="BH78">
        <f>SUMIFS('REEDS summary'!$Q:$Q,'REEDS summary'!$A:$A,$A78,'REEDS summary'!$B:$B,BH$55)</f>
        <v>8.9825647823293484E-2</v>
      </c>
      <c r="BI78">
        <f>SUMIFS('REEDS summary'!$Q:$Q,'REEDS summary'!$A:$A,$A78,'REEDS summary'!$B:$B,BI$55)</f>
        <v>0</v>
      </c>
      <c r="BJ78">
        <f>SUMIFS('REEDS summary'!$Q:$Q,'REEDS summary'!$A:$A,$A78,'REEDS summary'!$B:$B,BJ$55)</f>
        <v>1.149580642917975E-2</v>
      </c>
      <c r="BL78">
        <f>SUMIFS('REEDS summary'!$R:$R,'REEDS summary'!$A:$A,$A78,'REEDS summary'!$B:$B,BL$55)</f>
        <v>5.708267423203967E-3</v>
      </c>
      <c r="BM78">
        <f>SUMIFS('REEDS summary'!$R:$R,'REEDS summary'!$A:$A,$A78,'REEDS summary'!$B:$B,BM$55)</f>
        <v>0.16876588435325826</v>
      </c>
      <c r="BN78">
        <f>SUMIFS('REEDS summary'!$R:$R,'REEDS summary'!$A:$A,$A78,'REEDS summary'!$B:$B,BN$55)</f>
        <v>0</v>
      </c>
      <c r="BO78">
        <f>SUMIFS('REEDS summary'!$R:$R,'REEDS summary'!$A:$A,$A78,'REEDS summary'!$B:$B,BO$55)</f>
        <v>9.0504711396348237E-3</v>
      </c>
      <c r="BP78">
        <f>SUMIFS('REEDS summary'!$R:$R,'REEDS summary'!$A:$A,$A78,'REEDS summary'!$B:$B,BP$55)</f>
        <v>0.48732505566218548</v>
      </c>
      <c r="BQ78">
        <f>SUMIFS('REEDS summary'!$R:$R,'REEDS summary'!$A:$A,$A78,'REEDS summary'!$B:$B,BQ$55)</f>
        <v>0.21612853202505009</v>
      </c>
      <c r="BR78">
        <f>SUMIFS('REEDS summary'!$R:$R,'REEDS summary'!$A:$A,$A78,'REEDS summary'!$B:$B,BR$55)</f>
        <v>0</v>
      </c>
      <c r="BS78">
        <f>SUMIFS('REEDS summary'!$R:$R,'REEDS summary'!$A:$A,$A78,'REEDS summary'!$B:$B,BS$55)</f>
        <v>1.6363253753426222E-2</v>
      </c>
      <c r="BT78">
        <f>SUMIFS('REEDS summary'!$R:$R,'REEDS summary'!$A:$A,$A78,'REEDS summary'!$B:$B,BT$55)</f>
        <v>8.5746263422801006E-2</v>
      </c>
      <c r="BU78">
        <f>SUMIFS('REEDS summary'!$R:$R,'REEDS summary'!$A:$A,$A78,'REEDS summary'!$B:$B,BU$55)</f>
        <v>0</v>
      </c>
      <c r="BV78">
        <f>SUMIFS('REEDS summary'!$R:$R,'REEDS summary'!$A:$A,$A78,'REEDS summary'!$B:$B,BV$55)</f>
        <v>1.0912272220440134E-2</v>
      </c>
      <c r="BX78">
        <f>SUMIFS('REEDS summary'!$S:$S,'REEDS summary'!$A:$A,$A78,'REEDS summary'!$B:$B,BX$55)</f>
        <v>7.1459905129768464E-3</v>
      </c>
      <c r="BY78">
        <f>SUMIFS('REEDS summary'!$S:$S,'REEDS summary'!$A:$A,$A78,'REEDS summary'!$B:$B,BY$55)</f>
        <v>0.17478372234762041</v>
      </c>
      <c r="BZ78">
        <f>SUMIFS('REEDS summary'!$S:$S,'REEDS summary'!$A:$A,$A78,'REEDS summary'!$B:$B,BZ$55)</f>
        <v>0</v>
      </c>
      <c r="CA78">
        <f>SUMIFS('REEDS summary'!$S:$S,'REEDS summary'!$A:$A,$A78,'REEDS summary'!$B:$B,CA$55)</f>
        <v>8.4388295751556611E-3</v>
      </c>
      <c r="CB78">
        <f>SUMIFS('REEDS summary'!$S:$S,'REEDS summary'!$A:$A,$A78,'REEDS summary'!$B:$B,CB$55)</f>
        <v>0.47778270272900658</v>
      </c>
      <c r="CC78">
        <f>SUMIFS('REEDS summary'!$S:$S,'REEDS summary'!$A:$A,$A78,'REEDS summary'!$B:$B,CC$55)</f>
        <v>0.20120824637032905</v>
      </c>
      <c r="CD78">
        <f>SUMIFS('REEDS summary'!$S:$S,'REEDS summary'!$A:$A,$A78,'REEDS summary'!$B:$B,CD$55)</f>
        <v>0</v>
      </c>
      <c r="CE78">
        <f>SUMIFS('REEDS summary'!$S:$S,'REEDS summary'!$A:$A,$A78,'REEDS summary'!$B:$B,CE$55)</f>
        <v>2.0089114749326668E-2</v>
      </c>
      <c r="CF78">
        <f>SUMIFS('REEDS summary'!$S:$S,'REEDS summary'!$A:$A,$A78,'REEDS summary'!$B:$B,CF$55)</f>
        <v>9.8881358749680723E-2</v>
      </c>
      <c r="CG78">
        <f>SUMIFS('REEDS summary'!$S:$S,'REEDS summary'!$A:$A,$A78,'REEDS summary'!$B:$B,CG$55)</f>
        <v>0</v>
      </c>
      <c r="CH78">
        <f>SUMIFS('REEDS summary'!$S:$S,'REEDS summary'!$A:$A,$A78,'REEDS summary'!$B:$B,CH$55)</f>
        <v>1.1670034965904054E-2</v>
      </c>
      <c r="CJ78">
        <f>SUMIFS('REEDS summary'!$T:$T,'REEDS summary'!$A:$A,$A78,'REEDS summary'!$B:$B,CJ$55)</f>
        <v>7.0594725548864066E-3</v>
      </c>
      <c r="CK78">
        <f>SUMIFS('REEDS summary'!$T:$T,'REEDS summary'!$A:$A,$A78,'REEDS summary'!$B:$B,CK$55)</f>
        <v>0.17369026879595778</v>
      </c>
      <c r="CL78">
        <f>SUMIFS('REEDS summary'!$T:$T,'REEDS summary'!$A:$A,$A78,'REEDS summary'!$B:$B,CL$55)</f>
        <v>0</v>
      </c>
      <c r="CM78">
        <f>SUMIFS('REEDS summary'!$T:$T,'REEDS summary'!$A:$A,$A78,'REEDS summary'!$B:$B,CM$55)</f>
        <v>8.3964652078992816E-3</v>
      </c>
      <c r="CN78">
        <f>SUMIFS('REEDS summary'!$T:$T,'REEDS summary'!$A:$A,$A78,'REEDS summary'!$B:$B,CN$55)</f>
        <v>0.44379195176988895</v>
      </c>
      <c r="CO78">
        <f>SUMIFS('REEDS summary'!$T:$T,'REEDS summary'!$A:$A,$A78,'REEDS summary'!$B:$B,CO$55)</f>
        <v>0.19987067430486266</v>
      </c>
      <c r="CP78">
        <f>SUMIFS('REEDS summary'!$T:$T,'REEDS summary'!$A:$A,$A78,'REEDS summary'!$B:$B,CP$55)</f>
        <v>0</v>
      </c>
      <c r="CQ78">
        <f>SUMIFS('REEDS summary'!$T:$T,'REEDS summary'!$A:$A,$A78,'REEDS summary'!$B:$B,CQ$55)</f>
        <v>2.496215171071765E-2</v>
      </c>
      <c r="CR78">
        <f>SUMIFS('REEDS summary'!$T:$T,'REEDS summary'!$A:$A,$A78,'REEDS summary'!$B:$B,CR$55)</f>
        <v>0.13052938029922043</v>
      </c>
      <c r="CS78">
        <f>SUMIFS('REEDS summary'!$T:$T,'REEDS summary'!$A:$A,$A78,'REEDS summary'!$B:$B,CS$55)</f>
        <v>0</v>
      </c>
      <c r="CT78">
        <f>SUMIFS('REEDS summary'!$T:$T,'REEDS summary'!$A:$A,$A78,'REEDS summary'!$B:$B,CT$55)</f>
        <v>1.1699635356566852E-2</v>
      </c>
      <c r="CV78">
        <f>SUMIFS('REEDS summary'!$U:$U,'REEDS summary'!$A:$A,$A78,'REEDS summary'!$B:$B,CV$55)</f>
        <v>6.5013020381595749E-3</v>
      </c>
      <c r="CW78">
        <f>SUMIFS('REEDS summary'!$U:$U,'REEDS summary'!$A:$A,$A78,'REEDS summary'!$B:$B,CW$55)</f>
        <v>0.18391856218869237</v>
      </c>
      <c r="CX78">
        <f>SUMIFS('REEDS summary'!$U:$U,'REEDS summary'!$A:$A,$A78,'REEDS summary'!$B:$B,CX$55)</f>
        <v>0</v>
      </c>
      <c r="CY78">
        <f>SUMIFS('REEDS summary'!$U:$U,'REEDS summary'!$A:$A,$A78,'REEDS summary'!$B:$B,CY$55)</f>
        <v>8.0966190087461941E-3</v>
      </c>
      <c r="CZ78">
        <f>SUMIFS('REEDS summary'!$U:$U,'REEDS summary'!$A:$A,$A78,'REEDS summary'!$B:$B,CZ$55)</f>
        <v>0.38157586566467705</v>
      </c>
      <c r="DA78">
        <f>SUMIFS('REEDS summary'!$U:$U,'REEDS summary'!$A:$A,$A78,'REEDS summary'!$B:$B,DA$55)</f>
        <v>0.19267241810106453</v>
      </c>
      <c r="DB78">
        <f>SUMIFS('REEDS summary'!$U:$U,'REEDS summary'!$A:$A,$A78,'REEDS summary'!$B:$B,DB$55)</f>
        <v>0</v>
      </c>
      <c r="DC78">
        <f>SUMIFS('REEDS summary'!$U:$U,'REEDS summary'!$A:$A,$A78,'REEDS summary'!$B:$B,DC$55)</f>
        <v>2.2343031970585472E-2</v>
      </c>
      <c r="DD78">
        <f>SUMIFS('REEDS summary'!$U:$U,'REEDS summary'!$A:$A,$A78,'REEDS summary'!$B:$B,DD$55)</f>
        <v>0.1905477029721715</v>
      </c>
      <c r="DE78">
        <f>SUMIFS('REEDS summary'!$U:$U,'REEDS summary'!$A:$A,$A78,'REEDS summary'!$B:$B,DE$55)</f>
        <v>0</v>
      </c>
      <c r="DF78">
        <f>SUMIFS('REEDS summary'!$U:$U,'REEDS summary'!$A:$A,$A78,'REEDS summary'!$B:$B,DF$55)</f>
        <v>1.4344498055903319E-2</v>
      </c>
    </row>
    <row r="79" spans="1:110">
      <c r="A79" s="91" t="s">
        <v>557</v>
      </c>
      <c r="B79" s="91">
        <f>SUMIFS('Cross border connections'!$R$4:$R$54,'Cross border connections'!$P$4:$P$54,Imports_new!A79)</f>
        <v>0</v>
      </c>
      <c r="D79">
        <f>SUMIFS('REEDS summary'!$M:$M,'REEDS summary'!$A:$A,$A79,'REEDS summary'!$B:$B,D$55)</f>
        <v>6.1093389190911822E-3</v>
      </c>
      <c r="E79">
        <f>SUMIFS('REEDS summary'!$M:$M,'REEDS summary'!$A:$A,$A79,'REEDS summary'!$B:$B,E$55)</f>
        <v>0.32164315719802733</v>
      </c>
      <c r="F79">
        <f>SUMIFS('REEDS summary'!$M:$M,'REEDS summary'!$A:$A,$A79,'REEDS summary'!$B:$B,F$55)</f>
        <v>0</v>
      </c>
      <c r="G79">
        <f>SUMIFS('REEDS summary'!$M:$M,'REEDS summary'!$A:$A,$A79,'REEDS summary'!$B:$B,G$55)</f>
        <v>1.2669619035916995E-2</v>
      </c>
      <c r="H79">
        <f>SUMIFS('REEDS summary'!$M:$M,'REEDS summary'!$A:$A,$A79,'REEDS summary'!$B:$B,H$55)</f>
        <v>0.15491358114535603</v>
      </c>
      <c r="I79">
        <f>SUMIFS('REEDS summary'!$M:$M,'REEDS summary'!$A:$A,$A79,'REEDS summary'!$B:$B,I$55)</f>
        <v>0.20780794953390969</v>
      </c>
      <c r="J79">
        <f>SUMIFS('REEDS summary'!$M:$M,'REEDS summary'!$A:$A,$A79,'REEDS summary'!$B:$B,J$55)</f>
        <v>0</v>
      </c>
      <c r="K79">
        <f>SUMIFS('REEDS summary'!$M:$M,'REEDS summary'!$A:$A,$A79,'REEDS summary'!$B:$B,K$55)</f>
        <v>4.976398044077914E-3</v>
      </c>
      <c r="L79">
        <f>SUMIFS('REEDS summary'!$M:$M,'REEDS summary'!$A:$A,$A79,'REEDS summary'!$B:$B,L$55)</f>
        <v>0.25826594011748832</v>
      </c>
      <c r="M79">
        <f>SUMIFS('REEDS summary'!$M:$M,'REEDS summary'!$A:$A,$A79,'REEDS summary'!$B:$B,M$55)</f>
        <v>0</v>
      </c>
      <c r="N79">
        <f>SUMIFS('REEDS summary'!$M:$M,'REEDS summary'!$A:$A,$A79,'REEDS summary'!$B:$B,N$55)</f>
        <v>3.3614016006132542E-2</v>
      </c>
      <c r="P79">
        <f>SUMIFS('REEDS summary'!$N:$N,'REEDS summary'!$A:$A,$A79,'REEDS summary'!$B:$B,P$55)</f>
        <v>4.6155351064223228E-3</v>
      </c>
      <c r="Q79">
        <f>SUMIFS('REEDS summary'!$N:$N,'REEDS summary'!$A:$A,$A79,'REEDS summary'!$B:$B,Q$55)</f>
        <v>0.21342542872084203</v>
      </c>
      <c r="R79">
        <f>SUMIFS('REEDS summary'!$N:$N,'REEDS summary'!$A:$A,$A79,'REEDS summary'!$B:$B,R$55)</f>
        <v>0</v>
      </c>
      <c r="S79">
        <f>SUMIFS('REEDS summary'!$N:$N,'REEDS summary'!$A:$A,$A79,'REEDS summary'!$B:$B,S$55)</f>
        <v>9.8739903513190112E-3</v>
      </c>
      <c r="T79">
        <f>SUMIFS('REEDS summary'!$N:$N,'REEDS summary'!$A:$A,$A79,'REEDS summary'!$B:$B,T$55)</f>
        <v>0.11581434884413755</v>
      </c>
      <c r="U79">
        <f>SUMIFS('REEDS summary'!$N:$N,'REEDS summary'!$A:$A,$A79,'REEDS summary'!$B:$B,U$55)</f>
        <v>0.16195385850263661</v>
      </c>
      <c r="V79">
        <f>SUMIFS('REEDS summary'!$N:$N,'REEDS summary'!$A:$A,$A79,'REEDS summary'!$B:$B,V$55)</f>
        <v>0</v>
      </c>
      <c r="W79">
        <f>SUMIFS('REEDS summary'!$N:$N,'REEDS summary'!$A:$A,$A79,'REEDS summary'!$B:$B,W$55)</f>
        <v>1.5851645416093494E-3</v>
      </c>
      <c r="X79">
        <f>SUMIFS('REEDS summary'!$N:$N,'REEDS summary'!$A:$A,$A79,'REEDS summary'!$B:$B,X$55)</f>
        <v>0.41843896258187691</v>
      </c>
      <c r="Y79">
        <f>SUMIFS('REEDS summary'!$N:$N,'REEDS summary'!$A:$A,$A79,'REEDS summary'!$B:$B,Y$55)</f>
        <v>0</v>
      </c>
      <c r="Z79">
        <f>SUMIFS('REEDS summary'!$N:$N,'REEDS summary'!$A:$A,$A79,'REEDS summary'!$B:$B,Z$55)</f>
        <v>7.4292711351156254E-2</v>
      </c>
      <c r="AB79">
        <f>SUMIFS('REEDS summary'!$O:$O,'REEDS summary'!$A:$A,$A79,'REEDS summary'!$B:$B,AB$55)</f>
        <v>4.4691342848858758E-3</v>
      </c>
      <c r="AC79">
        <f>SUMIFS('REEDS summary'!$O:$O,'REEDS summary'!$A:$A,$A79,'REEDS summary'!$B:$B,AC$55)</f>
        <v>0.1949965770990266</v>
      </c>
      <c r="AD79">
        <f>SUMIFS('REEDS summary'!$O:$O,'REEDS summary'!$A:$A,$A79,'REEDS summary'!$B:$B,AD$55)</f>
        <v>0</v>
      </c>
      <c r="AE79">
        <f>SUMIFS('REEDS summary'!$O:$O,'REEDS summary'!$A:$A,$A79,'REEDS summary'!$B:$B,AE$55)</f>
        <v>9.575824288640131E-3</v>
      </c>
      <c r="AF79">
        <f>SUMIFS('REEDS summary'!$O:$O,'REEDS summary'!$A:$A,$A79,'REEDS summary'!$B:$B,AF$55)</f>
        <v>0.11280234526198819</v>
      </c>
      <c r="AG79">
        <f>SUMIFS('REEDS summary'!$O:$O,'REEDS summary'!$A:$A,$A79,'REEDS summary'!$B:$B,AG$55)</f>
        <v>0.1569097862801184</v>
      </c>
      <c r="AH79">
        <f>SUMIFS('REEDS summary'!$O:$O,'REEDS summary'!$A:$A,$A79,'REEDS summary'!$B:$B,AH$55)</f>
        <v>0</v>
      </c>
      <c r="AI79">
        <f>SUMIFS('REEDS summary'!$O:$O,'REEDS summary'!$A:$A,$A79,'REEDS summary'!$B:$B,AI$55)</f>
        <v>1.3392346618916846E-3</v>
      </c>
      <c r="AJ79">
        <f>SUMIFS('REEDS summary'!$O:$O,'REEDS summary'!$A:$A,$A79,'REEDS summary'!$B:$B,AJ$55)</f>
        <v>0.44843180901279345</v>
      </c>
      <c r="AK79">
        <f>SUMIFS('REEDS summary'!$O:$O,'REEDS summary'!$A:$A,$A79,'REEDS summary'!$B:$B,AK$55)</f>
        <v>0</v>
      </c>
      <c r="AL79">
        <f>SUMIFS('REEDS summary'!$O:$O,'REEDS summary'!$A:$A,$A79,'REEDS summary'!$B:$B,AL$55)</f>
        <v>7.1475289110655704E-2</v>
      </c>
      <c r="AN79">
        <f>SUMIFS('REEDS summary'!$P:$P,'REEDS summary'!$A:$A,$A79,'REEDS summary'!$B:$B,AN$55)</f>
        <v>4.2043923461262366E-3</v>
      </c>
      <c r="AO79">
        <f>SUMIFS('REEDS summary'!$P:$P,'REEDS summary'!$A:$A,$A79,'REEDS summary'!$B:$B,AO$55)</f>
        <v>0.10071273886486892</v>
      </c>
      <c r="AP79">
        <f>SUMIFS('REEDS summary'!$P:$P,'REEDS summary'!$A:$A,$A79,'REEDS summary'!$B:$B,AP$55)</f>
        <v>0</v>
      </c>
      <c r="AQ79">
        <f>SUMIFS('REEDS summary'!$P:$P,'REEDS summary'!$A:$A,$A79,'REEDS summary'!$B:$B,AQ$55)</f>
        <v>9.11916616771552E-3</v>
      </c>
      <c r="AR79">
        <f>SUMIFS('REEDS summary'!$P:$P,'REEDS summary'!$A:$A,$A79,'REEDS summary'!$B:$B,AR$55)</f>
        <v>5.9641141373109038E-2</v>
      </c>
      <c r="AS79">
        <f>SUMIFS('REEDS summary'!$P:$P,'REEDS summary'!$A:$A,$A79,'REEDS summary'!$B:$B,AS$55)</f>
        <v>0.14865221229780654</v>
      </c>
      <c r="AT79">
        <f>SUMIFS('REEDS summary'!$P:$P,'REEDS summary'!$A:$A,$A79,'REEDS summary'!$B:$B,AT$55)</f>
        <v>0</v>
      </c>
      <c r="AU79">
        <f>SUMIFS('REEDS summary'!$P:$P,'REEDS summary'!$A:$A,$A79,'REEDS summary'!$B:$B,AU$55)</f>
        <v>1.1992482959200385E-3</v>
      </c>
      <c r="AV79">
        <f>SUMIFS('REEDS summary'!$P:$P,'REEDS summary'!$A:$A,$A79,'REEDS summary'!$B:$B,AV$55)</f>
        <v>0.59306349882092224</v>
      </c>
      <c r="AW79">
        <f>SUMIFS('REEDS summary'!$P:$P,'REEDS summary'!$A:$A,$A79,'REEDS summary'!$B:$B,AW$55)</f>
        <v>0</v>
      </c>
      <c r="AX79">
        <f>SUMIFS('REEDS summary'!$P:$P,'REEDS summary'!$A:$A,$A79,'REEDS summary'!$B:$B,AX$55)</f>
        <v>8.3407601833531506E-2</v>
      </c>
      <c r="AZ79">
        <f>SUMIFS('REEDS summary'!$Q:$Q,'REEDS summary'!$A:$A,$A79,'REEDS summary'!$B:$B,AZ$55)</f>
        <v>4.0870963940181108E-3</v>
      </c>
      <c r="BA79">
        <f>SUMIFS('REEDS summary'!$Q:$Q,'REEDS summary'!$A:$A,$A79,'REEDS summary'!$B:$B,BA$55)</f>
        <v>0.11309400752974264</v>
      </c>
      <c r="BB79">
        <f>SUMIFS('REEDS summary'!$Q:$Q,'REEDS summary'!$A:$A,$A79,'REEDS summary'!$B:$B,BB$55)</f>
        <v>0</v>
      </c>
      <c r="BC79">
        <f>SUMIFS('REEDS summary'!$Q:$Q,'REEDS summary'!$A:$A,$A79,'REEDS summary'!$B:$B,BC$55)</f>
        <v>8.9980570062111673E-3</v>
      </c>
      <c r="BD79">
        <f>SUMIFS('REEDS summary'!$Q:$Q,'REEDS summary'!$A:$A,$A79,'REEDS summary'!$B:$B,BD$55)</f>
        <v>5.1510313200081953E-2</v>
      </c>
      <c r="BE79">
        <f>SUMIFS('REEDS summary'!$Q:$Q,'REEDS summary'!$A:$A,$A79,'REEDS summary'!$B:$B,BE$55)</f>
        <v>0.14715477873263266</v>
      </c>
      <c r="BF79">
        <f>SUMIFS('REEDS summary'!$Q:$Q,'REEDS summary'!$A:$A,$A79,'REEDS summary'!$B:$B,BF$55)</f>
        <v>0</v>
      </c>
      <c r="BG79">
        <f>SUMIFS('REEDS summary'!$Q:$Q,'REEDS summary'!$A:$A,$A79,'REEDS summary'!$B:$B,BG$55)</f>
        <v>8.9919382543284063E-4</v>
      </c>
      <c r="BH79">
        <f>SUMIFS('REEDS summary'!$Q:$Q,'REEDS summary'!$A:$A,$A79,'REEDS summary'!$B:$B,BH$55)</f>
        <v>0.58959903468643826</v>
      </c>
      <c r="BI79">
        <f>SUMIFS('REEDS summary'!$Q:$Q,'REEDS summary'!$A:$A,$A79,'REEDS summary'!$B:$B,BI$55)</f>
        <v>0</v>
      </c>
      <c r="BJ79">
        <f>SUMIFS('REEDS summary'!$Q:$Q,'REEDS summary'!$A:$A,$A79,'REEDS summary'!$B:$B,BJ$55)</f>
        <v>8.4657518625442421E-2</v>
      </c>
      <c r="BL79">
        <f>SUMIFS('REEDS summary'!$R:$R,'REEDS summary'!$A:$A,$A79,'REEDS summary'!$B:$B,BL$55)</f>
        <v>1.735725647718706E-3</v>
      </c>
      <c r="BM79">
        <f>SUMIFS('REEDS summary'!$R:$R,'REEDS summary'!$A:$A,$A79,'REEDS summary'!$B:$B,BM$55)</f>
        <v>5.3217809930570799E-2</v>
      </c>
      <c r="BN79">
        <f>SUMIFS('REEDS summary'!$R:$R,'REEDS summary'!$A:$A,$A79,'REEDS summary'!$B:$B,BN$55)</f>
        <v>0</v>
      </c>
      <c r="BO79">
        <f>SUMIFS('REEDS summary'!$R:$R,'REEDS summary'!$A:$A,$A79,'REEDS summary'!$B:$B,BO$55)</f>
        <v>7.3095570229944869E-3</v>
      </c>
      <c r="BP79">
        <f>SUMIFS('REEDS summary'!$R:$R,'REEDS summary'!$A:$A,$A79,'REEDS summary'!$B:$B,BP$55)</f>
        <v>1.7012099409712569E-2</v>
      </c>
      <c r="BQ79">
        <f>SUMIFS('REEDS summary'!$R:$R,'REEDS summary'!$A:$A,$A79,'REEDS summary'!$B:$B,BQ$55)</f>
        <v>0.11652473283350598</v>
      </c>
      <c r="BR79">
        <f>SUMIFS('REEDS summary'!$R:$R,'REEDS summary'!$A:$A,$A79,'REEDS summary'!$B:$B,BR$55)</f>
        <v>0</v>
      </c>
      <c r="BS79">
        <f>SUMIFS('REEDS summary'!$R:$R,'REEDS summary'!$A:$A,$A79,'REEDS summary'!$B:$B,BS$55)</f>
        <v>7.8965505595186608E-4</v>
      </c>
      <c r="BT79">
        <f>SUMIFS('REEDS summary'!$R:$R,'REEDS summary'!$A:$A,$A79,'REEDS summary'!$B:$B,BT$55)</f>
        <v>0.69553365955199242</v>
      </c>
      <c r="BU79">
        <f>SUMIFS('REEDS summary'!$R:$R,'REEDS summary'!$A:$A,$A79,'REEDS summary'!$B:$B,BU$55)</f>
        <v>0</v>
      </c>
      <c r="BV79">
        <f>SUMIFS('REEDS summary'!$R:$R,'REEDS summary'!$A:$A,$A79,'REEDS summary'!$B:$B,BV$55)</f>
        <v>0.10787676054755316</v>
      </c>
      <c r="BX79">
        <f>SUMIFS('REEDS summary'!$S:$S,'REEDS summary'!$A:$A,$A79,'REEDS summary'!$B:$B,BX$55)</f>
        <v>1.7776934381879474E-3</v>
      </c>
      <c r="BY79">
        <f>SUMIFS('REEDS summary'!$S:$S,'REEDS summary'!$A:$A,$A79,'REEDS summary'!$B:$B,BY$55)</f>
        <v>2.9587413486678645E-2</v>
      </c>
      <c r="BZ79">
        <f>SUMIFS('REEDS summary'!$S:$S,'REEDS summary'!$A:$A,$A79,'REEDS summary'!$B:$B,BZ$55)</f>
        <v>0</v>
      </c>
      <c r="CA79">
        <f>SUMIFS('REEDS summary'!$S:$S,'REEDS summary'!$A:$A,$A79,'REEDS summary'!$B:$B,CA$55)</f>
        <v>7.6919262389273544E-3</v>
      </c>
      <c r="CB79">
        <f>SUMIFS('REEDS summary'!$S:$S,'REEDS summary'!$A:$A,$A79,'REEDS summary'!$B:$B,CB$55)</f>
        <v>1.7370099625206609E-2</v>
      </c>
      <c r="CC79">
        <f>SUMIFS('REEDS summary'!$S:$S,'REEDS summary'!$A:$A,$A79,'REEDS summary'!$B:$B,CC$55)</f>
        <v>0.10744914588888548</v>
      </c>
      <c r="CD79">
        <f>SUMIFS('REEDS summary'!$S:$S,'REEDS summary'!$A:$A,$A79,'REEDS summary'!$B:$B,CD$55)</f>
        <v>0</v>
      </c>
      <c r="CE79">
        <f>SUMIFS('REEDS summary'!$S:$S,'REEDS summary'!$A:$A,$A79,'REEDS summary'!$B:$B,CE$55)</f>
        <v>7.6717171118168947E-4</v>
      </c>
      <c r="CF79">
        <f>SUMIFS('REEDS summary'!$S:$S,'REEDS summary'!$A:$A,$A79,'REEDS summary'!$B:$B,CF$55)</f>
        <v>0.72145534105096609</v>
      </c>
      <c r="CG79">
        <f>SUMIFS('REEDS summary'!$S:$S,'REEDS summary'!$A:$A,$A79,'REEDS summary'!$B:$B,CG$55)</f>
        <v>0</v>
      </c>
      <c r="CH79">
        <f>SUMIFS('REEDS summary'!$S:$S,'REEDS summary'!$A:$A,$A79,'REEDS summary'!$B:$B,CH$55)</f>
        <v>0.11390120855996615</v>
      </c>
      <c r="CJ79">
        <f>SUMIFS('REEDS summary'!$T:$T,'REEDS summary'!$A:$A,$A79,'REEDS summary'!$B:$B,CJ$55)</f>
        <v>1.7581620517764986E-3</v>
      </c>
      <c r="CK79">
        <f>SUMIFS('REEDS summary'!$T:$T,'REEDS summary'!$A:$A,$A79,'REEDS summary'!$B:$B,CK$55)</f>
        <v>9.9848856010972611E-3</v>
      </c>
      <c r="CL79">
        <f>SUMIFS('REEDS summary'!$T:$T,'REEDS summary'!$A:$A,$A79,'REEDS summary'!$B:$B,CL$55)</f>
        <v>0</v>
      </c>
      <c r="CM79">
        <f>SUMIFS('REEDS summary'!$T:$T,'REEDS summary'!$A:$A,$A79,'REEDS summary'!$B:$B,CM$55)</f>
        <v>7.7984700798869539E-3</v>
      </c>
      <c r="CN79">
        <f>SUMIFS('REEDS summary'!$T:$T,'REEDS summary'!$A:$A,$A79,'REEDS summary'!$B:$B,CN$55)</f>
        <v>5.233149313914145E-3</v>
      </c>
      <c r="CO79">
        <f>SUMIFS('REEDS summary'!$T:$T,'REEDS summary'!$A:$A,$A79,'REEDS summary'!$B:$B,CO$55)</f>
        <v>0.10162543002284742</v>
      </c>
      <c r="CP79">
        <f>SUMIFS('REEDS summary'!$T:$T,'REEDS summary'!$A:$A,$A79,'REEDS summary'!$B:$B,CP$55)</f>
        <v>0</v>
      </c>
      <c r="CQ79">
        <f>SUMIFS('REEDS summary'!$T:$T,'REEDS summary'!$A:$A,$A79,'REEDS summary'!$B:$B,CQ$55)</f>
        <v>7.7884866638295311E-4</v>
      </c>
      <c r="CR79">
        <f>SUMIFS('REEDS summary'!$T:$T,'REEDS summary'!$A:$A,$A79,'REEDS summary'!$B:$B,CR$55)</f>
        <v>0.7569731530203877</v>
      </c>
      <c r="CS79">
        <f>SUMIFS('REEDS summary'!$T:$T,'REEDS summary'!$A:$A,$A79,'REEDS summary'!$B:$B,CS$55)</f>
        <v>0</v>
      </c>
      <c r="CT79">
        <f>SUMIFS('REEDS summary'!$T:$T,'REEDS summary'!$A:$A,$A79,'REEDS summary'!$B:$B,CT$55)</f>
        <v>0.11584790124370704</v>
      </c>
      <c r="CV79">
        <f>SUMIFS('REEDS summary'!$U:$U,'REEDS summary'!$A:$A,$A79,'REEDS summary'!$B:$B,CV$55)</f>
        <v>1.6855911085061862E-3</v>
      </c>
      <c r="CW79">
        <f>SUMIFS('REEDS summary'!$U:$U,'REEDS summary'!$A:$A,$A79,'REEDS summary'!$B:$B,CW$55)</f>
        <v>1.4025666506920324E-2</v>
      </c>
      <c r="CX79">
        <f>SUMIFS('REEDS summary'!$U:$U,'REEDS summary'!$A:$A,$A79,'REEDS summary'!$B:$B,CX$55)</f>
        <v>0</v>
      </c>
      <c r="CY79">
        <f>SUMIFS('REEDS summary'!$U:$U,'REEDS summary'!$A:$A,$A79,'REEDS summary'!$B:$B,CY$55)</f>
        <v>7.8843714938054994E-3</v>
      </c>
      <c r="CZ79">
        <f>SUMIFS('REEDS summary'!$U:$U,'REEDS summary'!$A:$A,$A79,'REEDS summary'!$B:$B,CZ$55)</f>
        <v>6.4305371010133497E-3</v>
      </c>
      <c r="DA79">
        <f>SUMIFS('REEDS summary'!$U:$U,'REEDS summary'!$A:$A,$A79,'REEDS summary'!$B:$B,DA$55)</f>
        <v>0.10143604898995708</v>
      </c>
      <c r="DB79">
        <f>SUMIFS('REEDS summary'!$U:$U,'REEDS summary'!$A:$A,$A79,'REEDS summary'!$B:$B,DB$55)</f>
        <v>0</v>
      </c>
      <c r="DC79">
        <f>SUMIFS('REEDS summary'!$U:$U,'REEDS summary'!$A:$A,$A79,'REEDS summary'!$B:$B,DC$55)</f>
        <v>2.2177296734561441E-4</v>
      </c>
      <c r="DD79">
        <f>SUMIFS('REEDS summary'!$U:$U,'REEDS summary'!$A:$A,$A79,'REEDS summary'!$B:$B,DD$55)</f>
        <v>0.75338039688237246</v>
      </c>
      <c r="DE79">
        <f>SUMIFS('REEDS summary'!$U:$U,'REEDS summary'!$A:$A,$A79,'REEDS summary'!$B:$B,DE$55)</f>
        <v>0</v>
      </c>
      <c r="DF79">
        <f>SUMIFS('REEDS summary'!$U:$U,'REEDS summary'!$A:$A,$A79,'REEDS summary'!$B:$B,DF$55)</f>
        <v>0.11493561495007944</v>
      </c>
    </row>
    <row r="80" spans="1:110">
      <c r="A80" s="91" t="s">
        <v>558</v>
      </c>
      <c r="B80" s="91">
        <f>SUMIFS('Cross border connections'!$R$4:$R$54,'Cross border connections'!$P$4:$P$54,Imports_new!A80)</f>
        <v>0</v>
      </c>
      <c r="D80">
        <f>SUMIFS('REEDS summary'!$M:$M,'REEDS summary'!$A:$A,$A80,'REEDS summary'!$B:$B,D$55)</f>
        <v>1.8847396368280482E-4</v>
      </c>
      <c r="E80">
        <f>SUMIFS('REEDS summary'!$M:$M,'REEDS summary'!$A:$A,$A80,'REEDS summary'!$B:$B,E$55)</f>
        <v>0.24013161705330055</v>
      </c>
      <c r="F80">
        <f>SUMIFS('REEDS summary'!$M:$M,'REEDS summary'!$A:$A,$A80,'REEDS summary'!$B:$B,F$55)</f>
        <v>0</v>
      </c>
      <c r="G80">
        <f>SUMIFS('REEDS summary'!$M:$M,'REEDS summary'!$A:$A,$A80,'REEDS summary'!$B:$B,G$55)</f>
        <v>0</v>
      </c>
      <c r="H80">
        <f>SUMIFS('REEDS summary'!$M:$M,'REEDS summary'!$A:$A,$A80,'REEDS summary'!$B:$B,H$55)</f>
        <v>0.44017809738788516</v>
      </c>
      <c r="I80">
        <f>SUMIFS('REEDS summary'!$M:$M,'REEDS summary'!$A:$A,$A80,'REEDS summary'!$B:$B,I$55)</f>
        <v>0.28854974282555945</v>
      </c>
      <c r="J80">
        <f>SUMIFS('REEDS summary'!$M:$M,'REEDS summary'!$A:$A,$A80,'REEDS summary'!$B:$B,J$55)</f>
        <v>0</v>
      </c>
      <c r="K80">
        <f>SUMIFS('REEDS summary'!$M:$M,'REEDS summary'!$A:$A,$A80,'REEDS summary'!$B:$B,K$55)</f>
        <v>1.3399950362201134E-2</v>
      </c>
      <c r="L80">
        <f>SUMIFS('REEDS summary'!$M:$M,'REEDS summary'!$A:$A,$A80,'REEDS summary'!$B:$B,L$55)</f>
        <v>0</v>
      </c>
      <c r="M80">
        <f>SUMIFS('REEDS summary'!$M:$M,'REEDS summary'!$A:$A,$A80,'REEDS summary'!$B:$B,M$55)</f>
        <v>0</v>
      </c>
      <c r="N80">
        <f>SUMIFS('REEDS summary'!$M:$M,'REEDS summary'!$A:$A,$A80,'REEDS summary'!$B:$B,N$55)</f>
        <v>1.7552118407370917E-2</v>
      </c>
      <c r="P80">
        <f>SUMIFS('REEDS summary'!$N:$N,'REEDS summary'!$A:$A,$A80,'REEDS summary'!$B:$B,P$55)</f>
        <v>1.8294377884430578E-4</v>
      </c>
      <c r="Q80">
        <f>SUMIFS('REEDS summary'!$N:$N,'REEDS summary'!$A:$A,$A80,'REEDS summary'!$B:$B,Q$55)</f>
        <v>0.21488978271682307</v>
      </c>
      <c r="R80">
        <f>SUMIFS('REEDS summary'!$N:$N,'REEDS summary'!$A:$A,$A80,'REEDS summary'!$B:$B,R$55)</f>
        <v>0</v>
      </c>
      <c r="S80">
        <f>SUMIFS('REEDS summary'!$N:$N,'REEDS summary'!$A:$A,$A80,'REEDS summary'!$B:$B,S$55)</f>
        <v>0</v>
      </c>
      <c r="T80">
        <f>SUMIFS('REEDS summary'!$N:$N,'REEDS summary'!$A:$A,$A80,'REEDS summary'!$B:$B,T$55)</f>
        <v>0.48424581414733048</v>
      </c>
      <c r="U80">
        <f>SUMIFS('REEDS summary'!$N:$N,'REEDS summary'!$A:$A,$A80,'REEDS summary'!$B:$B,U$55)</f>
        <v>0.28008314414133867</v>
      </c>
      <c r="V80">
        <f>SUMIFS('REEDS summary'!$N:$N,'REEDS summary'!$A:$A,$A80,'REEDS summary'!$B:$B,V$55)</f>
        <v>0</v>
      </c>
      <c r="W80">
        <f>SUMIFS('REEDS summary'!$N:$N,'REEDS summary'!$A:$A,$A80,'REEDS summary'!$B:$B,W$55)</f>
        <v>3.6809412733553705E-3</v>
      </c>
      <c r="X80">
        <f>SUMIFS('REEDS summary'!$N:$N,'REEDS summary'!$A:$A,$A80,'REEDS summary'!$B:$B,X$55)</f>
        <v>0</v>
      </c>
      <c r="Y80">
        <f>SUMIFS('REEDS summary'!$N:$N,'REEDS summary'!$A:$A,$A80,'REEDS summary'!$B:$B,Y$55)</f>
        <v>0</v>
      </c>
      <c r="Z80">
        <f>SUMIFS('REEDS summary'!$N:$N,'REEDS summary'!$A:$A,$A80,'REEDS summary'!$B:$B,Z$55)</f>
        <v>1.6917373942308078E-2</v>
      </c>
      <c r="AB80">
        <f>SUMIFS('REEDS summary'!$O:$O,'REEDS summary'!$A:$A,$A80,'REEDS summary'!$B:$B,AB$55)</f>
        <v>1.8497647901070333E-4</v>
      </c>
      <c r="AC80">
        <f>SUMIFS('REEDS summary'!$O:$O,'REEDS summary'!$A:$A,$A80,'REEDS summary'!$B:$B,AC$55)</f>
        <v>0.17319581151274085</v>
      </c>
      <c r="AD80">
        <f>SUMIFS('REEDS summary'!$O:$O,'REEDS summary'!$A:$A,$A80,'REEDS summary'!$B:$B,AD$55)</f>
        <v>0</v>
      </c>
      <c r="AE80">
        <f>SUMIFS('REEDS summary'!$O:$O,'REEDS summary'!$A:$A,$A80,'REEDS summary'!$B:$B,AE$55)</f>
        <v>0</v>
      </c>
      <c r="AF80">
        <f>SUMIFS('REEDS summary'!$O:$O,'REEDS summary'!$A:$A,$A80,'REEDS summary'!$B:$B,AF$55)</f>
        <v>0.52643830531361413</v>
      </c>
      <c r="AG80">
        <f>SUMIFS('REEDS summary'!$O:$O,'REEDS summary'!$A:$A,$A80,'REEDS summary'!$B:$B,AG$55)</f>
        <v>0.28319516608216549</v>
      </c>
      <c r="AH80">
        <f>SUMIFS('REEDS summary'!$O:$O,'REEDS summary'!$A:$A,$A80,'REEDS summary'!$B:$B,AH$55)</f>
        <v>0</v>
      </c>
      <c r="AI80">
        <f>SUMIFS('REEDS summary'!$O:$O,'REEDS summary'!$A:$A,$A80,'REEDS summary'!$B:$B,AI$55)</f>
        <v>0</v>
      </c>
      <c r="AJ80">
        <f>SUMIFS('REEDS summary'!$O:$O,'REEDS summary'!$A:$A,$A80,'REEDS summary'!$B:$B,AJ$55)</f>
        <v>0</v>
      </c>
      <c r="AK80">
        <f>SUMIFS('REEDS summary'!$O:$O,'REEDS summary'!$A:$A,$A80,'REEDS summary'!$B:$B,AK$55)</f>
        <v>0</v>
      </c>
      <c r="AL80">
        <f>SUMIFS('REEDS summary'!$O:$O,'REEDS summary'!$A:$A,$A80,'REEDS summary'!$B:$B,AL$55)</f>
        <v>1.6985740612468842E-2</v>
      </c>
      <c r="AN80">
        <f>SUMIFS('REEDS summary'!$P:$P,'REEDS summary'!$A:$A,$A80,'REEDS summary'!$B:$B,AN$55)</f>
        <v>2.0022742720961136E-4</v>
      </c>
      <c r="AO80">
        <f>SUMIFS('REEDS summary'!$P:$P,'REEDS summary'!$A:$A,$A80,'REEDS summary'!$B:$B,AO$55)</f>
        <v>0.16855258631404421</v>
      </c>
      <c r="AP80">
        <f>SUMIFS('REEDS summary'!$P:$P,'REEDS summary'!$A:$A,$A80,'REEDS summary'!$B:$B,AP$55)</f>
        <v>0</v>
      </c>
      <c r="AQ80">
        <f>SUMIFS('REEDS summary'!$P:$P,'REEDS summary'!$A:$A,$A80,'REEDS summary'!$B:$B,AQ$55)</f>
        <v>0</v>
      </c>
      <c r="AR80">
        <f>SUMIFS('REEDS summary'!$P:$P,'REEDS summary'!$A:$A,$A80,'REEDS summary'!$B:$B,AR$55)</f>
        <v>0.50644486455719961</v>
      </c>
      <c r="AS80">
        <f>SUMIFS('REEDS summary'!$P:$P,'REEDS summary'!$A:$A,$A80,'REEDS summary'!$B:$B,AS$55)</f>
        <v>0.30654405255248446</v>
      </c>
      <c r="AT80">
        <f>SUMIFS('REEDS summary'!$P:$P,'REEDS summary'!$A:$A,$A80,'REEDS summary'!$B:$B,AT$55)</f>
        <v>0</v>
      </c>
      <c r="AU80">
        <f>SUMIFS('REEDS summary'!$P:$P,'REEDS summary'!$A:$A,$A80,'REEDS summary'!$B:$B,AU$55)</f>
        <v>0</v>
      </c>
      <c r="AV80">
        <f>SUMIFS('REEDS summary'!$P:$P,'REEDS summary'!$A:$A,$A80,'REEDS summary'!$B:$B,AV$55)</f>
        <v>0</v>
      </c>
      <c r="AW80">
        <f>SUMIFS('REEDS summary'!$P:$P,'REEDS summary'!$A:$A,$A80,'REEDS summary'!$B:$B,AW$55)</f>
        <v>0</v>
      </c>
      <c r="AX80">
        <f>SUMIFS('REEDS summary'!$P:$P,'REEDS summary'!$A:$A,$A80,'REEDS summary'!$B:$B,AX$55)</f>
        <v>1.8258269149062024E-2</v>
      </c>
      <c r="AZ80">
        <f>SUMIFS('REEDS summary'!$Q:$Q,'REEDS summary'!$A:$A,$A80,'REEDS summary'!$B:$B,AZ$55)</f>
        <v>1.9983039687175485E-4</v>
      </c>
      <c r="BA80">
        <f>SUMIFS('REEDS summary'!$Q:$Q,'REEDS summary'!$A:$A,$A80,'REEDS summary'!$B:$B,BA$55)</f>
        <v>0.14038525583181943</v>
      </c>
      <c r="BB80">
        <f>SUMIFS('REEDS summary'!$Q:$Q,'REEDS summary'!$A:$A,$A80,'REEDS summary'!$B:$B,BB$55)</f>
        <v>0</v>
      </c>
      <c r="BC80">
        <f>SUMIFS('REEDS summary'!$Q:$Q,'REEDS summary'!$A:$A,$A80,'REEDS summary'!$B:$B,BC$55)</f>
        <v>0</v>
      </c>
      <c r="BD80">
        <f>SUMIFS('REEDS summary'!$Q:$Q,'REEDS summary'!$A:$A,$A80,'REEDS summary'!$B:$B,BD$55)</f>
        <v>0.47086223365276486</v>
      </c>
      <c r="BE80">
        <f>SUMIFS('REEDS summary'!$Q:$Q,'REEDS summary'!$A:$A,$A80,'REEDS summary'!$B:$B,BE$55)</f>
        <v>0.30593620731145565</v>
      </c>
      <c r="BF80">
        <f>SUMIFS('REEDS summary'!$Q:$Q,'REEDS summary'!$A:$A,$A80,'REEDS summary'!$B:$B,BF$55)</f>
        <v>0</v>
      </c>
      <c r="BG80">
        <f>SUMIFS('REEDS summary'!$Q:$Q,'REEDS summary'!$A:$A,$A80,'REEDS summary'!$B:$B,BG$55)</f>
        <v>0</v>
      </c>
      <c r="BH80">
        <f>SUMIFS('REEDS summary'!$Q:$Q,'REEDS summary'!$A:$A,$A80,'REEDS summary'!$B:$B,BH$55)</f>
        <v>0</v>
      </c>
      <c r="BI80">
        <f>SUMIFS('REEDS summary'!$Q:$Q,'REEDS summary'!$A:$A,$A80,'REEDS summary'!$B:$B,BI$55)</f>
        <v>0</v>
      </c>
      <c r="BJ80">
        <f>SUMIFS('REEDS summary'!$Q:$Q,'REEDS summary'!$A:$A,$A80,'REEDS summary'!$B:$B,BJ$55)</f>
        <v>8.2616472807088295E-2</v>
      </c>
      <c r="BL80">
        <f>SUMIFS('REEDS summary'!$R:$R,'REEDS summary'!$A:$A,$A80,'REEDS summary'!$B:$B,BL$55)</f>
        <v>2.1281461127127993E-4</v>
      </c>
      <c r="BM80">
        <f>SUMIFS('REEDS summary'!$R:$R,'REEDS summary'!$A:$A,$A80,'REEDS summary'!$B:$B,BM$55)</f>
        <v>0.12735681185307354</v>
      </c>
      <c r="BN80">
        <f>SUMIFS('REEDS summary'!$R:$R,'REEDS summary'!$A:$A,$A80,'REEDS summary'!$B:$B,BN$55)</f>
        <v>0</v>
      </c>
      <c r="BO80">
        <f>SUMIFS('REEDS summary'!$R:$R,'REEDS summary'!$A:$A,$A80,'REEDS summary'!$B:$B,BO$55)</f>
        <v>0</v>
      </c>
      <c r="BP80">
        <f>SUMIFS('REEDS summary'!$R:$R,'REEDS summary'!$A:$A,$A80,'REEDS summary'!$B:$B,BP$55)</f>
        <v>0.43372734807817759</v>
      </c>
      <c r="BQ80">
        <f>SUMIFS('REEDS summary'!$R:$R,'REEDS summary'!$A:$A,$A80,'REEDS summary'!$B:$B,BQ$55)</f>
        <v>0.32581477118609392</v>
      </c>
      <c r="BR80">
        <f>SUMIFS('REEDS summary'!$R:$R,'REEDS summary'!$A:$A,$A80,'REEDS summary'!$B:$B,BR$55)</f>
        <v>0</v>
      </c>
      <c r="BS80">
        <f>SUMIFS('REEDS summary'!$R:$R,'REEDS summary'!$A:$A,$A80,'REEDS summary'!$B:$B,BS$55)</f>
        <v>0</v>
      </c>
      <c r="BT80">
        <f>SUMIFS('REEDS summary'!$R:$R,'REEDS summary'!$A:$A,$A80,'REEDS summary'!$B:$B,BT$55)</f>
        <v>0</v>
      </c>
      <c r="BU80">
        <f>SUMIFS('REEDS summary'!$R:$R,'REEDS summary'!$A:$A,$A80,'REEDS summary'!$B:$B,BU$55)</f>
        <v>0</v>
      </c>
      <c r="BV80">
        <f>SUMIFS('REEDS summary'!$R:$R,'REEDS summary'!$A:$A,$A80,'REEDS summary'!$B:$B,BV$55)</f>
        <v>0.11288825427138371</v>
      </c>
      <c r="BX80">
        <f>SUMIFS('REEDS summary'!$S:$S,'REEDS summary'!$A:$A,$A80,'REEDS summary'!$B:$B,BX$55)</f>
        <v>2.2352341039946771E-4</v>
      </c>
      <c r="BY80">
        <f>SUMIFS('REEDS summary'!$S:$S,'REEDS summary'!$A:$A,$A80,'REEDS summary'!$B:$B,BY$55)</f>
        <v>0.21871449601595508</v>
      </c>
      <c r="BZ80">
        <f>SUMIFS('REEDS summary'!$S:$S,'REEDS summary'!$A:$A,$A80,'REEDS summary'!$B:$B,BZ$55)</f>
        <v>0</v>
      </c>
      <c r="CA80">
        <f>SUMIFS('REEDS summary'!$S:$S,'REEDS summary'!$A:$A,$A80,'REEDS summary'!$B:$B,CA$55)</f>
        <v>0</v>
      </c>
      <c r="CB80">
        <f>SUMIFS('REEDS summary'!$S:$S,'REEDS summary'!$A:$A,$A80,'REEDS summary'!$B:$B,CB$55)</f>
        <v>0.3072300096926</v>
      </c>
      <c r="CC80">
        <f>SUMIFS('REEDS summary'!$S:$S,'REEDS summary'!$A:$A,$A80,'REEDS summary'!$B:$B,CC$55)</f>
        <v>0.34220972131092681</v>
      </c>
      <c r="CD80">
        <f>SUMIFS('REEDS summary'!$S:$S,'REEDS summary'!$A:$A,$A80,'REEDS summary'!$B:$B,CD$55)</f>
        <v>0</v>
      </c>
      <c r="CE80">
        <f>SUMIFS('REEDS summary'!$S:$S,'REEDS summary'!$A:$A,$A80,'REEDS summary'!$B:$B,CE$55)</f>
        <v>0</v>
      </c>
      <c r="CF80">
        <f>SUMIFS('REEDS summary'!$S:$S,'REEDS summary'!$A:$A,$A80,'REEDS summary'!$B:$B,CF$55)</f>
        <v>0</v>
      </c>
      <c r="CG80">
        <f>SUMIFS('REEDS summary'!$S:$S,'REEDS summary'!$A:$A,$A80,'REEDS summary'!$B:$B,CG$55)</f>
        <v>0</v>
      </c>
      <c r="CH80">
        <f>SUMIFS('REEDS summary'!$S:$S,'REEDS summary'!$A:$A,$A80,'REEDS summary'!$B:$B,CH$55)</f>
        <v>0.13162224957011864</v>
      </c>
      <c r="CJ80">
        <f>SUMIFS('REEDS summary'!$T:$T,'REEDS summary'!$A:$A,$A80,'REEDS summary'!$B:$B,CJ$55)</f>
        <v>2.1236887254509135E-4</v>
      </c>
      <c r="CK80">
        <f>SUMIFS('REEDS summary'!$T:$T,'REEDS summary'!$A:$A,$A80,'REEDS summary'!$B:$B,CK$55)</f>
        <v>0.20779993847251566</v>
      </c>
      <c r="CL80">
        <f>SUMIFS('REEDS summary'!$T:$T,'REEDS summary'!$A:$A,$A80,'REEDS summary'!$B:$B,CL$55)</f>
        <v>0</v>
      </c>
      <c r="CM80">
        <f>SUMIFS('REEDS summary'!$T:$T,'REEDS summary'!$A:$A,$A80,'REEDS summary'!$B:$B,CM$55)</f>
        <v>0</v>
      </c>
      <c r="CN80">
        <f>SUMIFS('REEDS summary'!$T:$T,'REEDS summary'!$A:$A,$A80,'REEDS summary'!$B:$B,CN$55)</f>
        <v>0.26159900361630634</v>
      </c>
      <c r="CO80">
        <f>SUMIFS('REEDS summary'!$T:$T,'REEDS summary'!$A:$A,$A80,'REEDS summary'!$B:$B,CO$55)</f>
        <v>0.32513235440928345</v>
      </c>
      <c r="CP80">
        <f>SUMIFS('REEDS summary'!$T:$T,'REEDS summary'!$A:$A,$A80,'REEDS summary'!$B:$B,CP$55)</f>
        <v>0</v>
      </c>
      <c r="CQ80">
        <f>SUMIFS('REEDS summary'!$T:$T,'REEDS summary'!$A:$A,$A80,'REEDS summary'!$B:$B,CQ$55)</f>
        <v>0</v>
      </c>
      <c r="CR80">
        <f>SUMIFS('REEDS summary'!$T:$T,'REEDS summary'!$A:$A,$A80,'REEDS summary'!$B:$B,CR$55)</f>
        <v>0</v>
      </c>
      <c r="CS80">
        <f>SUMIFS('REEDS summary'!$T:$T,'REEDS summary'!$A:$A,$A80,'REEDS summary'!$B:$B,CS$55)</f>
        <v>0</v>
      </c>
      <c r="CT80">
        <f>SUMIFS('REEDS summary'!$T:$T,'REEDS summary'!$A:$A,$A80,'REEDS summary'!$B:$B,CT$55)</f>
        <v>0.20525633462934947</v>
      </c>
      <c r="CV80">
        <f>SUMIFS('REEDS summary'!$U:$U,'REEDS summary'!$A:$A,$A80,'REEDS summary'!$B:$B,CV$55)</f>
        <v>1.9233697479831163E-4</v>
      </c>
      <c r="CW80">
        <f>SUMIFS('REEDS summary'!$U:$U,'REEDS summary'!$A:$A,$A80,'REEDS summary'!$B:$B,CW$55)</f>
        <v>0.18819900981765963</v>
      </c>
      <c r="CX80">
        <f>SUMIFS('REEDS summary'!$U:$U,'REEDS summary'!$A:$A,$A80,'REEDS summary'!$B:$B,CX$55)</f>
        <v>0</v>
      </c>
      <c r="CY80">
        <f>SUMIFS('REEDS summary'!$U:$U,'REEDS summary'!$A:$A,$A80,'REEDS summary'!$B:$B,CY$55)</f>
        <v>0</v>
      </c>
      <c r="CZ80">
        <f>SUMIFS('REEDS summary'!$U:$U,'REEDS summary'!$A:$A,$A80,'REEDS summary'!$B:$B,CZ$55)</f>
        <v>0.20410099359806091</v>
      </c>
      <c r="DA80">
        <f>SUMIFS('REEDS summary'!$U:$U,'REEDS summary'!$A:$A,$A80,'REEDS summary'!$B:$B,DA$55)</f>
        <v>0.29446393299873219</v>
      </c>
      <c r="DB80">
        <f>SUMIFS('REEDS summary'!$U:$U,'REEDS summary'!$A:$A,$A80,'REEDS summary'!$B:$B,DB$55)</f>
        <v>0</v>
      </c>
      <c r="DC80">
        <f>SUMIFS('REEDS summary'!$U:$U,'REEDS summary'!$A:$A,$A80,'REEDS summary'!$B:$B,DC$55)</f>
        <v>0</v>
      </c>
      <c r="DD80">
        <f>SUMIFS('REEDS summary'!$U:$U,'REEDS summary'!$A:$A,$A80,'REEDS summary'!$B:$B,DD$55)</f>
        <v>0</v>
      </c>
      <c r="DE80">
        <f>SUMIFS('REEDS summary'!$U:$U,'REEDS summary'!$A:$A,$A80,'REEDS summary'!$B:$B,DE$55)</f>
        <v>0</v>
      </c>
      <c r="DF80">
        <f>SUMIFS('REEDS summary'!$U:$U,'REEDS summary'!$A:$A,$A80,'REEDS summary'!$B:$B,DF$55)</f>
        <v>0.31304372661074892</v>
      </c>
    </row>
    <row r="81" spans="1:110">
      <c r="A81" s="91" t="s">
        <v>559</v>
      </c>
      <c r="B81" s="91">
        <f>SUMIFS('Cross border connections'!$R$4:$R$54,'Cross border connections'!$P$4:$P$54,Imports_new!A81)</f>
        <v>4.0729897543404234E-3</v>
      </c>
      <c r="D81">
        <f>SUMIFS('REEDS summary'!$M:$M,'REEDS summary'!$A:$A,$A81,'REEDS summary'!$B:$B,D$55)</f>
        <v>7.715454671324936E-4</v>
      </c>
      <c r="E81">
        <f>SUMIFS('REEDS summary'!$M:$M,'REEDS summary'!$A:$A,$A81,'REEDS summary'!$B:$B,E$55)</f>
        <v>0.72278676967479427</v>
      </c>
      <c r="F81">
        <f>SUMIFS('REEDS summary'!$M:$M,'REEDS summary'!$A:$A,$A81,'REEDS summary'!$B:$B,F$55)</f>
        <v>0</v>
      </c>
      <c r="G81">
        <f>SUMIFS('REEDS summary'!$M:$M,'REEDS summary'!$A:$A,$A81,'REEDS summary'!$B:$B,G$55)</f>
        <v>1.7075406054784109E-2</v>
      </c>
      <c r="H81">
        <f>SUMIFS('REEDS summary'!$M:$M,'REEDS summary'!$A:$A,$A81,'REEDS summary'!$B:$B,H$55)</f>
        <v>4.1191843180797348E-2</v>
      </c>
      <c r="I81">
        <f>SUMIFS('REEDS summary'!$M:$M,'REEDS summary'!$A:$A,$A81,'REEDS summary'!$B:$B,I$55)</f>
        <v>0.12030887450552899</v>
      </c>
      <c r="J81">
        <f>SUMIFS('REEDS summary'!$M:$M,'REEDS summary'!$A:$A,$A81,'REEDS summary'!$B:$B,J$55)</f>
        <v>0</v>
      </c>
      <c r="K81">
        <f>SUMIFS('REEDS summary'!$M:$M,'REEDS summary'!$A:$A,$A81,'REEDS summary'!$B:$B,K$55)</f>
        <v>0</v>
      </c>
      <c r="L81">
        <f>SUMIFS('REEDS summary'!$M:$M,'REEDS summary'!$A:$A,$A81,'REEDS summary'!$B:$B,L$55)</f>
        <v>9.6154120840007851E-2</v>
      </c>
      <c r="M81">
        <f>SUMIFS('REEDS summary'!$M:$M,'REEDS summary'!$A:$A,$A81,'REEDS summary'!$B:$B,M$55)</f>
        <v>0</v>
      </c>
      <c r="N81">
        <f>SUMIFS('REEDS summary'!$M:$M,'REEDS summary'!$A:$A,$A81,'REEDS summary'!$B:$B,N$55)</f>
        <v>1.7114402769549547E-3</v>
      </c>
      <c r="P81">
        <f>SUMIFS('REEDS summary'!$N:$N,'REEDS summary'!$A:$A,$A81,'REEDS summary'!$B:$B,P$55)</f>
        <v>7.7891655267865669E-4</v>
      </c>
      <c r="Q81">
        <f>SUMIFS('REEDS summary'!$N:$N,'REEDS summary'!$A:$A,$A81,'REEDS summary'!$B:$B,Q$55)</f>
        <v>0.71366353736226384</v>
      </c>
      <c r="R81">
        <f>SUMIFS('REEDS summary'!$N:$N,'REEDS summary'!$A:$A,$A81,'REEDS summary'!$B:$B,R$55)</f>
        <v>0</v>
      </c>
      <c r="S81">
        <f>SUMIFS('REEDS summary'!$N:$N,'REEDS summary'!$A:$A,$A81,'REEDS summary'!$B:$B,S$55)</f>
        <v>1.7347198513487972E-2</v>
      </c>
      <c r="T81">
        <f>SUMIFS('REEDS summary'!$N:$N,'REEDS summary'!$A:$A,$A81,'REEDS summary'!$B:$B,T$55)</f>
        <v>4.6605945555924774E-2</v>
      </c>
      <c r="U81">
        <f>SUMIFS('REEDS summary'!$N:$N,'REEDS summary'!$A:$A,$A81,'REEDS summary'!$B:$B,U$55)</f>
        <v>0.12222385355205018</v>
      </c>
      <c r="V81">
        <f>SUMIFS('REEDS summary'!$N:$N,'REEDS summary'!$A:$A,$A81,'REEDS summary'!$B:$B,V$55)</f>
        <v>0</v>
      </c>
      <c r="W81">
        <f>SUMIFS('REEDS summary'!$N:$N,'REEDS summary'!$A:$A,$A81,'REEDS summary'!$B:$B,W$55)</f>
        <v>0</v>
      </c>
      <c r="X81">
        <f>SUMIFS('REEDS summary'!$N:$N,'REEDS summary'!$A:$A,$A81,'REEDS summary'!$B:$B,X$55)</f>
        <v>9.7658620630336881E-2</v>
      </c>
      <c r="Y81">
        <f>SUMIFS('REEDS summary'!$N:$N,'REEDS summary'!$A:$A,$A81,'REEDS summary'!$B:$B,Y$55)</f>
        <v>0</v>
      </c>
      <c r="Z81">
        <f>SUMIFS('REEDS summary'!$N:$N,'REEDS summary'!$A:$A,$A81,'REEDS summary'!$B:$B,Z$55)</f>
        <v>1.7219278332577413E-3</v>
      </c>
      <c r="AB81">
        <f>SUMIFS('REEDS summary'!$O:$O,'REEDS summary'!$A:$A,$A81,'REEDS summary'!$B:$B,AB$55)</f>
        <v>7.8031643174139554E-4</v>
      </c>
      <c r="AC81">
        <f>SUMIFS('REEDS summary'!$O:$O,'REEDS summary'!$A:$A,$A81,'REEDS summary'!$B:$B,AC$55)</f>
        <v>0.7051279461433686</v>
      </c>
      <c r="AD81">
        <f>SUMIFS('REEDS summary'!$O:$O,'REEDS summary'!$A:$A,$A81,'REEDS summary'!$B:$B,AD$55)</f>
        <v>0</v>
      </c>
      <c r="AE81">
        <f>SUMIFS('REEDS summary'!$O:$O,'REEDS summary'!$A:$A,$A81,'REEDS summary'!$B:$B,AE$55)</f>
        <v>1.7588673513519792E-2</v>
      </c>
      <c r="AF81">
        <f>SUMIFS('REEDS summary'!$O:$O,'REEDS summary'!$A:$A,$A81,'REEDS summary'!$B:$B,AF$55)</f>
        <v>4.6998902119353085E-2</v>
      </c>
      <c r="AG81">
        <f>SUMIFS('REEDS summary'!$O:$O,'REEDS summary'!$A:$A,$A81,'REEDS summary'!$B:$B,AG$55)</f>
        <v>0.1238097159643522</v>
      </c>
      <c r="AH81">
        <f>SUMIFS('REEDS summary'!$O:$O,'REEDS summary'!$A:$A,$A81,'REEDS summary'!$B:$B,AH$55)</f>
        <v>0</v>
      </c>
      <c r="AI81">
        <f>SUMIFS('REEDS summary'!$O:$O,'REEDS summary'!$A:$A,$A81,'REEDS summary'!$B:$B,AI$55)</f>
        <v>0</v>
      </c>
      <c r="AJ81">
        <f>SUMIFS('REEDS summary'!$O:$O,'REEDS summary'!$A:$A,$A81,'REEDS summary'!$B:$B,AJ$55)</f>
        <v>0.1035158030379303</v>
      </c>
      <c r="AK81">
        <f>SUMIFS('REEDS summary'!$O:$O,'REEDS summary'!$A:$A,$A81,'REEDS summary'!$B:$B,AK$55)</f>
        <v>0</v>
      </c>
      <c r="AL81">
        <f>SUMIFS('REEDS summary'!$O:$O,'REEDS summary'!$A:$A,$A81,'REEDS summary'!$B:$B,AL$55)</f>
        <v>2.1786427897345808E-3</v>
      </c>
      <c r="AN81">
        <f>SUMIFS('REEDS summary'!$P:$P,'REEDS summary'!$A:$A,$A81,'REEDS summary'!$B:$B,AN$55)</f>
        <v>7.8388683668967807E-4</v>
      </c>
      <c r="AO81">
        <f>SUMIFS('REEDS summary'!$P:$P,'REEDS summary'!$A:$A,$A81,'REEDS summary'!$B:$B,AO$55)</f>
        <v>0.69401724496271333</v>
      </c>
      <c r="AP81">
        <f>SUMIFS('REEDS summary'!$P:$P,'REEDS summary'!$A:$A,$A81,'REEDS summary'!$B:$B,AP$55)</f>
        <v>0</v>
      </c>
      <c r="AQ81">
        <f>SUMIFS('REEDS summary'!$P:$P,'REEDS summary'!$A:$A,$A81,'REEDS summary'!$B:$B,AQ$55)</f>
        <v>1.7845123155250383E-2</v>
      </c>
      <c r="AR81">
        <f>SUMIFS('REEDS summary'!$P:$P,'REEDS summary'!$A:$A,$A81,'REEDS summary'!$B:$B,AR$55)</f>
        <v>3.6866667825952E-2</v>
      </c>
      <c r="AS81">
        <f>SUMIFS('REEDS summary'!$P:$P,'REEDS summary'!$A:$A,$A81,'REEDS summary'!$B:$B,AS$55)</f>
        <v>0.1254980233168462</v>
      </c>
      <c r="AT81">
        <f>SUMIFS('REEDS summary'!$P:$P,'REEDS summary'!$A:$A,$A81,'REEDS summary'!$B:$B,AT$55)</f>
        <v>0</v>
      </c>
      <c r="AU81">
        <f>SUMIFS('REEDS summary'!$P:$P,'REEDS summary'!$A:$A,$A81,'REEDS summary'!$B:$B,AU$55)</f>
        <v>0</v>
      </c>
      <c r="AV81">
        <f>SUMIFS('REEDS summary'!$P:$P,'REEDS summary'!$A:$A,$A81,'REEDS summary'!$B:$B,AV$55)</f>
        <v>0.12295728394930491</v>
      </c>
      <c r="AW81">
        <f>SUMIFS('REEDS summary'!$P:$P,'REEDS summary'!$A:$A,$A81,'REEDS summary'!$B:$B,AW$55)</f>
        <v>0</v>
      </c>
      <c r="AX81">
        <f>SUMIFS('REEDS summary'!$P:$P,'REEDS summary'!$A:$A,$A81,'REEDS summary'!$B:$B,AX$55)</f>
        <v>2.0317699532434999E-3</v>
      </c>
      <c r="AZ81">
        <f>SUMIFS('REEDS summary'!$Q:$Q,'REEDS summary'!$A:$A,$A81,'REEDS summary'!$B:$B,AZ$55)</f>
        <v>6.8879860336107834E-4</v>
      </c>
      <c r="BA81">
        <f>SUMIFS('REEDS summary'!$Q:$Q,'REEDS summary'!$A:$A,$A81,'REEDS summary'!$B:$B,BA$55)</f>
        <v>0.60198133533393117</v>
      </c>
      <c r="BB81">
        <f>SUMIFS('REEDS summary'!$Q:$Q,'REEDS summary'!$A:$A,$A81,'REEDS summary'!$B:$B,BB$55)</f>
        <v>0</v>
      </c>
      <c r="BC81">
        <f>SUMIFS('REEDS summary'!$Q:$Q,'REEDS summary'!$A:$A,$A81,'REEDS summary'!$B:$B,BC$55)</f>
        <v>1.5790570979422887E-2</v>
      </c>
      <c r="BD81">
        <f>SUMIFS('REEDS summary'!$Q:$Q,'REEDS summary'!$A:$A,$A81,'REEDS summary'!$B:$B,BD$55)</f>
        <v>2.7694173772242956E-2</v>
      </c>
      <c r="BE81">
        <f>SUMIFS('REEDS summary'!$Q:$Q,'REEDS summary'!$A:$A,$A81,'REEDS summary'!$B:$B,BE$55)</f>
        <v>0.11094589608787395</v>
      </c>
      <c r="BF81">
        <f>SUMIFS('REEDS summary'!$Q:$Q,'REEDS summary'!$A:$A,$A81,'REEDS summary'!$B:$B,BF$55)</f>
        <v>0</v>
      </c>
      <c r="BG81">
        <f>SUMIFS('REEDS summary'!$Q:$Q,'REEDS summary'!$A:$A,$A81,'REEDS summary'!$B:$B,BG$55)</f>
        <v>0</v>
      </c>
      <c r="BH81">
        <f>SUMIFS('REEDS summary'!$Q:$Q,'REEDS summary'!$A:$A,$A81,'REEDS summary'!$B:$B,BH$55)</f>
        <v>0.20561032261665382</v>
      </c>
      <c r="BI81">
        <f>SUMIFS('REEDS summary'!$Q:$Q,'REEDS summary'!$A:$A,$A81,'REEDS summary'!$B:$B,BI$55)</f>
        <v>0</v>
      </c>
      <c r="BJ81">
        <f>SUMIFS('REEDS summary'!$Q:$Q,'REEDS summary'!$A:$A,$A81,'REEDS summary'!$B:$B,BJ$55)</f>
        <v>3.7288902606514095E-2</v>
      </c>
      <c r="BL81">
        <f>SUMIFS('REEDS summary'!$R:$R,'REEDS summary'!$A:$A,$A81,'REEDS summary'!$B:$B,BL$55)</f>
        <v>6.6911750957479501E-4</v>
      </c>
      <c r="BM81">
        <f>SUMIFS('REEDS summary'!$R:$R,'REEDS summary'!$A:$A,$A81,'REEDS summary'!$B:$B,BM$55)</f>
        <v>0.57310156065018658</v>
      </c>
      <c r="BN81">
        <f>SUMIFS('REEDS summary'!$R:$R,'REEDS summary'!$A:$A,$A81,'REEDS summary'!$B:$B,BN$55)</f>
        <v>0</v>
      </c>
      <c r="BO81">
        <f>SUMIFS('REEDS summary'!$R:$R,'REEDS summary'!$A:$A,$A81,'REEDS summary'!$B:$B,BO$55)</f>
        <v>1.6612769797782381E-2</v>
      </c>
      <c r="BP81">
        <f>SUMIFS('REEDS summary'!$R:$R,'REEDS summary'!$A:$A,$A81,'REEDS summary'!$B:$B,BP$55)</f>
        <v>2.5389403399251761E-2</v>
      </c>
      <c r="BQ81">
        <f>SUMIFS('REEDS summary'!$R:$R,'REEDS summary'!$A:$A,$A81,'REEDS summary'!$B:$B,BQ$55)</f>
        <v>0.11214376536279332</v>
      </c>
      <c r="BR81">
        <f>SUMIFS('REEDS summary'!$R:$R,'REEDS summary'!$A:$A,$A81,'REEDS summary'!$B:$B,BR$55)</f>
        <v>0</v>
      </c>
      <c r="BS81">
        <f>SUMIFS('REEDS summary'!$R:$R,'REEDS summary'!$A:$A,$A81,'REEDS summary'!$B:$B,BS$55)</f>
        <v>0</v>
      </c>
      <c r="BT81">
        <f>SUMIFS('REEDS summary'!$R:$R,'REEDS summary'!$A:$A,$A81,'REEDS summary'!$B:$B,BT$55)</f>
        <v>0.22921202247863767</v>
      </c>
      <c r="BU81">
        <f>SUMIFS('REEDS summary'!$R:$R,'REEDS summary'!$A:$A,$A81,'REEDS summary'!$B:$B,BU$55)</f>
        <v>0</v>
      </c>
      <c r="BV81">
        <f>SUMIFS('REEDS summary'!$R:$R,'REEDS summary'!$A:$A,$A81,'REEDS summary'!$B:$B,BV$55)</f>
        <v>4.2871360801773541E-2</v>
      </c>
      <c r="BX81">
        <f>SUMIFS('REEDS summary'!$S:$S,'REEDS summary'!$A:$A,$A81,'REEDS summary'!$B:$B,BX$55)</f>
        <v>6.5116998618474958E-4</v>
      </c>
      <c r="BY81">
        <f>SUMIFS('REEDS summary'!$S:$S,'REEDS summary'!$A:$A,$A81,'REEDS summary'!$B:$B,BY$55)</f>
        <v>0.44044313456900674</v>
      </c>
      <c r="BZ81">
        <f>SUMIFS('REEDS summary'!$S:$S,'REEDS summary'!$A:$A,$A81,'REEDS summary'!$B:$B,BZ$55)</f>
        <v>0</v>
      </c>
      <c r="CA81">
        <f>SUMIFS('REEDS summary'!$S:$S,'REEDS summary'!$A:$A,$A81,'REEDS summary'!$B:$B,CA$55)</f>
        <v>1.7570846691529078E-2</v>
      </c>
      <c r="CB81">
        <f>SUMIFS('REEDS summary'!$S:$S,'REEDS summary'!$A:$A,$A81,'REEDS summary'!$B:$B,CB$55)</f>
        <v>1.9774547157942909E-2</v>
      </c>
      <c r="CC81">
        <f>SUMIFS('REEDS summary'!$S:$S,'REEDS summary'!$A:$A,$A81,'REEDS summary'!$B:$B,CC$55)</f>
        <v>0.11850275873058325</v>
      </c>
      <c r="CD81">
        <f>SUMIFS('REEDS summary'!$S:$S,'REEDS summary'!$A:$A,$A81,'REEDS summary'!$B:$B,CD$55)</f>
        <v>0</v>
      </c>
      <c r="CE81">
        <f>SUMIFS('REEDS summary'!$S:$S,'REEDS summary'!$A:$A,$A81,'REEDS summary'!$B:$B,CE$55)</f>
        <v>0</v>
      </c>
      <c r="CF81">
        <f>SUMIFS('REEDS summary'!$S:$S,'REEDS summary'!$A:$A,$A81,'REEDS summary'!$B:$B,CF$55)</f>
        <v>0.34276088998379589</v>
      </c>
      <c r="CG81">
        <f>SUMIFS('REEDS summary'!$S:$S,'REEDS summary'!$A:$A,$A81,'REEDS summary'!$B:$B,CG$55)</f>
        <v>0</v>
      </c>
      <c r="CH81">
        <f>SUMIFS('REEDS summary'!$S:$S,'REEDS summary'!$A:$A,$A81,'REEDS summary'!$B:$B,CH$55)</f>
        <v>6.0296652880957334E-2</v>
      </c>
      <c r="CJ81">
        <f>SUMIFS('REEDS summary'!$T:$T,'REEDS summary'!$A:$A,$A81,'REEDS summary'!$B:$B,CJ$55)</f>
        <v>5.6355772711233975E-4</v>
      </c>
      <c r="CK81">
        <f>SUMIFS('REEDS summary'!$T:$T,'REEDS summary'!$A:$A,$A81,'REEDS summary'!$B:$B,CK$55)</f>
        <v>0.3873695672201613</v>
      </c>
      <c r="CL81">
        <f>SUMIFS('REEDS summary'!$T:$T,'REEDS summary'!$A:$A,$A81,'REEDS summary'!$B:$B,CL$55)</f>
        <v>0</v>
      </c>
      <c r="CM81">
        <f>SUMIFS('REEDS summary'!$T:$T,'REEDS summary'!$A:$A,$A81,'REEDS summary'!$B:$B,CM$55)</f>
        <v>1.5760351051465886E-2</v>
      </c>
      <c r="CN81">
        <f>SUMIFS('REEDS summary'!$T:$T,'REEDS summary'!$A:$A,$A81,'REEDS summary'!$B:$B,CN$55)</f>
        <v>1.1556663025882234E-2</v>
      </c>
      <c r="CO81">
        <f>SUMIFS('REEDS summary'!$T:$T,'REEDS summary'!$A:$A,$A81,'REEDS summary'!$B:$B,CO$55)</f>
        <v>0.10266241909889594</v>
      </c>
      <c r="CP81">
        <f>SUMIFS('REEDS summary'!$T:$T,'REEDS summary'!$A:$A,$A81,'REEDS summary'!$B:$B,CP$55)</f>
        <v>0</v>
      </c>
      <c r="CQ81">
        <f>SUMIFS('REEDS summary'!$T:$T,'REEDS summary'!$A:$A,$A81,'REEDS summary'!$B:$B,CQ$55)</f>
        <v>0</v>
      </c>
      <c r="CR81">
        <f>SUMIFS('REEDS summary'!$T:$T,'REEDS summary'!$A:$A,$A81,'REEDS summary'!$B:$B,CR$55)</f>
        <v>0.42582006168865466</v>
      </c>
      <c r="CS81">
        <f>SUMIFS('REEDS summary'!$T:$T,'REEDS summary'!$A:$A,$A81,'REEDS summary'!$B:$B,CS$55)</f>
        <v>0</v>
      </c>
      <c r="CT81">
        <f>SUMIFS('REEDS summary'!$T:$T,'REEDS summary'!$A:$A,$A81,'REEDS summary'!$B:$B,CT$55)</f>
        <v>5.6267380187827676E-2</v>
      </c>
      <c r="CV81">
        <f>SUMIFS('REEDS summary'!$U:$U,'REEDS summary'!$A:$A,$A81,'REEDS summary'!$B:$B,CV$55)</f>
        <v>4.7441099156682488E-4</v>
      </c>
      <c r="CW81">
        <f>SUMIFS('REEDS summary'!$U:$U,'REEDS summary'!$A:$A,$A81,'REEDS summary'!$B:$B,CW$55)</f>
        <v>0.34642130348166739</v>
      </c>
      <c r="CX81">
        <f>SUMIFS('REEDS summary'!$U:$U,'REEDS summary'!$A:$A,$A81,'REEDS summary'!$B:$B,CX$55)</f>
        <v>0</v>
      </c>
      <c r="CY81">
        <f>SUMIFS('REEDS summary'!$U:$U,'REEDS summary'!$A:$A,$A81,'REEDS summary'!$B:$B,CY$55)</f>
        <v>1.4775885181075166E-2</v>
      </c>
      <c r="CZ81">
        <f>SUMIFS('REEDS summary'!$U:$U,'REEDS summary'!$A:$A,$A81,'REEDS summary'!$B:$B,CZ$55)</f>
        <v>9.8192508231227538E-3</v>
      </c>
      <c r="DA81">
        <f>SUMIFS('REEDS summary'!$U:$U,'REEDS summary'!$A:$A,$A81,'REEDS summary'!$B:$B,DA$55)</f>
        <v>8.6108845981622578E-2</v>
      </c>
      <c r="DB81">
        <f>SUMIFS('REEDS summary'!$U:$U,'REEDS summary'!$A:$A,$A81,'REEDS summary'!$B:$B,DB$55)</f>
        <v>0</v>
      </c>
      <c r="DC81">
        <f>SUMIFS('REEDS summary'!$U:$U,'REEDS summary'!$A:$A,$A81,'REEDS summary'!$B:$B,DC$55)</f>
        <v>0</v>
      </c>
      <c r="DD81">
        <f>SUMIFS('REEDS summary'!$U:$U,'REEDS summary'!$A:$A,$A81,'REEDS summary'!$B:$B,DD$55)</f>
        <v>0.46712652391075599</v>
      </c>
      <c r="DE81">
        <f>SUMIFS('REEDS summary'!$U:$U,'REEDS summary'!$A:$A,$A81,'REEDS summary'!$B:$B,DE$55)</f>
        <v>0</v>
      </c>
      <c r="DF81">
        <f>SUMIFS('REEDS summary'!$U:$U,'REEDS summary'!$A:$A,$A81,'REEDS summary'!$B:$B,DF$55)</f>
        <v>7.5273779630189316E-2</v>
      </c>
    </row>
    <row r="82" spans="1:110">
      <c r="A82" s="91" t="s">
        <v>560</v>
      </c>
      <c r="B82" s="91">
        <f>SUMIFS('Cross border connections'!$R$4:$R$54,'Cross border connections'!$P$4:$P$54,Imports_new!A82)</f>
        <v>0</v>
      </c>
      <c r="D82">
        <f>SUMIFS('REEDS summary'!$M:$M,'REEDS summary'!$A:$A,$A82,'REEDS summary'!$B:$B,D$55)</f>
        <v>5.5239810481194185E-4</v>
      </c>
      <c r="E82">
        <f>SUMIFS('REEDS summary'!$M:$M,'REEDS summary'!$A:$A,$A82,'REEDS summary'!$B:$B,E$55)</f>
        <v>0.40042272361885983</v>
      </c>
      <c r="F82">
        <f>SUMIFS('REEDS summary'!$M:$M,'REEDS summary'!$A:$A,$A82,'REEDS summary'!$B:$B,F$55)</f>
        <v>0</v>
      </c>
      <c r="G82">
        <f>SUMIFS('REEDS summary'!$M:$M,'REEDS summary'!$A:$A,$A82,'REEDS summary'!$B:$B,G$55)</f>
        <v>0.44032606279521042</v>
      </c>
      <c r="H82">
        <f>SUMIFS('REEDS summary'!$M:$M,'REEDS summary'!$A:$A,$A82,'REEDS summary'!$B:$B,H$55)</f>
        <v>2.3454619537828299E-2</v>
      </c>
      <c r="I82">
        <f>SUMIFS('REEDS summary'!$M:$M,'REEDS summary'!$A:$A,$A82,'REEDS summary'!$B:$B,I$55)</f>
        <v>0</v>
      </c>
      <c r="J82">
        <f>SUMIFS('REEDS summary'!$M:$M,'REEDS summary'!$A:$A,$A82,'REEDS summary'!$B:$B,J$55)</f>
        <v>0</v>
      </c>
      <c r="K82">
        <f>SUMIFS('REEDS summary'!$M:$M,'REEDS summary'!$A:$A,$A82,'REEDS summary'!$B:$B,K$55)</f>
        <v>0</v>
      </c>
      <c r="L82">
        <f>SUMIFS('REEDS summary'!$M:$M,'REEDS summary'!$A:$A,$A82,'REEDS summary'!$B:$B,L$55)</f>
        <v>0.1282287362484788</v>
      </c>
      <c r="M82">
        <f>SUMIFS('REEDS summary'!$M:$M,'REEDS summary'!$A:$A,$A82,'REEDS summary'!$B:$B,M$55)</f>
        <v>0</v>
      </c>
      <c r="N82">
        <f>SUMIFS('REEDS summary'!$M:$M,'REEDS summary'!$A:$A,$A82,'REEDS summary'!$B:$B,N$55)</f>
        <v>7.0154596948106794E-3</v>
      </c>
      <c r="P82">
        <f>SUMIFS('REEDS summary'!$N:$N,'REEDS summary'!$A:$A,$A82,'REEDS summary'!$B:$B,P$55)</f>
        <v>5.3197290544593895E-4</v>
      </c>
      <c r="Q82">
        <f>SUMIFS('REEDS summary'!$N:$N,'REEDS summary'!$A:$A,$A82,'REEDS summary'!$B:$B,Q$55)</f>
        <v>0.20069481598438493</v>
      </c>
      <c r="R82">
        <f>SUMIFS('REEDS summary'!$N:$N,'REEDS summary'!$A:$A,$A82,'REEDS summary'!$B:$B,R$55)</f>
        <v>0</v>
      </c>
      <c r="S82">
        <f>SUMIFS('REEDS summary'!$N:$N,'REEDS summary'!$A:$A,$A82,'REEDS summary'!$B:$B,S$55)</f>
        <v>0.45771348208253132</v>
      </c>
      <c r="T82">
        <f>SUMIFS('REEDS summary'!$N:$N,'REEDS summary'!$A:$A,$A82,'REEDS summary'!$B:$B,T$55)</f>
        <v>1.4932972754991518E-2</v>
      </c>
      <c r="U82">
        <f>SUMIFS('REEDS summary'!$N:$N,'REEDS summary'!$A:$A,$A82,'REEDS summary'!$B:$B,U$55)</f>
        <v>0</v>
      </c>
      <c r="V82">
        <f>SUMIFS('REEDS summary'!$N:$N,'REEDS summary'!$A:$A,$A82,'REEDS summary'!$B:$B,V$55)</f>
        <v>0</v>
      </c>
      <c r="W82">
        <f>SUMIFS('REEDS summary'!$N:$N,'REEDS summary'!$A:$A,$A82,'REEDS summary'!$B:$B,W$55)</f>
        <v>0</v>
      </c>
      <c r="X82">
        <f>SUMIFS('REEDS summary'!$N:$N,'REEDS summary'!$A:$A,$A82,'REEDS summary'!$B:$B,X$55)</f>
        <v>0.30689410716319987</v>
      </c>
      <c r="Y82">
        <f>SUMIFS('REEDS summary'!$N:$N,'REEDS summary'!$A:$A,$A82,'REEDS summary'!$B:$B,Y$55)</f>
        <v>0</v>
      </c>
      <c r="Z82">
        <f>SUMIFS('REEDS summary'!$N:$N,'REEDS summary'!$A:$A,$A82,'REEDS summary'!$B:$B,Z$55)</f>
        <v>1.9232649109446474E-2</v>
      </c>
      <c r="AB82">
        <f>SUMIFS('REEDS summary'!$O:$O,'REEDS summary'!$A:$A,$A82,'REEDS summary'!$B:$B,AB$55)</f>
        <v>5.2351395176987274E-4</v>
      </c>
      <c r="AC82">
        <f>SUMIFS('REEDS summary'!$O:$O,'REEDS summary'!$A:$A,$A82,'REEDS summary'!$B:$B,AC$55)</f>
        <v>0.17712474095832695</v>
      </c>
      <c r="AD82">
        <f>SUMIFS('REEDS summary'!$O:$O,'REEDS summary'!$A:$A,$A82,'REEDS summary'!$B:$B,AD$55)</f>
        <v>0</v>
      </c>
      <c r="AE82">
        <f>SUMIFS('REEDS summary'!$O:$O,'REEDS summary'!$A:$A,$A82,'REEDS summary'!$B:$B,AE$55)</f>
        <v>0.45063583029073767</v>
      </c>
      <c r="AF82">
        <f>SUMIFS('REEDS summary'!$O:$O,'REEDS summary'!$A:$A,$A82,'REEDS summary'!$B:$B,AF$55)</f>
        <v>1.7335135283788115E-4</v>
      </c>
      <c r="AG82">
        <f>SUMIFS('REEDS summary'!$O:$O,'REEDS summary'!$A:$A,$A82,'REEDS summary'!$B:$B,AG$55)</f>
        <v>0</v>
      </c>
      <c r="AH82">
        <f>SUMIFS('REEDS summary'!$O:$O,'REEDS summary'!$A:$A,$A82,'REEDS summary'!$B:$B,AH$55)</f>
        <v>0</v>
      </c>
      <c r="AI82">
        <f>SUMIFS('REEDS summary'!$O:$O,'REEDS summary'!$A:$A,$A82,'REEDS summary'!$B:$B,AI$55)</f>
        <v>0</v>
      </c>
      <c r="AJ82">
        <f>SUMIFS('REEDS summary'!$O:$O,'REEDS summary'!$A:$A,$A82,'REEDS summary'!$B:$B,AJ$55)</f>
        <v>0.34760809196981246</v>
      </c>
      <c r="AK82">
        <f>SUMIFS('REEDS summary'!$O:$O,'REEDS summary'!$A:$A,$A82,'REEDS summary'!$B:$B,AK$55)</f>
        <v>0</v>
      </c>
      <c r="AL82">
        <f>SUMIFS('REEDS summary'!$O:$O,'REEDS summary'!$A:$A,$A82,'REEDS summary'!$B:$B,AL$55)</f>
        <v>2.3934471476515153E-2</v>
      </c>
      <c r="AN82">
        <f>SUMIFS('REEDS summary'!$P:$P,'REEDS summary'!$A:$A,$A82,'REEDS summary'!$B:$B,AN$55)</f>
        <v>6.1912943323270985E-4</v>
      </c>
      <c r="AO82">
        <f>SUMIFS('REEDS summary'!$P:$P,'REEDS summary'!$A:$A,$A82,'REEDS summary'!$B:$B,AO$55)</f>
        <v>6.4489942510856067E-3</v>
      </c>
      <c r="AP82">
        <f>SUMIFS('REEDS summary'!$P:$P,'REEDS summary'!$A:$A,$A82,'REEDS summary'!$B:$B,AP$55)</f>
        <v>0</v>
      </c>
      <c r="AQ82">
        <f>SUMIFS('REEDS summary'!$P:$P,'REEDS summary'!$A:$A,$A82,'REEDS summary'!$B:$B,AQ$55)</f>
        <v>0.54719534198010977</v>
      </c>
      <c r="AR82">
        <f>SUMIFS('REEDS summary'!$P:$P,'REEDS summary'!$A:$A,$A82,'REEDS summary'!$B:$B,AR$55)</f>
        <v>4.0029331135621408E-3</v>
      </c>
      <c r="AS82">
        <f>SUMIFS('REEDS summary'!$P:$P,'REEDS summary'!$A:$A,$A82,'REEDS summary'!$B:$B,AS$55)</f>
        <v>0</v>
      </c>
      <c r="AT82">
        <f>SUMIFS('REEDS summary'!$P:$P,'REEDS summary'!$A:$A,$A82,'REEDS summary'!$B:$B,AT$55)</f>
        <v>0</v>
      </c>
      <c r="AU82">
        <f>SUMIFS('REEDS summary'!$P:$P,'REEDS summary'!$A:$A,$A82,'REEDS summary'!$B:$B,AU$55)</f>
        <v>0</v>
      </c>
      <c r="AV82">
        <f>SUMIFS('REEDS summary'!$P:$P,'REEDS summary'!$A:$A,$A82,'REEDS summary'!$B:$B,AV$55)</f>
        <v>0.41424926580411509</v>
      </c>
      <c r="AW82">
        <f>SUMIFS('REEDS summary'!$P:$P,'REEDS summary'!$A:$A,$A82,'REEDS summary'!$B:$B,AW$55)</f>
        <v>0</v>
      </c>
      <c r="AX82">
        <f>SUMIFS('REEDS summary'!$P:$P,'REEDS summary'!$A:$A,$A82,'REEDS summary'!$B:$B,AX$55)</f>
        <v>2.7484335417894652E-2</v>
      </c>
      <c r="AZ82">
        <f>SUMIFS('REEDS summary'!$Q:$Q,'REEDS summary'!$A:$A,$A82,'REEDS summary'!$B:$B,AZ$55)</f>
        <v>5.8101326861391021E-4</v>
      </c>
      <c r="BA82">
        <f>SUMIFS('REEDS summary'!$Q:$Q,'REEDS summary'!$A:$A,$A82,'REEDS summary'!$B:$B,BA$55)</f>
        <v>5.8057781545899079E-3</v>
      </c>
      <c r="BB82">
        <f>SUMIFS('REEDS summary'!$Q:$Q,'REEDS summary'!$A:$A,$A82,'REEDS summary'!$B:$B,BB$55)</f>
        <v>0</v>
      </c>
      <c r="BC82">
        <f>SUMIFS('REEDS summary'!$Q:$Q,'REEDS summary'!$A:$A,$A82,'REEDS summary'!$B:$B,BC$55)</f>
        <v>0.51368413518666944</v>
      </c>
      <c r="BD82">
        <f>SUMIFS('REEDS summary'!$Q:$Q,'REEDS summary'!$A:$A,$A82,'REEDS summary'!$B:$B,BD$55)</f>
        <v>7.1081393676531383E-3</v>
      </c>
      <c r="BE82">
        <f>SUMIFS('REEDS summary'!$Q:$Q,'REEDS summary'!$A:$A,$A82,'REEDS summary'!$B:$B,BE$55)</f>
        <v>0</v>
      </c>
      <c r="BF82">
        <f>SUMIFS('REEDS summary'!$Q:$Q,'REEDS summary'!$A:$A,$A82,'REEDS summary'!$B:$B,BF$55)</f>
        <v>0</v>
      </c>
      <c r="BG82">
        <f>SUMIFS('REEDS summary'!$Q:$Q,'REEDS summary'!$A:$A,$A82,'REEDS summary'!$B:$B,BG$55)</f>
        <v>0</v>
      </c>
      <c r="BH82">
        <f>SUMIFS('REEDS summary'!$Q:$Q,'REEDS summary'!$A:$A,$A82,'REEDS summary'!$B:$B,BH$55)</f>
        <v>0.44834276623833513</v>
      </c>
      <c r="BI82">
        <f>SUMIFS('REEDS summary'!$Q:$Q,'REEDS summary'!$A:$A,$A82,'REEDS summary'!$B:$B,BI$55)</f>
        <v>0</v>
      </c>
      <c r="BJ82">
        <f>SUMIFS('REEDS summary'!$Q:$Q,'REEDS summary'!$A:$A,$A82,'REEDS summary'!$B:$B,BJ$55)</f>
        <v>2.447816778413843E-2</v>
      </c>
      <c r="BL82">
        <f>SUMIFS('REEDS summary'!$R:$R,'REEDS summary'!$A:$A,$A82,'REEDS summary'!$B:$B,BL$55)</f>
        <v>5.6990298718939474E-4</v>
      </c>
      <c r="BM82">
        <f>SUMIFS('REEDS summary'!$R:$R,'REEDS summary'!$A:$A,$A82,'REEDS summary'!$B:$B,BM$55)</f>
        <v>7.0280916314850493E-3</v>
      </c>
      <c r="BN82">
        <f>SUMIFS('REEDS summary'!$R:$R,'REEDS summary'!$A:$A,$A82,'REEDS summary'!$B:$B,BN$55)</f>
        <v>0</v>
      </c>
      <c r="BO82">
        <f>SUMIFS('REEDS summary'!$R:$R,'REEDS summary'!$A:$A,$A82,'REEDS summary'!$B:$B,BO$55)</f>
        <v>0.51524378855445929</v>
      </c>
      <c r="BP82">
        <f>SUMIFS('REEDS summary'!$R:$R,'REEDS summary'!$A:$A,$A82,'REEDS summary'!$B:$B,BP$55)</f>
        <v>9.7826292078445551E-3</v>
      </c>
      <c r="BQ82">
        <f>SUMIFS('REEDS summary'!$R:$R,'REEDS summary'!$A:$A,$A82,'REEDS summary'!$B:$B,BQ$55)</f>
        <v>0</v>
      </c>
      <c r="BR82">
        <f>SUMIFS('REEDS summary'!$R:$R,'REEDS summary'!$A:$A,$A82,'REEDS summary'!$B:$B,BR$55)</f>
        <v>0</v>
      </c>
      <c r="BS82">
        <f>SUMIFS('REEDS summary'!$R:$R,'REEDS summary'!$A:$A,$A82,'REEDS summary'!$B:$B,BS$55)</f>
        <v>0</v>
      </c>
      <c r="BT82">
        <f>SUMIFS('REEDS summary'!$R:$R,'REEDS summary'!$A:$A,$A82,'REEDS summary'!$B:$B,BT$55)</f>
        <v>0.44584803327360556</v>
      </c>
      <c r="BU82">
        <f>SUMIFS('REEDS summary'!$R:$R,'REEDS summary'!$A:$A,$A82,'REEDS summary'!$B:$B,BU$55)</f>
        <v>0</v>
      </c>
      <c r="BV82">
        <f>SUMIFS('REEDS summary'!$R:$R,'REEDS summary'!$A:$A,$A82,'REEDS summary'!$B:$B,BV$55)</f>
        <v>2.1527554345416117E-2</v>
      </c>
      <c r="BX82">
        <f>SUMIFS('REEDS summary'!$S:$S,'REEDS summary'!$A:$A,$A82,'REEDS summary'!$B:$B,BX$55)</f>
        <v>4.7334997824083878E-4</v>
      </c>
      <c r="BY82">
        <f>SUMIFS('REEDS summary'!$S:$S,'REEDS summary'!$A:$A,$A82,'REEDS summary'!$B:$B,BY$55)</f>
        <v>0</v>
      </c>
      <c r="BZ82">
        <f>SUMIFS('REEDS summary'!$S:$S,'REEDS summary'!$A:$A,$A82,'REEDS summary'!$B:$B,BZ$55)</f>
        <v>0</v>
      </c>
      <c r="CA82">
        <f>SUMIFS('REEDS summary'!$S:$S,'REEDS summary'!$A:$A,$A82,'REEDS summary'!$B:$B,CA$55)</f>
        <v>0.45488213427941204</v>
      </c>
      <c r="CB82">
        <f>SUMIFS('REEDS summary'!$S:$S,'REEDS summary'!$A:$A,$A82,'REEDS summary'!$B:$B,CB$55)</f>
        <v>1.0340826373953471E-2</v>
      </c>
      <c r="CC82">
        <f>SUMIFS('REEDS summary'!$S:$S,'REEDS summary'!$A:$A,$A82,'REEDS summary'!$B:$B,CC$55)</f>
        <v>0</v>
      </c>
      <c r="CD82">
        <f>SUMIFS('REEDS summary'!$S:$S,'REEDS summary'!$A:$A,$A82,'REEDS summary'!$B:$B,CD$55)</f>
        <v>0</v>
      </c>
      <c r="CE82">
        <f>SUMIFS('REEDS summary'!$S:$S,'REEDS summary'!$A:$A,$A82,'REEDS summary'!$B:$B,CE$55)</f>
        <v>0</v>
      </c>
      <c r="CF82">
        <f>SUMIFS('REEDS summary'!$S:$S,'REEDS summary'!$A:$A,$A82,'REEDS summary'!$B:$B,CF$55)</f>
        <v>0.51196243377263018</v>
      </c>
      <c r="CG82">
        <f>SUMIFS('REEDS summary'!$S:$S,'REEDS summary'!$A:$A,$A82,'REEDS summary'!$B:$B,CG$55)</f>
        <v>0</v>
      </c>
      <c r="CH82">
        <f>SUMIFS('REEDS summary'!$S:$S,'REEDS summary'!$A:$A,$A82,'REEDS summary'!$B:$B,CH$55)</f>
        <v>2.2341255595763505E-2</v>
      </c>
      <c r="CJ82">
        <f>SUMIFS('REEDS summary'!$T:$T,'REEDS summary'!$A:$A,$A82,'REEDS summary'!$B:$B,CJ$55)</f>
        <v>3.830265473817265E-4</v>
      </c>
      <c r="CK82">
        <f>SUMIFS('REEDS summary'!$T:$T,'REEDS summary'!$A:$A,$A82,'REEDS summary'!$B:$B,CK$55)</f>
        <v>0</v>
      </c>
      <c r="CL82">
        <f>SUMIFS('REEDS summary'!$T:$T,'REEDS summary'!$A:$A,$A82,'REEDS summary'!$B:$B,CL$55)</f>
        <v>0</v>
      </c>
      <c r="CM82">
        <f>SUMIFS('REEDS summary'!$T:$T,'REEDS summary'!$A:$A,$A82,'REEDS summary'!$B:$B,CM$55)</f>
        <v>0.40984541190523671</v>
      </c>
      <c r="CN82">
        <f>SUMIFS('REEDS summary'!$T:$T,'REEDS summary'!$A:$A,$A82,'REEDS summary'!$B:$B,CN$55)</f>
        <v>9.3167118124615599E-3</v>
      </c>
      <c r="CO82">
        <f>SUMIFS('REEDS summary'!$T:$T,'REEDS summary'!$A:$A,$A82,'REEDS summary'!$B:$B,CO$55)</f>
        <v>0</v>
      </c>
      <c r="CP82">
        <f>SUMIFS('REEDS summary'!$T:$T,'REEDS summary'!$A:$A,$A82,'REEDS summary'!$B:$B,CP$55)</f>
        <v>0</v>
      </c>
      <c r="CQ82">
        <f>SUMIFS('REEDS summary'!$T:$T,'REEDS summary'!$A:$A,$A82,'REEDS summary'!$B:$B,CQ$55)</f>
        <v>0</v>
      </c>
      <c r="CR82">
        <f>SUMIFS('REEDS summary'!$T:$T,'REEDS summary'!$A:$A,$A82,'REEDS summary'!$B:$B,CR$55)</f>
        <v>0.56055030883945955</v>
      </c>
      <c r="CS82">
        <f>SUMIFS('REEDS summary'!$T:$T,'REEDS summary'!$A:$A,$A82,'REEDS summary'!$B:$B,CS$55)</f>
        <v>0</v>
      </c>
      <c r="CT82">
        <f>SUMIFS('REEDS summary'!$T:$T,'REEDS summary'!$A:$A,$A82,'REEDS summary'!$B:$B,CT$55)</f>
        <v>1.9904540895460513E-2</v>
      </c>
      <c r="CV82">
        <f>SUMIFS('REEDS summary'!$U:$U,'REEDS summary'!$A:$A,$A82,'REEDS summary'!$B:$B,CV$55)</f>
        <v>2.9858932423971845E-4</v>
      </c>
      <c r="CW82">
        <f>SUMIFS('REEDS summary'!$U:$U,'REEDS summary'!$A:$A,$A82,'REEDS summary'!$B:$B,CW$55)</f>
        <v>0</v>
      </c>
      <c r="CX82">
        <f>SUMIFS('REEDS summary'!$U:$U,'REEDS summary'!$A:$A,$A82,'REEDS summary'!$B:$B,CX$55)</f>
        <v>0</v>
      </c>
      <c r="CY82">
        <f>SUMIFS('REEDS summary'!$U:$U,'REEDS summary'!$A:$A,$A82,'REEDS summary'!$B:$B,CY$55)</f>
        <v>0.34145035463236223</v>
      </c>
      <c r="CZ82">
        <f>SUMIFS('REEDS summary'!$U:$U,'REEDS summary'!$A:$A,$A82,'REEDS summary'!$B:$B,CZ$55)</f>
        <v>7.744421116537374E-3</v>
      </c>
      <c r="DA82">
        <f>SUMIFS('REEDS summary'!$U:$U,'REEDS summary'!$A:$A,$A82,'REEDS summary'!$B:$B,DA$55)</f>
        <v>0</v>
      </c>
      <c r="DB82">
        <f>SUMIFS('REEDS summary'!$U:$U,'REEDS summary'!$A:$A,$A82,'REEDS summary'!$B:$B,DB$55)</f>
        <v>0</v>
      </c>
      <c r="DC82">
        <f>SUMIFS('REEDS summary'!$U:$U,'REEDS summary'!$A:$A,$A82,'REEDS summary'!$B:$B,DC$55)</f>
        <v>0</v>
      </c>
      <c r="DD82">
        <f>SUMIFS('REEDS summary'!$U:$U,'REEDS summary'!$A:$A,$A82,'REEDS summary'!$B:$B,DD$55)</f>
        <v>0.63465517034763963</v>
      </c>
      <c r="DE82">
        <f>SUMIFS('REEDS summary'!$U:$U,'REEDS summary'!$A:$A,$A82,'REEDS summary'!$B:$B,DE$55)</f>
        <v>0</v>
      </c>
      <c r="DF82">
        <f>SUMIFS('REEDS summary'!$U:$U,'REEDS summary'!$A:$A,$A82,'REEDS summary'!$B:$B,DF$55)</f>
        <v>1.5851464579221011E-2</v>
      </c>
    </row>
    <row r="83" spans="1:110">
      <c r="A83" s="91" t="s">
        <v>561</v>
      </c>
      <c r="B83" s="91">
        <f>SUMIFS('Cross border connections'!$R$4:$R$54,'Cross border connections'!$P$4:$P$54,Imports_new!A83)</f>
        <v>0</v>
      </c>
      <c r="D83">
        <f>SUMIFS('REEDS summary'!$M:$M,'REEDS summary'!$A:$A,$A83,'REEDS summary'!$B:$B,D$55)</f>
        <v>1.1510273223507494E-3</v>
      </c>
      <c r="E83">
        <f>SUMIFS('REEDS summary'!$M:$M,'REEDS summary'!$A:$A,$A83,'REEDS summary'!$B:$B,E$55)</f>
        <v>0.47414514176579475</v>
      </c>
      <c r="F83">
        <f>SUMIFS('REEDS summary'!$M:$M,'REEDS summary'!$A:$A,$A83,'REEDS summary'!$B:$B,F$55)</f>
        <v>0</v>
      </c>
      <c r="G83">
        <f>SUMIFS('REEDS summary'!$M:$M,'REEDS summary'!$A:$A,$A83,'REEDS summary'!$B:$B,G$55)</f>
        <v>2.7086202790804242E-2</v>
      </c>
      <c r="H83">
        <f>SUMIFS('REEDS summary'!$M:$M,'REEDS summary'!$A:$A,$A83,'REEDS summary'!$B:$B,H$55)</f>
        <v>3.4981435981778636E-2</v>
      </c>
      <c r="I83">
        <f>SUMIFS('REEDS summary'!$M:$M,'REEDS summary'!$A:$A,$A83,'REEDS summary'!$B:$B,I$55)</f>
        <v>0.14035468063259263</v>
      </c>
      <c r="J83">
        <f>SUMIFS('REEDS summary'!$M:$M,'REEDS summary'!$A:$A,$A83,'REEDS summary'!$B:$B,J$55)</f>
        <v>0</v>
      </c>
      <c r="K83">
        <f>SUMIFS('REEDS summary'!$M:$M,'REEDS summary'!$A:$A,$A83,'REEDS summary'!$B:$B,K$55)</f>
        <v>1.2056804674853266E-2</v>
      </c>
      <c r="L83">
        <f>SUMIFS('REEDS summary'!$M:$M,'REEDS summary'!$A:$A,$A83,'REEDS summary'!$B:$B,L$55)</f>
        <v>0.30998267114879202</v>
      </c>
      <c r="M83">
        <f>SUMIFS('REEDS summary'!$M:$M,'REEDS summary'!$A:$A,$A83,'REEDS summary'!$B:$B,M$55)</f>
        <v>0</v>
      </c>
      <c r="N83">
        <f>SUMIFS('REEDS summary'!$M:$M,'REEDS summary'!$A:$A,$A83,'REEDS summary'!$B:$B,N$55)</f>
        <v>2.4203568303366604E-4</v>
      </c>
      <c r="P83">
        <f>SUMIFS('REEDS summary'!$N:$N,'REEDS summary'!$A:$A,$A83,'REEDS summary'!$B:$B,P$55)</f>
        <v>1.0817222988651288E-3</v>
      </c>
      <c r="Q83">
        <f>SUMIFS('REEDS summary'!$N:$N,'REEDS summary'!$A:$A,$A83,'REEDS summary'!$B:$B,Q$55)</f>
        <v>0.23122808186946525</v>
      </c>
      <c r="R83">
        <f>SUMIFS('REEDS summary'!$N:$N,'REEDS summary'!$A:$A,$A83,'REEDS summary'!$B:$B,R$55)</f>
        <v>0</v>
      </c>
      <c r="S83">
        <f>SUMIFS('REEDS summary'!$N:$N,'REEDS summary'!$A:$A,$A83,'REEDS summary'!$B:$B,S$55)</f>
        <v>2.5455303259488919E-2</v>
      </c>
      <c r="T83">
        <f>SUMIFS('REEDS summary'!$N:$N,'REEDS summary'!$A:$A,$A83,'REEDS summary'!$B:$B,T$55)</f>
        <v>4.6293738196609924E-2</v>
      </c>
      <c r="U83">
        <f>SUMIFS('REEDS summary'!$N:$N,'REEDS summary'!$A:$A,$A83,'REEDS summary'!$B:$B,U$55)</f>
        <v>0.13190372186847529</v>
      </c>
      <c r="V83">
        <f>SUMIFS('REEDS summary'!$N:$N,'REEDS summary'!$A:$A,$A83,'REEDS summary'!$B:$B,V$55)</f>
        <v>0</v>
      </c>
      <c r="W83">
        <f>SUMIFS('REEDS summary'!$N:$N,'REEDS summary'!$A:$A,$A83,'REEDS summary'!$B:$B,W$55)</f>
        <v>1.1969761874828615E-3</v>
      </c>
      <c r="X83">
        <f>SUMIFS('REEDS summary'!$N:$N,'REEDS summary'!$A:$A,$A83,'REEDS summary'!$B:$B,X$55)</f>
        <v>0.51072313686856086</v>
      </c>
      <c r="Y83">
        <f>SUMIFS('REEDS summary'!$N:$N,'REEDS summary'!$A:$A,$A83,'REEDS summary'!$B:$B,Y$55)</f>
        <v>0</v>
      </c>
      <c r="Z83">
        <f>SUMIFS('REEDS summary'!$N:$N,'REEDS summary'!$A:$A,$A83,'REEDS summary'!$B:$B,Z$55)</f>
        <v>5.2117319451051775E-2</v>
      </c>
      <c r="AB83">
        <f>SUMIFS('REEDS summary'!$O:$O,'REEDS summary'!$A:$A,$A83,'REEDS summary'!$B:$B,AB$55)</f>
        <v>1.0906452293763923E-3</v>
      </c>
      <c r="AC83">
        <f>SUMIFS('REEDS summary'!$O:$O,'REEDS summary'!$A:$A,$A83,'REEDS summary'!$B:$B,AC$55)</f>
        <v>0.18142913014847831</v>
      </c>
      <c r="AD83">
        <f>SUMIFS('REEDS summary'!$O:$O,'REEDS summary'!$A:$A,$A83,'REEDS summary'!$B:$B,AD$55)</f>
        <v>0</v>
      </c>
      <c r="AE83">
        <f>SUMIFS('REEDS summary'!$O:$O,'REEDS summary'!$A:$A,$A83,'REEDS summary'!$B:$B,AE$55)</f>
        <v>2.5711272574618801E-2</v>
      </c>
      <c r="AF83">
        <f>SUMIFS('REEDS summary'!$O:$O,'REEDS summary'!$A:$A,$A83,'REEDS summary'!$B:$B,AF$55)</f>
        <v>2.9489954583982677E-2</v>
      </c>
      <c r="AG83">
        <f>SUMIFS('REEDS summary'!$O:$O,'REEDS summary'!$A:$A,$A83,'REEDS summary'!$B:$B,AG$55)</f>
        <v>0.13299177168093107</v>
      </c>
      <c r="AH83">
        <f>SUMIFS('REEDS summary'!$O:$O,'REEDS summary'!$A:$A,$A83,'REEDS summary'!$B:$B,AH$55)</f>
        <v>0</v>
      </c>
      <c r="AI83">
        <f>SUMIFS('REEDS summary'!$O:$O,'REEDS summary'!$A:$A,$A83,'REEDS summary'!$B:$B,AI$55)</f>
        <v>8.1801635725661063E-5</v>
      </c>
      <c r="AJ83">
        <f>SUMIFS('REEDS summary'!$O:$O,'REEDS summary'!$A:$A,$A83,'REEDS summary'!$B:$B,AJ$55)</f>
        <v>0.56922596948290838</v>
      </c>
      <c r="AK83">
        <f>SUMIFS('REEDS summary'!$O:$O,'REEDS summary'!$A:$A,$A83,'REEDS summary'!$B:$B,AK$55)</f>
        <v>0</v>
      </c>
      <c r="AL83">
        <f>SUMIFS('REEDS summary'!$O:$O,'REEDS summary'!$A:$A,$A83,'REEDS summary'!$B:$B,AL$55)</f>
        <v>5.9979454663978755E-2</v>
      </c>
      <c r="AN83">
        <f>SUMIFS('REEDS summary'!$P:$P,'REEDS summary'!$A:$A,$A83,'REEDS summary'!$B:$B,AN$55)</f>
        <v>8.9174756443770049E-4</v>
      </c>
      <c r="AO83">
        <f>SUMIFS('REEDS summary'!$P:$P,'REEDS summary'!$A:$A,$A83,'REEDS summary'!$B:$B,AO$55)</f>
        <v>0.15970119640732816</v>
      </c>
      <c r="AP83">
        <f>SUMIFS('REEDS summary'!$P:$P,'REEDS summary'!$A:$A,$A83,'REEDS summary'!$B:$B,AP$55)</f>
        <v>0</v>
      </c>
      <c r="AQ83">
        <f>SUMIFS('REEDS summary'!$P:$P,'REEDS summary'!$A:$A,$A83,'REEDS summary'!$B:$B,AQ$55)</f>
        <v>2.1705046784216898E-2</v>
      </c>
      <c r="AR83">
        <f>SUMIFS('REEDS summary'!$P:$P,'REEDS summary'!$A:$A,$A83,'REEDS summary'!$B:$B,AR$55)</f>
        <v>2.4630617372263842E-2</v>
      </c>
      <c r="AS83">
        <f>SUMIFS('REEDS summary'!$P:$P,'REEDS summary'!$A:$A,$A83,'REEDS summary'!$B:$B,AS$55)</f>
        <v>0.11208515318122633</v>
      </c>
      <c r="AT83">
        <f>SUMIFS('REEDS summary'!$P:$P,'REEDS summary'!$A:$A,$A83,'REEDS summary'!$B:$B,AT$55)</f>
        <v>0</v>
      </c>
      <c r="AU83">
        <f>SUMIFS('REEDS summary'!$P:$P,'REEDS summary'!$A:$A,$A83,'REEDS summary'!$B:$B,AU$55)</f>
        <v>0</v>
      </c>
      <c r="AV83">
        <f>SUMIFS('REEDS summary'!$P:$P,'REEDS summary'!$A:$A,$A83,'REEDS summary'!$B:$B,AV$55)</f>
        <v>0.58182606727277875</v>
      </c>
      <c r="AW83">
        <f>SUMIFS('REEDS summary'!$P:$P,'REEDS summary'!$A:$A,$A83,'REEDS summary'!$B:$B,AW$55)</f>
        <v>0</v>
      </c>
      <c r="AX83">
        <f>SUMIFS('REEDS summary'!$P:$P,'REEDS summary'!$A:$A,$A83,'REEDS summary'!$B:$B,AX$55)</f>
        <v>9.9160171417748327E-2</v>
      </c>
      <c r="AZ83">
        <f>SUMIFS('REEDS summary'!$Q:$Q,'REEDS summary'!$A:$A,$A83,'REEDS summary'!$B:$B,AZ$55)</f>
        <v>8.8709433870417967E-4</v>
      </c>
      <c r="BA83">
        <f>SUMIFS('REEDS summary'!$Q:$Q,'REEDS summary'!$A:$A,$A83,'REEDS summary'!$B:$B,BA$55)</f>
        <v>0.1483316478161375</v>
      </c>
      <c r="BB83">
        <f>SUMIFS('REEDS summary'!$Q:$Q,'REEDS summary'!$A:$A,$A83,'REEDS summary'!$B:$B,BB$55)</f>
        <v>0</v>
      </c>
      <c r="BC83">
        <f>SUMIFS('REEDS summary'!$Q:$Q,'REEDS summary'!$A:$A,$A83,'REEDS summary'!$B:$B,BC$55)</f>
        <v>2.2272270301137237E-2</v>
      </c>
      <c r="BD83">
        <f>SUMIFS('REEDS summary'!$Q:$Q,'REEDS summary'!$A:$A,$A83,'REEDS summary'!$B:$B,BD$55)</f>
        <v>2.3732661978476274E-2</v>
      </c>
      <c r="BE83">
        <f>SUMIFS('REEDS summary'!$Q:$Q,'REEDS summary'!$A:$A,$A83,'REEDS summary'!$B:$B,BE$55)</f>
        <v>0.11479646927232656</v>
      </c>
      <c r="BF83">
        <f>SUMIFS('REEDS summary'!$Q:$Q,'REEDS summary'!$A:$A,$A83,'REEDS summary'!$B:$B,BF$55)</f>
        <v>0</v>
      </c>
      <c r="BG83">
        <f>SUMIFS('REEDS summary'!$Q:$Q,'REEDS summary'!$A:$A,$A83,'REEDS summary'!$B:$B,BG$55)</f>
        <v>0</v>
      </c>
      <c r="BH83">
        <f>SUMIFS('REEDS summary'!$Q:$Q,'REEDS summary'!$A:$A,$A83,'REEDS summary'!$B:$B,BH$55)</f>
        <v>0.58928470970548441</v>
      </c>
      <c r="BI83">
        <f>SUMIFS('REEDS summary'!$Q:$Q,'REEDS summary'!$A:$A,$A83,'REEDS summary'!$B:$B,BI$55)</f>
        <v>0</v>
      </c>
      <c r="BJ83">
        <f>SUMIFS('REEDS summary'!$Q:$Q,'REEDS summary'!$A:$A,$A83,'REEDS summary'!$B:$B,BJ$55)</f>
        <v>0.10069514658773386</v>
      </c>
      <c r="BL83">
        <f>SUMIFS('REEDS summary'!$R:$R,'REEDS summary'!$A:$A,$A83,'REEDS summary'!$B:$B,BL$55)</f>
        <v>9.0929013886432053E-4</v>
      </c>
      <c r="BM83">
        <f>SUMIFS('REEDS summary'!$R:$R,'REEDS summary'!$A:$A,$A83,'REEDS summary'!$B:$B,BM$55)</f>
        <v>0.12911653163672401</v>
      </c>
      <c r="BN83">
        <f>SUMIFS('REEDS summary'!$R:$R,'REEDS summary'!$A:$A,$A83,'REEDS summary'!$B:$B,BN$55)</f>
        <v>0</v>
      </c>
      <c r="BO83">
        <f>SUMIFS('REEDS summary'!$R:$R,'REEDS summary'!$A:$A,$A83,'REEDS summary'!$B:$B,BO$55)</f>
        <v>2.4264005195787849E-2</v>
      </c>
      <c r="BP83">
        <f>SUMIFS('REEDS summary'!$R:$R,'REEDS summary'!$A:$A,$A83,'REEDS summary'!$B:$B,BP$55)</f>
        <v>2.1245041189441087E-2</v>
      </c>
      <c r="BQ83">
        <f>SUMIFS('REEDS summary'!$R:$R,'REEDS summary'!$A:$A,$A83,'REEDS summary'!$B:$B,BQ$55)</f>
        <v>0.11682405461723569</v>
      </c>
      <c r="BR83">
        <f>SUMIFS('REEDS summary'!$R:$R,'REEDS summary'!$A:$A,$A83,'REEDS summary'!$B:$B,BR$55)</f>
        <v>0</v>
      </c>
      <c r="BS83">
        <f>SUMIFS('REEDS summary'!$R:$R,'REEDS summary'!$A:$A,$A83,'REEDS summary'!$B:$B,BS$55)</f>
        <v>0</v>
      </c>
      <c r="BT83">
        <f>SUMIFS('REEDS summary'!$R:$R,'REEDS summary'!$A:$A,$A83,'REEDS summary'!$B:$B,BT$55)</f>
        <v>0.60359742755607171</v>
      </c>
      <c r="BU83">
        <f>SUMIFS('REEDS summary'!$R:$R,'REEDS summary'!$A:$A,$A83,'REEDS summary'!$B:$B,BU$55)</f>
        <v>0</v>
      </c>
      <c r="BV83">
        <f>SUMIFS('REEDS summary'!$R:$R,'REEDS summary'!$A:$A,$A83,'REEDS summary'!$B:$B,BV$55)</f>
        <v>0.10404364966587532</v>
      </c>
      <c r="BX83">
        <f>SUMIFS('REEDS summary'!$S:$S,'REEDS summary'!$A:$A,$A83,'REEDS summary'!$B:$B,BX$55)</f>
        <v>8.1235276317702062E-4</v>
      </c>
      <c r="BY83">
        <f>SUMIFS('REEDS summary'!$S:$S,'REEDS summary'!$A:$A,$A83,'REEDS summary'!$B:$B,BY$55)</f>
        <v>0.10014229263617141</v>
      </c>
      <c r="BZ83">
        <f>SUMIFS('REEDS summary'!$S:$S,'REEDS summary'!$A:$A,$A83,'REEDS summary'!$B:$B,BZ$55)</f>
        <v>0</v>
      </c>
      <c r="CA83">
        <f>SUMIFS('REEDS summary'!$S:$S,'REEDS summary'!$A:$A,$A83,'REEDS summary'!$B:$B,CA$55)</f>
        <v>2.4852503611568318E-2</v>
      </c>
      <c r="CB83">
        <f>SUMIFS('REEDS summary'!$S:$S,'REEDS summary'!$A:$A,$A83,'REEDS summary'!$B:$B,CB$55)</f>
        <v>2.6649960772020025E-2</v>
      </c>
      <c r="CC83">
        <f>SUMIFS('REEDS summary'!$S:$S,'REEDS summary'!$A:$A,$A83,'REEDS summary'!$B:$B,CC$55)</f>
        <v>0.10526579114086537</v>
      </c>
      <c r="CD83">
        <f>SUMIFS('REEDS summary'!$S:$S,'REEDS summary'!$A:$A,$A83,'REEDS summary'!$B:$B,CD$55)</f>
        <v>0</v>
      </c>
      <c r="CE83">
        <f>SUMIFS('REEDS summary'!$S:$S,'REEDS summary'!$A:$A,$A83,'REEDS summary'!$B:$B,CE$55)</f>
        <v>0</v>
      </c>
      <c r="CF83">
        <f>SUMIFS('REEDS summary'!$S:$S,'REEDS summary'!$A:$A,$A83,'REEDS summary'!$B:$B,CF$55)</f>
        <v>0.63598652461599292</v>
      </c>
      <c r="CG83">
        <f>SUMIFS('REEDS summary'!$S:$S,'REEDS summary'!$A:$A,$A83,'REEDS summary'!$B:$B,CG$55)</f>
        <v>0</v>
      </c>
      <c r="CH83">
        <f>SUMIFS('REEDS summary'!$S:$S,'REEDS summary'!$A:$A,$A83,'REEDS summary'!$B:$B,CH$55)</f>
        <v>0.1062905744602049</v>
      </c>
      <c r="CJ83">
        <f>SUMIFS('REEDS summary'!$T:$T,'REEDS summary'!$A:$A,$A83,'REEDS summary'!$B:$B,CJ$55)</f>
        <v>7.9006830296222952E-4</v>
      </c>
      <c r="CK83">
        <f>SUMIFS('REEDS summary'!$T:$T,'REEDS summary'!$A:$A,$A83,'REEDS summary'!$B:$B,CK$55)</f>
        <v>9.1025988789178586E-2</v>
      </c>
      <c r="CL83">
        <f>SUMIFS('REEDS summary'!$T:$T,'REEDS summary'!$A:$A,$A83,'REEDS summary'!$B:$B,CL$55)</f>
        <v>0</v>
      </c>
      <c r="CM83">
        <f>SUMIFS('REEDS summary'!$T:$T,'REEDS summary'!$A:$A,$A83,'REEDS summary'!$B:$B,CM$55)</f>
        <v>2.5522904846778983E-2</v>
      </c>
      <c r="CN83">
        <f>SUMIFS('REEDS summary'!$T:$T,'REEDS summary'!$A:$A,$A83,'REEDS summary'!$B:$B,CN$55)</f>
        <v>2.349121315900338E-2</v>
      </c>
      <c r="CO83">
        <f>SUMIFS('REEDS summary'!$T:$T,'REEDS summary'!$A:$A,$A83,'REEDS summary'!$B:$B,CO$55)</f>
        <v>0.10193946806354129</v>
      </c>
      <c r="CP83">
        <f>SUMIFS('REEDS summary'!$T:$T,'REEDS summary'!$A:$A,$A83,'REEDS summary'!$B:$B,CP$55)</f>
        <v>0</v>
      </c>
      <c r="CQ83">
        <f>SUMIFS('REEDS summary'!$T:$T,'REEDS summary'!$A:$A,$A83,'REEDS summary'!$B:$B,CQ$55)</f>
        <v>0</v>
      </c>
      <c r="CR83">
        <f>SUMIFS('REEDS summary'!$T:$T,'REEDS summary'!$A:$A,$A83,'REEDS summary'!$B:$B,CR$55)</f>
        <v>0.64905329686954261</v>
      </c>
      <c r="CS83">
        <f>SUMIFS('REEDS summary'!$T:$T,'REEDS summary'!$A:$A,$A83,'REEDS summary'!$B:$B,CS$55)</f>
        <v>0</v>
      </c>
      <c r="CT83">
        <f>SUMIFS('REEDS summary'!$T:$T,'REEDS summary'!$A:$A,$A83,'REEDS summary'!$B:$B,CT$55)</f>
        <v>0.10817705996899289</v>
      </c>
      <c r="CV83">
        <f>SUMIFS('REEDS summary'!$U:$U,'REEDS summary'!$A:$A,$A83,'REEDS summary'!$B:$B,CV$55)</f>
        <v>6.6857755603085423E-4</v>
      </c>
      <c r="CW83">
        <f>SUMIFS('REEDS summary'!$U:$U,'REEDS summary'!$A:$A,$A83,'REEDS summary'!$B:$B,CW$55)</f>
        <v>7.6532724573818878E-2</v>
      </c>
      <c r="CX83">
        <f>SUMIFS('REEDS summary'!$U:$U,'REEDS summary'!$A:$A,$A83,'REEDS summary'!$B:$B,CX$55)</f>
        <v>0</v>
      </c>
      <c r="CY83">
        <f>SUMIFS('REEDS summary'!$U:$U,'REEDS summary'!$A:$A,$A83,'REEDS summary'!$B:$B,CY$55)</f>
        <v>2.2930873749032719E-2</v>
      </c>
      <c r="CZ83">
        <f>SUMIFS('REEDS summary'!$U:$U,'REEDS summary'!$A:$A,$A83,'REEDS summary'!$B:$B,CZ$55)</f>
        <v>2.0475022888986963E-2</v>
      </c>
      <c r="DA83">
        <f>SUMIFS('REEDS summary'!$U:$U,'REEDS summary'!$A:$A,$A83,'REEDS summary'!$B:$B,DA$55)</f>
        <v>9.1190848117907494E-2</v>
      </c>
      <c r="DB83">
        <f>SUMIFS('REEDS summary'!$U:$U,'REEDS summary'!$A:$A,$A83,'REEDS summary'!$B:$B,DB$55)</f>
        <v>0</v>
      </c>
      <c r="DC83">
        <f>SUMIFS('REEDS summary'!$U:$U,'REEDS summary'!$A:$A,$A83,'REEDS summary'!$B:$B,DC$55)</f>
        <v>0</v>
      </c>
      <c r="DD83">
        <f>SUMIFS('REEDS summary'!$U:$U,'REEDS summary'!$A:$A,$A83,'REEDS summary'!$B:$B,DD$55)</f>
        <v>0.66310462995266628</v>
      </c>
      <c r="DE83">
        <f>SUMIFS('REEDS summary'!$U:$U,'REEDS summary'!$A:$A,$A83,'REEDS summary'!$B:$B,DE$55)</f>
        <v>0</v>
      </c>
      <c r="DF83">
        <f>SUMIFS('REEDS summary'!$U:$U,'REEDS summary'!$A:$A,$A83,'REEDS summary'!$B:$B,DF$55)</f>
        <v>0.12509732316155681</v>
      </c>
    </row>
    <row r="84" spans="1:110">
      <c r="A84" s="91" t="s">
        <v>562</v>
      </c>
      <c r="B84" s="91">
        <f>SUMIFS('Cross border connections'!$R$4:$R$54,'Cross border connections'!$P$4:$P$54,Imports_new!A84)</f>
        <v>0</v>
      </c>
      <c r="D84">
        <f>SUMIFS('REEDS summary'!$M:$M,'REEDS summary'!$A:$A,$A84,'REEDS summary'!$B:$B,D$55)</f>
        <v>1.0759981954419501E-3</v>
      </c>
      <c r="E84">
        <f>SUMIFS('REEDS summary'!$M:$M,'REEDS summary'!$A:$A,$A84,'REEDS summary'!$B:$B,E$55)</f>
        <v>0.11392353657066843</v>
      </c>
      <c r="F84">
        <f>SUMIFS('REEDS summary'!$M:$M,'REEDS summary'!$A:$A,$A84,'REEDS summary'!$B:$B,F$55)</f>
        <v>5.0328894679527905E-2</v>
      </c>
      <c r="G84">
        <f>SUMIFS('REEDS summary'!$M:$M,'REEDS summary'!$A:$A,$A84,'REEDS summary'!$B:$B,G$55)</f>
        <v>5.1476511421880186E-2</v>
      </c>
      <c r="H84">
        <f>SUMIFS('REEDS summary'!$M:$M,'REEDS summary'!$A:$A,$A84,'REEDS summary'!$B:$B,H$55)</f>
        <v>0.57560631203541557</v>
      </c>
      <c r="I84">
        <f>SUMIFS('REEDS summary'!$M:$M,'REEDS summary'!$A:$A,$A84,'REEDS summary'!$B:$B,I$55)</f>
        <v>0</v>
      </c>
      <c r="J84">
        <f>SUMIFS('REEDS summary'!$M:$M,'REEDS summary'!$A:$A,$A84,'REEDS summary'!$B:$B,J$55)</f>
        <v>0</v>
      </c>
      <c r="K84">
        <f>SUMIFS('REEDS summary'!$M:$M,'REEDS summary'!$A:$A,$A84,'REEDS summary'!$B:$B,K$55)</f>
        <v>1.0863372571840413E-2</v>
      </c>
      <c r="L84">
        <f>SUMIFS('REEDS summary'!$M:$M,'REEDS summary'!$A:$A,$A84,'REEDS summary'!$B:$B,L$55)</f>
        <v>9.6354417685433329E-3</v>
      </c>
      <c r="M84">
        <f>SUMIFS('REEDS summary'!$M:$M,'REEDS summary'!$A:$A,$A84,'REEDS summary'!$B:$B,M$55)</f>
        <v>0</v>
      </c>
      <c r="N84">
        <f>SUMIFS('REEDS summary'!$M:$M,'REEDS summary'!$A:$A,$A84,'REEDS summary'!$B:$B,N$55)</f>
        <v>0.1870899327566822</v>
      </c>
      <c r="P84">
        <f>SUMIFS('REEDS summary'!$N:$N,'REEDS summary'!$A:$A,$A84,'REEDS summary'!$B:$B,P$55)</f>
        <v>1.2048408376685213E-3</v>
      </c>
      <c r="Q84">
        <f>SUMIFS('REEDS summary'!$N:$N,'REEDS summary'!$A:$A,$A84,'REEDS summary'!$B:$B,Q$55)</f>
        <v>6.6382204178231388E-2</v>
      </c>
      <c r="R84">
        <f>SUMIFS('REEDS summary'!$N:$N,'REEDS summary'!$A:$A,$A84,'REEDS summary'!$B:$B,R$55)</f>
        <v>5.6355398997399726E-2</v>
      </c>
      <c r="S84">
        <f>SUMIFS('REEDS summary'!$N:$N,'REEDS summary'!$A:$A,$A84,'REEDS summary'!$B:$B,S$55)</f>
        <v>5.7636769510406152E-2</v>
      </c>
      <c r="T84">
        <f>SUMIFS('REEDS summary'!$N:$N,'REEDS summary'!$A:$A,$A84,'REEDS summary'!$B:$B,T$55)</f>
        <v>0.55381123534276833</v>
      </c>
      <c r="U84">
        <f>SUMIFS('REEDS summary'!$N:$N,'REEDS summary'!$A:$A,$A84,'REEDS summary'!$B:$B,U$55)</f>
        <v>0</v>
      </c>
      <c r="V84">
        <f>SUMIFS('REEDS summary'!$N:$N,'REEDS summary'!$A:$A,$A84,'REEDS summary'!$B:$B,V$55)</f>
        <v>0</v>
      </c>
      <c r="W84">
        <f>SUMIFS('REEDS summary'!$N:$N,'REEDS summary'!$A:$A,$A84,'REEDS summary'!$B:$B,W$55)</f>
        <v>1.2571463697047772E-2</v>
      </c>
      <c r="X84">
        <f>SUMIFS('REEDS summary'!$N:$N,'REEDS summary'!$A:$A,$A84,'REEDS summary'!$B:$B,X$55)</f>
        <v>1.0760404043516683E-2</v>
      </c>
      <c r="Y84">
        <f>SUMIFS('REEDS summary'!$N:$N,'REEDS summary'!$A:$A,$A84,'REEDS summary'!$B:$B,Y$55)</f>
        <v>0</v>
      </c>
      <c r="Z84">
        <f>SUMIFS('REEDS summary'!$N:$N,'REEDS summary'!$A:$A,$A84,'REEDS summary'!$B:$B,Z$55)</f>
        <v>0.24127768339296149</v>
      </c>
      <c r="AB84">
        <f>SUMIFS('REEDS summary'!$O:$O,'REEDS summary'!$A:$A,$A84,'REEDS summary'!$B:$B,AB$55)</f>
        <v>1.0264584115135627E-3</v>
      </c>
      <c r="AC84">
        <f>SUMIFS('REEDS summary'!$O:$O,'REEDS summary'!$A:$A,$A84,'REEDS summary'!$B:$B,AC$55)</f>
        <v>2.7590724445778661E-2</v>
      </c>
      <c r="AD84">
        <f>SUMIFS('REEDS summary'!$O:$O,'REEDS summary'!$A:$A,$A84,'REEDS summary'!$B:$B,AD$55)</f>
        <v>4.8011713685786273E-2</v>
      </c>
      <c r="AE84">
        <f>SUMIFS('REEDS summary'!$O:$O,'REEDS summary'!$A:$A,$A84,'REEDS summary'!$B:$B,AE$55)</f>
        <v>4.910870379623937E-2</v>
      </c>
      <c r="AF84">
        <f>SUMIFS('REEDS summary'!$O:$O,'REEDS summary'!$A:$A,$A84,'REEDS summary'!$B:$B,AF$55)</f>
        <v>0.63020547011952488</v>
      </c>
      <c r="AG84">
        <f>SUMIFS('REEDS summary'!$O:$O,'REEDS summary'!$A:$A,$A84,'REEDS summary'!$B:$B,AG$55)</f>
        <v>0</v>
      </c>
      <c r="AH84">
        <f>SUMIFS('REEDS summary'!$O:$O,'REEDS summary'!$A:$A,$A84,'REEDS summary'!$B:$B,AH$55)</f>
        <v>0</v>
      </c>
      <c r="AI84">
        <f>SUMIFS('REEDS summary'!$O:$O,'REEDS summary'!$A:$A,$A84,'REEDS summary'!$B:$B,AI$55)</f>
        <v>7.0162518479817875E-3</v>
      </c>
      <c r="AJ84">
        <f>SUMIFS('REEDS summary'!$O:$O,'REEDS summary'!$A:$A,$A84,'REEDS summary'!$B:$B,AJ$55)</f>
        <v>9.142708507027612E-3</v>
      </c>
      <c r="AK84">
        <f>SUMIFS('REEDS summary'!$O:$O,'REEDS summary'!$A:$A,$A84,'REEDS summary'!$B:$B,AK$55)</f>
        <v>0</v>
      </c>
      <c r="AL84">
        <f>SUMIFS('REEDS summary'!$O:$O,'REEDS summary'!$A:$A,$A84,'REEDS summary'!$B:$B,AL$55)</f>
        <v>0.22789796918614783</v>
      </c>
      <c r="AN84">
        <f>SUMIFS('REEDS summary'!$P:$P,'REEDS summary'!$A:$A,$A84,'REEDS summary'!$B:$B,AN$55)</f>
        <v>1.0330690821428222E-3</v>
      </c>
      <c r="AO84">
        <f>SUMIFS('REEDS summary'!$P:$P,'REEDS summary'!$A:$A,$A84,'REEDS summary'!$B:$B,AO$55)</f>
        <v>2.6220532749152287E-2</v>
      </c>
      <c r="AP84">
        <f>SUMIFS('REEDS summary'!$P:$P,'REEDS summary'!$A:$A,$A84,'REEDS summary'!$B:$B,AP$55)</f>
        <v>4.8320922146609387E-2</v>
      </c>
      <c r="AQ84">
        <f>SUMIFS('REEDS summary'!$P:$P,'REEDS summary'!$A:$A,$A84,'REEDS summary'!$B:$B,AQ$55)</f>
        <v>4.9427178996638135E-2</v>
      </c>
      <c r="AR84">
        <f>SUMIFS('REEDS summary'!$P:$P,'REEDS summary'!$A:$A,$A84,'REEDS summary'!$B:$B,AR$55)</f>
        <v>0.63048789566979335</v>
      </c>
      <c r="AS84">
        <f>SUMIFS('REEDS summary'!$P:$P,'REEDS summary'!$A:$A,$A84,'REEDS summary'!$B:$B,AS$55)</f>
        <v>0</v>
      </c>
      <c r="AT84">
        <f>SUMIFS('REEDS summary'!$P:$P,'REEDS summary'!$A:$A,$A84,'REEDS summary'!$B:$B,AT$55)</f>
        <v>0</v>
      </c>
      <c r="AU84">
        <f>SUMIFS('REEDS summary'!$P:$P,'REEDS summary'!$A:$A,$A84,'REEDS summary'!$B:$B,AU$55)</f>
        <v>7.3095795792779026E-3</v>
      </c>
      <c r="AV84">
        <f>SUMIFS('REEDS summary'!$P:$P,'REEDS summary'!$A:$A,$A84,'REEDS summary'!$B:$B,AV$55)</f>
        <v>9.1768882983103151E-3</v>
      </c>
      <c r="AW84">
        <f>SUMIFS('REEDS summary'!$P:$P,'REEDS summary'!$A:$A,$A84,'REEDS summary'!$B:$B,AW$55)</f>
        <v>0</v>
      </c>
      <c r="AX84">
        <f>SUMIFS('REEDS summary'!$P:$P,'REEDS summary'!$A:$A,$A84,'REEDS summary'!$B:$B,AX$55)</f>
        <v>0.22802393347807584</v>
      </c>
      <c r="AZ84">
        <f>SUMIFS('REEDS summary'!$Q:$Q,'REEDS summary'!$A:$A,$A84,'REEDS summary'!$B:$B,AZ$55)</f>
        <v>1.0513066199406831E-3</v>
      </c>
      <c r="BA84">
        <f>SUMIFS('REEDS summary'!$Q:$Q,'REEDS summary'!$A:$A,$A84,'REEDS summary'!$B:$B,BA$55)</f>
        <v>2.4168031857470813E-2</v>
      </c>
      <c r="BB84">
        <f>SUMIFS('REEDS summary'!$Q:$Q,'REEDS summary'!$A:$A,$A84,'REEDS summary'!$B:$B,BB$55)</f>
        <v>4.9173967368181949E-2</v>
      </c>
      <c r="BC84">
        <f>SUMIFS('REEDS summary'!$Q:$Q,'REEDS summary'!$A:$A,$A84,'REEDS summary'!$B:$B,BC$55)</f>
        <v>5.0302017830899701E-2</v>
      </c>
      <c r="BD84">
        <f>SUMIFS('REEDS summary'!$Q:$Q,'REEDS summary'!$A:$A,$A84,'REEDS summary'!$B:$B,BD$55)</f>
        <v>0.61492803584217548</v>
      </c>
      <c r="BE84">
        <f>SUMIFS('REEDS summary'!$Q:$Q,'REEDS summary'!$A:$A,$A84,'REEDS summary'!$B:$B,BE$55)</f>
        <v>0</v>
      </c>
      <c r="BF84">
        <f>SUMIFS('REEDS summary'!$Q:$Q,'REEDS summary'!$A:$A,$A84,'REEDS summary'!$B:$B,BF$55)</f>
        <v>0</v>
      </c>
      <c r="BG84">
        <f>SUMIFS('REEDS summary'!$Q:$Q,'REEDS summary'!$A:$A,$A84,'REEDS summary'!$B:$B,BG$55)</f>
        <v>7.569234943245501E-3</v>
      </c>
      <c r="BH84">
        <f>SUMIFS('REEDS summary'!$Q:$Q,'REEDS summary'!$A:$A,$A84,'REEDS summary'!$B:$B,BH$55)</f>
        <v>9.3103958871275459E-3</v>
      </c>
      <c r="BI84">
        <f>SUMIFS('REEDS summary'!$Q:$Q,'REEDS summary'!$A:$A,$A84,'REEDS summary'!$B:$B,BI$55)</f>
        <v>0</v>
      </c>
      <c r="BJ84">
        <f>SUMIFS('REEDS summary'!$Q:$Q,'REEDS summary'!$A:$A,$A84,'REEDS summary'!$B:$B,BJ$55)</f>
        <v>0.24349700965095836</v>
      </c>
      <c r="BL84">
        <f>SUMIFS('REEDS summary'!$R:$R,'REEDS summary'!$A:$A,$A84,'REEDS summary'!$B:$B,BL$55)</f>
        <v>1.0908604244547065E-3</v>
      </c>
      <c r="BM84">
        <f>SUMIFS('REEDS summary'!$R:$R,'REEDS summary'!$A:$A,$A84,'REEDS summary'!$B:$B,BM$55)</f>
        <v>2.0374474011380192E-2</v>
      </c>
      <c r="BN84">
        <f>SUMIFS('REEDS summary'!$R:$R,'REEDS summary'!$A:$A,$A84,'REEDS summary'!$B:$B,BN$55)</f>
        <v>5.1024062721495504E-2</v>
      </c>
      <c r="BO84">
        <f>SUMIFS('REEDS summary'!$R:$R,'REEDS summary'!$A:$A,$A84,'REEDS summary'!$B:$B,BO$55)</f>
        <v>5.2196879357405176E-2</v>
      </c>
      <c r="BP84">
        <f>SUMIFS('REEDS summary'!$R:$R,'REEDS summary'!$A:$A,$A84,'REEDS summary'!$B:$B,BP$55)</f>
        <v>0.5988190652429084</v>
      </c>
      <c r="BQ84">
        <f>SUMIFS('REEDS summary'!$R:$R,'REEDS summary'!$A:$A,$A84,'REEDS summary'!$B:$B,BQ$55)</f>
        <v>0</v>
      </c>
      <c r="BR84">
        <f>SUMIFS('REEDS summary'!$R:$R,'REEDS summary'!$A:$A,$A84,'REEDS summary'!$B:$B,BR$55)</f>
        <v>0</v>
      </c>
      <c r="BS84">
        <f>SUMIFS('REEDS summary'!$R:$R,'REEDS summary'!$A:$A,$A84,'REEDS summary'!$B:$B,BS$55)</f>
        <v>7.454794150167126E-3</v>
      </c>
      <c r="BT84">
        <f>SUMIFS('REEDS summary'!$R:$R,'REEDS summary'!$A:$A,$A84,'REEDS summary'!$B:$B,BT$55)</f>
        <v>9.6380649983475557E-3</v>
      </c>
      <c r="BU84">
        <f>SUMIFS('REEDS summary'!$R:$R,'REEDS summary'!$A:$A,$A84,'REEDS summary'!$B:$B,BU$55)</f>
        <v>0</v>
      </c>
      <c r="BV84">
        <f>SUMIFS('REEDS summary'!$R:$R,'REEDS summary'!$A:$A,$A84,'REEDS summary'!$B:$B,BV$55)</f>
        <v>0.25940179909384137</v>
      </c>
      <c r="BX84">
        <f>SUMIFS('REEDS summary'!$S:$S,'REEDS summary'!$A:$A,$A84,'REEDS summary'!$B:$B,BX$55)</f>
        <v>1.2614311774357459E-3</v>
      </c>
      <c r="BY84">
        <f>SUMIFS('REEDS summary'!$S:$S,'REEDS summary'!$A:$A,$A84,'REEDS summary'!$B:$B,BY$55)</f>
        <v>6.3662758466735752E-3</v>
      </c>
      <c r="BZ84">
        <f>SUMIFS('REEDS summary'!$S:$S,'REEDS summary'!$A:$A,$A84,'REEDS summary'!$B:$B,BZ$55)</f>
        <v>5.9002363706158849E-2</v>
      </c>
      <c r="CA84">
        <f>SUMIFS('REEDS summary'!$S:$S,'REEDS summary'!$A:$A,$A84,'REEDS summary'!$B:$B,CA$55)</f>
        <v>6.0292416673553728E-2</v>
      </c>
      <c r="CB84">
        <f>SUMIFS('REEDS summary'!$S:$S,'REEDS summary'!$A:$A,$A84,'REEDS summary'!$B:$B,CB$55)</f>
        <v>0.52763513636700599</v>
      </c>
      <c r="CC84">
        <f>SUMIFS('REEDS summary'!$S:$S,'REEDS summary'!$A:$A,$A84,'REEDS summary'!$B:$B,CC$55)</f>
        <v>0</v>
      </c>
      <c r="CD84">
        <f>SUMIFS('REEDS summary'!$S:$S,'REEDS summary'!$A:$A,$A84,'REEDS summary'!$B:$B,CD$55)</f>
        <v>0</v>
      </c>
      <c r="CE84">
        <f>SUMIFS('REEDS summary'!$S:$S,'REEDS summary'!$A:$A,$A84,'REEDS summary'!$B:$B,CE$55)</f>
        <v>2.7706284759756619E-3</v>
      </c>
      <c r="CF84">
        <f>SUMIFS('REEDS summary'!$S:$S,'REEDS summary'!$A:$A,$A84,'REEDS summary'!$B:$B,CF$55)</f>
        <v>1.0497699600647614E-2</v>
      </c>
      <c r="CG84">
        <f>SUMIFS('REEDS summary'!$S:$S,'REEDS summary'!$A:$A,$A84,'REEDS summary'!$B:$B,CG$55)</f>
        <v>0</v>
      </c>
      <c r="CH84">
        <f>SUMIFS('REEDS summary'!$S:$S,'REEDS summary'!$A:$A,$A84,'REEDS summary'!$B:$B,CH$55)</f>
        <v>0.33217404815254886</v>
      </c>
      <c r="CJ84">
        <f>SUMIFS('REEDS summary'!$T:$T,'REEDS summary'!$A:$A,$A84,'REEDS summary'!$B:$B,CJ$55)</f>
        <v>1.1035613244386451E-3</v>
      </c>
      <c r="CK84">
        <f>SUMIFS('REEDS summary'!$T:$T,'REEDS summary'!$A:$A,$A84,'REEDS summary'!$B:$B,CK$55)</f>
        <v>1.4575115091632149E-2</v>
      </c>
      <c r="CL84">
        <f>SUMIFS('REEDS summary'!$T:$T,'REEDS summary'!$A:$A,$A84,'REEDS summary'!$B:$B,CL$55)</f>
        <v>5.5372585069273651E-2</v>
      </c>
      <c r="CM84">
        <f>SUMIFS('REEDS summary'!$T:$T,'REEDS summary'!$A:$A,$A84,'REEDS summary'!$B:$B,CM$55)</f>
        <v>5.6585798147679098E-2</v>
      </c>
      <c r="CN84">
        <f>SUMIFS('REEDS summary'!$T:$T,'REEDS summary'!$A:$A,$A84,'REEDS summary'!$B:$B,CN$55)</f>
        <v>0.46166907684130515</v>
      </c>
      <c r="CO84">
        <f>SUMIFS('REEDS summary'!$T:$T,'REEDS summary'!$A:$A,$A84,'REEDS summary'!$B:$B,CO$55)</f>
        <v>0</v>
      </c>
      <c r="CP84">
        <f>SUMIFS('REEDS summary'!$T:$T,'REEDS summary'!$A:$A,$A84,'REEDS summary'!$B:$B,CP$55)</f>
        <v>0</v>
      </c>
      <c r="CQ84">
        <f>SUMIFS('REEDS summary'!$T:$T,'REEDS summary'!$A:$A,$A84,'REEDS summary'!$B:$B,CQ$55)</f>
        <v>2.4730518067478777E-3</v>
      </c>
      <c r="CR84">
        <f>SUMIFS('REEDS summary'!$T:$T,'REEDS summary'!$A:$A,$A84,'REEDS summary'!$B:$B,CR$55)</f>
        <v>7.9381351742772964E-3</v>
      </c>
      <c r="CS84">
        <f>SUMIFS('REEDS summary'!$T:$T,'REEDS summary'!$A:$A,$A84,'REEDS summary'!$B:$B,CS$55)</f>
        <v>0</v>
      </c>
      <c r="CT84">
        <f>SUMIFS('REEDS summary'!$T:$T,'REEDS summary'!$A:$A,$A84,'REEDS summary'!$B:$B,CT$55)</f>
        <v>0.40028267654464617</v>
      </c>
      <c r="CV84">
        <f>SUMIFS('REEDS summary'!$U:$U,'REEDS summary'!$A:$A,$A84,'REEDS summary'!$B:$B,CV$55)</f>
        <v>1.2160994326085761E-3</v>
      </c>
      <c r="CW84">
        <f>SUMIFS('REEDS summary'!$U:$U,'REEDS summary'!$A:$A,$A84,'REEDS summary'!$B:$B,CW$55)</f>
        <v>1.0649211386106009E-2</v>
      </c>
      <c r="CX84">
        <f>SUMIFS('REEDS summary'!$U:$U,'REEDS summary'!$A:$A,$A84,'REEDS summary'!$B:$B,CX$55)</f>
        <v>6.1019326967685548E-2</v>
      </c>
      <c r="CY84">
        <f>SUMIFS('REEDS summary'!$U:$U,'REEDS summary'!$A:$A,$A84,'REEDS summary'!$B:$B,CY$55)</f>
        <v>6.2210025828645134E-2</v>
      </c>
      <c r="CZ84">
        <f>SUMIFS('REEDS summary'!$U:$U,'REEDS summary'!$A:$A,$A84,'REEDS summary'!$B:$B,CZ$55)</f>
        <v>0.37173669993340241</v>
      </c>
      <c r="DA84">
        <f>SUMIFS('REEDS summary'!$U:$U,'REEDS summary'!$A:$A,$A84,'REEDS summary'!$B:$B,DA$55)</f>
        <v>0</v>
      </c>
      <c r="DB84">
        <f>SUMIFS('REEDS summary'!$U:$U,'REEDS summary'!$A:$A,$A84,'REEDS summary'!$B:$B,DB$55)</f>
        <v>0</v>
      </c>
      <c r="DC84">
        <f>SUMIFS('REEDS summary'!$U:$U,'REEDS summary'!$A:$A,$A84,'REEDS summary'!$B:$B,DC$55)</f>
        <v>0</v>
      </c>
      <c r="DD84">
        <f>SUMIFS('REEDS summary'!$U:$U,'REEDS summary'!$A:$A,$A84,'REEDS summary'!$B:$B,DD$55)</f>
        <v>9.4262766799408058E-3</v>
      </c>
      <c r="DE84">
        <f>SUMIFS('REEDS summary'!$U:$U,'REEDS summary'!$A:$A,$A84,'REEDS summary'!$B:$B,DE$55)</f>
        <v>0</v>
      </c>
      <c r="DF84">
        <f>SUMIFS('REEDS summary'!$U:$U,'REEDS summary'!$A:$A,$A84,'REEDS summary'!$B:$B,DF$55)</f>
        <v>0.48374235977161151</v>
      </c>
    </row>
    <row r="85" spans="1:110">
      <c r="A85" s="91" t="s">
        <v>563</v>
      </c>
      <c r="B85" s="91">
        <f>SUMIFS('Cross border connections'!$R$4:$R$54,'Cross border connections'!$P$4:$P$54,Imports_new!A85)</f>
        <v>0</v>
      </c>
      <c r="D85">
        <f>SUMIFS('REEDS summary'!$M:$M,'REEDS summary'!$A:$A,$A85,'REEDS summary'!$B:$B,D$55)</f>
        <v>3.7710848380078779E-2</v>
      </c>
      <c r="E85">
        <f>SUMIFS('REEDS summary'!$M:$M,'REEDS summary'!$A:$A,$A85,'REEDS summary'!$B:$B,E$55)</f>
        <v>7.0385684275705698E-2</v>
      </c>
      <c r="F85">
        <f>SUMIFS('REEDS summary'!$M:$M,'REEDS summary'!$A:$A,$A85,'REEDS summary'!$B:$B,F$55)</f>
        <v>0</v>
      </c>
      <c r="G85">
        <f>SUMIFS('REEDS summary'!$M:$M,'REEDS summary'!$A:$A,$A85,'REEDS summary'!$B:$B,G$55)</f>
        <v>9.4796454551621973E-2</v>
      </c>
      <c r="H85">
        <f>SUMIFS('REEDS summary'!$M:$M,'REEDS summary'!$A:$A,$A85,'REEDS summary'!$B:$B,H$55)</f>
        <v>8.7787193439834502E-2</v>
      </c>
      <c r="I85">
        <f>SUMIFS('REEDS summary'!$M:$M,'REEDS summary'!$A:$A,$A85,'REEDS summary'!$B:$B,I$55)</f>
        <v>0.66224337511943643</v>
      </c>
      <c r="J85">
        <f>SUMIFS('REEDS summary'!$M:$M,'REEDS summary'!$A:$A,$A85,'REEDS summary'!$B:$B,J$55)</f>
        <v>0</v>
      </c>
      <c r="K85">
        <f>SUMIFS('REEDS summary'!$M:$M,'REEDS summary'!$A:$A,$A85,'REEDS summary'!$B:$B,K$55)</f>
        <v>0</v>
      </c>
      <c r="L85">
        <f>SUMIFS('REEDS summary'!$M:$M,'REEDS summary'!$A:$A,$A85,'REEDS summary'!$B:$B,L$55)</f>
        <v>3.9358497043844407E-2</v>
      </c>
      <c r="M85">
        <f>SUMIFS('REEDS summary'!$M:$M,'REEDS summary'!$A:$A,$A85,'REEDS summary'!$B:$B,M$55)</f>
        <v>0</v>
      </c>
      <c r="N85">
        <f>SUMIFS('REEDS summary'!$M:$M,'REEDS summary'!$A:$A,$A85,'REEDS summary'!$B:$B,N$55)</f>
        <v>7.7179471894782024E-3</v>
      </c>
      <c r="P85">
        <f>SUMIFS('REEDS summary'!$N:$N,'REEDS summary'!$A:$A,$A85,'REEDS summary'!$B:$B,P$55)</f>
        <v>8.8814699987134066E-3</v>
      </c>
      <c r="Q85">
        <f>SUMIFS('REEDS summary'!$N:$N,'REEDS summary'!$A:$A,$A85,'REEDS summary'!$B:$B,Q$55)</f>
        <v>2.1286180814903185E-2</v>
      </c>
      <c r="R85">
        <f>SUMIFS('REEDS summary'!$N:$N,'REEDS summary'!$A:$A,$A85,'REEDS summary'!$B:$B,R$55)</f>
        <v>0</v>
      </c>
      <c r="S85">
        <f>SUMIFS('REEDS summary'!$N:$N,'REEDS summary'!$A:$A,$A85,'REEDS summary'!$B:$B,S$55)</f>
        <v>7.7754297007311582E-2</v>
      </c>
      <c r="T85">
        <f>SUMIFS('REEDS summary'!$N:$N,'REEDS summary'!$A:$A,$A85,'REEDS summary'!$B:$B,T$55)</f>
        <v>3.4007830307297662E-2</v>
      </c>
      <c r="U85">
        <f>SUMIFS('REEDS summary'!$N:$N,'REEDS summary'!$A:$A,$A85,'REEDS summary'!$B:$B,U$55)</f>
        <v>0.54318769962141045</v>
      </c>
      <c r="V85">
        <f>SUMIFS('REEDS summary'!$N:$N,'REEDS summary'!$A:$A,$A85,'REEDS summary'!$B:$B,V$55)</f>
        <v>0</v>
      </c>
      <c r="W85">
        <f>SUMIFS('REEDS summary'!$N:$N,'REEDS summary'!$A:$A,$A85,'REEDS summary'!$B:$B,W$55)</f>
        <v>0</v>
      </c>
      <c r="X85">
        <f>SUMIFS('REEDS summary'!$N:$N,'REEDS summary'!$A:$A,$A85,'REEDS summary'!$B:$B,X$55)</f>
        <v>0.30128944112892675</v>
      </c>
      <c r="Y85">
        <f>SUMIFS('REEDS summary'!$N:$N,'REEDS summary'!$A:$A,$A85,'REEDS summary'!$B:$B,Y$55)</f>
        <v>0</v>
      </c>
      <c r="Z85">
        <f>SUMIFS('REEDS summary'!$N:$N,'REEDS summary'!$A:$A,$A85,'REEDS summary'!$B:$B,Z$55)</f>
        <v>1.3593081121436951E-2</v>
      </c>
      <c r="AB85">
        <f>SUMIFS('REEDS summary'!$O:$O,'REEDS summary'!$A:$A,$A85,'REEDS summary'!$B:$B,AB$55)</f>
        <v>6.5148581451912454E-3</v>
      </c>
      <c r="AC85">
        <f>SUMIFS('REEDS summary'!$O:$O,'REEDS summary'!$A:$A,$A85,'REEDS summary'!$B:$B,AC$55)</f>
        <v>1.8172610571503801E-2</v>
      </c>
      <c r="AD85">
        <f>SUMIFS('REEDS summary'!$O:$O,'REEDS summary'!$A:$A,$A85,'REEDS summary'!$B:$B,AD$55)</f>
        <v>0</v>
      </c>
      <c r="AE85">
        <f>SUMIFS('REEDS summary'!$O:$O,'REEDS summary'!$A:$A,$A85,'REEDS summary'!$B:$B,AE$55)</f>
        <v>7.1353493278070376E-2</v>
      </c>
      <c r="AF85">
        <f>SUMIFS('REEDS summary'!$O:$O,'REEDS summary'!$A:$A,$A85,'REEDS summary'!$B:$B,AF$55)</f>
        <v>6.5658840680060337E-2</v>
      </c>
      <c r="AG85">
        <f>SUMIFS('REEDS summary'!$O:$O,'REEDS summary'!$A:$A,$A85,'REEDS summary'!$B:$B,AG$55)</f>
        <v>0.49760819104225212</v>
      </c>
      <c r="AH85">
        <f>SUMIFS('REEDS summary'!$O:$O,'REEDS summary'!$A:$A,$A85,'REEDS summary'!$B:$B,AH$55)</f>
        <v>0</v>
      </c>
      <c r="AI85">
        <f>SUMIFS('REEDS summary'!$O:$O,'REEDS summary'!$A:$A,$A85,'REEDS summary'!$B:$B,AI$55)</f>
        <v>0</v>
      </c>
      <c r="AJ85">
        <f>SUMIFS('REEDS summary'!$O:$O,'REEDS summary'!$A:$A,$A85,'REEDS summary'!$B:$B,AJ$55)</f>
        <v>0.32832722310792961</v>
      </c>
      <c r="AK85">
        <f>SUMIFS('REEDS summary'!$O:$O,'REEDS summary'!$A:$A,$A85,'REEDS summary'!$B:$B,AK$55)</f>
        <v>0</v>
      </c>
      <c r="AL85">
        <f>SUMIFS('REEDS summary'!$O:$O,'REEDS summary'!$A:$A,$A85,'REEDS summary'!$B:$B,AL$55)</f>
        <v>1.236478317499253E-2</v>
      </c>
      <c r="AN85">
        <f>SUMIFS('REEDS summary'!$P:$P,'REEDS summary'!$A:$A,$A85,'REEDS summary'!$B:$B,AN$55)</f>
        <v>1.511351390341178E-2</v>
      </c>
      <c r="AO85">
        <f>SUMIFS('REEDS summary'!$P:$P,'REEDS summary'!$A:$A,$A85,'REEDS summary'!$B:$B,AO$55)</f>
        <v>1.1356444603381378E-2</v>
      </c>
      <c r="AP85">
        <f>SUMIFS('REEDS summary'!$P:$P,'REEDS summary'!$A:$A,$A85,'REEDS summary'!$B:$B,AP$55)</f>
        <v>0</v>
      </c>
      <c r="AQ85">
        <f>SUMIFS('REEDS summary'!$P:$P,'REEDS summary'!$A:$A,$A85,'REEDS summary'!$B:$B,AQ$55)</f>
        <v>7.2792500186042566E-2</v>
      </c>
      <c r="AR85">
        <f>SUMIFS('REEDS summary'!$P:$P,'REEDS summary'!$A:$A,$A85,'REEDS summary'!$B:$B,AR$55)</f>
        <v>4.6508355660557783E-2</v>
      </c>
      <c r="AS85">
        <f>SUMIFS('REEDS summary'!$P:$P,'REEDS summary'!$A:$A,$A85,'REEDS summary'!$B:$B,AS$55)</f>
        <v>0.50676542203978336</v>
      </c>
      <c r="AT85">
        <f>SUMIFS('REEDS summary'!$P:$P,'REEDS summary'!$A:$A,$A85,'REEDS summary'!$B:$B,AT$55)</f>
        <v>0</v>
      </c>
      <c r="AU85">
        <f>SUMIFS('REEDS summary'!$P:$P,'REEDS summary'!$A:$A,$A85,'REEDS summary'!$B:$B,AU$55)</f>
        <v>0</v>
      </c>
      <c r="AV85">
        <f>SUMIFS('REEDS summary'!$P:$P,'REEDS summary'!$A:$A,$A85,'REEDS summary'!$B:$B,AV$55)</f>
        <v>0.33483572758898233</v>
      </c>
      <c r="AW85">
        <f>SUMIFS('REEDS summary'!$P:$P,'REEDS summary'!$A:$A,$A85,'REEDS summary'!$B:$B,AW$55)</f>
        <v>0</v>
      </c>
      <c r="AX85">
        <f>SUMIFS('REEDS summary'!$P:$P,'REEDS summary'!$A:$A,$A85,'REEDS summary'!$B:$B,AX$55)</f>
        <v>1.2628036017840783E-2</v>
      </c>
      <c r="AZ85">
        <f>SUMIFS('REEDS summary'!$Q:$Q,'REEDS summary'!$A:$A,$A85,'REEDS summary'!$B:$B,AZ$55)</f>
        <v>1.3005300600871727E-2</v>
      </c>
      <c r="BA85">
        <f>SUMIFS('REEDS summary'!$Q:$Q,'REEDS summary'!$A:$A,$A85,'REEDS summary'!$B:$B,BA$55)</f>
        <v>8.3329563269216016E-3</v>
      </c>
      <c r="BB85">
        <f>SUMIFS('REEDS summary'!$Q:$Q,'REEDS summary'!$A:$A,$A85,'REEDS summary'!$B:$B,BB$55)</f>
        <v>0</v>
      </c>
      <c r="BC85">
        <f>SUMIFS('REEDS summary'!$Q:$Q,'REEDS summary'!$A:$A,$A85,'REEDS summary'!$B:$B,BC$55)</f>
        <v>6.2746936467753714E-2</v>
      </c>
      <c r="BD85">
        <f>SUMIFS('REEDS summary'!$Q:$Q,'REEDS summary'!$A:$A,$A85,'REEDS summary'!$B:$B,BD$55)</f>
        <v>3.5923006767101175E-2</v>
      </c>
      <c r="BE85">
        <f>SUMIFS('REEDS summary'!$Q:$Q,'REEDS summary'!$A:$A,$A85,'REEDS summary'!$B:$B,BE$55)</f>
        <v>0.43607573261087978</v>
      </c>
      <c r="BF85">
        <f>SUMIFS('REEDS summary'!$Q:$Q,'REEDS summary'!$A:$A,$A85,'REEDS summary'!$B:$B,BF$55)</f>
        <v>0</v>
      </c>
      <c r="BG85">
        <f>SUMIFS('REEDS summary'!$Q:$Q,'REEDS summary'!$A:$A,$A85,'REEDS summary'!$B:$B,BG$55)</f>
        <v>0</v>
      </c>
      <c r="BH85">
        <f>SUMIFS('REEDS summary'!$Q:$Q,'REEDS summary'!$A:$A,$A85,'REEDS summary'!$B:$B,BH$55)</f>
        <v>0.43312507280594836</v>
      </c>
      <c r="BI85">
        <f>SUMIFS('REEDS summary'!$Q:$Q,'REEDS summary'!$A:$A,$A85,'REEDS summary'!$B:$B,BI$55)</f>
        <v>0</v>
      </c>
      <c r="BJ85">
        <f>SUMIFS('REEDS summary'!$Q:$Q,'REEDS summary'!$A:$A,$A85,'REEDS summary'!$B:$B,BJ$55)</f>
        <v>1.0790994420523661E-2</v>
      </c>
      <c r="BL85">
        <f>SUMIFS('REEDS summary'!$R:$R,'REEDS summary'!$A:$A,$A85,'REEDS summary'!$B:$B,BL$55)</f>
        <v>1.1318149025438649E-2</v>
      </c>
      <c r="BM85">
        <f>SUMIFS('REEDS summary'!$R:$R,'REEDS summary'!$A:$A,$A85,'REEDS summary'!$B:$B,BM$55)</f>
        <v>8.7799550532924233E-3</v>
      </c>
      <c r="BN85">
        <f>SUMIFS('REEDS summary'!$R:$R,'REEDS summary'!$A:$A,$A85,'REEDS summary'!$B:$B,BN$55)</f>
        <v>0</v>
      </c>
      <c r="BO85">
        <f>SUMIFS('REEDS summary'!$R:$R,'REEDS summary'!$A:$A,$A85,'REEDS summary'!$B:$B,BO$55)</f>
        <v>6.336134802581217E-2</v>
      </c>
      <c r="BP85">
        <f>SUMIFS('REEDS summary'!$R:$R,'REEDS summary'!$A:$A,$A85,'REEDS summary'!$B:$B,BP$55)</f>
        <v>2.9188613800374418E-2</v>
      </c>
      <c r="BQ85">
        <f>SUMIFS('REEDS summary'!$R:$R,'REEDS summary'!$A:$A,$A85,'REEDS summary'!$B:$B,BQ$55)</f>
        <v>0.43958660802611971</v>
      </c>
      <c r="BR85">
        <f>SUMIFS('REEDS summary'!$R:$R,'REEDS summary'!$A:$A,$A85,'REEDS summary'!$B:$B,BR$55)</f>
        <v>0</v>
      </c>
      <c r="BS85">
        <f>SUMIFS('REEDS summary'!$R:$R,'REEDS summary'!$A:$A,$A85,'REEDS summary'!$B:$B,BS$55)</f>
        <v>0</v>
      </c>
      <c r="BT85">
        <f>SUMIFS('REEDS summary'!$R:$R,'REEDS summary'!$A:$A,$A85,'REEDS summary'!$B:$B,BT$55)</f>
        <v>0.43696346096081506</v>
      </c>
      <c r="BU85">
        <f>SUMIFS('REEDS summary'!$R:$R,'REEDS summary'!$A:$A,$A85,'REEDS summary'!$B:$B,BU$55)</f>
        <v>0</v>
      </c>
      <c r="BV85">
        <f>SUMIFS('REEDS summary'!$R:$R,'REEDS summary'!$A:$A,$A85,'REEDS summary'!$B:$B,BV$55)</f>
        <v>1.0801865108147535E-2</v>
      </c>
      <c r="BX85">
        <f>SUMIFS('REEDS summary'!$S:$S,'REEDS summary'!$A:$A,$A85,'REEDS summary'!$B:$B,BX$55)</f>
        <v>6.7998511257063975E-3</v>
      </c>
      <c r="BY85">
        <f>SUMIFS('REEDS summary'!$S:$S,'REEDS summary'!$A:$A,$A85,'REEDS summary'!$B:$B,BY$55)</f>
        <v>7.1207391839627921E-3</v>
      </c>
      <c r="BZ85">
        <f>SUMIFS('REEDS summary'!$S:$S,'REEDS summary'!$A:$A,$A85,'REEDS summary'!$B:$B,BZ$55)</f>
        <v>0</v>
      </c>
      <c r="CA85">
        <f>SUMIFS('REEDS summary'!$S:$S,'REEDS summary'!$A:$A,$A85,'REEDS summary'!$B:$B,CA$55)</f>
        <v>6.3975840793332989E-2</v>
      </c>
      <c r="CB85">
        <f>SUMIFS('REEDS summary'!$S:$S,'REEDS summary'!$A:$A,$A85,'REEDS summary'!$B:$B,CB$55)</f>
        <v>2.8246276810252786E-2</v>
      </c>
      <c r="CC85">
        <f>SUMIFS('REEDS summary'!$S:$S,'REEDS summary'!$A:$A,$A85,'REEDS summary'!$B:$B,CC$55)</f>
        <v>0.44308596158048363</v>
      </c>
      <c r="CD85">
        <f>SUMIFS('REEDS summary'!$S:$S,'REEDS summary'!$A:$A,$A85,'REEDS summary'!$B:$B,CD$55)</f>
        <v>0</v>
      </c>
      <c r="CE85">
        <f>SUMIFS('REEDS summary'!$S:$S,'REEDS summary'!$A:$A,$A85,'REEDS summary'!$B:$B,CE$55)</f>
        <v>0</v>
      </c>
      <c r="CF85">
        <f>SUMIFS('REEDS summary'!$S:$S,'REEDS summary'!$A:$A,$A85,'REEDS summary'!$B:$B,CF$55)</f>
        <v>0.43996008996413161</v>
      </c>
      <c r="CG85">
        <f>SUMIFS('REEDS summary'!$S:$S,'REEDS summary'!$A:$A,$A85,'REEDS summary'!$B:$B,CG$55)</f>
        <v>0</v>
      </c>
      <c r="CH85">
        <f>SUMIFS('REEDS summary'!$S:$S,'REEDS summary'!$A:$A,$A85,'REEDS summary'!$B:$B,CH$55)</f>
        <v>1.0811240542129827E-2</v>
      </c>
      <c r="CJ85">
        <f>SUMIFS('REEDS summary'!$T:$T,'REEDS summary'!$A:$A,$A85,'REEDS summary'!$B:$B,CJ$55)</f>
        <v>4.8575824983015919E-3</v>
      </c>
      <c r="CK85">
        <f>SUMIFS('REEDS summary'!$T:$T,'REEDS summary'!$A:$A,$A85,'REEDS summary'!$B:$B,CK$55)</f>
        <v>6.9728354231365234E-3</v>
      </c>
      <c r="CL85">
        <f>SUMIFS('REEDS summary'!$T:$T,'REEDS summary'!$A:$A,$A85,'REEDS summary'!$B:$B,CL$55)</f>
        <v>0</v>
      </c>
      <c r="CM85">
        <f>SUMIFS('REEDS summary'!$T:$T,'REEDS summary'!$A:$A,$A85,'REEDS summary'!$B:$B,CM$55)</f>
        <v>6.5264820475337132E-2</v>
      </c>
      <c r="CN85">
        <f>SUMIFS('REEDS summary'!$T:$T,'REEDS summary'!$A:$A,$A85,'REEDS summary'!$B:$B,CN$55)</f>
        <v>1.3024866863811652E-2</v>
      </c>
      <c r="CO85">
        <f>SUMIFS('REEDS summary'!$T:$T,'REEDS summary'!$A:$A,$A85,'REEDS summary'!$B:$B,CO$55)</f>
        <v>0.45123664906594346</v>
      </c>
      <c r="CP85">
        <f>SUMIFS('REEDS summary'!$T:$T,'REEDS summary'!$A:$A,$A85,'REEDS summary'!$B:$B,CP$55)</f>
        <v>0</v>
      </c>
      <c r="CQ85">
        <f>SUMIFS('REEDS summary'!$T:$T,'REEDS summary'!$A:$A,$A85,'REEDS summary'!$B:$B,CQ$55)</f>
        <v>0</v>
      </c>
      <c r="CR85">
        <f>SUMIFS('REEDS summary'!$T:$T,'REEDS summary'!$A:$A,$A85,'REEDS summary'!$B:$B,CR$55)</f>
        <v>0.44771015706768391</v>
      </c>
      <c r="CS85">
        <f>SUMIFS('REEDS summary'!$T:$T,'REEDS summary'!$A:$A,$A85,'REEDS summary'!$B:$B,CS$55)</f>
        <v>0</v>
      </c>
      <c r="CT85">
        <f>SUMIFS('REEDS summary'!$T:$T,'REEDS summary'!$A:$A,$A85,'REEDS summary'!$B:$B,CT$55)</f>
        <v>1.0933088605785714E-2</v>
      </c>
      <c r="CV85">
        <f>SUMIFS('REEDS summary'!$U:$U,'REEDS summary'!$A:$A,$A85,'REEDS summary'!$B:$B,CV$55)</f>
        <v>4.7709115482973919E-3</v>
      </c>
      <c r="CW85">
        <f>SUMIFS('REEDS summary'!$U:$U,'REEDS summary'!$A:$A,$A85,'REEDS summary'!$B:$B,CW$55)</f>
        <v>6.5312691734546267E-3</v>
      </c>
      <c r="CX85">
        <f>SUMIFS('REEDS summary'!$U:$U,'REEDS summary'!$A:$A,$A85,'REEDS summary'!$B:$B,CX$55)</f>
        <v>0</v>
      </c>
      <c r="CY85">
        <f>SUMIFS('REEDS summary'!$U:$U,'REEDS summary'!$A:$A,$A85,'REEDS summary'!$B:$B,CY$55)</f>
        <v>6.4945819510098646E-2</v>
      </c>
      <c r="CZ85">
        <f>SUMIFS('REEDS summary'!$U:$U,'REEDS summary'!$A:$A,$A85,'REEDS summary'!$B:$B,CZ$55)</f>
        <v>2.7062723917305699E-3</v>
      </c>
      <c r="DA85">
        <f>SUMIFS('REEDS summary'!$U:$U,'REEDS summary'!$A:$A,$A85,'REEDS summary'!$B:$B,DA$55)</f>
        <v>0.44826097398397402</v>
      </c>
      <c r="DB85">
        <f>SUMIFS('REEDS summary'!$U:$U,'REEDS summary'!$A:$A,$A85,'REEDS summary'!$B:$B,DB$55)</f>
        <v>0</v>
      </c>
      <c r="DC85">
        <f>SUMIFS('REEDS summary'!$U:$U,'REEDS summary'!$A:$A,$A85,'REEDS summary'!$B:$B,DC$55)</f>
        <v>0</v>
      </c>
      <c r="DD85">
        <f>SUMIFS('REEDS summary'!$U:$U,'REEDS summary'!$A:$A,$A85,'REEDS summary'!$B:$B,DD$55)</f>
        <v>0.46199915931667856</v>
      </c>
      <c r="DE85">
        <f>SUMIFS('REEDS summary'!$U:$U,'REEDS summary'!$A:$A,$A85,'REEDS summary'!$B:$B,DE$55)</f>
        <v>0</v>
      </c>
      <c r="DF85">
        <f>SUMIFS('REEDS summary'!$U:$U,'REEDS summary'!$A:$A,$A85,'REEDS summary'!$B:$B,DF$55)</f>
        <v>1.0785594075766191E-2</v>
      </c>
    </row>
    <row r="86" spans="1:110">
      <c r="A86" s="91" t="s">
        <v>564</v>
      </c>
      <c r="B86" s="91">
        <f>SUMIFS('Cross border connections'!$R$4:$R$54,'Cross border connections'!$P$4:$P$54,Imports_new!A86)</f>
        <v>0</v>
      </c>
      <c r="D86">
        <f>SUMIFS('REEDS summary'!$M:$M,'REEDS summary'!$A:$A,$A86,'REEDS summary'!$B:$B,D$55)</f>
        <v>9.6340858329146649E-3</v>
      </c>
      <c r="E86">
        <f>SUMIFS('REEDS summary'!$M:$M,'REEDS summary'!$A:$A,$A86,'REEDS summary'!$B:$B,E$55)</f>
        <v>0</v>
      </c>
      <c r="F86">
        <f>SUMIFS('REEDS summary'!$M:$M,'REEDS summary'!$A:$A,$A86,'REEDS summary'!$B:$B,F$55)</f>
        <v>0</v>
      </c>
      <c r="G86">
        <f>SUMIFS('REEDS summary'!$M:$M,'REEDS summary'!$A:$A,$A86,'REEDS summary'!$B:$B,G$55)</f>
        <v>2.224465505111476E-4</v>
      </c>
      <c r="H86">
        <f>SUMIFS('REEDS summary'!$M:$M,'REEDS summary'!$A:$A,$A86,'REEDS summary'!$B:$B,H$55)</f>
        <v>0.57670893961422931</v>
      </c>
      <c r="I86">
        <f>SUMIFS('REEDS summary'!$M:$M,'REEDS summary'!$A:$A,$A86,'REEDS summary'!$B:$B,I$55)</f>
        <v>0.37164956251506881</v>
      </c>
      <c r="J86">
        <f>SUMIFS('REEDS summary'!$M:$M,'REEDS summary'!$A:$A,$A86,'REEDS summary'!$B:$B,J$55)</f>
        <v>0</v>
      </c>
      <c r="K86">
        <f>SUMIFS('REEDS summary'!$M:$M,'REEDS summary'!$A:$A,$A86,'REEDS summary'!$B:$B,K$55)</f>
        <v>4.8243087248149086E-4</v>
      </c>
      <c r="L86">
        <f>SUMIFS('REEDS summary'!$M:$M,'REEDS summary'!$A:$A,$A86,'REEDS summary'!$B:$B,L$55)</f>
        <v>3.2130720729509721E-3</v>
      </c>
      <c r="M86">
        <f>SUMIFS('REEDS summary'!$M:$M,'REEDS summary'!$A:$A,$A86,'REEDS summary'!$B:$B,M$55)</f>
        <v>0</v>
      </c>
      <c r="N86">
        <f>SUMIFS('REEDS summary'!$M:$M,'REEDS summary'!$A:$A,$A86,'REEDS summary'!$B:$B,N$55)</f>
        <v>3.8089462541843533E-2</v>
      </c>
      <c r="P86">
        <f>SUMIFS('REEDS summary'!$N:$N,'REEDS summary'!$A:$A,$A86,'REEDS summary'!$B:$B,P$55)</f>
        <v>9.8672507600943236E-3</v>
      </c>
      <c r="Q86">
        <f>SUMIFS('REEDS summary'!$N:$N,'REEDS summary'!$A:$A,$A86,'REEDS summary'!$B:$B,Q$55)</f>
        <v>0</v>
      </c>
      <c r="R86">
        <f>SUMIFS('REEDS summary'!$N:$N,'REEDS summary'!$A:$A,$A86,'REEDS summary'!$B:$B,R$55)</f>
        <v>0</v>
      </c>
      <c r="S86">
        <f>SUMIFS('REEDS summary'!$N:$N,'REEDS summary'!$A:$A,$A86,'REEDS summary'!$B:$B,S$55)</f>
        <v>2.2783021997920409E-4</v>
      </c>
      <c r="T86">
        <f>SUMIFS('REEDS summary'!$N:$N,'REEDS summary'!$A:$A,$A86,'REEDS summary'!$B:$B,T$55)</f>
        <v>0.55443058318704042</v>
      </c>
      <c r="U86">
        <f>SUMIFS('REEDS summary'!$N:$N,'REEDS summary'!$A:$A,$A86,'REEDS summary'!$B:$B,U$55)</f>
        <v>0.38064425538817165</v>
      </c>
      <c r="V86">
        <f>SUMIFS('REEDS summary'!$N:$N,'REEDS summary'!$A:$A,$A86,'REEDS summary'!$B:$B,V$55)</f>
        <v>0</v>
      </c>
      <c r="W86">
        <f>SUMIFS('REEDS summary'!$N:$N,'REEDS summary'!$A:$A,$A86,'REEDS summary'!$B:$B,W$55)</f>
        <v>3.5821738747198167E-4</v>
      </c>
      <c r="X86">
        <f>SUMIFS('REEDS summary'!$N:$N,'REEDS summary'!$A:$A,$A86,'REEDS summary'!$B:$B,X$55)</f>
        <v>3.9349854011490031E-3</v>
      </c>
      <c r="Y86">
        <f>SUMIFS('REEDS summary'!$N:$N,'REEDS summary'!$A:$A,$A86,'REEDS summary'!$B:$B,Y$55)</f>
        <v>0</v>
      </c>
      <c r="Z86">
        <f>SUMIFS('REEDS summary'!$N:$N,'REEDS summary'!$A:$A,$A86,'REEDS summary'!$B:$B,Z$55)</f>
        <v>5.0536877656093479E-2</v>
      </c>
      <c r="AB86">
        <f>SUMIFS('REEDS summary'!$O:$O,'REEDS summary'!$A:$A,$A86,'REEDS summary'!$B:$B,AB$55)</f>
        <v>9.5485657816938661E-3</v>
      </c>
      <c r="AC86">
        <f>SUMIFS('REEDS summary'!$O:$O,'REEDS summary'!$A:$A,$A86,'REEDS summary'!$B:$B,AC$55)</f>
        <v>0</v>
      </c>
      <c r="AD86">
        <f>SUMIFS('REEDS summary'!$O:$O,'REEDS summary'!$A:$A,$A86,'REEDS summary'!$B:$B,AD$55)</f>
        <v>0</v>
      </c>
      <c r="AE86">
        <f>SUMIFS('REEDS summary'!$O:$O,'REEDS summary'!$A:$A,$A86,'REEDS summary'!$B:$B,AE$55)</f>
        <v>2.2087126572919086E-4</v>
      </c>
      <c r="AF86">
        <f>SUMIFS('REEDS summary'!$O:$O,'REEDS summary'!$A:$A,$A86,'REEDS summary'!$B:$B,AF$55)</f>
        <v>0.54516588433051816</v>
      </c>
      <c r="AG86">
        <f>SUMIFS('REEDS summary'!$O:$O,'REEDS summary'!$A:$A,$A86,'REEDS summary'!$B:$B,AG$55)</f>
        <v>0.36835049603655678</v>
      </c>
      <c r="AH86">
        <f>SUMIFS('REEDS summary'!$O:$O,'REEDS summary'!$A:$A,$A86,'REEDS summary'!$B:$B,AH$55)</f>
        <v>3.1570015332669489E-2</v>
      </c>
      <c r="AI86">
        <f>SUMIFS('REEDS summary'!$O:$O,'REEDS summary'!$A:$A,$A86,'REEDS summary'!$B:$B,AI$55)</f>
        <v>0</v>
      </c>
      <c r="AJ86">
        <f>SUMIFS('REEDS summary'!$O:$O,'REEDS summary'!$A:$A,$A86,'REEDS summary'!$B:$B,AJ$55)</f>
        <v>3.7981791172121732E-3</v>
      </c>
      <c r="AK86">
        <f>SUMIFS('REEDS summary'!$O:$O,'REEDS summary'!$A:$A,$A86,'REEDS summary'!$B:$B,AK$55)</f>
        <v>0</v>
      </c>
      <c r="AL86">
        <f>SUMIFS('REEDS summary'!$O:$O,'REEDS summary'!$A:$A,$A86,'REEDS summary'!$B:$B,AL$55)</f>
        <v>4.1345988135620362E-2</v>
      </c>
      <c r="AN86">
        <f>SUMIFS('REEDS summary'!$P:$P,'REEDS summary'!$A:$A,$A86,'REEDS summary'!$B:$B,AN$55)</f>
        <v>9.6183162729334849E-3</v>
      </c>
      <c r="AO86">
        <f>SUMIFS('REEDS summary'!$P:$P,'REEDS summary'!$A:$A,$A86,'REEDS summary'!$B:$B,AO$55)</f>
        <v>1.3746236562138642E-4</v>
      </c>
      <c r="AP86">
        <f>SUMIFS('REEDS summary'!$P:$P,'REEDS summary'!$A:$A,$A86,'REEDS summary'!$B:$B,AP$55)</f>
        <v>0</v>
      </c>
      <c r="AQ86">
        <f>SUMIFS('REEDS summary'!$P:$P,'REEDS summary'!$A:$A,$A86,'REEDS summary'!$B:$B,AQ$55)</f>
        <v>2.2288693949710362E-4</v>
      </c>
      <c r="AR86">
        <f>SUMIFS('REEDS summary'!$P:$P,'REEDS summary'!$A:$A,$A86,'REEDS summary'!$B:$B,AR$55)</f>
        <v>0.51476706089037072</v>
      </c>
      <c r="AS86">
        <f>SUMIFS('REEDS summary'!$P:$P,'REEDS summary'!$A:$A,$A86,'REEDS summary'!$B:$B,AS$55)</f>
        <v>0.37104122767461745</v>
      </c>
      <c r="AT86">
        <f>SUMIFS('REEDS summary'!$P:$P,'REEDS summary'!$A:$A,$A86,'REEDS summary'!$B:$B,AT$55)</f>
        <v>5.1823714089649787E-2</v>
      </c>
      <c r="AU86">
        <f>SUMIFS('REEDS summary'!$P:$P,'REEDS summary'!$A:$A,$A86,'REEDS summary'!$B:$B,AU$55)</f>
        <v>0</v>
      </c>
      <c r="AV86">
        <f>SUMIFS('REEDS summary'!$P:$P,'REEDS summary'!$A:$A,$A86,'REEDS summary'!$B:$B,AV$55)</f>
        <v>3.8161494225031978E-3</v>
      </c>
      <c r="AW86">
        <f>SUMIFS('REEDS summary'!$P:$P,'REEDS summary'!$A:$A,$A86,'REEDS summary'!$B:$B,AW$55)</f>
        <v>0</v>
      </c>
      <c r="AX86">
        <f>SUMIFS('REEDS summary'!$P:$P,'REEDS summary'!$A:$A,$A86,'REEDS summary'!$B:$B,AX$55)</f>
        <v>4.8573182344806808E-2</v>
      </c>
      <c r="AZ86">
        <f>SUMIFS('REEDS summary'!$Q:$Q,'REEDS summary'!$A:$A,$A86,'REEDS summary'!$B:$B,AZ$55)</f>
        <v>9.5607745227239763E-3</v>
      </c>
      <c r="BA86">
        <f>SUMIFS('REEDS summary'!$Q:$Q,'REEDS summary'!$A:$A,$A86,'REEDS summary'!$B:$B,BA$55)</f>
        <v>2.7327998909012542E-4</v>
      </c>
      <c r="BB86">
        <f>SUMIFS('REEDS summary'!$Q:$Q,'REEDS summary'!$A:$A,$A86,'REEDS summary'!$B:$B,BB$55)</f>
        <v>0</v>
      </c>
      <c r="BC86">
        <f>SUMIFS('REEDS summary'!$Q:$Q,'REEDS summary'!$A:$A,$A86,'REEDS summary'!$B:$B,BC$55)</f>
        <v>2.2195335828705906E-4</v>
      </c>
      <c r="BD86">
        <f>SUMIFS('REEDS summary'!$Q:$Q,'REEDS summary'!$A:$A,$A86,'REEDS summary'!$B:$B,BD$55)</f>
        <v>0.51801845298336013</v>
      </c>
      <c r="BE86">
        <f>SUMIFS('REEDS summary'!$Q:$Q,'REEDS summary'!$A:$A,$A86,'REEDS summary'!$B:$B,BE$55)</f>
        <v>0.36882146685219958</v>
      </c>
      <c r="BF86">
        <f>SUMIFS('REEDS summary'!$Q:$Q,'REEDS summary'!$A:$A,$A86,'REEDS summary'!$B:$B,BF$55)</f>
        <v>5.1374212229180885E-2</v>
      </c>
      <c r="BG86">
        <f>SUMIFS('REEDS summary'!$Q:$Q,'REEDS summary'!$A:$A,$A86,'REEDS summary'!$B:$B,BG$55)</f>
        <v>0</v>
      </c>
      <c r="BH86">
        <f>SUMIFS('REEDS summary'!$Q:$Q,'REEDS summary'!$A:$A,$A86,'REEDS summary'!$B:$B,BH$55)</f>
        <v>3.7835897045895833E-3</v>
      </c>
      <c r="BI86">
        <f>SUMIFS('REEDS summary'!$Q:$Q,'REEDS summary'!$A:$A,$A86,'REEDS summary'!$B:$B,BI$55)</f>
        <v>0</v>
      </c>
      <c r="BJ86">
        <f>SUMIFS('REEDS summary'!$Q:$Q,'REEDS summary'!$A:$A,$A86,'REEDS summary'!$B:$B,BJ$55)</f>
        <v>4.7946270360568713E-2</v>
      </c>
      <c r="BL86">
        <f>SUMIFS('REEDS summary'!$R:$R,'REEDS summary'!$A:$A,$A86,'REEDS summary'!$B:$B,BL$55)</f>
        <v>9.1129774666794637E-3</v>
      </c>
      <c r="BM86">
        <f>SUMIFS('REEDS summary'!$R:$R,'REEDS summary'!$A:$A,$A86,'REEDS summary'!$B:$B,BM$55)</f>
        <v>3.9070789779396451E-4</v>
      </c>
      <c r="BN86">
        <f>SUMIFS('REEDS summary'!$R:$R,'REEDS summary'!$A:$A,$A86,'REEDS summary'!$B:$B,BN$55)</f>
        <v>0</v>
      </c>
      <c r="BO86">
        <f>SUMIFS('REEDS summary'!$R:$R,'REEDS summary'!$A:$A,$A86,'REEDS summary'!$B:$B,BO$55)</f>
        <v>2.119388671401954E-4</v>
      </c>
      <c r="BP86">
        <f>SUMIFS('REEDS summary'!$R:$R,'REEDS summary'!$A:$A,$A86,'REEDS summary'!$B:$B,BP$55)</f>
        <v>0.50754157710694359</v>
      </c>
      <c r="BQ86">
        <f>SUMIFS('REEDS summary'!$R:$R,'REEDS summary'!$A:$A,$A86,'REEDS summary'!$B:$B,BQ$55)</f>
        <v>0.35154701208183664</v>
      </c>
      <c r="BR86">
        <f>SUMIFS('REEDS summary'!$R:$R,'REEDS summary'!$A:$A,$A86,'REEDS summary'!$B:$B,BR$55)</f>
        <v>8.9876689132000254E-2</v>
      </c>
      <c r="BS86">
        <f>SUMIFS('REEDS summary'!$R:$R,'REEDS summary'!$A:$A,$A86,'REEDS summary'!$B:$B,BS$55)</f>
        <v>0</v>
      </c>
      <c r="BT86">
        <f>SUMIFS('REEDS summary'!$R:$R,'REEDS summary'!$A:$A,$A86,'REEDS summary'!$B:$B,BT$55)</f>
        <v>3.55521955198616E-3</v>
      </c>
      <c r="BU86">
        <f>SUMIFS('REEDS summary'!$R:$R,'REEDS summary'!$A:$A,$A86,'REEDS summary'!$B:$B,BU$55)</f>
        <v>0</v>
      </c>
      <c r="BV86">
        <f>SUMIFS('REEDS summary'!$R:$R,'REEDS summary'!$A:$A,$A86,'REEDS summary'!$B:$B,BV$55)</f>
        <v>3.7763877895619698E-2</v>
      </c>
      <c r="BX86">
        <f>SUMIFS('REEDS summary'!$S:$S,'REEDS summary'!$A:$A,$A86,'REEDS summary'!$B:$B,BX$55)</f>
        <v>8.8075298881193555E-3</v>
      </c>
      <c r="BY86">
        <f>SUMIFS('REEDS summary'!$S:$S,'REEDS summary'!$A:$A,$A86,'REEDS summary'!$B:$B,BY$55)</f>
        <v>0</v>
      </c>
      <c r="BZ86">
        <f>SUMIFS('REEDS summary'!$S:$S,'REEDS summary'!$A:$A,$A86,'REEDS summary'!$B:$B,BZ$55)</f>
        <v>0</v>
      </c>
      <c r="CA86">
        <f>SUMIFS('REEDS summary'!$S:$S,'REEDS summary'!$A:$A,$A86,'REEDS summary'!$B:$B,CA$55)</f>
        <v>2.0520347035865767E-4</v>
      </c>
      <c r="CB86">
        <f>SUMIFS('REEDS summary'!$S:$S,'REEDS summary'!$A:$A,$A86,'REEDS summary'!$B:$B,CB$55)</f>
        <v>0.4576043773597156</v>
      </c>
      <c r="CC86">
        <f>SUMIFS('REEDS summary'!$S:$S,'REEDS summary'!$A:$A,$A86,'REEDS summary'!$B:$B,CC$55)</f>
        <v>0.33976390562919173</v>
      </c>
      <c r="CD86">
        <f>SUMIFS('REEDS summary'!$S:$S,'REEDS summary'!$A:$A,$A86,'REEDS summary'!$B:$B,CD$55)</f>
        <v>0.15018113046227161</v>
      </c>
      <c r="CE86">
        <f>SUMIFS('REEDS summary'!$S:$S,'REEDS summary'!$A:$A,$A86,'REEDS summary'!$B:$B,CE$55)</f>
        <v>0</v>
      </c>
      <c r="CF86">
        <f>SUMIFS('REEDS summary'!$S:$S,'REEDS summary'!$A:$A,$A86,'REEDS summary'!$B:$B,CF$55)</f>
        <v>3.4254110800861887E-3</v>
      </c>
      <c r="CG86">
        <f>SUMIFS('REEDS summary'!$S:$S,'REEDS summary'!$A:$A,$A86,'REEDS summary'!$B:$B,CG$55)</f>
        <v>0</v>
      </c>
      <c r="CH86">
        <f>SUMIFS('REEDS summary'!$S:$S,'REEDS summary'!$A:$A,$A86,'REEDS summary'!$B:$B,CH$55)</f>
        <v>4.0012442110256848E-2</v>
      </c>
      <c r="CJ86">
        <f>SUMIFS('REEDS summary'!$T:$T,'REEDS summary'!$A:$A,$A86,'REEDS summary'!$B:$B,CJ$55)</f>
        <v>8.796211538845914E-3</v>
      </c>
      <c r="CK86">
        <f>SUMIFS('REEDS summary'!$T:$T,'REEDS summary'!$A:$A,$A86,'REEDS summary'!$B:$B,CK$55)</f>
        <v>0</v>
      </c>
      <c r="CL86">
        <f>SUMIFS('REEDS summary'!$T:$T,'REEDS summary'!$A:$A,$A86,'REEDS summary'!$B:$B,CL$55)</f>
        <v>0</v>
      </c>
      <c r="CM86">
        <f>SUMIFS('REEDS summary'!$T:$T,'REEDS summary'!$A:$A,$A86,'REEDS summary'!$B:$B,CM$55)</f>
        <v>2.0530763711792369E-4</v>
      </c>
      <c r="CN86">
        <f>SUMIFS('REEDS summary'!$T:$T,'REEDS summary'!$A:$A,$A86,'REEDS summary'!$B:$B,CN$55)</f>
        <v>0.44030401176984307</v>
      </c>
      <c r="CO86">
        <f>SUMIFS('REEDS summary'!$T:$T,'REEDS summary'!$A:$A,$A86,'REEDS summary'!$B:$B,CO$55)</f>
        <v>0.33932728303429066</v>
      </c>
      <c r="CP86">
        <f>SUMIFS('REEDS summary'!$T:$T,'REEDS summary'!$A:$A,$A86,'REEDS summary'!$B:$B,CP$55)</f>
        <v>0.16472156799462029</v>
      </c>
      <c r="CQ86">
        <f>SUMIFS('REEDS summary'!$T:$T,'REEDS summary'!$A:$A,$A86,'REEDS summary'!$B:$B,CQ$55)</f>
        <v>0</v>
      </c>
      <c r="CR86">
        <f>SUMIFS('REEDS summary'!$T:$T,'REEDS summary'!$A:$A,$A86,'REEDS summary'!$B:$B,CR$55)</f>
        <v>3.4542767764726744E-3</v>
      </c>
      <c r="CS86">
        <f>SUMIFS('REEDS summary'!$T:$T,'REEDS summary'!$A:$A,$A86,'REEDS summary'!$B:$B,CS$55)</f>
        <v>0</v>
      </c>
      <c r="CT86">
        <f>SUMIFS('REEDS summary'!$T:$T,'REEDS summary'!$A:$A,$A86,'REEDS summary'!$B:$B,CT$55)</f>
        <v>4.3191341248809481E-2</v>
      </c>
      <c r="CV86">
        <f>SUMIFS('REEDS summary'!$U:$U,'REEDS summary'!$A:$A,$A86,'REEDS summary'!$B:$B,CV$55)</f>
        <v>9.3044321408627152E-3</v>
      </c>
      <c r="CW86">
        <f>SUMIFS('REEDS summary'!$U:$U,'REEDS summary'!$A:$A,$A86,'REEDS summary'!$B:$B,CW$55)</f>
        <v>0</v>
      </c>
      <c r="CX86">
        <f>SUMIFS('REEDS summary'!$U:$U,'REEDS summary'!$A:$A,$A86,'REEDS summary'!$B:$B,CX$55)</f>
        <v>0</v>
      </c>
      <c r="CY86">
        <f>SUMIFS('REEDS summary'!$U:$U,'REEDS summary'!$A:$A,$A86,'REEDS summary'!$B:$B,CY$55)</f>
        <v>2.1838908203020989E-4</v>
      </c>
      <c r="CZ86">
        <f>SUMIFS('REEDS summary'!$U:$U,'REEDS summary'!$A:$A,$A86,'REEDS summary'!$B:$B,CZ$55)</f>
        <v>0.40654560501249359</v>
      </c>
      <c r="DA86">
        <f>SUMIFS('REEDS summary'!$U:$U,'REEDS summary'!$A:$A,$A86,'REEDS summary'!$B:$B,DA$55)</f>
        <v>0.36030237767158152</v>
      </c>
      <c r="DB86">
        <f>SUMIFS('REEDS summary'!$U:$U,'REEDS summary'!$A:$A,$A86,'REEDS summary'!$B:$B,DB$55)</f>
        <v>0.17442813973203491</v>
      </c>
      <c r="DC86">
        <f>SUMIFS('REEDS summary'!$U:$U,'REEDS summary'!$A:$A,$A86,'REEDS summary'!$B:$B,DC$55)</f>
        <v>0</v>
      </c>
      <c r="DD86">
        <f>SUMIFS('REEDS summary'!$U:$U,'REEDS summary'!$A:$A,$A86,'REEDS summary'!$B:$B,DD$55)</f>
        <v>3.6589057578132393E-3</v>
      </c>
      <c r="DE86">
        <f>SUMIFS('REEDS summary'!$U:$U,'REEDS summary'!$A:$A,$A86,'REEDS summary'!$B:$B,DE$55)</f>
        <v>0</v>
      </c>
      <c r="DF86">
        <f>SUMIFS('REEDS summary'!$U:$U,'REEDS summary'!$A:$A,$A86,'REEDS summary'!$B:$B,DF$55)</f>
        <v>4.5542150603183798E-2</v>
      </c>
    </row>
    <row r="87" spans="1:110">
      <c r="A87" s="91" t="s">
        <v>565</v>
      </c>
      <c r="B87" s="91">
        <f>SUMIFS('Cross border connections'!$R$4:$R$54,'Cross border connections'!$P$4:$P$54,Imports_new!A87)</f>
        <v>0</v>
      </c>
      <c r="D87">
        <f>SUMIFS('REEDS summary'!$M:$M,'REEDS summary'!$A:$A,$A87,'REEDS summary'!$B:$B,D$55)</f>
        <v>4.5542793698700806E-4</v>
      </c>
      <c r="E87">
        <f>SUMIFS('REEDS summary'!$M:$M,'REEDS summary'!$A:$A,$A87,'REEDS summary'!$B:$B,E$55)</f>
        <v>0.33962348989459018</v>
      </c>
      <c r="F87">
        <f>SUMIFS('REEDS summary'!$M:$M,'REEDS summary'!$A:$A,$A87,'REEDS summary'!$B:$B,F$55)</f>
        <v>1.991556578742996E-3</v>
      </c>
      <c r="G87">
        <f>SUMIFS('REEDS summary'!$M:$M,'REEDS summary'!$A:$A,$A87,'REEDS summary'!$B:$B,G$55)</f>
        <v>4.9783939153136012E-3</v>
      </c>
      <c r="H87">
        <f>SUMIFS('REEDS summary'!$M:$M,'REEDS summary'!$A:$A,$A87,'REEDS summary'!$B:$B,H$55)</f>
        <v>0.14683141594523297</v>
      </c>
      <c r="I87">
        <f>SUMIFS('REEDS summary'!$M:$M,'REEDS summary'!$A:$A,$A87,'REEDS summary'!$B:$B,I$55)</f>
        <v>0</v>
      </c>
      <c r="J87">
        <f>SUMIFS('REEDS summary'!$M:$M,'REEDS summary'!$A:$A,$A87,'REEDS summary'!$B:$B,J$55)</f>
        <v>0</v>
      </c>
      <c r="K87">
        <f>SUMIFS('REEDS summary'!$M:$M,'REEDS summary'!$A:$A,$A87,'REEDS summary'!$B:$B,K$55)</f>
        <v>0</v>
      </c>
      <c r="L87">
        <f>SUMIFS('REEDS summary'!$M:$M,'REEDS summary'!$A:$A,$A87,'REEDS summary'!$B:$B,L$55)</f>
        <v>0.44592828735804996</v>
      </c>
      <c r="M87">
        <f>SUMIFS('REEDS summary'!$M:$M,'REEDS summary'!$A:$A,$A87,'REEDS summary'!$B:$B,M$55)</f>
        <v>0</v>
      </c>
      <c r="N87">
        <f>SUMIFS('REEDS summary'!$M:$M,'REEDS summary'!$A:$A,$A87,'REEDS summary'!$B:$B,N$55)</f>
        <v>6.019142837108328E-2</v>
      </c>
      <c r="P87">
        <f>SUMIFS('REEDS summary'!$N:$N,'REEDS summary'!$A:$A,$A87,'REEDS summary'!$B:$B,P$55)</f>
        <v>4.1303720958761847E-4</v>
      </c>
      <c r="Q87">
        <f>SUMIFS('REEDS summary'!$N:$N,'REEDS summary'!$A:$A,$A87,'REEDS summary'!$B:$B,Q$55)</f>
        <v>0.284969757559905</v>
      </c>
      <c r="R87">
        <f>SUMIFS('REEDS summary'!$N:$N,'REEDS summary'!$A:$A,$A87,'REEDS summary'!$B:$B,R$55)</f>
        <v>1.8061847006178215E-3</v>
      </c>
      <c r="S87">
        <f>SUMIFS('REEDS summary'!$N:$N,'REEDS summary'!$A:$A,$A87,'REEDS summary'!$B:$B,S$55)</f>
        <v>4.5150105296851107E-3</v>
      </c>
      <c r="T87">
        <f>SUMIFS('REEDS summary'!$N:$N,'REEDS summary'!$A:$A,$A87,'REEDS summary'!$B:$B,T$55)</f>
        <v>0.11468333743428201</v>
      </c>
      <c r="U87">
        <f>SUMIFS('REEDS summary'!$N:$N,'REEDS summary'!$A:$A,$A87,'REEDS summary'!$B:$B,U$55)</f>
        <v>0</v>
      </c>
      <c r="V87">
        <f>SUMIFS('REEDS summary'!$N:$N,'REEDS summary'!$A:$A,$A87,'REEDS summary'!$B:$B,V$55)</f>
        <v>0</v>
      </c>
      <c r="W87">
        <f>SUMIFS('REEDS summary'!$N:$N,'REEDS summary'!$A:$A,$A87,'REEDS summary'!$B:$B,W$55)</f>
        <v>1.3607723226151691E-3</v>
      </c>
      <c r="X87">
        <f>SUMIFS('REEDS summary'!$N:$N,'REEDS summary'!$A:$A,$A87,'REEDS summary'!$B:$B,X$55)</f>
        <v>0.44336422557990823</v>
      </c>
      <c r="Y87">
        <f>SUMIFS('REEDS summary'!$N:$N,'REEDS summary'!$A:$A,$A87,'REEDS summary'!$B:$B,Y$55)</f>
        <v>0</v>
      </c>
      <c r="Z87">
        <f>SUMIFS('REEDS summary'!$N:$N,'REEDS summary'!$A:$A,$A87,'REEDS summary'!$B:$B,Z$55)</f>
        <v>0.14888767466339906</v>
      </c>
      <c r="AB87">
        <f>SUMIFS('REEDS summary'!$O:$O,'REEDS summary'!$A:$A,$A87,'REEDS summary'!$B:$B,AB$55)</f>
        <v>4.2718563158240601E-4</v>
      </c>
      <c r="AC87">
        <f>SUMIFS('REEDS summary'!$O:$O,'REEDS summary'!$A:$A,$A87,'REEDS summary'!$B:$B,AC$55)</f>
        <v>0.26455002982220055</v>
      </c>
      <c r="AD87">
        <f>SUMIFS('REEDS summary'!$O:$O,'REEDS summary'!$A:$A,$A87,'REEDS summary'!$B:$B,AD$55)</f>
        <v>1.8680548245477793E-3</v>
      </c>
      <c r="AE87">
        <f>SUMIFS('REEDS summary'!$O:$O,'REEDS summary'!$A:$A,$A87,'REEDS summary'!$B:$B,AE$55)</f>
        <v>4.677808085615397E-3</v>
      </c>
      <c r="AF87">
        <f>SUMIFS('REEDS summary'!$O:$O,'REEDS summary'!$A:$A,$A87,'REEDS summary'!$B:$B,AF$55)</f>
        <v>8.6638852057763921E-2</v>
      </c>
      <c r="AG87">
        <f>SUMIFS('REEDS summary'!$O:$O,'REEDS summary'!$A:$A,$A87,'REEDS summary'!$B:$B,AG$55)</f>
        <v>0</v>
      </c>
      <c r="AH87">
        <f>SUMIFS('REEDS summary'!$O:$O,'REEDS summary'!$A:$A,$A87,'REEDS summary'!$B:$B,AH$55)</f>
        <v>0</v>
      </c>
      <c r="AI87">
        <f>SUMIFS('REEDS summary'!$O:$O,'REEDS summary'!$A:$A,$A87,'REEDS summary'!$B:$B,AI$55)</f>
        <v>8.9785984548690454E-4</v>
      </c>
      <c r="AJ87">
        <f>SUMIFS('REEDS summary'!$O:$O,'REEDS summary'!$A:$A,$A87,'REEDS summary'!$B:$B,AJ$55)</f>
        <v>0.49974722079229078</v>
      </c>
      <c r="AK87">
        <f>SUMIFS('REEDS summary'!$O:$O,'REEDS summary'!$A:$A,$A87,'REEDS summary'!$B:$B,AK$55)</f>
        <v>0</v>
      </c>
      <c r="AL87">
        <f>SUMIFS('REEDS summary'!$O:$O,'REEDS summary'!$A:$A,$A87,'REEDS summary'!$B:$B,AL$55)</f>
        <v>0.14119298894051227</v>
      </c>
      <c r="AN87">
        <f>SUMIFS('REEDS summary'!$P:$P,'REEDS summary'!$A:$A,$A87,'REEDS summary'!$B:$B,AN$55)</f>
        <v>3.6843770338787599E-4</v>
      </c>
      <c r="AO87">
        <f>SUMIFS('REEDS summary'!$P:$P,'REEDS summary'!$A:$A,$A87,'REEDS summary'!$B:$B,AO$55)</f>
        <v>0.18355762098019018</v>
      </c>
      <c r="AP87">
        <f>SUMIFS('REEDS summary'!$P:$P,'REEDS summary'!$A:$A,$A87,'REEDS summary'!$B:$B,AP$55)</f>
        <v>1.6111539772757002E-3</v>
      </c>
      <c r="AQ87">
        <f>SUMIFS('REEDS summary'!$P:$P,'REEDS summary'!$A:$A,$A87,'REEDS summary'!$B:$B,AQ$55)</f>
        <v>4.0415196035221901E-3</v>
      </c>
      <c r="AR87">
        <f>SUMIFS('REEDS summary'!$P:$P,'REEDS summary'!$A:$A,$A87,'REEDS summary'!$B:$B,AR$55)</f>
        <v>4.4783595299936363E-2</v>
      </c>
      <c r="AS87">
        <f>SUMIFS('REEDS summary'!$P:$P,'REEDS summary'!$A:$A,$A87,'REEDS summary'!$B:$B,AS$55)</f>
        <v>0</v>
      </c>
      <c r="AT87">
        <f>SUMIFS('REEDS summary'!$P:$P,'REEDS summary'!$A:$A,$A87,'REEDS summary'!$B:$B,AT$55)</f>
        <v>0</v>
      </c>
      <c r="AU87">
        <f>SUMIFS('REEDS summary'!$P:$P,'REEDS summary'!$A:$A,$A87,'REEDS summary'!$B:$B,AU$55)</f>
        <v>0</v>
      </c>
      <c r="AV87">
        <f>SUMIFS('REEDS summary'!$P:$P,'REEDS summary'!$A:$A,$A87,'REEDS summary'!$B:$B,AV$55)</f>
        <v>0.60069224327695525</v>
      </c>
      <c r="AW87">
        <f>SUMIFS('REEDS summary'!$P:$P,'REEDS summary'!$A:$A,$A87,'REEDS summary'!$B:$B,AW$55)</f>
        <v>0</v>
      </c>
      <c r="AX87">
        <f>SUMIFS('REEDS summary'!$P:$P,'REEDS summary'!$A:$A,$A87,'REEDS summary'!$B:$B,AX$55)</f>
        <v>0.16494542915873239</v>
      </c>
      <c r="AZ87">
        <f>SUMIFS('REEDS summary'!$Q:$Q,'REEDS summary'!$A:$A,$A87,'REEDS summary'!$B:$B,AZ$55)</f>
        <v>3.3645790142298077E-4</v>
      </c>
      <c r="BA87">
        <f>SUMIFS('REEDS summary'!$Q:$Q,'REEDS summary'!$A:$A,$A87,'REEDS summary'!$B:$B,BA$55)</f>
        <v>0.15144788889436914</v>
      </c>
      <c r="BB87">
        <f>SUMIFS('REEDS summary'!$Q:$Q,'REEDS summary'!$A:$A,$A87,'REEDS summary'!$B:$B,BB$55)</f>
        <v>1.4713083950932831E-3</v>
      </c>
      <c r="BC87">
        <f>SUMIFS('REEDS summary'!$Q:$Q,'REEDS summary'!$A:$A,$A87,'REEDS summary'!$B:$B,BC$55)</f>
        <v>3.697131559702911E-3</v>
      </c>
      <c r="BD87">
        <f>SUMIFS('REEDS summary'!$Q:$Q,'REEDS summary'!$A:$A,$A87,'REEDS summary'!$B:$B,BD$55)</f>
        <v>3.8399090759622286E-2</v>
      </c>
      <c r="BE87">
        <f>SUMIFS('REEDS summary'!$Q:$Q,'REEDS summary'!$A:$A,$A87,'REEDS summary'!$B:$B,BE$55)</f>
        <v>0</v>
      </c>
      <c r="BF87">
        <f>SUMIFS('REEDS summary'!$Q:$Q,'REEDS summary'!$A:$A,$A87,'REEDS summary'!$B:$B,BF$55)</f>
        <v>0</v>
      </c>
      <c r="BG87">
        <f>SUMIFS('REEDS summary'!$Q:$Q,'REEDS summary'!$A:$A,$A87,'REEDS summary'!$B:$B,BG$55)</f>
        <v>1.8706654999913508E-4</v>
      </c>
      <c r="BH87">
        <f>SUMIFS('REEDS summary'!$Q:$Q,'REEDS summary'!$A:$A,$A87,'REEDS summary'!$B:$B,BH$55)</f>
        <v>0.63349249802946073</v>
      </c>
      <c r="BI87">
        <f>SUMIFS('REEDS summary'!$Q:$Q,'REEDS summary'!$A:$A,$A87,'REEDS summary'!$B:$B,BI$55)</f>
        <v>0</v>
      </c>
      <c r="BJ87">
        <f>SUMIFS('REEDS summary'!$Q:$Q,'REEDS summary'!$A:$A,$A87,'REEDS summary'!$B:$B,BJ$55)</f>
        <v>0.1709685579103295</v>
      </c>
      <c r="BL87">
        <f>SUMIFS('REEDS summary'!$R:$R,'REEDS summary'!$A:$A,$A87,'REEDS summary'!$B:$B,BL$55)</f>
        <v>3.4143358043324019E-4</v>
      </c>
      <c r="BM87">
        <f>SUMIFS('REEDS summary'!$R:$R,'REEDS summary'!$A:$A,$A87,'REEDS summary'!$B:$B,BM$55)</f>
        <v>0.13296506716713752</v>
      </c>
      <c r="BN87">
        <f>SUMIFS('REEDS summary'!$R:$R,'REEDS summary'!$A:$A,$A87,'REEDS summary'!$B:$B,BN$55)</f>
        <v>1.4930667139442374E-3</v>
      </c>
      <c r="BO87">
        <f>SUMIFS('REEDS summary'!$R:$R,'REEDS summary'!$A:$A,$A87,'REEDS summary'!$B:$B,BO$55)</f>
        <v>3.7583104376310815E-3</v>
      </c>
      <c r="BP87">
        <f>SUMIFS('REEDS summary'!$R:$R,'REEDS summary'!$A:$A,$A87,'REEDS summary'!$B:$B,BP$55)</f>
        <v>3.1250637448754948E-2</v>
      </c>
      <c r="BQ87">
        <f>SUMIFS('REEDS summary'!$R:$R,'REEDS summary'!$A:$A,$A87,'REEDS summary'!$B:$B,BQ$55)</f>
        <v>0</v>
      </c>
      <c r="BR87">
        <f>SUMIFS('REEDS summary'!$R:$R,'REEDS summary'!$A:$A,$A87,'REEDS summary'!$B:$B,BR$55)</f>
        <v>0</v>
      </c>
      <c r="BS87">
        <f>SUMIFS('REEDS summary'!$R:$R,'REEDS summary'!$A:$A,$A87,'REEDS summary'!$B:$B,BS$55)</f>
        <v>9.0902086589057319E-4</v>
      </c>
      <c r="BT87">
        <f>SUMIFS('REEDS summary'!$R:$R,'REEDS summary'!$A:$A,$A87,'REEDS summary'!$B:$B,BT$55)</f>
        <v>0.64931383996099368</v>
      </c>
      <c r="BU87">
        <f>SUMIFS('REEDS summary'!$R:$R,'REEDS summary'!$A:$A,$A87,'REEDS summary'!$B:$B,BU$55)</f>
        <v>0</v>
      </c>
      <c r="BV87">
        <f>SUMIFS('REEDS summary'!$R:$R,'REEDS summary'!$A:$A,$A87,'REEDS summary'!$B:$B,BV$55)</f>
        <v>0.17996862382521472</v>
      </c>
      <c r="BX87">
        <f>SUMIFS('REEDS summary'!$S:$S,'REEDS summary'!$A:$A,$A87,'REEDS summary'!$B:$B,BX$55)</f>
        <v>2.5878808102239374E-4</v>
      </c>
      <c r="BY87">
        <f>SUMIFS('REEDS summary'!$S:$S,'REEDS summary'!$A:$A,$A87,'REEDS summary'!$B:$B,BY$55)</f>
        <v>4.8465792501181789E-3</v>
      </c>
      <c r="BZ87">
        <f>SUMIFS('REEDS summary'!$S:$S,'REEDS summary'!$A:$A,$A87,'REEDS summary'!$B:$B,BZ$55)</f>
        <v>1.3113649368747709E-3</v>
      </c>
      <c r="CA87">
        <f>SUMIFS('REEDS summary'!$S:$S,'REEDS summary'!$A:$A,$A87,'REEDS summary'!$B:$B,CA$55)</f>
        <v>3.3066478642796463E-3</v>
      </c>
      <c r="CB87">
        <f>SUMIFS('REEDS summary'!$S:$S,'REEDS summary'!$A:$A,$A87,'REEDS summary'!$B:$B,CB$55)</f>
        <v>2.3118893313318532E-2</v>
      </c>
      <c r="CC87">
        <f>SUMIFS('REEDS summary'!$S:$S,'REEDS summary'!$A:$A,$A87,'REEDS summary'!$B:$B,CC$55)</f>
        <v>0</v>
      </c>
      <c r="CD87">
        <f>SUMIFS('REEDS summary'!$S:$S,'REEDS summary'!$A:$A,$A87,'REEDS summary'!$B:$B,CD$55)</f>
        <v>0</v>
      </c>
      <c r="CE87">
        <f>SUMIFS('REEDS summary'!$S:$S,'REEDS summary'!$A:$A,$A87,'REEDS summary'!$B:$B,CE$55)</f>
        <v>2.1716167318011772E-4</v>
      </c>
      <c r="CF87">
        <f>SUMIFS('REEDS summary'!$S:$S,'REEDS summary'!$A:$A,$A87,'REEDS summary'!$B:$B,CF$55)</f>
        <v>0.81243032106859925</v>
      </c>
      <c r="CG87">
        <f>SUMIFS('REEDS summary'!$S:$S,'REEDS summary'!$A:$A,$A87,'REEDS summary'!$B:$B,CG$55)</f>
        <v>0</v>
      </c>
      <c r="CH87">
        <f>SUMIFS('REEDS summary'!$S:$S,'REEDS summary'!$A:$A,$A87,'REEDS summary'!$B:$B,CH$55)</f>
        <v>0.15451024381260711</v>
      </c>
      <c r="CJ87">
        <f>SUMIFS('REEDS summary'!$T:$T,'REEDS summary'!$A:$A,$A87,'REEDS summary'!$B:$B,CJ$55)</f>
        <v>2.5258722542955217E-4</v>
      </c>
      <c r="CK87">
        <f>SUMIFS('REEDS summary'!$T:$T,'REEDS summary'!$A:$A,$A87,'REEDS summary'!$B:$B,CK$55)</f>
        <v>0</v>
      </c>
      <c r="CL87">
        <f>SUMIFS('REEDS summary'!$T:$T,'REEDS summary'!$A:$A,$A87,'REEDS summary'!$B:$B,CL$55)</f>
        <v>1.2799431473899121E-3</v>
      </c>
      <c r="CM87">
        <f>SUMIFS('REEDS summary'!$T:$T,'REEDS summary'!$A:$A,$A87,'REEDS summary'!$B:$B,CM$55)</f>
        <v>3.2329925800628958E-3</v>
      </c>
      <c r="CN87">
        <f>SUMIFS('REEDS summary'!$T:$T,'REEDS summary'!$A:$A,$A87,'REEDS summary'!$B:$B,CN$55)</f>
        <v>1.5131031996380363E-2</v>
      </c>
      <c r="CO87">
        <f>SUMIFS('REEDS summary'!$T:$T,'REEDS summary'!$A:$A,$A87,'REEDS summary'!$B:$B,CO$55)</f>
        <v>0</v>
      </c>
      <c r="CP87">
        <f>SUMIFS('REEDS summary'!$T:$T,'REEDS summary'!$A:$A,$A87,'REEDS summary'!$B:$B,CP$55)</f>
        <v>0</v>
      </c>
      <c r="CQ87">
        <f>SUMIFS('REEDS summary'!$T:$T,'REEDS summary'!$A:$A,$A87,'REEDS summary'!$B:$B,CQ$55)</f>
        <v>2.280259705792539E-4</v>
      </c>
      <c r="CR87">
        <f>SUMIFS('REEDS summary'!$T:$T,'REEDS summary'!$A:$A,$A87,'REEDS summary'!$B:$B,CR$55)</f>
        <v>0.81184537960628445</v>
      </c>
      <c r="CS87">
        <f>SUMIFS('REEDS summary'!$T:$T,'REEDS summary'!$A:$A,$A87,'REEDS summary'!$B:$B,CS$55)</f>
        <v>0</v>
      </c>
      <c r="CT87">
        <f>SUMIFS('REEDS summary'!$T:$T,'REEDS summary'!$A:$A,$A87,'REEDS summary'!$B:$B,CT$55)</f>
        <v>0.16803003947387354</v>
      </c>
      <c r="CV87">
        <f>SUMIFS('REEDS summary'!$U:$U,'REEDS summary'!$A:$A,$A87,'REEDS summary'!$B:$B,CV$55)</f>
        <v>2.4481549353350856E-4</v>
      </c>
      <c r="CW87">
        <f>SUMIFS('REEDS summary'!$U:$U,'REEDS summary'!$A:$A,$A87,'REEDS summary'!$B:$B,CW$55)</f>
        <v>0</v>
      </c>
      <c r="CX87">
        <f>SUMIFS('REEDS summary'!$U:$U,'REEDS summary'!$A:$A,$A87,'REEDS summary'!$B:$B,CX$55)</f>
        <v>1.301199427290215E-3</v>
      </c>
      <c r="CY87">
        <f>SUMIFS('REEDS summary'!$U:$U,'REEDS summary'!$A:$A,$A87,'REEDS summary'!$B:$B,CY$55)</f>
        <v>3.2923518969371064E-3</v>
      </c>
      <c r="CZ87">
        <f>SUMIFS('REEDS summary'!$U:$U,'REEDS summary'!$A:$A,$A87,'REEDS summary'!$B:$B,CZ$55)</f>
        <v>1.2593857536602304E-2</v>
      </c>
      <c r="DA87">
        <f>SUMIFS('REEDS summary'!$U:$U,'REEDS summary'!$A:$A,$A87,'REEDS summary'!$B:$B,DA$55)</f>
        <v>0</v>
      </c>
      <c r="DB87">
        <f>SUMIFS('REEDS summary'!$U:$U,'REEDS summary'!$A:$A,$A87,'REEDS summary'!$B:$B,DB$55)</f>
        <v>0</v>
      </c>
      <c r="DC87">
        <f>SUMIFS('REEDS summary'!$U:$U,'REEDS summary'!$A:$A,$A87,'REEDS summary'!$B:$B,DC$55)</f>
        <v>2.9772002010290742E-4</v>
      </c>
      <c r="DD87">
        <f>SUMIFS('REEDS summary'!$U:$U,'REEDS summary'!$A:$A,$A87,'REEDS summary'!$B:$B,DD$55)</f>
        <v>0.81160919539996357</v>
      </c>
      <c r="DE87">
        <f>SUMIFS('REEDS summary'!$U:$U,'REEDS summary'!$A:$A,$A87,'REEDS summary'!$B:$B,DE$55)</f>
        <v>0</v>
      </c>
      <c r="DF87">
        <f>SUMIFS('REEDS summary'!$U:$U,'REEDS summary'!$A:$A,$A87,'REEDS summary'!$B:$B,DF$55)</f>
        <v>0.17066086022557037</v>
      </c>
    </row>
    <row r="88" spans="1:110">
      <c r="A88" s="91" t="s">
        <v>566</v>
      </c>
      <c r="B88" s="91">
        <f>SUMIFS('Cross border connections'!$R$4:$R$54,'Cross border connections'!$P$4:$P$54,Imports_new!A88)</f>
        <v>0</v>
      </c>
      <c r="D88">
        <f>SUMIFS('REEDS summary'!$M:$M,'REEDS summary'!$A:$A,$A88,'REEDS summary'!$B:$B,D$55)</f>
        <v>1.3552790591875006E-2</v>
      </c>
      <c r="E88">
        <f>SUMIFS('REEDS summary'!$M:$M,'REEDS summary'!$A:$A,$A88,'REEDS summary'!$B:$B,E$55)</f>
        <v>9.4634855077341627E-3</v>
      </c>
      <c r="F88">
        <f>SUMIFS('REEDS summary'!$M:$M,'REEDS summary'!$A:$A,$A88,'REEDS summary'!$B:$B,F$55)</f>
        <v>0</v>
      </c>
      <c r="G88">
        <f>SUMIFS('REEDS summary'!$M:$M,'REEDS summary'!$A:$A,$A88,'REEDS summary'!$B:$B,G$55)</f>
        <v>0.24245599372213394</v>
      </c>
      <c r="H88">
        <f>SUMIFS('REEDS summary'!$M:$M,'REEDS summary'!$A:$A,$A88,'REEDS summary'!$B:$B,H$55)</f>
        <v>0.35831757165491074</v>
      </c>
      <c r="I88">
        <f>SUMIFS('REEDS summary'!$M:$M,'REEDS summary'!$A:$A,$A88,'REEDS summary'!$B:$B,I$55)</f>
        <v>0.23770664529469512</v>
      </c>
      <c r="J88">
        <f>SUMIFS('REEDS summary'!$M:$M,'REEDS summary'!$A:$A,$A88,'REEDS summary'!$B:$B,J$55)</f>
        <v>0</v>
      </c>
      <c r="K88">
        <f>SUMIFS('REEDS summary'!$M:$M,'REEDS summary'!$A:$A,$A88,'REEDS summary'!$B:$B,K$55)</f>
        <v>5.7902426528953582E-2</v>
      </c>
      <c r="L88">
        <f>SUMIFS('REEDS summary'!$M:$M,'REEDS summary'!$A:$A,$A88,'REEDS summary'!$B:$B,L$55)</f>
        <v>6.2421794351095169E-2</v>
      </c>
      <c r="M88">
        <f>SUMIFS('REEDS summary'!$M:$M,'REEDS summary'!$A:$A,$A88,'REEDS summary'!$B:$B,M$55)</f>
        <v>0</v>
      </c>
      <c r="N88">
        <f>SUMIFS('REEDS summary'!$M:$M,'REEDS summary'!$A:$A,$A88,'REEDS summary'!$B:$B,N$55)</f>
        <v>1.8179292348602275E-2</v>
      </c>
      <c r="P88">
        <f>SUMIFS('REEDS summary'!$N:$N,'REEDS summary'!$A:$A,$A88,'REEDS summary'!$B:$B,P$55)</f>
        <v>1.441652027652131E-2</v>
      </c>
      <c r="Q88">
        <f>SUMIFS('REEDS summary'!$N:$N,'REEDS summary'!$A:$A,$A88,'REEDS summary'!$B:$B,Q$55)</f>
        <v>8.1879637687863101E-3</v>
      </c>
      <c r="R88">
        <f>SUMIFS('REEDS summary'!$N:$N,'REEDS summary'!$A:$A,$A88,'REEDS summary'!$B:$B,R$55)</f>
        <v>0</v>
      </c>
      <c r="S88">
        <f>SUMIFS('REEDS summary'!$N:$N,'REEDS summary'!$A:$A,$A88,'REEDS summary'!$B:$B,S$55)</f>
        <v>0.24126834261545624</v>
      </c>
      <c r="T88">
        <f>SUMIFS('REEDS summary'!$N:$N,'REEDS summary'!$A:$A,$A88,'REEDS summary'!$B:$B,T$55)</f>
        <v>0.33261671941633103</v>
      </c>
      <c r="U88">
        <f>SUMIFS('REEDS summary'!$N:$N,'REEDS summary'!$A:$A,$A88,'REEDS summary'!$B:$B,U$55)</f>
        <v>0.23654225848777446</v>
      </c>
      <c r="V88">
        <f>SUMIFS('REEDS summary'!$N:$N,'REEDS summary'!$A:$A,$A88,'REEDS summary'!$B:$B,V$55)</f>
        <v>2.9618047845253975E-3</v>
      </c>
      <c r="W88">
        <f>SUMIFS('REEDS summary'!$N:$N,'REEDS summary'!$A:$A,$A88,'REEDS summary'!$B:$B,W$55)</f>
        <v>5.7539403507927384E-2</v>
      </c>
      <c r="X88">
        <f>SUMIFS('REEDS summary'!$N:$N,'REEDS summary'!$A:$A,$A88,'REEDS summary'!$B:$B,X$55)</f>
        <v>7.5753212689637306E-2</v>
      </c>
      <c r="Y88">
        <f>SUMIFS('REEDS summary'!$N:$N,'REEDS summary'!$A:$A,$A88,'REEDS summary'!$B:$B,Y$55)</f>
        <v>0</v>
      </c>
      <c r="Z88">
        <f>SUMIFS('REEDS summary'!$N:$N,'REEDS summary'!$A:$A,$A88,'REEDS summary'!$B:$B,Z$55)</f>
        <v>3.0713774453040542E-2</v>
      </c>
      <c r="AB88">
        <f>SUMIFS('REEDS summary'!$O:$O,'REEDS summary'!$A:$A,$A88,'REEDS summary'!$B:$B,AB$55)</f>
        <v>1.3953948207163039E-2</v>
      </c>
      <c r="AC88">
        <f>SUMIFS('REEDS summary'!$O:$O,'REEDS summary'!$A:$A,$A88,'REEDS summary'!$B:$B,AC$55)</f>
        <v>7.5085118390462759E-3</v>
      </c>
      <c r="AD88">
        <f>SUMIFS('REEDS summary'!$O:$O,'REEDS summary'!$A:$A,$A88,'REEDS summary'!$B:$B,AD$55)</f>
        <v>0</v>
      </c>
      <c r="AE88">
        <f>SUMIFS('REEDS summary'!$O:$O,'REEDS summary'!$A:$A,$A88,'REEDS summary'!$B:$B,AE$55)</f>
        <v>0.23647655088377964</v>
      </c>
      <c r="AF88">
        <f>SUMIFS('REEDS summary'!$O:$O,'REEDS summary'!$A:$A,$A88,'REEDS summary'!$B:$B,AF$55)</f>
        <v>0.32389098931048288</v>
      </c>
      <c r="AG88">
        <f>SUMIFS('REEDS summary'!$O:$O,'REEDS summary'!$A:$A,$A88,'REEDS summary'!$B:$B,AG$55)</f>
        <v>0.23156479998467741</v>
      </c>
      <c r="AH88">
        <f>SUMIFS('REEDS summary'!$O:$O,'REEDS summary'!$A:$A,$A88,'REEDS summary'!$B:$B,AH$55)</f>
        <v>4.1889799908099634E-3</v>
      </c>
      <c r="AI88">
        <f>SUMIFS('REEDS summary'!$O:$O,'REEDS summary'!$A:$A,$A88,'REEDS summary'!$B:$B,AI$55)</f>
        <v>5.2451176919326714E-2</v>
      </c>
      <c r="AJ88">
        <f>SUMIFS('REEDS summary'!$O:$O,'REEDS summary'!$A:$A,$A88,'REEDS summary'!$B:$B,AJ$55)</f>
        <v>9.5603040070523365E-2</v>
      </c>
      <c r="AK88">
        <f>SUMIFS('REEDS summary'!$O:$O,'REEDS summary'!$A:$A,$A88,'REEDS summary'!$B:$B,AK$55)</f>
        <v>0</v>
      </c>
      <c r="AL88">
        <f>SUMIFS('REEDS summary'!$O:$O,'REEDS summary'!$A:$A,$A88,'REEDS summary'!$B:$B,AL$55)</f>
        <v>3.436200279419075E-2</v>
      </c>
      <c r="AN88">
        <f>SUMIFS('REEDS summary'!$P:$P,'REEDS summary'!$A:$A,$A88,'REEDS summary'!$B:$B,AN$55)</f>
        <v>1.2757290672468696E-2</v>
      </c>
      <c r="AO88">
        <f>SUMIFS('REEDS summary'!$P:$P,'REEDS summary'!$A:$A,$A88,'REEDS summary'!$B:$B,AO$55)</f>
        <v>7.0460282162017893E-3</v>
      </c>
      <c r="AP88">
        <f>SUMIFS('REEDS summary'!$P:$P,'REEDS summary'!$A:$A,$A88,'REEDS summary'!$B:$B,AP$55)</f>
        <v>0</v>
      </c>
      <c r="AQ88">
        <f>SUMIFS('REEDS summary'!$P:$P,'REEDS summary'!$A:$A,$A88,'REEDS summary'!$B:$B,AQ$55)</f>
        <v>0.23401965019946375</v>
      </c>
      <c r="AR88">
        <f>SUMIFS('REEDS summary'!$P:$P,'REEDS summary'!$A:$A,$A88,'REEDS summary'!$B:$B,AR$55)</f>
        <v>0.29682513551297224</v>
      </c>
      <c r="AS88">
        <f>SUMIFS('REEDS summary'!$P:$P,'REEDS summary'!$A:$A,$A88,'REEDS summary'!$B:$B,AS$55)</f>
        <v>0.22227431814309725</v>
      </c>
      <c r="AT88">
        <f>SUMIFS('REEDS summary'!$P:$P,'REEDS summary'!$A:$A,$A88,'REEDS summary'!$B:$B,AT$55)</f>
        <v>3.0019492880935264E-2</v>
      </c>
      <c r="AU88">
        <f>SUMIFS('REEDS summary'!$P:$P,'REEDS summary'!$A:$A,$A88,'REEDS summary'!$B:$B,AU$55)</f>
        <v>4.6249518254250992E-2</v>
      </c>
      <c r="AV88">
        <f>SUMIFS('REEDS summary'!$P:$P,'REEDS summary'!$A:$A,$A88,'REEDS summary'!$B:$B,AV$55)</f>
        <v>0.11639049956617008</v>
      </c>
      <c r="AW88">
        <f>SUMIFS('REEDS summary'!$P:$P,'REEDS summary'!$A:$A,$A88,'REEDS summary'!$B:$B,AW$55)</f>
        <v>0</v>
      </c>
      <c r="AX88">
        <f>SUMIFS('REEDS summary'!$P:$P,'REEDS summary'!$A:$A,$A88,'REEDS summary'!$B:$B,AX$55)</f>
        <v>3.4418066554439922E-2</v>
      </c>
      <c r="AZ88">
        <f>SUMIFS('REEDS summary'!$Q:$Q,'REEDS summary'!$A:$A,$A88,'REEDS summary'!$B:$B,AZ$55)</f>
        <v>1.2352868042611244E-2</v>
      </c>
      <c r="BA88">
        <f>SUMIFS('REEDS summary'!$Q:$Q,'REEDS summary'!$A:$A,$A88,'REEDS summary'!$B:$B,BA$55)</f>
        <v>5.4883046559792087E-3</v>
      </c>
      <c r="BB88">
        <f>SUMIFS('REEDS summary'!$Q:$Q,'REEDS summary'!$A:$A,$A88,'REEDS summary'!$B:$B,BB$55)</f>
        <v>0</v>
      </c>
      <c r="BC88">
        <f>SUMIFS('REEDS summary'!$Q:$Q,'REEDS summary'!$A:$A,$A88,'REEDS summary'!$B:$B,BC$55)</f>
        <v>0.22686592520579271</v>
      </c>
      <c r="BD88">
        <f>SUMIFS('REEDS summary'!$Q:$Q,'REEDS summary'!$A:$A,$A88,'REEDS summary'!$B:$B,BD$55)</f>
        <v>0.28088548548088149</v>
      </c>
      <c r="BE88">
        <f>SUMIFS('REEDS summary'!$Q:$Q,'REEDS summary'!$A:$A,$A88,'REEDS summary'!$B:$B,BE$55)</f>
        <v>0.21522793450247055</v>
      </c>
      <c r="BF88">
        <f>SUMIFS('REEDS summary'!$Q:$Q,'REEDS summary'!$A:$A,$A88,'REEDS summary'!$B:$B,BF$55)</f>
        <v>6.7395625245528931E-2</v>
      </c>
      <c r="BG88">
        <f>SUMIFS('REEDS summary'!$Q:$Q,'REEDS summary'!$A:$A,$A88,'REEDS summary'!$B:$B,BG$55)</f>
        <v>4.407742957197916E-2</v>
      </c>
      <c r="BH88">
        <f>SUMIFS('REEDS summary'!$Q:$Q,'REEDS summary'!$A:$A,$A88,'REEDS summary'!$B:$B,BH$55)</f>
        <v>0.11318677407056067</v>
      </c>
      <c r="BI88">
        <f>SUMIFS('REEDS summary'!$Q:$Q,'REEDS summary'!$A:$A,$A88,'REEDS summary'!$B:$B,BI$55)</f>
        <v>0</v>
      </c>
      <c r="BJ88">
        <f>SUMIFS('REEDS summary'!$Q:$Q,'REEDS summary'!$A:$A,$A88,'REEDS summary'!$B:$B,BJ$55)</f>
        <v>3.4519653224196034E-2</v>
      </c>
      <c r="BL88">
        <f>SUMIFS('REEDS summary'!$R:$R,'REEDS summary'!$A:$A,$A88,'REEDS summary'!$B:$B,BL$55)</f>
        <v>1.1969946467223025E-2</v>
      </c>
      <c r="BM88">
        <f>SUMIFS('REEDS summary'!$R:$R,'REEDS summary'!$A:$A,$A88,'REEDS summary'!$B:$B,BM$55)</f>
        <v>6.1852485716722165E-3</v>
      </c>
      <c r="BN88">
        <f>SUMIFS('REEDS summary'!$R:$R,'REEDS summary'!$A:$A,$A88,'REEDS summary'!$B:$B,BN$55)</f>
        <v>0</v>
      </c>
      <c r="BO88">
        <f>SUMIFS('REEDS summary'!$R:$R,'REEDS summary'!$A:$A,$A88,'REEDS summary'!$B:$B,BO$55)</f>
        <v>0.22331965812456367</v>
      </c>
      <c r="BP88">
        <f>SUMIFS('REEDS summary'!$R:$R,'REEDS summary'!$A:$A,$A88,'REEDS summary'!$B:$B,BP$55)</f>
        <v>0.26522007943645981</v>
      </c>
      <c r="BQ88">
        <f>SUMIFS('REEDS summary'!$R:$R,'REEDS summary'!$A:$A,$A88,'REEDS summary'!$B:$B,BQ$55)</f>
        <v>0.20855617054749698</v>
      </c>
      <c r="BR88">
        <f>SUMIFS('REEDS summary'!$R:$R,'REEDS summary'!$A:$A,$A88,'REEDS summary'!$B:$B,BR$55)</f>
        <v>8.7612705365658003E-2</v>
      </c>
      <c r="BS88">
        <f>SUMIFS('REEDS summary'!$R:$R,'REEDS summary'!$A:$A,$A88,'REEDS summary'!$B:$B,BS$55)</f>
        <v>4.2711091106082476E-2</v>
      </c>
      <c r="BT88">
        <f>SUMIFS('REEDS summary'!$R:$R,'REEDS summary'!$A:$A,$A88,'REEDS summary'!$B:$B,BT$55)</f>
        <v>0.12032316536680004</v>
      </c>
      <c r="BU88">
        <f>SUMIFS('REEDS summary'!$R:$R,'REEDS summary'!$A:$A,$A88,'REEDS summary'!$B:$B,BU$55)</f>
        <v>0</v>
      </c>
      <c r="BV88">
        <f>SUMIFS('REEDS summary'!$R:$R,'REEDS summary'!$A:$A,$A88,'REEDS summary'!$B:$B,BV$55)</f>
        <v>3.4101935014043773E-2</v>
      </c>
      <c r="BX88">
        <f>SUMIFS('REEDS summary'!$S:$S,'REEDS summary'!$A:$A,$A88,'REEDS summary'!$B:$B,BX$55)</f>
        <v>1.188838542689845E-2</v>
      </c>
      <c r="BY88">
        <f>SUMIFS('REEDS summary'!$S:$S,'REEDS summary'!$A:$A,$A88,'REEDS summary'!$B:$B,BY$55)</f>
        <v>1.6996635135027992E-3</v>
      </c>
      <c r="BZ88">
        <f>SUMIFS('REEDS summary'!$S:$S,'REEDS summary'!$A:$A,$A88,'REEDS summary'!$B:$B,BZ$55)</f>
        <v>0</v>
      </c>
      <c r="CA88">
        <f>SUMIFS('REEDS summary'!$S:$S,'REEDS summary'!$A:$A,$A88,'REEDS summary'!$B:$B,CA$55)</f>
        <v>0.22232366889603961</v>
      </c>
      <c r="CB88">
        <f>SUMIFS('REEDS summary'!$S:$S,'REEDS summary'!$A:$A,$A88,'REEDS summary'!$B:$B,CB$55)</f>
        <v>0.23647053537207921</v>
      </c>
      <c r="CC88">
        <f>SUMIFS('REEDS summary'!$S:$S,'REEDS summary'!$A:$A,$A88,'REEDS summary'!$B:$B,CC$55)</f>
        <v>0.20713510669541196</v>
      </c>
      <c r="CD88">
        <f>SUMIFS('REEDS summary'!$S:$S,'REEDS summary'!$A:$A,$A88,'REEDS summary'!$B:$B,CD$55)</f>
        <v>0.12268002638579328</v>
      </c>
      <c r="CE88">
        <f>SUMIFS('REEDS summary'!$S:$S,'REEDS summary'!$A:$A,$A88,'REEDS summary'!$B:$B,CE$55)</f>
        <v>4.2420065491761756E-2</v>
      </c>
      <c r="CF88">
        <f>SUMIFS('REEDS summary'!$S:$S,'REEDS summary'!$A:$A,$A88,'REEDS summary'!$B:$B,CF$55)</f>
        <v>0.12010674151097506</v>
      </c>
      <c r="CG88">
        <f>SUMIFS('REEDS summary'!$S:$S,'REEDS summary'!$A:$A,$A88,'REEDS summary'!$B:$B,CG$55)</f>
        <v>0</v>
      </c>
      <c r="CH88">
        <f>SUMIFS('REEDS summary'!$S:$S,'REEDS summary'!$A:$A,$A88,'REEDS summary'!$B:$B,CH$55)</f>
        <v>3.5275806707537861E-2</v>
      </c>
      <c r="CJ88">
        <f>SUMIFS('REEDS summary'!$T:$T,'REEDS summary'!$A:$A,$A88,'REEDS summary'!$B:$B,CJ$55)</f>
        <v>1.1778336059357433E-2</v>
      </c>
      <c r="CK88">
        <f>SUMIFS('REEDS summary'!$T:$T,'REEDS summary'!$A:$A,$A88,'REEDS summary'!$B:$B,CK$55)</f>
        <v>1.5951085244383929E-3</v>
      </c>
      <c r="CL88">
        <f>SUMIFS('REEDS summary'!$T:$T,'REEDS summary'!$A:$A,$A88,'REEDS summary'!$B:$B,CL$55)</f>
        <v>0</v>
      </c>
      <c r="CM88">
        <f>SUMIFS('REEDS summary'!$T:$T,'REEDS summary'!$A:$A,$A88,'REEDS summary'!$B:$B,CM$55)</f>
        <v>0.21775298536851989</v>
      </c>
      <c r="CN88">
        <f>SUMIFS('REEDS summary'!$T:$T,'REEDS summary'!$A:$A,$A88,'REEDS summary'!$B:$B,CN$55)</f>
        <v>0.20157441061385534</v>
      </c>
      <c r="CO88">
        <f>SUMIFS('REEDS summary'!$T:$T,'REEDS summary'!$A:$A,$A88,'REEDS summary'!$B:$B,CO$55)</f>
        <v>0.2021690817033921</v>
      </c>
      <c r="CP88">
        <f>SUMIFS('REEDS summary'!$T:$T,'REEDS summary'!$A:$A,$A88,'REEDS summary'!$B:$B,CP$55)</f>
        <v>0.1167945731298778</v>
      </c>
      <c r="CQ88">
        <f>SUMIFS('REEDS summary'!$T:$T,'REEDS summary'!$A:$A,$A88,'REEDS summary'!$B:$B,CQ$55)</f>
        <v>4.1403052447686231E-2</v>
      </c>
      <c r="CR88">
        <f>SUMIFS('REEDS summary'!$T:$T,'REEDS summary'!$A:$A,$A88,'REEDS summary'!$B:$B,CR$55)</f>
        <v>0.14647903020168199</v>
      </c>
      <c r="CS88">
        <f>SUMIFS('REEDS summary'!$T:$T,'REEDS summary'!$A:$A,$A88,'REEDS summary'!$B:$B,CS$55)</f>
        <v>0</v>
      </c>
      <c r="CT88">
        <f>SUMIFS('REEDS summary'!$T:$T,'REEDS summary'!$A:$A,$A88,'REEDS summary'!$B:$B,CT$55)</f>
        <v>6.0453421951190814E-2</v>
      </c>
      <c r="CV88">
        <f>SUMIFS('REEDS summary'!$U:$U,'REEDS summary'!$A:$A,$A88,'REEDS summary'!$B:$B,CV$55)</f>
        <v>1.139189813942741E-2</v>
      </c>
      <c r="CW88">
        <f>SUMIFS('REEDS summary'!$U:$U,'REEDS summary'!$A:$A,$A88,'REEDS summary'!$B:$B,CW$55)</f>
        <v>1.1938895130932953E-3</v>
      </c>
      <c r="CX88">
        <f>SUMIFS('REEDS summary'!$U:$U,'REEDS summary'!$A:$A,$A88,'REEDS summary'!$B:$B,CX$55)</f>
        <v>0</v>
      </c>
      <c r="CY88">
        <f>SUMIFS('REEDS summary'!$U:$U,'REEDS summary'!$A:$A,$A88,'REEDS summary'!$B:$B,CY$55)</f>
        <v>0.20861580605388483</v>
      </c>
      <c r="CZ88">
        <f>SUMIFS('REEDS summary'!$U:$U,'REEDS summary'!$A:$A,$A88,'REEDS summary'!$B:$B,CZ$55)</f>
        <v>0.17845200005473125</v>
      </c>
      <c r="DA88">
        <f>SUMIFS('REEDS summary'!$U:$U,'REEDS summary'!$A:$A,$A88,'REEDS summary'!$B:$B,DA$55)</f>
        <v>0.19301257325669149</v>
      </c>
      <c r="DB88">
        <f>SUMIFS('REEDS summary'!$U:$U,'REEDS summary'!$A:$A,$A88,'REEDS summary'!$B:$B,DB$55)</f>
        <v>0.1119132572835569</v>
      </c>
      <c r="DC88">
        <f>SUMIFS('REEDS summary'!$U:$U,'REEDS summary'!$A:$A,$A88,'REEDS summary'!$B:$B,DC$55)</f>
        <v>3.7152927503584954E-2</v>
      </c>
      <c r="DD88">
        <f>SUMIFS('REEDS summary'!$U:$U,'REEDS summary'!$A:$A,$A88,'REEDS summary'!$B:$B,DD$55)</f>
        <v>0.17258064320880054</v>
      </c>
      <c r="DE88">
        <f>SUMIFS('REEDS summary'!$U:$U,'REEDS summary'!$A:$A,$A88,'REEDS summary'!$B:$B,DE$55)</f>
        <v>0</v>
      </c>
      <c r="DF88">
        <f>SUMIFS('REEDS summary'!$U:$U,'REEDS summary'!$A:$A,$A88,'REEDS summary'!$B:$B,DF$55)</f>
        <v>8.5687004986229331E-2</v>
      </c>
    </row>
    <row r="89" spans="1:110">
      <c r="A89" s="91" t="s">
        <v>567</v>
      </c>
      <c r="B89" s="91">
        <f>SUMIFS('Cross border connections'!$R$4:$R$54,'Cross border connections'!$P$4:$P$54,Imports_new!A89)</f>
        <v>0</v>
      </c>
      <c r="D89">
        <f>SUMIFS('REEDS summary'!$M:$M,'REEDS summary'!$A:$A,$A89,'REEDS summary'!$B:$B,D$55)</f>
        <v>2.4818927494862962E-3</v>
      </c>
      <c r="E89">
        <f>SUMIFS('REEDS summary'!$M:$M,'REEDS summary'!$A:$A,$A89,'REEDS summary'!$B:$B,E$55)</f>
        <v>0.3443434442071398</v>
      </c>
      <c r="F89">
        <f>SUMIFS('REEDS summary'!$M:$M,'REEDS summary'!$A:$A,$A89,'REEDS summary'!$B:$B,F$55)</f>
        <v>0</v>
      </c>
      <c r="G89">
        <f>SUMIFS('REEDS summary'!$M:$M,'REEDS summary'!$A:$A,$A89,'REEDS summary'!$B:$B,G$55)</f>
        <v>3.577575058239759E-2</v>
      </c>
      <c r="H89">
        <f>SUMIFS('REEDS summary'!$M:$M,'REEDS summary'!$A:$A,$A89,'REEDS summary'!$B:$B,H$55)</f>
        <v>0.26147238776946025</v>
      </c>
      <c r="I89">
        <f>SUMIFS('REEDS summary'!$M:$M,'REEDS summary'!$A:$A,$A89,'REEDS summary'!$B:$B,I$55)</f>
        <v>0.26958079895093634</v>
      </c>
      <c r="J89">
        <f>SUMIFS('REEDS summary'!$M:$M,'REEDS summary'!$A:$A,$A89,'REEDS summary'!$B:$B,J$55)</f>
        <v>0</v>
      </c>
      <c r="K89">
        <f>SUMIFS('REEDS summary'!$M:$M,'REEDS summary'!$A:$A,$A89,'REEDS summary'!$B:$B,K$55)</f>
        <v>1.3917767696667289E-4</v>
      </c>
      <c r="L89">
        <f>SUMIFS('REEDS summary'!$M:$M,'REEDS summary'!$A:$A,$A89,'REEDS summary'!$B:$B,L$55)</f>
        <v>3.2185948275977785E-3</v>
      </c>
      <c r="M89">
        <f>SUMIFS('REEDS summary'!$M:$M,'REEDS summary'!$A:$A,$A89,'REEDS summary'!$B:$B,M$55)</f>
        <v>0</v>
      </c>
      <c r="N89">
        <f>SUMIFS('REEDS summary'!$M:$M,'REEDS summary'!$A:$A,$A89,'REEDS summary'!$B:$B,N$55)</f>
        <v>8.2987953236015224E-2</v>
      </c>
      <c r="P89">
        <f>SUMIFS('REEDS summary'!$N:$N,'REEDS summary'!$A:$A,$A89,'REEDS summary'!$B:$B,P$55)</f>
        <v>2.7284016974018412E-3</v>
      </c>
      <c r="Q89">
        <f>SUMIFS('REEDS summary'!$N:$N,'REEDS summary'!$A:$A,$A89,'REEDS summary'!$B:$B,Q$55)</f>
        <v>0.28294994131233819</v>
      </c>
      <c r="R89">
        <f>SUMIFS('REEDS summary'!$N:$N,'REEDS summary'!$A:$A,$A89,'REEDS summary'!$B:$B,R$55)</f>
        <v>0</v>
      </c>
      <c r="S89">
        <f>SUMIFS('REEDS summary'!$N:$N,'REEDS summary'!$A:$A,$A89,'REEDS summary'!$B:$B,S$55)</f>
        <v>3.8087306299872802E-2</v>
      </c>
      <c r="T89">
        <f>SUMIFS('REEDS summary'!$N:$N,'REEDS summary'!$A:$A,$A89,'REEDS summary'!$B:$B,T$55)</f>
        <v>0.2915236497300191</v>
      </c>
      <c r="U89">
        <f>SUMIFS('REEDS summary'!$N:$N,'REEDS summary'!$A:$A,$A89,'REEDS summary'!$B:$B,U$55)</f>
        <v>0.28701491789115841</v>
      </c>
      <c r="V89">
        <f>SUMIFS('REEDS summary'!$N:$N,'REEDS summary'!$A:$A,$A89,'REEDS summary'!$B:$B,V$55)</f>
        <v>0</v>
      </c>
      <c r="W89">
        <f>SUMIFS('REEDS summary'!$N:$N,'REEDS summary'!$A:$A,$A89,'REEDS summary'!$B:$B,W$55)</f>
        <v>4.7353869696579753E-5</v>
      </c>
      <c r="X89">
        <f>SUMIFS('REEDS summary'!$N:$N,'REEDS summary'!$A:$A,$A89,'REEDS summary'!$B:$B,X$55)</f>
        <v>3.488307380975662E-3</v>
      </c>
      <c r="Y89">
        <f>SUMIFS('REEDS summary'!$N:$N,'REEDS summary'!$A:$A,$A89,'REEDS summary'!$B:$B,Y$55)</f>
        <v>0</v>
      </c>
      <c r="Z89">
        <f>SUMIFS('REEDS summary'!$N:$N,'REEDS summary'!$A:$A,$A89,'REEDS summary'!$B:$B,Z$55)</f>
        <v>9.4160121818537446E-2</v>
      </c>
      <c r="AB89">
        <f>SUMIFS('REEDS summary'!$O:$O,'REEDS summary'!$A:$A,$A89,'REEDS summary'!$B:$B,AB$55)</f>
        <v>2.7736214148165145E-3</v>
      </c>
      <c r="AC89">
        <f>SUMIFS('REEDS summary'!$O:$O,'REEDS summary'!$A:$A,$A89,'REEDS summary'!$B:$B,AC$55)</f>
        <v>0.25568642965603106</v>
      </c>
      <c r="AD89">
        <f>SUMIFS('REEDS summary'!$O:$O,'REEDS summary'!$A:$A,$A89,'REEDS summary'!$B:$B,AD$55)</f>
        <v>0</v>
      </c>
      <c r="AE89">
        <f>SUMIFS('REEDS summary'!$O:$O,'REEDS summary'!$A:$A,$A89,'REEDS summary'!$B:$B,AE$55)</f>
        <v>3.9588752212268506E-2</v>
      </c>
      <c r="AF89">
        <f>SUMIFS('REEDS summary'!$O:$O,'REEDS summary'!$A:$A,$A89,'REEDS summary'!$B:$B,AF$55)</f>
        <v>0.30210892361307595</v>
      </c>
      <c r="AG89">
        <f>SUMIFS('REEDS summary'!$O:$O,'REEDS summary'!$A:$A,$A89,'REEDS summary'!$B:$B,AG$55)</f>
        <v>0.29823693721375666</v>
      </c>
      <c r="AH89">
        <f>SUMIFS('REEDS summary'!$O:$O,'REEDS summary'!$A:$A,$A89,'REEDS summary'!$B:$B,AH$55)</f>
        <v>0</v>
      </c>
      <c r="AI89">
        <f>SUMIFS('REEDS summary'!$O:$O,'REEDS summary'!$A:$A,$A89,'REEDS summary'!$B:$B,AI$55)</f>
        <v>3.0632292996576875E-6</v>
      </c>
      <c r="AJ89">
        <f>SUMIFS('REEDS summary'!$O:$O,'REEDS summary'!$A:$A,$A89,'REEDS summary'!$B:$B,AJ$55)</f>
        <v>3.6252780723515536E-3</v>
      </c>
      <c r="AK89">
        <f>SUMIFS('REEDS summary'!$O:$O,'REEDS summary'!$A:$A,$A89,'REEDS summary'!$B:$B,AK$55)</f>
        <v>0</v>
      </c>
      <c r="AL89">
        <f>SUMIFS('REEDS summary'!$O:$O,'REEDS summary'!$A:$A,$A89,'REEDS summary'!$B:$B,AL$55)</f>
        <v>9.7976994588400118E-2</v>
      </c>
      <c r="AN89">
        <f>SUMIFS('REEDS summary'!$P:$P,'REEDS summary'!$A:$A,$A89,'REEDS summary'!$B:$B,AN$55)</f>
        <v>2.7937940609861251E-3</v>
      </c>
      <c r="AO89">
        <f>SUMIFS('REEDS summary'!$P:$P,'REEDS summary'!$A:$A,$A89,'REEDS summary'!$B:$B,AO$55)</f>
        <v>0.24757701339402205</v>
      </c>
      <c r="AP89">
        <f>SUMIFS('REEDS summary'!$P:$P,'REEDS summary'!$A:$A,$A89,'REEDS summary'!$B:$B,AP$55)</f>
        <v>0</v>
      </c>
      <c r="AQ89">
        <f>SUMIFS('REEDS summary'!$P:$P,'REEDS summary'!$A:$A,$A89,'REEDS summary'!$B:$B,AQ$55)</f>
        <v>4.0306608793477854E-2</v>
      </c>
      <c r="AR89">
        <f>SUMIFS('REEDS summary'!$P:$P,'REEDS summary'!$A:$A,$A89,'REEDS summary'!$B:$B,AR$55)</f>
        <v>0.30300349675364247</v>
      </c>
      <c r="AS89">
        <f>SUMIFS('REEDS summary'!$P:$P,'REEDS summary'!$A:$A,$A89,'REEDS summary'!$B:$B,AS$55)</f>
        <v>0.30358216194640936</v>
      </c>
      <c r="AT89">
        <f>SUMIFS('REEDS summary'!$P:$P,'REEDS summary'!$A:$A,$A89,'REEDS summary'!$B:$B,AT$55)</f>
        <v>0</v>
      </c>
      <c r="AU89">
        <f>SUMIFS('REEDS summary'!$P:$P,'REEDS summary'!$A:$A,$A89,'REEDS summary'!$B:$B,AU$55)</f>
        <v>2.2498737540411286E-5</v>
      </c>
      <c r="AV89">
        <f>SUMIFS('REEDS summary'!$P:$P,'REEDS summary'!$A:$A,$A89,'REEDS summary'!$B:$B,AV$55)</f>
        <v>3.6804531691187895E-3</v>
      </c>
      <c r="AW89">
        <f>SUMIFS('REEDS summary'!$P:$P,'REEDS summary'!$A:$A,$A89,'REEDS summary'!$B:$B,AW$55)</f>
        <v>0</v>
      </c>
      <c r="AX89">
        <f>SUMIFS('REEDS summary'!$P:$P,'REEDS summary'!$A:$A,$A89,'REEDS summary'!$B:$B,AX$55)</f>
        <v>9.9033973144802917E-2</v>
      </c>
      <c r="AZ89">
        <f>SUMIFS('REEDS summary'!$Q:$Q,'REEDS summary'!$A:$A,$A89,'REEDS summary'!$B:$B,AZ$55)</f>
        <v>2.8428910095322692E-3</v>
      </c>
      <c r="BA89">
        <f>SUMIFS('REEDS summary'!$Q:$Q,'REEDS summary'!$A:$A,$A89,'REEDS summary'!$B:$B,BA$55)</f>
        <v>0.22637059414033114</v>
      </c>
      <c r="BB89">
        <f>SUMIFS('REEDS summary'!$Q:$Q,'REEDS summary'!$A:$A,$A89,'REEDS summary'!$B:$B,BB$55)</f>
        <v>0</v>
      </c>
      <c r="BC89">
        <f>SUMIFS('REEDS summary'!$Q:$Q,'REEDS summary'!$A:$A,$A89,'REEDS summary'!$B:$B,BC$55)</f>
        <v>4.1027356765266566E-2</v>
      </c>
      <c r="BD89">
        <f>SUMIFS('REEDS summary'!$Q:$Q,'REEDS summary'!$A:$A,$A89,'REEDS summary'!$B:$B,BD$55)</f>
        <v>0.30190278677774984</v>
      </c>
      <c r="BE89">
        <f>SUMIFS('REEDS summary'!$Q:$Q,'REEDS summary'!$A:$A,$A89,'REEDS summary'!$B:$B,BE$55)</f>
        <v>0.30891718573815913</v>
      </c>
      <c r="BF89">
        <f>SUMIFS('REEDS summary'!$Q:$Q,'REEDS summary'!$A:$A,$A89,'REEDS summary'!$B:$B,BF$55)</f>
        <v>1.090251321492716E-2</v>
      </c>
      <c r="BG89">
        <f>SUMIFS('REEDS summary'!$Q:$Q,'REEDS summary'!$A:$A,$A89,'REEDS summary'!$B:$B,BG$55)</f>
        <v>0</v>
      </c>
      <c r="BH89">
        <f>SUMIFS('REEDS summary'!$Q:$Q,'REEDS summary'!$A:$A,$A89,'REEDS summary'!$B:$B,BH$55)</f>
        <v>3.7347660004992717E-3</v>
      </c>
      <c r="BI89">
        <f>SUMIFS('REEDS summary'!$Q:$Q,'REEDS summary'!$A:$A,$A89,'REEDS summary'!$B:$B,BI$55)</f>
        <v>0</v>
      </c>
      <c r="BJ89">
        <f>SUMIFS('REEDS summary'!$Q:$Q,'REEDS summary'!$A:$A,$A89,'REEDS summary'!$B:$B,BJ$55)</f>
        <v>0.10430190635353465</v>
      </c>
      <c r="BL89">
        <f>SUMIFS('REEDS summary'!$R:$R,'REEDS summary'!$A:$A,$A89,'REEDS summary'!$B:$B,BL$55)</f>
        <v>2.7626622918321669E-3</v>
      </c>
      <c r="BM89">
        <f>SUMIFS('REEDS summary'!$R:$R,'REEDS summary'!$A:$A,$A89,'REEDS summary'!$B:$B,BM$55)</f>
        <v>0.16864395882007369</v>
      </c>
      <c r="BN89">
        <f>SUMIFS('REEDS summary'!$R:$R,'REEDS summary'!$A:$A,$A89,'REEDS summary'!$B:$B,BN$55)</f>
        <v>0</v>
      </c>
      <c r="BO89">
        <f>SUMIFS('REEDS summary'!$R:$R,'REEDS summary'!$A:$A,$A89,'REEDS summary'!$B:$B,BO$55)</f>
        <v>4.0532422723370869E-2</v>
      </c>
      <c r="BP89">
        <f>SUMIFS('REEDS summary'!$R:$R,'REEDS summary'!$A:$A,$A89,'REEDS summary'!$B:$B,BP$55)</f>
        <v>0.29633418323070165</v>
      </c>
      <c r="BQ89">
        <f>SUMIFS('REEDS summary'!$R:$R,'REEDS summary'!$A:$A,$A89,'REEDS summary'!$B:$B,BQ$55)</f>
        <v>0.30019928920107924</v>
      </c>
      <c r="BR89">
        <f>SUMIFS('REEDS summary'!$R:$R,'REEDS summary'!$A:$A,$A89,'REEDS summary'!$B:$B,BR$55)</f>
        <v>3.1508409495346515E-2</v>
      </c>
      <c r="BS89">
        <f>SUMIFS('REEDS summary'!$R:$R,'REEDS summary'!$A:$A,$A89,'REEDS summary'!$B:$B,BS$55)</f>
        <v>0</v>
      </c>
      <c r="BT89">
        <f>SUMIFS('REEDS summary'!$R:$R,'REEDS summary'!$A:$A,$A89,'REEDS summary'!$B:$B,BT$55)</f>
        <v>3.6196772003662626E-3</v>
      </c>
      <c r="BU89">
        <f>SUMIFS('REEDS summary'!$R:$R,'REEDS summary'!$A:$A,$A89,'REEDS summary'!$B:$B,BU$55)</f>
        <v>0</v>
      </c>
      <c r="BV89">
        <f>SUMIFS('REEDS summary'!$R:$R,'REEDS summary'!$A:$A,$A89,'REEDS summary'!$B:$B,BV$55)</f>
        <v>0.15639939703722963</v>
      </c>
      <c r="BX89">
        <f>SUMIFS('REEDS summary'!$S:$S,'REEDS summary'!$A:$A,$A89,'REEDS summary'!$B:$B,BX$55)</f>
        <v>2.9264435057471711E-3</v>
      </c>
      <c r="BY89">
        <f>SUMIFS('REEDS summary'!$S:$S,'REEDS summary'!$A:$A,$A89,'REEDS summary'!$B:$B,BY$55)</f>
        <v>0.12612081670284436</v>
      </c>
      <c r="BZ89">
        <f>SUMIFS('REEDS summary'!$S:$S,'REEDS summary'!$A:$A,$A89,'REEDS summary'!$B:$B,BZ$55)</f>
        <v>0</v>
      </c>
      <c r="CA89">
        <f>SUMIFS('REEDS summary'!$S:$S,'REEDS summary'!$A:$A,$A89,'REEDS summary'!$B:$B,CA$55)</f>
        <v>4.3695177591504229E-2</v>
      </c>
      <c r="CB89">
        <f>SUMIFS('REEDS summary'!$S:$S,'REEDS summary'!$A:$A,$A89,'REEDS summary'!$B:$B,CB$55)</f>
        <v>0.2691221662849706</v>
      </c>
      <c r="CC89">
        <f>SUMIFS('REEDS summary'!$S:$S,'REEDS summary'!$A:$A,$A89,'REEDS summary'!$B:$B,CC$55)</f>
        <v>0.32263355546984318</v>
      </c>
      <c r="CD89">
        <f>SUMIFS('REEDS summary'!$S:$S,'REEDS summary'!$A:$A,$A89,'REEDS summary'!$B:$B,CD$55)</f>
        <v>4.4958856758814385E-2</v>
      </c>
      <c r="CE89">
        <f>SUMIFS('REEDS summary'!$S:$S,'REEDS summary'!$A:$A,$A89,'REEDS summary'!$B:$B,CE$55)</f>
        <v>0</v>
      </c>
      <c r="CF89">
        <f>SUMIFS('REEDS summary'!$S:$S,'REEDS summary'!$A:$A,$A89,'REEDS summary'!$B:$B,CF$55)</f>
        <v>3.87957133111947E-3</v>
      </c>
      <c r="CG89">
        <f>SUMIFS('REEDS summary'!$S:$S,'REEDS summary'!$A:$A,$A89,'REEDS summary'!$B:$B,CG$55)</f>
        <v>0</v>
      </c>
      <c r="CH89">
        <f>SUMIFS('REEDS summary'!$S:$S,'REEDS summary'!$A:$A,$A89,'REEDS summary'!$B:$B,CH$55)</f>
        <v>0.18666341235515663</v>
      </c>
      <c r="CJ89">
        <f>SUMIFS('REEDS summary'!$T:$T,'REEDS summary'!$A:$A,$A89,'REEDS summary'!$B:$B,CJ$55)</f>
        <v>2.9079277461261125E-3</v>
      </c>
      <c r="CK89">
        <f>SUMIFS('REEDS summary'!$T:$T,'REEDS summary'!$A:$A,$A89,'REEDS summary'!$B:$B,CK$55)</f>
        <v>0.12637483963721657</v>
      </c>
      <c r="CL89">
        <f>SUMIFS('REEDS summary'!$T:$T,'REEDS summary'!$A:$A,$A89,'REEDS summary'!$B:$B,CL$55)</f>
        <v>0</v>
      </c>
      <c r="CM89">
        <f>SUMIFS('REEDS summary'!$T:$T,'REEDS summary'!$A:$A,$A89,'REEDS summary'!$B:$B,CM$55)</f>
        <v>4.3552677398929707E-2</v>
      </c>
      <c r="CN89">
        <f>SUMIFS('REEDS summary'!$T:$T,'REEDS summary'!$A:$A,$A89,'REEDS summary'!$B:$B,CN$55)</f>
        <v>0.24494256441820955</v>
      </c>
      <c r="CO89">
        <f>SUMIFS('REEDS summary'!$T:$T,'REEDS summary'!$A:$A,$A89,'REEDS summary'!$B:$B,CO$55)</f>
        <v>0.32064920866200097</v>
      </c>
      <c r="CP89">
        <f>SUMIFS('REEDS summary'!$T:$T,'REEDS summary'!$A:$A,$A89,'REEDS summary'!$B:$B,CP$55)</f>
        <v>7.2170265536959474E-2</v>
      </c>
      <c r="CQ89">
        <f>SUMIFS('REEDS summary'!$T:$T,'REEDS summary'!$A:$A,$A89,'REEDS summary'!$B:$B,CQ$55)</f>
        <v>0</v>
      </c>
      <c r="CR89">
        <f>SUMIFS('REEDS summary'!$T:$T,'REEDS summary'!$A:$A,$A89,'REEDS summary'!$B:$B,CR$55)</f>
        <v>3.319467484839681E-3</v>
      </c>
      <c r="CS89">
        <f>SUMIFS('REEDS summary'!$T:$T,'REEDS summary'!$A:$A,$A89,'REEDS summary'!$B:$B,CS$55)</f>
        <v>0</v>
      </c>
      <c r="CT89">
        <f>SUMIFS('REEDS summary'!$T:$T,'REEDS summary'!$A:$A,$A89,'REEDS summary'!$B:$B,CT$55)</f>
        <v>0.18608304911571791</v>
      </c>
      <c r="CV89">
        <f>SUMIFS('REEDS summary'!$U:$U,'REEDS summary'!$A:$A,$A89,'REEDS summary'!$B:$B,CV$55)</f>
        <v>2.5443136773547806E-3</v>
      </c>
      <c r="CW89">
        <f>SUMIFS('REEDS summary'!$U:$U,'REEDS summary'!$A:$A,$A89,'REEDS summary'!$B:$B,CW$55)</f>
        <v>0.10929058821102058</v>
      </c>
      <c r="CX89">
        <f>SUMIFS('REEDS summary'!$U:$U,'REEDS summary'!$A:$A,$A89,'REEDS summary'!$B:$B,CX$55)</f>
        <v>0</v>
      </c>
      <c r="CY89">
        <f>SUMIFS('REEDS summary'!$U:$U,'REEDS summary'!$A:$A,$A89,'REEDS summary'!$B:$B,CY$55)</f>
        <v>3.8607993763709457E-2</v>
      </c>
      <c r="CZ89">
        <f>SUMIFS('REEDS summary'!$U:$U,'REEDS summary'!$A:$A,$A89,'REEDS summary'!$B:$B,CZ$55)</f>
        <v>0.164821075843957</v>
      </c>
      <c r="DA89">
        <f>SUMIFS('REEDS summary'!$U:$U,'REEDS summary'!$A:$A,$A89,'REEDS summary'!$B:$B,DA$55)</f>
        <v>0.28336696571612691</v>
      </c>
      <c r="DB89">
        <f>SUMIFS('REEDS summary'!$U:$U,'REEDS summary'!$A:$A,$A89,'REEDS summary'!$B:$B,DB$55)</f>
        <v>6.9746470613980316E-2</v>
      </c>
      <c r="DC89">
        <f>SUMIFS('REEDS summary'!$U:$U,'REEDS summary'!$A:$A,$A89,'REEDS summary'!$B:$B,DC$55)</f>
        <v>0</v>
      </c>
      <c r="DD89">
        <f>SUMIFS('REEDS summary'!$U:$U,'REEDS summary'!$A:$A,$A89,'REEDS summary'!$B:$B,DD$55)</f>
        <v>0.10930446590144109</v>
      </c>
      <c r="DE89">
        <f>SUMIFS('REEDS summary'!$U:$U,'REEDS summary'!$A:$A,$A89,'REEDS summary'!$B:$B,DE$55)</f>
        <v>0</v>
      </c>
      <c r="DF89">
        <f>SUMIFS('REEDS summary'!$U:$U,'REEDS summary'!$A:$A,$A89,'REEDS summary'!$B:$B,DF$55)</f>
        <v>0.22231812627240988</v>
      </c>
    </row>
    <row r="90" spans="1:110">
      <c r="A90" s="91" t="s">
        <v>568</v>
      </c>
      <c r="B90" s="91">
        <f>SUMIFS('Cross border connections'!$R$4:$R$54,'Cross border connections'!$P$4:$P$54,Imports_new!A90)</f>
        <v>0</v>
      </c>
      <c r="D90">
        <f>SUMIFS('REEDS summary'!$M:$M,'REEDS summary'!$A:$A,$A90,'REEDS summary'!$B:$B,D$55)</f>
        <v>0</v>
      </c>
      <c r="E90">
        <f>SUMIFS('REEDS summary'!$M:$M,'REEDS summary'!$A:$A,$A90,'REEDS summary'!$B:$B,E$55)</f>
        <v>0.49652568044157031</v>
      </c>
      <c r="F90">
        <f>SUMIFS('REEDS summary'!$M:$M,'REEDS summary'!$A:$A,$A90,'REEDS summary'!$B:$B,F$55)</f>
        <v>0</v>
      </c>
      <c r="G90">
        <f>SUMIFS('REEDS summary'!$M:$M,'REEDS summary'!$A:$A,$A90,'REEDS summary'!$B:$B,G$55)</f>
        <v>5.215491677985741E-2</v>
      </c>
      <c r="H90">
        <f>SUMIFS('REEDS summary'!$M:$M,'REEDS summary'!$A:$A,$A90,'REEDS summary'!$B:$B,H$55)</f>
        <v>2.4830373522810874E-2</v>
      </c>
      <c r="I90">
        <f>SUMIFS('REEDS summary'!$M:$M,'REEDS summary'!$A:$A,$A90,'REEDS summary'!$B:$B,I$55)</f>
        <v>0</v>
      </c>
      <c r="J90">
        <f>SUMIFS('REEDS summary'!$M:$M,'REEDS summary'!$A:$A,$A90,'REEDS summary'!$B:$B,J$55)</f>
        <v>0</v>
      </c>
      <c r="K90">
        <f>SUMIFS('REEDS summary'!$M:$M,'REEDS summary'!$A:$A,$A90,'REEDS summary'!$B:$B,K$55)</f>
        <v>2.9860007104077395E-3</v>
      </c>
      <c r="L90">
        <f>SUMIFS('REEDS summary'!$M:$M,'REEDS summary'!$A:$A,$A90,'REEDS summary'!$B:$B,L$55)</f>
        <v>0.42350302854535365</v>
      </c>
      <c r="M90">
        <f>SUMIFS('REEDS summary'!$M:$M,'REEDS summary'!$A:$A,$A90,'REEDS summary'!$B:$B,M$55)</f>
        <v>0</v>
      </c>
      <c r="N90">
        <f>SUMIFS('REEDS summary'!$M:$M,'REEDS summary'!$A:$A,$A90,'REEDS summary'!$B:$B,N$55)</f>
        <v>0</v>
      </c>
      <c r="P90">
        <f>SUMIFS('REEDS summary'!$N:$N,'REEDS summary'!$A:$A,$A90,'REEDS summary'!$B:$B,P$55)</f>
        <v>0</v>
      </c>
      <c r="Q90">
        <f>SUMIFS('REEDS summary'!$N:$N,'REEDS summary'!$A:$A,$A90,'REEDS summary'!$B:$B,Q$55)</f>
        <v>0.37168314494245414</v>
      </c>
      <c r="R90">
        <f>SUMIFS('REEDS summary'!$N:$N,'REEDS summary'!$A:$A,$A90,'REEDS summary'!$B:$B,R$55)</f>
        <v>0</v>
      </c>
      <c r="S90">
        <f>SUMIFS('REEDS summary'!$N:$N,'REEDS summary'!$A:$A,$A90,'REEDS summary'!$B:$B,S$55)</f>
        <v>5.3511186640598729E-2</v>
      </c>
      <c r="T90">
        <f>SUMIFS('REEDS summary'!$N:$N,'REEDS summary'!$A:$A,$A90,'REEDS summary'!$B:$B,T$55)</f>
        <v>1.6728597946759537E-2</v>
      </c>
      <c r="U90">
        <f>SUMIFS('REEDS summary'!$N:$N,'REEDS summary'!$A:$A,$A90,'REEDS summary'!$B:$B,U$55)</f>
        <v>0</v>
      </c>
      <c r="V90">
        <f>SUMIFS('REEDS summary'!$N:$N,'REEDS summary'!$A:$A,$A90,'REEDS summary'!$B:$B,V$55)</f>
        <v>0</v>
      </c>
      <c r="W90">
        <f>SUMIFS('REEDS summary'!$N:$N,'REEDS summary'!$A:$A,$A90,'REEDS summary'!$B:$B,W$55)</f>
        <v>4.6626585638323688E-5</v>
      </c>
      <c r="X90">
        <f>SUMIFS('REEDS summary'!$N:$N,'REEDS summary'!$A:$A,$A90,'REEDS summary'!$B:$B,X$55)</f>
        <v>0.55803044388454925</v>
      </c>
      <c r="Y90">
        <f>SUMIFS('REEDS summary'!$N:$N,'REEDS summary'!$A:$A,$A90,'REEDS summary'!$B:$B,Y$55)</f>
        <v>0</v>
      </c>
      <c r="Z90">
        <f>SUMIFS('REEDS summary'!$N:$N,'REEDS summary'!$A:$A,$A90,'REEDS summary'!$B:$B,Z$55)</f>
        <v>0</v>
      </c>
      <c r="AB90">
        <f>SUMIFS('REEDS summary'!$O:$O,'REEDS summary'!$A:$A,$A90,'REEDS summary'!$B:$B,AB$55)</f>
        <v>0</v>
      </c>
      <c r="AC90">
        <f>SUMIFS('REEDS summary'!$O:$O,'REEDS summary'!$A:$A,$A90,'REEDS summary'!$B:$B,AC$55)</f>
        <v>0.27364988278516689</v>
      </c>
      <c r="AD90">
        <f>SUMIFS('REEDS summary'!$O:$O,'REEDS summary'!$A:$A,$A90,'REEDS summary'!$B:$B,AD$55)</f>
        <v>0</v>
      </c>
      <c r="AE90">
        <f>SUMIFS('REEDS summary'!$O:$O,'REEDS summary'!$A:$A,$A90,'REEDS summary'!$B:$B,AE$55)</f>
        <v>5.2729539482950616E-2</v>
      </c>
      <c r="AF90">
        <f>SUMIFS('REEDS summary'!$O:$O,'REEDS summary'!$A:$A,$A90,'REEDS summary'!$B:$B,AF$55)</f>
        <v>9.2782477956111602E-3</v>
      </c>
      <c r="AG90">
        <f>SUMIFS('REEDS summary'!$O:$O,'REEDS summary'!$A:$A,$A90,'REEDS summary'!$B:$B,AG$55)</f>
        <v>0</v>
      </c>
      <c r="AH90">
        <f>SUMIFS('REEDS summary'!$O:$O,'REEDS summary'!$A:$A,$A90,'REEDS summary'!$B:$B,AH$55)</f>
        <v>0</v>
      </c>
      <c r="AI90">
        <f>SUMIFS('REEDS summary'!$O:$O,'REEDS summary'!$A:$A,$A90,'REEDS summary'!$B:$B,AI$55)</f>
        <v>0</v>
      </c>
      <c r="AJ90">
        <f>SUMIFS('REEDS summary'!$O:$O,'REEDS summary'!$A:$A,$A90,'REEDS summary'!$B:$B,AJ$55)</f>
        <v>0.66434232993627129</v>
      </c>
      <c r="AK90">
        <f>SUMIFS('REEDS summary'!$O:$O,'REEDS summary'!$A:$A,$A90,'REEDS summary'!$B:$B,AK$55)</f>
        <v>0</v>
      </c>
      <c r="AL90">
        <f>SUMIFS('REEDS summary'!$O:$O,'REEDS summary'!$A:$A,$A90,'REEDS summary'!$B:$B,AL$55)</f>
        <v>0</v>
      </c>
      <c r="AN90">
        <f>SUMIFS('REEDS summary'!$P:$P,'REEDS summary'!$A:$A,$A90,'REEDS summary'!$B:$B,AN$55)</f>
        <v>0</v>
      </c>
      <c r="AO90">
        <f>SUMIFS('REEDS summary'!$P:$P,'REEDS summary'!$A:$A,$A90,'REEDS summary'!$B:$B,AO$55)</f>
        <v>0.18214394338055312</v>
      </c>
      <c r="AP90">
        <f>SUMIFS('REEDS summary'!$P:$P,'REEDS summary'!$A:$A,$A90,'REEDS summary'!$B:$B,AP$55)</f>
        <v>0</v>
      </c>
      <c r="AQ90">
        <f>SUMIFS('REEDS summary'!$P:$P,'REEDS summary'!$A:$A,$A90,'REEDS summary'!$B:$B,AQ$55)</f>
        <v>5.0503630636375245E-2</v>
      </c>
      <c r="AR90">
        <f>SUMIFS('REEDS summary'!$P:$P,'REEDS summary'!$A:$A,$A90,'REEDS summary'!$B:$B,AR$55)</f>
        <v>6.124348999086573E-3</v>
      </c>
      <c r="AS90">
        <f>SUMIFS('REEDS summary'!$P:$P,'REEDS summary'!$A:$A,$A90,'REEDS summary'!$B:$B,AS$55)</f>
        <v>0</v>
      </c>
      <c r="AT90">
        <f>SUMIFS('REEDS summary'!$P:$P,'REEDS summary'!$A:$A,$A90,'REEDS summary'!$B:$B,AT$55)</f>
        <v>0</v>
      </c>
      <c r="AU90">
        <f>SUMIFS('REEDS summary'!$P:$P,'REEDS summary'!$A:$A,$A90,'REEDS summary'!$B:$B,AU$55)</f>
        <v>0</v>
      </c>
      <c r="AV90">
        <f>SUMIFS('REEDS summary'!$P:$P,'REEDS summary'!$A:$A,$A90,'REEDS summary'!$B:$B,AV$55)</f>
        <v>0.75871312652010103</v>
      </c>
      <c r="AW90">
        <f>SUMIFS('REEDS summary'!$P:$P,'REEDS summary'!$A:$A,$A90,'REEDS summary'!$B:$B,AW$55)</f>
        <v>0</v>
      </c>
      <c r="AX90">
        <f>SUMIFS('REEDS summary'!$P:$P,'REEDS summary'!$A:$A,$A90,'REEDS summary'!$B:$B,AX$55)</f>
        <v>2.5149504638840247E-3</v>
      </c>
      <c r="AZ90">
        <f>SUMIFS('REEDS summary'!$Q:$Q,'REEDS summary'!$A:$A,$A90,'REEDS summary'!$B:$B,AZ$55)</f>
        <v>0</v>
      </c>
      <c r="BA90">
        <f>SUMIFS('REEDS summary'!$Q:$Q,'REEDS summary'!$A:$A,$A90,'REEDS summary'!$B:$B,BA$55)</f>
        <v>7.171136217772911E-2</v>
      </c>
      <c r="BB90">
        <f>SUMIFS('REEDS summary'!$Q:$Q,'REEDS summary'!$A:$A,$A90,'REEDS summary'!$B:$B,BB$55)</f>
        <v>0</v>
      </c>
      <c r="BC90">
        <f>SUMIFS('REEDS summary'!$Q:$Q,'REEDS summary'!$A:$A,$A90,'REEDS summary'!$B:$B,BC$55)</f>
        <v>5.1127979327260237E-2</v>
      </c>
      <c r="BD90">
        <f>SUMIFS('REEDS summary'!$Q:$Q,'REEDS summary'!$A:$A,$A90,'REEDS summary'!$B:$B,BD$55)</f>
        <v>4.40247591230315E-3</v>
      </c>
      <c r="BE90">
        <f>SUMIFS('REEDS summary'!$Q:$Q,'REEDS summary'!$A:$A,$A90,'REEDS summary'!$B:$B,BE$55)</f>
        <v>0</v>
      </c>
      <c r="BF90">
        <f>SUMIFS('REEDS summary'!$Q:$Q,'REEDS summary'!$A:$A,$A90,'REEDS summary'!$B:$B,BF$55)</f>
        <v>0</v>
      </c>
      <c r="BG90">
        <f>SUMIFS('REEDS summary'!$Q:$Q,'REEDS summary'!$A:$A,$A90,'REEDS summary'!$B:$B,BG$55)</f>
        <v>0</v>
      </c>
      <c r="BH90">
        <f>SUMIFS('REEDS summary'!$Q:$Q,'REEDS summary'!$A:$A,$A90,'REEDS summary'!$B:$B,BH$55)</f>
        <v>0.87022996495448035</v>
      </c>
      <c r="BI90">
        <f>SUMIFS('REEDS summary'!$Q:$Q,'REEDS summary'!$A:$A,$A90,'REEDS summary'!$B:$B,BI$55)</f>
        <v>0</v>
      </c>
      <c r="BJ90">
        <f>SUMIFS('REEDS summary'!$Q:$Q,'REEDS summary'!$A:$A,$A90,'REEDS summary'!$B:$B,BJ$55)</f>
        <v>2.5282176282271709E-3</v>
      </c>
      <c r="BL90">
        <f>SUMIFS('REEDS summary'!$R:$R,'REEDS summary'!$A:$A,$A90,'REEDS summary'!$B:$B,BL$55)</f>
        <v>0</v>
      </c>
      <c r="BM90">
        <f>SUMIFS('REEDS summary'!$R:$R,'REEDS summary'!$A:$A,$A90,'REEDS summary'!$B:$B,BM$55)</f>
        <v>4.4679759100371905E-2</v>
      </c>
      <c r="BN90">
        <f>SUMIFS('REEDS summary'!$R:$R,'REEDS summary'!$A:$A,$A90,'REEDS summary'!$B:$B,BN$55)</f>
        <v>0</v>
      </c>
      <c r="BO90">
        <f>SUMIFS('REEDS summary'!$R:$R,'REEDS summary'!$A:$A,$A90,'REEDS summary'!$B:$B,BO$55)</f>
        <v>5.0412203066620261E-2</v>
      </c>
      <c r="BP90">
        <f>SUMIFS('REEDS summary'!$R:$R,'REEDS summary'!$A:$A,$A90,'REEDS summary'!$B:$B,BP$55)</f>
        <v>5.438499572948269E-3</v>
      </c>
      <c r="BQ90">
        <f>SUMIFS('REEDS summary'!$R:$R,'REEDS summary'!$A:$A,$A90,'REEDS summary'!$B:$B,BQ$55)</f>
        <v>0</v>
      </c>
      <c r="BR90">
        <f>SUMIFS('REEDS summary'!$R:$R,'REEDS summary'!$A:$A,$A90,'REEDS summary'!$B:$B,BR$55)</f>
        <v>0</v>
      </c>
      <c r="BS90">
        <f>SUMIFS('REEDS summary'!$R:$R,'REEDS summary'!$A:$A,$A90,'REEDS summary'!$B:$B,BS$55)</f>
        <v>0</v>
      </c>
      <c r="BT90">
        <f>SUMIFS('REEDS summary'!$R:$R,'REEDS summary'!$A:$A,$A90,'REEDS summary'!$B:$B,BT$55)</f>
        <v>0.89699257717032344</v>
      </c>
      <c r="BU90">
        <f>SUMIFS('REEDS summary'!$R:$R,'REEDS summary'!$A:$A,$A90,'REEDS summary'!$B:$B,BU$55)</f>
        <v>0</v>
      </c>
      <c r="BV90">
        <f>SUMIFS('REEDS summary'!$R:$R,'REEDS summary'!$A:$A,$A90,'REEDS summary'!$B:$B,BV$55)</f>
        <v>2.4769610897360881E-3</v>
      </c>
      <c r="BX90">
        <f>SUMIFS('REEDS summary'!$S:$S,'REEDS summary'!$A:$A,$A90,'REEDS summary'!$B:$B,BX$55)</f>
        <v>0</v>
      </c>
      <c r="BY90">
        <f>SUMIFS('REEDS summary'!$S:$S,'REEDS summary'!$A:$A,$A90,'REEDS summary'!$B:$B,BY$55)</f>
        <v>2.3695836396309237E-2</v>
      </c>
      <c r="BZ90">
        <f>SUMIFS('REEDS summary'!$S:$S,'REEDS summary'!$A:$A,$A90,'REEDS summary'!$B:$B,BZ$55)</f>
        <v>0</v>
      </c>
      <c r="CA90">
        <f>SUMIFS('REEDS summary'!$S:$S,'REEDS summary'!$A:$A,$A90,'REEDS summary'!$B:$B,CA$55)</f>
        <v>4.8052870165309201E-2</v>
      </c>
      <c r="CB90">
        <f>SUMIFS('REEDS summary'!$S:$S,'REEDS summary'!$A:$A,$A90,'REEDS summary'!$B:$B,CB$55)</f>
        <v>6.1324102000496674E-3</v>
      </c>
      <c r="CC90">
        <f>SUMIFS('REEDS summary'!$S:$S,'REEDS summary'!$A:$A,$A90,'REEDS summary'!$B:$B,CC$55)</f>
        <v>0</v>
      </c>
      <c r="CD90">
        <f>SUMIFS('REEDS summary'!$S:$S,'REEDS summary'!$A:$A,$A90,'REEDS summary'!$B:$B,CD$55)</f>
        <v>0</v>
      </c>
      <c r="CE90">
        <f>SUMIFS('REEDS summary'!$S:$S,'REEDS summary'!$A:$A,$A90,'REEDS summary'!$B:$B,CE$55)</f>
        <v>0</v>
      </c>
      <c r="CF90">
        <f>SUMIFS('REEDS summary'!$S:$S,'REEDS summary'!$A:$A,$A90,'REEDS summary'!$B:$B,CF$55)</f>
        <v>0.91977247140946861</v>
      </c>
      <c r="CG90">
        <f>SUMIFS('REEDS summary'!$S:$S,'REEDS summary'!$A:$A,$A90,'REEDS summary'!$B:$B,CG$55)</f>
        <v>0</v>
      </c>
      <c r="CH90">
        <f>SUMIFS('REEDS summary'!$S:$S,'REEDS summary'!$A:$A,$A90,'REEDS summary'!$B:$B,CH$55)</f>
        <v>2.3464118288633318E-3</v>
      </c>
      <c r="CJ90">
        <f>SUMIFS('REEDS summary'!$T:$T,'REEDS summary'!$A:$A,$A90,'REEDS summary'!$B:$B,CJ$55)</f>
        <v>0</v>
      </c>
      <c r="CK90">
        <f>SUMIFS('REEDS summary'!$T:$T,'REEDS summary'!$A:$A,$A90,'REEDS summary'!$B:$B,CK$55)</f>
        <v>1.4416007164586297E-2</v>
      </c>
      <c r="CL90">
        <f>SUMIFS('REEDS summary'!$T:$T,'REEDS summary'!$A:$A,$A90,'REEDS summary'!$B:$B,CL$55)</f>
        <v>0</v>
      </c>
      <c r="CM90">
        <f>SUMIFS('REEDS summary'!$T:$T,'REEDS summary'!$A:$A,$A90,'REEDS summary'!$B:$B,CM$55)</f>
        <v>4.6830139263706876E-2</v>
      </c>
      <c r="CN90">
        <f>SUMIFS('REEDS summary'!$T:$T,'REEDS summary'!$A:$A,$A90,'REEDS summary'!$B:$B,CN$55)</f>
        <v>5.466017956976617E-3</v>
      </c>
      <c r="CO90">
        <f>SUMIFS('REEDS summary'!$T:$T,'REEDS summary'!$A:$A,$A90,'REEDS summary'!$B:$B,CO$55)</f>
        <v>0</v>
      </c>
      <c r="CP90">
        <f>SUMIFS('REEDS summary'!$T:$T,'REEDS summary'!$A:$A,$A90,'REEDS summary'!$B:$B,CP$55)</f>
        <v>0</v>
      </c>
      <c r="CQ90">
        <f>SUMIFS('REEDS summary'!$T:$T,'REEDS summary'!$A:$A,$A90,'REEDS summary'!$B:$B,CQ$55)</f>
        <v>0</v>
      </c>
      <c r="CR90">
        <f>SUMIFS('REEDS summary'!$T:$T,'REEDS summary'!$A:$A,$A90,'REEDS summary'!$B:$B,CR$55)</f>
        <v>0.93100731563153327</v>
      </c>
      <c r="CS90">
        <f>SUMIFS('REEDS summary'!$T:$T,'REEDS summary'!$A:$A,$A90,'REEDS summary'!$B:$B,CS$55)</f>
        <v>0</v>
      </c>
      <c r="CT90">
        <f>SUMIFS('REEDS summary'!$T:$T,'REEDS summary'!$A:$A,$A90,'REEDS summary'!$B:$B,CT$55)</f>
        <v>2.2805199831969301E-3</v>
      </c>
      <c r="CV90">
        <f>SUMIFS('REEDS summary'!$U:$U,'REEDS summary'!$A:$A,$A90,'REEDS summary'!$B:$B,CV$55)</f>
        <v>0</v>
      </c>
      <c r="CW90">
        <f>SUMIFS('REEDS summary'!$U:$U,'REEDS summary'!$A:$A,$A90,'REEDS summary'!$B:$B,CW$55)</f>
        <v>1.1776132792244785E-2</v>
      </c>
      <c r="CX90">
        <f>SUMIFS('REEDS summary'!$U:$U,'REEDS summary'!$A:$A,$A90,'REEDS summary'!$B:$B,CX$55)</f>
        <v>0</v>
      </c>
      <c r="CY90">
        <f>SUMIFS('REEDS summary'!$U:$U,'REEDS summary'!$A:$A,$A90,'REEDS summary'!$B:$B,CY$55)</f>
        <v>4.5176150932191968E-2</v>
      </c>
      <c r="CZ90">
        <f>SUMIFS('REEDS summary'!$U:$U,'REEDS summary'!$A:$A,$A90,'REEDS summary'!$B:$B,CZ$55)</f>
        <v>3.7777227403135469E-3</v>
      </c>
      <c r="DA90">
        <f>SUMIFS('REEDS summary'!$U:$U,'REEDS summary'!$A:$A,$A90,'REEDS summary'!$B:$B,DA$55)</f>
        <v>0</v>
      </c>
      <c r="DB90">
        <f>SUMIFS('REEDS summary'!$U:$U,'REEDS summary'!$A:$A,$A90,'REEDS summary'!$B:$B,DB$55)</f>
        <v>0</v>
      </c>
      <c r="DC90">
        <f>SUMIFS('REEDS summary'!$U:$U,'REEDS summary'!$A:$A,$A90,'REEDS summary'!$B:$B,DC$55)</f>
        <v>0</v>
      </c>
      <c r="DD90">
        <f>SUMIFS('REEDS summary'!$U:$U,'REEDS summary'!$A:$A,$A90,'REEDS summary'!$B:$B,DD$55)</f>
        <v>0.93707166347444171</v>
      </c>
      <c r="DE90">
        <f>SUMIFS('REEDS summary'!$U:$U,'REEDS summary'!$A:$A,$A90,'REEDS summary'!$B:$B,DE$55)</f>
        <v>0</v>
      </c>
      <c r="DF90">
        <f>SUMIFS('REEDS summary'!$U:$U,'REEDS summary'!$A:$A,$A90,'REEDS summary'!$B:$B,DF$55)</f>
        <v>2.1983300608079803E-3</v>
      </c>
    </row>
    <row r="91" spans="1:110">
      <c r="A91" s="91" t="s">
        <v>569</v>
      </c>
      <c r="B91" s="91">
        <f>SUMIFS('Cross border connections'!$R$4:$R$54,'Cross border connections'!$P$4:$P$54,Imports_new!A91)</f>
        <v>0</v>
      </c>
      <c r="D91">
        <f>SUMIFS('REEDS summary'!$M:$M,'REEDS summary'!$A:$A,$A91,'REEDS summary'!$B:$B,D$55)</f>
        <v>3.1354063482453712E-3</v>
      </c>
      <c r="E91">
        <f>SUMIFS('REEDS summary'!$M:$M,'REEDS summary'!$A:$A,$A91,'REEDS summary'!$B:$B,E$55)</f>
        <v>0.26084095247603251</v>
      </c>
      <c r="F91">
        <f>SUMIFS('REEDS summary'!$M:$M,'REEDS summary'!$A:$A,$A91,'REEDS summary'!$B:$B,F$55)</f>
        <v>0</v>
      </c>
      <c r="G91">
        <f>SUMIFS('REEDS summary'!$M:$M,'REEDS summary'!$A:$A,$A91,'REEDS summary'!$B:$B,G$55)</f>
        <v>2.4811013071795603E-3</v>
      </c>
      <c r="H91">
        <f>SUMIFS('REEDS summary'!$M:$M,'REEDS summary'!$A:$A,$A91,'REEDS summary'!$B:$B,H$55)</f>
        <v>0.56436626226646158</v>
      </c>
      <c r="I91">
        <f>SUMIFS('REEDS summary'!$M:$M,'REEDS summary'!$A:$A,$A91,'REEDS summary'!$B:$B,I$55)</f>
        <v>0.12970642119594483</v>
      </c>
      <c r="J91">
        <f>SUMIFS('REEDS summary'!$M:$M,'REEDS summary'!$A:$A,$A91,'REEDS summary'!$B:$B,J$55)</f>
        <v>0</v>
      </c>
      <c r="K91">
        <f>SUMIFS('REEDS summary'!$M:$M,'REEDS summary'!$A:$A,$A91,'REEDS summary'!$B:$B,K$55)</f>
        <v>2.6649067515890665E-3</v>
      </c>
      <c r="L91">
        <f>SUMIFS('REEDS summary'!$M:$M,'REEDS summary'!$A:$A,$A91,'REEDS summary'!$B:$B,L$55)</f>
        <v>2.2643258084347147E-2</v>
      </c>
      <c r="M91">
        <f>SUMIFS('REEDS summary'!$M:$M,'REEDS summary'!$A:$A,$A91,'REEDS summary'!$B:$B,M$55)</f>
        <v>0</v>
      </c>
      <c r="N91">
        <f>SUMIFS('REEDS summary'!$M:$M,'REEDS summary'!$A:$A,$A91,'REEDS summary'!$B:$B,N$55)</f>
        <v>1.4161691570199935E-2</v>
      </c>
      <c r="P91">
        <f>SUMIFS('REEDS summary'!$N:$N,'REEDS summary'!$A:$A,$A91,'REEDS summary'!$B:$B,P$55)</f>
        <v>2.8769670791565522E-3</v>
      </c>
      <c r="Q91">
        <f>SUMIFS('REEDS summary'!$N:$N,'REEDS summary'!$A:$A,$A91,'REEDS summary'!$B:$B,Q$55)</f>
        <v>0.23797756474051324</v>
      </c>
      <c r="R91">
        <f>SUMIFS('REEDS summary'!$N:$N,'REEDS summary'!$A:$A,$A91,'REEDS summary'!$B:$B,R$55)</f>
        <v>0</v>
      </c>
      <c r="S91">
        <f>SUMIFS('REEDS summary'!$N:$N,'REEDS summary'!$A:$A,$A91,'REEDS summary'!$B:$B,S$55)</f>
        <v>2.344983320768477E-3</v>
      </c>
      <c r="T91">
        <f>SUMIFS('REEDS summary'!$N:$N,'REEDS summary'!$A:$A,$A91,'REEDS summary'!$B:$B,T$55)</f>
        <v>0.58485066984225709</v>
      </c>
      <c r="U91">
        <f>SUMIFS('REEDS summary'!$N:$N,'REEDS summary'!$A:$A,$A91,'REEDS summary'!$B:$B,U$55)</f>
        <v>0.1225904776322175</v>
      </c>
      <c r="V91">
        <f>SUMIFS('REEDS summary'!$N:$N,'REEDS summary'!$A:$A,$A91,'REEDS summary'!$B:$B,V$55)</f>
        <v>0</v>
      </c>
      <c r="W91">
        <f>SUMIFS('REEDS summary'!$N:$N,'REEDS summary'!$A:$A,$A91,'REEDS summary'!$B:$B,W$55)</f>
        <v>2.1993316502044859E-3</v>
      </c>
      <c r="X91">
        <f>SUMIFS('REEDS summary'!$N:$N,'REEDS summary'!$A:$A,$A91,'REEDS summary'!$B:$B,X$55)</f>
        <v>2.0631657036865474E-2</v>
      </c>
      <c r="Y91">
        <f>SUMIFS('REEDS summary'!$N:$N,'REEDS summary'!$A:$A,$A91,'REEDS summary'!$B:$B,Y$55)</f>
        <v>0</v>
      </c>
      <c r="Z91">
        <f>SUMIFS('REEDS summary'!$N:$N,'REEDS summary'!$A:$A,$A91,'REEDS summary'!$B:$B,Z$55)</f>
        <v>2.65283486980172E-2</v>
      </c>
      <c r="AB91">
        <f>SUMIFS('REEDS summary'!$O:$O,'REEDS summary'!$A:$A,$A91,'REEDS summary'!$B:$B,AB$55)</f>
        <v>2.8731292211906711E-3</v>
      </c>
      <c r="AC91">
        <f>SUMIFS('REEDS summary'!$O:$O,'REEDS summary'!$A:$A,$A91,'REEDS summary'!$B:$B,AC$55)</f>
        <v>0.2236011587119128</v>
      </c>
      <c r="AD91">
        <f>SUMIFS('REEDS summary'!$O:$O,'REEDS summary'!$A:$A,$A91,'REEDS summary'!$B:$B,AD$55)</f>
        <v>0</v>
      </c>
      <c r="AE91">
        <f>SUMIFS('REEDS summary'!$O:$O,'REEDS summary'!$A:$A,$A91,'REEDS summary'!$B:$B,AE$55)</f>
        <v>2.3460871064143285E-3</v>
      </c>
      <c r="AF91">
        <f>SUMIFS('REEDS summary'!$O:$O,'REEDS summary'!$A:$A,$A91,'REEDS summary'!$B:$B,AF$55)</f>
        <v>0.59355569175760181</v>
      </c>
      <c r="AG91">
        <f>SUMIFS('REEDS summary'!$O:$O,'REEDS summary'!$A:$A,$A91,'REEDS summary'!$B:$B,AG$55)</f>
        <v>0.12242694262184822</v>
      </c>
      <c r="AH91">
        <f>SUMIFS('REEDS summary'!$O:$O,'REEDS summary'!$A:$A,$A91,'REEDS summary'!$B:$B,AH$55)</f>
        <v>2.252441162146882E-4</v>
      </c>
      <c r="AI91">
        <f>SUMIFS('REEDS summary'!$O:$O,'REEDS summary'!$A:$A,$A91,'REEDS summary'!$B:$B,AI$55)</f>
        <v>9.542366143838215E-4</v>
      </c>
      <c r="AJ91">
        <f>SUMIFS('REEDS summary'!$O:$O,'REEDS summary'!$A:$A,$A91,'REEDS summary'!$B:$B,AJ$55)</f>
        <v>2.1257921947682633E-2</v>
      </c>
      <c r="AK91">
        <f>SUMIFS('REEDS summary'!$O:$O,'REEDS summary'!$A:$A,$A91,'REEDS summary'!$B:$B,AK$55)</f>
        <v>0</v>
      </c>
      <c r="AL91">
        <f>SUMIFS('REEDS summary'!$O:$O,'REEDS summary'!$A:$A,$A91,'REEDS summary'!$B:$B,AL$55)</f>
        <v>3.2759587902750978E-2</v>
      </c>
      <c r="AN91">
        <f>SUMIFS('REEDS summary'!$P:$P,'REEDS summary'!$A:$A,$A91,'REEDS summary'!$B:$B,AN$55)</f>
        <v>2.9578607462951568E-3</v>
      </c>
      <c r="AO91">
        <f>SUMIFS('REEDS summary'!$P:$P,'REEDS summary'!$A:$A,$A91,'REEDS summary'!$B:$B,AO$55)</f>
        <v>0.22415367443150488</v>
      </c>
      <c r="AP91">
        <f>SUMIFS('REEDS summary'!$P:$P,'REEDS summary'!$A:$A,$A91,'REEDS summary'!$B:$B,AP$55)</f>
        <v>0</v>
      </c>
      <c r="AQ91">
        <f>SUMIFS('REEDS summary'!$P:$P,'REEDS summary'!$A:$A,$A91,'REEDS summary'!$B:$B,AQ$55)</f>
        <v>2.4200665472740913E-3</v>
      </c>
      <c r="AR91">
        <f>SUMIFS('REEDS summary'!$P:$P,'REEDS summary'!$A:$A,$A91,'REEDS summary'!$B:$B,AR$55)</f>
        <v>0.58788224880423345</v>
      </c>
      <c r="AS91">
        <f>SUMIFS('REEDS summary'!$P:$P,'REEDS summary'!$A:$A,$A91,'REEDS summary'!$B:$B,AS$55)</f>
        <v>0.12605967009831773</v>
      </c>
      <c r="AT91">
        <f>SUMIFS('REEDS summary'!$P:$P,'REEDS summary'!$A:$A,$A91,'REEDS summary'!$B:$B,AT$55)</f>
        <v>5.0568203754589188E-4</v>
      </c>
      <c r="AU91">
        <f>SUMIFS('REEDS summary'!$P:$P,'REEDS summary'!$A:$A,$A91,'REEDS summary'!$B:$B,AU$55)</f>
        <v>6.9540832979474946E-4</v>
      </c>
      <c r="AV91">
        <f>SUMIFS('REEDS summary'!$P:$P,'REEDS summary'!$A:$A,$A91,'REEDS summary'!$B:$B,AV$55)</f>
        <v>2.1830178045254691E-2</v>
      </c>
      <c r="AW91">
        <f>SUMIFS('REEDS summary'!$P:$P,'REEDS summary'!$A:$A,$A91,'REEDS summary'!$B:$B,AW$55)</f>
        <v>0</v>
      </c>
      <c r="AX91">
        <f>SUMIFS('REEDS summary'!$P:$P,'REEDS summary'!$A:$A,$A91,'REEDS summary'!$B:$B,AX$55)</f>
        <v>3.3495210959779302E-2</v>
      </c>
      <c r="AZ91">
        <f>SUMIFS('REEDS summary'!$Q:$Q,'REEDS summary'!$A:$A,$A91,'REEDS summary'!$B:$B,AZ$55)</f>
        <v>2.9629809348081845E-3</v>
      </c>
      <c r="BA91">
        <f>SUMIFS('REEDS summary'!$Q:$Q,'REEDS summary'!$A:$A,$A91,'REEDS summary'!$B:$B,BA$55)</f>
        <v>0.21844349890564507</v>
      </c>
      <c r="BB91">
        <f>SUMIFS('REEDS summary'!$Q:$Q,'REEDS summary'!$A:$A,$A91,'REEDS summary'!$B:$B,BB$55)</f>
        <v>0</v>
      </c>
      <c r="BC91">
        <f>SUMIFS('REEDS summary'!$Q:$Q,'REEDS summary'!$A:$A,$A91,'REEDS summary'!$B:$B,BC$55)</f>
        <v>2.4286208874057308E-3</v>
      </c>
      <c r="BD91">
        <f>SUMIFS('REEDS summary'!$Q:$Q,'REEDS summary'!$A:$A,$A91,'REEDS summary'!$B:$B,BD$55)</f>
        <v>0.59367791401584236</v>
      </c>
      <c r="BE91">
        <f>SUMIFS('REEDS summary'!$Q:$Q,'REEDS summary'!$A:$A,$A91,'REEDS summary'!$B:$B,BE$55)</f>
        <v>0.1262778849942022</v>
      </c>
      <c r="BF91">
        <f>SUMIFS('REEDS summary'!$Q:$Q,'REEDS summary'!$A:$A,$A91,'REEDS summary'!$B:$B,BF$55)</f>
        <v>5.051882420237545E-4</v>
      </c>
      <c r="BG91">
        <f>SUMIFS('REEDS summary'!$Q:$Q,'REEDS summary'!$A:$A,$A91,'REEDS summary'!$B:$B,BG$55)</f>
        <v>5.7562604310091182E-4</v>
      </c>
      <c r="BH91">
        <f>SUMIFS('REEDS summary'!$Q:$Q,'REEDS summary'!$A:$A,$A91,'REEDS summary'!$B:$B,BH$55)</f>
        <v>2.1809306918905199E-2</v>
      </c>
      <c r="BI91">
        <f>SUMIFS('REEDS summary'!$Q:$Q,'REEDS summary'!$A:$A,$A91,'REEDS summary'!$B:$B,BI$55)</f>
        <v>0</v>
      </c>
      <c r="BJ91">
        <f>SUMIFS('REEDS summary'!$Q:$Q,'REEDS summary'!$A:$A,$A91,'REEDS summary'!$B:$B,BJ$55)</f>
        <v>3.331897905806662E-2</v>
      </c>
      <c r="BL91">
        <f>SUMIFS('REEDS summary'!$R:$R,'REEDS summary'!$A:$A,$A91,'REEDS summary'!$B:$B,BL$55)</f>
        <v>3.1184633269581998E-3</v>
      </c>
      <c r="BM91">
        <f>SUMIFS('REEDS summary'!$R:$R,'REEDS summary'!$A:$A,$A91,'REEDS summary'!$B:$B,BM$55)</f>
        <v>0.16017959352722969</v>
      </c>
      <c r="BN91">
        <f>SUMIFS('REEDS summary'!$R:$R,'REEDS summary'!$A:$A,$A91,'REEDS summary'!$B:$B,BN$55)</f>
        <v>0</v>
      </c>
      <c r="BO91">
        <f>SUMIFS('REEDS summary'!$R:$R,'REEDS summary'!$A:$A,$A91,'REEDS summary'!$B:$B,BO$55)</f>
        <v>2.5606568976425589E-3</v>
      </c>
      <c r="BP91">
        <f>SUMIFS('REEDS summary'!$R:$R,'REEDS summary'!$A:$A,$A91,'REEDS summary'!$B:$B,BP$55)</f>
        <v>0.64282902841702239</v>
      </c>
      <c r="BQ91">
        <f>SUMIFS('REEDS summary'!$R:$R,'REEDS summary'!$A:$A,$A91,'REEDS summary'!$B:$B,BQ$55)</f>
        <v>0.1329043156282603</v>
      </c>
      <c r="BR91">
        <f>SUMIFS('REEDS summary'!$R:$R,'REEDS summary'!$A:$A,$A91,'REEDS summary'!$B:$B,BR$55)</f>
        <v>5.3025698955666285E-4</v>
      </c>
      <c r="BS91">
        <f>SUMIFS('REEDS summary'!$R:$R,'REEDS summary'!$A:$A,$A91,'REEDS summary'!$B:$B,BS$55)</f>
        <v>1.4867090803565483E-4</v>
      </c>
      <c r="BT91">
        <f>SUMIFS('REEDS summary'!$R:$R,'REEDS summary'!$A:$A,$A91,'REEDS summary'!$B:$B,BT$55)</f>
        <v>2.2892073713964688E-2</v>
      </c>
      <c r="BU91">
        <f>SUMIFS('REEDS summary'!$R:$R,'REEDS summary'!$A:$A,$A91,'REEDS summary'!$B:$B,BU$55)</f>
        <v>0</v>
      </c>
      <c r="BV91">
        <f>SUMIFS('REEDS summary'!$R:$R,'REEDS summary'!$A:$A,$A91,'REEDS summary'!$B:$B,BV$55)</f>
        <v>3.4836940591329822E-2</v>
      </c>
      <c r="BX91">
        <f>SUMIFS('REEDS summary'!$S:$S,'REEDS summary'!$A:$A,$A91,'REEDS summary'!$B:$B,BX$55)</f>
        <v>3.4428225886779422E-3</v>
      </c>
      <c r="BY91">
        <f>SUMIFS('REEDS summary'!$S:$S,'REEDS summary'!$A:$A,$A91,'REEDS summary'!$B:$B,BY$55)</f>
        <v>0.10215759324991272</v>
      </c>
      <c r="BZ91">
        <f>SUMIFS('REEDS summary'!$S:$S,'REEDS summary'!$A:$A,$A91,'REEDS summary'!$B:$B,BZ$55)</f>
        <v>0</v>
      </c>
      <c r="CA91">
        <f>SUMIFS('REEDS summary'!$S:$S,'REEDS summary'!$A:$A,$A91,'REEDS summary'!$B:$B,CA$55)</f>
        <v>2.8119447372810468E-3</v>
      </c>
      <c r="CB91">
        <f>SUMIFS('REEDS summary'!$S:$S,'REEDS summary'!$A:$A,$A91,'REEDS summary'!$B:$B,CB$55)</f>
        <v>0.65886278033919043</v>
      </c>
      <c r="CC91">
        <f>SUMIFS('REEDS summary'!$S:$S,'REEDS summary'!$A:$A,$A91,'REEDS summary'!$B:$B,CC$55)</f>
        <v>0.1456849464050633</v>
      </c>
      <c r="CD91">
        <f>SUMIFS('REEDS summary'!$S:$S,'REEDS summary'!$A:$A,$A91,'REEDS summary'!$B:$B,CD$55)</f>
        <v>2.6773753528147105E-4</v>
      </c>
      <c r="CE91">
        <f>SUMIFS('REEDS summary'!$S:$S,'REEDS summary'!$A:$A,$A91,'REEDS summary'!$B:$B,CE$55)</f>
        <v>1.6296771979736191E-4</v>
      </c>
      <c r="CF91">
        <f>SUMIFS('REEDS summary'!$S:$S,'REEDS summary'!$A:$A,$A91,'REEDS summary'!$B:$B,CF$55)</f>
        <v>2.3968373358213807E-2</v>
      </c>
      <c r="CG91">
        <f>SUMIFS('REEDS summary'!$S:$S,'REEDS summary'!$A:$A,$A91,'REEDS summary'!$B:$B,CG$55)</f>
        <v>0</v>
      </c>
      <c r="CH91">
        <f>SUMIFS('REEDS summary'!$S:$S,'REEDS summary'!$A:$A,$A91,'REEDS summary'!$B:$B,CH$55)</f>
        <v>6.2640834066581913E-2</v>
      </c>
      <c r="CJ91">
        <f>SUMIFS('REEDS summary'!$T:$T,'REEDS summary'!$A:$A,$A91,'REEDS summary'!$B:$B,CJ$55)</f>
        <v>3.6050764329239827E-3</v>
      </c>
      <c r="CK91">
        <f>SUMIFS('REEDS summary'!$T:$T,'REEDS summary'!$A:$A,$A91,'REEDS summary'!$B:$B,CK$55)</f>
        <v>7.2415762795274188E-2</v>
      </c>
      <c r="CL91">
        <f>SUMIFS('REEDS summary'!$T:$T,'REEDS summary'!$A:$A,$A91,'REEDS summary'!$B:$B,CL$55)</f>
        <v>0</v>
      </c>
      <c r="CM91">
        <f>SUMIFS('REEDS summary'!$T:$T,'REEDS summary'!$A:$A,$A91,'REEDS summary'!$B:$B,CM$55)</f>
        <v>2.9418952691705261E-3</v>
      </c>
      <c r="CN91">
        <f>SUMIFS('REEDS summary'!$T:$T,'REEDS summary'!$A:$A,$A91,'REEDS summary'!$B:$B,CN$55)</f>
        <v>0.67206415154956067</v>
      </c>
      <c r="CO91">
        <f>SUMIFS('REEDS summary'!$T:$T,'REEDS summary'!$A:$A,$A91,'REEDS summary'!$B:$B,CO$55)</f>
        <v>0.15214511648347531</v>
      </c>
      <c r="CP91">
        <f>SUMIFS('REEDS summary'!$T:$T,'REEDS summary'!$A:$A,$A91,'REEDS summary'!$B:$B,CP$55)</f>
        <v>6.0377724491825994E-4</v>
      </c>
      <c r="CQ91">
        <f>SUMIFS('REEDS summary'!$T:$T,'REEDS summary'!$A:$A,$A91,'REEDS summary'!$B:$B,CQ$55)</f>
        <v>0</v>
      </c>
      <c r="CR91">
        <f>SUMIFS('REEDS summary'!$T:$T,'REEDS summary'!$A:$A,$A91,'REEDS summary'!$B:$B,CR$55)</f>
        <v>2.6065433851173263E-2</v>
      </c>
      <c r="CS91">
        <f>SUMIFS('REEDS summary'!$T:$T,'REEDS summary'!$A:$A,$A91,'REEDS summary'!$B:$B,CS$55)</f>
        <v>0</v>
      </c>
      <c r="CT91">
        <f>SUMIFS('REEDS summary'!$T:$T,'REEDS summary'!$A:$A,$A91,'REEDS summary'!$B:$B,CT$55)</f>
        <v>7.0158786373503743E-2</v>
      </c>
      <c r="CV91">
        <f>SUMIFS('REEDS summary'!$U:$U,'REEDS summary'!$A:$A,$A91,'REEDS summary'!$B:$B,CV$55)</f>
        <v>3.8238188695223821E-3</v>
      </c>
      <c r="CW91">
        <f>SUMIFS('REEDS summary'!$U:$U,'REEDS summary'!$A:$A,$A91,'REEDS summary'!$B:$B,CW$55)</f>
        <v>3.3726427113486772E-2</v>
      </c>
      <c r="CX91">
        <f>SUMIFS('REEDS summary'!$U:$U,'REEDS summary'!$A:$A,$A91,'REEDS summary'!$B:$B,CX$55)</f>
        <v>0</v>
      </c>
      <c r="CY91">
        <f>SUMIFS('REEDS summary'!$U:$U,'REEDS summary'!$A:$A,$A91,'REEDS summary'!$B:$B,CY$55)</f>
        <v>3.1588329301417417E-3</v>
      </c>
      <c r="CZ91">
        <f>SUMIFS('REEDS summary'!$U:$U,'REEDS summary'!$A:$A,$A91,'REEDS summary'!$B:$B,CZ$55)</f>
        <v>0.67303082910176959</v>
      </c>
      <c r="DA91">
        <f>SUMIFS('REEDS summary'!$U:$U,'REEDS summary'!$A:$A,$A91,'REEDS summary'!$B:$B,DA$55)</f>
        <v>0.16307288923667002</v>
      </c>
      <c r="DB91">
        <f>SUMIFS('REEDS summary'!$U:$U,'REEDS summary'!$A:$A,$A91,'REEDS summary'!$B:$B,DB$55)</f>
        <v>6.4537524689343767E-4</v>
      </c>
      <c r="DC91">
        <f>SUMIFS('REEDS summary'!$U:$U,'REEDS summary'!$A:$A,$A91,'REEDS summary'!$B:$B,DC$55)</f>
        <v>0</v>
      </c>
      <c r="DD91">
        <f>SUMIFS('REEDS summary'!$U:$U,'REEDS summary'!$A:$A,$A91,'REEDS summary'!$B:$B,DD$55)</f>
        <v>2.3622519246212129E-2</v>
      </c>
      <c r="DE91">
        <f>SUMIFS('REEDS summary'!$U:$U,'REEDS summary'!$A:$A,$A91,'REEDS summary'!$B:$B,DE$55)</f>
        <v>0</v>
      </c>
      <c r="DF91">
        <f>SUMIFS('REEDS summary'!$U:$U,'REEDS summary'!$A:$A,$A91,'REEDS summary'!$B:$B,DF$55)</f>
        <v>9.8919308255303998E-2</v>
      </c>
    </row>
    <row r="92" spans="1:110">
      <c r="A92" s="91" t="s">
        <v>570</v>
      </c>
      <c r="B92" s="91">
        <f>SUMIFS('Cross border connections'!$R$4:$R$54,'Cross border connections'!$P$4:$P$54,Imports_new!A92)</f>
        <v>0</v>
      </c>
      <c r="D92">
        <f>SUMIFS('REEDS summary'!$M:$M,'REEDS summary'!$A:$A,$A92,'REEDS summary'!$B:$B,D$55)</f>
        <v>3.0882117732404496E-4</v>
      </c>
      <c r="E92">
        <f>SUMIFS('REEDS summary'!$M:$M,'REEDS summary'!$A:$A,$A92,'REEDS summary'!$B:$B,E$55)</f>
        <v>0.14603151348653926</v>
      </c>
      <c r="F92">
        <f>SUMIFS('REEDS summary'!$M:$M,'REEDS summary'!$A:$A,$A92,'REEDS summary'!$B:$B,F$55)</f>
        <v>0</v>
      </c>
      <c r="G92">
        <f>SUMIFS('REEDS summary'!$M:$M,'REEDS summary'!$A:$A,$A92,'REEDS summary'!$B:$B,G$55)</f>
        <v>2.6090530031833609E-2</v>
      </c>
      <c r="H92">
        <f>SUMIFS('REEDS summary'!$M:$M,'REEDS summary'!$A:$A,$A92,'REEDS summary'!$B:$B,H$55)</f>
        <v>0.26146078968135555</v>
      </c>
      <c r="I92">
        <f>SUMIFS('REEDS summary'!$M:$M,'REEDS summary'!$A:$A,$A92,'REEDS summary'!$B:$B,I$55)</f>
        <v>0</v>
      </c>
      <c r="J92">
        <f>SUMIFS('REEDS summary'!$M:$M,'REEDS summary'!$A:$A,$A92,'REEDS summary'!$B:$B,J$55)</f>
        <v>0</v>
      </c>
      <c r="K92">
        <f>SUMIFS('REEDS summary'!$M:$M,'REEDS summary'!$A:$A,$A92,'REEDS summary'!$B:$B,K$55)</f>
        <v>6.359737675979657E-2</v>
      </c>
      <c r="L92">
        <f>SUMIFS('REEDS summary'!$M:$M,'REEDS summary'!$A:$A,$A92,'REEDS summary'!$B:$B,L$55)</f>
        <v>0.50121900254527296</v>
      </c>
      <c r="M92">
        <f>SUMIFS('REEDS summary'!$M:$M,'REEDS summary'!$A:$A,$A92,'REEDS summary'!$B:$B,M$55)</f>
        <v>0</v>
      </c>
      <c r="N92">
        <f>SUMIFS('REEDS summary'!$M:$M,'REEDS summary'!$A:$A,$A92,'REEDS summary'!$B:$B,N$55)</f>
        <v>1.2919663178779961E-3</v>
      </c>
      <c r="P92">
        <f>SUMIFS('REEDS summary'!$N:$N,'REEDS summary'!$A:$A,$A92,'REEDS summary'!$B:$B,P$55)</f>
        <v>2.8536022654085153E-4</v>
      </c>
      <c r="Q92">
        <f>SUMIFS('REEDS summary'!$N:$N,'REEDS summary'!$A:$A,$A92,'REEDS summary'!$B:$B,Q$55)</f>
        <v>8.2003790241939753E-2</v>
      </c>
      <c r="R92">
        <f>SUMIFS('REEDS summary'!$N:$N,'REEDS summary'!$A:$A,$A92,'REEDS summary'!$B:$B,R$55)</f>
        <v>0</v>
      </c>
      <c r="S92">
        <f>SUMIFS('REEDS summary'!$N:$N,'REEDS summary'!$A:$A,$A92,'REEDS summary'!$B:$B,S$55)</f>
        <v>2.4108448860172268E-2</v>
      </c>
      <c r="T92">
        <f>SUMIFS('REEDS summary'!$N:$N,'REEDS summary'!$A:$A,$A92,'REEDS summary'!$B:$B,T$55)</f>
        <v>0.22705026023127506</v>
      </c>
      <c r="U92">
        <f>SUMIFS('REEDS summary'!$N:$N,'REEDS summary'!$A:$A,$A92,'REEDS summary'!$B:$B,U$55)</f>
        <v>0</v>
      </c>
      <c r="V92">
        <f>SUMIFS('REEDS summary'!$N:$N,'REEDS summary'!$A:$A,$A92,'REEDS summary'!$B:$B,V$55)</f>
        <v>0</v>
      </c>
      <c r="W92">
        <f>SUMIFS('REEDS summary'!$N:$N,'REEDS summary'!$A:$A,$A92,'REEDS summary'!$B:$B,W$55)</f>
        <v>5.3159068979276733E-2</v>
      </c>
      <c r="X92">
        <f>SUMIFS('REEDS summary'!$N:$N,'REEDS summary'!$A:$A,$A92,'REEDS summary'!$B:$B,X$55)</f>
        <v>0.59653295861833233</v>
      </c>
      <c r="Y92">
        <f>SUMIFS('REEDS summary'!$N:$N,'REEDS summary'!$A:$A,$A92,'REEDS summary'!$B:$B,Y$55)</f>
        <v>0</v>
      </c>
      <c r="Z92">
        <f>SUMIFS('REEDS summary'!$N:$N,'REEDS summary'!$A:$A,$A92,'REEDS summary'!$B:$B,Z$55)</f>
        <v>1.686011284246304E-2</v>
      </c>
      <c r="AB92">
        <f>SUMIFS('REEDS summary'!$O:$O,'REEDS summary'!$A:$A,$A92,'REEDS summary'!$B:$B,AB$55)</f>
        <v>2.6742370704409296E-4</v>
      </c>
      <c r="AC92">
        <f>SUMIFS('REEDS summary'!$O:$O,'REEDS summary'!$A:$A,$A92,'REEDS summary'!$B:$B,AC$55)</f>
        <v>3.8804418407362463E-2</v>
      </c>
      <c r="AD92">
        <f>SUMIFS('REEDS summary'!$O:$O,'REEDS summary'!$A:$A,$A92,'REEDS summary'!$B:$B,AD$55)</f>
        <v>0</v>
      </c>
      <c r="AE92">
        <f>SUMIFS('REEDS summary'!$O:$O,'REEDS summary'!$A:$A,$A92,'REEDS summary'!$B:$B,AE$55)</f>
        <v>2.2613512002044131E-2</v>
      </c>
      <c r="AF92">
        <f>SUMIFS('REEDS summary'!$O:$O,'REEDS summary'!$A:$A,$A92,'REEDS summary'!$B:$B,AF$55)</f>
        <v>0.20465269870813715</v>
      </c>
      <c r="AG92">
        <f>SUMIFS('REEDS summary'!$O:$O,'REEDS summary'!$A:$A,$A92,'REEDS summary'!$B:$B,AG$55)</f>
        <v>0</v>
      </c>
      <c r="AH92">
        <f>SUMIFS('REEDS summary'!$O:$O,'REEDS summary'!$A:$A,$A92,'REEDS summary'!$B:$B,AH$55)</f>
        <v>0</v>
      </c>
      <c r="AI92">
        <f>SUMIFS('REEDS summary'!$O:$O,'REEDS summary'!$A:$A,$A92,'REEDS summary'!$B:$B,AI$55)</f>
        <v>3.1703995849228304E-2</v>
      </c>
      <c r="AJ92">
        <f>SUMIFS('REEDS summary'!$O:$O,'REEDS summary'!$A:$A,$A92,'REEDS summary'!$B:$B,AJ$55)</f>
        <v>0.65768706734048543</v>
      </c>
      <c r="AK92">
        <f>SUMIFS('REEDS summary'!$O:$O,'REEDS summary'!$A:$A,$A92,'REEDS summary'!$B:$B,AK$55)</f>
        <v>0</v>
      </c>
      <c r="AL92">
        <f>SUMIFS('REEDS summary'!$O:$O,'REEDS summary'!$A:$A,$A92,'REEDS summary'!$B:$B,AL$55)</f>
        <v>4.4270883985698388E-2</v>
      </c>
      <c r="AN92">
        <f>SUMIFS('REEDS summary'!$P:$P,'REEDS summary'!$A:$A,$A92,'REEDS summary'!$B:$B,AN$55)</f>
        <v>2.7262179665814062E-4</v>
      </c>
      <c r="AO92">
        <f>SUMIFS('REEDS summary'!$P:$P,'REEDS summary'!$A:$A,$A92,'REEDS summary'!$B:$B,AO$55)</f>
        <v>2.1683347124541778E-2</v>
      </c>
      <c r="AP92">
        <f>SUMIFS('REEDS summary'!$P:$P,'REEDS summary'!$A:$A,$A92,'REEDS summary'!$B:$B,AP$55)</f>
        <v>0</v>
      </c>
      <c r="AQ92">
        <f>SUMIFS('REEDS summary'!$P:$P,'REEDS summary'!$A:$A,$A92,'REEDS summary'!$B:$B,AQ$55)</f>
        <v>2.3054114261495697E-2</v>
      </c>
      <c r="AR92">
        <f>SUMIFS('REEDS summary'!$P:$P,'REEDS summary'!$A:$A,$A92,'REEDS summary'!$B:$B,AR$55)</f>
        <v>0.16280563143124038</v>
      </c>
      <c r="AS92">
        <f>SUMIFS('REEDS summary'!$P:$P,'REEDS summary'!$A:$A,$A92,'REEDS summary'!$B:$B,AS$55)</f>
        <v>0</v>
      </c>
      <c r="AT92">
        <f>SUMIFS('REEDS summary'!$P:$P,'REEDS summary'!$A:$A,$A92,'REEDS summary'!$B:$B,AT$55)</f>
        <v>0</v>
      </c>
      <c r="AU92">
        <f>SUMIFS('REEDS summary'!$P:$P,'REEDS summary'!$A:$A,$A92,'REEDS summary'!$B:$B,AU$55)</f>
        <v>3.090517289637695E-2</v>
      </c>
      <c r="AV92">
        <f>SUMIFS('REEDS summary'!$P:$P,'REEDS summary'!$A:$A,$A92,'REEDS summary'!$B:$B,AV$55)</f>
        <v>0.71609240453197887</v>
      </c>
      <c r="AW92">
        <f>SUMIFS('REEDS summary'!$P:$P,'REEDS summary'!$A:$A,$A92,'REEDS summary'!$B:$B,AW$55)</f>
        <v>0</v>
      </c>
      <c r="AX92">
        <f>SUMIFS('REEDS summary'!$P:$P,'REEDS summary'!$A:$A,$A92,'REEDS summary'!$B:$B,AX$55)</f>
        <v>4.5186707957708225E-2</v>
      </c>
      <c r="AZ92">
        <f>SUMIFS('REEDS summary'!$Q:$Q,'REEDS summary'!$A:$A,$A92,'REEDS summary'!$B:$B,AZ$55)</f>
        <v>2.7887530406840147E-4</v>
      </c>
      <c r="BA92">
        <f>SUMIFS('REEDS summary'!$Q:$Q,'REEDS summary'!$A:$A,$A92,'REEDS summary'!$B:$B,BA$55)</f>
        <v>1.263238599557958E-2</v>
      </c>
      <c r="BB92">
        <f>SUMIFS('REEDS summary'!$Q:$Q,'REEDS summary'!$A:$A,$A92,'REEDS summary'!$B:$B,BB$55)</f>
        <v>0</v>
      </c>
      <c r="BC92">
        <f>SUMIFS('REEDS summary'!$Q:$Q,'REEDS summary'!$A:$A,$A92,'REEDS summary'!$B:$B,BC$55)</f>
        <v>2.3490915722025964E-2</v>
      </c>
      <c r="BD92">
        <f>SUMIFS('REEDS summary'!$Q:$Q,'REEDS summary'!$A:$A,$A92,'REEDS summary'!$B:$B,BD$55)</f>
        <v>0.13903683785873652</v>
      </c>
      <c r="BE92">
        <f>SUMIFS('REEDS summary'!$Q:$Q,'REEDS summary'!$A:$A,$A92,'REEDS summary'!$B:$B,BE$55)</f>
        <v>0</v>
      </c>
      <c r="BF92">
        <f>SUMIFS('REEDS summary'!$Q:$Q,'REEDS summary'!$A:$A,$A92,'REEDS summary'!$B:$B,BF$55)</f>
        <v>0</v>
      </c>
      <c r="BG92">
        <f>SUMIFS('REEDS summary'!$Q:$Q,'REEDS summary'!$A:$A,$A92,'REEDS summary'!$B:$B,BG$55)</f>
        <v>2.962212006233033E-2</v>
      </c>
      <c r="BH92">
        <f>SUMIFS('REEDS summary'!$Q:$Q,'REEDS summary'!$A:$A,$A92,'REEDS summary'!$B:$B,BH$55)</f>
        <v>0.74907607792624176</v>
      </c>
      <c r="BI92">
        <f>SUMIFS('REEDS summary'!$Q:$Q,'REEDS summary'!$A:$A,$A92,'REEDS summary'!$B:$B,BI$55)</f>
        <v>0</v>
      </c>
      <c r="BJ92">
        <f>SUMIFS('REEDS summary'!$Q:$Q,'REEDS summary'!$A:$A,$A92,'REEDS summary'!$B:$B,BJ$55)</f>
        <v>4.5862787131017491E-2</v>
      </c>
      <c r="BL92">
        <f>SUMIFS('REEDS summary'!$R:$R,'REEDS summary'!$A:$A,$A92,'REEDS summary'!$B:$B,BL$55)</f>
        <v>2.7439302891664512E-4</v>
      </c>
      <c r="BM92">
        <f>SUMIFS('REEDS summary'!$R:$R,'REEDS summary'!$A:$A,$A92,'REEDS summary'!$B:$B,BM$55)</f>
        <v>6.1178465185637333E-3</v>
      </c>
      <c r="BN92">
        <f>SUMIFS('REEDS summary'!$R:$R,'REEDS summary'!$A:$A,$A92,'REEDS summary'!$B:$B,BN$55)</f>
        <v>0</v>
      </c>
      <c r="BO92">
        <f>SUMIFS('REEDS summary'!$R:$R,'REEDS summary'!$A:$A,$A92,'REEDS summary'!$B:$B,BO$55)</f>
        <v>2.438053102009323E-2</v>
      </c>
      <c r="BP92">
        <f>SUMIFS('REEDS summary'!$R:$R,'REEDS summary'!$A:$A,$A92,'REEDS summary'!$B:$B,BP$55)</f>
        <v>0.11127032612703161</v>
      </c>
      <c r="BQ92">
        <f>SUMIFS('REEDS summary'!$R:$R,'REEDS summary'!$A:$A,$A92,'REEDS summary'!$B:$B,BQ$55)</f>
        <v>0</v>
      </c>
      <c r="BR92">
        <f>SUMIFS('REEDS summary'!$R:$R,'REEDS summary'!$A:$A,$A92,'REEDS summary'!$B:$B,BR$55)</f>
        <v>0</v>
      </c>
      <c r="BS92">
        <f>SUMIFS('REEDS summary'!$R:$R,'REEDS summary'!$A:$A,$A92,'REEDS summary'!$B:$B,BS$55)</f>
        <v>2.841917386582514E-2</v>
      </c>
      <c r="BT92">
        <f>SUMIFS('REEDS summary'!$R:$R,'REEDS summary'!$A:$A,$A92,'REEDS summary'!$B:$B,BT$55)</f>
        <v>0.78264508330955429</v>
      </c>
      <c r="BU92">
        <f>SUMIFS('REEDS summary'!$R:$R,'REEDS summary'!$A:$A,$A92,'REEDS summary'!$B:$B,BU$55)</f>
        <v>0</v>
      </c>
      <c r="BV92">
        <f>SUMIFS('REEDS summary'!$R:$R,'REEDS summary'!$A:$A,$A92,'REEDS summary'!$B:$B,BV$55)</f>
        <v>4.6892646130015397E-2</v>
      </c>
      <c r="BX92">
        <f>SUMIFS('REEDS summary'!$S:$S,'REEDS summary'!$A:$A,$A92,'REEDS summary'!$B:$B,BX$55)</f>
        <v>2.1982840988300553E-4</v>
      </c>
      <c r="BY92">
        <f>SUMIFS('REEDS summary'!$S:$S,'REEDS summary'!$A:$A,$A92,'REEDS summary'!$B:$B,BY$55)</f>
        <v>0</v>
      </c>
      <c r="BZ92">
        <f>SUMIFS('REEDS summary'!$S:$S,'REEDS summary'!$A:$A,$A92,'REEDS summary'!$B:$B,BZ$55)</f>
        <v>0</v>
      </c>
      <c r="CA92">
        <f>SUMIFS('REEDS summary'!$S:$S,'REEDS summary'!$A:$A,$A92,'REEDS summary'!$B:$B,CA$55)</f>
        <v>2.103468235086043E-2</v>
      </c>
      <c r="CB92">
        <f>SUMIFS('REEDS summary'!$S:$S,'REEDS summary'!$A:$A,$A92,'REEDS summary'!$B:$B,CB$55)</f>
        <v>6.8701835837961273E-2</v>
      </c>
      <c r="CC92">
        <f>SUMIFS('REEDS summary'!$S:$S,'REEDS summary'!$A:$A,$A92,'REEDS summary'!$B:$B,CC$55)</f>
        <v>0</v>
      </c>
      <c r="CD92">
        <f>SUMIFS('REEDS summary'!$S:$S,'REEDS summary'!$A:$A,$A92,'REEDS summary'!$B:$B,CD$55)</f>
        <v>0</v>
      </c>
      <c r="CE92">
        <f>SUMIFS('REEDS summary'!$S:$S,'REEDS summary'!$A:$A,$A92,'REEDS summary'!$B:$B,CE$55)</f>
        <v>2.2626053242996675E-2</v>
      </c>
      <c r="CF92">
        <f>SUMIFS('REEDS summary'!$S:$S,'REEDS summary'!$A:$A,$A92,'REEDS summary'!$B:$B,CF$55)</f>
        <v>0.81755411838531977</v>
      </c>
      <c r="CG92">
        <f>SUMIFS('REEDS summary'!$S:$S,'REEDS summary'!$A:$A,$A92,'REEDS summary'!$B:$B,CG$55)</f>
        <v>0</v>
      </c>
      <c r="CH92">
        <f>SUMIFS('REEDS summary'!$S:$S,'REEDS summary'!$A:$A,$A92,'REEDS summary'!$B:$B,CH$55)</f>
        <v>6.9863481772978825E-2</v>
      </c>
      <c r="CJ92">
        <f>SUMIFS('REEDS summary'!$T:$T,'REEDS summary'!$A:$A,$A92,'REEDS summary'!$B:$B,CJ$55)</f>
        <v>1.8764649621478923E-4</v>
      </c>
      <c r="CK92">
        <f>SUMIFS('REEDS summary'!$T:$T,'REEDS summary'!$A:$A,$A92,'REEDS summary'!$B:$B,CK$55)</f>
        <v>0</v>
      </c>
      <c r="CL92">
        <f>SUMIFS('REEDS summary'!$T:$T,'REEDS summary'!$A:$A,$A92,'REEDS summary'!$B:$B,CL$55)</f>
        <v>0</v>
      </c>
      <c r="CM92">
        <f>SUMIFS('REEDS summary'!$T:$T,'REEDS summary'!$A:$A,$A92,'REEDS summary'!$B:$B,CM$55)</f>
        <v>1.9117668310304078E-2</v>
      </c>
      <c r="CN92">
        <f>SUMIFS('REEDS summary'!$T:$T,'REEDS summary'!$A:$A,$A92,'REEDS summary'!$B:$B,CN$55)</f>
        <v>4.8860222758284111E-2</v>
      </c>
      <c r="CO92">
        <f>SUMIFS('REEDS summary'!$T:$T,'REEDS summary'!$A:$A,$A92,'REEDS summary'!$B:$B,CO$55)</f>
        <v>0</v>
      </c>
      <c r="CP92">
        <f>SUMIFS('REEDS summary'!$T:$T,'REEDS summary'!$A:$A,$A92,'REEDS summary'!$B:$B,CP$55)</f>
        <v>0</v>
      </c>
      <c r="CQ92">
        <f>SUMIFS('REEDS summary'!$T:$T,'REEDS summary'!$A:$A,$A92,'REEDS summary'!$B:$B,CQ$55)</f>
        <v>1.7594646556964466E-2</v>
      </c>
      <c r="CR92">
        <f>SUMIFS('REEDS summary'!$T:$T,'REEDS summary'!$A:$A,$A92,'REEDS summary'!$B:$B,CR$55)</f>
        <v>0.8507146022849017</v>
      </c>
      <c r="CS92">
        <f>SUMIFS('REEDS summary'!$T:$T,'REEDS summary'!$A:$A,$A92,'REEDS summary'!$B:$B,CS$55)</f>
        <v>0</v>
      </c>
      <c r="CT92">
        <f>SUMIFS('REEDS summary'!$T:$T,'REEDS summary'!$A:$A,$A92,'REEDS summary'!$B:$B,CT$55)</f>
        <v>6.3525213593330854E-2</v>
      </c>
      <c r="CV92">
        <f>SUMIFS('REEDS summary'!$U:$U,'REEDS summary'!$A:$A,$A92,'REEDS summary'!$B:$B,CV$55)</f>
        <v>1.5754539768868394E-4</v>
      </c>
      <c r="CW92">
        <f>SUMIFS('REEDS summary'!$U:$U,'REEDS summary'!$A:$A,$A92,'REEDS summary'!$B:$B,CW$55)</f>
        <v>0</v>
      </c>
      <c r="CX92">
        <f>SUMIFS('REEDS summary'!$U:$U,'REEDS summary'!$A:$A,$A92,'REEDS summary'!$B:$B,CX$55)</f>
        <v>0</v>
      </c>
      <c r="CY92">
        <f>SUMIFS('REEDS summary'!$U:$U,'REEDS summary'!$A:$A,$A92,'REEDS summary'!$B:$B,CY$55)</f>
        <v>1.8201213446658402E-2</v>
      </c>
      <c r="CZ92">
        <f>SUMIFS('REEDS summary'!$U:$U,'REEDS summary'!$A:$A,$A92,'REEDS summary'!$B:$B,CZ$55)</f>
        <v>3.9665765983637691E-2</v>
      </c>
      <c r="DA92">
        <f>SUMIFS('REEDS summary'!$U:$U,'REEDS summary'!$A:$A,$A92,'REEDS summary'!$B:$B,DA$55)</f>
        <v>0</v>
      </c>
      <c r="DB92">
        <f>SUMIFS('REEDS summary'!$U:$U,'REEDS summary'!$A:$A,$A92,'REEDS summary'!$B:$B,DB$55)</f>
        <v>0</v>
      </c>
      <c r="DC92">
        <f>SUMIFS('REEDS summary'!$U:$U,'REEDS summary'!$A:$A,$A92,'REEDS summary'!$B:$B,DC$55)</f>
        <v>1.116246531727812E-2</v>
      </c>
      <c r="DD92">
        <f>SUMIFS('REEDS summary'!$U:$U,'REEDS summary'!$A:$A,$A92,'REEDS summary'!$B:$B,DD$55)</f>
        <v>0.87041225291460433</v>
      </c>
      <c r="DE92">
        <f>SUMIFS('REEDS summary'!$U:$U,'REEDS summary'!$A:$A,$A92,'REEDS summary'!$B:$B,DE$55)</f>
        <v>0</v>
      </c>
      <c r="DF92">
        <f>SUMIFS('REEDS summary'!$U:$U,'REEDS summary'!$A:$A,$A92,'REEDS summary'!$B:$B,DF$55)</f>
        <v>6.0400756940132826E-2</v>
      </c>
    </row>
    <row r="93" spans="1:110">
      <c r="A93" s="91" t="s">
        <v>571</v>
      </c>
      <c r="B93" s="91">
        <f>SUMIFS('Cross border connections'!$R$4:$R$54,'Cross border connections'!$P$4:$P$54,Imports_new!A93)</f>
        <v>0</v>
      </c>
      <c r="D93">
        <f>SUMIFS('REEDS summary'!$M:$M,'REEDS summary'!$A:$A,$A93,'REEDS summary'!$B:$B,D$55)</f>
        <v>3.8833233751783499E-3</v>
      </c>
      <c r="E93">
        <f>SUMIFS('REEDS summary'!$M:$M,'REEDS summary'!$A:$A,$A93,'REEDS summary'!$B:$B,E$55)</f>
        <v>0</v>
      </c>
      <c r="F93">
        <f>SUMIFS('REEDS summary'!$M:$M,'REEDS summary'!$A:$A,$A93,'REEDS summary'!$B:$B,F$55)</f>
        <v>2.2065304275182334E-3</v>
      </c>
      <c r="G93">
        <f>SUMIFS('REEDS summary'!$M:$M,'REEDS summary'!$A:$A,$A93,'REEDS summary'!$B:$B,G$55)</f>
        <v>0.53692284973176796</v>
      </c>
      <c r="H93">
        <f>SUMIFS('REEDS summary'!$M:$M,'REEDS summary'!$A:$A,$A93,'REEDS summary'!$B:$B,H$55)</f>
        <v>0.26071729621285261</v>
      </c>
      <c r="I93">
        <f>SUMIFS('REEDS summary'!$M:$M,'REEDS summary'!$A:$A,$A93,'REEDS summary'!$B:$B,I$55)</f>
        <v>0</v>
      </c>
      <c r="J93">
        <f>SUMIFS('REEDS summary'!$M:$M,'REEDS summary'!$A:$A,$A93,'REEDS summary'!$B:$B,J$55)</f>
        <v>0</v>
      </c>
      <c r="K93">
        <f>SUMIFS('REEDS summary'!$M:$M,'REEDS summary'!$A:$A,$A93,'REEDS summary'!$B:$B,K$55)</f>
        <v>0</v>
      </c>
      <c r="L93">
        <f>SUMIFS('REEDS summary'!$M:$M,'REEDS summary'!$A:$A,$A93,'REEDS summary'!$B:$B,L$55)</f>
        <v>0.16064573211933539</v>
      </c>
      <c r="M93">
        <f>SUMIFS('REEDS summary'!$M:$M,'REEDS summary'!$A:$A,$A93,'REEDS summary'!$B:$B,M$55)</f>
        <v>0</v>
      </c>
      <c r="N93">
        <f>SUMIFS('REEDS summary'!$M:$M,'REEDS summary'!$A:$A,$A93,'REEDS summary'!$B:$B,N$55)</f>
        <v>3.5624268133347431E-2</v>
      </c>
      <c r="P93">
        <f>SUMIFS('REEDS summary'!$N:$N,'REEDS summary'!$A:$A,$A93,'REEDS summary'!$B:$B,P$55)</f>
        <v>3.7442152718679903E-3</v>
      </c>
      <c r="Q93">
        <f>SUMIFS('REEDS summary'!$N:$N,'REEDS summary'!$A:$A,$A93,'REEDS summary'!$B:$B,Q$55)</f>
        <v>0</v>
      </c>
      <c r="R93">
        <f>SUMIFS('REEDS summary'!$N:$N,'REEDS summary'!$A:$A,$A93,'REEDS summary'!$B:$B,R$55)</f>
        <v>2.3452620804535356E-3</v>
      </c>
      <c r="S93">
        <f>SUMIFS('REEDS summary'!$N:$N,'REEDS summary'!$A:$A,$A93,'REEDS summary'!$B:$B,S$55)</f>
        <v>0.5706761975843736</v>
      </c>
      <c r="T93">
        <f>SUMIFS('REEDS summary'!$N:$N,'REEDS summary'!$A:$A,$A93,'REEDS summary'!$B:$B,T$55)</f>
        <v>0.20969777659561839</v>
      </c>
      <c r="U93">
        <f>SUMIFS('REEDS summary'!$N:$N,'REEDS summary'!$A:$A,$A93,'REEDS summary'!$B:$B,U$55)</f>
        <v>0</v>
      </c>
      <c r="V93">
        <f>SUMIFS('REEDS summary'!$N:$N,'REEDS summary'!$A:$A,$A93,'REEDS summary'!$B:$B,V$55)</f>
        <v>0</v>
      </c>
      <c r="W93">
        <f>SUMIFS('REEDS summary'!$N:$N,'REEDS summary'!$A:$A,$A93,'REEDS summary'!$B:$B,W$55)</f>
        <v>0</v>
      </c>
      <c r="X93">
        <f>SUMIFS('REEDS summary'!$N:$N,'REEDS summary'!$A:$A,$A93,'REEDS summary'!$B:$B,X$55)</f>
        <v>0.1758083842392639</v>
      </c>
      <c r="Y93">
        <f>SUMIFS('REEDS summary'!$N:$N,'REEDS summary'!$A:$A,$A93,'REEDS summary'!$B:$B,Y$55)</f>
        <v>0</v>
      </c>
      <c r="Z93">
        <f>SUMIFS('REEDS summary'!$N:$N,'REEDS summary'!$A:$A,$A93,'REEDS summary'!$B:$B,Z$55)</f>
        <v>3.7728164228422581E-2</v>
      </c>
      <c r="AB93">
        <f>SUMIFS('REEDS summary'!$O:$O,'REEDS summary'!$A:$A,$A93,'REEDS summary'!$B:$B,AB$55)</f>
        <v>3.7140665530388333E-3</v>
      </c>
      <c r="AC93">
        <f>SUMIFS('REEDS summary'!$O:$O,'REEDS summary'!$A:$A,$A93,'REEDS summary'!$B:$B,AC$55)</f>
        <v>0</v>
      </c>
      <c r="AD93">
        <f>SUMIFS('REEDS summary'!$O:$O,'REEDS summary'!$A:$A,$A93,'REEDS summary'!$B:$B,AD$55)</f>
        <v>2.3384714380641218E-3</v>
      </c>
      <c r="AE93">
        <f>SUMIFS('REEDS summary'!$O:$O,'REEDS summary'!$A:$A,$A93,'REEDS summary'!$B:$B,AE$55)</f>
        <v>0.56986610149581174</v>
      </c>
      <c r="AF93">
        <f>SUMIFS('REEDS summary'!$O:$O,'REEDS summary'!$A:$A,$A93,'REEDS summary'!$B:$B,AF$55)</f>
        <v>0.21084109046327323</v>
      </c>
      <c r="AG93">
        <f>SUMIFS('REEDS summary'!$O:$O,'REEDS summary'!$A:$A,$A93,'REEDS summary'!$B:$B,AG$55)</f>
        <v>0</v>
      </c>
      <c r="AH93">
        <f>SUMIFS('REEDS summary'!$O:$O,'REEDS summary'!$A:$A,$A93,'REEDS summary'!$B:$B,AH$55)</f>
        <v>0</v>
      </c>
      <c r="AI93">
        <f>SUMIFS('REEDS summary'!$O:$O,'REEDS summary'!$A:$A,$A93,'REEDS summary'!$B:$B,AI$55)</f>
        <v>0</v>
      </c>
      <c r="AJ93">
        <f>SUMIFS('REEDS summary'!$O:$O,'REEDS summary'!$A:$A,$A93,'REEDS summary'!$B:$B,AJ$55)</f>
        <v>0.17587822106445539</v>
      </c>
      <c r="AK93">
        <f>SUMIFS('REEDS summary'!$O:$O,'REEDS summary'!$A:$A,$A93,'REEDS summary'!$B:$B,AK$55)</f>
        <v>0</v>
      </c>
      <c r="AL93">
        <f>SUMIFS('REEDS summary'!$O:$O,'REEDS summary'!$A:$A,$A93,'REEDS summary'!$B:$B,AL$55)</f>
        <v>3.7362048985356694E-2</v>
      </c>
      <c r="AN93">
        <f>SUMIFS('REEDS summary'!$P:$P,'REEDS summary'!$A:$A,$A93,'REEDS summary'!$B:$B,AN$55)</f>
        <v>3.6507690066672695E-3</v>
      </c>
      <c r="AO93">
        <f>SUMIFS('REEDS summary'!$P:$P,'REEDS summary'!$A:$A,$A93,'REEDS summary'!$B:$B,AO$55)</f>
        <v>4.9165565004182627E-4</v>
      </c>
      <c r="AP93">
        <f>SUMIFS('REEDS summary'!$P:$P,'REEDS summary'!$A:$A,$A93,'REEDS summary'!$B:$B,AP$55)</f>
        <v>2.3215162900040325E-3</v>
      </c>
      <c r="AQ93">
        <f>SUMIFS('REEDS summary'!$P:$P,'REEDS summary'!$A:$A,$A93,'REEDS summary'!$B:$B,AQ$55)</f>
        <v>0.58288468589606435</v>
      </c>
      <c r="AR93">
        <f>SUMIFS('REEDS summary'!$P:$P,'REEDS summary'!$A:$A,$A93,'REEDS summary'!$B:$B,AR$55)</f>
        <v>0.19577210031712788</v>
      </c>
      <c r="AS93">
        <f>SUMIFS('REEDS summary'!$P:$P,'REEDS summary'!$A:$A,$A93,'REEDS summary'!$B:$B,AS$55)</f>
        <v>0</v>
      </c>
      <c r="AT93">
        <f>SUMIFS('REEDS summary'!$P:$P,'REEDS summary'!$A:$A,$A93,'REEDS summary'!$B:$B,AT$55)</f>
        <v>0</v>
      </c>
      <c r="AU93">
        <f>SUMIFS('REEDS summary'!$P:$P,'REEDS summary'!$A:$A,$A93,'REEDS summary'!$B:$B,AU$55)</f>
        <v>0</v>
      </c>
      <c r="AV93">
        <f>SUMIFS('REEDS summary'!$P:$P,'REEDS summary'!$A:$A,$A93,'REEDS summary'!$B:$B,AV$55)</f>
        <v>0.17804933290856928</v>
      </c>
      <c r="AW93">
        <f>SUMIFS('REEDS summary'!$P:$P,'REEDS summary'!$A:$A,$A93,'REEDS summary'!$B:$B,AW$55)</f>
        <v>0</v>
      </c>
      <c r="AX93">
        <f>SUMIFS('REEDS summary'!$P:$P,'REEDS summary'!$A:$A,$A93,'REEDS summary'!$B:$B,AX$55)</f>
        <v>3.6829939931525342E-2</v>
      </c>
      <c r="AZ93">
        <f>SUMIFS('REEDS summary'!$Q:$Q,'REEDS summary'!$A:$A,$A93,'REEDS summary'!$B:$B,AZ$55)</f>
        <v>3.7359995682931606E-3</v>
      </c>
      <c r="BA93">
        <f>SUMIFS('REEDS summary'!$Q:$Q,'REEDS summary'!$A:$A,$A93,'REEDS summary'!$B:$B,BA$55)</f>
        <v>9.9950012806750426E-4</v>
      </c>
      <c r="BB93">
        <f>SUMIFS('REEDS summary'!$Q:$Q,'REEDS summary'!$A:$A,$A93,'REEDS summary'!$B:$B,BB$55)</f>
        <v>2.3596984051301876E-3</v>
      </c>
      <c r="BC93">
        <f>SUMIFS('REEDS summary'!$Q:$Q,'REEDS summary'!$A:$A,$A93,'REEDS summary'!$B:$B,BC$55)</f>
        <v>0.59331660680569065</v>
      </c>
      <c r="BD93">
        <f>SUMIFS('REEDS summary'!$Q:$Q,'REEDS summary'!$A:$A,$A93,'REEDS summary'!$B:$B,BD$55)</f>
        <v>0.17964511351421636</v>
      </c>
      <c r="BE93">
        <f>SUMIFS('REEDS summary'!$Q:$Q,'REEDS summary'!$A:$A,$A93,'REEDS summary'!$B:$B,BE$55)</f>
        <v>0</v>
      </c>
      <c r="BF93">
        <f>SUMIFS('REEDS summary'!$Q:$Q,'REEDS summary'!$A:$A,$A93,'REEDS summary'!$B:$B,BF$55)</f>
        <v>0</v>
      </c>
      <c r="BG93">
        <f>SUMIFS('REEDS summary'!$Q:$Q,'REEDS summary'!$A:$A,$A93,'REEDS summary'!$B:$B,BG$55)</f>
        <v>0</v>
      </c>
      <c r="BH93">
        <f>SUMIFS('REEDS summary'!$Q:$Q,'REEDS summary'!$A:$A,$A93,'REEDS summary'!$B:$B,BH$55)</f>
        <v>0.18273933751296659</v>
      </c>
      <c r="BI93">
        <f>SUMIFS('REEDS summary'!$Q:$Q,'REEDS summary'!$A:$A,$A93,'REEDS summary'!$B:$B,BI$55)</f>
        <v>0</v>
      </c>
      <c r="BJ93">
        <f>SUMIFS('REEDS summary'!$Q:$Q,'REEDS summary'!$A:$A,$A93,'REEDS summary'!$B:$B,BJ$55)</f>
        <v>3.7203744065635556E-2</v>
      </c>
      <c r="BL93">
        <f>SUMIFS('REEDS summary'!$R:$R,'REEDS summary'!$A:$A,$A93,'REEDS summary'!$B:$B,BL$55)</f>
        <v>3.7203922963578474E-3</v>
      </c>
      <c r="BM93">
        <f>SUMIFS('REEDS summary'!$R:$R,'REEDS summary'!$A:$A,$A93,'REEDS summary'!$B:$B,BM$55)</f>
        <v>1.5039946179207188E-3</v>
      </c>
      <c r="BN93">
        <f>SUMIFS('REEDS summary'!$R:$R,'REEDS summary'!$A:$A,$A93,'REEDS summary'!$B:$B,BN$55)</f>
        <v>1.9294983084339464E-2</v>
      </c>
      <c r="BO93">
        <f>SUMIFS('REEDS summary'!$R:$R,'REEDS summary'!$A:$A,$A93,'REEDS summary'!$B:$B,BO$55)</f>
        <v>0.59902741594437725</v>
      </c>
      <c r="BP93">
        <f>SUMIFS('REEDS summary'!$R:$R,'REEDS summary'!$A:$A,$A93,'REEDS summary'!$B:$B,BP$55)</f>
        <v>0.15049307635313142</v>
      </c>
      <c r="BQ93">
        <f>SUMIFS('REEDS summary'!$R:$R,'REEDS summary'!$A:$A,$A93,'REEDS summary'!$B:$B,BQ$55)</f>
        <v>0</v>
      </c>
      <c r="BR93">
        <f>SUMIFS('REEDS summary'!$R:$R,'REEDS summary'!$A:$A,$A93,'REEDS summary'!$B:$B,BR$55)</f>
        <v>0</v>
      </c>
      <c r="BS93">
        <f>SUMIFS('REEDS summary'!$R:$R,'REEDS summary'!$A:$A,$A93,'REEDS summary'!$B:$B,BS$55)</f>
        <v>0</v>
      </c>
      <c r="BT93">
        <f>SUMIFS('REEDS summary'!$R:$R,'REEDS summary'!$A:$A,$A93,'REEDS summary'!$B:$B,BT$55)</f>
        <v>0.18890192613874704</v>
      </c>
      <c r="BU93">
        <f>SUMIFS('REEDS summary'!$R:$R,'REEDS summary'!$A:$A,$A93,'REEDS summary'!$B:$B,BU$55)</f>
        <v>0</v>
      </c>
      <c r="BV93">
        <f>SUMIFS('REEDS summary'!$R:$R,'REEDS summary'!$A:$A,$A93,'REEDS summary'!$B:$B,BV$55)</f>
        <v>3.7058211565126245E-2</v>
      </c>
      <c r="BX93">
        <f>SUMIFS('REEDS summary'!$S:$S,'REEDS summary'!$A:$A,$A93,'REEDS summary'!$B:$B,BX$55)</f>
        <v>3.6227541625283889E-3</v>
      </c>
      <c r="BY93">
        <f>SUMIFS('REEDS summary'!$S:$S,'REEDS summary'!$A:$A,$A93,'REEDS summary'!$B:$B,BY$55)</f>
        <v>0</v>
      </c>
      <c r="BZ93">
        <f>SUMIFS('REEDS summary'!$S:$S,'REEDS summary'!$A:$A,$A93,'REEDS summary'!$B:$B,BZ$55)</f>
        <v>2.0944657576997219E-2</v>
      </c>
      <c r="CA93">
        <f>SUMIFS('REEDS summary'!$S:$S,'REEDS summary'!$A:$A,$A93,'REEDS summary'!$B:$B,CA$55)</f>
        <v>0.64116783983902814</v>
      </c>
      <c r="CB93">
        <f>SUMIFS('REEDS summary'!$S:$S,'REEDS summary'!$A:$A,$A93,'REEDS summary'!$B:$B,CB$55)</f>
        <v>9.0489945965978091E-2</v>
      </c>
      <c r="CC93">
        <f>SUMIFS('REEDS summary'!$S:$S,'REEDS summary'!$A:$A,$A93,'REEDS summary'!$B:$B,CC$55)</f>
        <v>0</v>
      </c>
      <c r="CD93">
        <f>SUMIFS('REEDS summary'!$S:$S,'REEDS summary'!$A:$A,$A93,'REEDS summary'!$B:$B,CD$55)</f>
        <v>0</v>
      </c>
      <c r="CE93">
        <f>SUMIFS('REEDS summary'!$S:$S,'REEDS summary'!$A:$A,$A93,'REEDS summary'!$B:$B,CE$55)</f>
        <v>0</v>
      </c>
      <c r="CF93">
        <f>SUMIFS('REEDS summary'!$S:$S,'REEDS summary'!$A:$A,$A93,'REEDS summary'!$B:$B,CF$55)</f>
        <v>0.20445457194142305</v>
      </c>
      <c r="CG93">
        <f>SUMIFS('REEDS summary'!$S:$S,'REEDS summary'!$A:$A,$A93,'REEDS summary'!$B:$B,CG$55)</f>
        <v>0</v>
      </c>
      <c r="CH93">
        <f>SUMIFS('REEDS summary'!$S:$S,'REEDS summary'!$A:$A,$A93,'REEDS summary'!$B:$B,CH$55)</f>
        <v>3.9320230514045068E-2</v>
      </c>
      <c r="CJ93">
        <f>SUMIFS('REEDS summary'!$T:$T,'REEDS summary'!$A:$A,$A93,'REEDS summary'!$B:$B,CJ$55)</f>
        <v>3.2897972141983029E-3</v>
      </c>
      <c r="CK93">
        <f>SUMIFS('REEDS summary'!$T:$T,'REEDS summary'!$A:$A,$A93,'REEDS summary'!$B:$B,CK$55)</f>
        <v>0</v>
      </c>
      <c r="CL93">
        <f>SUMIFS('REEDS summary'!$T:$T,'REEDS summary'!$A:$A,$A93,'REEDS summary'!$B:$B,CL$55)</f>
        <v>2.0869115323783386E-2</v>
      </c>
      <c r="CM93">
        <f>SUMIFS('REEDS summary'!$T:$T,'REEDS summary'!$A:$A,$A93,'REEDS summary'!$B:$B,CM$55)</f>
        <v>0.64027356395253476</v>
      </c>
      <c r="CN93">
        <f>SUMIFS('REEDS summary'!$T:$T,'REEDS summary'!$A:$A,$A93,'REEDS summary'!$B:$B,CN$55)</f>
        <v>7.8300481055711385E-2</v>
      </c>
      <c r="CO93">
        <f>SUMIFS('REEDS summary'!$T:$T,'REEDS summary'!$A:$A,$A93,'REEDS summary'!$B:$B,CO$55)</f>
        <v>0</v>
      </c>
      <c r="CP93">
        <f>SUMIFS('REEDS summary'!$T:$T,'REEDS summary'!$A:$A,$A93,'REEDS summary'!$B:$B,CP$55)</f>
        <v>0</v>
      </c>
      <c r="CQ93">
        <f>SUMIFS('REEDS summary'!$T:$T,'REEDS summary'!$A:$A,$A93,'REEDS summary'!$B:$B,CQ$55)</f>
        <v>0</v>
      </c>
      <c r="CR93">
        <f>SUMIFS('REEDS summary'!$T:$T,'REEDS summary'!$A:$A,$A93,'REEDS summary'!$B:$B,CR$55)</f>
        <v>0.21493513587687774</v>
      </c>
      <c r="CS93">
        <f>SUMIFS('REEDS summary'!$T:$T,'REEDS summary'!$A:$A,$A93,'REEDS summary'!$B:$B,CS$55)</f>
        <v>0</v>
      </c>
      <c r="CT93">
        <f>SUMIFS('REEDS summary'!$T:$T,'REEDS summary'!$A:$A,$A93,'REEDS summary'!$B:$B,CT$55)</f>
        <v>4.2331906576894403E-2</v>
      </c>
      <c r="CV93">
        <f>SUMIFS('REEDS summary'!$U:$U,'REEDS summary'!$A:$A,$A93,'REEDS summary'!$B:$B,CV$55)</f>
        <v>3.2273780373111641E-3</v>
      </c>
      <c r="CW93">
        <f>SUMIFS('REEDS summary'!$U:$U,'REEDS summary'!$A:$A,$A93,'REEDS summary'!$B:$B,CW$55)</f>
        <v>0</v>
      </c>
      <c r="CX93">
        <f>SUMIFS('REEDS summary'!$U:$U,'REEDS summary'!$A:$A,$A93,'REEDS summary'!$B:$B,CX$55)</f>
        <v>2.1513850077193076E-2</v>
      </c>
      <c r="CY93">
        <f>SUMIFS('REEDS summary'!$U:$U,'REEDS summary'!$A:$A,$A93,'REEDS summary'!$B:$B,CY$55)</f>
        <v>0.66165442814380548</v>
      </c>
      <c r="CZ93">
        <f>SUMIFS('REEDS summary'!$U:$U,'REEDS summary'!$A:$A,$A93,'REEDS summary'!$B:$B,CZ$55)</f>
        <v>5.5208222741801795E-2</v>
      </c>
      <c r="DA93">
        <f>SUMIFS('REEDS summary'!$U:$U,'REEDS summary'!$A:$A,$A93,'REEDS summary'!$B:$B,DA$55)</f>
        <v>0</v>
      </c>
      <c r="DB93">
        <f>SUMIFS('REEDS summary'!$U:$U,'REEDS summary'!$A:$A,$A93,'REEDS summary'!$B:$B,DB$55)</f>
        <v>0</v>
      </c>
      <c r="DC93">
        <f>SUMIFS('REEDS summary'!$U:$U,'REEDS summary'!$A:$A,$A93,'REEDS summary'!$B:$B,DC$55)</f>
        <v>0</v>
      </c>
      <c r="DD93">
        <f>SUMIFS('REEDS summary'!$U:$U,'REEDS summary'!$A:$A,$A93,'REEDS summary'!$B:$B,DD$55)</f>
        <v>0.21488500373913041</v>
      </c>
      <c r="DE93">
        <f>SUMIFS('REEDS summary'!$U:$U,'REEDS summary'!$A:$A,$A93,'REEDS summary'!$B:$B,DE$55)</f>
        <v>0</v>
      </c>
      <c r="DF93">
        <f>SUMIFS('REEDS summary'!$U:$U,'REEDS summary'!$A:$A,$A93,'REEDS summary'!$B:$B,DF$55)</f>
        <v>4.3511117260758035E-2</v>
      </c>
    </row>
    <row r="94" spans="1:110">
      <c r="A94" s="91" t="s">
        <v>572</v>
      </c>
      <c r="B94" s="91">
        <f>SUMIFS('Cross border connections'!$R$4:$R$54,'Cross border connections'!$P$4:$P$54,Imports_new!A94)</f>
        <v>0</v>
      </c>
      <c r="D94">
        <f>SUMIFS('REEDS summary'!$M:$M,'REEDS summary'!$A:$A,$A94,'REEDS summary'!$B:$B,D$55)</f>
        <v>6.0647636021263218E-3</v>
      </c>
      <c r="E94">
        <f>SUMIFS('REEDS summary'!$M:$M,'REEDS summary'!$A:$A,$A94,'REEDS summary'!$B:$B,E$55)</f>
        <v>0.12654544048645064</v>
      </c>
      <c r="F94">
        <f>SUMIFS('REEDS summary'!$M:$M,'REEDS summary'!$A:$A,$A94,'REEDS summary'!$B:$B,F$55)</f>
        <v>0</v>
      </c>
      <c r="G94">
        <f>SUMIFS('REEDS summary'!$M:$M,'REEDS summary'!$A:$A,$A94,'REEDS summary'!$B:$B,G$55)</f>
        <v>1.2162069622782054E-2</v>
      </c>
      <c r="H94">
        <f>SUMIFS('REEDS summary'!$M:$M,'REEDS summary'!$A:$A,$A94,'REEDS summary'!$B:$B,H$55)</f>
        <v>0.49423360078613937</v>
      </c>
      <c r="I94">
        <f>SUMIFS('REEDS summary'!$M:$M,'REEDS summary'!$A:$A,$A94,'REEDS summary'!$B:$B,I$55)</f>
        <v>0.30885470627788009</v>
      </c>
      <c r="J94">
        <f>SUMIFS('REEDS summary'!$M:$M,'REEDS summary'!$A:$A,$A94,'REEDS summary'!$B:$B,J$55)</f>
        <v>0</v>
      </c>
      <c r="K94">
        <f>SUMIFS('REEDS summary'!$M:$M,'REEDS summary'!$A:$A,$A94,'REEDS summary'!$B:$B,K$55)</f>
        <v>2.1217968130881882E-2</v>
      </c>
      <c r="L94">
        <f>SUMIFS('REEDS summary'!$M:$M,'REEDS summary'!$A:$A,$A94,'REEDS summary'!$B:$B,L$55)</f>
        <v>2.8575015273632928E-2</v>
      </c>
      <c r="M94">
        <f>SUMIFS('REEDS summary'!$M:$M,'REEDS summary'!$A:$A,$A94,'REEDS summary'!$B:$B,M$55)</f>
        <v>0</v>
      </c>
      <c r="N94">
        <f>SUMIFS('REEDS summary'!$M:$M,'REEDS summary'!$A:$A,$A94,'REEDS summary'!$B:$B,N$55)</f>
        <v>2.3464358201067386E-3</v>
      </c>
      <c r="P94">
        <f>SUMIFS('REEDS summary'!$N:$N,'REEDS summary'!$A:$A,$A94,'REEDS summary'!$B:$B,P$55)</f>
        <v>6.0133134731343131E-3</v>
      </c>
      <c r="Q94">
        <f>SUMIFS('REEDS summary'!$N:$N,'REEDS summary'!$A:$A,$A94,'REEDS summary'!$B:$B,Q$55)</f>
        <v>9.4842208398609532E-2</v>
      </c>
      <c r="R94">
        <f>SUMIFS('REEDS summary'!$N:$N,'REEDS summary'!$A:$A,$A94,'REEDS summary'!$B:$B,R$55)</f>
        <v>0</v>
      </c>
      <c r="S94">
        <f>SUMIFS('REEDS summary'!$N:$N,'REEDS summary'!$A:$A,$A94,'REEDS summary'!$B:$B,S$55)</f>
        <v>1.3081233772159126E-2</v>
      </c>
      <c r="T94">
        <f>SUMIFS('REEDS summary'!$N:$N,'REEDS summary'!$A:$A,$A94,'REEDS summary'!$B:$B,T$55)</f>
        <v>0.50835415866556277</v>
      </c>
      <c r="U94">
        <f>SUMIFS('REEDS summary'!$N:$N,'REEDS summary'!$A:$A,$A94,'REEDS summary'!$B:$B,U$55)</f>
        <v>0.31542536678494815</v>
      </c>
      <c r="V94">
        <f>SUMIFS('REEDS summary'!$N:$N,'REEDS summary'!$A:$A,$A94,'REEDS summary'!$B:$B,V$55)</f>
        <v>0</v>
      </c>
      <c r="W94">
        <f>SUMIFS('REEDS summary'!$N:$N,'REEDS summary'!$A:$A,$A94,'REEDS summary'!$B:$B,W$55)</f>
        <v>2.0186284877555132E-2</v>
      </c>
      <c r="X94">
        <f>SUMIFS('REEDS summary'!$N:$N,'REEDS summary'!$A:$A,$A94,'REEDS summary'!$B:$B,X$55)</f>
        <v>3.8470792911574424E-2</v>
      </c>
      <c r="Y94">
        <f>SUMIFS('REEDS summary'!$N:$N,'REEDS summary'!$A:$A,$A94,'REEDS summary'!$B:$B,Y$55)</f>
        <v>0</v>
      </c>
      <c r="Z94">
        <f>SUMIFS('REEDS summary'!$N:$N,'REEDS summary'!$A:$A,$A94,'REEDS summary'!$B:$B,Z$55)</f>
        <v>3.6266411164565088E-3</v>
      </c>
      <c r="AB94">
        <f>SUMIFS('REEDS summary'!$O:$O,'REEDS summary'!$A:$A,$A94,'REEDS summary'!$B:$B,AB$55)</f>
        <v>5.9810489257171705E-3</v>
      </c>
      <c r="AC94">
        <f>SUMIFS('REEDS summary'!$O:$O,'REEDS summary'!$A:$A,$A94,'REEDS summary'!$B:$B,AC$55)</f>
        <v>8.9300032796653467E-2</v>
      </c>
      <c r="AD94">
        <f>SUMIFS('REEDS summary'!$O:$O,'REEDS summary'!$A:$A,$A94,'REEDS summary'!$B:$B,AD$55)</f>
        <v>0</v>
      </c>
      <c r="AE94">
        <f>SUMIFS('REEDS summary'!$O:$O,'REEDS summary'!$A:$A,$A94,'REEDS summary'!$B:$B,AE$55)</f>
        <v>1.3040479834847452E-2</v>
      </c>
      <c r="AF94">
        <f>SUMIFS('REEDS summary'!$O:$O,'REEDS summary'!$A:$A,$A94,'REEDS summary'!$B:$B,AF$55)</f>
        <v>0.51684628738427651</v>
      </c>
      <c r="AG94">
        <f>SUMIFS('REEDS summary'!$O:$O,'REEDS summary'!$A:$A,$A94,'REEDS summary'!$B:$B,AG$55)</f>
        <v>0.31400300961550531</v>
      </c>
      <c r="AH94">
        <f>SUMIFS('REEDS summary'!$O:$O,'REEDS summary'!$A:$A,$A94,'REEDS summary'!$B:$B,AH$55)</f>
        <v>0</v>
      </c>
      <c r="AI94">
        <f>SUMIFS('REEDS summary'!$O:$O,'REEDS summary'!$A:$A,$A94,'REEDS summary'!$B:$B,AI$55)</f>
        <v>1.8710350541045574E-2</v>
      </c>
      <c r="AJ94">
        <f>SUMIFS('REEDS summary'!$O:$O,'REEDS summary'!$A:$A,$A94,'REEDS summary'!$B:$B,AJ$55)</f>
        <v>3.8495153248495353E-2</v>
      </c>
      <c r="AK94">
        <f>SUMIFS('REEDS summary'!$O:$O,'REEDS summary'!$A:$A,$A94,'REEDS summary'!$B:$B,AK$55)</f>
        <v>0</v>
      </c>
      <c r="AL94">
        <f>SUMIFS('REEDS summary'!$O:$O,'REEDS summary'!$A:$A,$A94,'REEDS summary'!$B:$B,AL$55)</f>
        <v>3.6236376534591404E-3</v>
      </c>
      <c r="AN94">
        <f>SUMIFS('REEDS summary'!$P:$P,'REEDS summary'!$A:$A,$A94,'REEDS summary'!$B:$B,AN$55)</f>
        <v>6.13118764403518E-3</v>
      </c>
      <c r="AO94">
        <f>SUMIFS('REEDS summary'!$P:$P,'REEDS summary'!$A:$A,$A94,'REEDS summary'!$B:$B,AO$55)</f>
        <v>8.3493543471406931E-2</v>
      </c>
      <c r="AP94">
        <f>SUMIFS('REEDS summary'!$P:$P,'REEDS summary'!$A:$A,$A94,'REEDS summary'!$B:$B,AP$55)</f>
        <v>0</v>
      </c>
      <c r="AQ94">
        <f>SUMIFS('REEDS summary'!$P:$P,'REEDS summary'!$A:$A,$A94,'REEDS summary'!$B:$B,AQ$55)</f>
        <v>1.3388848402823896E-2</v>
      </c>
      <c r="AR94">
        <f>SUMIFS('REEDS summary'!$P:$P,'REEDS summary'!$A:$A,$A94,'REEDS summary'!$B:$B,AR$55)</f>
        <v>0.5112199956983644</v>
      </c>
      <c r="AS94">
        <f>SUMIFS('REEDS summary'!$P:$P,'REEDS summary'!$A:$A,$A94,'REEDS summary'!$B:$B,AS$55)</f>
        <v>0.32194347504241361</v>
      </c>
      <c r="AT94">
        <f>SUMIFS('REEDS summary'!$P:$P,'REEDS summary'!$A:$A,$A94,'REEDS summary'!$B:$B,AT$55)</f>
        <v>0</v>
      </c>
      <c r="AU94">
        <f>SUMIFS('REEDS summary'!$P:$P,'REEDS summary'!$A:$A,$A94,'REEDS summary'!$B:$B,AU$55)</f>
        <v>2.061316199383742E-2</v>
      </c>
      <c r="AV94">
        <f>SUMIFS('REEDS summary'!$P:$P,'REEDS summary'!$A:$A,$A94,'REEDS summary'!$B:$B,AV$55)</f>
        <v>3.9520528231062918E-2</v>
      </c>
      <c r="AW94">
        <f>SUMIFS('REEDS summary'!$P:$P,'REEDS summary'!$A:$A,$A94,'REEDS summary'!$B:$B,AW$55)</f>
        <v>0</v>
      </c>
      <c r="AX94">
        <f>SUMIFS('REEDS summary'!$P:$P,'REEDS summary'!$A:$A,$A94,'REEDS summary'!$B:$B,AX$55)</f>
        <v>3.689259516055607E-3</v>
      </c>
      <c r="AZ94">
        <f>SUMIFS('REEDS summary'!$Q:$Q,'REEDS summary'!$A:$A,$A94,'REEDS summary'!$B:$B,AZ$55)</f>
        <v>6.1571628133877745E-3</v>
      </c>
      <c r="BA94">
        <f>SUMIFS('REEDS summary'!$Q:$Q,'REEDS summary'!$A:$A,$A94,'REEDS summary'!$B:$B,BA$55)</f>
        <v>7.6554559648005616E-2</v>
      </c>
      <c r="BB94">
        <f>SUMIFS('REEDS summary'!$Q:$Q,'REEDS summary'!$A:$A,$A94,'REEDS summary'!$B:$B,BB$55)</f>
        <v>0</v>
      </c>
      <c r="BC94">
        <f>SUMIFS('REEDS summary'!$Q:$Q,'REEDS summary'!$A:$A,$A94,'REEDS summary'!$B:$B,BC$55)</f>
        <v>1.3470191906265848E-2</v>
      </c>
      <c r="BD94">
        <f>SUMIFS('REEDS summary'!$Q:$Q,'REEDS summary'!$A:$A,$A94,'REEDS summary'!$B:$B,BD$55)</f>
        <v>0.51473575778469505</v>
      </c>
      <c r="BE94">
        <f>SUMIFS('REEDS summary'!$Q:$Q,'REEDS summary'!$A:$A,$A94,'REEDS summary'!$B:$B,BE$55)</f>
        <v>0.32344780397321909</v>
      </c>
      <c r="BF94">
        <f>SUMIFS('REEDS summary'!$Q:$Q,'REEDS summary'!$A:$A,$A94,'REEDS summary'!$B:$B,BF$55)</f>
        <v>0</v>
      </c>
      <c r="BG94">
        <f>SUMIFS('REEDS summary'!$Q:$Q,'REEDS summary'!$A:$A,$A94,'REEDS summary'!$B:$B,BG$55)</f>
        <v>2.2188509663742022E-2</v>
      </c>
      <c r="BH94">
        <f>SUMIFS('REEDS summary'!$Q:$Q,'REEDS summary'!$A:$A,$A94,'REEDS summary'!$B:$B,BH$55)</f>
        <v>3.9765381125267028E-2</v>
      </c>
      <c r="BI94">
        <f>SUMIFS('REEDS summary'!$Q:$Q,'REEDS summary'!$A:$A,$A94,'REEDS summary'!$B:$B,BI$55)</f>
        <v>0</v>
      </c>
      <c r="BJ94">
        <f>SUMIFS('REEDS summary'!$Q:$Q,'REEDS summary'!$A:$A,$A94,'REEDS summary'!$B:$B,BJ$55)</f>
        <v>3.6806330854175402E-3</v>
      </c>
      <c r="BL94">
        <f>SUMIFS('REEDS summary'!$R:$R,'REEDS summary'!$A:$A,$A94,'REEDS summary'!$B:$B,BL$55)</f>
        <v>6.2183407949359922E-3</v>
      </c>
      <c r="BM94">
        <f>SUMIFS('REEDS summary'!$R:$R,'REEDS summary'!$A:$A,$A94,'REEDS summary'!$B:$B,BM$55)</f>
        <v>6.1693179875547101E-2</v>
      </c>
      <c r="BN94">
        <f>SUMIFS('REEDS summary'!$R:$R,'REEDS summary'!$A:$A,$A94,'REEDS summary'!$B:$B,BN$55)</f>
        <v>0</v>
      </c>
      <c r="BO94">
        <f>SUMIFS('REEDS summary'!$R:$R,'REEDS summary'!$A:$A,$A94,'REEDS summary'!$B:$B,BO$55)</f>
        <v>1.3672706050261132E-2</v>
      </c>
      <c r="BP94">
        <f>SUMIFS('REEDS summary'!$R:$R,'REEDS summary'!$A:$A,$A94,'REEDS summary'!$B:$B,BP$55)</f>
        <v>0.52375974728396546</v>
      </c>
      <c r="BQ94">
        <f>SUMIFS('REEDS summary'!$R:$R,'REEDS summary'!$A:$A,$A94,'REEDS summary'!$B:$B,BQ$55)</f>
        <v>0.32785120751306279</v>
      </c>
      <c r="BR94">
        <f>SUMIFS('REEDS summary'!$R:$R,'REEDS summary'!$A:$A,$A94,'REEDS summary'!$B:$B,BR$55)</f>
        <v>0</v>
      </c>
      <c r="BS94">
        <f>SUMIFS('REEDS summary'!$R:$R,'REEDS summary'!$A:$A,$A94,'REEDS summary'!$B:$B,BS$55)</f>
        <v>2.283482626777204E-2</v>
      </c>
      <c r="BT94">
        <f>SUMIFS('REEDS summary'!$R:$R,'REEDS summary'!$A:$A,$A94,'REEDS summary'!$B:$B,BT$55)</f>
        <v>4.0265338852637354E-2</v>
      </c>
      <c r="BU94">
        <f>SUMIFS('REEDS summary'!$R:$R,'REEDS summary'!$A:$A,$A94,'REEDS summary'!$B:$B,BU$55)</f>
        <v>0</v>
      </c>
      <c r="BV94">
        <f>SUMIFS('REEDS summary'!$R:$R,'REEDS summary'!$A:$A,$A94,'REEDS summary'!$B:$B,BV$55)</f>
        <v>3.7046533618180764E-3</v>
      </c>
      <c r="BX94">
        <f>SUMIFS('REEDS summary'!$S:$S,'REEDS summary'!$A:$A,$A94,'REEDS summary'!$B:$B,BX$55)</f>
        <v>6.6539141151854587E-3</v>
      </c>
      <c r="BY94">
        <f>SUMIFS('REEDS summary'!$S:$S,'REEDS summary'!$A:$A,$A94,'REEDS summary'!$B:$B,BY$55)</f>
        <v>3.7134346320410738E-2</v>
      </c>
      <c r="BZ94">
        <f>SUMIFS('REEDS summary'!$S:$S,'REEDS summary'!$A:$A,$A94,'REEDS summary'!$B:$B,BZ$55)</f>
        <v>0</v>
      </c>
      <c r="CA94">
        <f>SUMIFS('REEDS summary'!$S:$S,'REEDS summary'!$A:$A,$A94,'REEDS summary'!$B:$B,CA$55)</f>
        <v>1.4673064330367719E-2</v>
      </c>
      <c r="CB94">
        <f>SUMIFS('REEDS summary'!$S:$S,'REEDS summary'!$A:$A,$A94,'REEDS summary'!$B:$B,CB$55)</f>
        <v>0.51863329880078857</v>
      </c>
      <c r="CC94">
        <f>SUMIFS('REEDS summary'!$S:$S,'REEDS summary'!$A:$A,$A94,'REEDS summary'!$B:$B,CC$55)</f>
        <v>0.35134909823789284</v>
      </c>
      <c r="CD94">
        <f>SUMIFS('REEDS summary'!$S:$S,'REEDS summary'!$A:$A,$A94,'REEDS summary'!$B:$B,CD$55)</f>
        <v>0</v>
      </c>
      <c r="CE94">
        <f>SUMIFS('REEDS summary'!$S:$S,'REEDS summary'!$A:$A,$A94,'REEDS summary'!$B:$B,CE$55)</f>
        <v>2.4475487184365201E-2</v>
      </c>
      <c r="CF94">
        <f>SUMIFS('REEDS summary'!$S:$S,'REEDS summary'!$A:$A,$A94,'REEDS summary'!$B:$B,CF$55)</f>
        <v>4.3138444435454379E-2</v>
      </c>
      <c r="CG94">
        <f>SUMIFS('REEDS summary'!$S:$S,'REEDS summary'!$A:$A,$A94,'REEDS summary'!$B:$B,CG$55)</f>
        <v>0</v>
      </c>
      <c r="CH94">
        <f>SUMIFS('REEDS summary'!$S:$S,'REEDS summary'!$A:$A,$A94,'REEDS summary'!$B:$B,CH$55)</f>
        <v>3.9423465755351354E-3</v>
      </c>
      <c r="CJ94">
        <f>SUMIFS('REEDS summary'!$T:$T,'REEDS summary'!$A:$A,$A94,'REEDS summary'!$B:$B,CJ$55)</f>
        <v>6.8020540541032012E-3</v>
      </c>
      <c r="CK94">
        <f>SUMIFS('REEDS summary'!$T:$T,'REEDS summary'!$A:$A,$A94,'REEDS summary'!$B:$B,CK$55)</f>
        <v>3.3956929338315858E-2</v>
      </c>
      <c r="CL94">
        <f>SUMIFS('REEDS summary'!$T:$T,'REEDS summary'!$A:$A,$A94,'REEDS summary'!$B:$B,CL$55)</f>
        <v>0</v>
      </c>
      <c r="CM94">
        <f>SUMIFS('REEDS summary'!$T:$T,'REEDS summary'!$A:$A,$A94,'REEDS summary'!$B:$B,CM$55)</f>
        <v>1.5011312486437157E-2</v>
      </c>
      <c r="CN94">
        <f>SUMIFS('REEDS summary'!$T:$T,'REEDS summary'!$A:$A,$A94,'REEDS summary'!$B:$B,CN$55)</f>
        <v>0.50823838526009368</v>
      </c>
      <c r="CO94">
        <f>SUMIFS('REEDS summary'!$T:$T,'REEDS summary'!$A:$A,$A94,'REEDS summary'!$B:$B,CO$55)</f>
        <v>0.35894940517259316</v>
      </c>
      <c r="CP94">
        <f>SUMIFS('REEDS summary'!$T:$T,'REEDS summary'!$A:$A,$A94,'REEDS summary'!$B:$B,CP$55)</f>
        <v>0</v>
      </c>
      <c r="CQ94">
        <f>SUMIFS('REEDS summary'!$T:$T,'REEDS summary'!$A:$A,$A94,'REEDS summary'!$B:$B,CQ$55)</f>
        <v>2.5145185272312475E-2</v>
      </c>
      <c r="CR94">
        <f>SUMIFS('REEDS summary'!$T:$T,'REEDS summary'!$A:$A,$A94,'REEDS summary'!$B:$B,CR$55)</f>
        <v>4.7897307247381914E-2</v>
      </c>
      <c r="CS94">
        <f>SUMIFS('REEDS summary'!$T:$T,'REEDS summary'!$A:$A,$A94,'REEDS summary'!$B:$B,CS$55)</f>
        <v>0</v>
      </c>
      <c r="CT94">
        <f>SUMIFS('REEDS summary'!$T:$T,'REEDS summary'!$A:$A,$A94,'REEDS summary'!$B:$B,CT$55)</f>
        <v>3.9994211687624922E-3</v>
      </c>
      <c r="CV94">
        <f>SUMIFS('REEDS summary'!$U:$U,'REEDS summary'!$A:$A,$A94,'REEDS summary'!$B:$B,CV$55)</f>
        <v>7.1299069416057414E-3</v>
      </c>
      <c r="CW94">
        <f>SUMIFS('REEDS summary'!$U:$U,'REEDS summary'!$A:$A,$A94,'REEDS summary'!$B:$B,CW$55)</f>
        <v>3.343173671445037E-2</v>
      </c>
      <c r="CX94">
        <f>SUMIFS('REEDS summary'!$U:$U,'REEDS summary'!$A:$A,$A94,'REEDS summary'!$B:$B,CX$55)</f>
        <v>0</v>
      </c>
      <c r="CY94">
        <f>SUMIFS('REEDS summary'!$U:$U,'REEDS summary'!$A:$A,$A94,'REEDS summary'!$B:$B,CY$55)</f>
        <v>1.5727009221351493E-2</v>
      </c>
      <c r="CZ94">
        <f>SUMIFS('REEDS summary'!$U:$U,'REEDS summary'!$A:$A,$A94,'REEDS summary'!$B:$B,CZ$55)</f>
        <v>0.48209995553490137</v>
      </c>
      <c r="DA94">
        <f>SUMIFS('REEDS summary'!$U:$U,'REEDS summary'!$A:$A,$A94,'REEDS summary'!$B:$B,DA$55)</f>
        <v>0.37554469592407047</v>
      </c>
      <c r="DB94">
        <f>SUMIFS('REEDS summary'!$U:$U,'REEDS summary'!$A:$A,$A94,'REEDS summary'!$B:$B,DB$55)</f>
        <v>0</v>
      </c>
      <c r="DC94">
        <f>SUMIFS('REEDS summary'!$U:$U,'REEDS summary'!$A:$A,$A94,'REEDS summary'!$B:$B,DC$55)</f>
        <v>2.1570735708281951E-2</v>
      </c>
      <c r="DD94">
        <f>SUMIFS('REEDS summary'!$U:$U,'REEDS summary'!$A:$A,$A94,'REEDS summary'!$B:$B,DD$55)</f>
        <v>6.059328745526097E-2</v>
      </c>
      <c r="DE94">
        <f>SUMIFS('REEDS summary'!$U:$U,'REEDS summary'!$A:$A,$A94,'REEDS summary'!$B:$B,DE$55)</f>
        <v>0</v>
      </c>
      <c r="DF94">
        <f>SUMIFS('REEDS summary'!$U:$U,'REEDS summary'!$A:$A,$A94,'REEDS summary'!$B:$B,DF$55)</f>
        <v>3.9026725000776475E-3</v>
      </c>
    </row>
    <row r="95" spans="1:110">
      <c r="A95" s="91" t="s">
        <v>573</v>
      </c>
      <c r="B95" s="91">
        <f>SUMIFS('Cross border connections'!$R$4:$R$54,'Cross border connections'!$P$4:$P$54,Imports_new!A95)</f>
        <v>0</v>
      </c>
      <c r="D95">
        <f>SUMIFS('REEDS summary'!$M:$M,'REEDS summary'!$A:$A,$A95,'REEDS summary'!$B:$B,D$55)</f>
        <v>4.6853999412631388E-2</v>
      </c>
      <c r="E95">
        <f>SUMIFS('REEDS summary'!$M:$M,'REEDS summary'!$A:$A,$A95,'REEDS summary'!$B:$B,E$55)</f>
        <v>0</v>
      </c>
      <c r="F95">
        <f>SUMIFS('REEDS summary'!$M:$M,'REEDS summary'!$A:$A,$A95,'REEDS summary'!$B:$B,F$55)</f>
        <v>0</v>
      </c>
      <c r="G95">
        <f>SUMIFS('REEDS summary'!$M:$M,'REEDS summary'!$A:$A,$A95,'REEDS summary'!$B:$B,G$55)</f>
        <v>1.6308116792572501E-3</v>
      </c>
      <c r="H95">
        <f>SUMIFS('REEDS summary'!$M:$M,'REEDS summary'!$A:$A,$A95,'REEDS summary'!$B:$B,H$55)</f>
        <v>0.81112989484127473</v>
      </c>
      <c r="I95">
        <f>SUMIFS('REEDS summary'!$M:$M,'REEDS summary'!$A:$A,$A95,'REEDS summary'!$B:$B,I$55)</f>
        <v>0</v>
      </c>
      <c r="J95">
        <f>SUMIFS('REEDS summary'!$M:$M,'REEDS summary'!$A:$A,$A95,'REEDS summary'!$B:$B,J$55)</f>
        <v>2.4272884547516395E-2</v>
      </c>
      <c r="K95">
        <f>SUMIFS('REEDS summary'!$M:$M,'REEDS summary'!$A:$A,$A95,'REEDS summary'!$B:$B,K$55)</f>
        <v>2.3452789630722835E-3</v>
      </c>
      <c r="L95">
        <f>SUMIFS('REEDS summary'!$M:$M,'REEDS summary'!$A:$A,$A95,'REEDS summary'!$B:$B,L$55)</f>
        <v>0</v>
      </c>
      <c r="M95">
        <f>SUMIFS('REEDS summary'!$M:$M,'REEDS summary'!$A:$A,$A95,'REEDS summary'!$B:$B,M$55)</f>
        <v>0</v>
      </c>
      <c r="N95">
        <f>SUMIFS('REEDS summary'!$M:$M,'REEDS summary'!$A:$A,$A95,'REEDS summary'!$B:$B,N$55)</f>
        <v>0.11376713055624794</v>
      </c>
      <c r="P95">
        <f>SUMIFS('REEDS summary'!$N:$N,'REEDS summary'!$A:$A,$A95,'REEDS summary'!$B:$B,P$55)</f>
        <v>7.8657472146819854E-2</v>
      </c>
      <c r="Q95">
        <f>SUMIFS('REEDS summary'!$N:$N,'REEDS summary'!$A:$A,$A95,'REEDS summary'!$B:$B,Q$55)</f>
        <v>0</v>
      </c>
      <c r="R95">
        <f>SUMIFS('REEDS summary'!$N:$N,'REEDS summary'!$A:$A,$A95,'REEDS summary'!$B:$B,R$55)</f>
        <v>0</v>
      </c>
      <c r="S95">
        <f>SUMIFS('REEDS summary'!$N:$N,'REEDS summary'!$A:$A,$A95,'REEDS summary'!$B:$B,S$55)</f>
        <v>3.019750852275324E-3</v>
      </c>
      <c r="T95">
        <f>SUMIFS('REEDS summary'!$N:$N,'REEDS summary'!$A:$A,$A95,'REEDS summary'!$B:$B,T$55)</f>
        <v>0.62586484238618811</v>
      </c>
      <c r="U95">
        <f>SUMIFS('REEDS summary'!$N:$N,'REEDS summary'!$A:$A,$A95,'REEDS summary'!$B:$B,U$55)</f>
        <v>0</v>
      </c>
      <c r="V95">
        <f>SUMIFS('REEDS summary'!$N:$N,'REEDS summary'!$A:$A,$A95,'REEDS summary'!$B:$B,V$55)</f>
        <v>4.6064910019833108E-2</v>
      </c>
      <c r="W95">
        <f>SUMIFS('REEDS summary'!$N:$N,'REEDS summary'!$A:$A,$A95,'REEDS summary'!$B:$B,W$55)</f>
        <v>4.3427197864970343E-3</v>
      </c>
      <c r="X95">
        <f>SUMIFS('REEDS summary'!$N:$N,'REEDS summary'!$A:$A,$A95,'REEDS summary'!$B:$B,X$55)</f>
        <v>0</v>
      </c>
      <c r="Y95">
        <f>SUMIFS('REEDS summary'!$N:$N,'REEDS summary'!$A:$A,$A95,'REEDS summary'!$B:$B,Y$55)</f>
        <v>0</v>
      </c>
      <c r="Z95">
        <f>SUMIFS('REEDS summary'!$N:$N,'REEDS summary'!$A:$A,$A95,'REEDS summary'!$B:$B,Z$55)</f>
        <v>0.24205030480838657</v>
      </c>
      <c r="AB95">
        <f>SUMIFS('REEDS summary'!$O:$O,'REEDS summary'!$A:$A,$A95,'REEDS summary'!$B:$B,AB$55)</f>
        <v>3.3537390370214394E-2</v>
      </c>
      <c r="AC95">
        <f>SUMIFS('REEDS summary'!$O:$O,'REEDS summary'!$A:$A,$A95,'REEDS summary'!$B:$B,AC$55)</f>
        <v>0</v>
      </c>
      <c r="AD95">
        <f>SUMIFS('REEDS summary'!$O:$O,'REEDS summary'!$A:$A,$A95,'REEDS summary'!$B:$B,AD$55)</f>
        <v>0</v>
      </c>
      <c r="AE95">
        <f>SUMIFS('REEDS summary'!$O:$O,'REEDS summary'!$A:$A,$A95,'REEDS summary'!$B:$B,AE$55)</f>
        <v>1.3015296118630295E-3</v>
      </c>
      <c r="AF95">
        <f>SUMIFS('REEDS summary'!$O:$O,'REEDS summary'!$A:$A,$A95,'REEDS summary'!$B:$B,AF$55)</f>
        <v>0.41515275376730892</v>
      </c>
      <c r="AG95">
        <f>SUMIFS('REEDS summary'!$O:$O,'REEDS summary'!$A:$A,$A95,'REEDS summary'!$B:$B,AG$55)</f>
        <v>0</v>
      </c>
      <c r="AH95">
        <f>SUMIFS('REEDS summary'!$O:$O,'REEDS summary'!$A:$A,$A95,'REEDS summary'!$B:$B,AH$55)</f>
        <v>0.44657800930062835</v>
      </c>
      <c r="AI95">
        <f>SUMIFS('REEDS summary'!$O:$O,'REEDS summary'!$A:$A,$A95,'REEDS summary'!$B:$B,AI$55)</f>
        <v>0</v>
      </c>
      <c r="AJ95">
        <f>SUMIFS('REEDS summary'!$O:$O,'REEDS summary'!$A:$A,$A95,'REEDS summary'!$B:$B,AJ$55)</f>
        <v>0</v>
      </c>
      <c r="AK95">
        <f>SUMIFS('REEDS summary'!$O:$O,'REEDS summary'!$A:$A,$A95,'REEDS summary'!$B:$B,AK$55)</f>
        <v>0</v>
      </c>
      <c r="AL95">
        <f>SUMIFS('REEDS summary'!$O:$O,'REEDS summary'!$A:$A,$A95,'REEDS summary'!$B:$B,AL$55)</f>
        <v>0.10343031694998528</v>
      </c>
      <c r="AN95">
        <f>SUMIFS('REEDS summary'!$P:$P,'REEDS summary'!$A:$A,$A95,'REEDS summary'!$B:$B,AN$55)</f>
        <v>2.1577256235987274E-2</v>
      </c>
      <c r="AO95">
        <f>SUMIFS('REEDS summary'!$P:$P,'REEDS summary'!$A:$A,$A95,'REEDS summary'!$B:$B,AO$55)</f>
        <v>1.223080624181516E-3</v>
      </c>
      <c r="AP95">
        <f>SUMIFS('REEDS summary'!$P:$P,'REEDS summary'!$A:$A,$A95,'REEDS summary'!$B:$B,AP$55)</f>
        <v>0</v>
      </c>
      <c r="AQ95">
        <f>SUMIFS('REEDS summary'!$P:$P,'REEDS summary'!$A:$A,$A95,'REEDS summary'!$B:$B,AQ$55)</f>
        <v>7.9120861291180394E-4</v>
      </c>
      <c r="AR95">
        <f>SUMIFS('REEDS summary'!$P:$P,'REEDS summary'!$A:$A,$A95,'REEDS summary'!$B:$B,AR$55)</f>
        <v>0.24026984604001403</v>
      </c>
      <c r="AS95">
        <f>SUMIFS('REEDS summary'!$P:$P,'REEDS summary'!$A:$A,$A95,'REEDS summary'!$B:$B,AS$55)</f>
        <v>0</v>
      </c>
      <c r="AT95">
        <f>SUMIFS('REEDS summary'!$P:$P,'REEDS summary'!$A:$A,$A95,'REEDS summary'!$B:$B,AT$55)</f>
        <v>0.67381565960754763</v>
      </c>
      <c r="AU95">
        <f>SUMIFS('REEDS summary'!$P:$P,'REEDS summary'!$A:$A,$A95,'REEDS summary'!$B:$B,AU$55)</f>
        <v>0</v>
      </c>
      <c r="AV95">
        <f>SUMIFS('REEDS summary'!$P:$P,'REEDS summary'!$A:$A,$A95,'REEDS summary'!$B:$B,AV$55)</f>
        <v>0</v>
      </c>
      <c r="AW95">
        <f>SUMIFS('REEDS summary'!$P:$P,'REEDS summary'!$A:$A,$A95,'REEDS summary'!$B:$B,AW$55)</f>
        <v>0</v>
      </c>
      <c r="AX95">
        <f>SUMIFS('REEDS summary'!$P:$P,'REEDS summary'!$A:$A,$A95,'REEDS summary'!$B:$B,AX$55)</f>
        <v>6.2322948879357749E-2</v>
      </c>
      <c r="AZ95">
        <f>SUMIFS('REEDS summary'!$Q:$Q,'REEDS summary'!$A:$A,$A95,'REEDS summary'!$B:$B,AZ$55)</f>
        <v>2.1438417371776125E-2</v>
      </c>
      <c r="BA95">
        <f>SUMIFS('REEDS summary'!$Q:$Q,'REEDS summary'!$A:$A,$A95,'REEDS summary'!$B:$B,BA$55)</f>
        <v>2.4304214227945887E-3</v>
      </c>
      <c r="BB95">
        <f>SUMIFS('REEDS summary'!$Q:$Q,'REEDS summary'!$A:$A,$A95,'REEDS summary'!$B:$B,BB$55)</f>
        <v>0</v>
      </c>
      <c r="BC95">
        <f>SUMIFS('REEDS summary'!$Q:$Q,'REEDS summary'!$A:$A,$A95,'REEDS summary'!$B:$B,BC$55)</f>
        <v>7.8753998893129381E-4</v>
      </c>
      <c r="BD95">
        <f>SUMIFS('REEDS summary'!$Q:$Q,'REEDS summary'!$A:$A,$A95,'REEDS summary'!$B:$B,BD$55)</f>
        <v>0.22533861315440704</v>
      </c>
      <c r="BE95">
        <f>SUMIFS('REEDS summary'!$Q:$Q,'REEDS summary'!$A:$A,$A95,'REEDS summary'!$B:$B,BE$55)</f>
        <v>0</v>
      </c>
      <c r="BF95">
        <f>SUMIFS('REEDS summary'!$Q:$Q,'REEDS summary'!$A:$A,$A95,'REEDS summary'!$B:$B,BF$55)</f>
        <v>0.68851608097627459</v>
      </c>
      <c r="BG95">
        <f>SUMIFS('REEDS summary'!$Q:$Q,'REEDS summary'!$A:$A,$A95,'REEDS summary'!$B:$B,BG$55)</f>
        <v>0</v>
      </c>
      <c r="BH95">
        <f>SUMIFS('REEDS summary'!$Q:$Q,'REEDS summary'!$A:$A,$A95,'REEDS summary'!$B:$B,BH$55)</f>
        <v>0</v>
      </c>
      <c r="BI95">
        <f>SUMIFS('REEDS summary'!$Q:$Q,'REEDS summary'!$A:$A,$A95,'REEDS summary'!$B:$B,BI$55)</f>
        <v>0</v>
      </c>
      <c r="BJ95">
        <f>SUMIFS('REEDS summary'!$Q:$Q,'REEDS summary'!$A:$A,$A95,'REEDS summary'!$B:$B,BJ$55)</f>
        <v>6.1488927085816374E-2</v>
      </c>
      <c r="BL95">
        <f>SUMIFS('REEDS summary'!$R:$R,'REEDS summary'!$A:$A,$A95,'REEDS summary'!$B:$B,BL$55)</f>
        <v>2.1230778883796261E-2</v>
      </c>
      <c r="BM95">
        <f>SUMIFS('REEDS summary'!$R:$R,'REEDS summary'!$A:$A,$A95,'REEDS summary'!$B:$B,BM$55)</f>
        <v>3.6967672428559117E-3</v>
      </c>
      <c r="BN95">
        <f>SUMIFS('REEDS summary'!$R:$R,'REEDS summary'!$A:$A,$A95,'REEDS summary'!$B:$B,BN$55)</f>
        <v>0</v>
      </c>
      <c r="BO95">
        <f>SUMIFS('REEDS summary'!$R:$R,'REEDS summary'!$A:$A,$A95,'REEDS summary'!$B:$B,BO$55)</f>
        <v>8.0005471528040795E-4</v>
      </c>
      <c r="BP95">
        <f>SUMIFS('REEDS summary'!$R:$R,'REEDS summary'!$A:$A,$A95,'REEDS summary'!$B:$B,BP$55)</f>
        <v>0.21605335749524215</v>
      </c>
      <c r="BQ95">
        <f>SUMIFS('REEDS summary'!$R:$R,'REEDS summary'!$A:$A,$A95,'REEDS summary'!$B:$B,BQ$55)</f>
        <v>0</v>
      </c>
      <c r="BR95">
        <f>SUMIFS('REEDS summary'!$R:$R,'REEDS summary'!$A:$A,$A95,'REEDS summary'!$B:$B,BR$55)</f>
        <v>0.69630134560885237</v>
      </c>
      <c r="BS95">
        <f>SUMIFS('REEDS summary'!$R:$R,'REEDS summary'!$A:$A,$A95,'REEDS summary'!$B:$B,BS$55)</f>
        <v>0</v>
      </c>
      <c r="BT95">
        <f>SUMIFS('REEDS summary'!$R:$R,'REEDS summary'!$A:$A,$A95,'REEDS summary'!$B:$B,BT$55)</f>
        <v>0</v>
      </c>
      <c r="BU95">
        <f>SUMIFS('REEDS summary'!$R:$R,'REEDS summary'!$A:$A,$A95,'REEDS summary'!$B:$B,BU$55)</f>
        <v>0</v>
      </c>
      <c r="BV95">
        <f>SUMIFS('REEDS summary'!$R:$R,'REEDS summary'!$A:$A,$A95,'REEDS summary'!$B:$B,BV$55)</f>
        <v>6.1917696053972925E-2</v>
      </c>
      <c r="BX95">
        <f>SUMIFS('REEDS summary'!$S:$S,'REEDS summary'!$A:$A,$A95,'REEDS summary'!$B:$B,BX$55)</f>
        <v>2.1221007790434981E-2</v>
      </c>
      <c r="BY95">
        <f>SUMIFS('REEDS summary'!$S:$S,'REEDS summary'!$A:$A,$A95,'REEDS summary'!$B:$B,BY$55)</f>
        <v>0</v>
      </c>
      <c r="BZ95">
        <f>SUMIFS('REEDS summary'!$S:$S,'REEDS summary'!$A:$A,$A95,'REEDS summary'!$B:$B,BZ$55)</f>
        <v>0</v>
      </c>
      <c r="CA95">
        <f>SUMIFS('REEDS summary'!$S:$S,'REEDS summary'!$A:$A,$A95,'REEDS summary'!$B:$B,CA$55)</f>
        <v>8.2209629129529726E-4</v>
      </c>
      <c r="CB95">
        <f>SUMIFS('REEDS summary'!$S:$S,'REEDS summary'!$A:$A,$A95,'REEDS summary'!$B:$B,CB$55)</f>
        <v>0.20321707435311082</v>
      </c>
      <c r="CC95">
        <f>SUMIFS('REEDS summary'!$S:$S,'REEDS summary'!$A:$A,$A95,'REEDS summary'!$B:$B,CC$55)</f>
        <v>0</v>
      </c>
      <c r="CD95">
        <f>SUMIFS('REEDS summary'!$S:$S,'REEDS summary'!$A:$A,$A95,'REEDS summary'!$B:$B,CD$55)</f>
        <v>0.71167610984232221</v>
      </c>
      <c r="CE95">
        <f>SUMIFS('REEDS summary'!$S:$S,'REEDS summary'!$A:$A,$A95,'REEDS summary'!$B:$B,CE$55)</f>
        <v>0</v>
      </c>
      <c r="CF95">
        <f>SUMIFS('REEDS summary'!$S:$S,'REEDS summary'!$A:$A,$A95,'REEDS summary'!$B:$B,CF$55)</f>
        <v>0</v>
      </c>
      <c r="CG95">
        <f>SUMIFS('REEDS summary'!$S:$S,'REEDS summary'!$A:$A,$A95,'REEDS summary'!$B:$B,CG$55)</f>
        <v>0</v>
      </c>
      <c r="CH95">
        <f>SUMIFS('REEDS summary'!$S:$S,'REEDS summary'!$A:$A,$A95,'REEDS summary'!$B:$B,CH$55)</f>
        <v>6.3063711722836674E-2</v>
      </c>
      <c r="CJ95">
        <f>SUMIFS('REEDS summary'!$T:$T,'REEDS summary'!$A:$A,$A95,'REEDS summary'!$B:$B,CJ$55)</f>
        <v>2.139687035990924E-2</v>
      </c>
      <c r="CK95">
        <f>SUMIFS('REEDS summary'!$T:$T,'REEDS summary'!$A:$A,$A95,'REEDS summary'!$B:$B,CK$55)</f>
        <v>0</v>
      </c>
      <c r="CL95">
        <f>SUMIFS('REEDS summary'!$T:$T,'REEDS summary'!$A:$A,$A95,'REEDS summary'!$B:$B,CL$55)</f>
        <v>0</v>
      </c>
      <c r="CM95">
        <f>SUMIFS('REEDS summary'!$T:$T,'REEDS summary'!$A:$A,$A95,'REEDS summary'!$B:$B,CM$55)</f>
        <v>8.394970809253822E-4</v>
      </c>
      <c r="CN95">
        <f>SUMIFS('REEDS summary'!$T:$T,'REEDS summary'!$A:$A,$A95,'REEDS summary'!$B:$B,CN$55)</f>
        <v>0.18991208530195189</v>
      </c>
      <c r="CO95">
        <f>SUMIFS('REEDS summary'!$T:$T,'REEDS summary'!$A:$A,$A95,'REEDS summary'!$B:$B,CO$55)</f>
        <v>0</v>
      </c>
      <c r="CP95">
        <f>SUMIFS('REEDS summary'!$T:$T,'REEDS summary'!$A:$A,$A95,'REEDS summary'!$B:$B,CP$55)</f>
        <v>0.72401809945652618</v>
      </c>
      <c r="CQ95">
        <f>SUMIFS('REEDS summary'!$T:$T,'REEDS summary'!$A:$A,$A95,'REEDS summary'!$B:$B,CQ$55)</f>
        <v>0</v>
      </c>
      <c r="CR95">
        <f>SUMIFS('REEDS summary'!$T:$T,'REEDS summary'!$A:$A,$A95,'REEDS summary'!$B:$B,CR$55)</f>
        <v>0</v>
      </c>
      <c r="CS95">
        <f>SUMIFS('REEDS summary'!$T:$T,'REEDS summary'!$A:$A,$A95,'REEDS summary'!$B:$B,CS$55)</f>
        <v>0</v>
      </c>
      <c r="CT95">
        <f>SUMIFS('REEDS summary'!$T:$T,'REEDS summary'!$A:$A,$A95,'REEDS summary'!$B:$B,CT$55)</f>
        <v>6.383344780068731E-2</v>
      </c>
      <c r="CV95">
        <f>SUMIFS('REEDS summary'!$U:$U,'REEDS summary'!$A:$A,$A95,'REEDS summary'!$B:$B,CV$55)</f>
        <v>2.3290226696340413E-2</v>
      </c>
      <c r="CW95">
        <f>SUMIFS('REEDS summary'!$U:$U,'REEDS summary'!$A:$A,$A95,'REEDS summary'!$B:$B,CW$55)</f>
        <v>0</v>
      </c>
      <c r="CX95">
        <f>SUMIFS('REEDS summary'!$U:$U,'REEDS summary'!$A:$A,$A95,'REEDS summary'!$B:$B,CX$55)</f>
        <v>0</v>
      </c>
      <c r="CY95">
        <f>SUMIFS('REEDS summary'!$U:$U,'REEDS summary'!$A:$A,$A95,'REEDS summary'!$B:$B,CY$55)</f>
        <v>9.1962047103752074E-4</v>
      </c>
      <c r="CZ95">
        <f>SUMIFS('REEDS summary'!$U:$U,'REEDS summary'!$A:$A,$A95,'REEDS summary'!$B:$B,CZ$55)</f>
        <v>0.11701799457599821</v>
      </c>
      <c r="DA95">
        <f>SUMIFS('REEDS summary'!$U:$U,'REEDS summary'!$A:$A,$A95,'REEDS summary'!$B:$B,DA$55)</f>
        <v>0</v>
      </c>
      <c r="DB95">
        <f>SUMIFS('REEDS summary'!$U:$U,'REEDS summary'!$A:$A,$A95,'REEDS summary'!$B:$B,DB$55)</f>
        <v>0.78946023143048938</v>
      </c>
      <c r="DC95">
        <f>SUMIFS('REEDS summary'!$U:$U,'REEDS summary'!$A:$A,$A95,'REEDS summary'!$B:$B,DC$55)</f>
        <v>0</v>
      </c>
      <c r="DD95">
        <f>SUMIFS('REEDS summary'!$U:$U,'REEDS summary'!$A:$A,$A95,'REEDS summary'!$B:$B,DD$55)</f>
        <v>0</v>
      </c>
      <c r="DE95">
        <f>SUMIFS('REEDS summary'!$U:$U,'REEDS summary'!$A:$A,$A95,'REEDS summary'!$B:$B,DE$55)</f>
        <v>0</v>
      </c>
      <c r="DF95">
        <f>SUMIFS('REEDS summary'!$U:$U,'REEDS summary'!$A:$A,$A95,'REEDS summary'!$B:$B,DF$55)</f>
        <v>6.9311926826134421E-2</v>
      </c>
    </row>
    <row r="96" spans="1:110">
      <c r="A96" s="91" t="s">
        <v>574</v>
      </c>
      <c r="B96" s="91">
        <f>SUMIFS('Cross border connections'!$R$4:$R$54,'Cross border connections'!$P$4:$P$54,Imports_new!A96)</f>
        <v>0</v>
      </c>
      <c r="D96">
        <f>SUMIFS('REEDS summary'!$M:$M,'REEDS summary'!$A:$A,$A96,'REEDS summary'!$B:$B,D$55)</f>
        <v>5.4572009510144371E-3</v>
      </c>
      <c r="E96">
        <f>SUMIFS('REEDS summary'!$M:$M,'REEDS summary'!$A:$A,$A96,'REEDS summary'!$B:$B,E$55)</f>
        <v>0.25301667632232</v>
      </c>
      <c r="F96">
        <f>SUMIFS('REEDS summary'!$M:$M,'REEDS summary'!$A:$A,$A96,'REEDS summary'!$B:$B,F$55)</f>
        <v>0</v>
      </c>
      <c r="G96">
        <f>SUMIFS('REEDS summary'!$M:$M,'REEDS summary'!$A:$A,$A96,'REEDS summary'!$B:$B,G$55)</f>
        <v>2.4227320944252891E-2</v>
      </c>
      <c r="H96">
        <f>SUMIFS('REEDS summary'!$M:$M,'REEDS summary'!$A:$A,$A96,'REEDS summary'!$B:$B,H$55)</f>
        <v>0.14299724323145829</v>
      </c>
      <c r="I96">
        <f>SUMIFS('REEDS summary'!$M:$M,'REEDS summary'!$A:$A,$A96,'REEDS summary'!$B:$B,I$55)</f>
        <v>0.53812670063753942</v>
      </c>
      <c r="J96">
        <f>SUMIFS('REEDS summary'!$M:$M,'REEDS summary'!$A:$A,$A96,'REEDS summary'!$B:$B,J$55)</f>
        <v>0</v>
      </c>
      <c r="K96">
        <f>SUMIFS('REEDS summary'!$M:$M,'REEDS summary'!$A:$A,$A96,'REEDS summary'!$B:$B,K$55)</f>
        <v>9.7175440480467626E-3</v>
      </c>
      <c r="L96">
        <f>SUMIFS('REEDS summary'!$M:$M,'REEDS summary'!$A:$A,$A96,'REEDS summary'!$B:$B,L$55)</f>
        <v>0</v>
      </c>
      <c r="M96">
        <f>SUMIFS('REEDS summary'!$M:$M,'REEDS summary'!$A:$A,$A96,'REEDS summary'!$B:$B,M$55)</f>
        <v>0</v>
      </c>
      <c r="N96">
        <f>SUMIFS('REEDS summary'!$M:$M,'REEDS summary'!$A:$A,$A96,'REEDS summary'!$B:$B,N$55)</f>
        <v>2.6457313865368204E-2</v>
      </c>
      <c r="P96">
        <f>SUMIFS('REEDS summary'!$N:$N,'REEDS summary'!$A:$A,$A96,'REEDS summary'!$B:$B,P$55)</f>
        <v>4.6183871289692188E-3</v>
      </c>
      <c r="Q96">
        <f>SUMIFS('REEDS summary'!$N:$N,'REEDS summary'!$A:$A,$A96,'REEDS summary'!$B:$B,Q$55)</f>
        <v>0.19018001414440699</v>
      </c>
      <c r="R96">
        <f>SUMIFS('REEDS summary'!$N:$N,'REEDS summary'!$A:$A,$A96,'REEDS summary'!$B:$B,R$55)</f>
        <v>0</v>
      </c>
      <c r="S96">
        <f>SUMIFS('REEDS summary'!$N:$N,'REEDS summary'!$A:$A,$A96,'REEDS summary'!$B:$B,S$55)</f>
        <v>2.5466145853517395E-2</v>
      </c>
      <c r="T96">
        <f>SUMIFS('REEDS summary'!$N:$N,'REEDS summary'!$A:$A,$A96,'REEDS summary'!$B:$B,T$55)</f>
        <v>0.16431947427363383</v>
      </c>
      <c r="U96">
        <f>SUMIFS('REEDS summary'!$N:$N,'REEDS summary'!$A:$A,$A96,'REEDS summary'!$B:$B,U$55)</f>
        <v>0.56564388197672355</v>
      </c>
      <c r="V96">
        <f>SUMIFS('REEDS summary'!$N:$N,'REEDS summary'!$A:$A,$A96,'REEDS summary'!$B:$B,V$55)</f>
        <v>0</v>
      </c>
      <c r="W96">
        <f>SUMIFS('REEDS summary'!$N:$N,'REEDS summary'!$A:$A,$A96,'REEDS summary'!$B:$B,W$55)</f>
        <v>7.6807113609725676E-3</v>
      </c>
      <c r="X96">
        <f>SUMIFS('REEDS summary'!$N:$N,'REEDS summary'!$A:$A,$A96,'REEDS summary'!$B:$B,X$55)</f>
        <v>0</v>
      </c>
      <c r="Y96">
        <f>SUMIFS('REEDS summary'!$N:$N,'REEDS summary'!$A:$A,$A96,'REEDS summary'!$B:$B,Y$55)</f>
        <v>0</v>
      </c>
      <c r="Z96">
        <f>SUMIFS('REEDS summary'!$N:$N,'REEDS summary'!$A:$A,$A96,'REEDS summary'!$B:$B,Z$55)</f>
        <v>4.2091385261776443E-2</v>
      </c>
      <c r="AB96">
        <f>SUMIFS('REEDS summary'!$O:$O,'REEDS summary'!$A:$A,$A96,'REEDS summary'!$B:$B,AB$55)</f>
        <v>4.333267159885571E-3</v>
      </c>
      <c r="AC96">
        <f>SUMIFS('REEDS summary'!$O:$O,'REEDS summary'!$A:$A,$A96,'REEDS summary'!$B:$B,AC$55)</f>
        <v>0.14729002908597652</v>
      </c>
      <c r="AD96">
        <f>SUMIFS('REEDS summary'!$O:$O,'REEDS summary'!$A:$A,$A96,'REEDS summary'!$B:$B,AD$55)</f>
        <v>0</v>
      </c>
      <c r="AE96">
        <f>SUMIFS('REEDS summary'!$O:$O,'REEDS summary'!$A:$A,$A96,'REEDS summary'!$B:$B,AE$55)</f>
        <v>2.6803176410163727E-2</v>
      </c>
      <c r="AF96">
        <f>SUMIFS('REEDS summary'!$O:$O,'REEDS summary'!$A:$A,$A96,'REEDS summary'!$B:$B,AF$55)</f>
        <v>0.17284037379044387</v>
      </c>
      <c r="AG96">
        <f>SUMIFS('REEDS summary'!$O:$O,'REEDS summary'!$A:$A,$A96,'REEDS summary'!$B:$B,AG$55)</f>
        <v>0.59435015492530263</v>
      </c>
      <c r="AH96">
        <f>SUMIFS('REEDS summary'!$O:$O,'REEDS summary'!$A:$A,$A96,'REEDS summary'!$B:$B,AH$55)</f>
        <v>0</v>
      </c>
      <c r="AI96">
        <f>SUMIFS('REEDS summary'!$O:$O,'REEDS summary'!$A:$A,$A96,'REEDS summary'!$B:$B,AI$55)</f>
        <v>7.9110340089000256E-3</v>
      </c>
      <c r="AJ96">
        <f>SUMIFS('REEDS summary'!$O:$O,'REEDS summary'!$A:$A,$A96,'REEDS summary'!$B:$B,AJ$55)</f>
        <v>0</v>
      </c>
      <c r="AK96">
        <f>SUMIFS('REEDS summary'!$O:$O,'REEDS summary'!$A:$A,$A96,'REEDS summary'!$B:$B,AK$55)</f>
        <v>0</v>
      </c>
      <c r="AL96">
        <f>SUMIFS('REEDS summary'!$O:$O,'REEDS summary'!$A:$A,$A96,'REEDS summary'!$B:$B,AL$55)</f>
        <v>4.6471964619327635E-2</v>
      </c>
      <c r="AN96">
        <f>SUMIFS('REEDS summary'!$P:$P,'REEDS summary'!$A:$A,$A96,'REEDS summary'!$B:$B,AN$55)</f>
        <v>2.4213162668480595E-3</v>
      </c>
      <c r="AO96">
        <f>SUMIFS('REEDS summary'!$P:$P,'REEDS summary'!$A:$A,$A96,'REEDS summary'!$B:$B,AO$55)</f>
        <v>0.14270448515921219</v>
      </c>
      <c r="AP96">
        <f>SUMIFS('REEDS summary'!$P:$P,'REEDS summary'!$A:$A,$A96,'REEDS summary'!$B:$B,AP$55)</f>
        <v>0</v>
      </c>
      <c r="AQ96">
        <f>SUMIFS('REEDS summary'!$P:$P,'REEDS summary'!$A:$A,$A96,'REEDS summary'!$B:$B,AQ$55)</f>
        <v>2.7247652164454576E-2</v>
      </c>
      <c r="AR96">
        <f>SUMIFS('REEDS summary'!$P:$P,'REEDS summary'!$A:$A,$A96,'REEDS summary'!$B:$B,AR$55)</f>
        <v>0.16865031730272978</v>
      </c>
      <c r="AS96">
        <f>SUMIFS('REEDS summary'!$P:$P,'REEDS summary'!$A:$A,$A96,'REEDS summary'!$B:$B,AS$55)</f>
        <v>0.60320408170072526</v>
      </c>
      <c r="AT96">
        <f>SUMIFS('REEDS summary'!$P:$P,'REEDS summary'!$A:$A,$A96,'REEDS summary'!$B:$B,AT$55)</f>
        <v>0</v>
      </c>
      <c r="AU96">
        <f>SUMIFS('REEDS summary'!$P:$P,'REEDS summary'!$A:$A,$A96,'REEDS summary'!$B:$B,AU$55)</f>
        <v>8.0571731176398795E-3</v>
      </c>
      <c r="AV96">
        <f>SUMIFS('REEDS summary'!$P:$P,'REEDS summary'!$A:$A,$A96,'REEDS summary'!$B:$B,AV$55)</f>
        <v>0</v>
      </c>
      <c r="AW96">
        <f>SUMIFS('REEDS summary'!$P:$P,'REEDS summary'!$A:$A,$A96,'REEDS summary'!$B:$B,AW$55)</f>
        <v>0</v>
      </c>
      <c r="AX96">
        <f>SUMIFS('REEDS summary'!$P:$P,'REEDS summary'!$A:$A,$A96,'REEDS summary'!$B:$B,AX$55)</f>
        <v>4.7714974288390305E-2</v>
      </c>
      <c r="AZ96">
        <f>SUMIFS('REEDS summary'!$Q:$Q,'REEDS summary'!$A:$A,$A96,'REEDS summary'!$B:$B,AZ$55)</f>
        <v>2.4477819565738596E-3</v>
      </c>
      <c r="BA96">
        <f>SUMIFS('REEDS summary'!$Q:$Q,'REEDS summary'!$A:$A,$A96,'REEDS summary'!$B:$B,BA$55)</f>
        <v>0.12903156043599312</v>
      </c>
      <c r="BB96">
        <f>SUMIFS('REEDS summary'!$Q:$Q,'REEDS summary'!$A:$A,$A96,'REEDS summary'!$B:$B,BB$55)</f>
        <v>0</v>
      </c>
      <c r="BC96">
        <f>SUMIFS('REEDS summary'!$Q:$Q,'REEDS summary'!$A:$A,$A96,'REEDS summary'!$B:$B,BC$55)</f>
        <v>2.7591244588735311E-2</v>
      </c>
      <c r="BD96">
        <f>SUMIFS('REEDS summary'!$Q:$Q,'REEDS summary'!$A:$A,$A96,'REEDS summary'!$B:$B,BD$55)</f>
        <v>0.16028567076821171</v>
      </c>
      <c r="BE96">
        <f>SUMIFS('REEDS summary'!$Q:$Q,'REEDS summary'!$A:$A,$A96,'REEDS summary'!$B:$B,BE$55)</f>
        <v>0.60979727742910028</v>
      </c>
      <c r="BF96">
        <f>SUMIFS('REEDS summary'!$Q:$Q,'REEDS summary'!$A:$A,$A96,'REEDS summary'!$B:$B,BF$55)</f>
        <v>0</v>
      </c>
      <c r="BG96">
        <f>SUMIFS('REEDS summary'!$Q:$Q,'REEDS summary'!$A:$A,$A96,'REEDS summary'!$B:$B,BG$55)</f>
        <v>8.1166412766941198E-3</v>
      </c>
      <c r="BH96">
        <f>SUMIFS('REEDS summary'!$Q:$Q,'REEDS summary'!$A:$A,$A96,'REEDS summary'!$B:$B,BH$55)</f>
        <v>0</v>
      </c>
      <c r="BI96">
        <f>SUMIFS('REEDS summary'!$Q:$Q,'REEDS summary'!$A:$A,$A96,'REEDS summary'!$B:$B,BI$55)</f>
        <v>0</v>
      </c>
      <c r="BJ96">
        <f>SUMIFS('REEDS summary'!$Q:$Q,'REEDS summary'!$A:$A,$A96,'REEDS summary'!$B:$B,BJ$55)</f>
        <v>6.2729823544691643E-2</v>
      </c>
      <c r="BL96">
        <f>SUMIFS('REEDS summary'!$R:$R,'REEDS summary'!$A:$A,$A96,'REEDS summary'!$B:$B,BL$55)</f>
        <v>2.4274595741462027E-3</v>
      </c>
      <c r="BM96">
        <f>SUMIFS('REEDS summary'!$R:$R,'REEDS summary'!$A:$A,$A96,'REEDS summary'!$B:$B,BM$55)</f>
        <v>9.7877466619781167E-2</v>
      </c>
      <c r="BN96">
        <f>SUMIFS('REEDS summary'!$R:$R,'REEDS summary'!$A:$A,$A96,'REEDS summary'!$B:$B,BN$55)</f>
        <v>0</v>
      </c>
      <c r="BO96">
        <f>SUMIFS('REEDS summary'!$R:$R,'REEDS summary'!$A:$A,$A96,'REEDS summary'!$B:$B,BO$55)</f>
        <v>2.7407571000939594E-2</v>
      </c>
      <c r="BP96">
        <f>SUMIFS('REEDS summary'!$R:$R,'REEDS summary'!$A:$A,$A96,'REEDS summary'!$B:$B,BP$55)</f>
        <v>0.14748702304675881</v>
      </c>
      <c r="BQ96">
        <f>SUMIFS('REEDS summary'!$R:$R,'REEDS summary'!$A:$A,$A96,'REEDS summary'!$B:$B,BQ$55)</f>
        <v>0.60473451706273007</v>
      </c>
      <c r="BR96">
        <f>SUMIFS('REEDS summary'!$R:$R,'REEDS summary'!$A:$A,$A96,'REEDS summary'!$B:$B,BR$55)</f>
        <v>0</v>
      </c>
      <c r="BS96">
        <f>SUMIFS('REEDS summary'!$R:$R,'REEDS summary'!$A:$A,$A96,'REEDS summary'!$B:$B,BS$55)</f>
        <v>8.0492539476838335E-3</v>
      </c>
      <c r="BT96">
        <f>SUMIFS('REEDS summary'!$R:$R,'REEDS summary'!$A:$A,$A96,'REEDS summary'!$B:$B,BT$55)</f>
        <v>0</v>
      </c>
      <c r="BU96">
        <f>SUMIFS('REEDS summary'!$R:$R,'REEDS summary'!$A:$A,$A96,'REEDS summary'!$B:$B,BU$55)</f>
        <v>0</v>
      </c>
      <c r="BV96">
        <f>SUMIFS('REEDS summary'!$R:$R,'REEDS summary'!$A:$A,$A96,'REEDS summary'!$B:$B,BV$55)</f>
        <v>0.11201670874796034</v>
      </c>
      <c r="BX96">
        <f>SUMIFS('REEDS summary'!$S:$S,'REEDS summary'!$A:$A,$A96,'REEDS summary'!$B:$B,BX$55)</f>
        <v>1.9899390365196641E-3</v>
      </c>
      <c r="BY96">
        <f>SUMIFS('REEDS summary'!$S:$S,'REEDS summary'!$A:$A,$A96,'REEDS summary'!$B:$B,BY$55)</f>
        <v>2.1506892286127063E-2</v>
      </c>
      <c r="BZ96">
        <f>SUMIFS('REEDS summary'!$S:$S,'REEDS summary'!$A:$A,$A96,'REEDS summary'!$B:$B,BZ$55)</f>
        <v>0</v>
      </c>
      <c r="CA96">
        <f>SUMIFS('REEDS summary'!$S:$S,'REEDS summary'!$A:$A,$A96,'REEDS summary'!$B:$B,CA$55)</f>
        <v>2.9538289578111113E-2</v>
      </c>
      <c r="CB96">
        <f>SUMIFS('REEDS summary'!$S:$S,'REEDS summary'!$A:$A,$A96,'REEDS summary'!$B:$B,CB$55)</f>
        <v>0.12287663250642376</v>
      </c>
      <c r="CC96">
        <f>SUMIFS('REEDS summary'!$S:$S,'REEDS summary'!$A:$A,$A96,'REEDS summary'!$B:$B,CC$55)</f>
        <v>0.64570607795905011</v>
      </c>
      <c r="CD96">
        <f>SUMIFS('REEDS summary'!$S:$S,'REEDS summary'!$A:$A,$A96,'REEDS summary'!$B:$B,CD$55)</f>
        <v>0</v>
      </c>
      <c r="CE96">
        <f>SUMIFS('REEDS summary'!$S:$S,'REEDS summary'!$A:$A,$A96,'REEDS summary'!$B:$B,CE$55)</f>
        <v>3.4378430270718928E-3</v>
      </c>
      <c r="CF96">
        <f>SUMIFS('REEDS summary'!$S:$S,'REEDS summary'!$A:$A,$A96,'REEDS summary'!$B:$B,CF$55)</f>
        <v>0</v>
      </c>
      <c r="CG96">
        <f>SUMIFS('REEDS summary'!$S:$S,'REEDS summary'!$A:$A,$A96,'REEDS summary'!$B:$B,CG$55)</f>
        <v>0</v>
      </c>
      <c r="CH96">
        <f>SUMIFS('REEDS summary'!$S:$S,'REEDS summary'!$A:$A,$A96,'REEDS summary'!$B:$B,CH$55)</f>
        <v>0.17494432560669634</v>
      </c>
      <c r="CJ96">
        <f>SUMIFS('REEDS summary'!$T:$T,'REEDS summary'!$A:$A,$A96,'REEDS summary'!$B:$B,CJ$55)</f>
        <v>1.6211127531155288E-3</v>
      </c>
      <c r="CK96">
        <f>SUMIFS('REEDS summary'!$T:$T,'REEDS summary'!$A:$A,$A96,'REEDS summary'!$B:$B,CK$55)</f>
        <v>1.2545996186550874E-2</v>
      </c>
      <c r="CL96">
        <f>SUMIFS('REEDS summary'!$T:$T,'REEDS summary'!$A:$A,$A96,'REEDS summary'!$B:$B,CL$55)</f>
        <v>0</v>
      </c>
      <c r="CM96">
        <f>SUMIFS('REEDS summary'!$T:$T,'REEDS summary'!$A:$A,$A96,'REEDS summary'!$B:$B,CM$55)</f>
        <v>2.4102319745507118E-2</v>
      </c>
      <c r="CN96">
        <f>SUMIFS('REEDS summary'!$T:$T,'REEDS summary'!$A:$A,$A96,'REEDS summary'!$B:$B,CN$55)</f>
        <v>7.5953247656035269E-2</v>
      </c>
      <c r="CO96">
        <f>SUMIFS('REEDS summary'!$T:$T,'REEDS summary'!$A:$A,$A96,'REEDS summary'!$B:$B,CO$55)</f>
        <v>0.52602734985006272</v>
      </c>
      <c r="CP96">
        <f>SUMIFS('REEDS summary'!$T:$T,'REEDS summary'!$A:$A,$A96,'REEDS summary'!$B:$B,CP$55)</f>
        <v>0</v>
      </c>
      <c r="CQ96">
        <f>SUMIFS('REEDS summary'!$T:$T,'REEDS summary'!$A:$A,$A96,'REEDS summary'!$B:$B,CQ$55)</f>
        <v>3.1625646000007397E-3</v>
      </c>
      <c r="CR96">
        <f>SUMIFS('REEDS summary'!$T:$T,'REEDS summary'!$A:$A,$A96,'REEDS summary'!$B:$B,CR$55)</f>
        <v>0</v>
      </c>
      <c r="CS96">
        <f>SUMIFS('REEDS summary'!$T:$T,'REEDS summary'!$A:$A,$A96,'REEDS summary'!$B:$B,CS$55)</f>
        <v>0</v>
      </c>
      <c r="CT96">
        <f>SUMIFS('REEDS summary'!$T:$T,'REEDS summary'!$A:$A,$A96,'REEDS summary'!$B:$B,CT$55)</f>
        <v>0.35658740920872778</v>
      </c>
      <c r="CV96">
        <f>SUMIFS('REEDS summary'!$U:$U,'REEDS summary'!$A:$A,$A96,'REEDS summary'!$B:$B,CV$55)</f>
        <v>1.3819084408315209E-3</v>
      </c>
      <c r="CW96">
        <f>SUMIFS('REEDS summary'!$U:$U,'REEDS summary'!$A:$A,$A96,'REEDS summary'!$B:$B,CW$55)</f>
        <v>1.1832401206745793E-2</v>
      </c>
      <c r="CX96">
        <f>SUMIFS('REEDS summary'!$U:$U,'REEDS summary'!$A:$A,$A96,'REEDS summary'!$B:$B,CX$55)</f>
        <v>0</v>
      </c>
      <c r="CY96">
        <f>SUMIFS('REEDS summary'!$U:$U,'REEDS summary'!$A:$A,$A96,'REEDS summary'!$B:$B,CY$55)</f>
        <v>2.1004375145425157E-2</v>
      </c>
      <c r="CZ96">
        <f>SUMIFS('REEDS summary'!$U:$U,'REEDS summary'!$A:$A,$A96,'REEDS summary'!$B:$B,CZ$55)</f>
        <v>3.8535808148891203E-2</v>
      </c>
      <c r="DA96">
        <f>SUMIFS('REEDS summary'!$U:$U,'REEDS summary'!$A:$A,$A96,'REEDS summary'!$B:$B,DA$55)</f>
        <v>0.45769325923998877</v>
      </c>
      <c r="DB96">
        <f>SUMIFS('REEDS summary'!$U:$U,'REEDS summary'!$A:$A,$A96,'REEDS summary'!$B:$B,DB$55)</f>
        <v>0</v>
      </c>
      <c r="DC96">
        <f>SUMIFS('REEDS summary'!$U:$U,'REEDS summary'!$A:$A,$A96,'REEDS summary'!$B:$B,DC$55)</f>
        <v>0</v>
      </c>
      <c r="DD96">
        <f>SUMIFS('REEDS summary'!$U:$U,'REEDS summary'!$A:$A,$A96,'REEDS summary'!$B:$B,DD$55)</f>
        <v>0</v>
      </c>
      <c r="DE96">
        <f>SUMIFS('REEDS summary'!$U:$U,'REEDS summary'!$A:$A,$A96,'REEDS summary'!$B:$B,DE$55)</f>
        <v>0</v>
      </c>
      <c r="DF96">
        <f>SUMIFS('REEDS summary'!$U:$U,'REEDS summary'!$A:$A,$A96,'REEDS summary'!$B:$B,DF$55)</f>
        <v>0.46955224781811755</v>
      </c>
    </row>
    <row r="97" spans="1:110">
      <c r="A97" s="91" t="s">
        <v>575</v>
      </c>
      <c r="B97" s="91">
        <f>SUMIFS('Cross border connections'!$R$4:$R$54,'Cross border connections'!$P$4:$P$54,Imports_new!A97)</f>
        <v>0</v>
      </c>
      <c r="D97">
        <f>SUMIFS('REEDS summary'!$M:$M,'REEDS summary'!$A:$A,$A97,'REEDS summary'!$B:$B,D$55)</f>
        <v>0</v>
      </c>
      <c r="E97">
        <f>SUMIFS('REEDS summary'!$M:$M,'REEDS summary'!$A:$A,$A97,'REEDS summary'!$B:$B,E$55)</f>
        <v>0.1451119153824211</v>
      </c>
      <c r="F97">
        <f>SUMIFS('REEDS summary'!$M:$M,'REEDS summary'!$A:$A,$A97,'REEDS summary'!$B:$B,F$55)</f>
        <v>0</v>
      </c>
      <c r="G97">
        <f>SUMIFS('REEDS summary'!$M:$M,'REEDS summary'!$A:$A,$A97,'REEDS summary'!$B:$B,G$55)</f>
        <v>0.24026064911642897</v>
      </c>
      <c r="H97">
        <f>SUMIFS('REEDS summary'!$M:$M,'REEDS summary'!$A:$A,$A97,'REEDS summary'!$B:$B,H$55)</f>
        <v>0.13139213589033027</v>
      </c>
      <c r="I97">
        <f>SUMIFS('REEDS summary'!$M:$M,'REEDS summary'!$A:$A,$A97,'REEDS summary'!$B:$B,I$55)</f>
        <v>0</v>
      </c>
      <c r="J97">
        <f>SUMIFS('REEDS summary'!$M:$M,'REEDS summary'!$A:$A,$A97,'REEDS summary'!$B:$B,J$55)</f>
        <v>0</v>
      </c>
      <c r="K97">
        <f>SUMIFS('REEDS summary'!$M:$M,'REEDS summary'!$A:$A,$A97,'REEDS summary'!$B:$B,K$55)</f>
        <v>1.5399615383599032E-3</v>
      </c>
      <c r="L97">
        <f>SUMIFS('REEDS summary'!$M:$M,'REEDS summary'!$A:$A,$A97,'REEDS summary'!$B:$B,L$55)</f>
        <v>0.4815987293693727</v>
      </c>
      <c r="M97">
        <f>SUMIFS('REEDS summary'!$M:$M,'REEDS summary'!$A:$A,$A97,'REEDS summary'!$B:$B,M$55)</f>
        <v>0</v>
      </c>
      <c r="N97">
        <f>SUMIFS('REEDS summary'!$M:$M,'REEDS summary'!$A:$A,$A97,'REEDS summary'!$B:$B,N$55)</f>
        <v>9.6608703087057874E-5</v>
      </c>
      <c r="P97">
        <f>SUMIFS('REEDS summary'!$N:$N,'REEDS summary'!$A:$A,$A97,'REEDS summary'!$B:$B,P$55)</f>
        <v>0</v>
      </c>
      <c r="Q97">
        <f>SUMIFS('REEDS summary'!$N:$N,'REEDS summary'!$A:$A,$A97,'REEDS summary'!$B:$B,Q$55)</f>
        <v>0.12532007637377596</v>
      </c>
      <c r="R97">
        <f>SUMIFS('REEDS summary'!$N:$N,'REEDS summary'!$A:$A,$A97,'REEDS summary'!$B:$B,R$55)</f>
        <v>0</v>
      </c>
      <c r="S97">
        <f>SUMIFS('REEDS summary'!$N:$N,'REEDS summary'!$A:$A,$A97,'REEDS summary'!$B:$B,S$55)</f>
        <v>0.25004802019336503</v>
      </c>
      <c r="T97">
        <f>SUMIFS('REEDS summary'!$N:$N,'REEDS summary'!$A:$A,$A97,'REEDS summary'!$B:$B,T$55)</f>
        <v>0.12418119861944157</v>
      </c>
      <c r="U97">
        <f>SUMIFS('REEDS summary'!$N:$N,'REEDS summary'!$A:$A,$A97,'REEDS summary'!$B:$B,U$55)</f>
        <v>0</v>
      </c>
      <c r="V97">
        <f>SUMIFS('REEDS summary'!$N:$N,'REEDS summary'!$A:$A,$A97,'REEDS summary'!$B:$B,V$55)</f>
        <v>0</v>
      </c>
      <c r="W97">
        <f>SUMIFS('REEDS summary'!$N:$N,'REEDS summary'!$A:$A,$A97,'REEDS summary'!$B:$B,W$55)</f>
        <v>1.0661834295896284E-4</v>
      </c>
      <c r="X97">
        <f>SUMIFS('REEDS summary'!$N:$N,'REEDS summary'!$A:$A,$A97,'REEDS summary'!$B:$B,X$55)</f>
        <v>0.50024427157071283</v>
      </c>
      <c r="Y97">
        <f>SUMIFS('REEDS summary'!$N:$N,'REEDS summary'!$A:$A,$A97,'REEDS summary'!$B:$B,Y$55)</f>
        <v>0</v>
      </c>
      <c r="Z97">
        <f>SUMIFS('REEDS summary'!$N:$N,'REEDS summary'!$A:$A,$A97,'REEDS summary'!$B:$B,Z$55)</f>
        <v>9.981489974567238E-5</v>
      </c>
      <c r="AB97">
        <f>SUMIFS('REEDS summary'!$O:$O,'REEDS summary'!$A:$A,$A97,'REEDS summary'!$B:$B,AB$55)</f>
        <v>0</v>
      </c>
      <c r="AC97">
        <f>SUMIFS('REEDS summary'!$O:$O,'REEDS summary'!$A:$A,$A97,'REEDS summary'!$B:$B,AC$55)</f>
        <v>8.3800474678779602E-2</v>
      </c>
      <c r="AD97">
        <f>SUMIFS('REEDS summary'!$O:$O,'REEDS summary'!$A:$A,$A97,'REEDS summary'!$B:$B,AD$55)</f>
        <v>0</v>
      </c>
      <c r="AE97">
        <f>SUMIFS('REEDS summary'!$O:$O,'REEDS summary'!$A:$A,$A97,'REEDS summary'!$B:$B,AE$55)</f>
        <v>0.2464531008138495</v>
      </c>
      <c r="AF97">
        <f>SUMIFS('REEDS summary'!$O:$O,'REEDS summary'!$A:$A,$A97,'REEDS summary'!$B:$B,AF$55)</f>
        <v>9.9713577501997622E-2</v>
      </c>
      <c r="AG97">
        <f>SUMIFS('REEDS summary'!$O:$O,'REEDS summary'!$A:$A,$A97,'REEDS summary'!$B:$B,AG$55)</f>
        <v>0</v>
      </c>
      <c r="AH97">
        <f>SUMIFS('REEDS summary'!$O:$O,'REEDS summary'!$A:$A,$A97,'REEDS summary'!$B:$B,AH$55)</f>
        <v>0</v>
      </c>
      <c r="AI97">
        <f>SUMIFS('REEDS summary'!$O:$O,'REEDS summary'!$A:$A,$A97,'REEDS summary'!$B:$B,AI$55)</f>
        <v>1.0534911028348212E-4</v>
      </c>
      <c r="AJ97">
        <f>SUMIFS('REEDS summary'!$O:$O,'REEDS summary'!$A:$A,$A97,'REEDS summary'!$B:$B,AJ$55)</f>
        <v>0.56983439653976053</v>
      </c>
      <c r="AK97">
        <f>SUMIFS('REEDS summary'!$O:$O,'REEDS summary'!$A:$A,$A97,'REEDS summary'!$B:$B,AK$55)</f>
        <v>0</v>
      </c>
      <c r="AL97">
        <f>SUMIFS('REEDS summary'!$O:$O,'REEDS summary'!$A:$A,$A97,'REEDS summary'!$B:$B,AL$55)</f>
        <v>9.3101355329196177E-5</v>
      </c>
      <c r="AN97">
        <f>SUMIFS('REEDS summary'!$P:$P,'REEDS summary'!$A:$A,$A97,'REEDS summary'!$B:$B,AN$55)</f>
        <v>0</v>
      </c>
      <c r="AO97">
        <f>SUMIFS('REEDS summary'!$P:$P,'REEDS summary'!$A:$A,$A97,'REEDS summary'!$B:$B,AO$55)</f>
        <v>3.1639234336566339E-2</v>
      </c>
      <c r="AP97">
        <f>SUMIFS('REEDS summary'!$P:$P,'REEDS summary'!$A:$A,$A97,'REEDS summary'!$B:$B,AP$55)</f>
        <v>0</v>
      </c>
      <c r="AQ97">
        <f>SUMIFS('REEDS summary'!$P:$P,'REEDS summary'!$A:$A,$A97,'REEDS summary'!$B:$B,AQ$55)</f>
        <v>0.25787670087935272</v>
      </c>
      <c r="AR97">
        <f>SUMIFS('REEDS summary'!$P:$P,'REEDS summary'!$A:$A,$A97,'REEDS summary'!$B:$B,AR$55)</f>
        <v>8.2041077944208132E-2</v>
      </c>
      <c r="AS97">
        <f>SUMIFS('REEDS summary'!$P:$P,'REEDS summary'!$A:$A,$A97,'REEDS summary'!$B:$B,AS$55)</f>
        <v>0</v>
      </c>
      <c r="AT97">
        <f>SUMIFS('REEDS summary'!$P:$P,'REEDS summary'!$A:$A,$A97,'REEDS summary'!$B:$B,AT$55)</f>
        <v>0</v>
      </c>
      <c r="AU97">
        <f>SUMIFS('REEDS summary'!$P:$P,'REEDS summary'!$A:$A,$A97,'REEDS summary'!$B:$B,AU$55)</f>
        <v>0</v>
      </c>
      <c r="AV97">
        <f>SUMIFS('REEDS summary'!$P:$P,'REEDS summary'!$A:$A,$A97,'REEDS summary'!$B:$B,AV$55)</f>
        <v>0.62834987721632085</v>
      </c>
      <c r="AW97">
        <f>SUMIFS('REEDS summary'!$P:$P,'REEDS summary'!$A:$A,$A97,'REEDS summary'!$B:$B,AW$55)</f>
        <v>0</v>
      </c>
      <c r="AX97">
        <f>SUMIFS('REEDS summary'!$P:$P,'REEDS summary'!$A:$A,$A97,'REEDS summary'!$B:$B,AX$55)</f>
        <v>9.3109623551949447E-5</v>
      </c>
      <c r="AZ97">
        <f>SUMIFS('REEDS summary'!$Q:$Q,'REEDS summary'!$A:$A,$A97,'REEDS summary'!$B:$B,AZ$55)</f>
        <v>0</v>
      </c>
      <c r="BA97">
        <f>SUMIFS('REEDS summary'!$Q:$Q,'REEDS summary'!$A:$A,$A97,'REEDS summary'!$B:$B,BA$55)</f>
        <v>1.9718162985281455E-2</v>
      </c>
      <c r="BB97">
        <f>SUMIFS('REEDS summary'!$Q:$Q,'REEDS summary'!$A:$A,$A97,'REEDS summary'!$B:$B,BB$55)</f>
        <v>0</v>
      </c>
      <c r="BC97">
        <f>SUMIFS('REEDS summary'!$Q:$Q,'REEDS summary'!$A:$A,$A97,'REEDS summary'!$B:$B,BC$55)</f>
        <v>0.2608312688933534</v>
      </c>
      <c r="BD97">
        <f>SUMIFS('REEDS summary'!$Q:$Q,'REEDS summary'!$A:$A,$A97,'REEDS summary'!$B:$B,BD$55)</f>
        <v>5.882590889662264E-2</v>
      </c>
      <c r="BE97">
        <f>SUMIFS('REEDS summary'!$Q:$Q,'REEDS summary'!$A:$A,$A97,'REEDS summary'!$B:$B,BE$55)</f>
        <v>0</v>
      </c>
      <c r="BF97">
        <f>SUMIFS('REEDS summary'!$Q:$Q,'REEDS summary'!$A:$A,$A97,'REEDS summary'!$B:$B,BF$55)</f>
        <v>0</v>
      </c>
      <c r="BG97">
        <f>SUMIFS('REEDS summary'!$Q:$Q,'REEDS summary'!$A:$A,$A97,'REEDS summary'!$B:$B,BG$55)</f>
        <v>0</v>
      </c>
      <c r="BH97">
        <f>SUMIFS('REEDS summary'!$Q:$Q,'REEDS summary'!$A:$A,$A97,'REEDS summary'!$B:$B,BH$55)</f>
        <v>0.66052811007008605</v>
      </c>
      <c r="BI97">
        <f>SUMIFS('REEDS summary'!$Q:$Q,'REEDS summary'!$A:$A,$A97,'REEDS summary'!$B:$B,BI$55)</f>
        <v>0</v>
      </c>
      <c r="BJ97">
        <f>SUMIFS('REEDS summary'!$Q:$Q,'REEDS summary'!$A:$A,$A97,'REEDS summary'!$B:$B,BJ$55)</f>
        <v>9.6549154656467253E-5</v>
      </c>
      <c r="BL97">
        <f>SUMIFS('REEDS summary'!$R:$R,'REEDS summary'!$A:$A,$A97,'REEDS summary'!$B:$B,BL$55)</f>
        <v>0</v>
      </c>
      <c r="BM97">
        <f>SUMIFS('REEDS summary'!$R:$R,'REEDS summary'!$A:$A,$A97,'REEDS summary'!$B:$B,BM$55)</f>
        <v>1.9210464359309561E-2</v>
      </c>
      <c r="BN97">
        <f>SUMIFS('REEDS summary'!$R:$R,'REEDS summary'!$A:$A,$A97,'REEDS summary'!$B:$B,BN$55)</f>
        <v>0</v>
      </c>
      <c r="BO97">
        <f>SUMIFS('REEDS summary'!$R:$R,'REEDS summary'!$A:$A,$A97,'REEDS summary'!$B:$B,BO$55)</f>
        <v>0.24918133940944781</v>
      </c>
      <c r="BP97">
        <f>SUMIFS('REEDS summary'!$R:$R,'REEDS summary'!$A:$A,$A97,'REEDS summary'!$B:$B,BP$55)</f>
        <v>3.6581803349833027E-2</v>
      </c>
      <c r="BQ97">
        <f>SUMIFS('REEDS summary'!$R:$R,'REEDS summary'!$A:$A,$A97,'REEDS summary'!$B:$B,BQ$55)</f>
        <v>0</v>
      </c>
      <c r="BR97">
        <f>SUMIFS('REEDS summary'!$R:$R,'REEDS summary'!$A:$A,$A97,'REEDS summary'!$B:$B,BR$55)</f>
        <v>0</v>
      </c>
      <c r="BS97">
        <f>SUMIFS('REEDS summary'!$R:$R,'REEDS summary'!$A:$A,$A97,'REEDS summary'!$B:$B,BS$55)</f>
        <v>0</v>
      </c>
      <c r="BT97">
        <f>SUMIFS('REEDS summary'!$R:$R,'REEDS summary'!$A:$A,$A97,'REEDS summary'!$B:$B,BT$55)</f>
        <v>0.69496046946104018</v>
      </c>
      <c r="BU97">
        <f>SUMIFS('REEDS summary'!$R:$R,'REEDS summary'!$A:$A,$A97,'REEDS summary'!$B:$B,BU$55)</f>
        <v>0</v>
      </c>
      <c r="BV97">
        <f>SUMIFS('REEDS summary'!$R:$R,'REEDS summary'!$A:$A,$A97,'REEDS summary'!$B:$B,BV$55)</f>
        <v>6.592342036936185E-5</v>
      </c>
      <c r="BX97">
        <f>SUMIFS('REEDS summary'!$S:$S,'REEDS summary'!$A:$A,$A97,'REEDS summary'!$B:$B,BX$55)</f>
        <v>0</v>
      </c>
      <c r="BY97">
        <f>SUMIFS('REEDS summary'!$S:$S,'REEDS summary'!$A:$A,$A97,'REEDS summary'!$B:$B,BY$55)</f>
        <v>0</v>
      </c>
      <c r="BZ97">
        <f>SUMIFS('REEDS summary'!$S:$S,'REEDS summary'!$A:$A,$A97,'REEDS summary'!$B:$B,BZ$55)</f>
        <v>0</v>
      </c>
      <c r="CA97">
        <f>SUMIFS('REEDS summary'!$S:$S,'REEDS summary'!$A:$A,$A97,'REEDS summary'!$B:$B,CA$55)</f>
        <v>0.19541340073612545</v>
      </c>
      <c r="CB97">
        <f>SUMIFS('REEDS summary'!$S:$S,'REEDS summary'!$A:$A,$A97,'REEDS summary'!$B:$B,CB$55)</f>
        <v>2.5918569549737348E-2</v>
      </c>
      <c r="CC97">
        <f>SUMIFS('REEDS summary'!$S:$S,'REEDS summary'!$A:$A,$A97,'REEDS summary'!$B:$B,CC$55)</f>
        <v>0</v>
      </c>
      <c r="CD97">
        <f>SUMIFS('REEDS summary'!$S:$S,'REEDS summary'!$A:$A,$A97,'REEDS summary'!$B:$B,CD$55)</f>
        <v>0</v>
      </c>
      <c r="CE97">
        <f>SUMIFS('REEDS summary'!$S:$S,'REEDS summary'!$A:$A,$A97,'REEDS summary'!$B:$B,CE$55)</f>
        <v>0</v>
      </c>
      <c r="CF97">
        <f>SUMIFS('REEDS summary'!$S:$S,'REEDS summary'!$A:$A,$A97,'REEDS summary'!$B:$B,CF$55)</f>
        <v>0.77861671586132841</v>
      </c>
      <c r="CG97">
        <f>SUMIFS('REEDS summary'!$S:$S,'REEDS summary'!$A:$A,$A97,'REEDS summary'!$B:$B,CG$55)</f>
        <v>0</v>
      </c>
      <c r="CH97">
        <f>SUMIFS('REEDS summary'!$S:$S,'REEDS summary'!$A:$A,$A97,'REEDS summary'!$B:$B,CH$55)</f>
        <v>5.1313852808800894E-5</v>
      </c>
      <c r="CJ97">
        <f>SUMIFS('REEDS summary'!$T:$T,'REEDS summary'!$A:$A,$A97,'REEDS summary'!$B:$B,CJ$55)</f>
        <v>0</v>
      </c>
      <c r="CK97">
        <f>SUMIFS('REEDS summary'!$T:$T,'REEDS summary'!$A:$A,$A97,'REEDS summary'!$B:$B,CK$55)</f>
        <v>0</v>
      </c>
      <c r="CL97">
        <f>SUMIFS('REEDS summary'!$T:$T,'REEDS summary'!$A:$A,$A97,'REEDS summary'!$B:$B,CL$55)</f>
        <v>0</v>
      </c>
      <c r="CM97">
        <f>SUMIFS('REEDS summary'!$T:$T,'REEDS summary'!$A:$A,$A97,'REEDS summary'!$B:$B,CM$55)</f>
        <v>0.13470451143136417</v>
      </c>
      <c r="CN97">
        <f>SUMIFS('REEDS summary'!$T:$T,'REEDS summary'!$A:$A,$A97,'REEDS summary'!$B:$B,CN$55)</f>
        <v>1.6992181294539149E-2</v>
      </c>
      <c r="CO97">
        <f>SUMIFS('REEDS summary'!$T:$T,'REEDS summary'!$A:$A,$A97,'REEDS summary'!$B:$B,CO$55)</f>
        <v>0</v>
      </c>
      <c r="CP97">
        <f>SUMIFS('REEDS summary'!$T:$T,'REEDS summary'!$A:$A,$A97,'REEDS summary'!$B:$B,CP$55)</f>
        <v>0</v>
      </c>
      <c r="CQ97">
        <f>SUMIFS('REEDS summary'!$T:$T,'REEDS summary'!$A:$A,$A97,'REEDS summary'!$B:$B,CQ$55)</f>
        <v>0</v>
      </c>
      <c r="CR97">
        <f>SUMIFS('REEDS summary'!$T:$T,'REEDS summary'!$A:$A,$A97,'REEDS summary'!$B:$B,CR$55)</f>
        <v>0.84807333435501986</v>
      </c>
      <c r="CS97">
        <f>SUMIFS('REEDS summary'!$T:$T,'REEDS summary'!$A:$A,$A97,'REEDS summary'!$B:$B,CS$55)</f>
        <v>0</v>
      </c>
      <c r="CT97">
        <f>SUMIFS('REEDS summary'!$T:$T,'REEDS summary'!$A:$A,$A97,'REEDS summary'!$B:$B,CT$55)</f>
        <v>2.2997291907681899E-4</v>
      </c>
      <c r="CV97">
        <f>SUMIFS('REEDS summary'!$U:$U,'REEDS summary'!$A:$A,$A97,'REEDS summary'!$B:$B,CV$55)</f>
        <v>0</v>
      </c>
      <c r="CW97">
        <f>SUMIFS('REEDS summary'!$U:$U,'REEDS summary'!$A:$A,$A97,'REEDS summary'!$B:$B,CW$55)</f>
        <v>0</v>
      </c>
      <c r="CX97">
        <f>SUMIFS('REEDS summary'!$U:$U,'REEDS summary'!$A:$A,$A97,'REEDS summary'!$B:$B,CX$55)</f>
        <v>0</v>
      </c>
      <c r="CY97">
        <f>SUMIFS('REEDS summary'!$U:$U,'REEDS summary'!$A:$A,$A97,'REEDS summary'!$B:$B,CY$55)</f>
        <v>0.12413179928045731</v>
      </c>
      <c r="CZ97">
        <f>SUMIFS('REEDS summary'!$U:$U,'REEDS summary'!$A:$A,$A97,'REEDS summary'!$B:$B,CZ$55)</f>
        <v>1.0161303057332316E-2</v>
      </c>
      <c r="DA97">
        <f>SUMIFS('REEDS summary'!$U:$U,'REEDS summary'!$A:$A,$A97,'REEDS summary'!$B:$B,DA$55)</f>
        <v>0</v>
      </c>
      <c r="DB97">
        <f>SUMIFS('REEDS summary'!$U:$U,'REEDS summary'!$A:$A,$A97,'REEDS summary'!$B:$B,DB$55)</f>
        <v>0</v>
      </c>
      <c r="DC97">
        <f>SUMIFS('REEDS summary'!$U:$U,'REEDS summary'!$A:$A,$A97,'REEDS summary'!$B:$B,DC$55)</f>
        <v>0</v>
      </c>
      <c r="DD97">
        <f>SUMIFS('REEDS summary'!$U:$U,'REEDS summary'!$A:$A,$A97,'REEDS summary'!$B:$B,DD$55)</f>
        <v>0.86548485829453148</v>
      </c>
      <c r="DE97">
        <f>SUMIFS('REEDS summary'!$U:$U,'REEDS summary'!$A:$A,$A97,'REEDS summary'!$B:$B,DE$55)</f>
        <v>0</v>
      </c>
      <c r="DF97">
        <f>SUMIFS('REEDS summary'!$U:$U,'REEDS summary'!$A:$A,$A97,'REEDS summary'!$B:$B,DF$55)</f>
        <v>2.2203936767887969E-4</v>
      </c>
    </row>
    <row r="98" spans="1:110">
      <c r="A98" s="91" t="s">
        <v>576</v>
      </c>
      <c r="B98" s="91">
        <f>SUMIFS('Cross border connections'!$R$4:$R$54,'Cross border connections'!$P$4:$P$54,Imports_new!A98)</f>
        <v>0</v>
      </c>
      <c r="D98">
        <f>SUMIFS('REEDS summary'!$M:$M,'REEDS summary'!$A:$A,$A98,'REEDS summary'!$B:$B,D$55)</f>
        <v>6.2037605031991865E-4</v>
      </c>
      <c r="E98">
        <f>SUMIFS('REEDS summary'!$M:$M,'REEDS summary'!$A:$A,$A98,'REEDS summary'!$B:$B,E$55)</f>
        <v>0.27748718952878454</v>
      </c>
      <c r="F98">
        <f>SUMIFS('REEDS summary'!$M:$M,'REEDS summary'!$A:$A,$A98,'REEDS summary'!$B:$B,F$55)</f>
        <v>0</v>
      </c>
      <c r="G98">
        <f>SUMIFS('REEDS summary'!$M:$M,'REEDS summary'!$A:$A,$A98,'REEDS summary'!$B:$B,G$55)</f>
        <v>0.10435117464603612</v>
      </c>
      <c r="H98">
        <f>SUMIFS('REEDS summary'!$M:$M,'REEDS summary'!$A:$A,$A98,'REEDS summary'!$B:$B,H$55)</f>
        <v>0.2085317104624225</v>
      </c>
      <c r="I98">
        <f>SUMIFS('REEDS summary'!$M:$M,'REEDS summary'!$A:$A,$A98,'REEDS summary'!$B:$B,I$55)</f>
        <v>0.39758658787298745</v>
      </c>
      <c r="J98">
        <f>SUMIFS('REEDS summary'!$M:$M,'REEDS summary'!$A:$A,$A98,'REEDS summary'!$B:$B,J$55)</f>
        <v>0</v>
      </c>
      <c r="K98">
        <f>SUMIFS('REEDS summary'!$M:$M,'REEDS summary'!$A:$A,$A98,'REEDS summary'!$B:$B,K$55)</f>
        <v>0</v>
      </c>
      <c r="L98">
        <f>SUMIFS('REEDS summary'!$M:$M,'REEDS summary'!$A:$A,$A98,'REEDS summary'!$B:$B,L$55)</f>
        <v>3.4305389847393919E-4</v>
      </c>
      <c r="M98">
        <f>SUMIFS('REEDS summary'!$M:$M,'REEDS summary'!$A:$A,$A98,'REEDS summary'!$B:$B,M$55)</f>
        <v>0</v>
      </c>
      <c r="N98">
        <f>SUMIFS('REEDS summary'!$M:$M,'REEDS summary'!$A:$A,$A98,'REEDS summary'!$B:$B,N$55)</f>
        <v>1.1079907540975467E-2</v>
      </c>
      <c r="P98">
        <f>SUMIFS('REEDS summary'!$N:$N,'REEDS summary'!$A:$A,$A98,'REEDS summary'!$B:$B,P$55)</f>
        <v>6.5892526892756466E-4</v>
      </c>
      <c r="Q98">
        <f>SUMIFS('REEDS summary'!$N:$N,'REEDS summary'!$A:$A,$A98,'REEDS summary'!$B:$B,Q$55)</f>
        <v>0.22861000738845855</v>
      </c>
      <c r="R98">
        <f>SUMIFS('REEDS summary'!$N:$N,'REEDS summary'!$A:$A,$A98,'REEDS summary'!$B:$B,R$55)</f>
        <v>0</v>
      </c>
      <c r="S98">
        <f>SUMIFS('REEDS summary'!$N:$N,'REEDS summary'!$A:$A,$A98,'REEDS summary'!$B:$B,S$55)</f>
        <v>0.11083539698395564</v>
      </c>
      <c r="T98">
        <f>SUMIFS('REEDS summary'!$N:$N,'REEDS summary'!$A:$A,$A98,'REEDS summary'!$B:$B,T$55)</f>
        <v>0.2221374815802146</v>
      </c>
      <c r="U98">
        <f>SUMIFS('REEDS summary'!$N:$N,'REEDS summary'!$A:$A,$A98,'REEDS summary'!$B:$B,U$55)</f>
        <v>0.42229201014626855</v>
      </c>
      <c r="V98">
        <f>SUMIFS('REEDS summary'!$N:$N,'REEDS summary'!$A:$A,$A98,'REEDS summary'!$B:$B,V$55)</f>
        <v>0</v>
      </c>
      <c r="W98">
        <f>SUMIFS('REEDS summary'!$N:$N,'REEDS summary'!$A:$A,$A98,'REEDS summary'!$B:$B,W$55)</f>
        <v>6.9920385554038614E-5</v>
      </c>
      <c r="X98">
        <f>SUMIFS('REEDS summary'!$N:$N,'REEDS summary'!$A:$A,$A98,'REEDS summary'!$B:$B,X$55)</f>
        <v>6.9004857910051783E-4</v>
      </c>
      <c r="Y98">
        <f>SUMIFS('REEDS summary'!$N:$N,'REEDS summary'!$A:$A,$A98,'REEDS summary'!$B:$B,Y$55)</f>
        <v>0</v>
      </c>
      <c r="Z98">
        <f>SUMIFS('REEDS summary'!$N:$N,'REEDS summary'!$A:$A,$A98,'REEDS summary'!$B:$B,Z$55)</f>
        <v>1.4706209667520523E-2</v>
      </c>
      <c r="AB98">
        <f>SUMIFS('REEDS summary'!$O:$O,'REEDS summary'!$A:$A,$A98,'REEDS summary'!$B:$B,AB$55)</f>
        <v>6.7483773904108795E-4</v>
      </c>
      <c r="AC98">
        <f>SUMIFS('REEDS summary'!$O:$O,'REEDS summary'!$A:$A,$A98,'REEDS summary'!$B:$B,AC$55)</f>
        <v>0.21095119523211076</v>
      </c>
      <c r="AD98">
        <f>SUMIFS('REEDS summary'!$O:$O,'REEDS summary'!$A:$A,$A98,'REEDS summary'!$B:$B,AD$55)</f>
        <v>0</v>
      </c>
      <c r="AE98">
        <f>SUMIFS('REEDS summary'!$O:$O,'REEDS summary'!$A:$A,$A98,'REEDS summary'!$B:$B,AE$55)</f>
        <v>0.11357771634340125</v>
      </c>
      <c r="AF98">
        <f>SUMIFS('REEDS summary'!$O:$O,'REEDS summary'!$A:$A,$A98,'REEDS summary'!$B:$B,AF$55)</f>
        <v>0.22651858642771269</v>
      </c>
      <c r="AG98">
        <f>SUMIFS('REEDS summary'!$O:$O,'REEDS summary'!$A:$A,$A98,'REEDS summary'!$B:$B,AG$55)</f>
        <v>0.43248999360131019</v>
      </c>
      <c r="AH98">
        <f>SUMIFS('REEDS summary'!$O:$O,'REEDS summary'!$A:$A,$A98,'REEDS summary'!$B:$B,AH$55)</f>
        <v>0</v>
      </c>
      <c r="AI98">
        <f>SUMIFS('REEDS summary'!$O:$O,'REEDS summary'!$A:$A,$A98,'REEDS summary'!$B:$B,AI$55)</f>
        <v>1.2530668785180643E-4</v>
      </c>
      <c r="AJ98">
        <f>SUMIFS('REEDS summary'!$O:$O,'REEDS summary'!$A:$A,$A98,'REEDS summary'!$B:$B,AJ$55)</f>
        <v>7.0671264998929597E-4</v>
      </c>
      <c r="AK98">
        <f>SUMIFS('REEDS summary'!$O:$O,'REEDS summary'!$A:$A,$A98,'REEDS summary'!$B:$B,AK$55)</f>
        <v>0</v>
      </c>
      <c r="AL98">
        <f>SUMIFS('REEDS summary'!$O:$O,'REEDS summary'!$A:$A,$A98,'REEDS summary'!$B:$B,AL$55)</f>
        <v>1.4955651318582919E-2</v>
      </c>
      <c r="AN98">
        <f>SUMIFS('REEDS summary'!$P:$P,'REEDS summary'!$A:$A,$A98,'REEDS summary'!$B:$B,AN$55)</f>
        <v>6.6358429256698284E-4</v>
      </c>
      <c r="AO98">
        <f>SUMIFS('REEDS summary'!$P:$P,'REEDS summary'!$A:$A,$A98,'REEDS summary'!$B:$B,AO$55)</f>
        <v>0.20727203994168991</v>
      </c>
      <c r="AP98">
        <f>SUMIFS('REEDS summary'!$P:$P,'REEDS summary'!$A:$A,$A98,'REEDS summary'!$B:$B,AP$55)</f>
        <v>0</v>
      </c>
      <c r="AQ98">
        <f>SUMIFS('REEDS summary'!$P:$P,'REEDS summary'!$A:$A,$A98,'REEDS summary'!$B:$B,AQ$55)</f>
        <v>0.11600622545339866</v>
      </c>
      <c r="AR98">
        <f>SUMIFS('REEDS summary'!$P:$P,'REEDS summary'!$A:$A,$A98,'REEDS summary'!$B:$B,AR$55)</f>
        <v>0.221681540314704</v>
      </c>
      <c r="AS98">
        <f>SUMIFS('REEDS summary'!$P:$P,'REEDS summary'!$A:$A,$A98,'REEDS summary'!$B:$B,AS$55)</f>
        <v>0.42527788510172604</v>
      </c>
      <c r="AT98">
        <f>SUMIFS('REEDS summary'!$P:$P,'REEDS summary'!$A:$A,$A98,'REEDS summary'!$B:$B,AT$55)</f>
        <v>0</v>
      </c>
      <c r="AU98">
        <f>SUMIFS('REEDS summary'!$P:$P,'REEDS summary'!$A:$A,$A98,'REEDS summary'!$B:$B,AU$55)</f>
        <v>1.232171009437129E-4</v>
      </c>
      <c r="AV98">
        <f>SUMIFS('REEDS summary'!$P:$P,'REEDS summary'!$A:$A,$A98,'REEDS summary'!$B:$B,AV$55)</f>
        <v>2.5544440139830372E-4</v>
      </c>
      <c r="AW98">
        <f>SUMIFS('REEDS summary'!$P:$P,'REEDS summary'!$A:$A,$A98,'REEDS summary'!$B:$B,AW$55)</f>
        <v>0</v>
      </c>
      <c r="AX98">
        <f>SUMIFS('REEDS summary'!$P:$P,'REEDS summary'!$A:$A,$A98,'REEDS summary'!$B:$B,AX$55)</f>
        <v>2.8720063393572404E-2</v>
      </c>
      <c r="AZ98">
        <f>SUMIFS('REEDS summary'!$Q:$Q,'REEDS summary'!$A:$A,$A98,'REEDS summary'!$B:$B,AZ$55)</f>
        <v>6.7768776885354632E-4</v>
      </c>
      <c r="BA98">
        <f>SUMIFS('REEDS summary'!$Q:$Q,'REEDS summary'!$A:$A,$A98,'REEDS summary'!$B:$B,BA$55)</f>
        <v>0.11545965193680022</v>
      </c>
      <c r="BB98">
        <f>SUMIFS('REEDS summary'!$Q:$Q,'REEDS summary'!$A:$A,$A98,'REEDS summary'!$B:$B,BB$55)</f>
        <v>0</v>
      </c>
      <c r="BC98">
        <f>SUMIFS('REEDS summary'!$Q:$Q,'REEDS summary'!$A:$A,$A98,'REEDS summary'!$B:$B,BC$55)</f>
        <v>0.11853778049196775</v>
      </c>
      <c r="BD98">
        <f>SUMIFS('REEDS summary'!$Q:$Q,'REEDS summary'!$A:$A,$A98,'REEDS summary'!$B:$B,BD$55)</f>
        <v>0.2621078687037503</v>
      </c>
      <c r="BE98">
        <f>SUMIFS('REEDS summary'!$Q:$Q,'REEDS summary'!$A:$A,$A98,'REEDS summary'!$B:$B,BE$55)</f>
        <v>0.4343165206374317</v>
      </c>
      <c r="BF98">
        <f>SUMIFS('REEDS summary'!$Q:$Q,'REEDS summary'!$A:$A,$A98,'REEDS summary'!$B:$B,BF$55)</f>
        <v>0</v>
      </c>
      <c r="BG98">
        <f>SUMIFS('REEDS summary'!$Q:$Q,'REEDS summary'!$A:$A,$A98,'REEDS summary'!$B:$B,BG$55)</f>
        <v>1.2583589328211554E-4</v>
      </c>
      <c r="BH98">
        <f>SUMIFS('REEDS summary'!$Q:$Q,'REEDS summary'!$A:$A,$A98,'REEDS summary'!$B:$B,BH$55)</f>
        <v>2.6087348418101999E-4</v>
      </c>
      <c r="BI98">
        <f>SUMIFS('REEDS summary'!$Q:$Q,'REEDS summary'!$A:$A,$A98,'REEDS summary'!$B:$B,BI$55)</f>
        <v>0</v>
      </c>
      <c r="BJ98">
        <f>SUMIFS('REEDS summary'!$Q:$Q,'REEDS summary'!$A:$A,$A98,'REEDS summary'!$B:$B,BJ$55)</f>
        <v>6.8513781083733336E-2</v>
      </c>
      <c r="BL98">
        <f>SUMIFS('REEDS summary'!$R:$R,'REEDS summary'!$A:$A,$A98,'REEDS summary'!$B:$B,BL$55)</f>
        <v>6.6098752255722962E-4</v>
      </c>
      <c r="BM98">
        <f>SUMIFS('REEDS summary'!$R:$R,'REEDS summary'!$A:$A,$A98,'REEDS summary'!$B:$B,BM$55)</f>
        <v>7.7534881343741535E-2</v>
      </c>
      <c r="BN98">
        <f>SUMIFS('REEDS summary'!$R:$R,'REEDS summary'!$A:$A,$A98,'REEDS summary'!$B:$B,BN$55)</f>
        <v>0</v>
      </c>
      <c r="BO98">
        <f>SUMIFS('REEDS summary'!$R:$R,'REEDS summary'!$A:$A,$A98,'REEDS summary'!$B:$B,BO$55)</f>
        <v>0.11884324606014632</v>
      </c>
      <c r="BP98">
        <f>SUMIFS('REEDS summary'!$R:$R,'REEDS summary'!$A:$A,$A98,'REEDS summary'!$B:$B,BP$55)</f>
        <v>0.25110046353186821</v>
      </c>
      <c r="BQ98">
        <f>SUMIFS('REEDS summary'!$R:$R,'REEDS summary'!$A:$A,$A98,'REEDS summary'!$B:$B,BQ$55)</f>
        <v>0.4236136672017341</v>
      </c>
      <c r="BR98">
        <f>SUMIFS('REEDS summary'!$R:$R,'REEDS summary'!$A:$A,$A98,'REEDS summary'!$B:$B,BR$55)</f>
        <v>0</v>
      </c>
      <c r="BS98">
        <f>SUMIFS('REEDS summary'!$R:$R,'REEDS summary'!$A:$A,$A98,'REEDS summary'!$B:$B,BS$55)</f>
        <v>0</v>
      </c>
      <c r="BT98">
        <f>SUMIFS('REEDS summary'!$R:$R,'REEDS summary'!$A:$A,$A98,'REEDS summary'!$B:$B,BT$55)</f>
        <v>2.5444478406537306E-4</v>
      </c>
      <c r="BU98">
        <f>SUMIFS('REEDS summary'!$R:$R,'REEDS summary'!$A:$A,$A98,'REEDS summary'!$B:$B,BU$55)</f>
        <v>0</v>
      </c>
      <c r="BV98">
        <f>SUMIFS('REEDS summary'!$R:$R,'REEDS summary'!$A:$A,$A98,'REEDS summary'!$B:$B,BV$55)</f>
        <v>0.1279923095558872</v>
      </c>
      <c r="BX98">
        <f>SUMIFS('REEDS summary'!$S:$S,'REEDS summary'!$A:$A,$A98,'REEDS summary'!$B:$B,BX$55)</f>
        <v>6.7639505648718525E-4</v>
      </c>
      <c r="BY98">
        <f>SUMIFS('REEDS summary'!$S:$S,'REEDS summary'!$A:$A,$A98,'REEDS summary'!$B:$B,BY$55)</f>
        <v>4.7964880779757437E-3</v>
      </c>
      <c r="BZ98">
        <f>SUMIFS('REEDS summary'!$S:$S,'REEDS summary'!$A:$A,$A98,'REEDS summary'!$B:$B,BZ$55)</f>
        <v>0</v>
      </c>
      <c r="CA98">
        <f>SUMIFS('REEDS summary'!$S:$S,'REEDS summary'!$A:$A,$A98,'REEDS summary'!$B:$B,CA$55)</f>
        <v>0.12184293973719254</v>
      </c>
      <c r="CB98">
        <f>SUMIFS('REEDS summary'!$S:$S,'REEDS summary'!$A:$A,$A98,'REEDS summary'!$B:$B,CB$55)</f>
        <v>0.25076260186188165</v>
      </c>
      <c r="CC98">
        <f>SUMIFS('REEDS summary'!$S:$S,'REEDS summary'!$A:$A,$A98,'REEDS summary'!$B:$B,CC$55)</f>
        <v>0.4334880471678681</v>
      </c>
      <c r="CD98">
        <f>SUMIFS('REEDS summary'!$S:$S,'REEDS summary'!$A:$A,$A98,'REEDS summary'!$B:$B,CD$55)</f>
        <v>0</v>
      </c>
      <c r="CE98">
        <f>SUMIFS('REEDS summary'!$S:$S,'REEDS summary'!$A:$A,$A98,'REEDS summary'!$B:$B,CE$55)</f>
        <v>0</v>
      </c>
      <c r="CF98">
        <f>SUMIFS('REEDS summary'!$S:$S,'REEDS summary'!$A:$A,$A98,'REEDS summary'!$B:$B,CF$55)</f>
        <v>2.827837473994642E-4</v>
      </c>
      <c r="CG98">
        <f>SUMIFS('REEDS summary'!$S:$S,'REEDS summary'!$A:$A,$A98,'REEDS summary'!$B:$B,CG$55)</f>
        <v>0</v>
      </c>
      <c r="CH98">
        <f>SUMIFS('REEDS summary'!$S:$S,'REEDS summary'!$A:$A,$A98,'REEDS summary'!$B:$B,CH$55)</f>
        <v>0.18815074435119533</v>
      </c>
      <c r="CJ98">
        <f>SUMIFS('REEDS summary'!$T:$T,'REEDS summary'!$A:$A,$A98,'REEDS summary'!$B:$B,CJ$55)</f>
        <v>6.6586695573534502E-4</v>
      </c>
      <c r="CK98">
        <f>SUMIFS('REEDS summary'!$T:$T,'REEDS summary'!$A:$A,$A98,'REEDS summary'!$B:$B,CK$55)</f>
        <v>4.7218306580912956E-3</v>
      </c>
      <c r="CL98">
        <f>SUMIFS('REEDS summary'!$T:$T,'REEDS summary'!$A:$A,$A98,'REEDS summary'!$B:$B,CL$55)</f>
        <v>0</v>
      </c>
      <c r="CM98">
        <f>SUMIFS('REEDS summary'!$T:$T,'REEDS summary'!$A:$A,$A98,'REEDS summary'!$B:$B,CM$55)</f>
        <v>0.12017235345663665</v>
      </c>
      <c r="CN98">
        <f>SUMIFS('REEDS summary'!$T:$T,'REEDS summary'!$A:$A,$A98,'REEDS summary'!$B:$B,CN$55)</f>
        <v>0.24959108774566199</v>
      </c>
      <c r="CO98">
        <f>SUMIFS('REEDS summary'!$T:$T,'REEDS summary'!$A:$A,$A98,'REEDS summary'!$B:$B,CO$55)</f>
        <v>0.42674079821693156</v>
      </c>
      <c r="CP98">
        <f>SUMIFS('REEDS summary'!$T:$T,'REEDS summary'!$A:$A,$A98,'REEDS summary'!$B:$B,CP$55)</f>
        <v>0</v>
      </c>
      <c r="CQ98">
        <f>SUMIFS('REEDS summary'!$T:$T,'REEDS summary'!$A:$A,$A98,'REEDS summary'!$B:$B,CQ$55)</f>
        <v>0</v>
      </c>
      <c r="CR98">
        <f>SUMIFS('REEDS summary'!$T:$T,'REEDS summary'!$A:$A,$A98,'REEDS summary'!$B:$B,CR$55)</f>
        <v>4.7296086578377207E-4</v>
      </c>
      <c r="CS98">
        <f>SUMIFS('REEDS summary'!$T:$T,'REEDS summary'!$A:$A,$A98,'REEDS summary'!$B:$B,CS$55)</f>
        <v>0</v>
      </c>
      <c r="CT98">
        <f>SUMIFS('REEDS summary'!$T:$T,'REEDS summary'!$A:$A,$A98,'REEDS summary'!$B:$B,CT$55)</f>
        <v>0.19763510210115937</v>
      </c>
      <c r="CV98">
        <f>SUMIFS('REEDS summary'!$U:$U,'REEDS summary'!$A:$A,$A98,'REEDS summary'!$B:$B,CV$55)</f>
        <v>6.2108310017038948E-4</v>
      </c>
      <c r="CW98">
        <f>SUMIFS('REEDS summary'!$U:$U,'REEDS summary'!$A:$A,$A98,'REEDS summary'!$B:$B,CW$55)</f>
        <v>0</v>
      </c>
      <c r="CX98">
        <f>SUMIFS('REEDS summary'!$U:$U,'REEDS summary'!$A:$A,$A98,'REEDS summary'!$B:$B,CX$55)</f>
        <v>0</v>
      </c>
      <c r="CY98">
        <f>SUMIFS('REEDS summary'!$U:$U,'REEDS summary'!$A:$A,$A98,'REEDS summary'!$B:$B,CY$55)</f>
        <v>0.11430244238572307</v>
      </c>
      <c r="CZ98">
        <f>SUMIFS('REEDS summary'!$U:$U,'REEDS summary'!$A:$A,$A98,'REEDS summary'!$B:$B,CZ$55)</f>
        <v>0.24371144061431541</v>
      </c>
      <c r="DA98">
        <f>SUMIFS('REEDS summary'!$U:$U,'REEDS summary'!$A:$A,$A98,'REEDS summary'!$B:$B,DA$55)</f>
        <v>0.40513473926657628</v>
      </c>
      <c r="DB98">
        <f>SUMIFS('REEDS summary'!$U:$U,'REEDS summary'!$A:$A,$A98,'REEDS summary'!$B:$B,DB$55)</f>
        <v>0</v>
      </c>
      <c r="DC98">
        <f>SUMIFS('REEDS summary'!$U:$U,'REEDS summary'!$A:$A,$A98,'REEDS summary'!$B:$B,DC$55)</f>
        <v>0</v>
      </c>
      <c r="DD98">
        <f>SUMIFS('REEDS summary'!$U:$U,'REEDS summary'!$A:$A,$A98,'REEDS summary'!$B:$B,DD$55)</f>
        <v>2.7063912896595752E-4</v>
      </c>
      <c r="DE98">
        <f>SUMIFS('REEDS summary'!$U:$U,'REEDS summary'!$A:$A,$A98,'REEDS summary'!$B:$B,DE$55)</f>
        <v>0</v>
      </c>
      <c r="DF98">
        <f>SUMIFS('REEDS summary'!$U:$U,'REEDS summary'!$A:$A,$A98,'REEDS summary'!$B:$B,DF$55)</f>
        <v>0.23595965550424891</v>
      </c>
    </row>
    <row r="99" spans="1:110">
      <c r="A99" s="91" t="s">
        <v>577</v>
      </c>
      <c r="B99" s="91">
        <f>SUMIFS('Cross border connections'!$R$4:$R$54,'Cross border connections'!$P$4:$P$54,Imports_new!A99)</f>
        <v>0.47280498246788705</v>
      </c>
      <c r="D99">
        <f>SUMIFS('REEDS summary'!$M:$M,'REEDS summary'!$A:$A,$A99,'REEDS summary'!$B:$B,D$55)</f>
        <v>1.6912721422031398E-3</v>
      </c>
      <c r="E99">
        <f>SUMIFS('REEDS summary'!$M:$M,'REEDS summary'!$A:$A,$A99,'REEDS summary'!$B:$B,E$55)</f>
        <v>0.18093581781956061</v>
      </c>
      <c r="F99">
        <f>SUMIFS('REEDS summary'!$M:$M,'REEDS summary'!$A:$A,$A99,'REEDS summary'!$B:$B,F$55)</f>
        <v>0</v>
      </c>
      <c r="G99">
        <f>SUMIFS('REEDS summary'!$M:$M,'REEDS summary'!$A:$A,$A99,'REEDS summary'!$B:$B,G$55)</f>
        <v>2.1358090315850681E-3</v>
      </c>
      <c r="H99">
        <f>SUMIFS('REEDS summary'!$M:$M,'REEDS summary'!$A:$A,$A99,'REEDS summary'!$B:$B,H$55)</f>
        <v>0.34061695126297187</v>
      </c>
      <c r="I99">
        <f>SUMIFS('REEDS summary'!$M:$M,'REEDS summary'!$A:$A,$A99,'REEDS summary'!$B:$B,I$55)</f>
        <v>8.9182224664594648E-2</v>
      </c>
      <c r="J99">
        <f>SUMIFS('REEDS summary'!$M:$M,'REEDS summary'!$A:$A,$A99,'REEDS summary'!$B:$B,J$55)</f>
        <v>0</v>
      </c>
      <c r="K99">
        <f>SUMIFS('REEDS summary'!$M:$M,'REEDS summary'!$A:$A,$A99,'REEDS summary'!$B:$B,K$55)</f>
        <v>1.333578027093785E-2</v>
      </c>
      <c r="L99">
        <f>SUMIFS('REEDS summary'!$M:$M,'REEDS summary'!$A:$A,$A99,'REEDS summary'!$B:$B,L$55)</f>
        <v>0.30474861910374634</v>
      </c>
      <c r="M99">
        <f>SUMIFS('REEDS summary'!$M:$M,'REEDS summary'!$A:$A,$A99,'REEDS summary'!$B:$B,M$55)</f>
        <v>0</v>
      </c>
      <c r="N99">
        <f>SUMIFS('REEDS summary'!$M:$M,'REEDS summary'!$A:$A,$A99,'REEDS summary'!$B:$B,N$55)</f>
        <v>6.7353525704400466E-2</v>
      </c>
      <c r="P99">
        <f>SUMIFS('REEDS summary'!$N:$N,'REEDS summary'!$A:$A,$A99,'REEDS summary'!$B:$B,P$55)</f>
        <v>1.4907980178784489E-3</v>
      </c>
      <c r="Q99">
        <f>SUMIFS('REEDS summary'!$N:$N,'REEDS summary'!$A:$A,$A99,'REEDS summary'!$B:$B,Q$55)</f>
        <v>0.13647842422174342</v>
      </c>
      <c r="R99">
        <f>SUMIFS('REEDS summary'!$N:$N,'REEDS summary'!$A:$A,$A99,'REEDS summary'!$B:$B,R$55)</f>
        <v>0</v>
      </c>
      <c r="S99">
        <f>SUMIFS('REEDS summary'!$N:$N,'REEDS summary'!$A:$A,$A99,'REEDS summary'!$B:$B,S$55)</f>
        <v>2.0518509876534096E-3</v>
      </c>
      <c r="T99">
        <f>SUMIFS('REEDS summary'!$N:$N,'REEDS summary'!$A:$A,$A99,'REEDS summary'!$B:$B,T$55)</f>
        <v>0.34182279072426969</v>
      </c>
      <c r="U99">
        <f>SUMIFS('REEDS summary'!$N:$N,'REEDS summary'!$A:$A,$A99,'REEDS summary'!$B:$B,U$55)</f>
        <v>8.6671787357934141E-2</v>
      </c>
      <c r="V99">
        <f>SUMIFS('REEDS summary'!$N:$N,'REEDS summary'!$A:$A,$A99,'REEDS summary'!$B:$B,V$55)</f>
        <v>0</v>
      </c>
      <c r="W99">
        <f>SUMIFS('REEDS summary'!$N:$N,'REEDS summary'!$A:$A,$A99,'REEDS summary'!$B:$B,W$55)</f>
        <v>1.5121563902166573E-2</v>
      </c>
      <c r="X99">
        <f>SUMIFS('REEDS summary'!$N:$N,'REEDS summary'!$A:$A,$A99,'REEDS summary'!$B:$B,X$55)</f>
        <v>0.32324071618785605</v>
      </c>
      <c r="Y99">
        <f>SUMIFS('REEDS summary'!$N:$N,'REEDS summary'!$A:$A,$A99,'REEDS summary'!$B:$B,Y$55)</f>
        <v>0</v>
      </c>
      <c r="Z99">
        <f>SUMIFS('REEDS summary'!$N:$N,'REEDS summary'!$A:$A,$A99,'REEDS summary'!$B:$B,Z$55)</f>
        <v>9.3122068600498265E-2</v>
      </c>
      <c r="AB99">
        <f>SUMIFS('REEDS summary'!$O:$O,'REEDS summary'!$A:$A,$A99,'REEDS summary'!$B:$B,AB$55)</f>
        <v>1.3192674405882344E-3</v>
      </c>
      <c r="AC99">
        <f>SUMIFS('REEDS summary'!$O:$O,'REEDS summary'!$A:$A,$A99,'REEDS summary'!$B:$B,AC$55)</f>
        <v>0.10230639588481966</v>
      </c>
      <c r="AD99">
        <f>SUMIFS('REEDS summary'!$O:$O,'REEDS summary'!$A:$A,$A99,'REEDS summary'!$B:$B,AD$55)</f>
        <v>0</v>
      </c>
      <c r="AE99">
        <f>SUMIFS('REEDS summary'!$O:$O,'REEDS summary'!$A:$A,$A99,'REEDS summary'!$B:$B,AE$55)</f>
        <v>2.0084781636738264E-3</v>
      </c>
      <c r="AF99">
        <f>SUMIFS('REEDS summary'!$O:$O,'REEDS summary'!$A:$A,$A99,'REEDS summary'!$B:$B,AF$55)</f>
        <v>0.33154934428733157</v>
      </c>
      <c r="AG99">
        <f>SUMIFS('REEDS summary'!$O:$O,'REEDS summary'!$A:$A,$A99,'REEDS summary'!$B:$B,AG$55)</f>
        <v>8.7302418258641198E-2</v>
      </c>
      <c r="AH99">
        <f>SUMIFS('REEDS summary'!$O:$O,'REEDS summary'!$A:$A,$A99,'REEDS summary'!$B:$B,AH$55)</f>
        <v>0</v>
      </c>
      <c r="AI99">
        <f>SUMIFS('REEDS summary'!$O:$O,'REEDS summary'!$A:$A,$A99,'REEDS summary'!$B:$B,AI$55)</f>
        <v>1.4256519913995E-2</v>
      </c>
      <c r="AJ99">
        <f>SUMIFS('REEDS summary'!$O:$O,'REEDS summary'!$A:$A,$A99,'REEDS summary'!$B:$B,AJ$55)</f>
        <v>0.32310781581412429</v>
      </c>
      <c r="AK99">
        <f>SUMIFS('REEDS summary'!$O:$O,'REEDS summary'!$A:$A,$A99,'REEDS summary'!$B:$B,AK$55)</f>
        <v>0</v>
      </c>
      <c r="AL99">
        <f>SUMIFS('REEDS summary'!$O:$O,'REEDS summary'!$A:$A,$A99,'REEDS summary'!$B:$B,AL$55)</f>
        <v>0.13814976023682624</v>
      </c>
      <c r="AN99">
        <f>SUMIFS('REEDS summary'!$P:$P,'REEDS summary'!$A:$A,$A99,'REEDS summary'!$B:$B,AN$55)</f>
        <v>1.0793576794390408E-3</v>
      </c>
      <c r="AO99">
        <f>SUMIFS('REEDS summary'!$P:$P,'REEDS summary'!$A:$A,$A99,'REEDS summary'!$B:$B,AO$55)</f>
        <v>8.5470182961931471E-2</v>
      </c>
      <c r="AP99">
        <f>SUMIFS('REEDS summary'!$P:$P,'REEDS summary'!$A:$A,$A99,'REEDS summary'!$B:$B,AP$55)</f>
        <v>0</v>
      </c>
      <c r="AQ99">
        <f>SUMIFS('REEDS summary'!$P:$P,'REEDS summary'!$A:$A,$A99,'REEDS summary'!$B:$B,AQ$55)</f>
        <v>1.9784435383827302E-3</v>
      </c>
      <c r="AR99">
        <f>SUMIFS('REEDS summary'!$P:$P,'REEDS summary'!$A:$A,$A99,'REEDS summary'!$B:$B,AR$55)</f>
        <v>0.29800632084809686</v>
      </c>
      <c r="AS99">
        <f>SUMIFS('REEDS summary'!$P:$P,'REEDS summary'!$A:$A,$A99,'REEDS summary'!$B:$B,AS$55)</f>
        <v>8.5085270404971436E-2</v>
      </c>
      <c r="AT99">
        <f>SUMIFS('REEDS summary'!$P:$P,'REEDS summary'!$A:$A,$A99,'REEDS summary'!$B:$B,AT$55)</f>
        <v>0</v>
      </c>
      <c r="AU99">
        <f>SUMIFS('REEDS summary'!$P:$P,'REEDS summary'!$A:$A,$A99,'REEDS summary'!$B:$B,AU$55)</f>
        <v>1.2308251058968532E-2</v>
      </c>
      <c r="AV99">
        <f>SUMIFS('REEDS summary'!$P:$P,'REEDS summary'!$A:$A,$A99,'REEDS summary'!$B:$B,AV$55)</f>
        <v>0.35245613669414527</v>
      </c>
      <c r="AW99">
        <f>SUMIFS('REEDS summary'!$P:$P,'REEDS summary'!$A:$A,$A99,'REEDS summary'!$B:$B,AW$55)</f>
        <v>0</v>
      </c>
      <c r="AX99">
        <f>SUMIFS('REEDS summary'!$P:$P,'REEDS summary'!$A:$A,$A99,'REEDS summary'!$B:$B,AX$55)</f>
        <v>0.16361603681406467</v>
      </c>
      <c r="AZ99">
        <f>SUMIFS('REEDS summary'!$Q:$Q,'REEDS summary'!$A:$A,$A99,'REEDS summary'!$B:$B,AZ$55)</f>
        <v>1.0564903928031418E-3</v>
      </c>
      <c r="BA99">
        <f>SUMIFS('REEDS summary'!$Q:$Q,'REEDS summary'!$A:$A,$A99,'REEDS summary'!$B:$B,BA$55)</f>
        <v>5.3270096495062022E-2</v>
      </c>
      <c r="BB99">
        <f>SUMIFS('REEDS summary'!$Q:$Q,'REEDS summary'!$A:$A,$A99,'REEDS summary'!$B:$B,BB$55)</f>
        <v>0</v>
      </c>
      <c r="BC99">
        <f>SUMIFS('REEDS summary'!$Q:$Q,'REEDS summary'!$A:$A,$A99,'REEDS summary'!$B:$B,BC$55)</f>
        <v>1.9350606888939978E-3</v>
      </c>
      <c r="BD99">
        <f>SUMIFS('REEDS summary'!$Q:$Q,'REEDS summary'!$A:$A,$A99,'REEDS summary'!$B:$B,BD$55)</f>
        <v>0.23579546755930933</v>
      </c>
      <c r="BE99">
        <f>SUMIFS('REEDS summary'!$Q:$Q,'REEDS summary'!$A:$A,$A99,'REEDS summary'!$B:$B,BE$55)</f>
        <v>8.1506901534798018E-2</v>
      </c>
      <c r="BF99">
        <f>SUMIFS('REEDS summary'!$Q:$Q,'REEDS summary'!$A:$A,$A99,'REEDS summary'!$B:$B,BF$55)</f>
        <v>0</v>
      </c>
      <c r="BG99">
        <f>SUMIFS('REEDS summary'!$Q:$Q,'REEDS summary'!$A:$A,$A99,'REEDS summary'!$B:$B,BG$55)</f>
        <v>1.1094709608748012E-2</v>
      </c>
      <c r="BH99">
        <f>SUMIFS('REEDS summary'!$Q:$Q,'REEDS summary'!$A:$A,$A99,'REEDS summary'!$B:$B,BH$55)</f>
        <v>0.41681043082047975</v>
      </c>
      <c r="BI99">
        <f>SUMIFS('REEDS summary'!$Q:$Q,'REEDS summary'!$A:$A,$A99,'REEDS summary'!$B:$B,BI$55)</f>
        <v>0</v>
      </c>
      <c r="BJ99">
        <f>SUMIFS('REEDS summary'!$Q:$Q,'REEDS summary'!$A:$A,$A99,'REEDS summary'!$B:$B,BJ$55)</f>
        <v>0.19853084289990575</v>
      </c>
      <c r="BL99">
        <f>SUMIFS('REEDS summary'!$R:$R,'REEDS summary'!$A:$A,$A99,'REEDS summary'!$B:$B,BL$55)</f>
        <v>1.0838135258562701E-3</v>
      </c>
      <c r="BM99">
        <f>SUMIFS('REEDS summary'!$R:$R,'REEDS summary'!$A:$A,$A99,'REEDS summary'!$B:$B,BM$55)</f>
        <v>3.1601015935507452E-2</v>
      </c>
      <c r="BN99">
        <f>SUMIFS('REEDS summary'!$R:$R,'REEDS summary'!$A:$A,$A99,'REEDS summary'!$B:$B,BN$55)</f>
        <v>0</v>
      </c>
      <c r="BO99">
        <f>SUMIFS('REEDS summary'!$R:$R,'REEDS summary'!$A:$A,$A99,'REEDS summary'!$B:$B,BO$55)</f>
        <v>1.9042412602027793E-3</v>
      </c>
      <c r="BP99">
        <f>SUMIFS('REEDS summary'!$R:$R,'REEDS summary'!$A:$A,$A99,'REEDS summary'!$B:$B,BP$55)</f>
        <v>0.15974469558176901</v>
      </c>
      <c r="BQ99">
        <f>SUMIFS('REEDS summary'!$R:$R,'REEDS summary'!$A:$A,$A99,'REEDS summary'!$B:$B,BQ$55)</f>
        <v>7.7473178553397526E-2</v>
      </c>
      <c r="BR99">
        <f>SUMIFS('REEDS summary'!$R:$R,'REEDS summary'!$A:$A,$A99,'REEDS summary'!$B:$B,BR$55)</f>
        <v>0</v>
      </c>
      <c r="BS99">
        <f>SUMIFS('REEDS summary'!$R:$R,'REEDS summary'!$A:$A,$A99,'REEDS summary'!$B:$B,BS$55)</f>
        <v>1.0240229971977566E-2</v>
      </c>
      <c r="BT99">
        <f>SUMIFS('REEDS summary'!$R:$R,'REEDS summary'!$A:$A,$A99,'REEDS summary'!$B:$B,BT$55)</f>
        <v>0.49850077463529724</v>
      </c>
      <c r="BU99">
        <f>SUMIFS('REEDS summary'!$R:$R,'REEDS summary'!$A:$A,$A99,'REEDS summary'!$B:$B,BU$55)</f>
        <v>0</v>
      </c>
      <c r="BV99">
        <f>SUMIFS('REEDS summary'!$R:$R,'REEDS summary'!$A:$A,$A99,'REEDS summary'!$B:$B,BV$55)</f>
        <v>0.21945205053599215</v>
      </c>
      <c r="BX99">
        <f>SUMIFS('REEDS summary'!$S:$S,'REEDS summary'!$A:$A,$A99,'REEDS summary'!$B:$B,BX$55)</f>
        <v>5.6841389779047991E-4</v>
      </c>
      <c r="BY99">
        <f>SUMIFS('REEDS summary'!$S:$S,'REEDS summary'!$A:$A,$A99,'REEDS summary'!$B:$B,BY$55)</f>
        <v>7.8831564589020367E-2</v>
      </c>
      <c r="BZ99">
        <f>SUMIFS('REEDS summary'!$S:$S,'REEDS summary'!$A:$A,$A99,'REEDS summary'!$B:$B,BZ$55)</f>
        <v>0</v>
      </c>
      <c r="CA99">
        <f>SUMIFS('REEDS summary'!$S:$S,'REEDS summary'!$A:$A,$A99,'REEDS summary'!$B:$B,CA$55)</f>
        <v>1.8006232914231448E-3</v>
      </c>
      <c r="CB99">
        <f>SUMIFS('REEDS summary'!$S:$S,'REEDS summary'!$A:$A,$A99,'REEDS summary'!$B:$B,CB$55)</f>
        <v>0.10896964280158515</v>
      </c>
      <c r="CC99">
        <f>SUMIFS('REEDS summary'!$S:$S,'REEDS summary'!$A:$A,$A99,'REEDS summary'!$B:$B,CC$55)</f>
        <v>6.5334614100184249E-2</v>
      </c>
      <c r="CD99">
        <f>SUMIFS('REEDS summary'!$S:$S,'REEDS summary'!$A:$A,$A99,'REEDS summary'!$B:$B,CD$55)</f>
        <v>0</v>
      </c>
      <c r="CE99">
        <f>SUMIFS('REEDS summary'!$S:$S,'REEDS summary'!$A:$A,$A99,'REEDS summary'!$B:$B,CE$55)</f>
        <v>8.8782807761511422E-3</v>
      </c>
      <c r="CF99">
        <f>SUMIFS('REEDS summary'!$S:$S,'REEDS summary'!$A:$A,$A99,'REEDS summary'!$B:$B,CF$55)</f>
        <v>0.50932789874015227</v>
      </c>
      <c r="CG99">
        <f>SUMIFS('REEDS summary'!$S:$S,'REEDS summary'!$A:$A,$A99,'REEDS summary'!$B:$B,CG$55)</f>
        <v>0</v>
      </c>
      <c r="CH99">
        <f>SUMIFS('REEDS summary'!$S:$S,'REEDS summary'!$A:$A,$A99,'REEDS summary'!$B:$B,CH$55)</f>
        <v>0.22628896180369323</v>
      </c>
      <c r="CJ99">
        <f>SUMIFS('REEDS summary'!$T:$T,'REEDS summary'!$A:$A,$A99,'REEDS summary'!$B:$B,CJ$55)</f>
        <v>5.2542059663109107E-4</v>
      </c>
      <c r="CK99">
        <f>SUMIFS('REEDS summary'!$T:$T,'REEDS summary'!$A:$A,$A99,'REEDS summary'!$B:$B,CK$55)</f>
        <v>8.1068784439249683E-2</v>
      </c>
      <c r="CL99">
        <f>SUMIFS('REEDS summary'!$T:$T,'REEDS summary'!$A:$A,$A99,'REEDS summary'!$B:$B,CL$55)</f>
        <v>0</v>
      </c>
      <c r="CM99">
        <f>SUMIFS('REEDS summary'!$T:$T,'REEDS summary'!$A:$A,$A99,'REEDS summary'!$B:$B,CM$55)</f>
        <v>1.7690514333410063E-3</v>
      </c>
      <c r="CN99">
        <f>SUMIFS('REEDS summary'!$T:$T,'REEDS summary'!$A:$A,$A99,'REEDS summary'!$B:$B,CN$55)</f>
        <v>8.5531199631698446E-2</v>
      </c>
      <c r="CO99">
        <f>SUMIFS('REEDS summary'!$T:$T,'REEDS summary'!$A:$A,$A99,'REEDS summary'!$B:$B,CO$55)</f>
        <v>6.3307262198675496E-2</v>
      </c>
      <c r="CP99">
        <f>SUMIFS('REEDS summary'!$T:$T,'REEDS summary'!$A:$A,$A99,'REEDS summary'!$B:$B,CP$55)</f>
        <v>0</v>
      </c>
      <c r="CQ99">
        <f>SUMIFS('REEDS summary'!$T:$T,'REEDS summary'!$A:$A,$A99,'REEDS summary'!$B:$B,CQ$55)</f>
        <v>9.3083849369151091E-3</v>
      </c>
      <c r="CR99">
        <f>SUMIFS('REEDS summary'!$T:$T,'REEDS summary'!$A:$A,$A99,'REEDS summary'!$B:$B,CR$55)</f>
        <v>0.52736577345733981</v>
      </c>
      <c r="CS99">
        <f>SUMIFS('REEDS summary'!$T:$T,'REEDS summary'!$A:$A,$A99,'REEDS summary'!$B:$B,CS$55)</f>
        <v>0</v>
      </c>
      <c r="CT99">
        <f>SUMIFS('REEDS summary'!$T:$T,'REEDS summary'!$A:$A,$A99,'REEDS summary'!$B:$B,CT$55)</f>
        <v>0.23112412330614931</v>
      </c>
      <c r="CV99">
        <f>SUMIFS('REEDS summary'!$U:$U,'REEDS summary'!$A:$A,$A99,'REEDS summary'!$B:$B,CV$55)</f>
        <v>4.771561364031749E-4</v>
      </c>
      <c r="CW99">
        <f>SUMIFS('REEDS summary'!$U:$U,'REEDS summary'!$A:$A,$A99,'REEDS summary'!$B:$B,CW$55)</f>
        <v>7.9399912077702903E-2</v>
      </c>
      <c r="CX99">
        <f>SUMIFS('REEDS summary'!$U:$U,'REEDS summary'!$A:$A,$A99,'REEDS summary'!$B:$B,CX$55)</f>
        <v>0</v>
      </c>
      <c r="CY99">
        <f>SUMIFS('REEDS summary'!$U:$U,'REEDS summary'!$A:$A,$A99,'REEDS summary'!$B:$B,CY$55)</f>
        <v>1.7433674531700933E-3</v>
      </c>
      <c r="CZ99">
        <f>SUMIFS('REEDS summary'!$U:$U,'REEDS summary'!$A:$A,$A99,'REEDS summary'!$B:$B,CZ$55)</f>
        <v>6.7899029664259994E-2</v>
      </c>
      <c r="DA99">
        <f>SUMIFS('REEDS summary'!$U:$U,'REEDS summary'!$A:$A,$A99,'REEDS summary'!$B:$B,DA$55)</f>
        <v>6.0847665554105736E-2</v>
      </c>
      <c r="DB99">
        <f>SUMIFS('REEDS summary'!$U:$U,'REEDS summary'!$A:$A,$A99,'REEDS summary'!$B:$B,DB$55)</f>
        <v>0</v>
      </c>
      <c r="DC99">
        <f>SUMIFS('REEDS summary'!$U:$U,'REEDS summary'!$A:$A,$A99,'REEDS summary'!$B:$B,DC$55)</f>
        <v>9.0691664198651028E-3</v>
      </c>
      <c r="DD99">
        <f>SUMIFS('REEDS summary'!$U:$U,'REEDS summary'!$A:$A,$A99,'REEDS summary'!$B:$B,DD$55)</f>
        <v>0.53939884846229258</v>
      </c>
      <c r="DE99">
        <f>SUMIFS('REEDS summary'!$U:$U,'REEDS summary'!$A:$A,$A99,'REEDS summary'!$B:$B,DE$55)</f>
        <v>0</v>
      </c>
      <c r="DF99">
        <f>SUMIFS('REEDS summary'!$U:$U,'REEDS summary'!$A:$A,$A99,'REEDS summary'!$B:$B,DF$55)</f>
        <v>0.24116485423220038</v>
      </c>
    </row>
    <row r="100" spans="1:110">
      <c r="A100" s="91" t="s">
        <v>578</v>
      </c>
      <c r="B100" s="91">
        <f>SUMIFS('Cross border connections'!$R$4:$R$54,'Cross border connections'!$P$4:$P$54,Imports_new!A100)</f>
        <v>0</v>
      </c>
      <c r="D100">
        <f>SUMIFS('REEDS summary'!$M:$M,'REEDS summary'!$A:$A,$A100,'REEDS summary'!$B:$B,D$55)</f>
        <v>1.1455289605252778E-3</v>
      </c>
      <c r="E100">
        <f>SUMIFS('REEDS summary'!$M:$M,'REEDS summary'!$A:$A,$A100,'REEDS summary'!$B:$B,E$55)</f>
        <v>0.66343038773576246</v>
      </c>
      <c r="F100">
        <f>SUMIFS('REEDS summary'!$M:$M,'REEDS summary'!$A:$A,$A100,'REEDS summary'!$B:$B,F$55)</f>
        <v>5.9308047660522863E-3</v>
      </c>
      <c r="G100">
        <f>SUMIFS('REEDS summary'!$M:$M,'REEDS summary'!$A:$A,$A100,'REEDS summary'!$B:$B,G$55)</f>
        <v>1.7532220886359414E-2</v>
      </c>
      <c r="H100">
        <f>SUMIFS('REEDS summary'!$M:$M,'REEDS summary'!$A:$A,$A100,'REEDS summary'!$B:$B,H$55)</f>
        <v>0.21089982915082259</v>
      </c>
      <c r="I100">
        <f>SUMIFS('REEDS summary'!$M:$M,'REEDS summary'!$A:$A,$A100,'REEDS summary'!$B:$B,I$55)</f>
        <v>0</v>
      </c>
      <c r="J100">
        <f>SUMIFS('REEDS summary'!$M:$M,'REEDS summary'!$A:$A,$A100,'REEDS summary'!$B:$B,J$55)</f>
        <v>0</v>
      </c>
      <c r="K100">
        <f>SUMIFS('REEDS summary'!$M:$M,'REEDS summary'!$A:$A,$A100,'REEDS summary'!$B:$B,K$55)</f>
        <v>6.6010141498698939E-4</v>
      </c>
      <c r="L100">
        <f>SUMIFS('REEDS summary'!$M:$M,'REEDS summary'!$A:$A,$A100,'REEDS summary'!$B:$B,L$55)</f>
        <v>1.2301357226584089E-2</v>
      </c>
      <c r="M100">
        <f>SUMIFS('REEDS summary'!$M:$M,'REEDS summary'!$A:$A,$A100,'REEDS summary'!$B:$B,M$55)</f>
        <v>0</v>
      </c>
      <c r="N100">
        <f>SUMIFS('REEDS summary'!$M:$M,'REEDS summary'!$A:$A,$A100,'REEDS summary'!$B:$B,N$55)</f>
        <v>8.8099769858906843E-2</v>
      </c>
      <c r="P100">
        <f>SUMIFS('REEDS summary'!$N:$N,'REEDS summary'!$A:$A,$A100,'REEDS summary'!$B:$B,P$55)</f>
        <v>8.2273129319774348E-4</v>
      </c>
      <c r="Q100">
        <f>SUMIFS('REEDS summary'!$N:$N,'REEDS summary'!$A:$A,$A100,'REEDS summary'!$B:$B,Q$55)</f>
        <v>0.72021942315443843</v>
      </c>
      <c r="R100">
        <f>SUMIFS('REEDS summary'!$N:$N,'REEDS summary'!$A:$A,$A100,'REEDS summary'!$B:$B,R$55)</f>
        <v>6.5216499471904858E-3</v>
      </c>
      <c r="S100">
        <f>SUMIFS('REEDS summary'!$N:$N,'REEDS summary'!$A:$A,$A100,'REEDS summary'!$B:$B,S$55)</f>
        <v>1.918928678111299E-2</v>
      </c>
      <c r="T100">
        <f>SUMIFS('REEDS summary'!$N:$N,'REEDS summary'!$A:$A,$A100,'REEDS summary'!$B:$B,T$55)</f>
        <v>0.13534430507487114</v>
      </c>
      <c r="U100">
        <f>SUMIFS('REEDS summary'!$N:$N,'REEDS summary'!$A:$A,$A100,'REEDS summary'!$B:$B,U$55)</f>
        <v>0</v>
      </c>
      <c r="V100">
        <f>SUMIFS('REEDS summary'!$N:$N,'REEDS summary'!$A:$A,$A100,'REEDS summary'!$B:$B,V$55)</f>
        <v>0</v>
      </c>
      <c r="W100">
        <f>SUMIFS('REEDS summary'!$N:$N,'REEDS summary'!$A:$A,$A100,'REEDS summary'!$B:$B,W$55)</f>
        <v>3.131498530277219E-4</v>
      </c>
      <c r="X100">
        <f>SUMIFS('REEDS summary'!$N:$N,'REEDS summary'!$A:$A,$A100,'REEDS summary'!$B:$B,X$55)</f>
        <v>1.7149164663897539E-2</v>
      </c>
      <c r="Y100">
        <f>SUMIFS('REEDS summary'!$N:$N,'REEDS summary'!$A:$A,$A100,'REEDS summary'!$B:$B,Y$55)</f>
        <v>0</v>
      </c>
      <c r="Z100">
        <f>SUMIFS('REEDS summary'!$N:$N,'REEDS summary'!$A:$A,$A100,'REEDS summary'!$B:$B,Z$55)</f>
        <v>0.10044028923226393</v>
      </c>
      <c r="AB100">
        <f>SUMIFS('REEDS summary'!$O:$O,'REEDS summary'!$A:$A,$A100,'REEDS summary'!$B:$B,AB$55)</f>
        <v>1.1827167768755766E-3</v>
      </c>
      <c r="AC100">
        <f>SUMIFS('REEDS summary'!$O:$O,'REEDS summary'!$A:$A,$A100,'REEDS summary'!$B:$B,AC$55)</f>
        <v>0.5863447458415505</v>
      </c>
      <c r="AD100">
        <f>SUMIFS('REEDS summary'!$O:$O,'REEDS summary'!$A:$A,$A100,'REEDS summary'!$B:$B,AD$55)</f>
        <v>8.9231888497237535E-3</v>
      </c>
      <c r="AE100">
        <f>SUMIFS('REEDS summary'!$O:$O,'REEDS summary'!$A:$A,$A100,'REEDS summary'!$B:$B,AE$55)</f>
        <v>2.6390689177692935E-2</v>
      </c>
      <c r="AF100">
        <f>SUMIFS('REEDS summary'!$O:$O,'REEDS summary'!$A:$A,$A100,'REEDS summary'!$B:$B,AF$55)</f>
        <v>0.19810862400722115</v>
      </c>
      <c r="AG100">
        <f>SUMIFS('REEDS summary'!$O:$O,'REEDS summary'!$A:$A,$A100,'REEDS summary'!$B:$B,AG$55)</f>
        <v>0</v>
      </c>
      <c r="AH100">
        <f>SUMIFS('REEDS summary'!$O:$O,'REEDS summary'!$A:$A,$A100,'REEDS summary'!$B:$B,AH$55)</f>
        <v>0</v>
      </c>
      <c r="AI100">
        <f>SUMIFS('REEDS summary'!$O:$O,'REEDS summary'!$A:$A,$A100,'REEDS summary'!$B:$B,AI$55)</f>
        <v>5.0431982264164039E-4</v>
      </c>
      <c r="AJ100">
        <f>SUMIFS('REEDS summary'!$O:$O,'REEDS summary'!$A:$A,$A100,'REEDS summary'!$B:$B,AJ$55)</f>
        <v>2.3430087570075569E-2</v>
      </c>
      <c r="AK100">
        <f>SUMIFS('REEDS summary'!$O:$O,'REEDS summary'!$A:$A,$A100,'REEDS summary'!$B:$B,AK$55)</f>
        <v>0</v>
      </c>
      <c r="AL100">
        <f>SUMIFS('REEDS summary'!$O:$O,'REEDS summary'!$A:$A,$A100,'REEDS summary'!$B:$B,AL$55)</f>
        <v>0.15511562795421888</v>
      </c>
      <c r="AN100">
        <f>SUMIFS('REEDS summary'!$P:$P,'REEDS summary'!$A:$A,$A100,'REEDS summary'!$B:$B,AN$55)</f>
        <v>1.2379832782166362E-3</v>
      </c>
      <c r="AO100">
        <f>SUMIFS('REEDS summary'!$P:$P,'REEDS summary'!$A:$A,$A100,'REEDS summary'!$B:$B,AO$55)</f>
        <v>0.58230488767651334</v>
      </c>
      <c r="AP100">
        <f>SUMIFS('REEDS summary'!$P:$P,'REEDS summary'!$A:$A,$A100,'REEDS summary'!$B:$B,AP$55)</f>
        <v>9.1170603312024333E-3</v>
      </c>
      <c r="AQ100">
        <f>SUMIFS('REEDS summary'!$P:$P,'REEDS summary'!$A:$A,$A100,'REEDS summary'!$B:$B,AQ$55)</f>
        <v>2.6976942019955017E-2</v>
      </c>
      <c r="AR100">
        <f>SUMIFS('REEDS summary'!$P:$P,'REEDS summary'!$A:$A,$A100,'REEDS summary'!$B:$B,AR$55)</f>
        <v>0.16692944801163964</v>
      </c>
      <c r="AS100">
        <f>SUMIFS('REEDS summary'!$P:$P,'REEDS summary'!$A:$A,$A100,'REEDS summary'!$B:$B,AS$55)</f>
        <v>0</v>
      </c>
      <c r="AT100">
        <f>SUMIFS('REEDS summary'!$P:$P,'REEDS summary'!$A:$A,$A100,'REEDS summary'!$B:$B,AT$55)</f>
        <v>0</v>
      </c>
      <c r="AU100">
        <f>SUMIFS('REEDS summary'!$P:$P,'REEDS summary'!$A:$A,$A100,'REEDS summary'!$B:$B,AU$55)</f>
        <v>1.7569330108470289E-4</v>
      </c>
      <c r="AV100">
        <f>SUMIFS('REEDS summary'!$P:$P,'REEDS summary'!$A:$A,$A100,'REEDS summary'!$B:$B,AV$55)</f>
        <v>2.3904742024035797E-2</v>
      </c>
      <c r="AW100">
        <f>SUMIFS('REEDS summary'!$P:$P,'REEDS summary'!$A:$A,$A100,'REEDS summary'!$B:$B,AW$55)</f>
        <v>0</v>
      </c>
      <c r="AX100">
        <f>SUMIFS('REEDS summary'!$P:$P,'REEDS summary'!$A:$A,$A100,'REEDS summary'!$B:$B,AX$55)</f>
        <v>0.1893532433573524</v>
      </c>
      <c r="AZ100">
        <f>SUMIFS('REEDS summary'!$Q:$Q,'REEDS summary'!$A:$A,$A100,'REEDS summary'!$B:$B,AZ$55)</f>
        <v>1.2378442946493623E-3</v>
      </c>
      <c r="BA100">
        <f>SUMIFS('REEDS summary'!$Q:$Q,'REEDS summary'!$A:$A,$A100,'REEDS summary'!$B:$B,BA$55)</f>
        <v>0.55850278986914725</v>
      </c>
      <c r="BB100">
        <f>SUMIFS('REEDS summary'!$Q:$Q,'REEDS summary'!$A:$A,$A100,'REEDS summary'!$B:$B,BB$55)</f>
        <v>9.1534042593290257E-3</v>
      </c>
      <c r="BC100">
        <f>SUMIFS('REEDS summary'!$Q:$Q,'REEDS summary'!$A:$A,$A100,'REEDS summary'!$B:$B,BC$55)</f>
        <v>2.7097403410672787E-2</v>
      </c>
      <c r="BD100">
        <f>SUMIFS('REEDS summary'!$Q:$Q,'REEDS summary'!$A:$A,$A100,'REEDS summary'!$B:$B,BD$55)</f>
        <v>0.17680026342128352</v>
      </c>
      <c r="BE100">
        <f>SUMIFS('REEDS summary'!$Q:$Q,'REEDS summary'!$A:$A,$A100,'REEDS summary'!$B:$B,BE$55)</f>
        <v>0</v>
      </c>
      <c r="BF100">
        <f>SUMIFS('REEDS summary'!$Q:$Q,'REEDS summary'!$A:$A,$A100,'REEDS summary'!$B:$B,BF$55)</f>
        <v>0</v>
      </c>
      <c r="BG100">
        <f>SUMIFS('REEDS summary'!$Q:$Q,'REEDS summary'!$A:$A,$A100,'REEDS summary'!$B:$B,BG$55)</f>
        <v>0</v>
      </c>
      <c r="BH100">
        <f>SUMIFS('REEDS summary'!$Q:$Q,'REEDS summary'!$A:$A,$A100,'REEDS summary'!$B:$B,BH$55)</f>
        <v>2.2307040222486099E-2</v>
      </c>
      <c r="BI100">
        <f>SUMIFS('REEDS summary'!$Q:$Q,'REEDS summary'!$A:$A,$A100,'REEDS summary'!$B:$B,BI$55)</f>
        <v>0</v>
      </c>
      <c r="BJ100">
        <f>SUMIFS('REEDS summary'!$Q:$Q,'REEDS summary'!$A:$A,$A100,'REEDS summary'!$B:$B,BJ$55)</f>
        <v>0.20490125452243199</v>
      </c>
      <c r="BL100">
        <f>SUMIFS('REEDS summary'!$R:$R,'REEDS summary'!$A:$A,$A100,'REEDS summary'!$B:$B,BL$55)</f>
        <v>1.1770227970849482E-3</v>
      </c>
      <c r="BM100">
        <f>SUMIFS('REEDS summary'!$R:$R,'REEDS summary'!$A:$A,$A100,'REEDS summary'!$B:$B,BM$55)</f>
        <v>0.54848723088029683</v>
      </c>
      <c r="BN100">
        <f>SUMIFS('REEDS summary'!$R:$R,'REEDS summary'!$A:$A,$A100,'REEDS summary'!$B:$B,BN$55)</f>
        <v>3.284146861656119E-2</v>
      </c>
      <c r="BO100">
        <f>SUMIFS('REEDS summary'!$R:$R,'REEDS summary'!$A:$A,$A100,'REEDS summary'!$B:$B,BO$55)</f>
        <v>2.7611679222079379E-2</v>
      </c>
      <c r="BP100">
        <f>SUMIFS('REEDS summary'!$R:$R,'REEDS summary'!$A:$A,$A100,'REEDS summary'!$B:$B,BP$55)</f>
        <v>0.15929353210100256</v>
      </c>
      <c r="BQ100">
        <f>SUMIFS('REEDS summary'!$R:$R,'REEDS summary'!$A:$A,$A100,'REEDS summary'!$B:$B,BQ$55)</f>
        <v>0</v>
      </c>
      <c r="BR100">
        <f>SUMIFS('REEDS summary'!$R:$R,'REEDS summary'!$A:$A,$A100,'REEDS summary'!$B:$B,BR$55)</f>
        <v>0</v>
      </c>
      <c r="BS100">
        <f>SUMIFS('REEDS summary'!$R:$R,'REEDS summary'!$A:$A,$A100,'REEDS summary'!$B:$B,BS$55)</f>
        <v>5.2911297791454056E-4</v>
      </c>
      <c r="BT100">
        <f>SUMIFS('REEDS summary'!$R:$R,'REEDS summary'!$A:$A,$A100,'REEDS summary'!$B:$B,BT$55)</f>
        <v>2.4373060985021296E-2</v>
      </c>
      <c r="BU100">
        <f>SUMIFS('REEDS summary'!$R:$R,'REEDS summary'!$A:$A,$A100,'REEDS summary'!$B:$B,BU$55)</f>
        <v>0</v>
      </c>
      <c r="BV100">
        <f>SUMIFS('REEDS summary'!$R:$R,'REEDS summary'!$A:$A,$A100,'REEDS summary'!$B:$B,BV$55)</f>
        <v>0.20568689242003932</v>
      </c>
      <c r="BX100">
        <f>SUMIFS('REEDS summary'!$S:$S,'REEDS summary'!$A:$A,$A100,'REEDS summary'!$B:$B,BX$55)</f>
        <v>1.2182384574120665E-3</v>
      </c>
      <c r="BY100">
        <f>SUMIFS('REEDS summary'!$S:$S,'REEDS summary'!$A:$A,$A100,'REEDS summary'!$B:$B,BY$55)</f>
        <v>0.44542143208672313</v>
      </c>
      <c r="BZ100">
        <f>SUMIFS('REEDS summary'!$S:$S,'REEDS summary'!$A:$A,$A100,'REEDS summary'!$B:$B,BZ$55)</f>
        <v>4.442662418984928E-2</v>
      </c>
      <c r="CA100">
        <f>SUMIFS('REEDS summary'!$S:$S,'REEDS summary'!$A:$A,$A100,'REEDS summary'!$B:$B,CA$55)</f>
        <v>3.7350063877623137E-2</v>
      </c>
      <c r="CB100">
        <f>SUMIFS('REEDS summary'!$S:$S,'REEDS summary'!$A:$A,$A100,'REEDS summary'!$B:$B,CB$55)</f>
        <v>0.15211602062598942</v>
      </c>
      <c r="CC100">
        <f>SUMIFS('REEDS summary'!$S:$S,'REEDS summary'!$A:$A,$A100,'REEDS summary'!$B:$B,CC$55)</f>
        <v>0</v>
      </c>
      <c r="CD100">
        <f>SUMIFS('REEDS summary'!$S:$S,'REEDS summary'!$A:$A,$A100,'REEDS summary'!$B:$B,CD$55)</f>
        <v>0</v>
      </c>
      <c r="CE100">
        <f>SUMIFS('REEDS summary'!$S:$S,'REEDS summary'!$A:$A,$A100,'REEDS summary'!$B:$B,CE$55)</f>
        <v>4.6278384856187852E-3</v>
      </c>
      <c r="CF100">
        <f>SUMIFS('REEDS summary'!$S:$S,'REEDS summary'!$A:$A,$A100,'REEDS summary'!$B:$B,CF$55)</f>
        <v>3.2923354581294792E-2</v>
      </c>
      <c r="CG100">
        <f>SUMIFS('REEDS summary'!$S:$S,'REEDS summary'!$A:$A,$A100,'REEDS summary'!$B:$B,CG$55)</f>
        <v>0</v>
      </c>
      <c r="CH100">
        <f>SUMIFS('REEDS summary'!$S:$S,'REEDS summary'!$A:$A,$A100,'REEDS summary'!$B:$B,CH$55)</f>
        <v>0.28191642769548936</v>
      </c>
      <c r="CJ100">
        <f>SUMIFS('REEDS summary'!$T:$T,'REEDS summary'!$A:$A,$A100,'REEDS summary'!$B:$B,CJ$55)</f>
        <v>1.0846114376962502E-3</v>
      </c>
      <c r="CK100">
        <f>SUMIFS('REEDS summary'!$T:$T,'REEDS summary'!$A:$A,$A100,'REEDS summary'!$B:$B,CK$55)</f>
        <v>0.42042701165703072</v>
      </c>
      <c r="CL100">
        <f>SUMIFS('REEDS summary'!$T:$T,'REEDS summary'!$A:$A,$A100,'REEDS summary'!$B:$B,CL$55)</f>
        <v>4.0326829159469883E-2</v>
      </c>
      <c r="CM100">
        <f>SUMIFS('REEDS summary'!$T:$T,'REEDS summary'!$A:$A,$A100,'REEDS summary'!$B:$B,CM$55)</f>
        <v>3.3919037173423289E-2</v>
      </c>
      <c r="CN100">
        <f>SUMIFS('REEDS summary'!$T:$T,'REEDS summary'!$A:$A,$A100,'REEDS summary'!$B:$B,CN$55)</f>
        <v>0.13461427949015459</v>
      </c>
      <c r="CO100">
        <f>SUMIFS('REEDS summary'!$T:$T,'REEDS summary'!$A:$A,$A100,'REEDS summary'!$B:$B,CO$55)</f>
        <v>0</v>
      </c>
      <c r="CP100">
        <f>SUMIFS('REEDS summary'!$T:$T,'REEDS summary'!$A:$A,$A100,'REEDS summary'!$B:$B,CP$55)</f>
        <v>0</v>
      </c>
      <c r="CQ100">
        <f>SUMIFS('REEDS summary'!$T:$T,'REEDS summary'!$A:$A,$A100,'REEDS summary'!$B:$B,CQ$55)</f>
        <v>4.3914189963792944E-3</v>
      </c>
      <c r="CR100">
        <f>SUMIFS('REEDS summary'!$T:$T,'REEDS summary'!$A:$A,$A100,'REEDS summary'!$B:$B,CR$55)</f>
        <v>1.694174259432844E-2</v>
      </c>
      <c r="CS100">
        <f>SUMIFS('REEDS summary'!$T:$T,'REEDS summary'!$A:$A,$A100,'REEDS summary'!$B:$B,CS$55)</f>
        <v>0</v>
      </c>
      <c r="CT100">
        <f>SUMIFS('REEDS summary'!$T:$T,'REEDS summary'!$A:$A,$A100,'REEDS summary'!$B:$B,CT$55)</f>
        <v>0.34829506949151756</v>
      </c>
      <c r="CV100">
        <f>SUMIFS('REEDS summary'!$U:$U,'REEDS summary'!$A:$A,$A100,'REEDS summary'!$B:$B,CV$55)</f>
        <v>1.2925524922618159E-3</v>
      </c>
      <c r="CW100">
        <f>SUMIFS('REEDS summary'!$U:$U,'REEDS summary'!$A:$A,$A100,'REEDS summary'!$B:$B,CW$55)</f>
        <v>0.39199199296113002</v>
      </c>
      <c r="CX100">
        <f>SUMIFS('REEDS summary'!$U:$U,'REEDS summary'!$A:$A,$A100,'REEDS summary'!$B:$B,CX$55)</f>
        <v>4.8086223807094881E-2</v>
      </c>
      <c r="CY100">
        <f>SUMIFS('REEDS summary'!$U:$U,'REEDS summary'!$A:$A,$A100,'REEDS summary'!$B:$B,CY$55)</f>
        <v>4.0448875065275031E-2</v>
      </c>
      <c r="CZ100">
        <f>SUMIFS('REEDS summary'!$U:$U,'REEDS summary'!$A:$A,$A100,'REEDS summary'!$B:$B,CZ$55)</f>
        <v>4.7997631652054756E-2</v>
      </c>
      <c r="DA100">
        <f>SUMIFS('REEDS summary'!$U:$U,'REEDS summary'!$A:$A,$A100,'REEDS summary'!$B:$B,DA$55)</f>
        <v>0</v>
      </c>
      <c r="DB100">
        <f>SUMIFS('REEDS summary'!$U:$U,'REEDS summary'!$A:$A,$A100,'REEDS summary'!$B:$B,DB$55)</f>
        <v>0</v>
      </c>
      <c r="DC100">
        <f>SUMIFS('REEDS summary'!$U:$U,'REEDS summary'!$A:$A,$A100,'REEDS summary'!$B:$B,DC$55)</f>
        <v>3.5966535006661331E-3</v>
      </c>
      <c r="DD100">
        <f>SUMIFS('REEDS summary'!$U:$U,'REEDS summary'!$A:$A,$A100,'REEDS summary'!$B:$B,DD$55)</f>
        <v>2.9823080291422603E-2</v>
      </c>
      <c r="DE100">
        <f>SUMIFS('REEDS summary'!$U:$U,'REEDS summary'!$A:$A,$A100,'REEDS summary'!$B:$B,DE$55)</f>
        <v>0</v>
      </c>
      <c r="DF100">
        <f>SUMIFS('REEDS summary'!$U:$U,'REEDS summary'!$A:$A,$A100,'REEDS summary'!$B:$B,DF$55)</f>
        <v>0.43676299023009474</v>
      </c>
    </row>
    <row r="101" spans="1:110">
      <c r="A101" s="91" t="s">
        <v>579</v>
      </c>
      <c r="B101" s="91">
        <f>SUMIFS('Cross border connections'!$R$4:$R$54,'Cross border connections'!$P$4:$P$54,Imports_new!A101)</f>
        <v>0</v>
      </c>
      <c r="D101">
        <f>SUMIFS('REEDS summary'!$M:$M,'REEDS summary'!$A:$A,$A101,'REEDS summary'!$B:$B,D$55)</f>
        <v>0</v>
      </c>
      <c r="E101">
        <f>SUMIFS('REEDS summary'!$M:$M,'REEDS summary'!$A:$A,$A101,'REEDS summary'!$B:$B,E$55)</f>
        <v>0</v>
      </c>
      <c r="F101">
        <f>SUMIFS('REEDS summary'!$M:$M,'REEDS summary'!$A:$A,$A101,'REEDS summary'!$B:$B,F$55)</f>
        <v>0</v>
      </c>
      <c r="G101">
        <f>SUMIFS('REEDS summary'!$M:$M,'REEDS summary'!$A:$A,$A101,'REEDS summary'!$B:$B,G$55)</f>
        <v>0.88036038161522923</v>
      </c>
      <c r="H101">
        <f>SUMIFS('REEDS summary'!$M:$M,'REEDS summary'!$A:$A,$A101,'REEDS summary'!$B:$B,H$55)</f>
        <v>0</v>
      </c>
      <c r="I101">
        <f>SUMIFS('REEDS summary'!$M:$M,'REEDS summary'!$A:$A,$A101,'REEDS summary'!$B:$B,I$55)</f>
        <v>0</v>
      </c>
      <c r="J101">
        <f>SUMIFS('REEDS summary'!$M:$M,'REEDS summary'!$A:$A,$A101,'REEDS summary'!$B:$B,J$55)</f>
        <v>0</v>
      </c>
      <c r="K101">
        <f>SUMIFS('REEDS summary'!$M:$M,'REEDS summary'!$A:$A,$A101,'REEDS summary'!$B:$B,K$55)</f>
        <v>0</v>
      </c>
      <c r="L101">
        <f>SUMIFS('REEDS summary'!$M:$M,'REEDS summary'!$A:$A,$A101,'REEDS summary'!$B:$B,L$55)</f>
        <v>0.11963961838477077</v>
      </c>
      <c r="M101">
        <f>SUMIFS('REEDS summary'!$M:$M,'REEDS summary'!$A:$A,$A101,'REEDS summary'!$B:$B,M$55)</f>
        <v>0</v>
      </c>
      <c r="N101">
        <f>SUMIFS('REEDS summary'!$M:$M,'REEDS summary'!$A:$A,$A101,'REEDS summary'!$B:$B,N$55)</f>
        <v>0</v>
      </c>
      <c r="P101">
        <f>SUMIFS('REEDS summary'!$N:$N,'REEDS summary'!$A:$A,$A101,'REEDS summary'!$B:$B,P$55)</f>
        <v>1.0834143184452524E-2</v>
      </c>
      <c r="Q101">
        <f>SUMIFS('REEDS summary'!$N:$N,'REEDS summary'!$A:$A,$A101,'REEDS summary'!$B:$B,Q$55)</f>
        <v>0</v>
      </c>
      <c r="R101">
        <f>SUMIFS('REEDS summary'!$N:$N,'REEDS summary'!$A:$A,$A101,'REEDS summary'!$B:$B,R$55)</f>
        <v>0</v>
      </c>
      <c r="S101">
        <f>SUMIFS('REEDS summary'!$N:$N,'REEDS summary'!$A:$A,$A101,'REEDS summary'!$B:$B,S$55)</f>
        <v>0.33315627594731773</v>
      </c>
      <c r="T101">
        <f>SUMIFS('REEDS summary'!$N:$N,'REEDS summary'!$A:$A,$A101,'REEDS summary'!$B:$B,T$55)</f>
        <v>0</v>
      </c>
      <c r="U101">
        <f>SUMIFS('REEDS summary'!$N:$N,'REEDS summary'!$A:$A,$A101,'REEDS summary'!$B:$B,U$55)</f>
        <v>0</v>
      </c>
      <c r="V101">
        <f>SUMIFS('REEDS summary'!$N:$N,'REEDS summary'!$A:$A,$A101,'REEDS summary'!$B:$B,V$55)</f>
        <v>0</v>
      </c>
      <c r="W101">
        <f>SUMIFS('REEDS summary'!$N:$N,'REEDS summary'!$A:$A,$A101,'REEDS summary'!$B:$B,W$55)</f>
        <v>1.3832326482027549E-2</v>
      </c>
      <c r="X101">
        <f>SUMIFS('REEDS summary'!$N:$N,'REEDS summary'!$A:$A,$A101,'REEDS summary'!$B:$B,X$55)</f>
        <v>0.5810768488016631</v>
      </c>
      <c r="Y101">
        <f>SUMIFS('REEDS summary'!$N:$N,'REEDS summary'!$A:$A,$A101,'REEDS summary'!$B:$B,Y$55)</f>
        <v>0</v>
      </c>
      <c r="Z101">
        <f>SUMIFS('REEDS summary'!$N:$N,'REEDS summary'!$A:$A,$A101,'REEDS summary'!$B:$B,Z$55)</f>
        <v>6.1100405584539094E-2</v>
      </c>
      <c r="AB101">
        <f>SUMIFS('REEDS summary'!$O:$O,'REEDS summary'!$A:$A,$A101,'REEDS summary'!$B:$B,AB$55)</f>
        <v>1.155295901376286E-2</v>
      </c>
      <c r="AC101">
        <f>SUMIFS('REEDS summary'!$O:$O,'REEDS summary'!$A:$A,$A101,'REEDS summary'!$B:$B,AC$55)</f>
        <v>0</v>
      </c>
      <c r="AD101">
        <f>SUMIFS('REEDS summary'!$O:$O,'REEDS summary'!$A:$A,$A101,'REEDS summary'!$B:$B,AD$55)</f>
        <v>0</v>
      </c>
      <c r="AE101">
        <f>SUMIFS('REEDS summary'!$O:$O,'REEDS summary'!$A:$A,$A101,'REEDS summary'!$B:$B,AE$55)</f>
        <v>0.35578287316126961</v>
      </c>
      <c r="AF101">
        <f>SUMIFS('REEDS summary'!$O:$O,'REEDS summary'!$A:$A,$A101,'REEDS summary'!$B:$B,AF$55)</f>
        <v>0</v>
      </c>
      <c r="AG101">
        <f>SUMIFS('REEDS summary'!$O:$O,'REEDS summary'!$A:$A,$A101,'REEDS summary'!$B:$B,AG$55)</f>
        <v>0</v>
      </c>
      <c r="AH101">
        <f>SUMIFS('REEDS summary'!$O:$O,'REEDS summary'!$A:$A,$A101,'REEDS summary'!$B:$B,AH$55)</f>
        <v>0</v>
      </c>
      <c r="AI101">
        <f>SUMIFS('REEDS summary'!$O:$O,'REEDS summary'!$A:$A,$A101,'REEDS summary'!$B:$B,AI$55)</f>
        <v>0</v>
      </c>
      <c r="AJ101">
        <f>SUMIFS('REEDS summary'!$O:$O,'REEDS summary'!$A:$A,$A101,'REEDS summary'!$B:$B,AJ$55)</f>
        <v>0.58939923780982528</v>
      </c>
      <c r="AK101">
        <f>SUMIFS('REEDS summary'!$O:$O,'REEDS summary'!$A:$A,$A101,'REEDS summary'!$B:$B,AK$55)</f>
        <v>0</v>
      </c>
      <c r="AL101">
        <f>SUMIFS('REEDS summary'!$O:$O,'REEDS summary'!$A:$A,$A101,'REEDS summary'!$B:$B,AL$55)</f>
        <v>4.3264930015142283E-2</v>
      </c>
      <c r="AN101">
        <f>SUMIFS('REEDS summary'!$P:$P,'REEDS summary'!$A:$A,$A101,'REEDS summary'!$B:$B,AN$55)</f>
        <v>1.0896825766427521E-2</v>
      </c>
      <c r="AO101">
        <f>SUMIFS('REEDS summary'!$P:$P,'REEDS summary'!$A:$A,$A101,'REEDS summary'!$B:$B,AO$55)</f>
        <v>2.6822150722068416E-3</v>
      </c>
      <c r="AP101">
        <f>SUMIFS('REEDS summary'!$P:$P,'REEDS summary'!$A:$A,$A101,'REEDS summary'!$B:$B,AP$55)</f>
        <v>0</v>
      </c>
      <c r="AQ101">
        <f>SUMIFS('REEDS summary'!$P:$P,'REEDS summary'!$A:$A,$A101,'REEDS summary'!$B:$B,AQ$55)</f>
        <v>0.33610284510495747</v>
      </c>
      <c r="AR101">
        <f>SUMIFS('REEDS summary'!$P:$P,'REEDS summary'!$A:$A,$A101,'REEDS summary'!$B:$B,AR$55)</f>
        <v>3.9396014979799663E-3</v>
      </c>
      <c r="AS101">
        <f>SUMIFS('REEDS summary'!$P:$P,'REEDS summary'!$A:$A,$A101,'REEDS summary'!$B:$B,AS$55)</f>
        <v>0</v>
      </c>
      <c r="AT101">
        <f>SUMIFS('REEDS summary'!$P:$P,'REEDS summary'!$A:$A,$A101,'REEDS summary'!$B:$B,AT$55)</f>
        <v>0</v>
      </c>
      <c r="AU101">
        <f>SUMIFS('REEDS summary'!$P:$P,'REEDS summary'!$A:$A,$A101,'REEDS summary'!$B:$B,AU$55)</f>
        <v>0</v>
      </c>
      <c r="AV101">
        <f>SUMIFS('REEDS summary'!$P:$P,'REEDS summary'!$A:$A,$A101,'REEDS summary'!$B:$B,AV$55)</f>
        <v>0.5856705040586424</v>
      </c>
      <c r="AW101">
        <f>SUMIFS('REEDS summary'!$P:$P,'REEDS summary'!$A:$A,$A101,'REEDS summary'!$B:$B,AW$55)</f>
        <v>0</v>
      </c>
      <c r="AX101">
        <f>SUMIFS('REEDS summary'!$P:$P,'REEDS summary'!$A:$A,$A101,'REEDS summary'!$B:$B,AX$55)</f>
        <v>6.0708008499785727E-2</v>
      </c>
      <c r="AZ101">
        <f>SUMIFS('REEDS summary'!$Q:$Q,'REEDS summary'!$A:$A,$A101,'REEDS summary'!$B:$B,AZ$55)</f>
        <v>8.4979604894825245E-3</v>
      </c>
      <c r="BA101">
        <f>SUMIFS('REEDS summary'!$Q:$Q,'REEDS summary'!$A:$A,$A101,'REEDS summary'!$B:$B,BA$55)</f>
        <v>4.1834857593361268E-3</v>
      </c>
      <c r="BB101">
        <f>SUMIFS('REEDS summary'!$Q:$Q,'REEDS summary'!$A:$A,$A101,'REEDS summary'!$B:$B,BB$55)</f>
        <v>0</v>
      </c>
      <c r="BC101">
        <f>SUMIFS('REEDS summary'!$Q:$Q,'REEDS summary'!$A:$A,$A101,'REEDS summary'!$B:$B,BC$55)</f>
        <v>0.26249638862183278</v>
      </c>
      <c r="BD101">
        <f>SUMIFS('REEDS summary'!$Q:$Q,'REEDS summary'!$A:$A,$A101,'REEDS summary'!$B:$B,BD$55)</f>
        <v>6.1444437008587325E-3</v>
      </c>
      <c r="BE101">
        <f>SUMIFS('REEDS summary'!$Q:$Q,'REEDS summary'!$A:$A,$A101,'REEDS summary'!$B:$B,BE$55)</f>
        <v>0</v>
      </c>
      <c r="BF101">
        <f>SUMIFS('REEDS summary'!$Q:$Q,'REEDS summary'!$A:$A,$A101,'REEDS summary'!$B:$B,BF$55)</f>
        <v>0</v>
      </c>
      <c r="BG101">
        <f>SUMIFS('REEDS summary'!$Q:$Q,'REEDS summary'!$A:$A,$A101,'REEDS summary'!$B:$B,BG$55)</f>
        <v>0</v>
      </c>
      <c r="BH101">
        <f>SUMIFS('REEDS summary'!$Q:$Q,'REEDS summary'!$A:$A,$A101,'REEDS summary'!$B:$B,BH$55)</f>
        <v>0.67923086214410577</v>
      </c>
      <c r="BI101">
        <f>SUMIFS('REEDS summary'!$Q:$Q,'REEDS summary'!$A:$A,$A101,'REEDS summary'!$B:$B,BI$55)</f>
        <v>0</v>
      </c>
      <c r="BJ101">
        <f>SUMIFS('REEDS summary'!$Q:$Q,'REEDS summary'!$A:$A,$A101,'REEDS summary'!$B:$B,BJ$55)</f>
        <v>3.9446859284383989E-2</v>
      </c>
      <c r="BL101">
        <f>SUMIFS('REEDS summary'!$R:$R,'REEDS summary'!$A:$A,$A101,'REEDS summary'!$B:$B,BL$55)</f>
        <v>7.6772155725267381E-3</v>
      </c>
      <c r="BM101">
        <f>SUMIFS('REEDS summary'!$R:$R,'REEDS summary'!$A:$A,$A101,'REEDS summary'!$B:$B,BM$55)</f>
        <v>5.6689739479726256E-3</v>
      </c>
      <c r="BN101">
        <f>SUMIFS('REEDS summary'!$R:$R,'REEDS summary'!$A:$A,$A101,'REEDS summary'!$B:$B,BN$55)</f>
        <v>0</v>
      </c>
      <c r="BO101">
        <f>SUMIFS('REEDS summary'!$R:$R,'REEDS summary'!$A:$A,$A101,'REEDS summary'!$B:$B,BO$55)</f>
        <v>0.23751498577733604</v>
      </c>
      <c r="BP101">
        <f>SUMIFS('REEDS summary'!$R:$R,'REEDS summary'!$A:$A,$A101,'REEDS summary'!$B:$B,BP$55)</f>
        <v>8.3265992570888438E-3</v>
      </c>
      <c r="BQ101">
        <f>SUMIFS('REEDS summary'!$R:$R,'REEDS summary'!$A:$A,$A101,'REEDS summary'!$B:$B,BQ$55)</f>
        <v>0</v>
      </c>
      <c r="BR101">
        <f>SUMIFS('REEDS summary'!$R:$R,'REEDS summary'!$A:$A,$A101,'REEDS summary'!$B:$B,BR$55)</f>
        <v>0</v>
      </c>
      <c r="BS101">
        <f>SUMIFS('REEDS summary'!$R:$R,'REEDS summary'!$A:$A,$A101,'REEDS summary'!$B:$B,BS$55)</f>
        <v>0</v>
      </c>
      <c r="BT101">
        <f>SUMIFS('REEDS summary'!$R:$R,'REEDS summary'!$A:$A,$A101,'REEDS summary'!$B:$B,BT$55)</f>
        <v>0.70164957833377328</v>
      </c>
      <c r="BU101">
        <f>SUMIFS('REEDS summary'!$R:$R,'REEDS summary'!$A:$A,$A101,'REEDS summary'!$B:$B,BU$55)</f>
        <v>0</v>
      </c>
      <c r="BV101">
        <f>SUMIFS('REEDS summary'!$R:$R,'REEDS summary'!$A:$A,$A101,'REEDS summary'!$B:$B,BV$55)</f>
        <v>3.9162647111302483E-2</v>
      </c>
      <c r="BX101">
        <f>SUMIFS('REEDS summary'!$S:$S,'REEDS summary'!$A:$A,$A101,'REEDS summary'!$B:$B,BX$55)</f>
        <v>7.5427223233250854E-3</v>
      </c>
      <c r="BY101">
        <f>SUMIFS('REEDS summary'!$S:$S,'REEDS summary'!$A:$A,$A101,'REEDS summary'!$B:$B,BY$55)</f>
        <v>0</v>
      </c>
      <c r="BZ101">
        <f>SUMIFS('REEDS summary'!$S:$S,'REEDS summary'!$A:$A,$A101,'REEDS summary'!$B:$B,BZ$55)</f>
        <v>0</v>
      </c>
      <c r="CA101">
        <f>SUMIFS('REEDS summary'!$S:$S,'REEDS summary'!$A:$A,$A101,'REEDS summary'!$B:$B,CA$55)</f>
        <v>0.23367752172765829</v>
      </c>
      <c r="CB101">
        <f>SUMIFS('REEDS summary'!$S:$S,'REEDS summary'!$A:$A,$A101,'REEDS summary'!$B:$B,CB$55)</f>
        <v>1.090751898040504E-2</v>
      </c>
      <c r="CC101">
        <f>SUMIFS('REEDS summary'!$S:$S,'REEDS summary'!$A:$A,$A101,'REEDS summary'!$B:$B,CC$55)</f>
        <v>0</v>
      </c>
      <c r="CD101">
        <f>SUMIFS('REEDS summary'!$S:$S,'REEDS summary'!$A:$A,$A101,'REEDS summary'!$B:$B,CD$55)</f>
        <v>0</v>
      </c>
      <c r="CE101">
        <f>SUMIFS('REEDS summary'!$S:$S,'REEDS summary'!$A:$A,$A101,'REEDS summary'!$B:$B,CE$55)</f>
        <v>0</v>
      </c>
      <c r="CF101">
        <f>SUMIFS('REEDS summary'!$S:$S,'REEDS summary'!$A:$A,$A101,'REEDS summary'!$B:$B,CF$55)</f>
        <v>0.70836756835852432</v>
      </c>
      <c r="CG101">
        <f>SUMIFS('REEDS summary'!$S:$S,'REEDS summary'!$A:$A,$A101,'REEDS summary'!$B:$B,CG$55)</f>
        <v>0</v>
      </c>
      <c r="CH101">
        <f>SUMIFS('REEDS summary'!$S:$S,'REEDS summary'!$A:$A,$A101,'REEDS summary'!$B:$B,CH$55)</f>
        <v>3.9504668610087251E-2</v>
      </c>
      <c r="CJ101">
        <f>SUMIFS('REEDS summary'!$T:$T,'REEDS summary'!$A:$A,$A101,'REEDS summary'!$B:$B,CJ$55)</f>
        <v>6.9692416327268225E-3</v>
      </c>
      <c r="CK101">
        <f>SUMIFS('REEDS summary'!$T:$T,'REEDS summary'!$A:$A,$A101,'REEDS summary'!$B:$B,CK$55)</f>
        <v>0</v>
      </c>
      <c r="CL101">
        <f>SUMIFS('REEDS summary'!$T:$T,'REEDS summary'!$A:$A,$A101,'REEDS summary'!$B:$B,CL$55)</f>
        <v>0</v>
      </c>
      <c r="CM101">
        <f>SUMIFS('REEDS summary'!$T:$T,'REEDS summary'!$A:$A,$A101,'REEDS summary'!$B:$B,CM$55)</f>
        <v>0.21624745242007543</v>
      </c>
      <c r="CN101">
        <f>SUMIFS('REEDS summary'!$T:$T,'REEDS summary'!$A:$A,$A101,'REEDS summary'!$B:$B,CN$55)</f>
        <v>1.0078209448718765E-2</v>
      </c>
      <c r="CO101">
        <f>SUMIFS('REEDS summary'!$T:$T,'REEDS summary'!$A:$A,$A101,'REEDS summary'!$B:$B,CO$55)</f>
        <v>0</v>
      </c>
      <c r="CP101">
        <f>SUMIFS('REEDS summary'!$T:$T,'REEDS summary'!$A:$A,$A101,'REEDS summary'!$B:$B,CP$55)</f>
        <v>0</v>
      </c>
      <c r="CQ101">
        <f>SUMIFS('REEDS summary'!$T:$T,'REEDS summary'!$A:$A,$A101,'REEDS summary'!$B:$B,CQ$55)</f>
        <v>0</v>
      </c>
      <c r="CR101">
        <f>SUMIFS('REEDS summary'!$T:$T,'REEDS summary'!$A:$A,$A101,'REEDS summary'!$B:$B,CR$55)</f>
        <v>0.73706716240591941</v>
      </c>
      <c r="CS101">
        <f>SUMIFS('REEDS summary'!$T:$T,'REEDS summary'!$A:$A,$A101,'REEDS summary'!$B:$B,CS$55)</f>
        <v>0</v>
      </c>
      <c r="CT101">
        <f>SUMIFS('REEDS summary'!$T:$T,'REEDS summary'!$A:$A,$A101,'REEDS summary'!$B:$B,CT$55)</f>
        <v>2.9637934092559562E-2</v>
      </c>
      <c r="CV101">
        <f>SUMIFS('REEDS summary'!$U:$U,'REEDS summary'!$A:$A,$A101,'REEDS summary'!$B:$B,CV$55)</f>
        <v>6.8717080970994628E-3</v>
      </c>
      <c r="CW101">
        <f>SUMIFS('REEDS summary'!$U:$U,'REEDS summary'!$A:$A,$A101,'REEDS summary'!$B:$B,CW$55)</f>
        <v>0</v>
      </c>
      <c r="CX101">
        <f>SUMIFS('REEDS summary'!$U:$U,'REEDS summary'!$A:$A,$A101,'REEDS summary'!$B:$B,CX$55)</f>
        <v>0</v>
      </c>
      <c r="CY101">
        <f>SUMIFS('REEDS summary'!$U:$U,'REEDS summary'!$A:$A,$A101,'REEDS summary'!$B:$B,CY$55)</f>
        <v>0.2135479396094824</v>
      </c>
      <c r="CZ101">
        <f>SUMIFS('REEDS summary'!$U:$U,'REEDS summary'!$A:$A,$A101,'REEDS summary'!$B:$B,CZ$55)</f>
        <v>9.9371663550612398E-3</v>
      </c>
      <c r="DA101">
        <f>SUMIFS('REEDS summary'!$U:$U,'REEDS summary'!$A:$A,$A101,'REEDS summary'!$B:$B,DA$55)</f>
        <v>0</v>
      </c>
      <c r="DB101">
        <f>SUMIFS('REEDS summary'!$U:$U,'REEDS summary'!$A:$A,$A101,'REEDS summary'!$B:$B,DB$55)</f>
        <v>0</v>
      </c>
      <c r="DC101">
        <f>SUMIFS('REEDS summary'!$U:$U,'REEDS summary'!$A:$A,$A101,'REEDS summary'!$B:$B,DC$55)</f>
        <v>0</v>
      </c>
      <c r="DD101">
        <f>SUMIFS('REEDS summary'!$U:$U,'REEDS summary'!$A:$A,$A101,'REEDS summary'!$B:$B,DD$55)</f>
        <v>0.734022000025078</v>
      </c>
      <c r="DE101">
        <f>SUMIFS('REEDS summary'!$U:$U,'REEDS summary'!$A:$A,$A101,'REEDS summary'!$B:$B,DE$55)</f>
        <v>0</v>
      </c>
      <c r="DF101">
        <f>SUMIFS('REEDS summary'!$U:$U,'REEDS summary'!$A:$A,$A101,'REEDS summary'!$B:$B,DF$55)</f>
        <v>3.5621185913278876E-2</v>
      </c>
    </row>
    <row r="102" spans="1:110">
      <c r="A102" s="91" t="s">
        <v>580</v>
      </c>
      <c r="B102" s="91">
        <f>SUMIFS('Cross border connections'!$R$4:$R$54,'Cross border connections'!$P$4:$P$54,Imports_new!A102)</f>
        <v>0</v>
      </c>
      <c r="D102">
        <f>SUMIFS('REEDS summary'!$M:$M,'REEDS summary'!$A:$A,$A102,'REEDS summary'!$B:$B,D$55)</f>
        <v>2.0308262065074495E-2</v>
      </c>
      <c r="E102">
        <f>SUMIFS('REEDS summary'!$M:$M,'REEDS summary'!$A:$A,$A102,'REEDS summary'!$B:$B,E$55)</f>
        <v>0.10478344750149882</v>
      </c>
      <c r="F102">
        <f>SUMIFS('REEDS summary'!$M:$M,'REEDS summary'!$A:$A,$A102,'REEDS summary'!$B:$B,F$55)</f>
        <v>0</v>
      </c>
      <c r="G102">
        <f>SUMIFS('REEDS summary'!$M:$M,'REEDS summary'!$A:$A,$A102,'REEDS summary'!$B:$B,G$55)</f>
        <v>1.3707545143365857E-2</v>
      </c>
      <c r="H102">
        <f>SUMIFS('REEDS summary'!$M:$M,'REEDS summary'!$A:$A,$A102,'REEDS summary'!$B:$B,H$55)</f>
        <v>0.50212951334870592</v>
      </c>
      <c r="I102">
        <f>SUMIFS('REEDS summary'!$M:$M,'REEDS summary'!$A:$A,$A102,'REEDS summary'!$B:$B,I$55)</f>
        <v>0.27710367171192557</v>
      </c>
      <c r="J102">
        <f>SUMIFS('REEDS summary'!$M:$M,'REEDS summary'!$A:$A,$A102,'REEDS summary'!$B:$B,J$55)</f>
        <v>2.3128148485459653E-4</v>
      </c>
      <c r="K102">
        <f>SUMIFS('REEDS summary'!$M:$M,'REEDS summary'!$A:$A,$A102,'REEDS summary'!$B:$B,K$55)</f>
        <v>0</v>
      </c>
      <c r="L102">
        <f>SUMIFS('REEDS summary'!$M:$M,'REEDS summary'!$A:$A,$A102,'REEDS summary'!$B:$B,L$55)</f>
        <v>6.9653321585751128E-4</v>
      </c>
      <c r="M102">
        <f>SUMIFS('REEDS summary'!$M:$M,'REEDS summary'!$A:$A,$A102,'REEDS summary'!$B:$B,M$55)</f>
        <v>0</v>
      </c>
      <c r="N102">
        <f>SUMIFS('REEDS summary'!$M:$M,'REEDS summary'!$A:$A,$A102,'REEDS summary'!$B:$B,N$55)</f>
        <v>8.1039745528717205E-2</v>
      </c>
      <c r="P102">
        <f>SUMIFS('REEDS summary'!$N:$N,'REEDS summary'!$A:$A,$A102,'REEDS summary'!$B:$B,P$55)</f>
        <v>1.2602097221180802E-2</v>
      </c>
      <c r="Q102">
        <f>SUMIFS('REEDS summary'!$N:$N,'REEDS summary'!$A:$A,$A102,'REEDS summary'!$B:$B,Q$55)</f>
        <v>5.7051813437429703E-2</v>
      </c>
      <c r="R102">
        <f>SUMIFS('REEDS summary'!$N:$N,'REEDS summary'!$A:$A,$A102,'REEDS summary'!$B:$B,R$55)</f>
        <v>0</v>
      </c>
      <c r="S102">
        <f>SUMIFS('REEDS summary'!$N:$N,'REEDS summary'!$A:$A,$A102,'REEDS summary'!$B:$B,S$55)</f>
        <v>1.3487220736350201E-2</v>
      </c>
      <c r="T102">
        <f>SUMIFS('REEDS summary'!$N:$N,'REEDS summary'!$A:$A,$A102,'REEDS summary'!$B:$B,T$55)</f>
        <v>0.53441247413413606</v>
      </c>
      <c r="U102">
        <f>SUMIFS('REEDS summary'!$N:$N,'REEDS summary'!$A:$A,$A102,'REEDS summary'!$B:$B,U$55)</f>
        <v>0.27264972306442914</v>
      </c>
      <c r="V102">
        <f>SUMIFS('REEDS summary'!$N:$N,'REEDS summary'!$A:$A,$A102,'REEDS summary'!$B:$B,V$55)</f>
        <v>6.6292614426591138E-4</v>
      </c>
      <c r="W102">
        <f>SUMIFS('REEDS summary'!$N:$N,'REEDS summary'!$A:$A,$A102,'REEDS summary'!$B:$B,W$55)</f>
        <v>1.3858683492529588E-3</v>
      </c>
      <c r="X102">
        <f>SUMIFS('REEDS summary'!$N:$N,'REEDS summary'!$A:$A,$A102,'REEDS summary'!$B:$B,X$55)</f>
        <v>2.4098356950736639E-3</v>
      </c>
      <c r="Y102">
        <f>SUMIFS('REEDS summary'!$N:$N,'REEDS summary'!$A:$A,$A102,'REEDS summary'!$B:$B,Y$55)</f>
        <v>0</v>
      </c>
      <c r="Z102">
        <f>SUMIFS('REEDS summary'!$N:$N,'REEDS summary'!$A:$A,$A102,'REEDS summary'!$B:$B,Z$55)</f>
        <v>0.10533804121788158</v>
      </c>
      <c r="AB102">
        <f>SUMIFS('REEDS summary'!$O:$O,'REEDS summary'!$A:$A,$A102,'REEDS summary'!$B:$B,AB$55)</f>
        <v>9.1606574775408168E-3</v>
      </c>
      <c r="AC102">
        <f>SUMIFS('REEDS summary'!$O:$O,'REEDS summary'!$A:$A,$A102,'REEDS summary'!$B:$B,AC$55)</f>
        <v>0</v>
      </c>
      <c r="AD102">
        <f>SUMIFS('REEDS summary'!$O:$O,'REEDS summary'!$A:$A,$A102,'REEDS summary'!$B:$B,AD$55)</f>
        <v>0</v>
      </c>
      <c r="AE102">
        <f>SUMIFS('REEDS summary'!$O:$O,'REEDS summary'!$A:$A,$A102,'REEDS summary'!$B:$B,AE$55)</f>
        <v>1.3523108002302178E-2</v>
      </c>
      <c r="AF102">
        <f>SUMIFS('REEDS summary'!$O:$O,'REEDS summary'!$A:$A,$A102,'REEDS summary'!$B:$B,AF$55)</f>
        <v>0.54029811375902748</v>
      </c>
      <c r="AG102">
        <f>SUMIFS('REEDS summary'!$O:$O,'REEDS summary'!$A:$A,$A102,'REEDS summary'!$B:$B,AG$55)</f>
        <v>0.27325842714078569</v>
      </c>
      <c r="AH102">
        <f>SUMIFS('REEDS summary'!$O:$O,'REEDS summary'!$A:$A,$A102,'REEDS summary'!$B:$B,AH$55)</f>
        <v>5.2839650033905901E-2</v>
      </c>
      <c r="AI102">
        <f>SUMIFS('REEDS summary'!$O:$O,'REEDS summary'!$A:$A,$A102,'REEDS summary'!$B:$B,AI$55)</f>
        <v>2.421531907181845E-3</v>
      </c>
      <c r="AJ102">
        <f>SUMIFS('REEDS summary'!$O:$O,'REEDS summary'!$A:$A,$A102,'REEDS summary'!$B:$B,AJ$55)</f>
        <v>3.2859142551384616E-3</v>
      </c>
      <c r="AK102">
        <f>SUMIFS('REEDS summary'!$O:$O,'REEDS summary'!$A:$A,$A102,'REEDS summary'!$B:$B,AK$55)</f>
        <v>0</v>
      </c>
      <c r="AL102">
        <f>SUMIFS('REEDS summary'!$O:$O,'REEDS summary'!$A:$A,$A102,'REEDS summary'!$B:$B,AL$55)</f>
        <v>0.10521259742411769</v>
      </c>
      <c r="AN102">
        <f>SUMIFS('REEDS summary'!$P:$P,'REEDS summary'!$A:$A,$A102,'REEDS summary'!$B:$B,AN$55)</f>
        <v>8.5807966415636459E-3</v>
      </c>
      <c r="AO102">
        <f>SUMIFS('REEDS summary'!$P:$P,'REEDS summary'!$A:$A,$A102,'REEDS summary'!$B:$B,AO$55)</f>
        <v>3.8403027065438686E-4</v>
      </c>
      <c r="AP102">
        <f>SUMIFS('REEDS summary'!$P:$P,'REEDS summary'!$A:$A,$A102,'REEDS summary'!$B:$B,AP$55)</f>
        <v>0</v>
      </c>
      <c r="AQ102">
        <f>SUMIFS('REEDS summary'!$P:$P,'REEDS summary'!$A:$A,$A102,'REEDS summary'!$B:$B,AQ$55)</f>
        <v>1.3379625118391072E-2</v>
      </c>
      <c r="AR102">
        <f>SUMIFS('REEDS summary'!$P:$P,'REEDS summary'!$A:$A,$A102,'REEDS summary'!$B:$B,AR$55)</f>
        <v>0.51943721636069906</v>
      </c>
      <c r="AS102">
        <f>SUMIFS('REEDS summary'!$P:$P,'REEDS summary'!$A:$A,$A102,'REEDS summary'!$B:$B,AS$55)</f>
        <v>0.27024366634983332</v>
      </c>
      <c r="AT102">
        <f>SUMIFS('REEDS summary'!$P:$P,'REEDS summary'!$A:$A,$A102,'REEDS summary'!$B:$B,AT$55)</f>
        <v>8.0559908586429682E-2</v>
      </c>
      <c r="AU102">
        <f>SUMIFS('REEDS summary'!$P:$P,'REEDS summary'!$A:$A,$A102,'REEDS summary'!$B:$B,AU$55)</f>
        <v>8.4425412489313957E-4</v>
      </c>
      <c r="AV102">
        <f>SUMIFS('REEDS summary'!$P:$P,'REEDS summary'!$A:$A,$A102,'REEDS summary'!$B:$B,AV$55)</f>
        <v>3.2408588653870746E-3</v>
      </c>
      <c r="AW102">
        <f>SUMIFS('REEDS summary'!$P:$P,'REEDS summary'!$A:$A,$A102,'REEDS summary'!$B:$B,AW$55)</f>
        <v>0</v>
      </c>
      <c r="AX102">
        <f>SUMIFS('REEDS summary'!$P:$P,'REEDS summary'!$A:$A,$A102,'REEDS summary'!$B:$B,AX$55)</f>
        <v>0.10332964368214857</v>
      </c>
      <c r="AZ102">
        <f>SUMIFS('REEDS summary'!$Q:$Q,'REEDS summary'!$A:$A,$A102,'REEDS summary'!$B:$B,AZ$55)</f>
        <v>8.2418027474989667E-3</v>
      </c>
      <c r="BA102">
        <f>SUMIFS('REEDS summary'!$Q:$Q,'REEDS summary'!$A:$A,$A102,'REEDS summary'!$B:$B,BA$55)</f>
        <v>7.8200950583881643E-4</v>
      </c>
      <c r="BB102">
        <f>SUMIFS('REEDS summary'!$Q:$Q,'REEDS summary'!$A:$A,$A102,'REEDS summary'!$B:$B,BB$55)</f>
        <v>0</v>
      </c>
      <c r="BC102">
        <f>SUMIFS('REEDS summary'!$Q:$Q,'REEDS summary'!$A:$A,$A102,'REEDS summary'!$B:$B,BC$55)</f>
        <v>1.3628442200812021E-2</v>
      </c>
      <c r="BD102">
        <f>SUMIFS('REEDS summary'!$Q:$Q,'REEDS summary'!$A:$A,$A102,'REEDS summary'!$B:$B,BD$55)</f>
        <v>0.51341535714909237</v>
      </c>
      <c r="BE102">
        <f>SUMIFS('REEDS summary'!$Q:$Q,'REEDS summary'!$A:$A,$A102,'REEDS summary'!$B:$B,BE$55)</f>
        <v>0.27515163794014458</v>
      </c>
      <c r="BF102">
        <f>SUMIFS('REEDS summary'!$Q:$Q,'REEDS summary'!$A:$A,$A102,'REEDS summary'!$B:$B,BF$55)</f>
        <v>8.1017830558561835E-2</v>
      </c>
      <c r="BG102">
        <f>SUMIFS('REEDS summary'!$Q:$Q,'REEDS summary'!$A:$A,$A102,'REEDS summary'!$B:$B,BG$55)</f>
        <v>0</v>
      </c>
      <c r="BH102">
        <f>SUMIFS('REEDS summary'!$Q:$Q,'REEDS summary'!$A:$A,$A102,'REEDS summary'!$B:$B,BH$55)</f>
        <v>3.2907540500963029E-3</v>
      </c>
      <c r="BI102">
        <f>SUMIFS('REEDS summary'!$Q:$Q,'REEDS summary'!$A:$A,$A102,'REEDS summary'!$B:$B,BI$55)</f>
        <v>0</v>
      </c>
      <c r="BJ102">
        <f>SUMIFS('REEDS summary'!$Q:$Q,'REEDS summary'!$A:$A,$A102,'REEDS summary'!$B:$B,BJ$55)</f>
        <v>0.10447216584795507</v>
      </c>
      <c r="BL102">
        <f>SUMIFS('REEDS summary'!$R:$R,'REEDS summary'!$A:$A,$A102,'REEDS summary'!$B:$B,BL$55)</f>
        <v>7.7187102828919539E-3</v>
      </c>
      <c r="BM102">
        <f>SUMIFS('REEDS summary'!$R:$R,'REEDS summary'!$A:$A,$A102,'REEDS summary'!$B:$B,BM$55)</f>
        <v>1.2049050060677666E-3</v>
      </c>
      <c r="BN102">
        <f>SUMIFS('REEDS summary'!$R:$R,'REEDS summary'!$A:$A,$A102,'REEDS summary'!$B:$B,BN$55)</f>
        <v>0</v>
      </c>
      <c r="BO102">
        <f>SUMIFS('REEDS summary'!$R:$R,'REEDS summary'!$A:$A,$A102,'REEDS summary'!$B:$B,BO$55)</f>
        <v>1.4355080476933648E-2</v>
      </c>
      <c r="BP102">
        <f>SUMIFS('REEDS summary'!$R:$R,'REEDS summary'!$A:$A,$A102,'REEDS summary'!$B:$B,BP$55)</f>
        <v>0.50129782770481324</v>
      </c>
      <c r="BQ102">
        <f>SUMIFS('REEDS summary'!$R:$R,'REEDS summary'!$A:$A,$A102,'REEDS summary'!$B:$B,BQ$55)</f>
        <v>0.28262989013966022</v>
      </c>
      <c r="BR102">
        <f>SUMIFS('REEDS summary'!$R:$R,'REEDS summary'!$A:$A,$A102,'REEDS summary'!$B:$B,BR$55)</f>
        <v>8.2862806576958437E-2</v>
      </c>
      <c r="BS102">
        <f>SUMIFS('REEDS summary'!$R:$R,'REEDS summary'!$A:$A,$A102,'REEDS summary'!$B:$B,BS$55)</f>
        <v>0</v>
      </c>
      <c r="BT102">
        <f>SUMIFS('REEDS summary'!$R:$R,'REEDS summary'!$A:$A,$A102,'REEDS summary'!$B:$B,BT$55)</f>
        <v>3.371064111569138E-3</v>
      </c>
      <c r="BU102">
        <f>SUMIFS('REEDS summary'!$R:$R,'REEDS summary'!$A:$A,$A102,'REEDS summary'!$B:$B,BU$55)</f>
        <v>0</v>
      </c>
      <c r="BV102">
        <f>SUMIFS('REEDS summary'!$R:$R,'REEDS summary'!$A:$A,$A102,'REEDS summary'!$B:$B,BV$55)</f>
        <v>0.10655971570110556</v>
      </c>
      <c r="BX102">
        <f>SUMIFS('REEDS summary'!$S:$S,'REEDS summary'!$A:$A,$A102,'REEDS summary'!$B:$B,BX$55)</f>
        <v>7.1127120681433904E-3</v>
      </c>
      <c r="BY102">
        <f>SUMIFS('REEDS summary'!$S:$S,'REEDS summary'!$A:$A,$A102,'REEDS summary'!$B:$B,BY$55)</f>
        <v>0</v>
      </c>
      <c r="BZ102">
        <f>SUMIFS('REEDS summary'!$S:$S,'REEDS summary'!$A:$A,$A102,'REEDS summary'!$B:$B,BZ$55)</f>
        <v>0</v>
      </c>
      <c r="CA102">
        <f>SUMIFS('REEDS summary'!$S:$S,'REEDS summary'!$A:$A,$A102,'REEDS summary'!$B:$B,CA$55)</f>
        <v>1.5531156899544816E-2</v>
      </c>
      <c r="CB102">
        <f>SUMIFS('REEDS summary'!$S:$S,'REEDS summary'!$A:$A,$A102,'REEDS summary'!$B:$B,CB$55)</f>
        <v>0.45862347270425818</v>
      </c>
      <c r="CC102">
        <f>SUMIFS('REEDS summary'!$S:$S,'REEDS summary'!$A:$A,$A102,'REEDS summary'!$B:$B,CC$55)</f>
        <v>0.30662711736086484</v>
      </c>
      <c r="CD102">
        <f>SUMIFS('REEDS summary'!$S:$S,'REEDS summary'!$A:$A,$A102,'REEDS summary'!$B:$B,CD$55)</f>
        <v>9.3605991900467936E-2</v>
      </c>
      <c r="CE102">
        <f>SUMIFS('REEDS summary'!$S:$S,'REEDS summary'!$A:$A,$A102,'REEDS summary'!$B:$B,CE$55)</f>
        <v>0</v>
      </c>
      <c r="CF102">
        <f>SUMIFS('REEDS summary'!$S:$S,'REEDS summary'!$A:$A,$A102,'REEDS summary'!$B:$B,CF$55)</f>
        <v>3.6475787074485679E-3</v>
      </c>
      <c r="CG102">
        <f>SUMIFS('REEDS summary'!$S:$S,'REEDS summary'!$A:$A,$A102,'REEDS summary'!$B:$B,CG$55)</f>
        <v>0</v>
      </c>
      <c r="CH102">
        <f>SUMIFS('REEDS summary'!$S:$S,'REEDS summary'!$A:$A,$A102,'REEDS summary'!$B:$B,CH$55)</f>
        <v>0.11485197035927229</v>
      </c>
      <c r="CJ102">
        <f>SUMIFS('REEDS summary'!$T:$T,'REEDS summary'!$A:$A,$A102,'REEDS summary'!$B:$B,CJ$55)</f>
        <v>6.9519315649465918E-3</v>
      </c>
      <c r="CK102">
        <f>SUMIFS('REEDS summary'!$T:$T,'REEDS summary'!$A:$A,$A102,'REEDS summary'!$B:$B,CK$55)</f>
        <v>0</v>
      </c>
      <c r="CL102">
        <f>SUMIFS('REEDS summary'!$T:$T,'REEDS summary'!$A:$A,$A102,'REEDS summary'!$B:$B,CL$55)</f>
        <v>0</v>
      </c>
      <c r="CM102">
        <f>SUMIFS('REEDS summary'!$T:$T,'REEDS summary'!$A:$A,$A102,'REEDS summary'!$B:$B,CM$55)</f>
        <v>1.597221263424168E-2</v>
      </c>
      <c r="CN102">
        <f>SUMIFS('REEDS summary'!$T:$T,'REEDS summary'!$A:$A,$A102,'REEDS summary'!$B:$B,CN$55)</f>
        <v>0.44681551926356855</v>
      </c>
      <c r="CO102">
        <f>SUMIFS('REEDS summary'!$T:$T,'REEDS summary'!$A:$A,$A102,'REEDS summary'!$B:$B,CO$55)</f>
        <v>0.31520320610612312</v>
      </c>
      <c r="CP102">
        <f>SUMIFS('REEDS summary'!$T:$T,'REEDS summary'!$A:$A,$A102,'REEDS summary'!$B:$B,CP$55)</f>
        <v>9.4078624392090485E-2</v>
      </c>
      <c r="CQ102">
        <f>SUMIFS('REEDS summary'!$T:$T,'REEDS summary'!$A:$A,$A102,'REEDS summary'!$B:$B,CQ$55)</f>
        <v>0</v>
      </c>
      <c r="CR102">
        <f>SUMIFS('REEDS summary'!$T:$T,'REEDS summary'!$A:$A,$A102,'REEDS summary'!$B:$B,CR$55)</f>
        <v>3.7394289237613694E-3</v>
      </c>
      <c r="CS102">
        <f>SUMIFS('REEDS summary'!$T:$T,'REEDS summary'!$A:$A,$A102,'REEDS summary'!$B:$B,CS$55)</f>
        <v>0</v>
      </c>
      <c r="CT102">
        <f>SUMIFS('REEDS summary'!$T:$T,'REEDS summary'!$A:$A,$A102,'REEDS summary'!$B:$B,CT$55)</f>
        <v>0.11723907711526822</v>
      </c>
      <c r="CV102">
        <f>SUMIFS('REEDS summary'!$U:$U,'REEDS summary'!$A:$A,$A102,'REEDS summary'!$B:$B,CV$55)</f>
        <v>7.3251868835646685E-3</v>
      </c>
      <c r="CW102">
        <f>SUMIFS('REEDS summary'!$U:$U,'REEDS summary'!$A:$A,$A102,'REEDS summary'!$B:$B,CW$55)</f>
        <v>0</v>
      </c>
      <c r="CX102">
        <f>SUMIFS('REEDS summary'!$U:$U,'REEDS summary'!$A:$A,$A102,'REEDS summary'!$B:$B,CX$55)</f>
        <v>0</v>
      </c>
      <c r="CY102">
        <f>SUMIFS('REEDS summary'!$U:$U,'REEDS summary'!$A:$A,$A102,'REEDS summary'!$B:$B,CY$55)</f>
        <v>1.7618739695248738E-2</v>
      </c>
      <c r="CZ102">
        <f>SUMIFS('REEDS summary'!$U:$U,'REEDS summary'!$A:$A,$A102,'REEDS summary'!$B:$B,CZ$55)</f>
        <v>0.40519334761182912</v>
      </c>
      <c r="DA102">
        <f>SUMIFS('REEDS summary'!$U:$U,'REEDS summary'!$A:$A,$A102,'REEDS summary'!$B:$B,DA$55)</f>
        <v>0.33944473514933626</v>
      </c>
      <c r="DB102">
        <f>SUMIFS('REEDS summary'!$U:$U,'REEDS summary'!$A:$A,$A102,'REEDS summary'!$B:$B,DB$55)</f>
        <v>0.10102632158309964</v>
      </c>
      <c r="DC102">
        <f>SUMIFS('REEDS summary'!$U:$U,'REEDS summary'!$A:$A,$A102,'REEDS summary'!$B:$B,DC$55)</f>
        <v>0</v>
      </c>
      <c r="DD102">
        <f>SUMIFS('REEDS summary'!$U:$U,'REEDS summary'!$A:$A,$A102,'REEDS summary'!$B:$B,DD$55)</f>
        <v>4.0162680559145255E-3</v>
      </c>
      <c r="DE102">
        <f>SUMIFS('REEDS summary'!$U:$U,'REEDS summary'!$A:$A,$A102,'REEDS summary'!$B:$B,DE$55)</f>
        <v>0</v>
      </c>
      <c r="DF102">
        <f>SUMIFS('REEDS summary'!$U:$U,'REEDS summary'!$A:$A,$A102,'REEDS summary'!$B:$B,DF$55)</f>
        <v>0.12537540102100703</v>
      </c>
    </row>
    <row r="103" spans="1:110">
      <c r="A103" s="91" t="s">
        <v>581</v>
      </c>
      <c r="B103" s="91">
        <f>SUMIFS('Cross border connections'!$R$4:$R$54,'Cross border connections'!$P$4:$P$54,Imports_new!A103)</f>
        <v>0</v>
      </c>
      <c r="D103">
        <f>SUMIFS('REEDS summary'!$M:$M,'REEDS summary'!$A:$A,$A103,'REEDS summary'!$B:$B,D$55)</f>
        <v>2.6306550700504932E-3</v>
      </c>
      <c r="E103">
        <f>SUMIFS('REEDS summary'!$M:$M,'REEDS summary'!$A:$A,$A103,'REEDS summary'!$B:$B,E$55)</f>
        <v>3.9451432171414808E-2</v>
      </c>
      <c r="F103">
        <f>SUMIFS('REEDS summary'!$M:$M,'REEDS summary'!$A:$A,$A103,'REEDS summary'!$B:$B,F$55)</f>
        <v>0</v>
      </c>
      <c r="G103">
        <f>SUMIFS('REEDS summary'!$M:$M,'REEDS summary'!$A:$A,$A103,'REEDS summary'!$B:$B,G$55)</f>
        <v>0.73467989368250985</v>
      </c>
      <c r="H103">
        <f>SUMIFS('REEDS summary'!$M:$M,'REEDS summary'!$A:$A,$A103,'REEDS summary'!$B:$B,H$55)</f>
        <v>6.9344311409436532E-2</v>
      </c>
      <c r="I103">
        <f>SUMIFS('REEDS summary'!$M:$M,'REEDS summary'!$A:$A,$A103,'REEDS summary'!$B:$B,I$55)</f>
        <v>7.6771997952092705E-2</v>
      </c>
      <c r="J103">
        <f>SUMIFS('REEDS summary'!$M:$M,'REEDS summary'!$A:$A,$A103,'REEDS summary'!$B:$B,J$55)</f>
        <v>0</v>
      </c>
      <c r="K103">
        <f>SUMIFS('REEDS summary'!$M:$M,'REEDS summary'!$A:$A,$A103,'REEDS summary'!$B:$B,K$55)</f>
        <v>0</v>
      </c>
      <c r="L103">
        <f>SUMIFS('REEDS summary'!$M:$M,'REEDS summary'!$A:$A,$A103,'REEDS summary'!$B:$B,L$55)</f>
        <v>7.4121607717653151E-2</v>
      </c>
      <c r="M103">
        <f>SUMIFS('REEDS summary'!$M:$M,'REEDS summary'!$A:$A,$A103,'REEDS summary'!$B:$B,M$55)</f>
        <v>0</v>
      </c>
      <c r="N103">
        <f>SUMIFS('REEDS summary'!$M:$M,'REEDS summary'!$A:$A,$A103,'REEDS summary'!$B:$B,N$55)</f>
        <v>3.0001019968424569E-3</v>
      </c>
      <c r="P103">
        <f>SUMIFS('REEDS summary'!$N:$N,'REEDS summary'!$A:$A,$A103,'REEDS summary'!$B:$B,P$55)</f>
        <v>2.7314965738941986E-3</v>
      </c>
      <c r="Q103">
        <f>SUMIFS('REEDS summary'!$N:$N,'REEDS summary'!$A:$A,$A103,'REEDS summary'!$B:$B,Q$55)</f>
        <v>4.0963732964569358E-2</v>
      </c>
      <c r="R103">
        <f>SUMIFS('REEDS summary'!$N:$N,'REEDS summary'!$A:$A,$A103,'REEDS summary'!$B:$B,R$55)</f>
        <v>0</v>
      </c>
      <c r="S103">
        <f>SUMIFS('REEDS summary'!$N:$N,'REEDS summary'!$A:$A,$A103,'REEDS summary'!$B:$B,S$55)</f>
        <v>0.76284254646285166</v>
      </c>
      <c r="T103">
        <f>SUMIFS('REEDS summary'!$N:$N,'REEDS summary'!$A:$A,$A103,'REEDS summary'!$B:$B,T$55)</f>
        <v>3.0371303238327211E-2</v>
      </c>
      <c r="U103">
        <f>SUMIFS('REEDS summary'!$N:$N,'REEDS summary'!$A:$A,$A103,'REEDS summary'!$B:$B,U$55)</f>
        <v>7.9714916548572282E-2</v>
      </c>
      <c r="V103">
        <f>SUMIFS('REEDS summary'!$N:$N,'REEDS summary'!$A:$A,$A103,'REEDS summary'!$B:$B,V$55)</f>
        <v>0</v>
      </c>
      <c r="W103">
        <f>SUMIFS('REEDS summary'!$N:$N,'REEDS summary'!$A:$A,$A103,'REEDS summary'!$B:$B,W$55)</f>
        <v>0</v>
      </c>
      <c r="X103">
        <f>SUMIFS('REEDS summary'!$N:$N,'REEDS summary'!$A:$A,$A103,'REEDS summary'!$B:$B,X$55)</f>
        <v>8.0194345926490399E-2</v>
      </c>
      <c r="Y103">
        <f>SUMIFS('REEDS summary'!$N:$N,'REEDS summary'!$A:$A,$A103,'REEDS summary'!$B:$B,Y$55)</f>
        <v>0</v>
      </c>
      <c r="Z103">
        <f>SUMIFS('REEDS summary'!$N:$N,'REEDS summary'!$A:$A,$A103,'REEDS summary'!$B:$B,Z$55)</f>
        <v>3.18165828529492E-3</v>
      </c>
      <c r="AB103">
        <f>SUMIFS('REEDS summary'!$O:$O,'REEDS summary'!$A:$A,$A103,'REEDS summary'!$B:$B,AB$55)</f>
        <v>2.7500976749940368E-3</v>
      </c>
      <c r="AC103">
        <f>SUMIFS('REEDS summary'!$O:$O,'REEDS summary'!$A:$A,$A103,'REEDS summary'!$B:$B,AC$55)</f>
        <v>3.3343796207059566E-2</v>
      </c>
      <c r="AD103">
        <f>SUMIFS('REEDS summary'!$O:$O,'REEDS summary'!$A:$A,$A103,'REEDS summary'!$B:$B,AD$55)</f>
        <v>0</v>
      </c>
      <c r="AE103">
        <f>SUMIFS('REEDS summary'!$O:$O,'REEDS summary'!$A:$A,$A103,'REEDS summary'!$B:$B,AE$55)</f>
        <v>0.76849961436018488</v>
      </c>
      <c r="AF103">
        <f>SUMIFS('REEDS summary'!$O:$O,'REEDS summary'!$A:$A,$A103,'REEDS summary'!$B:$B,AF$55)</f>
        <v>2.9967054446273182E-2</v>
      </c>
      <c r="AG103">
        <f>SUMIFS('REEDS summary'!$O:$O,'REEDS summary'!$A:$A,$A103,'REEDS summary'!$B:$B,AG$55)</f>
        <v>8.0257763732074772E-2</v>
      </c>
      <c r="AH103">
        <f>SUMIFS('REEDS summary'!$O:$O,'REEDS summary'!$A:$A,$A103,'REEDS summary'!$B:$B,AH$55)</f>
        <v>0</v>
      </c>
      <c r="AI103">
        <f>SUMIFS('REEDS summary'!$O:$O,'REEDS summary'!$A:$A,$A103,'REEDS summary'!$B:$B,AI$55)</f>
        <v>0</v>
      </c>
      <c r="AJ103">
        <f>SUMIFS('REEDS summary'!$O:$O,'REEDS summary'!$A:$A,$A103,'REEDS summary'!$B:$B,AJ$55)</f>
        <v>8.2000915411762659E-2</v>
      </c>
      <c r="AK103">
        <f>SUMIFS('REEDS summary'!$O:$O,'REEDS summary'!$A:$A,$A103,'REEDS summary'!$B:$B,AK$55)</f>
        <v>0</v>
      </c>
      <c r="AL103">
        <f>SUMIFS('REEDS summary'!$O:$O,'REEDS summary'!$A:$A,$A103,'REEDS summary'!$B:$B,AL$55)</f>
        <v>3.1807581676509618E-3</v>
      </c>
      <c r="AN103">
        <f>SUMIFS('REEDS summary'!$P:$P,'REEDS summary'!$A:$A,$A103,'REEDS summary'!$B:$B,AN$55)</f>
        <v>2.7687122832759261E-3</v>
      </c>
      <c r="AO103">
        <f>SUMIFS('REEDS summary'!$P:$P,'REEDS summary'!$A:$A,$A103,'REEDS summary'!$B:$B,AO$55)</f>
        <v>3.583302601564023E-4</v>
      </c>
      <c r="AP103">
        <f>SUMIFS('REEDS summary'!$P:$P,'REEDS summary'!$A:$A,$A103,'REEDS summary'!$B:$B,AP$55)</f>
        <v>0</v>
      </c>
      <c r="AQ103">
        <f>SUMIFS('REEDS summary'!$P:$P,'REEDS summary'!$A:$A,$A103,'REEDS summary'!$B:$B,AQ$55)</f>
        <v>0.79550715878008182</v>
      </c>
      <c r="AR103">
        <f>SUMIFS('REEDS summary'!$P:$P,'REEDS summary'!$A:$A,$A103,'REEDS summary'!$B:$B,AR$55)</f>
        <v>3.0566444144568359E-2</v>
      </c>
      <c r="AS103">
        <f>SUMIFS('REEDS summary'!$P:$P,'REEDS summary'!$A:$A,$A103,'REEDS summary'!$B:$B,AS$55)</f>
        <v>8.080100510384032E-2</v>
      </c>
      <c r="AT103">
        <f>SUMIFS('REEDS summary'!$P:$P,'REEDS summary'!$A:$A,$A103,'REEDS summary'!$B:$B,AT$55)</f>
        <v>0</v>
      </c>
      <c r="AU103">
        <f>SUMIFS('REEDS summary'!$P:$P,'REEDS summary'!$A:$A,$A103,'REEDS summary'!$B:$B,AU$55)</f>
        <v>0</v>
      </c>
      <c r="AV103">
        <f>SUMIFS('REEDS summary'!$P:$P,'REEDS summary'!$A:$A,$A103,'REEDS summary'!$B:$B,AV$55)</f>
        <v>8.6818449086130262E-2</v>
      </c>
      <c r="AW103">
        <f>SUMIFS('REEDS summary'!$P:$P,'REEDS summary'!$A:$A,$A103,'REEDS summary'!$B:$B,AW$55)</f>
        <v>0</v>
      </c>
      <c r="AX103">
        <f>SUMIFS('REEDS summary'!$P:$P,'REEDS summary'!$A:$A,$A103,'REEDS summary'!$B:$B,AX$55)</f>
        <v>3.1799003419468769E-3</v>
      </c>
      <c r="AZ103">
        <f>SUMIFS('REEDS summary'!$Q:$Q,'REEDS summary'!$A:$A,$A103,'REEDS summary'!$B:$B,AZ$55)</f>
        <v>2.7160663766714116E-3</v>
      </c>
      <c r="BA103">
        <f>SUMIFS('REEDS summary'!$Q:$Q,'REEDS summary'!$A:$A,$A103,'REEDS summary'!$B:$B,BA$55)</f>
        <v>7.0303352011945482E-4</v>
      </c>
      <c r="BB103">
        <f>SUMIFS('REEDS summary'!$Q:$Q,'REEDS summary'!$A:$A,$A103,'REEDS summary'!$B:$B,BB$55)</f>
        <v>0</v>
      </c>
      <c r="BC103">
        <f>SUMIFS('REEDS summary'!$Q:$Q,'REEDS summary'!$A:$A,$A103,'REEDS summary'!$B:$B,BC$55)</f>
        <v>0.7808374136105366</v>
      </c>
      <c r="BD103">
        <f>SUMIFS('REEDS summary'!$Q:$Q,'REEDS summary'!$A:$A,$A103,'REEDS summary'!$B:$B,BD$55)</f>
        <v>2.4144761917236374E-2</v>
      </c>
      <c r="BE103">
        <f>SUMIFS('REEDS summary'!$Q:$Q,'REEDS summary'!$A:$A,$A103,'REEDS summary'!$B:$B,BE$55)</f>
        <v>7.926460777070371E-2</v>
      </c>
      <c r="BF103">
        <f>SUMIFS('REEDS summary'!$Q:$Q,'REEDS summary'!$A:$A,$A103,'REEDS summary'!$B:$B,BF$55)</f>
        <v>0</v>
      </c>
      <c r="BG103">
        <f>SUMIFS('REEDS summary'!$Q:$Q,'REEDS summary'!$A:$A,$A103,'REEDS summary'!$B:$B,BG$55)</f>
        <v>0</v>
      </c>
      <c r="BH103">
        <f>SUMIFS('REEDS summary'!$Q:$Q,'REEDS summary'!$A:$A,$A103,'REEDS summary'!$B:$B,BH$55)</f>
        <v>0.10925032379668001</v>
      </c>
      <c r="BI103">
        <f>SUMIFS('REEDS summary'!$Q:$Q,'REEDS summary'!$A:$A,$A103,'REEDS summary'!$B:$B,BI$55)</f>
        <v>0</v>
      </c>
      <c r="BJ103">
        <f>SUMIFS('REEDS summary'!$Q:$Q,'REEDS summary'!$A:$A,$A103,'REEDS summary'!$B:$B,BJ$55)</f>
        <v>3.0837930080524485E-3</v>
      </c>
      <c r="BL103">
        <f>SUMIFS('REEDS summary'!$R:$R,'REEDS summary'!$A:$A,$A103,'REEDS summary'!$B:$B,BL$55)</f>
        <v>2.5927178615203789E-3</v>
      </c>
      <c r="BM103">
        <f>SUMIFS('REEDS summary'!$R:$R,'REEDS summary'!$A:$A,$A103,'REEDS summary'!$B:$B,BM$55)</f>
        <v>1.0220892137609754E-3</v>
      </c>
      <c r="BN103">
        <f>SUMIFS('REEDS summary'!$R:$R,'REEDS summary'!$A:$A,$A103,'REEDS summary'!$B:$B,BN$55)</f>
        <v>0</v>
      </c>
      <c r="BO103">
        <f>SUMIFS('REEDS summary'!$R:$R,'REEDS summary'!$A:$A,$A103,'REEDS summary'!$B:$B,BO$55)</f>
        <v>0.76013736582597002</v>
      </c>
      <c r="BP103">
        <f>SUMIFS('REEDS summary'!$R:$R,'REEDS summary'!$A:$A,$A103,'REEDS summary'!$B:$B,BP$55)</f>
        <v>1.0993727571542381E-2</v>
      </c>
      <c r="BQ103">
        <f>SUMIFS('REEDS summary'!$R:$R,'REEDS summary'!$A:$A,$A103,'REEDS summary'!$B:$B,BQ$55)</f>
        <v>9.8230448541319959E-2</v>
      </c>
      <c r="BR103">
        <f>SUMIFS('REEDS summary'!$R:$R,'REEDS summary'!$A:$A,$A103,'REEDS summary'!$B:$B,BR$55)</f>
        <v>0</v>
      </c>
      <c r="BS103">
        <f>SUMIFS('REEDS summary'!$R:$R,'REEDS summary'!$A:$A,$A103,'REEDS summary'!$B:$B,BS$55)</f>
        <v>0</v>
      </c>
      <c r="BT103">
        <f>SUMIFS('REEDS summary'!$R:$R,'REEDS summary'!$A:$A,$A103,'REEDS summary'!$B:$B,BT$55)</f>
        <v>0.12404246744044092</v>
      </c>
      <c r="BU103">
        <f>SUMIFS('REEDS summary'!$R:$R,'REEDS summary'!$A:$A,$A103,'REEDS summary'!$B:$B,BU$55)</f>
        <v>0</v>
      </c>
      <c r="BV103">
        <f>SUMIFS('REEDS summary'!$R:$R,'REEDS summary'!$A:$A,$A103,'REEDS summary'!$B:$B,BV$55)</f>
        <v>2.9811835454453838E-3</v>
      </c>
      <c r="BX103">
        <f>SUMIFS('REEDS summary'!$S:$S,'REEDS summary'!$A:$A,$A103,'REEDS summary'!$B:$B,BX$55)</f>
        <v>2.4740098943027869E-3</v>
      </c>
      <c r="BY103">
        <f>SUMIFS('REEDS summary'!$S:$S,'REEDS summary'!$A:$A,$A103,'REEDS summary'!$B:$B,BY$55)</f>
        <v>0</v>
      </c>
      <c r="BZ103">
        <f>SUMIFS('REEDS summary'!$S:$S,'REEDS summary'!$A:$A,$A103,'REEDS summary'!$B:$B,BZ$55)</f>
        <v>0</v>
      </c>
      <c r="CA103">
        <f>SUMIFS('REEDS summary'!$S:$S,'REEDS summary'!$A:$A,$A103,'REEDS summary'!$B:$B,CA$55)</f>
        <v>0.73609261750803234</v>
      </c>
      <c r="CB103">
        <f>SUMIFS('REEDS summary'!$S:$S,'REEDS summary'!$A:$A,$A103,'REEDS summary'!$B:$B,CB$55)</f>
        <v>5.5284937857634124E-3</v>
      </c>
      <c r="CC103">
        <f>SUMIFS('REEDS summary'!$S:$S,'REEDS summary'!$A:$A,$A103,'REEDS summary'!$B:$B,CC$55)</f>
        <v>9.1857638044615705E-2</v>
      </c>
      <c r="CD103">
        <f>SUMIFS('REEDS summary'!$S:$S,'REEDS summary'!$A:$A,$A103,'REEDS summary'!$B:$B,CD$55)</f>
        <v>0</v>
      </c>
      <c r="CE103">
        <f>SUMIFS('REEDS summary'!$S:$S,'REEDS summary'!$A:$A,$A103,'REEDS summary'!$B:$B,CE$55)</f>
        <v>0</v>
      </c>
      <c r="CF103">
        <f>SUMIFS('REEDS summary'!$S:$S,'REEDS summary'!$A:$A,$A103,'REEDS summary'!$B:$B,CF$55)</f>
        <v>0.16118216353413978</v>
      </c>
      <c r="CG103">
        <f>SUMIFS('REEDS summary'!$S:$S,'REEDS summary'!$A:$A,$A103,'REEDS summary'!$B:$B,CG$55)</f>
        <v>0</v>
      </c>
      <c r="CH103">
        <f>SUMIFS('REEDS summary'!$S:$S,'REEDS summary'!$A:$A,$A103,'REEDS summary'!$B:$B,CH$55)</f>
        <v>2.8650772331459914E-3</v>
      </c>
      <c r="CJ103">
        <f>SUMIFS('REEDS summary'!$T:$T,'REEDS summary'!$A:$A,$A103,'REEDS summary'!$B:$B,CJ$55)</f>
        <v>2.1660183736231103E-3</v>
      </c>
      <c r="CK103">
        <f>SUMIFS('REEDS summary'!$T:$T,'REEDS summary'!$A:$A,$A103,'REEDS summary'!$B:$B,CK$55)</f>
        <v>0</v>
      </c>
      <c r="CL103">
        <f>SUMIFS('REEDS summary'!$T:$T,'REEDS summary'!$A:$A,$A103,'REEDS summary'!$B:$B,CL$55)</f>
        <v>0</v>
      </c>
      <c r="CM103">
        <f>SUMIFS('REEDS summary'!$T:$T,'REEDS summary'!$A:$A,$A103,'REEDS summary'!$B:$B,CM$55)</f>
        <v>0.73618591489312513</v>
      </c>
      <c r="CN103">
        <f>SUMIFS('REEDS summary'!$T:$T,'REEDS summary'!$A:$A,$A103,'REEDS summary'!$B:$B,CN$55)</f>
        <v>4.0116291977170832E-3</v>
      </c>
      <c r="CO103">
        <f>SUMIFS('REEDS summary'!$T:$T,'REEDS summary'!$A:$A,$A103,'REEDS summary'!$B:$B,CO$55)</f>
        <v>7.8156517938522491E-2</v>
      </c>
      <c r="CP103">
        <f>SUMIFS('REEDS summary'!$T:$T,'REEDS summary'!$A:$A,$A103,'REEDS summary'!$B:$B,CP$55)</f>
        <v>0</v>
      </c>
      <c r="CQ103">
        <f>SUMIFS('REEDS summary'!$T:$T,'REEDS summary'!$A:$A,$A103,'REEDS summary'!$B:$B,CQ$55)</f>
        <v>0</v>
      </c>
      <c r="CR103">
        <f>SUMIFS('REEDS summary'!$T:$T,'REEDS summary'!$A:$A,$A103,'REEDS summary'!$B:$B,CR$55)</f>
        <v>0.17663585448092553</v>
      </c>
      <c r="CS103">
        <f>SUMIFS('REEDS summary'!$T:$T,'REEDS summary'!$A:$A,$A103,'REEDS summary'!$B:$B,CS$55)</f>
        <v>0</v>
      </c>
      <c r="CT103">
        <f>SUMIFS('REEDS summary'!$T:$T,'REEDS summary'!$A:$A,$A103,'REEDS summary'!$B:$B,CT$55)</f>
        <v>2.8440651160866084E-3</v>
      </c>
      <c r="CV103">
        <f>SUMIFS('REEDS summary'!$U:$U,'REEDS summary'!$A:$A,$A103,'REEDS summary'!$B:$B,CV$55)</f>
        <v>1.9807390557946727E-3</v>
      </c>
      <c r="CW103">
        <f>SUMIFS('REEDS summary'!$U:$U,'REEDS summary'!$A:$A,$A103,'REEDS summary'!$B:$B,CW$55)</f>
        <v>0</v>
      </c>
      <c r="CX103">
        <f>SUMIFS('REEDS summary'!$U:$U,'REEDS summary'!$A:$A,$A103,'REEDS summary'!$B:$B,CX$55)</f>
        <v>0</v>
      </c>
      <c r="CY103">
        <f>SUMIFS('REEDS summary'!$U:$U,'REEDS summary'!$A:$A,$A103,'REEDS summary'!$B:$B,CY$55)</f>
        <v>0.72402092449040012</v>
      </c>
      <c r="CZ103">
        <f>SUMIFS('REEDS summary'!$U:$U,'REEDS summary'!$A:$A,$A103,'REEDS summary'!$B:$B,CZ$55)</f>
        <v>1.9121336487933338E-3</v>
      </c>
      <c r="DA103">
        <f>SUMIFS('REEDS summary'!$U:$U,'REEDS summary'!$A:$A,$A103,'REEDS summary'!$B:$B,DA$55)</f>
        <v>7.6755735702510958E-2</v>
      </c>
      <c r="DB103">
        <f>SUMIFS('REEDS summary'!$U:$U,'REEDS summary'!$A:$A,$A103,'REEDS summary'!$B:$B,DB$55)</f>
        <v>0</v>
      </c>
      <c r="DC103">
        <f>SUMIFS('REEDS summary'!$U:$U,'REEDS summary'!$A:$A,$A103,'REEDS summary'!$B:$B,DC$55)</f>
        <v>0</v>
      </c>
      <c r="DD103">
        <f>SUMIFS('REEDS summary'!$U:$U,'REEDS summary'!$A:$A,$A103,'REEDS summary'!$B:$B,DD$55)</f>
        <v>0.19275261337868932</v>
      </c>
      <c r="DE103">
        <f>SUMIFS('REEDS summary'!$U:$U,'REEDS summary'!$A:$A,$A103,'REEDS summary'!$B:$B,DE$55)</f>
        <v>0</v>
      </c>
      <c r="DF103">
        <f>SUMIFS('REEDS summary'!$U:$U,'REEDS summary'!$A:$A,$A103,'REEDS summary'!$B:$B,DF$55)</f>
        <v>2.5778537238116479E-3</v>
      </c>
    </row>
    <row r="104" spans="1:110">
      <c r="A104" s="91" t="s">
        <v>582</v>
      </c>
      <c r="B104" s="91">
        <f>SUMIFS('Cross border connections'!$R$4:$R$54,'Cross border connections'!$P$4:$P$54,Imports_new!A104)</f>
        <v>0</v>
      </c>
      <c r="D104">
        <f>SUMIFS('REEDS summary'!$M:$M,'REEDS summary'!$A:$A,$A104,'REEDS summary'!$B:$B,D$55)</f>
        <v>6.3195239297065447E-4</v>
      </c>
      <c r="E104">
        <f>SUMIFS('REEDS summary'!$M:$M,'REEDS summary'!$A:$A,$A104,'REEDS summary'!$B:$B,E$55)</f>
        <v>0.88765183000620673</v>
      </c>
      <c r="F104">
        <f>SUMIFS('REEDS summary'!$M:$M,'REEDS summary'!$A:$A,$A104,'REEDS summary'!$B:$B,F$55)</f>
        <v>0</v>
      </c>
      <c r="G104">
        <f>SUMIFS('REEDS summary'!$M:$M,'REEDS summary'!$A:$A,$A104,'REEDS summary'!$B:$B,G$55)</f>
        <v>2.4942908108484676E-2</v>
      </c>
      <c r="H104">
        <f>SUMIFS('REEDS summary'!$M:$M,'REEDS summary'!$A:$A,$A104,'REEDS summary'!$B:$B,H$55)</f>
        <v>2.5053618814179363E-2</v>
      </c>
      <c r="I104">
        <f>SUMIFS('REEDS summary'!$M:$M,'REEDS summary'!$A:$A,$A104,'REEDS summary'!$B:$B,I$55)</f>
        <v>0</v>
      </c>
      <c r="J104">
        <f>SUMIFS('REEDS summary'!$M:$M,'REEDS summary'!$A:$A,$A104,'REEDS summary'!$B:$B,J$55)</f>
        <v>0</v>
      </c>
      <c r="K104">
        <f>SUMIFS('REEDS summary'!$M:$M,'REEDS summary'!$A:$A,$A104,'REEDS summary'!$B:$B,K$55)</f>
        <v>0</v>
      </c>
      <c r="L104">
        <f>SUMIFS('REEDS summary'!$M:$M,'REEDS summary'!$A:$A,$A104,'REEDS summary'!$B:$B,L$55)</f>
        <v>6.1411798807583573E-2</v>
      </c>
      <c r="M104">
        <f>SUMIFS('REEDS summary'!$M:$M,'REEDS summary'!$A:$A,$A104,'REEDS summary'!$B:$B,M$55)</f>
        <v>0</v>
      </c>
      <c r="N104">
        <f>SUMIFS('REEDS summary'!$M:$M,'REEDS summary'!$A:$A,$A104,'REEDS summary'!$B:$B,N$55)</f>
        <v>3.0789187057500919E-4</v>
      </c>
      <c r="P104">
        <f>SUMIFS('REEDS summary'!$N:$N,'REEDS summary'!$A:$A,$A104,'REEDS summary'!$B:$B,P$55)</f>
        <v>7.4666058243135533E-4</v>
      </c>
      <c r="Q104">
        <f>SUMIFS('REEDS summary'!$N:$N,'REEDS summary'!$A:$A,$A104,'REEDS summary'!$B:$B,Q$55)</f>
        <v>0.72501618005269131</v>
      </c>
      <c r="R104">
        <f>SUMIFS('REEDS summary'!$N:$N,'REEDS summary'!$A:$A,$A104,'REEDS summary'!$B:$B,R$55)</f>
        <v>0</v>
      </c>
      <c r="S104">
        <f>SUMIFS('REEDS summary'!$N:$N,'REEDS summary'!$A:$A,$A104,'REEDS summary'!$B:$B,S$55)</f>
        <v>2.9470394452130465E-2</v>
      </c>
      <c r="T104">
        <f>SUMIFS('REEDS summary'!$N:$N,'REEDS summary'!$A:$A,$A104,'REEDS summary'!$B:$B,T$55)</f>
        <v>0.14518644899039268</v>
      </c>
      <c r="U104">
        <f>SUMIFS('REEDS summary'!$N:$N,'REEDS summary'!$A:$A,$A104,'REEDS summary'!$B:$B,U$55)</f>
        <v>0</v>
      </c>
      <c r="V104">
        <f>SUMIFS('REEDS summary'!$N:$N,'REEDS summary'!$A:$A,$A104,'REEDS summary'!$B:$B,V$55)</f>
        <v>0</v>
      </c>
      <c r="W104">
        <f>SUMIFS('REEDS summary'!$N:$N,'REEDS summary'!$A:$A,$A104,'REEDS summary'!$B:$B,W$55)</f>
        <v>0</v>
      </c>
      <c r="X104">
        <f>SUMIFS('REEDS summary'!$N:$N,'REEDS summary'!$A:$A,$A104,'REEDS summary'!$B:$B,X$55)</f>
        <v>8.9961875153862045E-2</v>
      </c>
      <c r="Y104">
        <f>SUMIFS('REEDS summary'!$N:$N,'REEDS summary'!$A:$A,$A104,'REEDS summary'!$B:$B,Y$55)</f>
        <v>0</v>
      </c>
      <c r="Z104">
        <f>SUMIFS('REEDS summary'!$N:$N,'REEDS summary'!$A:$A,$A104,'REEDS summary'!$B:$B,Z$55)</f>
        <v>9.6184407684921092E-3</v>
      </c>
      <c r="AB104">
        <f>SUMIFS('REEDS summary'!$O:$O,'REEDS summary'!$A:$A,$A104,'REEDS summary'!$B:$B,AB$55)</f>
        <v>9.0154116353260722E-4</v>
      </c>
      <c r="AC104">
        <f>SUMIFS('REEDS summary'!$O:$O,'REEDS summary'!$A:$A,$A104,'REEDS summary'!$B:$B,AC$55)</f>
        <v>0.66311837926735029</v>
      </c>
      <c r="AD104">
        <f>SUMIFS('REEDS summary'!$O:$O,'REEDS summary'!$A:$A,$A104,'REEDS summary'!$B:$B,AD$55)</f>
        <v>0</v>
      </c>
      <c r="AE104">
        <f>SUMIFS('REEDS summary'!$O:$O,'REEDS summary'!$A:$A,$A104,'REEDS summary'!$B:$B,AE$55)</f>
        <v>3.5635958121326104E-2</v>
      </c>
      <c r="AF104">
        <f>SUMIFS('REEDS summary'!$O:$O,'REEDS summary'!$A:$A,$A104,'REEDS summary'!$B:$B,AF$55)</f>
        <v>0.17688830446584167</v>
      </c>
      <c r="AG104">
        <f>SUMIFS('REEDS summary'!$O:$O,'REEDS summary'!$A:$A,$A104,'REEDS summary'!$B:$B,AG$55)</f>
        <v>0</v>
      </c>
      <c r="AH104">
        <f>SUMIFS('REEDS summary'!$O:$O,'REEDS summary'!$A:$A,$A104,'REEDS summary'!$B:$B,AH$55)</f>
        <v>0</v>
      </c>
      <c r="AI104">
        <f>SUMIFS('REEDS summary'!$O:$O,'REEDS summary'!$A:$A,$A104,'REEDS summary'!$B:$B,AI$55)</f>
        <v>0</v>
      </c>
      <c r="AJ104">
        <f>SUMIFS('REEDS summary'!$O:$O,'REEDS summary'!$A:$A,$A104,'REEDS summary'!$B:$B,AJ$55)</f>
        <v>0.11192354390422646</v>
      </c>
      <c r="AK104">
        <f>SUMIFS('REEDS summary'!$O:$O,'REEDS summary'!$A:$A,$A104,'REEDS summary'!$B:$B,AK$55)</f>
        <v>0</v>
      </c>
      <c r="AL104">
        <f>SUMIFS('REEDS summary'!$O:$O,'REEDS summary'!$A:$A,$A104,'REEDS summary'!$B:$B,AL$55)</f>
        <v>1.1532273077722918E-2</v>
      </c>
      <c r="AN104">
        <f>SUMIFS('REEDS summary'!$P:$P,'REEDS summary'!$A:$A,$A104,'REEDS summary'!$B:$B,AN$55)</f>
        <v>9.0362149826189665E-4</v>
      </c>
      <c r="AO104">
        <f>SUMIFS('REEDS summary'!$P:$P,'REEDS summary'!$A:$A,$A104,'REEDS summary'!$B:$B,AO$55)</f>
        <v>0.66422395045886673</v>
      </c>
      <c r="AP104">
        <f>SUMIFS('REEDS summary'!$P:$P,'REEDS summary'!$A:$A,$A104,'REEDS summary'!$B:$B,AP$55)</f>
        <v>0</v>
      </c>
      <c r="AQ104">
        <f>SUMIFS('REEDS summary'!$P:$P,'REEDS summary'!$A:$A,$A104,'REEDS summary'!$B:$B,AQ$55)</f>
        <v>3.5770835850067934E-2</v>
      </c>
      <c r="AR104">
        <f>SUMIFS('REEDS summary'!$P:$P,'REEDS summary'!$A:$A,$A104,'REEDS summary'!$B:$B,AR$55)</f>
        <v>0.1753341003867088</v>
      </c>
      <c r="AS104">
        <f>SUMIFS('REEDS summary'!$P:$P,'REEDS summary'!$A:$A,$A104,'REEDS summary'!$B:$B,AS$55)</f>
        <v>0</v>
      </c>
      <c r="AT104">
        <f>SUMIFS('REEDS summary'!$P:$P,'REEDS summary'!$A:$A,$A104,'REEDS summary'!$B:$B,AT$55)</f>
        <v>0</v>
      </c>
      <c r="AU104">
        <f>SUMIFS('REEDS summary'!$P:$P,'REEDS summary'!$A:$A,$A104,'REEDS summary'!$B:$B,AU$55)</f>
        <v>0</v>
      </c>
      <c r="AV104">
        <f>SUMIFS('REEDS summary'!$P:$P,'REEDS summary'!$A:$A,$A104,'REEDS summary'!$B:$B,AV$55)</f>
        <v>0.11229005336241932</v>
      </c>
      <c r="AW104">
        <f>SUMIFS('REEDS summary'!$P:$P,'REEDS summary'!$A:$A,$A104,'REEDS summary'!$B:$B,AW$55)</f>
        <v>0</v>
      </c>
      <c r="AX104">
        <f>SUMIFS('REEDS summary'!$P:$P,'REEDS summary'!$A:$A,$A104,'REEDS summary'!$B:$B,AX$55)</f>
        <v>1.1477438443675353E-2</v>
      </c>
      <c r="AZ104">
        <f>SUMIFS('REEDS summary'!$Q:$Q,'REEDS summary'!$A:$A,$A104,'REEDS summary'!$B:$B,AZ$55)</f>
        <v>1.0074599284122575E-3</v>
      </c>
      <c r="BA104">
        <f>SUMIFS('REEDS summary'!$Q:$Q,'REEDS summary'!$A:$A,$A104,'REEDS summary'!$B:$B,BA$55)</f>
        <v>0.62530982569144999</v>
      </c>
      <c r="BB104">
        <f>SUMIFS('REEDS summary'!$Q:$Q,'REEDS summary'!$A:$A,$A104,'REEDS summary'!$B:$B,BB$55)</f>
        <v>0</v>
      </c>
      <c r="BC104">
        <f>SUMIFS('REEDS summary'!$Q:$Q,'REEDS summary'!$A:$A,$A104,'REEDS summary'!$B:$B,BC$55)</f>
        <v>3.9940048442021411E-2</v>
      </c>
      <c r="BD104">
        <f>SUMIFS('REEDS summary'!$Q:$Q,'REEDS summary'!$A:$A,$A104,'REEDS summary'!$B:$B,BD$55)</f>
        <v>0.19570303869382469</v>
      </c>
      <c r="BE104">
        <f>SUMIFS('REEDS summary'!$Q:$Q,'REEDS summary'!$A:$A,$A104,'REEDS summary'!$B:$B,BE$55)</f>
        <v>0</v>
      </c>
      <c r="BF104">
        <f>SUMIFS('REEDS summary'!$Q:$Q,'REEDS summary'!$A:$A,$A104,'REEDS summary'!$B:$B,BF$55)</f>
        <v>0</v>
      </c>
      <c r="BG104">
        <f>SUMIFS('REEDS summary'!$Q:$Q,'REEDS summary'!$A:$A,$A104,'REEDS summary'!$B:$B,BG$55)</f>
        <v>0</v>
      </c>
      <c r="BH104">
        <f>SUMIFS('REEDS summary'!$Q:$Q,'REEDS summary'!$A:$A,$A104,'REEDS summary'!$B:$B,BH$55)</f>
        <v>0.12533278062877692</v>
      </c>
      <c r="BI104">
        <f>SUMIFS('REEDS summary'!$Q:$Q,'REEDS summary'!$A:$A,$A104,'REEDS summary'!$B:$B,BI$55)</f>
        <v>0</v>
      </c>
      <c r="BJ104">
        <f>SUMIFS('REEDS summary'!$Q:$Q,'REEDS summary'!$A:$A,$A104,'REEDS summary'!$B:$B,BJ$55)</f>
        <v>1.2706846615514704E-2</v>
      </c>
      <c r="BL104">
        <f>SUMIFS('REEDS summary'!$R:$R,'REEDS summary'!$A:$A,$A104,'REEDS summary'!$B:$B,BL$55)</f>
        <v>1.2590909190064996E-3</v>
      </c>
      <c r="BM104">
        <f>SUMIFS('REEDS summary'!$R:$R,'REEDS summary'!$A:$A,$A104,'REEDS summary'!$B:$B,BM$55)</f>
        <v>0.54296749857103654</v>
      </c>
      <c r="BN104">
        <f>SUMIFS('REEDS summary'!$R:$R,'REEDS summary'!$A:$A,$A104,'REEDS summary'!$B:$B,BN$55)</f>
        <v>0</v>
      </c>
      <c r="BO104">
        <f>SUMIFS('REEDS summary'!$R:$R,'REEDS summary'!$A:$A,$A104,'REEDS summary'!$B:$B,BO$55)</f>
        <v>5.2129580387747648E-2</v>
      </c>
      <c r="BP104">
        <f>SUMIFS('REEDS summary'!$R:$R,'REEDS summary'!$A:$A,$A104,'REEDS summary'!$B:$B,BP$55)</f>
        <v>0.23140537710303163</v>
      </c>
      <c r="BQ104">
        <f>SUMIFS('REEDS summary'!$R:$R,'REEDS summary'!$A:$A,$A104,'REEDS summary'!$B:$B,BQ$55)</f>
        <v>0</v>
      </c>
      <c r="BR104">
        <f>SUMIFS('REEDS summary'!$R:$R,'REEDS summary'!$A:$A,$A104,'REEDS summary'!$B:$B,BR$55)</f>
        <v>0</v>
      </c>
      <c r="BS104">
        <f>SUMIFS('REEDS summary'!$R:$R,'REEDS summary'!$A:$A,$A104,'REEDS summary'!$B:$B,BS$55)</f>
        <v>0</v>
      </c>
      <c r="BT104">
        <f>SUMIFS('REEDS summary'!$R:$R,'REEDS summary'!$A:$A,$A104,'REEDS summary'!$B:$B,BT$55)</f>
        <v>0.15646818579756197</v>
      </c>
      <c r="BU104">
        <f>SUMIFS('REEDS summary'!$R:$R,'REEDS summary'!$A:$A,$A104,'REEDS summary'!$B:$B,BU$55)</f>
        <v>0</v>
      </c>
      <c r="BV104">
        <f>SUMIFS('REEDS summary'!$R:$R,'REEDS summary'!$A:$A,$A104,'REEDS summary'!$B:$B,BV$55)</f>
        <v>1.5770267221615678E-2</v>
      </c>
      <c r="BX104">
        <f>SUMIFS('REEDS summary'!$S:$S,'REEDS summary'!$A:$A,$A104,'REEDS summary'!$B:$B,BX$55)</f>
        <v>2.2772202553415443E-3</v>
      </c>
      <c r="BY104">
        <f>SUMIFS('REEDS summary'!$S:$S,'REEDS summary'!$A:$A,$A104,'REEDS summary'!$B:$B,BY$55)</f>
        <v>0.21052676006765506</v>
      </c>
      <c r="BZ104">
        <f>SUMIFS('REEDS summary'!$S:$S,'REEDS summary'!$A:$A,$A104,'REEDS summary'!$B:$B,BZ$55)</f>
        <v>0</v>
      </c>
      <c r="CA104">
        <f>SUMIFS('REEDS summary'!$S:$S,'REEDS summary'!$A:$A,$A104,'REEDS summary'!$B:$B,CA$55)</f>
        <v>9.4415410704320676E-2</v>
      </c>
      <c r="CB104">
        <f>SUMIFS('REEDS summary'!$S:$S,'REEDS summary'!$A:$A,$A104,'REEDS summary'!$B:$B,CB$55)</f>
        <v>0.3815804178326192</v>
      </c>
      <c r="CC104">
        <f>SUMIFS('REEDS summary'!$S:$S,'REEDS summary'!$A:$A,$A104,'REEDS summary'!$B:$B,CC$55)</f>
        <v>0</v>
      </c>
      <c r="CD104">
        <f>SUMIFS('REEDS summary'!$S:$S,'REEDS summary'!$A:$A,$A104,'REEDS summary'!$B:$B,CD$55)</f>
        <v>0</v>
      </c>
      <c r="CE104">
        <f>SUMIFS('REEDS summary'!$S:$S,'REEDS summary'!$A:$A,$A104,'REEDS summary'!$B:$B,CE$55)</f>
        <v>0</v>
      </c>
      <c r="CF104">
        <f>SUMIFS('REEDS summary'!$S:$S,'REEDS summary'!$A:$A,$A104,'REEDS summary'!$B:$B,CF$55)</f>
        <v>0.28287729288709762</v>
      </c>
      <c r="CG104">
        <f>SUMIFS('REEDS summary'!$S:$S,'REEDS summary'!$A:$A,$A104,'REEDS summary'!$B:$B,CG$55)</f>
        <v>0</v>
      </c>
      <c r="CH104">
        <f>SUMIFS('REEDS summary'!$S:$S,'REEDS summary'!$A:$A,$A104,'REEDS summary'!$B:$B,CH$55)</f>
        <v>2.8322898252965873E-2</v>
      </c>
      <c r="CJ104">
        <f>SUMIFS('REEDS summary'!$T:$T,'REEDS summary'!$A:$A,$A104,'REEDS summary'!$B:$B,CJ$55)</f>
        <v>2.6571106750457171E-3</v>
      </c>
      <c r="CK104">
        <f>SUMIFS('REEDS summary'!$T:$T,'REEDS summary'!$A:$A,$A104,'REEDS summary'!$B:$B,CK$55)</f>
        <v>8.4120533195040953E-2</v>
      </c>
      <c r="CL104">
        <f>SUMIFS('REEDS summary'!$T:$T,'REEDS summary'!$A:$A,$A104,'REEDS summary'!$B:$B,CL$55)</f>
        <v>0</v>
      </c>
      <c r="CM104">
        <f>SUMIFS('REEDS summary'!$T:$T,'REEDS summary'!$A:$A,$A104,'REEDS summary'!$B:$B,CM$55)</f>
        <v>0.11032067864612936</v>
      </c>
      <c r="CN104">
        <f>SUMIFS('REEDS summary'!$T:$T,'REEDS summary'!$A:$A,$A104,'REEDS summary'!$B:$B,CN$55)</f>
        <v>0.4390696868733337</v>
      </c>
      <c r="CO104">
        <f>SUMIFS('REEDS summary'!$T:$T,'REEDS summary'!$A:$A,$A104,'REEDS summary'!$B:$B,CO$55)</f>
        <v>0</v>
      </c>
      <c r="CP104">
        <f>SUMIFS('REEDS summary'!$T:$T,'REEDS summary'!$A:$A,$A104,'REEDS summary'!$B:$B,CP$55)</f>
        <v>0</v>
      </c>
      <c r="CQ104">
        <f>SUMIFS('REEDS summary'!$T:$T,'REEDS summary'!$A:$A,$A104,'REEDS summary'!$B:$B,CQ$55)</f>
        <v>0</v>
      </c>
      <c r="CR104">
        <f>SUMIFS('REEDS summary'!$T:$T,'REEDS summary'!$A:$A,$A104,'REEDS summary'!$B:$B,CR$55)</f>
        <v>0.32983309310957321</v>
      </c>
      <c r="CS104">
        <f>SUMIFS('REEDS summary'!$T:$T,'REEDS summary'!$A:$A,$A104,'REEDS summary'!$B:$B,CS$55)</f>
        <v>0</v>
      </c>
      <c r="CT104">
        <f>SUMIFS('REEDS summary'!$T:$T,'REEDS summary'!$A:$A,$A104,'REEDS summary'!$B:$B,CT$55)</f>
        <v>3.3998897500877083E-2</v>
      </c>
      <c r="CV104">
        <f>SUMIFS('REEDS summary'!$U:$U,'REEDS summary'!$A:$A,$A104,'REEDS summary'!$B:$B,CV$55)</f>
        <v>2.9708022530648553E-3</v>
      </c>
      <c r="CW104">
        <f>SUMIFS('REEDS summary'!$U:$U,'REEDS summary'!$A:$A,$A104,'REEDS summary'!$B:$B,CW$55)</f>
        <v>0</v>
      </c>
      <c r="CX104">
        <f>SUMIFS('REEDS summary'!$U:$U,'REEDS summary'!$A:$A,$A104,'REEDS summary'!$B:$B,CX$55)</f>
        <v>0</v>
      </c>
      <c r="CY104">
        <f>SUMIFS('REEDS summary'!$U:$U,'REEDS summary'!$A:$A,$A104,'REEDS summary'!$B:$B,CY$55)</f>
        <v>0.12351793547497465</v>
      </c>
      <c r="CZ104">
        <f>SUMIFS('REEDS summary'!$U:$U,'REEDS summary'!$A:$A,$A104,'REEDS summary'!$B:$B,CZ$55)</f>
        <v>0.42866310068253399</v>
      </c>
      <c r="DA104">
        <f>SUMIFS('REEDS summary'!$U:$U,'REEDS summary'!$A:$A,$A104,'REEDS summary'!$B:$B,DA$55)</f>
        <v>0</v>
      </c>
      <c r="DB104">
        <f>SUMIFS('REEDS summary'!$U:$U,'REEDS summary'!$A:$A,$A104,'REEDS summary'!$B:$B,DB$55)</f>
        <v>0</v>
      </c>
      <c r="DC104">
        <f>SUMIFS('REEDS summary'!$U:$U,'REEDS summary'!$A:$A,$A104,'REEDS summary'!$B:$B,DC$55)</f>
        <v>0</v>
      </c>
      <c r="DD104">
        <f>SUMIFS('REEDS summary'!$U:$U,'REEDS summary'!$A:$A,$A104,'REEDS summary'!$B:$B,DD$55)</f>
        <v>0.38421454126247906</v>
      </c>
      <c r="DE104">
        <f>SUMIFS('REEDS summary'!$U:$U,'REEDS summary'!$A:$A,$A104,'REEDS summary'!$B:$B,DE$55)</f>
        <v>0</v>
      </c>
      <c r="DF104">
        <f>SUMIFS('REEDS summary'!$U:$U,'REEDS summary'!$A:$A,$A104,'REEDS summary'!$B:$B,DF$55)</f>
        <v>6.0633620326947447E-2</v>
      </c>
    </row>
    <row r="105" spans="1:110">
      <c r="A105" s="91" t="s">
        <v>583</v>
      </c>
      <c r="B105" s="91">
        <f>SUMIFS('Cross border connections'!$R$4:$R$54,'Cross border connections'!$P$4:$P$54,Imports_new!A105)</f>
        <v>0</v>
      </c>
      <c r="D105">
        <f>SUMIFS('REEDS summary'!$M:$M,'REEDS summary'!$A:$A,$A105,'REEDS summary'!$B:$B,D$55)</f>
        <v>1.1757374307330237E-2</v>
      </c>
      <c r="E105">
        <f>SUMIFS('REEDS summary'!$M:$M,'REEDS summary'!$A:$A,$A105,'REEDS summary'!$B:$B,E$55)</f>
        <v>0.42605913675221552</v>
      </c>
      <c r="F105">
        <f>SUMIFS('REEDS summary'!$M:$M,'REEDS summary'!$A:$A,$A105,'REEDS summary'!$B:$B,F$55)</f>
        <v>0</v>
      </c>
      <c r="G105">
        <f>SUMIFS('REEDS summary'!$M:$M,'REEDS summary'!$A:$A,$A105,'REEDS summary'!$B:$B,G$55)</f>
        <v>2.7799315792024701E-2</v>
      </c>
      <c r="H105">
        <f>SUMIFS('REEDS summary'!$M:$M,'REEDS summary'!$A:$A,$A105,'REEDS summary'!$B:$B,H$55)</f>
        <v>0.32611697912120385</v>
      </c>
      <c r="I105">
        <f>SUMIFS('REEDS summary'!$M:$M,'REEDS summary'!$A:$A,$A105,'REEDS summary'!$B:$B,I$55)</f>
        <v>0.15007912302085438</v>
      </c>
      <c r="J105">
        <f>SUMIFS('REEDS summary'!$M:$M,'REEDS summary'!$A:$A,$A105,'REEDS summary'!$B:$B,J$55)</f>
        <v>0</v>
      </c>
      <c r="K105">
        <f>SUMIFS('REEDS summary'!$M:$M,'REEDS summary'!$A:$A,$A105,'REEDS summary'!$B:$B,K$55)</f>
        <v>5.998710186693958E-3</v>
      </c>
      <c r="L105">
        <f>SUMIFS('REEDS summary'!$M:$M,'REEDS summary'!$A:$A,$A105,'REEDS summary'!$B:$B,L$55)</f>
        <v>3.3247726084682926E-2</v>
      </c>
      <c r="M105">
        <f>SUMIFS('REEDS summary'!$M:$M,'REEDS summary'!$A:$A,$A105,'REEDS summary'!$B:$B,M$55)</f>
        <v>0</v>
      </c>
      <c r="N105">
        <f>SUMIFS('REEDS summary'!$M:$M,'REEDS summary'!$A:$A,$A105,'REEDS summary'!$B:$B,N$55)</f>
        <v>1.8941634734994418E-2</v>
      </c>
      <c r="P105">
        <f>SUMIFS('REEDS summary'!$N:$N,'REEDS summary'!$A:$A,$A105,'REEDS summary'!$B:$B,P$55)</f>
        <v>5.8712133159724124E-3</v>
      </c>
      <c r="Q105">
        <f>SUMIFS('REEDS summary'!$N:$N,'REEDS summary'!$A:$A,$A105,'REEDS summary'!$B:$B,Q$55)</f>
        <v>0.36267277030919681</v>
      </c>
      <c r="R105">
        <f>SUMIFS('REEDS summary'!$N:$N,'REEDS summary'!$A:$A,$A105,'REEDS summary'!$B:$B,R$55)</f>
        <v>0</v>
      </c>
      <c r="S105">
        <f>SUMIFS('REEDS summary'!$N:$N,'REEDS summary'!$A:$A,$A105,'REEDS summary'!$B:$B,S$55)</f>
        <v>2.8512178383900091E-2</v>
      </c>
      <c r="T105">
        <f>SUMIFS('REEDS summary'!$N:$N,'REEDS summary'!$A:$A,$A105,'REEDS summary'!$B:$B,T$55)</f>
        <v>0.37534844518098393</v>
      </c>
      <c r="U105">
        <f>SUMIFS('REEDS summary'!$N:$N,'REEDS summary'!$A:$A,$A105,'REEDS summary'!$B:$B,U$55)</f>
        <v>0.15392762754605296</v>
      </c>
      <c r="V105">
        <f>SUMIFS('REEDS summary'!$N:$N,'REEDS summary'!$A:$A,$A105,'REEDS summary'!$B:$B,V$55)</f>
        <v>0</v>
      </c>
      <c r="W105">
        <f>SUMIFS('REEDS summary'!$N:$N,'REEDS summary'!$A:$A,$A105,'REEDS summary'!$B:$B,W$55)</f>
        <v>7.3275557016692057E-3</v>
      </c>
      <c r="X105">
        <f>SUMIFS('REEDS summary'!$N:$N,'REEDS summary'!$A:$A,$A105,'REEDS summary'!$B:$B,X$55)</f>
        <v>3.463946512901258E-2</v>
      </c>
      <c r="Y105">
        <f>SUMIFS('REEDS summary'!$N:$N,'REEDS summary'!$A:$A,$A105,'REEDS summary'!$B:$B,Y$55)</f>
        <v>0</v>
      </c>
      <c r="Z105">
        <f>SUMIFS('REEDS summary'!$N:$N,'REEDS summary'!$A:$A,$A105,'REEDS summary'!$B:$B,Z$55)</f>
        <v>3.1700744433211969E-2</v>
      </c>
      <c r="AB105">
        <f>SUMIFS('REEDS summary'!$O:$O,'REEDS summary'!$A:$A,$A105,'REEDS summary'!$B:$B,AB$55)</f>
        <v>5.7069959367913913E-3</v>
      </c>
      <c r="AC105">
        <f>SUMIFS('REEDS summary'!$O:$O,'REEDS summary'!$A:$A,$A105,'REEDS summary'!$B:$B,AC$55)</f>
        <v>0.27933578401659925</v>
      </c>
      <c r="AD105">
        <f>SUMIFS('REEDS summary'!$O:$O,'REEDS summary'!$A:$A,$A105,'REEDS summary'!$B:$B,AD$55)</f>
        <v>0</v>
      </c>
      <c r="AE105">
        <f>SUMIFS('REEDS summary'!$O:$O,'REEDS summary'!$A:$A,$A105,'REEDS summary'!$B:$B,AE$55)</f>
        <v>2.7803158378948964E-2</v>
      </c>
      <c r="AF105">
        <f>SUMIFS('REEDS summary'!$O:$O,'REEDS summary'!$A:$A,$A105,'REEDS summary'!$B:$B,AF$55)</f>
        <v>0.37860873644499338</v>
      </c>
      <c r="AG105">
        <f>SUMIFS('REEDS summary'!$O:$O,'REEDS summary'!$A:$A,$A105,'REEDS summary'!$B:$B,AG$55)</f>
        <v>0.14994285670683039</v>
      </c>
      <c r="AH105">
        <f>SUMIFS('REEDS summary'!$O:$O,'REEDS summary'!$A:$A,$A105,'REEDS summary'!$B:$B,AH$55)</f>
        <v>0</v>
      </c>
      <c r="AI105">
        <f>SUMIFS('REEDS summary'!$O:$O,'REEDS summary'!$A:$A,$A105,'REEDS summary'!$B:$B,AI$55)</f>
        <v>8.1729349267898026E-3</v>
      </c>
      <c r="AJ105">
        <f>SUMIFS('REEDS summary'!$O:$O,'REEDS summary'!$A:$A,$A105,'REEDS summary'!$B:$B,AJ$55)</f>
        <v>5.4702012474970932E-2</v>
      </c>
      <c r="AK105">
        <f>SUMIFS('REEDS summary'!$O:$O,'REEDS summary'!$A:$A,$A105,'REEDS summary'!$B:$B,AK$55)</f>
        <v>0</v>
      </c>
      <c r="AL105">
        <f>SUMIFS('REEDS summary'!$O:$O,'REEDS summary'!$A:$A,$A105,'REEDS summary'!$B:$B,AL$55)</f>
        <v>9.5727521114075856E-2</v>
      </c>
      <c r="AN105">
        <f>SUMIFS('REEDS summary'!$P:$P,'REEDS summary'!$A:$A,$A105,'REEDS summary'!$B:$B,AN$55)</f>
        <v>5.5068438021456086E-3</v>
      </c>
      <c r="AO105">
        <f>SUMIFS('REEDS summary'!$P:$P,'REEDS summary'!$A:$A,$A105,'REEDS summary'!$B:$B,AO$55)</f>
        <v>0.24835389018001999</v>
      </c>
      <c r="AP105">
        <f>SUMIFS('REEDS summary'!$P:$P,'REEDS summary'!$A:$A,$A105,'REEDS summary'!$B:$B,AP$55)</f>
        <v>0</v>
      </c>
      <c r="AQ105">
        <f>SUMIFS('REEDS summary'!$P:$P,'REEDS summary'!$A:$A,$A105,'REEDS summary'!$B:$B,AQ$55)</f>
        <v>2.7056336508566332E-2</v>
      </c>
      <c r="AR105">
        <f>SUMIFS('REEDS summary'!$P:$P,'REEDS summary'!$A:$A,$A105,'REEDS summary'!$B:$B,AR$55)</f>
        <v>0.35691979912852984</v>
      </c>
      <c r="AS105">
        <f>SUMIFS('REEDS summary'!$P:$P,'REEDS summary'!$A:$A,$A105,'REEDS summary'!$B:$B,AS$55)</f>
        <v>0.14576284253553429</v>
      </c>
      <c r="AT105">
        <f>SUMIFS('REEDS summary'!$P:$P,'REEDS summary'!$A:$A,$A105,'REEDS summary'!$B:$B,AT$55)</f>
        <v>0</v>
      </c>
      <c r="AU105">
        <f>SUMIFS('REEDS summary'!$P:$P,'REEDS summary'!$A:$A,$A105,'REEDS summary'!$B:$B,AU$55)</f>
        <v>7.1893051601490832E-3</v>
      </c>
      <c r="AV105">
        <f>SUMIFS('REEDS summary'!$P:$P,'REEDS summary'!$A:$A,$A105,'REEDS summary'!$B:$B,AV$55)</f>
        <v>5.3847822840038424E-2</v>
      </c>
      <c r="AW105">
        <f>SUMIFS('REEDS summary'!$P:$P,'REEDS summary'!$A:$A,$A105,'REEDS summary'!$B:$B,AW$55)</f>
        <v>0</v>
      </c>
      <c r="AX105">
        <f>SUMIFS('REEDS summary'!$P:$P,'REEDS summary'!$A:$A,$A105,'REEDS summary'!$B:$B,AX$55)</f>
        <v>0.15536315984501645</v>
      </c>
      <c r="AZ105">
        <f>SUMIFS('REEDS summary'!$Q:$Q,'REEDS summary'!$A:$A,$A105,'REEDS summary'!$B:$B,AZ$55)</f>
        <v>4.8887745078106106E-3</v>
      </c>
      <c r="BA105">
        <f>SUMIFS('REEDS summary'!$Q:$Q,'REEDS summary'!$A:$A,$A105,'REEDS summary'!$B:$B,BA$55)</f>
        <v>0.16573608236721749</v>
      </c>
      <c r="BB105">
        <f>SUMIFS('REEDS summary'!$Q:$Q,'REEDS summary'!$A:$A,$A105,'REEDS summary'!$B:$B,BB$55)</f>
        <v>0</v>
      </c>
      <c r="BC105">
        <f>SUMIFS('REEDS summary'!$Q:$Q,'REEDS summary'!$A:$A,$A105,'REEDS summary'!$B:$B,BC$55)</f>
        <v>2.3834267168041025E-2</v>
      </c>
      <c r="BD105">
        <f>SUMIFS('REEDS summary'!$Q:$Q,'REEDS summary'!$A:$A,$A105,'REEDS summary'!$B:$B,BD$55)</f>
        <v>0.2872481803064319</v>
      </c>
      <c r="BE105">
        <f>SUMIFS('REEDS summary'!$Q:$Q,'REEDS summary'!$A:$A,$A105,'REEDS summary'!$B:$B,BE$55)</f>
        <v>0.1282702852226543</v>
      </c>
      <c r="BF105">
        <f>SUMIFS('REEDS summary'!$Q:$Q,'REEDS summary'!$A:$A,$A105,'REEDS summary'!$B:$B,BF$55)</f>
        <v>0</v>
      </c>
      <c r="BG105">
        <f>SUMIFS('REEDS summary'!$Q:$Q,'REEDS summary'!$A:$A,$A105,'REEDS summary'!$B:$B,BG$55)</f>
        <v>5.9143518766225289E-3</v>
      </c>
      <c r="BH105">
        <f>SUMIFS('REEDS summary'!$Q:$Q,'REEDS summary'!$A:$A,$A105,'REEDS summary'!$B:$B,BH$55)</f>
        <v>7.4599504225798238E-2</v>
      </c>
      <c r="BI105">
        <f>SUMIFS('REEDS summary'!$Q:$Q,'REEDS summary'!$A:$A,$A105,'REEDS summary'!$B:$B,BI$55)</f>
        <v>0</v>
      </c>
      <c r="BJ105">
        <f>SUMIFS('REEDS summary'!$Q:$Q,'REEDS summary'!$A:$A,$A105,'REEDS summary'!$B:$B,BJ$55)</f>
        <v>0.3095085543254239</v>
      </c>
      <c r="BL105">
        <f>SUMIFS('REEDS summary'!$R:$R,'REEDS summary'!$A:$A,$A105,'REEDS summary'!$B:$B,BL$55)</f>
        <v>4.8429461053104529E-3</v>
      </c>
      <c r="BM105">
        <f>SUMIFS('REEDS summary'!$R:$R,'REEDS summary'!$A:$A,$A105,'REEDS summary'!$B:$B,BM$55)</f>
        <v>0.11822589916241208</v>
      </c>
      <c r="BN105">
        <f>SUMIFS('REEDS summary'!$R:$R,'REEDS summary'!$A:$A,$A105,'REEDS summary'!$B:$B,BN$55)</f>
        <v>0</v>
      </c>
      <c r="BO105">
        <f>SUMIFS('REEDS summary'!$R:$R,'REEDS summary'!$A:$A,$A105,'REEDS summary'!$B:$B,BO$55)</f>
        <v>2.6171397656069184E-2</v>
      </c>
      <c r="BP105">
        <f>SUMIFS('REEDS summary'!$R:$R,'REEDS summary'!$A:$A,$A105,'REEDS summary'!$B:$B,BP$55)</f>
        <v>0.28241126867681665</v>
      </c>
      <c r="BQ105">
        <f>SUMIFS('REEDS summary'!$R:$R,'REEDS summary'!$A:$A,$A105,'REEDS summary'!$B:$B,BQ$55)</f>
        <v>0.13978018334875472</v>
      </c>
      <c r="BR105">
        <f>SUMIFS('REEDS summary'!$R:$R,'REEDS summary'!$A:$A,$A105,'REEDS summary'!$B:$B,BR$55)</f>
        <v>0</v>
      </c>
      <c r="BS105">
        <f>SUMIFS('REEDS summary'!$R:$R,'REEDS summary'!$A:$A,$A105,'REEDS summary'!$B:$B,BS$55)</f>
        <v>6.5266112705950749E-3</v>
      </c>
      <c r="BT105">
        <f>SUMIFS('REEDS summary'!$R:$R,'REEDS summary'!$A:$A,$A105,'REEDS summary'!$B:$B,BT$55)</f>
        <v>8.9708658262616023E-2</v>
      </c>
      <c r="BU105">
        <f>SUMIFS('REEDS summary'!$R:$R,'REEDS summary'!$A:$A,$A105,'REEDS summary'!$B:$B,BU$55)</f>
        <v>0</v>
      </c>
      <c r="BV105">
        <f>SUMIFS('REEDS summary'!$R:$R,'REEDS summary'!$A:$A,$A105,'REEDS summary'!$B:$B,BV$55)</f>
        <v>0.33233303551742582</v>
      </c>
      <c r="BX105">
        <f>SUMIFS('REEDS summary'!$S:$S,'REEDS summary'!$A:$A,$A105,'REEDS summary'!$B:$B,BX$55)</f>
        <v>4.7765187794165326E-3</v>
      </c>
      <c r="BY105">
        <f>SUMIFS('REEDS summary'!$S:$S,'REEDS summary'!$A:$A,$A105,'REEDS summary'!$B:$B,BY$55)</f>
        <v>2.2754053785621134E-2</v>
      </c>
      <c r="BZ105">
        <f>SUMIFS('REEDS summary'!$S:$S,'REEDS summary'!$A:$A,$A105,'REEDS summary'!$B:$B,BZ$55)</f>
        <v>0</v>
      </c>
      <c r="CA105">
        <f>SUMIFS('REEDS summary'!$S:$S,'REEDS summary'!$A:$A,$A105,'REEDS summary'!$B:$B,CA$55)</f>
        <v>2.9862933159514698E-2</v>
      </c>
      <c r="CB105">
        <f>SUMIFS('REEDS summary'!$S:$S,'REEDS summary'!$A:$A,$A105,'REEDS summary'!$B:$B,CB$55)</f>
        <v>0.23111455043976215</v>
      </c>
      <c r="CC105">
        <f>SUMIFS('REEDS summary'!$S:$S,'REEDS summary'!$A:$A,$A105,'REEDS summary'!$B:$B,CC$55)</f>
        <v>0.15939350139905034</v>
      </c>
      <c r="CD105">
        <f>SUMIFS('REEDS summary'!$S:$S,'REEDS summary'!$A:$A,$A105,'REEDS summary'!$B:$B,CD$55)</f>
        <v>0</v>
      </c>
      <c r="CE105">
        <f>SUMIFS('REEDS summary'!$S:$S,'REEDS summary'!$A:$A,$A105,'REEDS summary'!$B:$B,CE$55)</f>
        <v>6.4794855580637923E-3</v>
      </c>
      <c r="CF105">
        <f>SUMIFS('REEDS summary'!$S:$S,'REEDS summary'!$A:$A,$A105,'REEDS summary'!$B:$B,CF$55)</f>
        <v>0.16591150056156662</v>
      </c>
      <c r="CG105">
        <f>SUMIFS('REEDS summary'!$S:$S,'REEDS summary'!$A:$A,$A105,'REEDS summary'!$B:$B,CG$55)</f>
        <v>0</v>
      </c>
      <c r="CH105">
        <f>SUMIFS('REEDS summary'!$S:$S,'REEDS summary'!$A:$A,$A105,'REEDS summary'!$B:$B,CH$55)</f>
        <v>0.37970745631700475</v>
      </c>
      <c r="CJ105">
        <f>SUMIFS('REEDS summary'!$T:$T,'REEDS summary'!$A:$A,$A105,'REEDS summary'!$B:$B,CJ$55)</f>
        <v>5.1102210704091532E-3</v>
      </c>
      <c r="CK105">
        <f>SUMIFS('REEDS summary'!$T:$T,'REEDS summary'!$A:$A,$A105,'REEDS summary'!$B:$B,CK$55)</f>
        <v>1.5698887069352966E-2</v>
      </c>
      <c r="CL105">
        <f>SUMIFS('REEDS summary'!$T:$T,'REEDS summary'!$A:$A,$A105,'REEDS summary'!$B:$B,CL$55)</f>
        <v>0</v>
      </c>
      <c r="CM105">
        <f>SUMIFS('REEDS summary'!$T:$T,'REEDS summary'!$A:$A,$A105,'REEDS summary'!$B:$B,CM$55)</f>
        <v>3.2955311786220541E-2</v>
      </c>
      <c r="CN105">
        <f>SUMIFS('REEDS summary'!$T:$T,'REEDS summary'!$A:$A,$A105,'REEDS summary'!$B:$B,CN$55)</f>
        <v>0.19131836834793653</v>
      </c>
      <c r="CO105">
        <f>SUMIFS('REEDS summary'!$T:$T,'REEDS summary'!$A:$A,$A105,'REEDS summary'!$B:$B,CO$55)</f>
        <v>0.15000133621501519</v>
      </c>
      <c r="CP105">
        <f>SUMIFS('REEDS summary'!$T:$T,'REEDS summary'!$A:$A,$A105,'REEDS summary'!$B:$B,CP$55)</f>
        <v>0</v>
      </c>
      <c r="CQ105">
        <f>SUMIFS('REEDS summary'!$T:$T,'REEDS summary'!$A:$A,$A105,'REEDS summary'!$B:$B,CQ$55)</f>
        <v>5.3079515856787572E-3</v>
      </c>
      <c r="CR105">
        <f>SUMIFS('REEDS summary'!$T:$T,'REEDS summary'!$A:$A,$A105,'REEDS summary'!$B:$B,CR$55)</f>
        <v>0.18355923609677435</v>
      </c>
      <c r="CS105">
        <f>SUMIFS('REEDS summary'!$T:$T,'REEDS summary'!$A:$A,$A105,'REEDS summary'!$B:$B,CS$55)</f>
        <v>0</v>
      </c>
      <c r="CT105">
        <f>SUMIFS('REEDS summary'!$T:$T,'REEDS summary'!$A:$A,$A105,'REEDS summary'!$B:$B,CT$55)</f>
        <v>0.41604868782861248</v>
      </c>
      <c r="CV105">
        <f>SUMIFS('REEDS summary'!$U:$U,'REEDS summary'!$A:$A,$A105,'REEDS summary'!$B:$B,CV$55)</f>
        <v>5.1683183211410771E-3</v>
      </c>
      <c r="CW105">
        <f>SUMIFS('REEDS summary'!$U:$U,'REEDS summary'!$A:$A,$A105,'REEDS summary'!$B:$B,CW$55)</f>
        <v>1.8801314702831359E-2</v>
      </c>
      <c r="CX105">
        <f>SUMIFS('REEDS summary'!$U:$U,'REEDS summary'!$A:$A,$A105,'REEDS summary'!$B:$B,CX$55)</f>
        <v>0</v>
      </c>
      <c r="CY105">
        <f>SUMIFS('REEDS summary'!$U:$U,'REEDS summary'!$A:$A,$A105,'REEDS summary'!$B:$B,CY$55)</f>
        <v>3.4679903989619697E-2</v>
      </c>
      <c r="CZ105">
        <f>SUMIFS('REEDS summary'!$U:$U,'REEDS summary'!$A:$A,$A105,'REEDS summary'!$B:$B,CZ$55)</f>
        <v>0.14726507616330298</v>
      </c>
      <c r="DA105">
        <f>SUMIFS('REEDS summary'!$U:$U,'REEDS summary'!$A:$A,$A105,'REEDS summary'!$B:$B,DA$55)</f>
        <v>0.15655450108118815</v>
      </c>
      <c r="DB105">
        <f>SUMIFS('REEDS summary'!$U:$U,'REEDS summary'!$A:$A,$A105,'REEDS summary'!$B:$B,DB$55)</f>
        <v>0</v>
      </c>
      <c r="DC105">
        <f>SUMIFS('REEDS summary'!$U:$U,'REEDS summary'!$A:$A,$A105,'REEDS summary'!$B:$B,DC$55)</f>
        <v>0</v>
      </c>
      <c r="DD105">
        <f>SUMIFS('REEDS summary'!$U:$U,'REEDS summary'!$A:$A,$A105,'REEDS summary'!$B:$B,DD$55)</f>
        <v>0.19558707684314044</v>
      </c>
      <c r="DE105">
        <f>SUMIFS('REEDS summary'!$U:$U,'REEDS summary'!$A:$A,$A105,'REEDS summary'!$B:$B,DE$55)</f>
        <v>0</v>
      </c>
      <c r="DF105">
        <f>SUMIFS('REEDS summary'!$U:$U,'REEDS summary'!$A:$A,$A105,'REEDS summary'!$B:$B,DF$55)</f>
        <v>0.44194380889877632</v>
      </c>
    </row>
    <row r="106" spans="1:110">
      <c r="A106" s="91" t="s">
        <v>584</v>
      </c>
      <c r="B106" s="91">
        <f>SUMIFS('Cross border connections'!$R$4:$R$54,'Cross border connections'!$P$4:$P$54,Imports_new!A106)</f>
        <v>0</v>
      </c>
      <c r="D106">
        <f>SUMIFS('REEDS summary'!$M:$M,'REEDS summary'!$A:$A,$A106,'REEDS summary'!$B:$B,D$55)</f>
        <v>0</v>
      </c>
      <c r="E106">
        <f>SUMIFS('REEDS summary'!$M:$M,'REEDS summary'!$A:$A,$A106,'REEDS summary'!$B:$B,E$55)</f>
        <v>0.780241653205071</v>
      </c>
      <c r="F106">
        <f>SUMIFS('REEDS summary'!$M:$M,'REEDS summary'!$A:$A,$A106,'REEDS summary'!$B:$B,F$55)</f>
        <v>0</v>
      </c>
      <c r="G106">
        <f>SUMIFS('REEDS summary'!$M:$M,'REEDS summary'!$A:$A,$A106,'REEDS summary'!$B:$B,G$55)</f>
        <v>1.9448050911123355E-2</v>
      </c>
      <c r="H106">
        <f>SUMIFS('REEDS summary'!$M:$M,'REEDS summary'!$A:$A,$A106,'REEDS summary'!$B:$B,H$55)</f>
        <v>1.344257116869607E-2</v>
      </c>
      <c r="I106">
        <f>SUMIFS('REEDS summary'!$M:$M,'REEDS summary'!$A:$A,$A106,'REEDS summary'!$B:$B,I$55)</f>
        <v>0</v>
      </c>
      <c r="J106">
        <f>SUMIFS('REEDS summary'!$M:$M,'REEDS summary'!$A:$A,$A106,'REEDS summary'!$B:$B,J$55)</f>
        <v>0</v>
      </c>
      <c r="K106">
        <f>SUMIFS('REEDS summary'!$M:$M,'REEDS summary'!$A:$A,$A106,'REEDS summary'!$B:$B,K$55)</f>
        <v>0</v>
      </c>
      <c r="L106">
        <f>SUMIFS('REEDS summary'!$M:$M,'REEDS summary'!$A:$A,$A106,'REEDS summary'!$B:$B,L$55)</f>
        <v>0.18297864744400361</v>
      </c>
      <c r="M106">
        <f>SUMIFS('REEDS summary'!$M:$M,'REEDS summary'!$A:$A,$A106,'REEDS summary'!$B:$B,M$55)</f>
        <v>0</v>
      </c>
      <c r="N106">
        <f>SUMIFS('REEDS summary'!$M:$M,'REEDS summary'!$A:$A,$A106,'REEDS summary'!$B:$B,N$55)</f>
        <v>3.8890772711060099E-3</v>
      </c>
      <c r="P106">
        <f>SUMIFS('REEDS summary'!$N:$N,'REEDS summary'!$A:$A,$A106,'REEDS summary'!$B:$B,P$55)</f>
        <v>0</v>
      </c>
      <c r="Q106">
        <f>SUMIFS('REEDS summary'!$N:$N,'REEDS summary'!$A:$A,$A106,'REEDS summary'!$B:$B,Q$55)</f>
        <v>0.74496870854651642</v>
      </c>
      <c r="R106">
        <f>SUMIFS('REEDS summary'!$N:$N,'REEDS summary'!$A:$A,$A106,'REEDS summary'!$B:$B,R$55)</f>
        <v>0</v>
      </c>
      <c r="S106">
        <f>SUMIFS('REEDS summary'!$N:$N,'REEDS summary'!$A:$A,$A106,'REEDS summary'!$B:$B,S$55)</f>
        <v>2.2623473932439485E-2</v>
      </c>
      <c r="T106">
        <f>SUMIFS('REEDS summary'!$N:$N,'REEDS summary'!$A:$A,$A106,'REEDS summary'!$B:$B,T$55)</f>
        <v>1.5113837563926735E-2</v>
      </c>
      <c r="U106">
        <f>SUMIFS('REEDS summary'!$N:$N,'REEDS summary'!$A:$A,$A106,'REEDS summary'!$B:$B,U$55)</f>
        <v>0</v>
      </c>
      <c r="V106">
        <f>SUMIFS('REEDS summary'!$N:$N,'REEDS summary'!$A:$A,$A106,'REEDS summary'!$B:$B,V$55)</f>
        <v>0</v>
      </c>
      <c r="W106">
        <f>SUMIFS('REEDS summary'!$N:$N,'REEDS summary'!$A:$A,$A106,'REEDS summary'!$B:$B,W$55)</f>
        <v>0</v>
      </c>
      <c r="X106">
        <f>SUMIFS('REEDS summary'!$N:$N,'REEDS summary'!$A:$A,$A106,'REEDS summary'!$B:$B,X$55)</f>
        <v>0.21279668249748701</v>
      </c>
      <c r="Y106">
        <f>SUMIFS('REEDS summary'!$N:$N,'REEDS summary'!$A:$A,$A106,'REEDS summary'!$B:$B,Y$55)</f>
        <v>0</v>
      </c>
      <c r="Z106">
        <f>SUMIFS('REEDS summary'!$N:$N,'REEDS summary'!$A:$A,$A106,'REEDS summary'!$B:$B,Z$55)</f>
        <v>4.4972974596302799E-3</v>
      </c>
      <c r="AB106">
        <f>SUMIFS('REEDS summary'!$O:$O,'REEDS summary'!$A:$A,$A106,'REEDS summary'!$B:$B,AB$55)</f>
        <v>0</v>
      </c>
      <c r="AC106">
        <f>SUMIFS('REEDS summary'!$O:$O,'REEDS summary'!$A:$A,$A106,'REEDS summary'!$B:$B,AC$55)</f>
        <v>0.72206137324916708</v>
      </c>
      <c r="AD106">
        <f>SUMIFS('REEDS summary'!$O:$O,'REEDS summary'!$A:$A,$A106,'REEDS summary'!$B:$B,AD$55)</f>
        <v>0</v>
      </c>
      <c r="AE106">
        <f>SUMIFS('REEDS summary'!$O:$O,'REEDS summary'!$A:$A,$A106,'REEDS summary'!$B:$B,AE$55)</f>
        <v>2.170198214659208E-2</v>
      </c>
      <c r="AF106">
        <f>SUMIFS('REEDS summary'!$O:$O,'REEDS summary'!$A:$A,$A106,'REEDS summary'!$B:$B,AF$55)</f>
        <v>1.4118444665189508E-2</v>
      </c>
      <c r="AG106">
        <f>SUMIFS('REEDS summary'!$O:$O,'REEDS summary'!$A:$A,$A106,'REEDS summary'!$B:$B,AG$55)</f>
        <v>0</v>
      </c>
      <c r="AH106">
        <f>SUMIFS('REEDS summary'!$O:$O,'REEDS summary'!$A:$A,$A106,'REEDS summary'!$B:$B,AH$55)</f>
        <v>0</v>
      </c>
      <c r="AI106">
        <f>SUMIFS('REEDS summary'!$O:$O,'REEDS summary'!$A:$A,$A106,'REEDS summary'!$B:$B,AI$55)</f>
        <v>0</v>
      </c>
      <c r="AJ106">
        <f>SUMIFS('REEDS summary'!$O:$O,'REEDS summary'!$A:$A,$A106,'REEDS summary'!$B:$B,AJ$55)</f>
        <v>0.23783989975292263</v>
      </c>
      <c r="AK106">
        <f>SUMIFS('REEDS summary'!$O:$O,'REEDS summary'!$A:$A,$A106,'REEDS summary'!$B:$B,AK$55)</f>
        <v>0</v>
      </c>
      <c r="AL106">
        <f>SUMIFS('REEDS summary'!$O:$O,'REEDS summary'!$A:$A,$A106,'REEDS summary'!$B:$B,AL$55)</f>
        <v>4.2783001861286555E-3</v>
      </c>
      <c r="AN106">
        <f>SUMIFS('REEDS summary'!$P:$P,'REEDS summary'!$A:$A,$A106,'REEDS summary'!$B:$B,AN$55)</f>
        <v>0</v>
      </c>
      <c r="AO106">
        <f>SUMIFS('REEDS summary'!$P:$P,'REEDS summary'!$A:$A,$A106,'REEDS summary'!$B:$B,AO$55)</f>
        <v>0.63269579867575632</v>
      </c>
      <c r="AP106">
        <f>SUMIFS('REEDS summary'!$P:$P,'REEDS summary'!$A:$A,$A106,'REEDS summary'!$B:$B,AP$55)</f>
        <v>0</v>
      </c>
      <c r="AQ106">
        <f>SUMIFS('REEDS summary'!$P:$P,'REEDS summary'!$A:$A,$A106,'REEDS summary'!$B:$B,AQ$55)</f>
        <v>2.1004760381893542E-2</v>
      </c>
      <c r="AR106">
        <f>SUMIFS('REEDS summary'!$P:$P,'REEDS summary'!$A:$A,$A106,'REEDS summary'!$B:$B,AR$55)</f>
        <v>1.1175842069256633E-2</v>
      </c>
      <c r="AS106">
        <f>SUMIFS('REEDS summary'!$P:$P,'REEDS summary'!$A:$A,$A106,'REEDS summary'!$B:$B,AS$55)</f>
        <v>0</v>
      </c>
      <c r="AT106">
        <f>SUMIFS('REEDS summary'!$P:$P,'REEDS summary'!$A:$A,$A106,'REEDS summary'!$B:$B,AT$55)</f>
        <v>0</v>
      </c>
      <c r="AU106">
        <f>SUMIFS('REEDS summary'!$P:$P,'REEDS summary'!$A:$A,$A106,'REEDS summary'!$B:$B,AU$55)</f>
        <v>0</v>
      </c>
      <c r="AV106">
        <f>SUMIFS('REEDS summary'!$P:$P,'REEDS summary'!$A:$A,$A106,'REEDS summary'!$B:$B,AV$55)</f>
        <v>0.33101247792469535</v>
      </c>
      <c r="AW106">
        <f>SUMIFS('REEDS summary'!$P:$P,'REEDS summary'!$A:$A,$A106,'REEDS summary'!$B:$B,AW$55)</f>
        <v>0</v>
      </c>
      <c r="AX106">
        <f>SUMIFS('REEDS summary'!$P:$P,'REEDS summary'!$A:$A,$A106,'REEDS summary'!$B:$B,AX$55)</f>
        <v>4.1111209483981588E-3</v>
      </c>
      <c r="AZ106">
        <f>SUMIFS('REEDS summary'!$Q:$Q,'REEDS summary'!$A:$A,$A106,'REEDS summary'!$B:$B,AZ$55)</f>
        <v>0</v>
      </c>
      <c r="BA106">
        <f>SUMIFS('REEDS summary'!$Q:$Q,'REEDS summary'!$A:$A,$A106,'REEDS summary'!$B:$B,BA$55)</f>
        <v>0.53492323011144116</v>
      </c>
      <c r="BB106">
        <f>SUMIFS('REEDS summary'!$Q:$Q,'REEDS summary'!$A:$A,$A106,'REEDS summary'!$B:$B,BB$55)</f>
        <v>0</v>
      </c>
      <c r="BC106">
        <f>SUMIFS('REEDS summary'!$Q:$Q,'REEDS summary'!$A:$A,$A106,'REEDS summary'!$B:$B,BC$55)</f>
        <v>2.0902896868826775E-2</v>
      </c>
      <c r="BD106">
        <f>SUMIFS('REEDS summary'!$Q:$Q,'REEDS summary'!$A:$A,$A106,'REEDS summary'!$B:$B,BD$55)</f>
        <v>9.2760178131148611E-3</v>
      </c>
      <c r="BE106">
        <f>SUMIFS('REEDS summary'!$Q:$Q,'REEDS summary'!$A:$A,$A106,'REEDS summary'!$B:$B,BE$55)</f>
        <v>0</v>
      </c>
      <c r="BF106">
        <f>SUMIFS('REEDS summary'!$Q:$Q,'REEDS summary'!$A:$A,$A106,'REEDS summary'!$B:$B,BF$55)</f>
        <v>0</v>
      </c>
      <c r="BG106">
        <f>SUMIFS('REEDS summary'!$Q:$Q,'REEDS summary'!$A:$A,$A106,'REEDS summary'!$B:$B,BG$55)</f>
        <v>0</v>
      </c>
      <c r="BH106">
        <f>SUMIFS('REEDS summary'!$Q:$Q,'REEDS summary'!$A:$A,$A106,'REEDS summary'!$B:$B,BH$55)</f>
        <v>0.43081956320558817</v>
      </c>
      <c r="BI106">
        <f>SUMIFS('REEDS summary'!$Q:$Q,'REEDS summary'!$A:$A,$A106,'REEDS summary'!$B:$B,BI$55)</f>
        <v>0</v>
      </c>
      <c r="BJ106">
        <f>SUMIFS('REEDS summary'!$Q:$Q,'REEDS summary'!$A:$A,$A106,'REEDS summary'!$B:$B,BJ$55)</f>
        <v>4.0782920010289832E-3</v>
      </c>
      <c r="BL106">
        <f>SUMIFS('REEDS summary'!$R:$R,'REEDS summary'!$A:$A,$A106,'REEDS summary'!$B:$B,BL$55)</f>
        <v>0</v>
      </c>
      <c r="BM106">
        <f>SUMIFS('REEDS summary'!$R:$R,'REEDS summary'!$A:$A,$A106,'REEDS summary'!$B:$B,BM$55)</f>
        <v>0.47166878540160584</v>
      </c>
      <c r="BN106">
        <f>SUMIFS('REEDS summary'!$R:$R,'REEDS summary'!$A:$A,$A106,'REEDS summary'!$B:$B,BN$55)</f>
        <v>0</v>
      </c>
      <c r="BO106">
        <f>SUMIFS('REEDS summary'!$R:$R,'REEDS summary'!$A:$A,$A106,'REEDS summary'!$B:$B,BO$55)</f>
        <v>2.015928349927994E-2</v>
      </c>
      <c r="BP106">
        <f>SUMIFS('REEDS summary'!$R:$R,'REEDS summary'!$A:$A,$A106,'REEDS summary'!$B:$B,BP$55)</f>
        <v>5.2689132919169499E-3</v>
      </c>
      <c r="BQ106">
        <f>SUMIFS('REEDS summary'!$R:$R,'REEDS summary'!$A:$A,$A106,'REEDS summary'!$B:$B,BQ$55)</f>
        <v>0</v>
      </c>
      <c r="BR106">
        <f>SUMIFS('REEDS summary'!$R:$R,'REEDS summary'!$A:$A,$A106,'REEDS summary'!$B:$B,BR$55)</f>
        <v>0</v>
      </c>
      <c r="BS106">
        <f>SUMIFS('REEDS summary'!$R:$R,'REEDS summary'!$A:$A,$A106,'REEDS summary'!$B:$B,BS$55)</f>
        <v>0</v>
      </c>
      <c r="BT106">
        <f>SUMIFS('REEDS summary'!$R:$R,'REEDS summary'!$A:$A,$A106,'REEDS summary'!$B:$B,BT$55)</f>
        <v>0.49901396655069291</v>
      </c>
      <c r="BU106">
        <f>SUMIFS('REEDS summary'!$R:$R,'REEDS summary'!$A:$A,$A106,'REEDS summary'!$B:$B,BU$55)</f>
        <v>0</v>
      </c>
      <c r="BV106">
        <f>SUMIFS('REEDS summary'!$R:$R,'REEDS summary'!$A:$A,$A106,'REEDS summary'!$B:$B,BV$55)</f>
        <v>3.8890512565043574E-3</v>
      </c>
      <c r="BX106">
        <f>SUMIFS('REEDS summary'!$S:$S,'REEDS summary'!$A:$A,$A106,'REEDS summary'!$B:$B,BX$55)</f>
        <v>0</v>
      </c>
      <c r="BY106">
        <f>SUMIFS('REEDS summary'!$S:$S,'REEDS summary'!$A:$A,$A106,'REEDS summary'!$B:$B,BY$55)</f>
        <v>0.21545195475808945</v>
      </c>
      <c r="BZ106">
        <f>SUMIFS('REEDS summary'!$S:$S,'REEDS summary'!$A:$A,$A106,'REEDS summary'!$B:$B,BZ$55)</f>
        <v>0</v>
      </c>
      <c r="CA106">
        <f>SUMIFS('REEDS summary'!$S:$S,'REEDS summary'!$A:$A,$A106,'REEDS summary'!$B:$B,CA$55)</f>
        <v>1.4183553175595602E-2</v>
      </c>
      <c r="CB106">
        <f>SUMIFS('REEDS summary'!$S:$S,'REEDS summary'!$A:$A,$A106,'REEDS summary'!$B:$B,CB$55)</f>
        <v>4.5900357793706359E-3</v>
      </c>
      <c r="CC106">
        <f>SUMIFS('REEDS summary'!$S:$S,'REEDS summary'!$A:$A,$A106,'REEDS summary'!$B:$B,CC$55)</f>
        <v>3.0162669448450322E-2</v>
      </c>
      <c r="CD106">
        <f>SUMIFS('REEDS summary'!$S:$S,'REEDS summary'!$A:$A,$A106,'REEDS summary'!$B:$B,CD$55)</f>
        <v>0</v>
      </c>
      <c r="CE106">
        <f>SUMIFS('REEDS summary'!$S:$S,'REEDS summary'!$A:$A,$A106,'REEDS summary'!$B:$B,CE$55)</f>
        <v>0</v>
      </c>
      <c r="CF106">
        <f>SUMIFS('REEDS summary'!$S:$S,'REEDS summary'!$A:$A,$A106,'REEDS summary'!$B:$B,CF$55)</f>
        <v>0.73306358400897398</v>
      </c>
      <c r="CG106">
        <f>SUMIFS('REEDS summary'!$S:$S,'REEDS summary'!$A:$A,$A106,'REEDS summary'!$B:$B,CG$55)</f>
        <v>0</v>
      </c>
      <c r="CH106">
        <f>SUMIFS('REEDS summary'!$S:$S,'REEDS summary'!$A:$A,$A106,'REEDS summary'!$B:$B,CH$55)</f>
        <v>2.5482028295200354E-3</v>
      </c>
      <c r="CJ106">
        <f>SUMIFS('REEDS summary'!$T:$T,'REEDS summary'!$A:$A,$A106,'REEDS summary'!$B:$B,CJ$55)</f>
        <v>0</v>
      </c>
      <c r="CK106">
        <f>SUMIFS('REEDS summary'!$T:$T,'REEDS summary'!$A:$A,$A106,'REEDS summary'!$B:$B,CK$55)</f>
        <v>0.18669574500853278</v>
      </c>
      <c r="CL106">
        <f>SUMIFS('REEDS summary'!$T:$T,'REEDS summary'!$A:$A,$A106,'REEDS summary'!$B:$B,CL$55)</f>
        <v>0</v>
      </c>
      <c r="CM106">
        <f>SUMIFS('REEDS summary'!$T:$T,'REEDS summary'!$A:$A,$A106,'REEDS summary'!$B:$B,CM$55)</f>
        <v>1.3715760625894743E-2</v>
      </c>
      <c r="CN106">
        <f>SUMIFS('REEDS summary'!$T:$T,'REEDS summary'!$A:$A,$A106,'REEDS summary'!$B:$B,CN$55)</f>
        <v>3.6656525711764574E-3</v>
      </c>
      <c r="CO106">
        <f>SUMIFS('REEDS summary'!$T:$T,'REEDS summary'!$A:$A,$A106,'REEDS summary'!$B:$B,CO$55)</f>
        <v>2.5847680434262894E-2</v>
      </c>
      <c r="CP106">
        <f>SUMIFS('REEDS summary'!$T:$T,'REEDS summary'!$A:$A,$A106,'REEDS summary'!$B:$B,CP$55)</f>
        <v>0</v>
      </c>
      <c r="CQ106">
        <f>SUMIFS('REEDS summary'!$T:$T,'REEDS summary'!$A:$A,$A106,'REEDS summary'!$B:$B,CQ$55)</f>
        <v>0</v>
      </c>
      <c r="CR106">
        <f>SUMIFS('REEDS summary'!$T:$T,'REEDS summary'!$A:$A,$A106,'REEDS summary'!$B:$B,CR$55)</f>
        <v>0.76759924676793079</v>
      </c>
      <c r="CS106">
        <f>SUMIFS('REEDS summary'!$T:$T,'REEDS summary'!$A:$A,$A106,'REEDS summary'!$B:$B,CS$55)</f>
        <v>0</v>
      </c>
      <c r="CT106">
        <f>SUMIFS('REEDS summary'!$T:$T,'REEDS summary'!$A:$A,$A106,'REEDS summary'!$B:$B,CT$55)</f>
        <v>2.4759145922023371E-3</v>
      </c>
      <c r="CV106">
        <f>SUMIFS('REEDS summary'!$U:$U,'REEDS summary'!$A:$A,$A106,'REEDS summary'!$B:$B,CV$55)</f>
        <v>0</v>
      </c>
      <c r="CW106">
        <f>SUMIFS('REEDS summary'!$U:$U,'REEDS summary'!$A:$A,$A106,'REEDS summary'!$B:$B,CW$55)</f>
        <v>0.14580771497364167</v>
      </c>
      <c r="CX106">
        <f>SUMIFS('REEDS summary'!$U:$U,'REEDS summary'!$A:$A,$A106,'REEDS summary'!$B:$B,CX$55)</f>
        <v>0</v>
      </c>
      <c r="CY106">
        <f>SUMIFS('REEDS summary'!$U:$U,'REEDS summary'!$A:$A,$A106,'REEDS summary'!$B:$B,CY$55)</f>
        <v>1.2211451619596459E-2</v>
      </c>
      <c r="CZ106">
        <f>SUMIFS('REEDS summary'!$U:$U,'REEDS summary'!$A:$A,$A106,'REEDS summary'!$B:$B,CZ$55)</f>
        <v>3.4983904297846207E-3</v>
      </c>
      <c r="DA106">
        <f>SUMIFS('REEDS summary'!$U:$U,'REEDS summary'!$A:$A,$A106,'REEDS summary'!$B:$B,DA$55)</f>
        <v>2.3168760831835555E-2</v>
      </c>
      <c r="DB106">
        <f>SUMIFS('REEDS summary'!$U:$U,'REEDS summary'!$A:$A,$A106,'REEDS summary'!$B:$B,DB$55)</f>
        <v>0</v>
      </c>
      <c r="DC106">
        <f>SUMIFS('REEDS summary'!$U:$U,'REEDS summary'!$A:$A,$A106,'REEDS summary'!$B:$B,DC$55)</f>
        <v>0</v>
      </c>
      <c r="DD106">
        <f>SUMIFS('REEDS summary'!$U:$U,'REEDS summary'!$A:$A,$A106,'REEDS summary'!$B:$B,DD$55)</f>
        <v>0.81367815064540883</v>
      </c>
      <c r="DE106">
        <f>SUMIFS('REEDS summary'!$U:$U,'REEDS summary'!$A:$A,$A106,'REEDS summary'!$B:$B,DE$55)</f>
        <v>0</v>
      </c>
      <c r="DF106">
        <f>SUMIFS('REEDS summary'!$U:$U,'REEDS summary'!$A:$A,$A106,'REEDS summary'!$B:$B,DF$55)</f>
        <v>1.6355314997328629E-3</v>
      </c>
    </row>
    <row r="107" spans="1:110">
      <c r="B107" s="160"/>
    </row>
    <row r="110" spans="1:110" s="92" customFormat="1" ht="15.75" customHeight="1">
      <c r="A110" s="112" t="s">
        <v>661</v>
      </c>
    </row>
    <row r="111" spans="1:110" s="92" customFormat="1" ht="15.75" customHeight="1">
      <c r="A111" s="114" t="s">
        <v>662</v>
      </c>
    </row>
    <row r="112" spans="1:110" s="92" customFormat="1" ht="15.75" customHeight="1">
      <c r="A112" s="115" t="s">
        <v>39</v>
      </c>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t="s">
        <v>663</v>
      </c>
      <c r="Y112" s="107"/>
      <c r="Z112" s="107"/>
      <c r="AA112" s="107"/>
      <c r="AB112" s="107"/>
      <c r="AC112" s="107"/>
      <c r="AD112" s="107"/>
      <c r="AE112" s="107"/>
      <c r="AF112" s="107"/>
      <c r="AG112" s="107"/>
      <c r="AH112" s="107"/>
      <c r="AI112" s="107"/>
      <c r="AJ112" s="107"/>
      <c r="AK112" s="107"/>
    </row>
    <row r="113" spans="1:54" s="92" customFormat="1" ht="15.75" customHeight="1">
      <c r="A113" s="116" t="s">
        <v>40</v>
      </c>
      <c r="B113" s="116">
        <v>2019</v>
      </c>
      <c r="C113" s="116">
        <v>2020</v>
      </c>
      <c r="D113" s="116">
        <v>2021</v>
      </c>
      <c r="E113" s="116">
        <v>2022</v>
      </c>
      <c r="F113" s="116">
        <v>2023</v>
      </c>
      <c r="G113" s="116">
        <v>2024</v>
      </c>
      <c r="H113" s="116">
        <v>2025</v>
      </c>
      <c r="I113" s="116">
        <v>2026</v>
      </c>
      <c r="J113" s="116">
        <v>2027</v>
      </c>
      <c r="K113" s="116">
        <v>2028</v>
      </c>
      <c r="L113" s="116">
        <v>2029</v>
      </c>
      <c r="M113" s="116">
        <v>2030</v>
      </c>
      <c r="N113" s="116">
        <v>2031</v>
      </c>
      <c r="O113" s="116">
        <v>2032</v>
      </c>
      <c r="P113" s="116">
        <v>2033</v>
      </c>
      <c r="Q113" s="116">
        <v>2034</v>
      </c>
      <c r="R113" s="116">
        <v>2035</v>
      </c>
      <c r="S113" s="116">
        <v>2036</v>
      </c>
      <c r="T113" s="116">
        <v>2037</v>
      </c>
      <c r="U113" s="116">
        <v>2038</v>
      </c>
      <c r="V113" s="116">
        <v>2039</v>
      </c>
      <c r="W113" s="116">
        <v>2040</v>
      </c>
      <c r="X113" s="95">
        <f t="shared" ref="X113:AG113" si="56">W113+1</f>
        <v>2041</v>
      </c>
      <c r="Y113" s="95">
        <f t="shared" si="56"/>
        <v>2042</v>
      </c>
      <c r="Z113" s="95">
        <f t="shared" si="56"/>
        <v>2043</v>
      </c>
      <c r="AA113" s="95">
        <f t="shared" si="56"/>
        <v>2044</v>
      </c>
      <c r="AB113" s="95">
        <f t="shared" si="56"/>
        <v>2045</v>
      </c>
      <c r="AC113" s="95">
        <f t="shared" si="56"/>
        <v>2046</v>
      </c>
      <c r="AD113" s="95">
        <f t="shared" si="56"/>
        <v>2047</v>
      </c>
      <c r="AE113" s="95">
        <f t="shared" si="56"/>
        <v>2048</v>
      </c>
      <c r="AF113" s="95">
        <f t="shared" si="56"/>
        <v>2049</v>
      </c>
      <c r="AG113" s="95">
        <f t="shared" si="56"/>
        <v>2050</v>
      </c>
    </row>
    <row r="114" spans="1:54" s="92" customFormat="1" ht="15.75" customHeight="1">
      <c r="A114" s="107" t="s">
        <v>101</v>
      </c>
      <c r="B114" s="117">
        <v>397933.3</v>
      </c>
      <c r="C114" s="117">
        <v>402627.2</v>
      </c>
      <c r="D114" s="117">
        <v>408801.2</v>
      </c>
      <c r="E114" s="117">
        <v>409104.9</v>
      </c>
      <c r="F114" s="117">
        <v>409803.2</v>
      </c>
      <c r="G114" s="117">
        <v>410410.8</v>
      </c>
      <c r="H114" s="117">
        <v>415998.7</v>
      </c>
      <c r="I114" s="117">
        <v>417027.6</v>
      </c>
      <c r="J114" s="117">
        <v>424774.2</v>
      </c>
      <c r="K114" s="117">
        <v>427278.4</v>
      </c>
      <c r="L114" s="117">
        <v>432402.2</v>
      </c>
      <c r="M114" s="117">
        <v>434464.9</v>
      </c>
      <c r="N114" s="117">
        <v>437672.3</v>
      </c>
      <c r="O114" s="117">
        <v>438074.2</v>
      </c>
      <c r="P114" s="117">
        <v>438437.4</v>
      </c>
      <c r="Q114" s="117">
        <v>438229.7</v>
      </c>
      <c r="R114" s="117">
        <v>437668.5</v>
      </c>
      <c r="S114" s="117">
        <v>437068</v>
      </c>
      <c r="T114" s="118">
        <v>437554.4</v>
      </c>
      <c r="U114" s="118">
        <v>438049.3</v>
      </c>
      <c r="V114" s="118">
        <v>438791.5</v>
      </c>
      <c r="W114" s="118">
        <v>439408.5</v>
      </c>
      <c r="X114" s="119">
        <f t="shared" ref="X114:AG122" si="57">W114</f>
        <v>439408.5</v>
      </c>
      <c r="Y114" s="119">
        <f t="shared" si="57"/>
        <v>439408.5</v>
      </c>
      <c r="Z114" s="119">
        <f t="shared" si="57"/>
        <v>439408.5</v>
      </c>
      <c r="AA114" s="119">
        <f t="shared" si="57"/>
        <v>439408.5</v>
      </c>
      <c r="AB114" s="119">
        <f t="shared" si="57"/>
        <v>439408.5</v>
      </c>
      <c r="AC114" s="119">
        <f t="shared" si="57"/>
        <v>439408.5</v>
      </c>
      <c r="AD114" s="119">
        <f t="shared" si="57"/>
        <v>439408.5</v>
      </c>
      <c r="AE114" s="119">
        <f t="shared" si="57"/>
        <v>439408.5</v>
      </c>
      <c r="AF114" s="119">
        <f t="shared" si="57"/>
        <v>439408.5</v>
      </c>
      <c r="AG114" s="119">
        <f t="shared" si="57"/>
        <v>439408.5</v>
      </c>
    </row>
    <row r="115" spans="1:54" s="92" customFormat="1" ht="15.75" customHeight="1">
      <c r="A115" s="107" t="s">
        <v>78</v>
      </c>
      <c r="B115" s="117">
        <v>30520.06</v>
      </c>
      <c r="C115" s="117">
        <v>31855.51</v>
      </c>
      <c r="D115" s="117">
        <v>32503.919999999998</v>
      </c>
      <c r="E115" s="117">
        <v>36151.39</v>
      </c>
      <c r="F115" s="117">
        <v>36299.56</v>
      </c>
      <c r="G115" s="117">
        <v>36956.639999999999</v>
      </c>
      <c r="H115" s="117">
        <v>41191.910000000003</v>
      </c>
      <c r="I115" s="117">
        <v>43848.38</v>
      </c>
      <c r="J115" s="117">
        <v>46871.49</v>
      </c>
      <c r="K115" s="117">
        <v>49945.48</v>
      </c>
      <c r="L115" s="117">
        <v>51685.59</v>
      </c>
      <c r="M115" s="117">
        <v>57191.45</v>
      </c>
      <c r="N115" s="117">
        <v>58110.04</v>
      </c>
      <c r="O115" s="117">
        <v>58796.07</v>
      </c>
      <c r="P115" s="117">
        <v>61569.39</v>
      </c>
      <c r="Q115" s="117">
        <v>62253.34</v>
      </c>
      <c r="R115" s="117">
        <v>63608.11</v>
      </c>
      <c r="S115" s="117">
        <v>64330.39</v>
      </c>
      <c r="T115" s="118">
        <v>64818.48</v>
      </c>
      <c r="U115" s="118">
        <v>66112.570000000007</v>
      </c>
      <c r="V115" s="118">
        <v>67083.31</v>
      </c>
      <c r="W115" s="118">
        <v>68042.429999999993</v>
      </c>
      <c r="X115" s="119">
        <f t="shared" si="57"/>
        <v>68042.429999999993</v>
      </c>
      <c r="Y115" s="119">
        <f t="shared" si="57"/>
        <v>68042.429999999993</v>
      </c>
      <c r="Z115" s="119">
        <f t="shared" si="57"/>
        <v>68042.429999999993</v>
      </c>
      <c r="AA115" s="119">
        <f t="shared" si="57"/>
        <v>68042.429999999993</v>
      </c>
      <c r="AB115" s="119">
        <f t="shared" si="57"/>
        <v>68042.429999999993</v>
      </c>
      <c r="AC115" s="119">
        <f t="shared" si="57"/>
        <v>68042.429999999993</v>
      </c>
      <c r="AD115" s="119">
        <f t="shared" si="57"/>
        <v>68042.429999999993</v>
      </c>
      <c r="AE115" s="119">
        <f t="shared" si="57"/>
        <v>68042.429999999993</v>
      </c>
      <c r="AF115" s="119">
        <f t="shared" si="57"/>
        <v>68042.429999999993</v>
      </c>
      <c r="AG115" s="119">
        <f t="shared" si="57"/>
        <v>68042.429999999993</v>
      </c>
    </row>
    <row r="116" spans="1:54" s="92" customFormat="1" ht="15.75" customHeight="1">
      <c r="A116" s="107" t="s">
        <v>79</v>
      </c>
      <c r="B116" s="117">
        <v>7501.38</v>
      </c>
      <c r="C116" s="117">
        <v>8416.9</v>
      </c>
      <c r="D116" s="117">
        <v>8693.23</v>
      </c>
      <c r="E116" s="117">
        <v>8864.01</v>
      </c>
      <c r="F116" s="117">
        <v>9500.18</v>
      </c>
      <c r="G116" s="117">
        <v>9533.98</v>
      </c>
      <c r="H116" s="117">
        <v>9682.5300000000007</v>
      </c>
      <c r="I116" s="117">
        <v>9860.18</v>
      </c>
      <c r="J116" s="117">
        <v>10061.85</v>
      </c>
      <c r="K116" s="117">
        <v>10519.88</v>
      </c>
      <c r="L116" s="117">
        <v>10259.299999999999</v>
      </c>
      <c r="M116" s="117">
        <v>10352.93</v>
      </c>
      <c r="N116" s="117">
        <v>10396.969999999999</v>
      </c>
      <c r="O116" s="117">
        <v>10404.99</v>
      </c>
      <c r="P116" s="117">
        <v>10735.39</v>
      </c>
      <c r="Q116" s="117">
        <v>10321.26</v>
      </c>
      <c r="R116" s="117">
        <v>10162.379999999999</v>
      </c>
      <c r="S116" s="117">
        <v>10170.370000000001</v>
      </c>
      <c r="T116" s="118">
        <v>10180.67</v>
      </c>
      <c r="U116" s="118">
        <v>10255.15</v>
      </c>
      <c r="V116" s="118">
        <v>10271.57</v>
      </c>
      <c r="W116" s="118">
        <v>10278.23</v>
      </c>
      <c r="X116" s="119">
        <f t="shared" si="57"/>
        <v>10278.23</v>
      </c>
      <c r="Y116" s="119">
        <f t="shared" si="57"/>
        <v>10278.23</v>
      </c>
      <c r="Z116" s="119">
        <f t="shared" si="57"/>
        <v>10278.23</v>
      </c>
      <c r="AA116" s="119">
        <f t="shared" si="57"/>
        <v>10278.23</v>
      </c>
      <c r="AB116" s="119">
        <f t="shared" si="57"/>
        <v>10278.23</v>
      </c>
      <c r="AC116" s="119">
        <f t="shared" si="57"/>
        <v>10278.23</v>
      </c>
      <c r="AD116" s="119">
        <f t="shared" si="57"/>
        <v>10278.23</v>
      </c>
      <c r="AE116" s="119">
        <f t="shared" si="57"/>
        <v>10278.23</v>
      </c>
      <c r="AF116" s="119">
        <f t="shared" si="57"/>
        <v>10278.23</v>
      </c>
      <c r="AG116" s="119">
        <f t="shared" si="57"/>
        <v>10278.23</v>
      </c>
    </row>
    <row r="117" spans="1:54" s="92" customFormat="1" ht="15.75" customHeight="1">
      <c r="A117" s="107" t="s">
        <v>80</v>
      </c>
      <c r="B117" s="117">
        <v>3315.54</v>
      </c>
      <c r="C117" s="117">
        <v>3388.2</v>
      </c>
      <c r="D117" s="117">
        <v>3682.47</v>
      </c>
      <c r="E117" s="117">
        <v>4440.24</v>
      </c>
      <c r="F117" s="117">
        <v>4478.79</v>
      </c>
      <c r="G117" s="117">
        <v>4590.1400000000003</v>
      </c>
      <c r="H117" s="117">
        <v>4808.51</v>
      </c>
      <c r="I117" s="117">
        <v>4912.05</v>
      </c>
      <c r="J117" s="117">
        <v>4997.5200000000004</v>
      </c>
      <c r="K117" s="117">
        <v>5098.7299999999996</v>
      </c>
      <c r="L117" s="117">
        <v>5157.59</v>
      </c>
      <c r="M117" s="117">
        <v>5305.96</v>
      </c>
      <c r="N117" s="117">
        <v>5365.09</v>
      </c>
      <c r="O117" s="117">
        <v>5495.42</v>
      </c>
      <c r="P117" s="117">
        <v>5555.94</v>
      </c>
      <c r="Q117" s="117">
        <v>5714.31</v>
      </c>
      <c r="R117" s="117">
        <v>5986.34</v>
      </c>
      <c r="S117" s="117">
        <v>6226.28</v>
      </c>
      <c r="T117" s="118">
        <v>6413.99</v>
      </c>
      <c r="U117" s="118">
        <v>6513.83</v>
      </c>
      <c r="V117" s="118">
        <v>6685.86</v>
      </c>
      <c r="W117" s="118">
        <v>6899.39</v>
      </c>
      <c r="X117" s="119">
        <f t="shared" si="57"/>
        <v>6899.39</v>
      </c>
      <c r="Y117" s="119">
        <f t="shared" si="57"/>
        <v>6899.39</v>
      </c>
      <c r="Z117" s="119">
        <f t="shared" si="57"/>
        <v>6899.39</v>
      </c>
      <c r="AA117" s="119">
        <f t="shared" si="57"/>
        <v>6899.39</v>
      </c>
      <c r="AB117" s="119">
        <f t="shared" si="57"/>
        <v>6899.39</v>
      </c>
      <c r="AC117" s="119">
        <f t="shared" si="57"/>
        <v>6899.39</v>
      </c>
      <c r="AD117" s="119">
        <f t="shared" si="57"/>
        <v>6899.39</v>
      </c>
      <c r="AE117" s="119">
        <f t="shared" si="57"/>
        <v>6899.39</v>
      </c>
      <c r="AF117" s="119">
        <f t="shared" si="57"/>
        <v>6899.39</v>
      </c>
      <c r="AG117" s="119">
        <f t="shared" si="57"/>
        <v>6899.39</v>
      </c>
    </row>
    <row r="118" spans="1:54" s="92" customFormat="1" ht="15.75" customHeight="1">
      <c r="A118" s="107" t="s">
        <v>81</v>
      </c>
      <c r="B118" s="117">
        <v>95084.66</v>
      </c>
      <c r="C118" s="117">
        <v>90006.13</v>
      </c>
      <c r="D118" s="117">
        <v>90856.79</v>
      </c>
      <c r="E118" s="117">
        <v>76402.880000000005</v>
      </c>
      <c r="F118" s="117">
        <v>71968.66</v>
      </c>
      <c r="G118" s="117">
        <v>77688.929999999993</v>
      </c>
      <c r="H118" s="117">
        <v>62446.98</v>
      </c>
      <c r="I118" s="117">
        <v>69408.98</v>
      </c>
      <c r="J118" s="117">
        <v>69431.320000000007</v>
      </c>
      <c r="K118" s="117">
        <v>75685.960000000006</v>
      </c>
      <c r="L118" s="117">
        <v>69565.34</v>
      </c>
      <c r="M118" s="117">
        <v>75819.98</v>
      </c>
      <c r="N118" s="117">
        <v>69699.37</v>
      </c>
      <c r="O118" s="117">
        <v>75954.009999999995</v>
      </c>
      <c r="P118" s="117">
        <v>75954.009999999995</v>
      </c>
      <c r="Q118" s="117">
        <v>82208.649999999994</v>
      </c>
      <c r="R118" s="117">
        <v>82208.649999999994</v>
      </c>
      <c r="S118" s="117">
        <v>81960.56</v>
      </c>
      <c r="T118" s="118">
        <v>82173.16</v>
      </c>
      <c r="U118" s="118">
        <v>82208.649999999994</v>
      </c>
      <c r="V118" s="118">
        <v>82208.649999999994</v>
      </c>
      <c r="W118" s="118">
        <v>82208.649999999994</v>
      </c>
      <c r="X118" s="119">
        <f t="shared" si="57"/>
        <v>82208.649999999994</v>
      </c>
      <c r="Y118" s="119">
        <f t="shared" si="57"/>
        <v>82208.649999999994</v>
      </c>
      <c r="Z118" s="119">
        <f t="shared" si="57"/>
        <v>82208.649999999994</v>
      </c>
      <c r="AA118" s="119">
        <f t="shared" si="57"/>
        <v>82208.649999999994</v>
      </c>
      <c r="AB118" s="119">
        <f t="shared" si="57"/>
        <v>82208.649999999994</v>
      </c>
      <c r="AC118" s="119">
        <f t="shared" si="57"/>
        <v>82208.649999999994</v>
      </c>
      <c r="AD118" s="119">
        <f t="shared" si="57"/>
        <v>82208.649999999994</v>
      </c>
      <c r="AE118" s="119">
        <f t="shared" si="57"/>
        <v>82208.649999999994</v>
      </c>
      <c r="AF118" s="119">
        <f t="shared" si="57"/>
        <v>82208.649999999994</v>
      </c>
      <c r="AG118" s="119">
        <f t="shared" si="57"/>
        <v>82208.649999999994</v>
      </c>
    </row>
    <row r="119" spans="1:54" s="92" customFormat="1" ht="15.75" customHeight="1">
      <c r="A119" s="107" t="s">
        <v>82</v>
      </c>
      <c r="B119" s="117">
        <v>53846.080000000002</v>
      </c>
      <c r="C119" s="117">
        <v>47786.27</v>
      </c>
      <c r="D119" s="117">
        <v>40776.629999999997</v>
      </c>
      <c r="E119" s="117">
        <v>27786.16</v>
      </c>
      <c r="F119" s="117">
        <v>25337.82</v>
      </c>
      <c r="G119" s="117">
        <v>22069.360000000001</v>
      </c>
      <c r="H119" s="117">
        <v>23150.15</v>
      </c>
      <c r="I119" s="117">
        <v>22468.65</v>
      </c>
      <c r="J119" s="117">
        <v>22169.24</v>
      </c>
      <c r="K119" s="117">
        <v>13040.36</v>
      </c>
      <c r="L119" s="117">
        <v>3043.49</v>
      </c>
      <c r="M119" s="117">
        <v>3218.76</v>
      </c>
      <c r="N119" s="117">
        <v>3270.25</v>
      </c>
      <c r="O119" s="117">
        <v>2176.8000000000002</v>
      </c>
      <c r="P119" s="117">
        <v>2288.5500000000002</v>
      </c>
      <c r="Q119" s="117">
        <v>1779.81</v>
      </c>
      <c r="R119" s="117">
        <v>1698.25</v>
      </c>
      <c r="S119" s="117">
        <v>1748.18</v>
      </c>
      <c r="T119" s="118">
        <v>1540.44</v>
      </c>
      <c r="U119" s="118">
        <v>1544.78</v>
      </c>
      <c r="V119" s="118">
        <v>1320.41</v>
      </c>
      <c r="W119" s="118">
        <v>1383.67</v>
      </c>
      <c r="X119" s="119">
        <f t="shared" si="57"/>
        <v>1383.67</v>
      </c>
      <c r="Y119" s="119">
        <f t="shared" si="57"/>
        <v>1383.67</v>
      </c>
      <c r="Z119" s="119">
        <f t="shared" si="57"/>
        <v>1383.67</v>
      </c>
      <c r="AA119" s="119">
        <f t="shared" si="57"/>
        <v>1383.67</v>
      </c>
      <c r="AB119" s="119">
        <f t="shared" si="57"/>
        <v>1383.67</v>
      </c>
      <c r="AC119" s="119">
        <f t="shared" si="57"/>
        <v>1383.67</v>
      </c>
      <c r="AD119" s="119">
        <f t="shared" si="57"/>
        <v>1383.67</v>
      </c>
      <c r="AE119" s="119">
        <f t="shared" si="57"/>
        <v>1383.67</v>
      </c>
      <c r="AF119" s="119">
        <f t="shared" si="57"/>
        <v>1383.67</v>
      </c>
      <c r="AG119" s="119">
        <f t="shared" si="57"/>
        <v>1383.67</v>
      </c>
    </row>
    <row r="120" spans="1:54" s="92" customFormat="1" ht="15.75" customHeight="1">
      <c r="A120" s="107" t="s">
        <v>83</v>
      </c>
      <c r="B120" s="117">
        <v>60062.22</v>
      </c>
      <c r="C120" s="117">
        <v>69594.17</v>
      </c>
      <c r="D120" s="117">
        <v>70017.75</v>
      </c>
      <c r="E120" s="117">
        <v>83907.92</v>
      </c>
      <c r="F120" s="117">
        <v>89613.4</v>
      </c>
      <c r="G120" s="117">
        <v>92019.16</v>
      </c>
      <c r="H120" s="117">
        <v>98143.27</v>
      </c>
      <c r="I120" s="117">
        <v>95179.87</v>
      </c>
      <c r="J120" s="117">
        <v>93903.77</v>
      </c>
      <c r="K120" s="117">
        <v>102719.9</v>
      </c>
      <c r="L120" s="117">
        <v>115328.2</v>
      </c>
      <c r="M120" s="117">
        <v>111588.5</v>
      </c>
      <c r="N120" s="117">
        <v>116807.5</v>
      </c>
      <c r="O120" s="117">
        <v>116470</v>
      </c>
      <c r="P120" s="117">
        <v>115858.1</v>
      </c>
      <c r="Q120" s="117">
        <v>116055.2</v>
      </c>
      <c r="R120" s="117">
        <v>118823.8</v>
      </c>
      <c r="S120" s="117">
        <v>121006.5</v>
      </c>
      <c r="T120" s="118">
        <v>122821.1</v>
      </c>
      <c r="U120" s="118">
        <v>124353.60000000001</v>
      </c>
      <c r="V120" s="118">
        <v>125902.39999999999</v>
      </c>
      <c r="W120" s="118">
        <v>126905.8</v>
      </c>
      <c r="X120" s="119">
        <f t="shared" si="57"/>
        <v>126905.8</v>
      </c>
      <c r="Y120" s="119">
        <f t="shared" si="57"/>
        <v>126905.8</v>
      </c>
      <c r="Z120" s="119">
        <f t="shared" si="57"/>
        <v>126905.8</v>
      </c>
      <c r="AA120" s="119">
        <f t="shared" si="57"/>
        <v>126905.8</v>
      </c>
      <c r="AB120" s="119">
        <f t="shared" si="57"/>
        <v>126905.8</v>
      </c>
      <c r="AC120" s="119">
        <f t="shared" si="57"/>
        <v>126905.8</v>
      </c>
      <c r="AD120" s="119">
        <f t="shared" si="57"/>
        <v>126905.8</v>
      </c>
      <c r="AE120" s="119">
        <f t="shared" si="57"/>
        <v>126905.8</v>
      </c>
      <c r="AF120" s="119">
        <f t="shared" si="57"/>
        <v>126905.8</v>
      </c>
      <c r="AG120" s="119">
        <f t="shared" si="57"/>
        <v>126905.8</v>
      </c>
    </row>
    <row r="121" spans="1:54" s="92" customFormat="1" ht="15.75" customHeight="1">
      <c r="A121" s="107" t="s">
        <v>84</v>
      </c>
      <c r="B121" s="117">
        <v>2481.75</v>
      </c>
      <c r="C121" s="117">
        <v>2090.11</v>
      </c>
      <c r="D121" s="117">
        <v>2284.62</v>
      </c>
      <c r="E121" s="117">
        <v>2243.79</v>
      </c>
      <c r="F121" s="117">
        <v>2147.31</v>
      </c>
      <c r="G121" s="117">
        <v>2053.7800000000002</v>
      </c>
      <c r="H121" s="117">
        <v>2093.09</v>
      </c>
      <c r="I121" s="117">
        <v>2145.71</v>
      </c>
      <c r="J121" s="117">
        <v>2093.9</v>
      </c>
      <c r="K121" s="117">
        <v>1945.04</v>
      </c>
      <c r="L121" s="117">
        <v>1903.21</v>
      </c>
      <c r="M121" s="117">
        <v>1867.16</v>
      </c>
      <c r="N121" s="117">
        <v>1915.12</v>
      </c>
      <c r="O121" s="117">
        <v>1904.6</v>
      </c>
      <c r="P121" s="117">
        <v>1934.41</v>
      </c>
      <c r="Q121" s="117">
        <v>1751.45</v>
      </c>
      <c r="R121" s="117">
        <v>1606.78</v>
      </c>
      <c r="S121" s="117">
        <v>1616.69</v>
      </c>
      <c r="T121" s="118">
        <v>1621.84</v>
      </c>
      <c r="U121" s="118">
        <v>1642.52</v>
      </c>
      <c r="V121" s="118">
        <v>1652.26</v>
      </c>
      <c r="W121" s="118">
        <v>1690.29</v>
      </c>
      <c r="X121" s="119">
        <f t="shared" si="57"/>
        <v>1690.29</v>
      </c>
      <c r="Y121" s="119">
        <f t="shared" si="57"/>
        <v>1690.29</v>
      </c>
      <c r="Z121" s="119">
        <f t="shared" si="57"/>
        <v>1690.29</v>
      </c>
      <c r="AA121" s="119">
        <f t="shared" si="57"/>
        <v>1690.29</v>
      </c>
      <c r="AB121" s="119">
        <f t="shared" si="57"/>
        <v>1690.29</v>
      </c>
      <c r="AC121" s="119">
        <f t="shared" si="57"/>
        <v>1690.29</v>
      </c>
      <c r="AD121" s="119">
        <f t="shared" si="57"/>
        <v>1690.29</v>
      </c>
      <c r="AE121" s="119">
        <f t="shared" si="57"/>
        <v>1690.29</v>
      </c>
      <c r="AF121" s="119">
        <f t="shared" si="57"/>
        <v>1690.29</v>
      </c>
      <c r="AG121" s="119">
        <f t="shared" si="57"/>
        <v>1690.29</v>
      </c>
    </row>
    <row r="122" spans="1:54" s="92" customFormat="1" ht="15.75" customHeight="1">
      <c r="A122" s="95" t="s">
        <v>617</v>
      </c>
      <c r="B122" s="120">
        <f t="shared" ref="B122:W122" si="58">SUM(B114:B121)</f>
        <v>650744.98999999987</v>
      </c>
      <c r="C122" s="120">
        <f t="shared" si="58"/>
        <v>655764.49000000011</v>
      </c>
      <c r="D122" s="120">
        <f t="shared" si="58"/>
        <v>657616.61</v>
      </c>
      <c r="E122" s="120">
        <f t="shared" si="58"/>
        <v>648901.29000000015</v>
      </c>
      <c r="F122" s="120">
        <f t="shared" si="58"/>
        <v>649148.92000000004</v>
      </c>
      <c r="G122" s="120">
        <f t="shared" si="58"/>
        <v>655322.79</v>
      </c>
      <c r="H122" s="120">
        <f t="shared" si="58"/>
        <v>657515.14</v>
      </c>
      <c r="I122" s="120">
        <f t="shared" si="58"/>
        <v>664851.41999999993</v>
      </c>
      <c r="J122" s="120">
        <f t="shared" si="58"/>
        <v>674303.29</v>
      </c>
      <c r="K122" s="120">
        <f t="shared" si="58"/>
        <v>686233.75</v>
      </c>
      <c r="L122" s="120">
        <f t="shared" si="58"/>
        <v>689344.91999999993</v>
      </c>
      <c r="M122" s="120">
        <f t="shared" si="58"/>
        <v>699809.64000000013</v>
      </c>
      <c r="N122" s="120">
        <f t="shared" si="58"/>
        <v>703236.64</v>
      </c>
      <c r="O122" s="120">
        <f t="shared" si="58"/>
        <v>709276.09</v>
      </c>
      <c r="P122" s="120">
        <f t="shared" si="58"/>
        <v>712333.19000000006</v>
      </c>
      <c r="Q122" s="120">
        <f t="shared" si="58"/>
        <v>718313.72</v>
      </c>
      <c r="R122" s="120">
        <f t="shared" si="58"/>
        <v>721762.81</v>
      </c>
      <c r="S122" s="120">
        <f t="shared" si="58"/>
        <v>724126.97000000009</v>
      </c>
      <c r="T122" s="95">
        <f t="shared" si="58"/>
        <v>727124.07999999984</v>
      </c>
      <c r="U122" s="95">
        <f t="shared" si="58"/>
        <v>730680.4</v>
      </c>
      <c r="V122" s="95">
        <f t="shared" si="58"/>
        <v>733915.96000000008</v>
      </c>
      <c r="W122" s="95">
        <f t="shared" si="58"/>
        <v>736816.96000000008</v>
      </c>
      <c r="X122" s="121">
        <f t="shared" si="57"/>
        <v>736816.96000000008</v>
      </c>
      <c r="Y122" s="121">
        <f t="shared" si="57"/>
        <v>736816.96000000008</v>
      </c>
      <c r="Z122" s="121">
        <f t="shared" si="57"/>
        <v>736816.96000000008</v>
      </c>
      <c r="AA122" s="121">
        <f t="shared" si="57"/>
        <v>736816.96000000008</v>
      </c>
      <c r="AB122" s="121">
        <f t="shared" si="57"/>
        <v>736816.96000000008</v>
      </c>
      <c r="AC122" s="121">
        <f t="shared" si="57"/>
        <v>736816.96000000008</v>
      </c>
      <c r="AD122" s="121">
        <f t="shared" si="57"/>
        <v>736816.96000000008</v>
      </c>
      <c r="AE122" s="121">
        <f t="shared" si="57"/>
        <v>736816.96000000008</v>
      </c>
      <c r="AF122" s="121">
        <f t="shared" si="57"/>
        <v>736816.96000000008</v>
      </c>
      <c r="AG122" s="121">
        <f t="shared" si="57"/>
        <v>736816.96000000008</v>
      </c>
    </row>
    <row r="123" spans="1:54" s="92" customFormat="1" ht="15.75" customHeight="1">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95"/>
    </row>
    <row r="124" spans="1:54" s="92" customFormat="1" ht="15.75" customHeight="1">
      <c r="A124" s="123" t="s">
        <v>664</v>
      </c>
      <c r="B124" s="124"/>
      <c r="C124" s="95" t="s">
        <v>665</v>
      </c>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95"/>
    </row>
    <row r="125" spans="1:54" s="92" customFormat="1" ht="15.75" customHeight="1">
      <c r="A125" s="111" t="s">
        <v>98</v>
      </c>
      <c r="B125" s="91">
        <f>B119/B122</f>
        <v>8.2745285522674572E-2</v>
      </c>
      <c r="C125" s="91">
        <f t="shared" ref="C125:AG125" si="59">C119/C122</f>
        <v>7.2871085166566416E-2</v>
      </c>
      <c r="D125" s="91">
        <f t="shared" si="59"/>
        <v>6.200669110228222E-2</v>
      </c>
      <c r="E125" s="91">
        <f t="shared" si="59"/>
        <v>4.2820318634287188E-2</v>
      </c>
      <c r="F125" s="91">
        <f t="shared" si="59"/>
        <v>3.903236872057031E-2</v>
      </c>
      <c r="G125" s="91">
        <f t="shared" si="59"/>
        <v>3.367708301431116E-2</v>
      </c>
      <c r="H125" s="91">
        <f t="shared" si="59"/>
        <v>3.5208542878571586E-2</v>
      </c>
      <c r="I125" s="91">
        <f t="shared" si="59"/>
        <v>3.3794994376337505E-2</v>
      </c>
      <c r="J125" s="91">
        <f t="shared" si="59"/>
        <v>3.2877253201597165E-2</v>
      </c>
      <c r="K125" s="91">
        <f t="shared" si="59"/>
        <v>1.900279605892307E-2</v>
      </c>
      <c r="L125" s="91">
        <f t="shared" si="59"/>
        <v>4.4150466793894706E-3</v>
      </c>
      <c r="M125" s="91">
        <f t="shared" si="59"/>
        <v>4.5994793669889992E-3</v>
      </c>
      <c r="N125" s="91">
        <f t="shared" si="59"/>
        <v>4.6502838646177479E-3</v>
      </c>
      <c r="O125" s="91">
        <f t="shared" si="59"/>
        <v>3.0690446649625541E-3</v>
      </c>
      <c r="P125" s="91">
        <f t="shared" si="59"/>
        <v>3.2127521672828414E-3</v>
      </c>
      <c r="Q125" s="91">
        <f t="shared" si="59"/>
        <v>2.4777613881578095E-3</v>
      </c>
      <c r="R125" s="91">
        <f t="shared" si="59"/>
        <v>2.3529197909213412E-3</v>
      </c>
      <c r="S125" s="91">
        <f t="shared" si="59"/>
        <v>2.4141898761207582E-3</v>
      </c>
      <c r="T125" s="91">
        <f t="shared" si="59"/>
        <v>2.1185380079834521E-3</v>
      </c>
      <c r="U125" s="91">
        <f t="shared" si="59"/>
        <v>2.1141664673090996E-3</v>
      </c>
      <c r="V125" s="91">
        <f t="shared" si="59"/>
        <v>1.799129698719183E-3</v>
      </c>
      <c r="W125" s="91">
        <f t="shared" si="59"/>
        <v>1.8779019418879825E-3</v>
      </c>
      <c r="X125" s="91">
        <f t="shared" si="59"/>
        <v>1.8779019418879825E-3</v>
      </c>
      <c r="Y125" s="91">
        <f t="shared" si="59"/>
        <v>1.8779019418879825E-3</v>
      </c>
      <c r="Z125" s="91">
        <f t="shared" si="59"/>
        <v>1.8779019418879825E-3</v>
      </c>
      <c r="AA125" s="91">
        <f t="shared" si="59"/>
        <v>1.8779019418879825E-3</v>
      </c>
      <c r="AB125" s="91">
        <f t="shared" si="59"/>
        <v>1.8779019418879825E-3</v>
      </c>
      <c r="AC125" s="91">
        <f t="shared" si="59"/>
        <v>1.8779019418879825E-3</v>
      </c>
      <c r="AD125" s="91">
        <f t="shared" si="59"/>
        <v>1.8779019418879825E-3</v>
      </c>
      <c r="AE125" s="91">
        <f t="shared" si="59"/>
        <v>1.8779019418879825E-3</v>
      </c>
      <c r="AF125" s="91">
        <f t="shared" si="59"/>
        <v>1.8779019418879825E-3</v>
      </c>
      <c r="AG125" s="91">
        <f t="shared" si="59"/>
        <v>1.8779019418879825E-3</v>
      </c>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95"/>
    </row>
    <row r="126" spans="1:54" s="92" customFormat="1" ht="15.75" customHeight="1">
      <c r="A126" s="100" t="s">
        <v>346</v>
      </c>
      <c r="B126" s="91">
        <f>B120/B122</f>
        <v>9.2297629521511979E-2</v>
      </c>
      <c r="C126" s="91">
        <f t="shared" ref="C126:AG126" si="60">C120/C122</f>
        <v>0.10612677426311996</v>
      </c>
      <c r="D126" s="91">
        <f t="shared" si="60"/>
        <v>0.10647199133245737</v>
      </c>
      <c r="E126" s="91">
        <f t="shared" si="60"/>
        <v>0.12930767944690014</v>
      </c>
      <c r="F126" s="91">
        <f t="shared" si="60"/>
        <v>0.13804752228502512</v>
      </c>
      <c r="G126" s="91">
        <f t="shared" si="60"/>
        <v>0.14041806786545605</v>
      </c>
      <c r="H126" s="91">
        <f t="shared" si="60"/>
        <v>0.14926389375611945</v>
      </c>
      <c r="I126" s="91">
        <f t="shared" si="60"/>
        <v>0.1431596100073006</v>
      </c>
      <c r="J126" s="91">
        <f t="shared" si="60"/>
        <v>0.13926043576029415</v>
      </c>
      <c r="K126" s="91">
        <f t="shared" si="60"/>
        <v>0.14968645887789692</v>
      </c>
      <c r="L126" s="91">
        <f t="shared" si="60"/>
        <v>0.16730115310054075</v>
      </c>
      <c r="M126" s="91">
        <f t="shared" si="60"/>
        <v>0.15945550564293454</v>
      </c>
      <c r="N126" s="91">
        <f t="shared" si="60"/>
        <v>0.16609984940488881</v>
      </c>
      <c r="O126" s="91">
        <f t="shared" si="60"/>
        <v>0.16420968032349717</v>
      </c>
      <c r="P126" s="91">
        <f t="shared" si="60"/>
        <v>0.16264593820203715</v>
      </c>
      <c r="Q126" s="91">
        <f t="shared" si="60"/>
        <v>0.16156617473490553</v>
      </c>
      <c r="R126" s="91">
        <f t="shared" si="60"/>
        <v>0.16462998419106686</v>
      </c>
      <c r="S126" s="91">
        <f t="shared" si="60"/>
        <v>0.16710674372479178</v>
      </c>
      <c r="T126" s="91">
        <f t="shared" si="60"/>
        <v>0.16891353673777387</v>
      </c>
      <c r="U126" s="91">
        <f t="shared" si="60"/>
        <v>0.17018877199935842</v>
      </c>
      <c r="V126" s="91">
        <f t="shared" si="60"/>
        <v>0.17154879694944905</v>
      </c>
      <c r="W126" s="91">
        <f t="shared" si="60"/>
        <v>0.17223517764846236</v>
      </c>
      <c r="X126" s="91">
        <f t="shared" si="60"/>
        <v>0.17223517764846236</v>
      </c>
      <c r="Y126" s="91">
        <f t="shared" si="60"/>
        <v>0.17223517764846236</v>
      </c>
      <c r="Z126" s="91">
        <f t="shared" si="60"/>
        <v>0.17223517764846236</v>
      </c>
      <c r="AA126" s="91">
        <f t="shared" si="60"/>
        <v>0.17223517764846236</v>
      </c>
      <c r="AB126" s="91">
        <f t="shared" si="60"/>
        <v>0.17223517764846236</v>
      </c>
      <c r="AC126" s="91">
        <f t="shared" si="60"/>
        <v>0.17223517764846236</v>
      </c>
      <c r="AD126" s="91">
        <f t="shared" si="60"/>
        <v>0.17223517764846236</v>
      </c>
      <c r="AE126" s="91">
        <f t="shared" si="60"/>
        <v>0.17223517764846236</v>
      </c>
      <c r="AF126" s="91">
        <f t="shared" si="60"/>
        <v>0.17223517764846236</v>
      </c>
      <c r="AG126" s="91">
        <f t="shared" si="60"/>
        <v>0.17223517764846236</v>
      </c>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95"/>
    </row>
    <row r="127" spans="1:54" s="92" customFormat="1" ht="15.75" customHeight="1">
      <c r="A127" s="111" t="s">
        <v>99</v>
      </c>
      <c r="B127" s="91">
        <f>B118/B122</f>
        <v>0.14611662242685883</v>
      </c>
      <c r="C127" s="91">
        <f t="shared" ref="C127:AG127" si="61">C118/C122</f>
        <v>0.13725374181209474</v>
      </c>
      <c r="D127" s="91">
        <f t="shared" si="61"/>
        <v>0.13816072863488044</v>
      </c>
      <c r="E127" s="91">
        <f t="shared" si="61"/>
        <v>0.11774191418235581</v>
      </c>
      <c r="F127" s="91">
        <f t="shared" si="61"/>
        <v>0.11086617844176649</v>
      </c>
      <c r="G127" s="91">
        <f t="shared" si="61"/>
        <v>0.11855063059839563</v>
      </c>
      <c r="H127" s="91">
        <f t="shared" si="61"/>
        <v>9.4974208502636159E-2</v>
      </c>
      <c r="I127" s="91">
        <f t="shared" si="61"/>
        <v>0.10439773145103609</v>
      </c>
      <c r="J127" s="91">
        <f t="shared" si="61"/>
        <v>0.10296749404856086</v>
      </c>
      <c r="K127" s="91">
        <f t="shared" si="61"/>
        <v>0.1102918065455102</v>
      </c>
      <c r="L127" s="91">
        <f t="shared" si="61"/>
        <v>0.100915141290952</v>
      </c>
      <c r="M127" s="91">
        <f t="shared" si="61"/>
        <v>0.10834372044374807</v>
      </c>
      <c r="N127" s="91">
        <f t="shared" si="61"/>
        <v>9.911225615320611E-2</v>
      </c>
      <c r="O127" s="91">
        <f t="shared" si="61"/>
        <v>0.10708666353041733</v>
      </c>
      <c r="P127" s="91">
        <f t="shared" si="61"/>
        <v>0.10662708275603441</v>
      </c>
      <c r="Q127" s="91">
        <f t="shared" si="61"/>
        <v>0.11444672113460397</v>
      </c>
      <c r="R127" s="91">
        <f t="shared" si="61"/>
        <v>0.11389981426169629</v>
      </c>
      <c r="S127" s="91">
        <f t="shared" si="61"/>
        <v>0.11318534372500998</v>
      </c>
      <c r="T127" s="91">
        <f t="shared" si="61"/>
        <v>0.11301119335781043</v>
      </c>
      <c r="U127" s="91">
        <f t="shared" si="61"/>
        <v>0.11250972381358525</v>
      </c>
      <c r="V127" s="91">
        <f t="shared" si="61"/>
        <v>0.11201371067063316</v>
      </c>
      <c r="W127" s="91">
        <f t="shared" si="61"/>
        <v>0.11157268964058589</v>
      </c>
      <c r="X127" s="91">
        <f t="shared" si="61"/>
        <v>0.11157268964058589</v>
      </c>
      <c r="Y127" s="91">
        <f t="shared" si="61"/>
        <v>0.11157268964058589</v>
      </c>
      <c r="Z127" s="91">
        <f t="shared" si="61"/>
        <v>0.11157268964058589</v>
      </c>
      <c r="AA127" s="91">
        <f t="shared" si="61"/>
        <v>0.11157268964058589</v>
      </c>
      <c r="AB127" s="91">
        <f t="shared" si="61"/>
        <v>0.11157268964058589</v>
      </c>
      <c r="AC127" s="91">
        <f t="shared" si="61"/>
        <v>0.11157268964058589</v>
      </c>
      <c r="AD127" s="91">
        <f t="shared" si="61"/>
        <v>0.11157268964058589</v>
      </c>
      <c r="AE127" s="91">
        <f t="shared" si="61"/>
        <v>0.11157268964058589</v>
      </c>
      <c r="AF127" s="91">
        <f t="shared" si="61"/>
        <v>0.11157268964058589</v>
      </c>
      <c r="AG127" s="91">
        <f t="shared" si="61"/>
        <v>0.11157268964058589</v>
      </c>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95"/>
    </row>
    <row r="128" spans="1:54" s="92" customFormat="1" ht="15.75" customHeight="1">
      <c r="A128" s="111" t="s">
        <v>101</v>
      </c>
      <c r="B128" s="91">
        <f>B114/B122</f>
        <v>0.61150420843040232</v>
      </c>
      <c r="C128" s="91">
        <f t="shared" ref="C128:AG128" si="62">C114/C122</f>
        <v>0.61398140054823636</v>
      </c>
      <c r="D128" s="91">
        <f t="shared" si="62"/>
        <v>0.62164062431452272</v>
      </c>
      <c r="E128" s="91">
        <f t="shared" si="62"/>
        <v>0.63045783126737187</v>
      </c>
      <c r="F128" s="91">
        <f t="shared" si="62"/>
        <v>0.63129304751827975</v>
      </c>
      <c r="G128" s="91">
        <f t="shared" si="62"/>
        <v>0.62627274110213682</v>
      </c>
      <c r="H128" s="91">
        <f t="shared" si="62"/>
        <v>0.63268307403537505</v>
      </c>
      <c r="I128" s="91">
        <f t="shared" si="62"/>
        <v>0.62724931835145969</v>
      </c>
      <c r="J128" s="91">
        <f t="shared" si="62"/>
        <v>0.62994531733635761</v>
      </c>
      <c r="K128" s="91">
        <f t="shared" si="62"/>
        <v>0.62264264909733746</v>
      </c>
      <c r="L128" s="91">
        <f t="shared" si="62"/>
        <v>0.62726537536535421</v>
      </c>
      <c r="M128" s="91">
        <f t="shared" si="62"/>
        <v>0.62083297394988723</v>
      </c>
      <c r="N128" s="91">
        <f t="shared" si="62"/>
        <v>0.6223684533843401</v>
      </c>
      <c r="O128" s="91">
        <f t="shared" si="62"/>
        <v>0.61763565158385647</v>
      </c>
      <c r="P128" s="91">
        <f t="shared" si="62"/>
        <v>0.6154948360611977</v>
      </c>
      <c r="Q128" s="91">
        <f t="shared" si="62"/>
        <v>0.61008120518705955</v>
      </c>
      <c r="R128" s="91">
        <f t="shared" si="62"/>
        <v>0.60638826763601184</v>
      </c>
      <c r="S128" s="91">
        <f t="shared" si="62"/>
        <v>0.603579231415728</v>
      </c>
      <c r="T128" s="91">
        <f t="shared" si="62"/>
        <v>0.60176029378644713</v>
      </c>
      <c r="U128" s="91">
        <f t="shared" si="62"/>
        <v>0.59950875923317493</v>
      </c>
      <c r="V128" s="91">
        <f t="shared" si="62"/>
        <v>0.59787703758343114</v>
      </c>
      <c r="W128" s="91">
        <f t="shared" si="62"/>
        <v>0.59636045836947071</v>
      </c>
      <c r="X128" s="91">
        <f t="shared" si="62"/>
        <v>0.59636045836947071</v>
      </c>
      <c r="Y128" s="91">
        <f t="shared" si="62"/>
        <v>0.59636045836947071</v>
      </c>
      <c r="Z128" s="91">
        <f t="shared" si="62"/>
        <v>0.59636045836947071</v>
      </c>
      <c r="AA128" s="91">
        <f t="shared" si="62"/>
        <v>0.59636045836947071</v>
      </c>
      <c r="AB128" s="91">
        <f t="shared" si="62"/>
        <v>0.59636045836947071</v>
      </c>
      <c r="AC128" s="91">
        <f t="shared" si="62"/>
        <v>0.59636045836947071</v>
      </c>
      <c r="AD128" s="91">
        <f t="shared" si="62"/>
        <v>0.59636045836947071</v>
      </c>
      <c r="AE128" s="91">
        <f t="shared" si="62"/>
        <v>0.59636045836947071</v>
      </c>
      <c r="AF128" s="91">
        <f t="shared" si="62"/>
        <v>0.59636045836947071</v>
      </c>
      <c r="AG128" s="91">
        <f t="shared" si="62"/>
        <v>0.59636045836947071</v>
      </c>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95"/>
    </row>
    <row r="129" spans="1:54" s="92" customFormat="1" ht="15.75" customHeight="1">
      <c r="A129" s="111" t="s">
        <v>100</v>
      </c>
      <c r="B129" s="91">
        <f>B115/B122</f>
        <v>4.6900184356394363E-2</v>
      </c>
      <c r="C129" s="91">
        <f t="shared" ref="C129:AG129" si="63">C115/C122</f>
        <v>4.8577668485830929E-2</v>
      </c>
      <c r="D129" s="91">
        <f t="shared" si="63"/>
        <v>4.9426853740814118E-2</v>
      </c>
      <c r="E129" s="91">
        <f t="shared" si="63"/>
        <v>5.5711693838673047E-2</v>
      </c>
      <c r="F129" s="91">
        <f t="shared" si="63"/>
        <v>5.5918694280504999E-2</v>
      </c>
      <c r="G129" s="91">
        <f t="shared" si="63"/>
        <v>5.6394559389579595E-2</v>
      </c>
      <c r="H129" s="91">
        <f t="shared" si="63"/>
        <v>6.2647850207677352E-2</v>
      </c>
      <c r="I129" s="91">
        <f t="shared" si="63"/>
        <v>6.5952149128296972E-2</v>
      </c>
      <c r="J129" s="91">
        <f t="shared" si="63"/>
        <v>6.9510991114992177E-2</v>
      </c>
      <c r="K129" s="91">
        <f t="shared" si="63"/>
        <v>7.2782022160816195E-2</v>
      </c>
      <c r="L129" s="91">
        <f t="shared" si="63"/>
        <v>7.4977835478935564E-2</v>
      </c>
      <c r="M129" s="91">
        <f t="shared" si="63"/>
        <v>8.1724295767060293E-2</v>
      </c>
      <c r="N129" s="91">
        <f t="shared" si="63"/>
        <v>8.2632270127449559E-2</v>
      </c>
      <c r="O129" s="91">
        <f t="shared" si="63"/>
        <v>8.2895886142165032E-2</v>
      </c>
      <c r="P129" s="91">
        <f t="shared" si="63"/>
        <v>8.6433414677757739E-2</v>
      </c>
      <c r="Q129" s="91">
        <f t="shared" si="63"/>
        <v>8.6665948688826377E-2</v>
      </c>
      <c r="R129" s="91">
        <f t="shared" si="63"/>
        <v>8.8128827252820077E-2</v>
      </c>
      <c r="S129" s="91">
        <f t="shared" si="63"/>
        <v>8.8838549957613089E-2</v>
      </c>
      <c r="T129" s="91">
        <f t="shared" si="63"/>
        <v>8.9143630066549323E-2</v>
      </c>
      <c r="U129" s="91">
        <f t="shared" si="63"/>
        <v>9.0480831290944724E-2</v>
      </c>
      <c r="V129" s="91">
        <f t="shared" si="63"/>
        <v>9.1404620768841149E-2</v>
      </c>
      <c r="W129" s="91">
        <f t="shared" si="63"/>
        <v>9.2346449245685094E-2</v>
      </c>
      <c r="X129" s="91">
        <f t="shared" si="63"/>
        <v>9.2346449245685094E-2</v>
      </c>
      <c r="Y129" s="91">
        <f t="shared" si="63"/>
        <v>9.2346449245685094E-2</v>
      </c>
      <c r="Z129" s="91">
        <f t="shared" si="63"/>
        <v>9.2346449245685094E-2</v>
      </c>
      <c r="AA129" s="91">
        <f t="shared" si="63"/>
        <v>9.2346449245685094E-2</v>
      </c>
      <c r="AB129" s="91">
        <f t="shared" si="63"/>
        <v>9.2346449245685094E-2</v>
      </c>
      <c r="AC129" s="91">
        <f t="shared" si="63"/>
        <v>9.2346449245685094E-2</v>
      </c>
      <c r="AD129" s="91">
        <f t="shared" si="63"/>
        <v>9.2346449245685094E-2</v>
      </c>
      <c r="AE129" s="91">
        <f t="shared" si="63"/>
        <v>9.2346449245685094E-2</v>
      </c>
      <c r="AF129" s="91">
        <f t="shared" si="63"/>
        <v>9.2346449245685094E-2</v>
      </c>
      <c r="AG129" s="91">
        <f t="shared" si="63"/>
        <v>9.2346449245685094E-2</v>
      </c>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95"/>
    </row>
    <row r="130" spans="1:54" s="92" customFormat="1" ht="15.75" customHeight="1">
      <c r="A130" s="111" t="s">
        <v>102</v>
      </c>
      <c r="B130" s="91">
        <f>B117/B122</f>
        <v>5.0949912038508365E-3</v>
      </c>
      <c r="C130" s="91">
        <f t="shared" ref="C130:AG130" si="64">C117/C122</f>
        <v>5.166793950675797E-3</v>
      </c>
      <c r="D130" s="91">
        <f t="shared" si="64"/>
        <v>5.5997216980270617E-3</v>
      </c>
      <c r="E130" s="91">
        <f t="shared" si="64"/>
        <v>6.8427048434439065E-3</v>
      </c>
      <c r="F130" s="91">
        <f t="shared" si="64"/>
        <v>6.8994800145396528E-3</v>
      </c>
      <c r="G130" s="91">
        <f t="shared" si="64"/>
        <v>7.0043954979804686E-3</v>
      </c>
      <c r="H130" s="91">
        <f t="shared" si="64"/>
        <v>7.3131547967093197E-3</v>
      </c>
      <c r="I130" s="91">
        <f t="shared" si="64"/>
        <v>7.3881920865868055E-3</v>
      </c>
      <c r="J130" s="91">
        <f t="shared" si="64"/>
        <v>7.4113830884615737E-3</v>
      </c>
      <c r="K130" s="91">
        <f t="shared" si="64"/>
        <v>7.4300192900742636E-3</v>
      </c>
      <c r="L130" s="91">
        <f t="shared" si="64"/>
        <v>7.4818713395320311E-3</v>
      </c>
      <c r="M130" s="91">
        <f t="shared" si="64"/>
        <v>7.5820047291717775E-3</v>
      </c>
      <c r="N130" s="91">
        <f t="shared" si="64"/>
        <v>7.6291388912841634E-3</v>
      </c>
      <c r="O130" s="91">
        <f t="shared" si="64"/>
        <v>7.7479278908161144E-3</v>
      </c>
      <c r="P130" s="91">
        <f t="shared" si="64"/>
        <v>7.7996365717565384E-3</v>
      </c>
      <c r="Q130" s="91">
        <f t="shared" si="64"/>
        <v>7.955173124077319E-3</v>
      </c>
      <c r="R130" s="91">
        <f t="shared" si="64"/>
        <v>8.2940543860939575E-3</v>
      </c>
      <c r="S130" s="91">
        <f t="shared" si="64"/>
        <v>8.5983263404758956E-3</v>
      </c>
      <c r="T130" s="91">
        <f t="shared" si="64"/>
        <v>8.8210391821984518E-3</v>
      </c>
      <c r="U130" s="91">
        <f t="shared" si="64"/>
        <v>8.9147457629902213E-3</v>
      </c>
      <c r="V130" s="91">
        <f t="shared" si="64"/>
        <v>9.1098441298374262E-3</v>
      </c>
      <c r="W130" s="91">
        <f t="shared" si="64"/>
        <v>9.3637774027351371E-3</v>
      </c>
      <c r="X130" s="91">
        <f t="shared" si="64"/>
        <v>9.3637774027351371E-3</v>
      </c>
      <c r="Y130" s="91">
        <f t="shared" si="64"/>
        <v>9.3637774027351371E-3</v>
      </c>
      <c r="Z130" s="91">
        <f t="shared" si="64"/>
        <v>9.3637774027351371E-3</v>
      </c>
      <c r="AA130" s="91">
        <f t="shared" si="64"/>
        <v>9.3637774027351371E-3</v>
      </c>
      <c r="AB130" s="91">
        <f t="shared" si="64"/>
        <v>9.3637774027351371E-3</v>
      </c>
      <c r="AC130" s="91">
        <f t="shared" si="64"/>
        <v>9.3637774027351371E-3</v>
      </c>
      <c r="AD130" s="91">
        <f t="shared" si="64"/>
        <v>9.3637774027351371E-3</v>
      </c>
      <c r="AE130" s="91">
        <f t="shared" si="64"/>
        <v>9.3637774027351371E-3</v>
      </c>
      <c r="AF130" s="91">
        <f t="shared" si="64"/>
        <v>9.3637774027351371E-3</v>
      </c>
      <c r="AG130" s="91">
        <f t="shared" si="64"/>
        <v>9.3637774027351371E-3</v>
      </c>
      <c r="BA130" s="122">
        <f>SUM(BA114:BA129)</f>
        <v>0</v>
      </c>
    </row>
    <row r="131" spans="1:54" s="92" customFormat="1" ht="15.75" customHeight="1">
      <c r="A131" s="111" t="s">
        <v>103</v>
      </c>
      <c r="B131" s="91">
        <v>0</v>
      </c>
      <c r="C131" s="91">
        <v>0</v>
      </c>
      <c r="D131" s="91">
        <v>0</v>
      </c>
      <c r="E131" s="91">
        <v>0</v>
      </c>
      <c r="F131" s="91">
        <v>0</v>
      </c>
      <c r="G131" s="91">
        <v>0</v>
      </c>
      <c r="H131" s="91">
        <v>0</v>
      </c>
      <c r="I131" s="91">
        <v>0</v>
      </c>
      <c r="J131" s="91">
        <v>0</v>
      </c>
      <c r="K131" s="91">
        <v>0</v>
      </c>
      <c r="L131" s="91">
        <v>0</v>
      </c>
      <c r="M131" s="91">
        <v>0</v>
      </c>
      <c r="N131" s="91">
        <v>0</v>
      </c>
      <c r="O131" s="91">
        <v>0</v>
      </c>
      <c r="P131" s="91">
        <v>0</v>
      </c>
      <c r="Q131" s="91">
        <v>0</v>
      </c>
      <c r="R131" s="91">
        <v>0</v>
      </c>
      <c r="S131" s="91">
        <v>0</v>
      </c>
      <c r="T131" s="91">
        <v>0</v>
      </c>
      <c r="U131" s="91">
        <v>0</v>
      </c>
      <c r="V131" s="91">
        <v>0</v>
      </c>
      <c r="W131" s="91">
        <v>0</v>
      </c>
      <c r="X131" s="91">
        <v>0</v>
      </c>
      <c r="Y131" s="91">
        <v>0</v>
      </c>
      <c r="Z131" s="91">
        <v>0</v>
      </c>
      <c r="AA131" s="91">
        <v>0</v>
      </c>
      <c r="AB131" s="91">
        <v>0</v>
      </c>
      <c r="AC131" s="91">
        <v>0</v>
      </c>
      <c r="AD131" s="91">
        <v>0</v>
      </c>
      <c r="AE131" s="91">
        <v>0</v>
      </c>
      <c r="AF131" s="91">
        <v>0</v>
      </c>
      <c r="AG131" s="91">
        <v>0</v>
      </c>
    </row>
    <row r="132" spans="1:54" s="92" customFormat="1" ht="15.75" customHeight="1">
      <c r="A132" s="111" t="s">
        <v>104</v>
      </c>
      <c r="B132" s="91">
        <f>B116/B122/2</f>
        <v>5.7636863251148513E-3</v>
      </c>
      <c r="C132" s="91">
        <f t="shared" ref="C132:AG132" si="65">C116/C122/2</f>
        <v>6.4176241077036657E-3</v>
      </c>
      <c r="D132" s="91">
        <f t="shared" si="65"/>
        <v>6.6096490476419073E-3</v>
      </c>
      <c r="E132" s="91">
        <f t="shared" si="65"/>
        <v>6.8300141613218228E-3</v>
      </c>
      <c r="F132" s="91">
        <f t="shared" si="65"/>
        <v>7.3174118505812194E-3</v>
      </c>
      <c r="G132" s="91">
        <f t="shared" si="65"/>
        <v>7.2742625050473209E-3</v>
      </c>
      <c r="H132" s="91">
        <f t="shared" si="65"/>
        <v>7.3629711401018089E-3</v>
      </c>
      <c r="I132" s="91">
        <f t="shared" si="65"/>
        <v>7.4153259686201775E-3</v>
      </c>
      <c r="J132" s="91">
        <f t="shared" si="65"/>
        <v>7.4609231107266288E-3</v>
      </c>
      <c r="K132" s="91">
        <f t="shared" si="65"/>
        <v>7.664939242641446E-3</v>
      </c>
      <c r="L132" s="91">
        <f t="shared" si="65"/>
        <v>7.4413401059080847E-3</v>
      </c>
      <c r="M132" s="91">
        <f t="shared" si="65"/>
        <v>7.3969615508583152E-3</v>
      </c>
      <c r="N132" s="91">
        <f t="shared" si="65"/>
        <v>7.3922271740562316E-3</v>
      </c>
      <c r="O132" s="91">
        <f t="shared" si="65"/>
        <v>7.3349363856322859E-3</v>
      </c>
      <c r="P132" s="91">
        <f t="shared" si="65"/>
        <v>7.5353711933596685E-3</v>
      </c>
      <c r="Q132" s="91">
        <f t="shared" si="65"/>
        <v>7.1843678553153633E-3</v>
      </c>
      <c r="R132" s="91">
        <f t="shared" si="65"/>
        <v>7.0399720373511615E-3</v>
      </c>
      <c r="S132" s="91">
        <f t="shared" si="65"/>
        <v>7.0225046306450923E-3</v>
      </c>
      <c r="T132" s="91">
        <f t="shared" si="65"/>
        <v>7.0006414861133485E-3</v>
      </c>
      <c r="U132" s="91">
        <f t="shared" si="65"/>
        <v>7.0175346156814934E-3</v>
      </c>
      <c r="V132" s="91">
        <f t="shared" si="65"/>
        <v>6.9977835064385287E-3</v>
      </c>
      <c r="W132" s="91">
        <f t="shared" si="65"/>
        <v>6.9747512326534923E-3</v>
      </c>
      <c r="X132" s="91">
        <f t="shared" si="65"/>
        <v>6.9747512326534923E-3</v>
      </c>
      <c r="Y132" s="91">
        <f t="shared" si="65"/>
        <v>6.9747512326534923E-3</v>
      </c>
      <c r="Z132" s="91">
        <f t="shared" si="65"/>
        <v>6.9747512326534923E-3</v>
      </c>
      <c r="AA132" s="91">
        <f t="shared" si="65"/>
        <v>6.9747512326534923E-3</v>
      </c>
      <c r="AB132" s="91">
        <f t="shared" si="65"/>
        <v>6.9747512326534923E-3</v>
      </c>
      <c r="AC132" s="91">
        <f t="shared" si="65"/>
        <v>6.9747512326534923E-3</v>
      </c>
      <c r="AD132" s="91">
        <f t="shared" si="65"/>
        <v>6.9747512326534923E-3</v>
      </c>
      <c r="AE132" s="91">
        <f t="shared" si="65"/>
        <v>6.9747512326534923E-3</v>
      </c>
      <c r="AF132" s="91">
        <f t="shared" si="65"/>
        <v>6.9747512326534923E-3</v>
      </c>
      <c r="AG132" s="91">
        <f t="shared" si="65"/>
        <v>6.9747512326534923E-3</v>
      </c>
    </row>
    <row r="133" spans="1:54" s="92" customFormat="1" ht="15.75" customHeight="1">
      <c r="A133" s="111" t="s">
        <v>105</v>
      </c>
      <c r="B133" s="91">
        <f t="shared" ref="B133:AG133" si="66">B116/B122/2</f>
        <v>5.7636863251148513E-3</v>
      </c>
      <c r="C133" s="91">
        <f t="shared" si="66"/>
        <v>6.4176241077036657E-3</v>
      </c>
      <c r="D133" s="91">
        <f t="shared" si="66"/>
        <v>6.6096490476419073E-3</v>
      </c>
      <c r="E133" s="91">
        <f t="shared" si="66"/>
        <v>6.8300141613218228E-3</v>
      </c>
      <c r="F133" s="91">
        <f t="shared" si="66"/>
        <v>7.3174118505812194E-3</v>
      </c>
      <c r="G133" s="91">
        <f t="shared" si="66"/>
        <v>7.2742625050473209E-3</v>
      </c>
      <c r="H133" s="91">
        <f t="shared" si="66"/>
        <v>7.3629711401018089E-3</v>
      </c>
      <c r="I133" s="91">
        <f t="shared" si="66"/>
        <v>7.4153259686201775E-3</v>
      </c>
      <c r="J133" s="91">
        <f t="shared" si="66"/>
        <v>7.4609231107266288E-3</v>
      </c>
      <c r="K133" s="91">
        <f t="shared" si="66"/>
        <v>7.664939242641446E-3</v>
      </c>
      <c r="L133" s="91">
        <f t="shared" si="66"/>
        <v>7.4413401059080847E-3</v>
      </c>
      <c r="M133" s="91">
        <f t="shared" si="66"/>
        <v>7.3969615508583152E-3</v>
      </c>
      <c r="N133" s="91">
        <f t="shared" si="66"/>
        <v>7.3922271740562316E-3</v>
      </c>
      <c r="O133" s="91">
        <f t="shared" si="66"/>
        <v>7.3349363856322859E-3</v>
      </c>
      <c r="P133" s="91">
        <f t="shared" si="66"/>
        <v>7.5353711933596685E-3</v>
      </c>
      <c r="Q133" s="91">
        <f t="shared" si="66"/>
        <v>7.1843678553153633E-3</v>
      </c>
      <c r="R133" s="91">
        <f t="shared" si="66"/>
        <v>7.0399720373511615E-3</v>
      </c>
      <c r="S133" s="91">
        <f t="shared" si="66"/>
        <v>7.0225046306450923E-3</v>
      </c>
      <c r="T133" s="91">
        <f t="shared" si="66"/>
        <v>7.0006414861133485E-3</v>
      </c>
      <c r="U133" s="91">
        <f t="shared" si="66"/>
        <v>7.0175346156814934E-3</v>
      </c>
      <c r="V133" s="91">
        <f t="shared" si="66"/>
        <v>6.9977835064385287E-3</v>
      </c>
      <c r="W133" s="91">
        <f t="shared" si="66"/>
        <v>6.9747512326534923E-3</v>
      </c>
      <c r="X133" s="91">
        <f t="shared" si="66"/>
        <v>6.9747512326534923E-3</v>
      </c>
      <c r="Y133" s="91">
        <f t="shared" si="66"/>
        <v>6.9747512326534923E-3</v>
      </c>
      <c r="Z133" s="91">
        <f t="shared" si="66"/>
        <v>6.9747512326534923E-3</v>
      </c>
      <c r="AA133" s="91">
        <f t="shared" si="66"/>
        <v>6.9747512326534923E-3</v>
      </c>
      <c r="AB133" s="91">
        <f t="shared" si="66"/>
        <v>6.9747512326534923E-3</v>
      </c>
      <c r="AC133" s="91">
        <f t="shared" si="66"/>
        <v>6.9747512326534923E-3</v>
      </c>
      <c r="AD133" s="91">
        <f t="shared" si="66"/>
        <v>6.9747512326534923E-3</v>
      </c>
      <c r="AE133" s="91">
        <f t="shared" si="66"/>
        <v>6.9747512326534923E-3</v>
      </c>
      <c r="AF133" s="91">
        <f t="shared" si="66"/>
        <v>6.9747512326534923E-3</v>
      </c>
      <c r="AG133" s="91">
        <f t="shared" si="66"/>
        <v>6.9747512326534923E-3</v>
      </c>
    </row>
    <row r="134" spans="1:54" s="92" customFormat="1" ht="15.75" customHeight="1">
      <c r="A134" s="111" t="s">
        <v>106</v>
      </c>
      <c r="B134" s="91">
        <f t="shared" ref="B134:AG134" si="67">B121/B122</f>
        <v>3.8137058880776025E-3</v>
      </c>
      <c r="C134" s="91">
        <f t="shared" si="67"/>
        <v>3.1872875580682934E-3</v>
      </c>
      <c r="D134" s="91">
        <f t="shared" si="67"/>
        <v>3.4740910817322571E-3</v>
      </c>
      <c r="E134" s="91">
        <f t="shared" si="67"/>
        <v>3.4578294643242261E-3</v>
      </c>
      <c r="F134" s="91">
        <f t="shared" si="67"/>
        <v>3.307885038151184E-3</v>
      </c>
      <c r="G134" s="91">
        <f t="shared" si="67"/>
        <v>3.1339975220455864E-3</v>
      </c>
      <c r="H134" s="91">
        <f t="shared" si="67"/>
        <v>3.1833335427074731E-3</v>
      </c>
      <c r="I134" s="91">
        <f t="shared" si="67"/>
        <v>3.227352661742078E-3</v>
      </c>
      <c r="J134" s="91">
        <f t="shared" si="67"/>
        <v>3.1052792282831661E-3</v>
      </c>
      <c r="K134" s="91">
        <f t="shared" si="67"/>
        <v>2.8343694841590056E-3</v>
      </c>
      <c r="L134" s="91">
        <f t="shared" si="67"/>
        <v>2.7608965334799309E-3</v>
      </c>
      <c r="M134" s="91">
        <f t="shared" si="67"/>
        <v>2.6680969984923327E-3</v>
      </c>
      <c r="N134" s="91">
        <f t="shared" si="67"/>
        <v>2.7232938261009835E-3</v>
      </c>
      <c r="O134" s="91">
        <f t="shared" si="67"/>
        <v>2.6852730930208009E-3</v>
      </c>
      <c r="P134" s="91">
        <f t="shared" si="67"/>
        <v>2.7155971772142191E-3</v>
      </c>
      <c r="Q134" s="91">
        <f t="shared" si="67"/>
        <v>2.4382800317387784E-3</v>
      </c>
      <c r="R134" s="91">
        <f t="shared" si="67"/>
        <v>2.2261884066872325E-3</v>
      </c>
      <c r="S134" s="91">
        <f t="shared" si="67"/>
        <v>2.2326056989701681E-3</v>
      </c>
      <c r="T134" s="91">
        <f t="shared" si="67"/>
        <v>2.2304858890108553E-3</v>
      </c>
      <c r="U134" s="91">
        <f t="shared" si="67"/>
        <v>2.2479322012743191E-3</v>
      </c>
      <c r="V134" s="91">
        <f t="shared" si="67"/>
        <v>2.2512931862116742E-3</v>
      </c>
      <c r="W134" s="91">
        <f t="shared" si="67"/>
        <v>2.2940432858657321E-3</v>
      </c>
      <c r="X134" s="91">
        <f t="shared" si="67"/>
        <v>2.2940432858657321E-3</v>
      </c>
      <c r="Y134" s="91">
        <f t="shared" si="67"/>
        <v>2.2940432858657321E-3</v>
      </c>
      <c r="Z134" s="91">
        <f t="shared" si="67"/>
        <v>2.2940432858657321E-3</v>
      </c>
      <c r="AA134" s="91">
        <f t="shared" si="67"/>
        <v>2.2940432858657321E-3</v>
      </c>
      <c r="AB134" s="91">
        <f t="shared" si="67"/>
        <v>2.2940432858657321E-3</v>
      </c>
      <c r="AC134" s="91">
        <f t="shared" si="67"/>
        <v>2.2940432858657321E-3</v>
      </c>
      <c r="AD134" s="91">
        <f t="shared" si="67"/>
        <v>2.2940432858657321E-3</v>
      </c>
      <c r="AE134" s="91">
        <f t="shared" si="67"/>
        <v>2.2940432858657321E-3</v>
      </c>
      <c r="AF134" s="91">
        <f t="shared" si="67"/>
        <v>2.2940432858657321E-3</v>
      </c>
      <c r="AG134" s="91">
        <f t="shared" si="67"/>
        <v>2.2940432858657321E-3</v>
      </c>
      <c r="AH134" s="111"/>
      <c r="AI134" s="111"/>
      <c r="AJ134" s="111"/>
      <c r="AK134" s="111"/>
      <c r="AL134" s="111"/>
      <c r="AM134" s="111"/>
      <c r="AN134" s="111"/>
      <c r="AO134" s="111"/>
      <c r="AP134" s="111"/>
      <c r="AQ134" s="111"/>
      <c r="AR134" s="111"/>
      <c r="AS134" s="111"/>
      <c r="AT134" s="111"/>
      <c r="AU134" s="111"/>
      <c r="AV134" s="111"/>
      <c r="AW134" s="111"/>
      <c r="AX134" s="111"/>
      <c r="AY134" s="111"/>
    </row>
    <row r="135" spans="1:54" s="92" customFormat="1" ht="15.75" customHeight="1">
      <c r="A135" s="100" t="s">
        <v>346</v>
      </c>
      <c r="B135" s="91">
        <v>0</v>
      </c>
      <c r="C135" s="91">
        <v>0</v>
      </c>
      <c r="D135" s="91">
        <v>0</v>
      </c>
      <c r="E135" s="91">
        <v>0</v>
      </c>
      <c r="F135" s="91">
        <v>0</v>
      </c>
      <c r="G135" s="91">
        <v>0</v>
      </c>
      <c r="H135" s="91">
        <v>0</v>
      </c>
      <c r="I135" s="91">
        <v>0</v>
      </c>
      <c r="J135" s="91">
        <v>0</v>
      </c>
      <c r="K135" s="91">
        <v>0</v>
      </c>
      <c r="L135" s="91">
        <v>0</v>
      </c>
      <c r="M135" s="91">
        <v>0</v>
      </c>
      <c r="N135" s="91">
        <v>0</v>
      </c>
      <c r="O135" s="91">
        <v>0</v>
      </c>
      <c r="P135" s="91">
        <v>0</v>
      </c>
      <c r="Q135" s="91">
        <v>0</v>
      </c>
      <c r="R135" s="91">
        <v>0</v>
      </c>
      <c r="S135" s="91">
        <v>0</v>
      </c>
      <c r="T135" s="91">
        <v>0</v>
      </c>
      <c r="U135" s="91">
        <v>0</v>
      </c>
      <c r="V135" s="91">
        <v>0</v>
      </c>
      <c r="W135" s="91">
        <v>0</v>
      </c>
      <c r="X135" s="91">
        <v>0</v>
      </c>
      <c r="Y135" s="91">
        <v>0</v>
      </c>
      <c r="Z135" s="91">
        <v>0</v>
      </c>
      <c r="AA135" s="91">
        <v>0</v>
      </c>
      <c r="AB135" s="91">
        <v>0</v>
      </c>
      <c r="AC135" s="91">
        <v>0</v>
      </c>
      <c r="AD135" s="91">
        <v>0</v>
      </c>
      <c r="AE135" s="91">
        <v>0</v>
      </c>
      <c r="AF135" s="91">
        <v>0</v>
      </c>
      <c r="AG135" s="91">
        <v>0</v>
      </c>
    </row>
    <row r="136" spans="1:54" s="92" customFormat="1" ht="15.75" customHeight="1">
      <c r="A136" s="111" t="s">
        <v>108</v>
      </c>
      <c r="B136" s="91">
        <v>0</v>
      </c>
      <c r="C136" s="91">
        <v>0</v>
      </c>
      <c r="D136" s="91">
        <v>0</v>
      </c>
      <c r="E136" s="91">
        <v>0</v>
      </c>
      <c r="F136" s="91">
        <v>0</v>
      </c>
      <c r="G136" s="91">
        <v>0</v>
      </c>
      <c r="H136" s="91">
        <v>0</v>
      </c>
      <c r="I136" s="91">
        <v>0</v>
      </c>
      <c r="J136" s="91">
        <v>0</v>
      </c>
      <c r="K136" s="91">
        <v>0</v>
      </c>
      <c r="L136" s="91">
        <v>0</v>
      </c>
      <c r="M136" s="91">
        <v>0</v>
      </c>
      <c r="N136" s="91">
        <v>0</v>
      </c>
      <c r="O136" s="91">
        <v>0</v>
      </c>
      <c r="P136" s="91">
        <v>0</v>
      </c>
      <c r="Q136" s="91">
        <v>0</v>
      </c>
      <c r="R136" s="91">
        <v>0</v>
      </c>
      <c r="S136" s="91">
        <v>0</v>
      </c>
      <c r="T136" s="91">
        <v>0</v>
      </c>
      <c r="U136" s="91">
        <v>0</v>
      </c>
      <c r="V136" s="91">
        <v>0</v>
      </c>
      <c r="W136" s="91">
        <v>0</v>
      </c>
      <c r="X136" s="91">
        <v>0</v>
      </c>
      <c r="Y136" s="91">
        <v>0</v>
      </c>
      <c r="Z136" s="91">
        <v>0</v>
      </c>
      <c r="AA136" s="91">
        <v>0</v>
      </c>
      <c r="AB136" s="91">
        <v>0</v>
      </c>
      <c r="AC136" s="91">
        <v>0</v>
      </c>
      <c r="AD136" s="91">
        <v>0</v>
      </c>
      <c r="AE136" s="91">
        <v>0</v>
      </c>
      <c r="AF136" s="91">
        <v>0</v>
      </c>
      <c r="AG136" s="91">
        <v>0</v>
      </c>
    </row>
    <row r="137" spans="1:54" s="92" customFormat="1" ht="15.75" customHeight="1">
      <c r="A137" s="111" t="s">
        <v>109</v>
      </c>
      <c r="B137" s="91">
        <v>0</v>
      </c>
      <c r="C137" s="91">
        <v>0</v>
      </c>
      <c r="D137" s="91">
        <v>0</v>
      </c>
      <c r="E137" s="91">
        <v>0</v>
      </c>
      <c r="F137" s="91">
        <v>0</v>
      </c>
      <c r="G137" s="91">
        <v>0</v>
      </c>
      <c r="H137" s="91">
        <v>0</v>
      </c>
      <c r="I137" s="91">
        <v>0</v>
      </c>
      <c r="J137" s="91">
        <v>0</v>
      </c>
      <c r="K137" s="91">
        <v>0</v>
      </c>
      <c r="L137" s="91">
        <v>0</v>
      </c>
      <c r="M137" s="91">
        <v>0</v>
      </c>
      <c r="N137" s="91">
        <v>0</v>
      </c>
      <c r="O137" s="91">
        <v>0</v>
      </c>
      <c r="P137" s="91">
        <v>0</v>
      </c>
      <c r="Q137" s="91">
        <v>0</v>
      </c>
      <c r="R137" s="91">
        <v>0</v>
      </c>
      <c r="S137" s="91">
        <v>0</v>
      </c>
      <c r="T137" s="91">
        <v>0</v>
      </c>
      <c r="U137" s="91">
        <v>0</v>
      </c>
      <c r="V137" s="91">
        <v>0</v>
      </c>
      <c r="W137" s="91">
        <v>0</v>
      </c>
      <c r="X137" s="91">
        <v>0</v>
      </c>
      <c r="Y137" s="91">
        <v>0</v>
      </c>
      <c r="Z137" s="91">
        <v>0</v>
      </c>
      <c r="AA137" s="91">
        <v>0</v>
      </c>
      <c r="AB137" s="91">
        <v>0</v>
      </c>
      <c r="AC137" s="91">
        <v>0</v>
      </c>
      <c r="AD137" s="91">
        <v>0</v>
      </c>
      <c r="AE137" s="91">
        <v>0</v>
      </c>
      <c r="AF137" s="91">
        <v>0</v>
      </c>
      <c r="AG137" s="91">
        <v>0</v>
      </c>
    </row>
    <row r="138" spans="1:54" s="92" customFormat="1" ht="15.75" customHeight="1">
      <c r="A138" s="111" t="s">
        <v>129</v>
      </c>
      <c r="B138" s="91">
        <v>0</v>
      </c>
      <c r="C138" s="91">
        <v>0</v>
      </c>
      <c r="D138" s="91">
        <v>0</v>
      </c>
      <c r="E138" s="91">
        <v>0</v>
      </c>
      <c r="F138" s="91">
        <v>0</v>
      </c>
      <c r="G138" s="91">
        <v>0</v>
      </c>
      <c r="H138" s="91">
        <v>0</v>
      </c>
      <c r="I138" s="91">
        <v>0</v>
      </c>
      <c r="J138" s="91">
        <v>0</v>
      </c>
      <c r="K138" s="91">
        <v>0</v>
      </c>
      <c r="L138" s="91">
        <v>0</v>
      </c>
      <c r="M138" s="91">
        <v>0</v>
      </c>
      <c r="N138" s="91">
        <v>0</v>
      </c>
      <c r="O138" s="91">
        <v>0</v>
      </c>
      <c r="P138" s="91">
        <v>0</v>
      </c>
      <c r="Q138" s="91">
        <v>0</v>
      </c>
      <c r="R138" s="91">
        <v>0</v>
      </c>
      <c r="S138" s="91">
        <v>0</v>
      </c>
      <c r="T138" s="91">
        <v>0</v>
      </c>
      <c r="U138" s="91">
        <v>0</v>
      </c>
      <c r="V138" s="91">
        <v>0</v>
      </c>
      <c r="W138" s="91">
        <v>0</v>
      </c>
      <c r="X138" s="91">
        <v>0</v>
      </c>
      <c r="Y138" s="91">
        <v>0</v>
      </c>
      <c r="Z138" s="91">
        <v>0</v>
      </c>
      <c r="AA138" s="91">
        <v>0</v>
      </c>
      <c r="AB138" s="91">
        <v>0</v>
      </c>
      <c r="AC138" s="91">
        <v>0</v>
      </c>
      <c r="AD138" s="91">
        <v>0</v>
      </c>
      <c r="AE138" s="91">
        <v>0</v>
      </c>
      <c r="AF138" s="91">
        <v>0</v>
      </c>
      <c r="AG138" s="91">
        <v>0</v>
      </c>
    </row>
    <row r="139" spans="1:54" s="92" customFormat="1" ht="15.75" customHeight="1">
      <c r="A139" s="111" t="s">
        <v>130</v>
      </c>
      <c r="B139" s="91">
        <v>0</v>
      </c>
      <c r="C139" s="91">
        <v>0</v>
      </c>
      <c r="D139" s="91">
        <v>0</v>
      </c>
      <c r="E139" s="91">
        <v>0</v>
      </c>
      <c r="F139" s="91">
        <v>0</v>
      </c>
      <c r="G139" s="91">
        <v>0</v>
      </c>
      <c r="H139" s="91">
        <v>0</v>
      </c>
      <c r="I139" s="91">
        <v>0</v>
      </c>
      <c r="J139" s="91">
        <v>0</v>
      </c>
      <c r="K139" s="91">
        <v>0</v>
      </c>
      <c r="L139" s="91">
        <v>0</v>
      </c>
      <c r="M139" s="91">
        <v>0</v>
      </c>
      <c r="N139" s="91">
        <v>0</v>
      </c>
      <c r="O139" s="91">
        <v>0</v>
      </c>
      <c r="P139" s="91">
        <v>0</v>
      </c>
      <c r="Q139" s="91">
        <v>0</v>
      </c>
      <c r="R139" s="91">
        <v>0</v>
      </c>
      <c r="S139" s="91">
        <v>0</v>
      </c>
      <c r="T139" s="91">
        <v>0</v>
      </c>
      <c r="U139" s="91">
        <v>0</v>
      </c>
      <c r="V139" s="91">
        <v>0</v>
      </c>
      <c r="W139" s="91">
        <v>0</v>
      </c>
      <c r="X139" s="91">
        <v>0</v>
      </c>
      <c r="Y139" s="91">
        <v>0</v>
      </c>
      <c r="Z139" s="91">
        <v>0</v>
      </c>
      <c r="AA139" s="91">
        <v>0</v>
      </c>
      <c r="AB139" s="91">
        <v>0</v>
      </c>
      <c r="AC139" s="91">
        <v>0</v>
      </c>
      <c r="AD139" s="91">
        <v>0</v>
      </c>
      <c r="AE139" s="91">
        <v>0</v>
      </c>
      <c r="AF139" s="91">
        <v>0</v>
      </c>
      <c r="AG139" s="91">
        <v>0</v>
      </c>
    </row>
    <row r="140" spans="1:54" s="92" customFormat="1" ht="15.75" customHeight="1">
      <c r="A140" s="111" t="s">
        <v>131</v>
      </c>
      <c r="B140" s="91">
        <v>0</v>
      </c>
      <c r="C140" s="91">
        <v>0</v>
      </c>
      <c r="D140" s="91">
        <v>0</v>
      </c>
      <c r="E140" s="91">
        <v>0</v>
      </c>
      <c r="F140" s="91">
        <v>0</v>
      </c>
      <c r="G140" s="91">
        <v>0</v>
      </c>
      <c r="H140" s="91">
        <v>0</v>
      </c>
      <c r="I140" s="91">
        <v>0</v>
      </c>
      <c r="J140" s="91">
        <v>0</v>
      </c>
      <c r="K140" s="91">
        <v>0</v>
      </c>
      <c r="L140" s="91">
        <v>0</v>
      </c>
      <c r="M140" s="91">
        <v>0</v>
      </c>
      <c r="N140" s="91">
        <v>0</v>
      </c>
      <c r="O140" s="91">
        <v>0</v>
      </c>
      <c r="P140" s="91">
        <v>0</v>
      </c>
      <c r="Q140" s="91">
        <v>0</v>
      </c>
      <c r="R140" s="91">
        <v>0</v>
      </c>
      <c r="S140" s="91">
        <v>0</v>
      </c>
      <c r="T140" s="91">
        <v>0</v>
      </c>
      <c r="U140" s="91">
        <v>0</v>
      </c>
      <c r="V140" s="91">
        <v>0</v>
      </c>
      <c r="W140" s="91">
        <v>0</v>
      </c>
      <c r="X140" s="91">
        <v>0</v>
      </c>
      <c r="Y140" s="91">
        <v>0</v>
      </c>
      <c r="Z140" s="91">
        <v>0</v>
      </c>
      <c r="AA140" s="91">
        <v>0</v>
      </c>
      <c r="AB140" s="91">
        <v>0</v>
      </c>
      <c r="AC140" s="91">
        <v>0</v>
      </c>
      <c r="AD140" s="91">
        <v>0</v>
      </c>
      <c r="AE140" s="91">
        <v>0</v>
      </c>
      <c r="AF140" s="91">
        <v>0</v>
      </c>
      <c r="AG140" s="91">
        <v>0</v>
      </c>
    </row>
    <row r="141" spans="1:54" s="92" customFormat="1" ht="15.75" customHeight="1">
      <c r="J141" s="111"/>
    </row>
    <row r="142" spans="1:54" s="92" customFormat="1" ht="15.75" customHeight="1">
      <c r="J142" s="111"/>
    </row>
    <row r="143" spans="1:54" s="92" customFormat="1" ht="15.75" customHeight="1">
      <c r="A143" s="91" t="s">
        <v>666</v>
      </c>
      <c r="J143" s="111"/>
    </row>
    <row r="144" spans="1:54" s="92" customFormat="1" ht="15.75" customHeight="1">
      <c r="A144" s="114" t="s">
        <v>667</v>
      </c>
      <c r="J144" s="111"/>
    </row>
    <row r="145" spans="1:10" s="92" customFormat="1" ht="15.75" customHeight="1">
      <c r="J145" s="111"/>
    </row>
    <row r="146" spans="1:10" s="92" customFormat="1" ht="15.75" customHeight="1">
      <c r="A146" s="123" t="s">
        <v>668</v>
      </c>
      <c r="B146" s="123">
        <v>2015</v>
      </c>
      <c r="J146" s="111"/>
    </row>
    <row r="147" spans="1:10" s="92" customFormat="1" ht="15.75" customHeight="1">
      <c r="A147" s="111" t="s">
        <v>98</v>
      </c>
      <c r="B147" s="91">
        <v>0.08</v>
      </c>
      <c r="J147" s="111"/>
    </row>
    <row r="148" spans="1:10" s="92" customFormat="1" ht="15.75" customHeight="1">
      <c r="A148" s="100" t="s">
        <v>346</v>
      </c>
      <c r="B148" s="91">
        <v>0.36</v>
      </c>
      <c r="J148" s="111"/>
    </row>
    <row r="149" spans="1:10" s="92" customFormat="1" ht="15.75" customHeight="1">
      <c r="A149" s="111" t="s">
        <v>99</v>
      </c>
      <c r="B149" s="91">
        <v>0.04</v>
      </c>
      <c r="J149" s="111"/>
    </row>
    <row r="150" spans="1:10" s="92" customFormat="1" ht="15.75" customHeight="1">
      <c r="A150" s="111" t="s">
        <v>101</v>
      </c>
      <c r="B150" s="91">
        <v>0.1</v>
      </c>
      <c r="J150" s="111"/>
    </row>
    <row r="151" spans="1:10" s="92" customFormat="1" ht="15.75" customHeight="1">
      <c r="A151" s="111" t="s">
        <v>100</v>
      </c>
      <c r="B151" s="91">
        <v>0.03</v>
      </c>
      <c r="J151" s="111"/>
    </row>
    <row r="152" spans="1:10" s="92" customFormat="1" ht="15.75" customHeight="1">
      <c r="A152" s="111" t="s">
        <v>102</v>
      </c>
      <c r="B152" s="91">
        <v>0</v>
      </c>
      <c r="J152" s="111"/>
    </row>
    <row r="153" spans="1:10" s="92" customFormat="1" ht="15.75" customHeight="1">
      <c r="A153" s="111" t="s">
        <v>103</v>
      </c>
      <c r="B153" s="91">
        <v>0</v>
      </c>
      <c r="J153" s="111"/>
    </row>
    <row r="154" spans="1:10" s="92" customFormat="1" ht="15.75" customHeight="1">
      <c r="A154" s="111" t="s">
        <v>104</v>
      </c>
      <c r="B154" s="91">
        <v>0</v>
      </c>
      <c r="J154" s="111"/>
    </row>
    <row r="155" spans="1:10" s="92" customFormat="1" ht="15.75" customHeight="1">
      <c r="A155" s="111" t="s">
        <v>105</v>
      </c>
      <c r="B155" s="91">
        <v>0.03</v>
      </c>
      <c r="J155" s="111"/>
    </row>
    <row r="156" spans="1:10" s="92" customFormat="1" ht="15.75" customHeight="1">
      <c r="A156" s="111" t="s">
        <v>106</v>
      </c>
      <c r="B156" s="91">
        <v>0.36</v>
      </c>
      <c r="J156" s="111"/>
    </row>
    <row r="157" spans="1:10" s="92" customFormat="1" ht="15.75" customHeight="1">
      <c r="A157" s="100" t="s">
        <v>346</v>
      </c>
      <c r="B157" s="91">
        <v>0</v>
      </c>
      <c r="J157" s="111"/>
    </row>
    <row r="158" spans="1:10" s="92" customFormat="1" ht="15.75" customHeight="1">
      <c r="A158" s="111" t="s">
        <v>108</v>
      </c>
      <c r="B158" s="91">
        <v>0</v>
      </c>
      <c r="J158" s="111"/>
    </row>
    <row r="159" spans="1:10" s="92" customFormat="1" ht="15.75" customHeight="1">
      <c r="A159" s="111" t="s">
        <v>109</v>
      </c>
      <c r="B159" s="91">
        <v>0</v>
      </c>
      <c r="J159" s="111"/>
    </row>
    <row r="160" spans="1:10" s="92" customFormat="1" ht="15.75" customHeight="1">
      <c r="A160" s="111" t="s">
        <v>129</v>
      </c>
      <c r="B160" s="91">
        <v>0</v>
      </c>
      <c r="J160" s="111"/>
    </row>
    <row r="161" spans="1:10" s="92" customFormat="1" ht="15.75" customHeight="1">
      <c r="A161" s="111" t="s">
        <v>130</v>
      </c>
      <c r="B161" s="91">
        <v>0</v>
      </c>
      <c r="J161" s="111"/>
    </row>
    <row r="162" spans="1:10" s="92" customFormat="1" ht="15.75" customHeight="1">
      <c r="A162" s="111" t="s">
        <v>131</v>
      </c>
      <c r="B162" s="91">
        <v>0</v>
      </c>
      <c r="J162" s="111"/>
    </row>
    <row r="163" spans="1:10" s="92" customFormat="1" ht="15.75" customHeight="1"/>
  </sheetData>
  <hyperlinks>
    <hyperlink ref="A111" r:id="rId1" xr:uid="{C0709FE8-5194-44B6-AD31-9F01507F1702}"/>
    <hyperlink ref="A144" r:id="rId2" xr:uid="{84F8044E-6251-4655-9AB1-2A6B5A5A2EF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6D97-6BF6-413F-82AE-18C486D2FB9B}">
  <sheetPr>
    <tabColor theme="8"/>
  </sheetPr>
  <dimension ref="A1:AH3"/>
  <sheetViews>
    <sheetView workbookViewId="0">
      <selection activeCell="C2" sqref="C2"/>
    </sheetView>
  </sheetViews>
  <sheetFormatPr defaultColWidth="9.1328125" defaultRowHeight="14.25"/>
  <cols>
    <col min="1" max="1" width="20.86328125" style="92" bestFit="1" customWidth="1"/>
    <col min="2" max="2" width="23.54296875" style="92" bestFit="1" customWidth="1"/>
    <col min="3" max="16384" width="9.1328125" style="92"/>
  </cols>
  <sheetData>
    <row r="1" spans="1:34" ht="29.5">
      <c r="A1" s="99" t="s">
        <v>429</v>
      </c>
      <c r="B1" s="101" t="s">
        <v>133</v>
      </c>
      <c r="C1" s="91">
        <v>2019</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row>
    <row r="2" spans="1:34" ht="14.75">
      <c r="A2" s="100" t="s">
        <v>426</v>
      </c>
      <c r="B2" s="91" t="s">
        <v>29</v>
      </c>
      <c r="C2" s="91">
        <f>SUMIFS(calcs!O:O,calcs!A:A,About!B1)</f>
        <v>11919968</v>
      </c>
      <c r="D2" s="91">
        <f>C2</f>
        <v>11919968</v>
      </c>
      <c r="E2" s="91">
        <f t="shared" ref="E2:AH2" si="0">D2</f>
        <v>11919968</v>
      </c>
      <c r="F2" s="91">
        <f t="shared" si="0"/>
        <v>11919968</v>
      </c>
      <c r="G2" s="91">
        <f t="shared" si="0"/>
        <v>11919968</v>
      </c>
      <c r="H2" s="91">
        <f t="shared" si="0"/>
        <v>11919968</v>
      </c>
      <c r="I2" s="91">
        <f t="shared" si="0"/>
        <v>11919968</v>
      </c>
      <c r="J2" s="91">
        <f t="shared" si="0"/>
        <v>11919968</v>
      </c>
      <c r="K2" s="91">
        <f t="shared" si="0"/>
        <v>11919968</v>
      </c>
      <c r="L2" s="91">
        <f t="shared" si="0"/>
        <v>11919968</v>
      </c>
      <c r="M2" s="91">
        <f t="shared" si="0"/>
        <v>11919968</v>
      </c>
      <c r="N2" s="91">
        <f t="shared" si="0"/>
        <v>11919968</v>
      </c>
      <c r="O2" s="91">
        <f t="shared" si="0"/>
        <v>11919968</v>
      </c>
      <c r="P2" s="91">
        <f t="shared" si="0"/>
        <v>11919968</v>
      </c>
      <c r="Q2" s="91">
        <f t="shared" si="0"/>
        <v>11919968</v>
      </c>
      <c r="R2" s="91">
        <f t="shared" si="0"/>
        <v>11919968</v>
      </c>
      <c r="S2" s="91">
        <f t="shared" si="0"/>
        <v>11919968</v>
      </c>
      <c r="T2" s="91">
        <f t="shared" si="0"/>
        <v>11919968</v>
      </c>
      <c r="U2" s="91">
        <f t="shared" si="0"/>
        <v>11919968</v>
      </c>
      <c r="V2" s="91">
        <f t="shared" si="0"/>
        <v>11919968</v>
      </c>
      <c r="W2" s="91">
        <f t="shared" si="0"/>
        <v>11919968</v>
      </c>
      <c r="X2" s="91">
        <f t="shared" si="0"/>
        <v>11919968</v>
      </c>
      <c r="Y2" s="91">
        <f t="shared" si="0"/>
        <v>11919968</v>
      </c>
      <c r="Z2" s="91">
        <f t="shared" si="0"/>
        <v>11919968</v>
      </c>
      <c r="AA2" s="91">
        <f t="shared" si="0"/>
        <v>11919968</v>
      </c>
      <c r="AB2" s="91">
        <f t="shared" si="0"/>
        <v>11919968</v>
      </c>
      <c r="AC2" s="91">
        <f t="shared" si="0"/>
        <v>11919968</v>
      </c>
      <c r="AD2" s="91">
        <f t="shared" si="0"/>
        <v>11919968</v>
      </c>
      <c r="AE2" s="91">
        <f t="shared" si="0"/>
        <v>11919968</v>
      </c>
      <c r="AF2" s="91">
        <f t="shared" si="0"/>
        <v>11919968</v>
      </c>
      <c r="AG2" s="91">
        <f t="shared" si="0"/>
        <v>11919968</v>
      </c>
      <c r="AH2" s="91">
        <f t="shared" si="0"/>
        <v>11919968</v>
      </c>
    </row>
    <row r="3" spans="1:34" ht="14.75">
      <c r="A3" s="10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28"/>
  <sheetViews>
    <sheetView workbookViewId="0">
      <selection activeCell="B2" sqref="B2"/>
    </sheetView>
  </sheetViews>
  <sheetFormatPr defaultRowHeight="14.75"/>
  <cols>
    <col min="1" max="1" width="26.1328125" style="2" customWidth="1"/>
    <col min="2" max="32" width="11.54296875" bestFit="1" customWidth="1"/>
  </cols>
  <sheetData>
    <row r="1" spans="1:32" ht="29.5">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s="5">
        <f>SUMIFS(Imports_new!B$10:B$33,Imports_new!$A$10:$A$33,$A2)</f>
        <v>0</v>
      </c>
      <c r="C2" s="5">
        <f>SUMIFS(Imports_new!C$10:C$33,Imports_new!$A$10:$A$33,$A2)</f>
        <v>0</v>
      </c>
      <c r="D2" s="5">
        <f>SUMIFS(Imports_new!D$10:D$33,Imports_new!$A$10:$A$33,$A2)</f>
        <v>0</v>
      </c>
      <c r="E2" s="5">
        <f>SUMIFS(Imports_new!E$10:E$33,Imports_new!$A$10:$A$33,$A2)</f>
        <v>0</v>
      </c>
      <c r="F2" s="5">
        <f>SUMIFS(Imports_new!F$10:F$33,Imports_new!$A$10:$A$33,$A2)</f>
        <v>0</v>
      </c>
      <c r="G2" s="5">
        <f>SUMIFS(Imports_new!G$10:G$33,Imports_new!$A$10:$A$33,$A2)</f>
        <v>0</v>
      </c>
      <c r="H2" s="5">
        <f>SUMIFS(Imports_new!H$10:H$33,Imports_new!$A$10:$A$33,$A2)</f>
        <v>0</v>
      </c>
      <c r="I2" s="5">
        <f>SUMIFS(Imports_new!I$10:I$33,Imports_new!$A$10:$A$33,$A2)</f>
        <v>0</v>
      </c>
      <c r="J2" s="5">
        <f>SUMIFS(Imports_new!J$10:J$33,Imports_new!$A$10:$A$33,$A2)</f>
        <v>0</v>
      </c>
      <c r="K2" s="5">
        <f>SUMIFS(Imports_new!K$10:K$33,Imports_new!$A$10:$A$33,$A2)</f>
        <v>0</v>
      </c>
      <c r="L2" s="5">
        <f>SUMIFS(Imports_new!L$10:L$33,Imports_new!$A$10:$A$33,$A2)</f>
        <v>0</v>
      </c>
      <c r="M2" s="5">
        <f>SUMIFS(Imports_new!M$10:M$33,Imports_new!$A$10:$A$33,$A2)</f>
        <v>0</v>
      </c>
      <c r="N2" s="5">
        <f>SUMIFS(Imports_new!N$10:N$33,Imports_new!$A$10:$A$33,$A2)</f>
        <v>0</v>
      </c>
      <c r="O2" s="5">
        <f>SUMIFS(Imports_new!O$10:O$33,Imports_new!$A$10:$A$33,$A2)</f>
        <v>0</v>
      </c>
      <c r="P2" s="5">
        <f>SUMIFS(Imports_new!P$10:P$33,Imports_new!$A$10:$A$33,$A2)</f>
        <v>0</v>
      </c>
      <c r="Q2" s="5">
        <f>SUMIFS(Imports_new!Q$10:Q$33,Imports_new!$A$10:$A$33,$A2)</f>
        <v>0</v>
      </c>
      <c r="R2" s="5">
        <f>SUMIFS(Imports_new!R$10:R$33,Imports_new!$A$10:$A$33,$A2)</f>
        <v>0</v>
      </c>
      <c r="S2" s="5">
        <f>SUMIFS(Imports_new!S$10:S$33,Imports_new!$A$10:$A$33,$A2)</f>
        <v>0</v>
      </c>
      <c r="T2" s="5">
        <f>SUMIFS(Imports_new!T$10:T$33,Imports_new!$A$10:$A$33,$A2)</f>
        <v>0</v>
      </c>
      <c r="U2" s="5">
        <f>SUMIFS(Imports_new!U$10:U$33,Imports_new!$A$10:$A$33,$A2)</f>
        <v>0</v>
      </c>
      <c r="V2" s="5">
        <f>SUMIFS(Imports_new!V$10:V$33,Imports_new!$A$10:$A$33,$A2)</f>
        <v>0</v>
      </c>
      <c r="W2" s="5">
        <f>SUMIFS(Imports_new!W$10:W$33,Imports_new!$A$10:$A$33,$A2)</f>
        <v>0</v>
      </c>
      <c r="X2" s="5">
        <f>SUMIFS(Imports_new!X$10:X$33,Imports_new!$A$10:$A$33,$A2)</f>
        <v>0</v>
      </c>
      <c r="Y2" s="5">
        <f>SUMIFS(Imports_new!Y$10:Y$33,Imports_new!$A$10:$A$33,$A2)</f>
        <v>0</v>
      </c>
      <c r="Z2" s="5">
        <f>SUMIFS(Imports_new!Z$10:Z$33,Imports_new!$A$10:$A$33,$A2)</f>
        <v>0</v>
      </c>
      <c r="AA2" s="5">
        <f>SUMIFS(Imports_new!AA$10:AA$33,Imports_new!$A$10:$A$33,$A2)</f>
        <v>0</v>
      </c>
      <c r="AB2" s="5">
        <f>SUMIFS(Imports_new!AB$10:AB$33,Imports_new!$A$10:$A$33,$A2)</f>
        <v>0</v>
      </c>
      <c r="AC2" s="5">
        <f>SUMIFS(Imports_new!AC$10:AC$33,Imports_new!$A$10:$A$33,$A2)</f>
        <v>0</v>
      </c>
      <c r="AD2" s="5">
        <f>SUMIFS(Imports_new!AD$10:AD$33,Imports_new!$A$10:$A$33,$A2)</f>
        <v>0</v>
      </c>
      <c r="AE2" s="5">
        <f>SUMIFS(Imports_new!AE$10:AE$33,Imports_new!$A$10:$A$33,$A2)</f>
        <v>0</v>
      </c>
      <c r="AF2" s="5">
        <f>SUMIFS(Imports_new!AF$10:AF$33,Imports_new!$A$10:$A$33,$A2)</f>
        <v>0</v>
      </c>
    </row>
    <row r="3" spans="1:32">
      <c r="A3" s="2" t="s">
        <v>346</v>
      </c>
      <c r="B3" s="5">
        <f>SUMIFS(Imports_new!B$10:B$33,Imports_new!$A$10:$A$33,$A3)</f>
        <v>0</v>
      </c>
      <c r="C3" s="5">
        <f>SUMIFS(Imports_new!C$10:C$33,Imports_new!$A$10:$A$33,$A3)</f>
        <v>0</v>
      </c>
      <c r="D3" s="5">
        <f>SUMIFS(Imports_new!D$10:D$33,Imports_new!$A$10:$A$33,$A3)</f>
        <v>0</v>
      </c>
      <c r="E3" s="5">
        <f>SUMIFS(Imports_new!E$10:E$33,Imports_new!$A$10:$A$33,$A3)</f>
        <v>0</v>
      </c>
      <c r="F3" s="5">
        <f>SUMIFS(Imports_new!F$10:F$33,Imports_new!$A$10:$A$33,$A3)</f>
        <v>0</v>
      </c>
      <c r="G3" s="5">
        <f>SUMIFS(Imports_new!G$10:G$33,Imports_new!$A$10:$A$33,$A3)</f>
        <v>0</v>
      </c>
      <c r="H3" s="5">
        <f>SUMIFS(Imports_new!H$10:H$33,Imports_new!$A$10:$A$33,$A3)</f>
        <v>0</v>
      </c>
      <c r="I3" s="5">
        <f>SUMIFS(Imports_new!I$10:I$33,Imports_new!$A$10:$A$33,$A3)</f>
        <v>0</v>
      </c>
      <c r="J3" s="5">
        <f>SUMIFS(Imports_new!J$10:J$33,Imports_new!$A$10:$A$33,$A3)</f>
        <v>0</v>
      </c>
      <c r="K3" s="5">
        <f>SUMIFS(Imports_new!K$10:K$33,Imports_new!$A$10:$A$33,$A3)</f>
        <v>0</v>
      </c>
      <c r="L3" s="5">
        <f>SUMIFS(Imports_new!L$10:L$33,Imports_new!$A$10:$A$33,$A3)</f>
        <v>0</v>
      </c>
      <c r="M3" s="5">
        <f>SUMIFS(Imports_new!M$10:M$33,Imports_new!$A$10:$A$33,$A3)</f>
        <v>0</v>
      </c>
      <c r="N3" s="5">
        <f>SUMIFS(Imports_new!N$10:N$33,Imports_new!$A$10:$A$33,$A3)</f>
        <v>0</v>
      </c>
      <c r="O3" s="5">
        <f>SUMIFS(Imports_new!O$10:O$33,Imports_new!$A$10:$A$33,$A3)</f>
        <v>0</v>
      </c>
      <c r="P3" s="5">
        <f>SUMIFS(Imports_new!P$10:P$33,Imports_new!$A$10:$A$33,$A3)</f>
        <v>0</v>
      </c>
      <c r="Q3" s="5">
        <f>SUMIFS(Imports_new!Q$10:Q$33,Imports_new!$A$10:$A$33,$A3)</f>
        <v>0</v>
      </c>
      <c r="R3" s="5">
        <f>SUMIFS(Imports_new!R$10:R$33,Imports_new!$A$10:$A$33,$A3)</f>
        <v>0</v>
      </c>
      <c r="S3" s="5">
        <f>SUMIFS(Imports_new!S$10:S$33,Imports_new!$A$10:$A$33,$A3)</f>
        <v>0</v>
      </c>
      <c r="T3" s="5">
        <f>SUMIFS(Imports_new!T$10:T$33,Imports_new!$A$10:$A$33,$A3)</f>
        <v>0</v>
      </c>
      <c r="U3" s="5">
        <f>SUMIFS(Imports_new!U$10:U$33,Imports_new!$A$10:$A$33,$A3)</f>
        <v>0</v>
      </c>
      <c r="V3" s="5">
        <f>SUMIFS(Imports_new!V$10:V$33,Imports_new!$A$10:$A$33,$A3)</f>
        <v>0</v>
      </c>
      <c r="W3" s="5">
        <f>SUMIFS(Imports_new!W$10:W$33,Imports_new!$A$10:$A$33,$A3)</f>
        <v>0</v>
      </c>
      <c r="X3" s="5">
        <f>SUMIFS(Imports_new!X$10:X$33,Imports_new!$A$10:$A$33,$A3)</f>
        <v>0</v>
      </c>
      <c r="Y3" s="5">
        <f>SUMIFS(Imports_new!Y$10:Y$33,Imports_new!$A$10:$A$33,$A3)</f>
        <v>0</v>
      </c>
      <c r="Z3" s="5">
        <f>SUMIFS(Imports_new!Z$10:Z$33,Imports_new!$A$10:$A$33,$A3)</f>
        <v>0</v>
      </c>
      <c r="AA3" s="5">
        <f>SUMIFS(Imports_new!AA$10:AA$33,Imports_new!$A$10:$A$33,$A3)</f>
        <v>0</v>
      </c>
      <c r="AB3" s="5">
        <f>SUMIFS(Imports_new!AB$10:AB$33,Imports_new!$A$10:$A$33,$A3)</f>
        <v>0</v>
      </c>
      <c r="AC3" s="5">
        <f>SUMIFS(Imports_new!AC$10:AC$33,Imports_new!$A$10:$A$33,$A3)</f>
        <v>0</v>
      </c>
      <c r="AD3" s="5">
        <f>SUMIFS(Imports_new!AD$10:AD$33,Imports_new!$A$10:$A$33,$A3)</f>
        <v>0</v>
      </c>
      <c r="AE3" s="5">
        <f>SUMIFS(Imports_new!AE$10:AE$33,Imports_new!$A$10:$A$33,$A3)</f>
        <v>0</v>
      </c>
      <c r="AF3" s="5">
        <f>SUMIFS(Imports_new!AF$10:AF$33,Imports_new!$A$10:$A$33,$A3)</f>
        <v>0</v>
      </c>
    </row>
    <row r="4" spans="1:32">
      <c r="A4" s="2" t="s">
        <v>347</v>
      </c>
      <c r="B4" s="5">
        <f>SUMIFS(Imports_new!B$10:B$33,Imports_new!$A$10:$A$33,$A4)</f>
        <v>0</v>
      </c>
      <c r="C4" s="5">
        <f>SUMIFS(Imports_new!C$10:C$33,Imports_new!$A$10:$A$33,$A4)</f>
        <v>0</v>
      </c>
      <c r="D4" s="5">
        <f>SUMIFS(Imports_new!D$10:D$33,Imports_new!$A$10:$A$33,$A4)</f>
        <v>0</v>
      </c>
      <c r="E4" s="5">
        <f>SUMIFS(Imports_new!E$10:E$33,Imports_new!$A$10:$A$33,$A4)</f>
        <v>0</v>
      </c>
      <c r="F4" s="5">
        <f>SUMIFS(Imports_new!F$10:F$33,Imports_new!$A$10:$A$33,$A4)</f>
        <v>0</v>
      </c>
      <c r="G4" s="5">
        <f>SUMIFS(Imports_new!G$10:G$33,Imports_new!$A$10:$A$33,$A4)</f>
        <v>0</v>
      </c>
      <c r="H4" s="5">
        <f>SUMIFS(Imports_new!H$10:H$33,Imports_new!$A$10:$A$33,$A4)</f>
        <v>0</v>
      </c>
      <c r="I4" s="5">
        <f>SUMIFS(Imports_new!I$10:I$33,Imports_new!$A$10:$A$33,$A4)</f>
        <v>0</v>
      </c>
      <c r="J4" s="5">
        <f>SUMIFS(Imports_new!J$10:J$33,Imports_new!$A$10:$A$33,$A4)</f>
        <v>0</v>
      </c>
      <c r="K4" s="5">
        <f>SUMIFS(Imports_new!K$10:K$33,Imports_new!$A$10:$A$33,$A4)</f>
        <v>0</v>
      </c>
      <c r="L4" s="5">
        <f>SUMIFS(Imports_new!L$10:L$33,Imports_new!$A$10:$A$33,$A4)</f>
        <v>0</v>
      </c>
      <c r="M4" s="5">
        <f>SUMIFS(Imports_new!M$10:M$33,Imports_new!$A$10:$A$33,$A4)</f>
        <v>0</v>
      </c>
      <c r="N4" s="5">
        <f>SUMIFS(Imports_new!N$10:N$33,Imports_new!$A$10:$A$33,$A4)</f>
        <v>0</v>
      </c>
      <c r="O4" s="5">
        <f>SUMIFS(Imports_new!O$10:O$33,Imports_new!$A$10:$A$33,$A4)</f>
        <v>0</v>
      </c>
      <c r="P4" s="5">
        <f>SUMIFS(Imports_new!P$10:P$33,Imports_new!$A$10:$A$33,$A4)</f>
        <v>0</v>
      </c>
      <c r="Q4" s="5">
        <f>SUMIFS(Imports_new!Q$10:Q$33,Imports_new!$A$10:$A$33,$A4)</f>
        <v>0</v>
      </c>
      <c r="R4" s="5">
        <f>SUMIFS(Imports_new!R$10:R$33,Imports_new!$A$10:$A$33,$A4)</f>
        <v>0</v>
      </c>
      <c r="S4" s="5">
        <f>SUMIFS(Imports_new!S$10:S$33,Imports_new!$A$10:$A$33,$A4)</f>
        <v>0</v>
      </c>
      <c r="T4" s="5">
        <f>SUMIFS(Imports_new!T$10:T$33,Imports_new!$A$10:$A$33,$A4)</f>
        <v>0</v>
      </c>
      <c r="U4" s="5">
        <f>SUMIFS(Imports_new!U$10:U$33,Imports_new!$A$10:$A$33,$A4)</f>
        <v>0</v>
      </c>
      <c r="V4" s="5">
        <f>SUMIFS(Imports_new!V$10:V$33,Imports_new!$A$10:$A$33,$A4)</f>
        <v>0</v>
      </c>
      <c r="W4" s="5">
        <f>SUMIFS(Imports_new!W$10:W$33,Imports_new!$A$10:$A$33,$A4)</f>
        <v>0</v>
      </c>
      <c r="X4" s="5">
        <f>SUMIFS(Imports_new!X$10:X$33,Imports_new!$A$10:$A$33,$A4)</f>
        <v>0</v>
      </c>
      <c r="Y4" s="5">
        <f>SUMIFS(Imports_new!Y$10:Y$33,Imports_new!$A$10:$A$33,$A4)</f>
        <v>0</v>
      </c>
      <c r="Z4" s="5">
        <f>SUMIFS(Imports_new!Z$10:Z$33,Imports_new!$A$10:$A$33,$A4)</f>
        <v>0</v>
      </c>
      <c r="AA4" s="5">
        <f>SUMIFS(Imports_new!AA$10:AA$33,Imports_new!$A$10:$A$33,$A4)</f>
        <v>0</v>
      </c>
      <c r="AB4" s="5">
        <f>SUMIFS(Imports_new!AB$10:AB$33,Imports_new!$A$10:$A$33,$A4)</f>
        <v>0</v>
      </c>
      <c r="AC4" s="5">
        <f>SUMIFS(Imports_new!AC$10:AC$33,Imports_new!$A$10:$A$33,$A4)</f>
        <v>0</v>
      </c>
      <c r="AD4" s="5">
        <f>SUMIFS(Imports_new!AD$10:AD$33,Imports_new!$A$10:$A$33,$A4)</f>
        <v>0</v>
      </c>
      <c r="AE4" s="5">
        <f>SUMIFS(Imports_new!AE$10:AE$33,Imports_new!$A$10:$A$33,$A4)</f>
        <v>0</v>
      </c>
      <c r="AF4" s="5">
        <f>SUMIFS(Imports_new!AF$10:AF$33,Imports_new!$A$10:$A$33,$A4)</f>
        <v>0</v>
      </c>
    </row>
    <row r="5" spans="1:32">
      <c r="A5" s="2" t="s">
        <v>99</v>
      </c>
      <c r="B5" s="5">
        <f>SUMIFS(Imports_new!B$10:B$33,Imports_new!$A$10:$A$33,$A5)</f>
        <v>0</v>
      </c>
      <c r="C5" s="5">
        <f>SUMIFS(Imports_new!C$10:C$33,Imports_new!$A$10:$A$33,$A5)</f>
        <v>0</v>
      </c>
      <c r="D5" s="5">
        <f>SUMIFS(Imports_new!D$10:D$33,Imports_new!$A$10:$A$33,$A5)</f>
        <v>0</v>
      </c>
      <c r="E5" s="5">
        <f>SUMIFS(Imports_new!E$10:E$33,Imports_new!$A$10:$A$33,$A5)</f>
        <v>0</v>
      </c>
      <c r="F5" s="5">
        <f>SUMIFS(Imports_new!F$10:F$33,Imports_new!$A$10:$A$33,$A5)</f>
        <v>0</v>
      </c>
      <c r="G5" s="5">
        <f>SUMIFS(Imports_new!G$10:G$33,Imports_new!$A$10:$A$33,$A5)</f>
        <v>0</v>
      </c>
      <c r="H5" s="5">
        <f>SUMIFS(Imports_new!H$10:H$33,Imports_new!$A$10:$A$33,$A5)</f>
        <v>0</v>
      </c>
      <c r="I5" s="5">
        <f>SUMIFS(Imports_new!I$10:I$33,Imports_new!$A$10:$A$33,$A5)</f>
        <v>0</v>
      </c>
      <c r="J5" s="5">
        <f>SUMIFS(Imports_new!J$10:J$33,Imports_new!$A$10:$A$33,$A5)</f>
        <v>0</v>
      </c>
      <c r="K5" s="5">
        <f>SUMIFS(Imports_new!K$10:K$33,Imports_new!$A$10:$A$33,$A5)</f>
        <v>0</v>
      </c>
      <c r="L5" s="5">
        <f>SUMIFS(Imports_new!L$10:L$33,Imports_new!$A$10:$A$33,$A5)</f>
        <v>0</v>
      </c>
      <c r="M5" s="5">
        <f>SUMIFS(Imports_new!M$10:M$33,Imports_new!$A$10:$A$33,$A5)</f>
        <v>0</v>
      </c>
      <c r="N5" s="5">
        <f>SUMIFS(Imports_new!N$10:N$33,Imports_new!$A$10:$A$33,$A5)</f>
        <v>0</v>
      </c>
      <c r="O5" s="5">
        <f>SUMIFS(Imports_new!O$10:O$33,Imports_new!$A$10:$A$33,$A5)</f>
        <v>0</v>
      </c>
      <c r="P5" s="5">
        <f>SUMIFS(Imports_new!P$10:P$33,Imports_new!$A$10:$A$33,$A5)</f>
        <v>0</v>
      </c>
      <c r="Q5" s="5">
        <f>SUMIFS(Imports_new!Q$10:Q$33,Imports_new!$A$10:$A$33,$A5)</f>
        <v>0</v>
      </c>
      <c r="R5" s="5">
        <f>SUMIFS(Imports_new!R$10:R$33,Imports_new!$A$10:$A$33,$A5)</f>
        <v>0</v>
      </c>
      <c r="S5" s="5">
        <f>SUMIFS(Imports_new!S$10:S$33,Imports_new!$A$10:$A$33,$A5)</f>
        <v>0</v>
      </c>
      <c r="T5" s="5">
        <f>SUMIFS(Imports_new!T$10:T$33,Imports_new!$A$10:$A$33,$A5)</f>
        <v>0</v>
      </c>
      <c r="U5" s="5">
        <f>SUMIFS(Imports_new!U$10:U$33,Imports_new!$A$10:$A$33,$A5)</f>
        <v>0</v>
      </c>
      <c r="V5" s="5">
        <f>SUMIFS(Imports_new!V$10:V$33,Imports_new!$A$10:$A$33,$A5)</f>
        <v>0</v>
      </c>
      <c r="W5" s="5">
        <f>SUMIFS(Imports_new!W$10:W$33,Imports_new!$A$10:$A$33,$A5)</f>
        <v>0</v>
      </c>
      <c r="X5" s="5">
        <f>SUMIFS(Imports_new!X$10:X$33,Imports_new!$A$10:$A$33,$A5)</f>
        <v>0</v>
      </c>
      <c r="Y5" s="5">
        <f>SUMIFS(Imports_new!Y$10:Y$33,Imports_new!$A$10:$A$33,$A5)</f>
        <v>0</v>
      </c>
      <c r="Z5" s="5">
        <f>SUMIFS(Imports_new!Z$10:Z$33,Imports_new!$A$10:$A$33,$A5)</f>
        <v>0</v>
      </c>
      <c r="AA5" s="5">
        <f>SUMIFS(Imports_new!AA$10:AA$33,Imports_new!$A$10:$A$33,$A5)</f>
        <v>0</v>
      </c>
      <c r="AB5" s="5">
        <f>SUMIFS(Imports_new!AB$10:AB$33,Imports_new!$A$10:$A$33,$A5)</f>
        <v>0</v>
      </c>
      <c r="AC5" s="5">
        <f>SUMIFS(Imports_new!AC$10:AC$33,Imports_new!$A$10:$A$33,$A5)</f>
        <v>0</v>
      </c>
      <c r="AD5" s="5">
        <f>SUMIFS(Imports_new!AD$10:AD$33,Imports_new!$A$10:$A$33,$A5)</f>
        <v>0</v>
      </c>
      <c r="AE5" s="5">
        <f>SUMIFS(Imports_new!AE$10:AE$33,Imports_new!$A$10:$A$33,$A5)</f>
        <v>0</v>
      </c>
      <c r="AF5" s="5">
        <f>SUMIFS(Imports_new!AF$10:AF$33,Imports_new!$A$10:$A$33,$A5)</f>
        <v>0</v>
      </c>
    </row>
    <row r="6" spans="1:32">
      <c r="A6" s="2" t="s">
        <v>101</v>
      </c>
      <c r="B6" s="5">
        <f>SUMIFS(Imports_new!B$10:B$33,Imports_new!$A$10:$A$33,$A6)</f>
        <v>0</v>
      </c>
      <c r="C6" s="5">
        <f>SUMIFS(Imports_new!C$10:C$33,Imports_new!$A$10:$A$33,$A6)</f>
        <v>0</v>
      </c>
      <c r="D6" s="5">
        <f>SUMIFS(Imports_new!D$10:D$33,Imports_new!$A$10:$A$33,$A6)</f>
        <v>0</v>
      </c>
      <c r="E6" s="5">
        <f>SUMIFS(Imports_new!E$10:E$33,Imports_new!$A$10:$A$33,$A6)</f>
        <v>0</v>
      </c>
      <c r="F6" s="5">
        <f>SUMIFS(Imports_new!F$10:F$33,Imports_new!$A$10:$A$33,$A6)</f>
        <v>0</v>
      </c>
      <c r="G6" s="5">
        <f>SUMIFS(Imports_new!G$10:G$33,Imports_new!$A$10:$A$33,$A6)</f>
        <v>0</v>
      </c>
      <c r="H6" s="5">
        <f>SUMIFS(Imports_new!H$10:H$33,Imports_new!$A$10:$A$33,$A6)</f>
        <v>0</v>
      </c>
      <c r="I6" s="5">
        <f>SUMIFS(Imports_new!I$10:I$33,Imports_new!$A$10:$A$33,$A6)</f>
        <v>0</v>
      </c>
      <c r="J6" s="5">
        <f>SUMIFS(Imports_new!J$10:J$33,Imports_new!$A$10:$A$33,$A6)</f>
        <v>0</v>
      </c>
      <c r="K6" s="5">
        <f>SUMIFS(Imports_new!K$10:K$33,Imports_new!$A$10:$A$33,$A6)</f>
        <v>0</v>
      </c>
      <c r="L6" s="5">
        <f>SUMIFS(Imports_new!L$10:L$33,Imports_new!$A$10:$A$33,$A6)</f>
        <v>0</v>
      </c>
      <c r="M6" s="5">
        <f>SUMIFS(Imports_new!M$10:M$33,Imports_new!$A$10:$A$33,$A6)</f>
        <v>0</v>
      </c>
      <c r="N6" s="5">
        <f>SUMIFS(Imports_new!N$10:N$33,Imports_new!$A$10:$A$33,$A6)</f>
        <v>0</v>
      </c>
      <c r="O6" s="5">
        <f>SUMIFS(Imports_new!O$10:O$33,Imports_new!$A$10:$A$33,$A6)</f>
        <v>0</v>
      </c>
      <c r="P6" s="5">
        <f>SUMIFS(Imports_new!P$10:P$33,Imports_new!$A$10:$A$33,$A6)</f>
        <v>0</v>
      </c>
      <c r="Q6" s="5">
        <f>SUMIFS(Imports_new!Q$10:Q$33,Imports_new!$A$10:$A$33,$A6)</f>
        <v>0</v>
      </c>
      <c r="R6" s="5">
        <f>SUMIFS(Imports_new!R$10:R$33,Imports_new!$A$10:$A$33,$A6)</f>
        <v>0</v>
      </c>
      <c r="S6" s="5">
        <f>SUMIFS(Imports_new!S$10:S$33,Imports_new!$A$10:$A$33,$A6)</f>
        <v>0</v>
      </c>
      <c r="T6" s="5">
        <f>SUMIFS(Imports_new!T$10:T$33,Imports_new!$A$10:$A$33,$A6)</f>
        <v>0</v>
      </c>
      <c r="U6" s="5">
        <f>SUMIFS(Imports_new!U$10:U$33,Imports_new!$A$10:$A$33,$A6)</f>
        <v>0</v>
      </c>
      <c r="V6" s="5">
        <f>SUMIFS(Imports_new!V$10:V$33,Imports_new!$A$10:$A$33,$A6)</f>
        <v>0</v>
      </c>
      <c r="W6" s="5">
        <f>SUMIFS(Imports_new!W$10:W$33,Imports_new!$A$10:$A$33,$A6)</f>
        <v>0</v>
      </c>
      <c r="X6" s="5">
        <f>SUMIFS(Imports_new!X$10:X$33,Imports_new!$A$10:$A$33,$A6)</f>
        <v>0</v>
      </c>
      <c r="Y6" s="5">
        <f>SUMIFS(Imports_new!Y$10:Y$33,Imports_new!$A$10:$A$33,$A6)</f>
        <v>0</v>
      </c>
      <c r="Z6" s="5">
        <f>SUMIFS(Imports_new!Z$10:Z$33,Imports_new!$A$10:$A$33,$A6)</f>
        <v>0</v>
      </c>
      <c r="AA6" s="5">
        <f>SUMIFS(Imports_new!AA$10:AA$33,Imports_new!$A$10:$A$33,$A6)</f>
        <v>0</v>
      </c>
      <c r="AB6" s="5">
        <f>SUMIFS(Imports_new!AB$10:AB$33,Imports_new!$A$10:$A$33,$A6)</f>
        <v>0</v>
      </c>
      <c r="AC6" s="5">
        <f>SUMIFS(Imports_new!AC$10:AC$33,Imports_new!$A$10:$A$33,$A6)</f>
        <v>0</v>
      </c>
      <c r="AD6" s="5">
        <f>SUMIFS(Imports_new!AD$10:AD$33,Imports_new!$A$10:$A$33,$A6)</f>
        <v>0</v>
      </c>
      <c r="AE6" s="5">
        <f>SUMIFS(Imports_new!AE$10:AE$33,Imports_new!$A$10:$A$33,$A6)</f>
        <v>0</v>
      </c>
      <c r="AF6" s="5">
        <f>SUMIFS(Imports_new!AF$10:AF$33,Imports_new!$A$10:$A$33,$A6)</f>
        <v>0</v>
      </c>
    </row>
    <row r="7" spans="1:32">
      <c r="A7" s="2" t="s">
        <v>100</v>
      </c>
      <c r="B7" s="5">
        <f>SUMIFS(Imports_new!B$10:B$33,Imports_new!$A$10:$A$33,$A7)</f>
        <v>0</v>
      </c>
      <c r="C7" s="5">
        <f>SUMIFS(Imports_new!C$10:C$33,Imports_new!$A$10:$A$33,$A7)</f>
        <v>0</v>
      </c>
      <c r="D7" s="5">
        <f>SUMIFS(Imports_new!D$10:D$33,Imports_new!$A$10:$A$33,$A7)</f>
        <v>0</v>
      </c>
      <c r="E7" s="5">
        <f>SUMIFS(Imports_new!E$10:E$33,Imports_new!$A$10:$A$33,$A7)</f>
        <v>0</v>
      </c>
      <c r="F7" s="5">
        <f>SUMIFS(Imports_new!F$10:F$33,Imports_new!$A$10:$A$33,$A7)</f>
        <v>0</v>
      </c>
      <c r="G7" s="5">
        <f>SUMIFS(Imports_new!G$10:G$33,Imports_new!$A$10:$A$33,$A7)</f>
        <v>0</v>
      </c>
      <c r="H7" s="5">
        <f>SUMIFS(Imports_new!H$10:H$33,Imports_new!$A$10:$A$33,$A7)</f>
        <v>0</v>
      </c>
      <c r="I7" s="5">
        <f>SUMIFS(Imports_new!I$10:I$33,Imports_new!$A$10:$A$33,$A7)</f>
        <v>0</v>
      </c>
      <c r="J7" s="5">
        <f>SUMIFS(Imports_new!J$10:J$33,Imports_new!$A$10:$A$33,$A7)</f>
        <v>0</v>
      </c>
      <c r="K7" s="5">
        <f>SUMIFS(Imports_new!K$10:K$33,Imports_new!$A$10:$A$33,$A7)</f>
        <v>0</v>
      </c>
      <c r="L7" s="5">
        <f>SUMIFS(Imports_new!L$10:L$33,Imports_new!$A$10:$A$33,$A7)</f>
        <v>0</v>
      </c>
      <c r="M7" s="5">
        <f>SUMIFS(Imports_new!M$10:M$33,Imports_new!$A$10:$A$33,$A7)</f>
        <v>0</v>
      </c>
      <c r="N7" s="5">
        <f>SUMIFS(Imports_new!N$10:N$33,Imports_new!$A$10:$A$33,$A7)</f>
        <v>0</v>
      </c>
      <c r="O7" s="5">
        <f>SUMIFS(Imports_new!O$10:O$33,Imports_new!$A$10:$A$33,$A7)</f>
        <v>0</v>
      </c>
      <c r="P7" s="5">
        <f>SUMIFS(Imports_new!P$10:P$33,Imports_new!$A$10:$A$33,$A7)</f>
        <v>0</v>
      </c>
      <c r="Q7" s="5">
        <f>SUMIFS(Imports_new!Q$10:Q$33,Imports_new!$A$10:$A$33,$A7)</f>
        <v>0</v>
      </c>
      <c r="R7" s="5">
        <f>SUMIFS(Imports_new!R$10:R$33,Imports_new!$A$10:$A$33,$A7)</f>
        <v>0</v>
      </c>
      <c r="S7" s="5">
        <f>SUMIFS(Imports_new!S$10:S$33,Imports_new!$A$10:$A$33,$A7)</f>
        <v>0</v>
      </c>
      <c r="T7" s="5">
        <f>SUMIFS(Imports_new!T$10:T$33,Imports_new!$A$10:$A$33,$A7)</f>
        <v>0</v>
      </c>
      <c r="U7" s="5">
        <f>SUMIFS(Imports_new!U$10:U$33,Imports_new!$A$10:$A$33,$A7)</f>
        <v>0</v>
      </c>
      <c r="V7" s="5">
        <f>SUMIFS(Imports_new!V$10:V$33,Imports_new!$A$10:$A$33,$A7)</f>
        <v>0</v>
      </c>
      <c r="W7" s="5">
        <f>SUMIFS(Imports_new!W$10:W$33,Imports_new!$A$10:$A$33,$A7)</f>
        <v>0</v>
      </c>
      <c r="X7" s="5">
        <f>SUMIFS(Imports_new!X$10:X$33,Imports_new!$A$10:$A$33,$A7)</f>
        <v>0</v>
      </c>
      <c r="Y7" s="5">
        <f>SUMIFS(Imports_new!Y$10:Y$33,Imports_new!$A$10:$A$33,$A7)</f>
        <v>0</v>
      </c>
      <c r="Z7" s="5">
        <f>SUMIFS(Imports_new!Z$10:Z$33,Imports_new!$A$10:$A$33,$A7)</f>
        <v>0</v>
      </c>
      <c r="AA7" s="5">
        <f>SUMIFS(Imports_new!AA$10:AA$33,Imports_new!$A$10:$A$33,$A7)</f>
        <v>0</v>
      </c>
      <c r="AB7" s="5">
        <f>SUMIFS(Imports_new!AB$10:AB$33,Imports_new!$A$10:$A$33,$A7)</f>
        <v>0</v>
      </c>
      <c r="AC7" s="5">
        <f>SUMIFS(Imports_new!AC$10:AC$33,Imports_new!$A$10:$A$33,$A7)</f>
        <v>0</v>
      </c>
      <c r="AD7" s="5">
        <f>SUMIFS(Imports_new!AD$10:AD$33,Imports_new!$A$10:$A$33,$A7)</f>
        <v>0</v>
      </c>
      <c r="AE7" s="5">
        <f>SUMIFS(Imports_new!AE$10:AE$33,Imports_new!$A$10:$A$33,$A7)</f>
        <v>0</v>
      </c>
      <c r="AF7" s="5">
        <f>SUMIFS(Imports_new!AF$10:AF$33,Imports_new!$A$10:$A$33,$A7)</f>
        <v>0</v>
      </c>
    </row>
    <row r="8" spans="1:32">
      <c r="A8" s="2" t="s">
        <v>102</v>
      </c>
      <c r="B8" s="5">
        <f>SUMIFS(Imports_new!B$10:B$33,Imports_new!$A$10:$A$33,$A8)</f>
        <v>0</v>
      </c>
      <c r="C8" s="5">
        <f>SUMIFS(Imports_new!C$10:C$33,Imports_new!$A$10:$A$33,$A8)</f>
        <v>0</v>
      </c>
      <c r="D8" s="5">
        <f>SUMIFS(Imports_new!D$10:D$33,Imports_new!$A$10:$A$33,$A8)</f>
        <v>0</v>
      </c>
      <c r="E8" s="5">
        <f>SUMIFS(Imports_new!E$10:E$33,Imports_new!$A$10:$A$33,$A8)</f>
        <v>0</v>
      </c>
      <c r="F8" s="5">
        <f>SUMIFS(Imports_new!F$10:F$33,Imports_new!$A$10:$A$33,$A8)</f>
        <v>0</v>
      </c>
      <c r="G8" s="5">
        <f>SUMIFS(Imports_new!G$10:G$33,Imports_new!$A$10:$A$33,$A8)</f>
        <v>0</v>
      </c>
      <c r="H8" s="5">
        <f>SUMIFS(Imports_new!H$10:H$33,Imports_new!$A$10:$A$33,$A8)</f>
        <v>0</v>
      </c>
      <c r="I8" s="5">
        <f>SUMIFS(Imports_new!I$10:I$33,Imports_new!$A$10:$A$33,$A8)</f>
        <v>0</v>
      </c>
      <c r="J8" s="5">
        <f>SUMIFS(Imports_new!J$10:J$33,Imports_new!$A$10:$A$33,$A8)</f>
        <v>0</v>
      </c>
      <c r="K8" s="5">
        <f>SUMIFS(Imports_new!K$10:K$33,Imports_new!$A$10:$A$33,$A8)</f>
        <v>0</v>
      </c>
      <c r="L8" s="5">
        <f>SUMIFS(Imports_new!L$10:L$33,Imports_new!$A$10:$A$33,$A8)</f>
        <v>0</v>
      </c>
      <c r="M8" s="5">
        <f>SUMIFS(Imports_new!M$10:M$33,Imports_new!$A$10:$A$33,$A8)</f>
        <v>0</v>
      </c>
      <c r="N8" s="5">
        <f>SUMIFS(Imports_new!N$10:N$33,Imports_new!$A$10:$A$33,$A8)</f>
        <v>0</v>
      </c>
      <c r="O8" s="5">
        <f>SUMIFS(Imports_new!O$10:O$33,Imports_new!$A$10:$A$33,$A8)</f>
        <v>0</v>
      </c>
      <c r="P8" s="5">
        <f>SUMIFS(Imports_new!P$10:P$33,Imports_new!$A$10:$A$33,$A8)</f>
        <v>0</v>
      </c>
      <c r="Q8" s="5">
        <f>SUMIFS(Imports_new!Q$10:Q$33,Imports_new!$A$10:$A$33,$A8)</f>
        <v>0</v>
      </c>
      <c r="R8" s="5">
        <f>SUMIFS(Imports_new!R$10:R$33,Imports_new!$A$10:$A$33,$A8)</f>
        <v>0</v>
      </c>
      <c r="S8" s="5">
        <f>SUMIFS(Imports_new!S$10:S$33,Imports_new!$A$10:$A$33,$A8)</f>
        <v>0</v>
      </c>
      <c r="T8" s="5">
        <f>SUMIFS(Imports_new!T$10:T$33,Imports_new!$A$10:$A$33,$A8)</f>
        <v>0</v>
      </c>
      <c r="U8" s="5">
        <f>SUMIFS(Imports_new!U$10:U$33,Imports_new!$A$10:$A$33,$A8)</f>
        <v>0</v>
      </c>
      <c r="V8" s="5">
        <f>SUMIFS(Imports_new!V$10:V$33,Imports_new!$A$10:$A$33,$A8)</f>
        <v>0</v>
      </c>
      <c r="W8" s="5">
        <f>SUMIFS(Imports_new!W$10:W$33,Imports_new!$A$10:$A$33,$A8)</f>
        <v>0</v>
      </c>
      <c r="X8" s="5">
        <f>SUMIFS(Imports_new!X$10:X$33,Imports_new!$A$10:$A$33,$A8)</f>
        <v>0</v>
      </c>
      <c r="Y8" s="5">
        <f>SUMIFS(Imports_new!Y$10:Y$33,Imports_new!$A$10:$A$33,$A8)</f>
        <v>0</v>
      </c>
      <c r="Z8" s="5">
        <f>SUMIFS(Imports_new!Z$10:Z$33,Imports_new!$A$10:$A$33,$A8)</f>
        <v>0</v>
      </c>
      <c r="AA8" s="5">
        <f>SUMIFS(Imports_new!AA$10:AA$33,Imports_new!$A$10:$A$33,$A8)</f>
        <v>0</v>
      </c>
      <c r="AB8" s="5">
        <f>SUMIFS(Imports_new!AB$10:AB$33,Imports_new!$A$10:$A$33,$A8)</f>
        <v>0</v>
      </c>
      <c r="AC8" s="5">
        <f>SUMIFS(Imports_new!AC$10:AC$33,Imports_new!$A$10:$A$33,$A8)</f>
        <v>0</v>
      </c>
      <c r="AD8" s="5">
        <f>SUMIFS(Imports_new!AD$10:AD$33,Imports_new!$A$10:$A$33,$A8)</f>
        <v>0</v>
      </c>
      <c r="AE8" s="5">
        <f>SUMIFS(Imports_new!AE$10:AE$33,Imports_new!$A$10:$A$33,$A8)</f>
        <v>0</v>
      </c>
      <c r="AF8" s="5">
        <f>SUMIFS(Imports_new!AF$10:AF$33,Imports_new!$A$10:$A$33,$A8)</f>
        <v>0</v>
      </c>
    </row>
    <row r="9" spans="1:32">
      <c r="A9" s="2" t="s">
        <v>103</v>
      </c>
      <c r="B9" s="5">
        <f>SUMIFS(Imports_new!B$10:B$33,Imports_new!$A$10:$A$33,$A9)</f>
        <v>0</v>
      </c>
      <c r="C9" s="5">
        <f>SUMIFS(Imports_new!C$10:C$33,Imports_new!$A$10:$A$33,$A9)</f>
        <v>0</v>
      </c>
      <c r="D9" s="5">
        <f>SUMIFS(Imports_new!D$10:D$33,Imports_new!$A$10:$A$33,$A9)</f>
        <v>0</v>
      </c>
      <c r="E9" s="5">
        <f>SUMIFS(Imports_new!E$10:E$33,Imports_new!$A$10:$A$33,$A9)</f>
        <v>0</v>
      </c>
      <c r="F9" s="5">
        <f>SUMIFS(Imports_new!F$10:F$33,Imports_new!$A$10:$A$33,$A9)</f>
        <v>0</v>
      </c>
      <c r="G9" s="5">
        <f>SUMIFS(Imports_new!G$10:G$33,Imports_new!$A$10:$A$33,$A9)</f>
        <v>0</v>
      </c>
      <c r="H9" s="5">
        <f>SUMIFS(Imports_new!H$10:H$33,Imports_new!$A$10:$A$33,$A9)</f>
        <v>0</v>
      </c>
      <c r="I9" s="5">
        <f>SUMIFS(Imports_new!I$10:I$33,Imports_new!$A$10:$A$33,$A9)</f>
        <v>0</v>
      </c>
      <c r="J9" s="5">
        <f>SUMIFS(Imports_new!J$10:J$33,Imports_new!$A$10:$A$33,$A9)</f>
        <v>0</v>
      </c>
      <c r="K9" s="5">
        <f>SUMIFS(Imports_new!K$10:K$33,Imports_new!$A$10:$A$33,$A9)</f>
        <v>0</v>
      </c>
      <c r="L9" s="5">
        <f>SUMIFS(Imports_new!L$10:L$33,Imports_new!$A$10:$A$33,$A9)</f>
        <v>0</v>
      </c>
      <c r="M9" s="5">
        <f>SUMIFS(Imports_new!M$10:M$33,Imports_new!$A$10:$A$33,$A9)</f>
        <v>0</v>
      </c>
      <c r="N9" s="5">
        <f>SUMIFS(Imports_new!N$10:N$33,Imports_new!$A$10:$A$33,$A9)</f>
        <v>0</v>
      </c>
      <c r="O9" s="5">
        <f>SUMIFS(Imports_new!O$10:O$33,Imports_new!$A$10:$A$33,$A9)</f>
        <v>0</v>
      </c>
      <c r="P9" s="5">
        <f>SUMIFS(Imports_new!P$10:P$33,Imports_new!$A$10:$A$33,$A9)</f>
        <v>0</v>
      </c>
      <c r="Q9" s="5">
        <f>SUMIFS(Imports_new!Q$10:Q$33,Imports_new!$A$10:$A$33,$A9)</f>
        <v>0</v>
      </c>
      <c r="R9" s="5">
        <f>SUMIFS(Imports_new!R$10:R$33,Imports_new!$A$10:$A$33,$A9)</f>
        <v>0</v>
      </c>
      <c r="S9" s="5">
        <f>SUMIFS(Imports_new!S$10:S$33,Imports_new!$A$10:$A$33,$A9)</f>
        <v>0</v>
      </c>
      <c r="T9" s="5">
        <f>SUMIFS(Imports_new!T$10:T$33,Imports_new!$A$10:$A$33,$A9)</f>
        <v>0</v>
      </c>
      <c r="U9" s="5">
        <f>SUMIFS(Imports_new!U$10:U$33,Imports_new!$A$10:$A$33,$A9)</f>
        <v>0</v>
      </c>
      <c r="V9" s="5">
        <f>SUMIFS(Imports_new!V$10:V$33,Imports_new!$A$10:$A$33,$A9)</f>
        <v>0</v>
      </c>
      <c r="W9" s="5">
        <f>SUMIFS(Imports_new!W$10:W$33,Imports_new!$A$10:$A$33,$A9)</f>
        <v>0</v>
      </c>
      <c r="X9" s="5">
        <f>SUMIFS(Imports_new!X$10:X$33,Imports_new!$A$10:$A$33,$A9)</f>
        <v>0</v>
      </c>
      <c r="Y9" s="5">
        <f>SUMIFS(Imports_new!Y$10:Y$33,Imports_new!$A$10:$A$33,$A9)</f>
        <v>0</v>
      </c>
      <c r="Z9" s="5">
        <f>SUMIFS(Imports_new!Z$10:Z$33,Imports_new!$A$10:$A$33,$A9)</f>
        <v>0</v>
      </c>
      <c r="AA9" s="5">
        <f>SUMIFS(Imports_new!AA$10:AA$33,Imports_new!$A$10:$A$33,$A9)</f>
        <v>0</v>
      </c>
      <c r="AB9" s="5">
        <f>SUMIFS(Imports_new!AB$10:AB$33,Imports_new!$A$10:$A$33,$A9)</f>
        <v>0</v>
      </c>
      <c r="AC9" s="5">
        <f>SUMIFS(Imports_new!AC$10:AC$33,Imports_new!$A$10:$A$33,$A9)</f>
        <v>0</v>
      </c>
      <c r="AD9" s="5">
        <f>SUMIFS(Imports_new!AD$10:AD$33,Imports_new!$A$10:$A$33,$A9)</f>
        <v>0</v>
      </c>
      <c r="AE9" s="5">
        <f>SUMIFS(Imports_new!AE$10:AE$33,Imports_new!$A$10:$A$33,$A9)</f>
        <v>0</v>
      </c>
      <c r="AF9" s="5">
        <f>SUMIFS(Imports_new!AF$10:AF$33,Imports_new!$A$10:$A$33,$A9)</f>
        <v>0</v>
      </c>
    </row>
    <row r="10" spans="1:32">
      <c r="A10" s="2" t="s">
        <v>104</v>
      </c>
      <c r="B10" s="5">
        <f>SUMIFS(Imports_new!B$10:B$33,Imports_new!$A$10:$A$33,$A10)</f>
        <v>0</v>
      </c>
      <c r="C10" s="5">
        <f>SUMIFS(Imports_new!C$10:C$33,Imports_new!$A$10:$A$33,$A10)</f>
        <v>0</v>
      </c>
      <c r="D10" s="5">
        <f>SUMIFS(Imports_new!D$10:D$33,Imports_new!$A$10:$A$33,$A10)</f>
        <v>0</v>
      </c>
      <c r="E10" s="5">
        <f>SUMIFS(Imports_new!E$10:E$33,Imports_new!$A$10:$A$33,$A10)</f>
        <v>0</v>
      </c>
      <c r="F10" s="5">
        <f>SUMIFS(Imports_new!F$10:F$33,Imports_new!$A$10:$A$33,$A10)</f>
        <v>0</v>
      </c>
      <c r="G10" s="5">
        <f>SUMIFS(Imports_new!G$10:G$33,Imports_new!$A$10:$A$33,$A10)</f>
        <v>0</v>
      </c>
      <c r="H10" s="5">
        <f>SUMIFS(Imports_new!H$10:H$33,Imports_new!$A$10:$A$33,$A10)</f>
        <v>0</v>
      </c>
      <c r="I10" s="5">
        <f>SUMIFS(Imports_new!I$10:I$33,Imports_new!$A$10:$A$33,$A10)</f>
        <v>0</v>
      </c>
      <c r="J10" s="5">
        <f>SUMIFS(Imports_new!J$10:J$33,Imports_new!$A$10:$A$33,$A10)</f>
        <v>0</v>
      </c>
      <c r="K10" s="5">
        <f>SUMIFS(Imports_new!K$10:K$33,Imports_new!$A$10:$A$33,$A10)</f>
        <v>0</v>
      </c>
      <c r="L10" s="5">
        <f>SUMIFS(Imports_new!L$10:L$33,Imports_new!$A$10:$A$33,$A10)</f>
        <v>0</v>
      </c>
      <c r="M10" s="5">
        <f>SUMIFS(Imports_new!M$10:M$33,Imports_new!$A$10:$A$33,$A10)</f>
        <v>0</v>
      </c>
      <c r="N10" s="5">
        <f>SUMIFS(Imports_new!N$10:N$33,Imports_new!$A$10:$A$33,$A10)</f>
        <v>0</v>
      </c>
      <c r="O10" s="5">
        <f>SUMIFS(Imports_new!O$10:O$33,Imports_new!$A$10:$A$33,$A10)</f>
        <v>0</v>
      </c>
      <c r="P10" s="5">
        <f>SUMIFS(Imports_new!P$10:P$33,Imports_new!$A$10:$A$33,$A10)</f>
        <v>0</v>
      </c>
      <c r="Q10" s="5">
        <f>SUMIFS(Imports_new!Q$10:Q$33,Imports_new!$A$10:$A$33,$A10)</f>
        <v>0</v>
      </c>
      <c r="R10" s="5">
        <f>SUMIFS(Imports_new!R$10:R$33,Imports_new!$A$10:$A$33,$A10)</f>
        <v>0</v>
      </c>
      <c r="S10" s="5">
        <f>SUMIFS(Imports_new!S$10:S$33,Imports_new!$A$10:$A$33,$A10)</f>
        <v>0</v>
      </c>
      <c r="T10" s="5">
        <f>SUMIFS(Imports_new!T$10:T$33,Imports_new!$A$10:$A$33,$A10)</f>
        <v>0</v>
      </c>
      <c r="U10" s="5">
        <f>SUMIFS(Imports_new!U$10:U$33,Imports_new!$A$10:$A$33,$A10)</f>
        <v>0</v>
      </c>
      <c r="V10" s="5">
        <f>SUMIFS(Imports_new!V$10:V$33,Imports_new!$A$10:$A$33,$A10)</f>
        <v>0</v>
      </c>
      <c r="W10" s="5">
        <f>SUMIFS(Imports_new!W$10:W$33,Imports_new!$A$10:$A$33,$A10)</f>
        <v>0</v>
      </c>
      <c r="X10" s="5">
        <f>SUMIFS(Imports_new!X$10:X$33,Imports_new!$A$10:$A$33,$A10)</f>
        <v>0</v>
      </c>
      <c r="Y10" s="5">
        <f>SUMIFS(Imports_new!Y$10:Y$33,Imports_new!$A$10:$A$33,$A10)</f>
        <v>0</v>
      </c>
      <c r="Z10" s="5">
        <f>SUMIFS(Imports_new!Z$10:Z$33,Imports_new!$A$10:$A$33,$A10)</f>
        <v>0</v>
      </c>
      <c r="AA10" s="5">
        <f>SUMIFS(Imports_new!AA$10:AA$33,Imports_new!$A$10:$A$33,$A10)</f>
        <v>0</v>
      </c>
      <c r="AB10" s="5">
        <f>SUMIFS(Imports_new!AB$10:AB$33,Imports_new!$A$10:$A$33,$A10)</f>
        <v>0</v>
      </c>
      <c r="AC10" s="5">
        <f>SUMIFS(Imports_new!AC$10:AC$33,Imports_new!$A$10:$A$33,$A10)</f>
        <v>0</v>
      </c>
      <c r="AD10" s="5">
        <f>SUMIFS(Imports_new!AD$10:AD$33,Imports_new!$A$10:$A$33,$A10)</f>
        <v>0</v>
      </c>
      <c r="AE10" s="5">
        <f>SUMIFS(Imports_new!AE$10:AE$33,Imports_new!$A$10:$A$33,$A10)</f>
        <v>0</v>
      </c>
      <c r="AF10" s="5">
        <f>SUMIFS(Imports_new!AF$10:AF$33,Imports_new!$A$10:$A$33,$A10)</f>
        <v>0</v>
      </c>
    </row>
    <row r="11" spans="1:32">
      <c r="A11" s="2" t="s">
        <v>105</v>
      </c>
      <c r="B11" s="5">
        <f>SUMIFS(Imports_new!B$10:B$33,Imports_new!$A$10:$A$33,$A11)</f>
        <v>0</v>
      </c>
      <c r="C11" s="5">
        <f>SUMIFS(Imports_new!C$10:C$33,Imports_new!$A$10:$A$33,$A11)</f>
        <v>0</v>
      </c>
      <c r="D11" s="5">
        <f>SUMIFS(Imports_new!D$10:D$33,Imports_new!$A$10:$A$33,$A11)</f>
        <v>0</v>
      </c>
      <c r="E11" s="5">
        <f>SUMIFS(Imports_new!E$10:E$33,Imports_new!$A$10:$A$33,$A11)</f>
        <v>0</v>
      </c>
      <c r="F11" s="5">
        <f>SUMIFS(Imports_new!F$10:F$33,Imports_new!$A$10:$A$33,$A11)</f>
        <v>0</v>
      </c>
      <c r="G11" s="5">
        <f>SUMIFS(Imports_new!G$10:G$33,Imports_new!$A$10:$A$33,$A11)</f>
        <v>0</v>
      </c>
      <c r="H11" s="5">
        <f>SUMIFS(Imports_new!H$10:H$33,Imports_new!$A$10:$A$33,$A11)</f>
        <v>0</v>
      </c>
      <c r="I11" s="5">
        <f>SUMIFS(Imports_new!I$10:I$33,Imports_new!$A$10:$A$33,$A11)</f>
        <v>0</v>
      </c>
      <c r="J11" s="5">
        <f>SUMIFS(Imports_new!J$10:J$33,Imports_new!$A$10:$A$33,$A11)</f>
        <v>0</v>
      </c>
      <c r="K11" s="5">
        <f>SUMIFS(Imports_new!K$10:K$33,Imports_new!$A$10:$A$33,$A11)</f>
        <v>0</v>
      </c>
      <c r="L11" s="5">
        <f>SUMIFS(Imports_new!L$10:L$33,Imports_new!$A$10:$A$33,$A11)</f>
        <v>0</v>
      </c>
      <c r="M11" s="5">
        <f>SUMIFS(Imports_new!M$10:M$33,Imports_new!$A$10:$A$33,$A11)</f>
        <v>0</v>
      </c>
      <c r="N11" s="5">
        <f>SUMIFS(Imports_new!N$10:N$33,Imports_new!$A$10:$A$33,$A11)</f>
        <v>0</v>
      </c>
      <c r="O11" s="5">
        <f>SUMIFS(Imports_new!O$10:O$33,Imports_new!$A$10:$A$33,$A11)</f>
        <v>0</v>
      </c>
      <c r="P11" s="5">
        <f>SUMIFS(Imports_new!P$10:P$33,Imports_new!$A$10:$A$33,$A11)</f>
        <v>0</v>
      </c>
      <c r="Q11" s="5">
        <f>SUMIFS(Imports_new!Q$10:Q$33,Imports_new!$A$10:$A$33,$A11)</f>
        <v>0</v>
      </c>
      <c r="R11" s="5">
        <f>SUMIFS(Imports_new!R$10:R$33,Imports_new!$A$10:$A$33,$A11)</f>
        <v>0</v>
      </c>
      <c r="S11" s="5">
        <f>SUMIFS(Imports_new!S$10:S$33,Imports_new!$A$10:$A$33,$A11)</f>
        <v>0</v>
      </c>
      <c r="T11" s="5">
        <f>SUMIFS(Imports_new!T$10:T$33,Imports_new!$A$10:$A$33,$A11)</f>
        <v>0</v>
      </c>
      <c r="U11" s="5">
        <f>SUMIFS(Imports_new!U$10:U$33,Imports_new!$A$10:$A$33,$A11)</f>
        <v>0</v>
      </c>
      <c r="V11" s="5">
        <f>SUMIFS(Imports_new!V$10:V$33,Imports_new!$A$10:$A$33,$A11)</f>
        <v>0</v>
      </c>
      <c r="W11" s="5">
        <f>SUMIFS(Imports_new!W$10:W$33,Imports_new!$A$10:$A$33,$A11)</f>
        <v>0</v>
      </c>
      <c r="X11" s="5">
        <f>SUMIFS(Imports_new!X$10:X$33,Imports_new!$A$10:$A$33,$A11)</f>
        <v>0</v>
      </c>
      <c r="Y11" s="5">
        <f>SUMIFS(Imports_new!Y$10:Y$33,Imports_new!$A$10:$A$33,$A11)</f>
        <v>0</v>
      </c>
      <c r="Z11" s="5">
        <f>SUMIFS(Imports_new!Z$10:Z$33,Imports_new!$A$10:$A$33,$A11)</f>
        <v>0</v>
      </c>
      <c r="AA11" s="5">
        <f>SUMIFS(Imports_new!AA$10:AA$33,Imports_new!$A$10:$A$33,$A11)</f>
        <v>0</v>
      </c>
      <c r="AB11" s="5">
        <f>SUMIFS(Imports_new!AB$10:AB$33,Imports_new!$A$10:$A$33,$A11)</f>
        <v>0</v>
      </c>
      <c r="AC11" s="5">
        <f>SUMIFS(Imports_new!AC$10:AC$33,Imports_new!$A$10:$A$33,$A11)</f>
        <v>0</v>
      </c>
      <c r="AD11" s="5">
        <f>SUMIFS(Imports_new!AD$10:AD$33,Imports_new!$A$10:$A$33,$A11)</f>
        <v>0</v>
      </c>
      <c r="AE11" s="5">
        <f>SUMIFS(Imports_new!AE$10:AE$33,Imports_new!$A$10:$A$33,$A11)</f>
        <v>0</v>
      </c>
      <c r="AF11" s="5">
        <f>SUMIFS(Imports_new!AF$10:AF$33,Imports_new!$A$10:$A$33,$A11)</f>
        <v>0</v>
      </c>
    </row>
    <row r="12" spans="1:32">
      <c r="A12" s="2" t="s">
        <v>106</v>
      </c>
      <c r="B12" s="5">
        <f>SUMIFS(Imports_new!B$10:B$33,Imports_new!$A$10:$A$33,$A12)</f>
        <v>0</v>
      </c>
      <c r="C12" s="5">
        <f>SUMIFS(Imports_new!C$10:C$33,Imports_new!$A$10:$A$33,$A12)</f>
        <v>0</v>
      </c>
      <c r="D12" s="5">
        <f>SUMIFS(Imports_new!D$10:D$33,Imports_new!$A$10:$A$33,$A12)</f>
        <v>0</v>
      </c>
      <c r="E12" s="5">
        <f>SUMIFS(Imports_new!E$10:E$33,Imports_new!$A$10:$A$33,$A12)</f>
        <v>0</v>
      </c>
      <c r="F12" s="5">
        <f>SUMIFS(Imports_new!F$10:F$33,Imports_new!$A$10:$A$33,$A12)</f>
        <v>0</v>
      </c>
      <c r="G12" s="5">
        <f>SUMIFS(Imports_new!G$10:G$33,Imports_new!$A$10:$A$33,$A12)</f>
        <v>0</v>
      </c>
      <c r="H12" s="5">
        <f>SUMIFS(Imports_new!H$10:H$33,Imports_new!$A$10:$A$33,$A12)</f>
        <v>0</v>
      </c>
      <c r="I12" s="5">
        <f>SUMIFS(Imports_new!I$10:I$33,Imports_new!$A$10:$A$33,$A12)</f>
        <v>0</v>
      </c>
      <c r="J12" s="5">
        <f>SUMIFS(Imports_new!J$10:J$33,Imports_new!$A$10:$A$33,$A12)</f>
        <v>0</v>
      </c>
      <c r="K12" s="5">
        <f>SUMIFS(Imports_new!K$10:K$33,Imports_new!$A$10:$A$33,$A12)</f>
        <v>0</v>
      </c>
      <c r="L12" s="5">
        <f>SUMIFS(Imports_new!L$10:L$33,Imports_new!$A$10:$A$33,$A12)</f>
        <v>0</v>
      </c>
      <c r="M12" s="5">
        <f>SUMIFS(Imports_new!M$10:M$33,Imports_new!$A$10:$A$33,$A12)</f>
        <v>0</v>
      </c>
      <c r="N12" s="5">
        <f>SUMIFS(Imports_new!N$10:N$33,Imports_new!$A$10:$A$33,$A12)</f>
        <v>0</v>
      </c>
      <c r="O12" s="5">
        <f>SUMIFS(Imports_new!O$10:O$33,Imports_new!$A$10:$A$33,$A12)</f>
        <v>0</v>
      </c>
      <c r="P12" s="5">
        <f>SUMIFS(Imports_new!P$10:P$33,Imports_new!$A$10:$A$33,$A12)</f>
        <v>0</v>
      </c>
      <c r="Q12" s="5">
        <f>SUMIFS(Imports_new!Q$10:Q$33,Imports_new!$A$10:$A$33,$A12)</f>
        <v>0</v>
      </c>
      <c r="R12" s="5">
        <f>SUMIFS(Imports_new!R$10:R$33,Imports_new!$A$10:$A$33,$A12)</f>
        <v>0</v>
      </c>
      <c r="S12" s="5">
        <f>SUMIFS(Imports_new!S$10:S$33,Imports_new!$A$10:$A$33,$A12)</f>
        <v>0</v>
      </c>
      <c r="T12" s="5">
        <f>SUMIFS(Imports_new!T$10:T$33,Imports_new!$A$10:$A$33,$A12)</f>
        <v>0</v>
      </c>
      <c r="U12" s="5">
        <f>SUMIFS(Imports_new!U$10:U$33,Imports_new!$A$10:$A$33,$A12)</f>
        <v>0</v>
      </c>
      <c r="V12" s="5">
        <f>SUMIFS(Imports_new!V$10:V$33,Imports_new!$A$10:$A$33,$A12)</f>
        <v>0</v>
      </c>
      <c r="W12" s="5">
        <f>SUMIFS(Imports_new!W$10:W$33,Imports_new!$A$10:$A$33,$A12)</f>
        <v>0</v>
      </c>
      <c r="X12" s="5">
        <f>SUMIFS(Imports_new!X$10:X$33,Imports_new!$A$10:$A$33,$A12)</f>
        <v>0</v>
      </c>
      <c r="Y12" s="5">
        <f>SUMIFS(Imports_new!Y$10:Y$33,Imports_new!$A$10:$A$33,$A12)</f>
        <v>0</v>
      </c>
      <c r="Z12" s="5">
        <f>SUMIFS(Imports_new!Z$10:Z$33,Imports_new!$A$10:$A$33,$A12)</f>
        <v>0</v>
      </c>
      <c r="AA12" s="5">
        <f>SUMIFS(Imports_new!AA$10:AA$33,Imports_new!$A$10:$A$33,$A12)</f>
        <v>0</v>
      </c>
      <c r="AB12" s="5">
        <f>SUMIFS(Imports_new!AB$10:AB$33,Imports_new!$A$10:$A$33,$A12)</f>
        <v>0</v>
      </c>
      <c r="AC12" s="5">
        <f>SUMIFS(Imports_new!AC$10:AC$33,Imports_new!$A$10:$A$33,$A12)</f>
        <v>0</v>
      </c>
      <c r="AD12" s="5">
        <f>SUMIFS(Imports_new!AD$10:AD$33,Imports_new!$A$10:$A$33,$A12)</f>
        <v>0</v>
      </c>
      <c r="AE12" s="5">
        <f>SUMIFS(Imports_new!AE$10:AE$33,Imports_new!$A$10:$A$33,$A12)</f>
        <v>0</v>
      </c>
      <c r="AF12" s="5">
        <f>SUMIFS(Imports_new!AF$10:AF$33,Imports_new!$A$10:$A$33,$A12)</f>
        <v>0</v>
      </c>
    </row>
    <row r="13" spans="1:32">
      <c r="A13" s="2" t="s">
        <v>107</v>
      </c>
      <c r="B13" s="5">
        <f>SUMIFS(Imports_new!B$10:B$33,Imports_new!$A$10:$A$33,$A13)</f>
        <v>0</v>
      </c>
      <c r="C13" s="5">
        <f>SUMIFS(Imports_new!C$10:C$33,Imports_new!$A$10:$A$33,$A13)</f>
        <v>0</v>
      </c>
      <c r="D13" s="5">
        <f>SUMIFS(Imports_new!D$10:D$33,Imports_new!$A$10:$A$33,$A13)</f>
        <v>0</v>
      </c>
      <c r="E13" s="5">
        <f>SUMIFS(Imports_new!E$10:E$33,Imports_new!$A$10:$A$33,$A13)</f>
        <v>0</v>
      </c>
      <c r="F13" s="5">
        <f>SUMIFS(Imports_new!F$10:F$33,Imports_new!$A$10:$A$33,$A13)</f>
        <v>0</v>
      </c>
      <c r="G13" s="5">
        <f>SUMIFS(Imports_new!G$10:G$33,Imports_new!$A$10:$A$33,$A13)</f>
        <v>0</v>
      </c>
      <c r="H13" s="5">
        <f>SUMIFS(Imports_new!H$10:H$33,Imports_new!$A$10:$A$33,$A13)</f>
        <v>0</v>
      </c>
      <c r="I13" s="5">
        <f>SUMIFS(Imports_new!I$10:I$33,Imports_new!$A$10:$A$33,$A13)</f>
        <v>0</v>
      </c>
      <c r="J13" s="5">
        <f>SUMIFS(Imports_new!J$10:J$33,Imports_new!$A$10:$A$33,$A13)</f>
        <v>0</v>
      </c>
      <c r="K13" s="5">
        <f>SUMIFS(Imports_new!K$10:K$33,Imports_new!$A$10:$A$33,$A13)</f>
        <v>0</v>
      </c>
      <c r="L13" s="5">
        <f>SUMIFS(Imports_new!L$10:L$33,Imports_new!$A$10:$A$33,$A13)</f>
        <v>0</v>
      </c>
      <c r="M13" s="5">
        <f>SUMIFS(Imports_new!M$10:M$33,Imports_new!$A$10:$A$33,$A13)</f>
        <v>0</v>
      </c>
      <c r="N13" s="5">
        <f>SUMIFS(Imports_new!N$10:N$33,Imports_new!$A$10:$A$33,$A13)</f>
        <v>0</v>
      </c>
      <c r="O13" s="5">
        <f>SUMIFS(Imports_new!O$10:O$33,Imports_new!$A$10:$A$33,$A13)</f>
        <v>0</v>
      </c>
      <c r="P13" s="5">
        <f>SUMIFS(Imports_new!P$10:P$33,Imports_new!$A$10:$A$33,$A13)</f>
        <v>0</v>
      </c>
      <c r="Q13" s="5">
        <f>SUMIFS(Imports_new!Q$10:Q$33,Imports_new!$A$10:$A$33,$A13)</f>
        <v>0</v>
      </c>
      <c r="R13" s="5">
        <f>SUMIFS(Imports_new!R$10:R$33,Imports_new!$A$10:$A$33,$A13)</f>
        <v>0</v>
      </c>
      <c r="S13" s="5">
        <f>SUMIFS(Imports_new!S$10:S$33,Imports_new!$A$10:$A$33,$A13)</f>
        <v>0</v>
      </c>
      <c r="T13" s="5">
        <f>SUMIFS(Imports_new!T$10:T$33,Imports_new!$A$10:$A$33,$A13)</f>
        <v>0</v>
      </c>
      <c r="U13" s="5">
        <f>SUMIFS(Imports_new!U$10:U$33,Imports_new!$A$10:$A$33,$A13)</f>
        <v>0</v>
      </c>
      <c r="V13" s="5">
        <f>SUMIFS(Imports_new!V$10:V$33,Imports_new!$A$10:$A$33,$A13)</f>
        <v>0</v>
      </c>
      <c r="W13" s="5">
        <f>SUMIFS(Imports_new!W$10:W$33,Imports_new!$A$10:$A$33,$A13)</f>
        <v>0</v>
      </c>
      <c r="X13" s="5">
        <f>SUMIFS(Imports_new!X$10:X$33,Imports_new!$A$10:$A$33,$A13)</f>
        <v>0</v>
      </c>
      <c r="Y13" s="5">
        <f>SUMIFS(Imports_new!Y$10:Y$33,Imports_new!$A$10:$A$33,$A13)</f>
        <v>0</v>
      </c>
      <c r="Z13" s="5">
        <f>SUMIFS(Imports_new!Z$10:Z$33,Imports_new!$A$10:$A$33,$A13)</f>
        <v>0</v>
      </c>
      <c r="AA13" s="5">
        <f>SUMIFS(Imports_new!AA$10:AA$33,Imports_new!$A$10:$A$33,$A13)</f>
        <v>0</v>
      </c>
      <c r="AB13" s="5">
        <f>SUMIFS(Imports_new!AB$10:AB$33,Imports_new!$A$10:$A$33,$A13)</f>
        <v>0</v>
      </c>
      <c r="AC13" s="5">
        <f>SUMIFS(Imports_new!AC$10:AC$33,Imports_new!$A$10:$A$33,$A13)</f>
        <v>0</v>
      </c>
      <c r="AD13" s="5">
        <f>SUMIFS(Imports_new!AD$10:AD$33,Imports_new!$A$10:$A$33,$A13)</f>
        <v>0</v>
      </c>
      <c r="AE13" s="5">
        <f>SUMIFS(Imports_new!AE$10:AE$33,Imports_new!$A$10:$A$33,$A13)</f>
        <v>0</v>
      </c>
      <c r="AF13" s="5">
        <f>SUMIFS(Imports_new!AF$10:AF$33,Imports_new!$A$10:$A$33,$A13)</f>
        <v>0</v>
      </c>
    </row>
    <row r="14" spans="1:32">
      <c r="A14" s="2" t="s">
        <v>108</v>
      </c>
      <c r="B14" s="5">
        <f>SUMIFS(Imports_new!B$10:B$33,Imports_new!$A$10:$A$33,$A14)</f>
        <v>0</v>
      </c>
      <c r="C14" s="5">
        <f>SUMIFS(Imports_new!C$10:C$33,Imports_new!$A$10:$A$33,$A14)</f>
        <v>0</v>
      </c>
      <c r="D14" s="5">
        <f>SUMIFS(Imports_new!D$10:D$33,Imports_new!$A$10:$A$33,$A14)</f>
        <v>0</v>
      </c>
      <c r="E14" s="5">
        <f>SUMIFS(Imports_new!E$10:E$33,Imports_new!$A$10:$A$33,$A14)</f>
        <v>0</v>
      </c>
      <c r="F14" s="5">
        <f>SUMIFS(Imports_new!F$10:F$33,Imports_new!$A$10:$A$33,$A14)</f>
        <v>0</v>
      </c>
      <c r="G14" s="5">
        <f>SUMIFS(Imports_new!G$10:G$33,Imports_new!$A$10:$A$33,$A14)</f>
        <v>0</v>
      </c>
      <c r="H14" s="5">
        <f>SUMIFS(Imports_new!H$10:H$33,Imports_new!$A$10:$A$33,$A14)</f>
        <v>0</v>
      </c>
      <c r="I14" s="5">
        <f>SUMIFS(Imports_new!I$10:I$33,Imports_new!$A$10:$A$33,$A14)</f>
        <v>0</v>
      </c>
      <c r="J14" s="5">
        <f>SUMIFS(Imports_new!J$10:J$33,Imports_new!$A$10:$A$33,$A14)</f>
        <v>0</v>
      </c>
      <c r="K14" s="5">
        <f>SUMIFS(Imports_new!K$10:K$33,Imports_new!$A$10:$A$33,$A14)</f>
        <v>0</v>
      </c>
      <c r="L14" s="5">
        <f>SUMIFS(Imports_new!L$10:L$33,Imports_new!$A$10:$A$33,$A14)</f>
        <v>0</v>
      </c>
      <c r="M14" s="5">
        <f>SUMIFS(Imports_new!M$10:M$33,Imports_new!$A$10:$A$33,$A14)</f>
        <v>0</v>
      </c>
      <c r="N14" s="5">
        <f>SUMIFS(Imports_new!N$10:N$33,Imports_new!$A$10:$A$33,$A14)</f>
        <v>0</v>
      </c>
      <c r="O14" s="5">
        <f>SUMIFS(Imports_new!O$10:O$33,Imports_new!$A$10:$A$33,$A14)</f>
        <v>0</v>
      </c>
      <c r="P14" s="5">
        <f>SUMIFS(Imports_new!P$10:P$33,Imports_new!$A$10:$A$33,$A14)</f>
        <v>0</v>
      </c>
      <c r="Q14" s="5">
        <f>SUMIFS(Imports_new!Q$10:Q$33,Imports_new!$A$10:$A$33,$A14)</f>
        <v>0</v>
      </c>
      <c r="R14" s="5">
        <f>SUMIFS(Imports_new!R$10:R$33,Imports_new!$A$10:$A$33,$A14)</f>
        <v>0</v>
      </c>
      <c r="S14" s="5">
        <f>SUMIFS(Imports_new!S$10:S$33,Imports_new!$A$10:$A$33,$A14)</f>
        <v>0</v>
      </c>
      <c r="T14" s="5">
        <f>SUMIFS(Imports_new!T$10:T$33,Imports_new!$A$10:$A$33,$A14)</f>
        <v>0</v>
      </c>
      <c r="U14" s="5">
        <f>SUMIFS(Imports_new!U$10:U$33,Imports_new!$A$10:$A$33,$A14)</f>
        <v>0</v>
      </c>
      <c r="V14" s="5">
        <f>SUMIFS(Imports_new!V$10:V$33,Imports_new!$A$10:$A$33,$A14)</f>
        <v>0</v>
      </c>
      <c r="W14" s="5">
        <f>SUMIFS(Imports_new!W$10:W$33,Imports_new!$A$10:$A$33,$A14)</f>
        <v>0</v>
      </c>
      <c r="X14" s="5">
        <f>SUMIFS(Imports_new!X$10:X$33,Imports_new!$A$10:$A$33,$A14)</f>
        <v>0</v>
      </c>
      <c r="Y14" s="5">
        <f>SUMIFS(Imports_new!Y$10:Y$33,Imports_new!$A$10:$A$33,$A14)</f>
        <v>0</v>
      </c>
      <c r="Z14" s="5">
        <f>SUMIFS(Imports_new!Z$10:Z$33,Imports_new!$A$10:$A$33,$A14)</f>
        <v>0</v>
      </c>
      <c r="AA14" s="5">
        <f>SUMIFS(Imports_new!AA$10:AA$33,Imports_new!$A$10:$A$33,$A14)</f>
        <v>0</v>
      </c>
      <c r="AB14" s="5">
        <f>SUMIFS(Imports_new!AB$10:AB$33,Imports_new!$A$10:$A$33,$A14)</f>
        <v>0</v>
      </c>
      <c r="AC14" s="5">
        <f>SUMIFS(Imports_new!AC$10:AC$33,Imports_new!$A$10:$A$33,$A14)</f>
        <v>0</v>
      </c>
      <c r="AD14" s="5">
        <f>SUMIFS(Imports_new!AD$10:AD$33,Imports_new!$A$10:$A$33,$A14)</f>
        <v>0</v>
      </c>
      <c r="AE14" s="5">
        <f>SUMIFS(Imports_new!AE$10:AE$33,Imports_new!$A$10:$A$33,$A14)</f>
        <v>0</v>
      </c>
      <c r="AF14" s="5">
        <f>SUMIFS(Imports_new!AF$10:AF$33,Imports_new!$A$10:$A$33,$A14)</f>
        <v>0</v>
      </c>
    </row>
    <row r="15" spans="1:32">
      <c r="A15" s="2" t="s">
        <v>109</v>
      </c>
      <c r="B15" s="5">
        <f>SUMIFS(Imports_new!B$10:B$33,Imports_new!$A$10:$A$33,$A15)</f>
        <v>0</v>
      </c>
      <c r="C15" s="5">
        <f>SUMIFS(Imports_new!C$10:C$33,Imports_new!$A$10:$A$33,$A15)</f>
        <v>0</v>
      </c>
      <c r="D15" s="5">
        <f>SUMIFS(Imports_new!D$10:D$33,Imports_new!$A$10:$A$33,$A15)</f>
        <v>0</v>
      </c>
      <c r="E15" s="5">
        <f>SUMIFS(Imports_new!E$10:E$33,Imports_new!$A$10:$A$33,$A15)</f>
        <v>0</v>
      </c>
      <c r="F15" s="5">
        <f>SUMIFS(Imports_new!F$10:F$33,Imports_new!$A$10:$A$33,$A15)</f>
        <v>0</v>
      </c>
      <c r="G15" s="5">
        <f>SUMIFS(Imports_new!G$10:G$33,Imports_new!$A$10:$A$33,$A15)</f>
        <v>0</v>
      </c>
      <c r="H15" s="5">
        <f>SUMIFS(Imports_new!H$10:H$33,Imports_new!$A$10:$A$33,$A15)</f>
        <v>0</v>
      </c>
      <c r="I15" s="5">
        <f>SUMIFS(Imports_new!I$10:I$33,Imports_new!$A$10:$A$33,$A15)</f>
        <v>0</v>
      </c>
      <c r="J15" s="5">
        <f>SUMIFS(Imports_new!J$10:J$33,Imports_new!$A$10:$A$33,$A15)</f>
        <v>0</v>
      </c>
      <c r="K15" s="5">
        <f>SUMIFS(Imports_new!K$10:K$33,Imports_new!$A$10:$A$33,$A15)</f>
        <v>0</v>
      </c>
      <c r="L15" s="5">
        <f>SUMIFS(Imports_new!L$10:L$33,Imports_new!$A$10:$A$33,$A15)</f>
        <v>0</v>
      </c>
      <c r="M15" s="5">
        <f>SUMIFS(Imports_new!M$10:M$33,Imports_new!$A$10:$A$33,$A15)</f>
        <v>0</v>
      </c>
      <c r="N15" s="5">
        <f>SUMIFS(Imports_new!N$10:N$33,Imports_new!$A$10:$A$33,$A15)</f>
        <v>0</v>
      </c>
      <c r="O15" s="5">
        <f>SUMIFS(Imports_new!O$10:O$33,Imports_new!$A$10:$A$33,$A15)</f>
        <v>0</v>
      </c>
      <c r="P15" s="5">
        <f>SUMIFS(Imports_new!P$10:P$33,Imports_new!$A$10:$A$33,$A15)</f>
        <v>0</v>
      </c>
      <c r="Q15" s="5">
        <f>SUMIFS(Imports_new!Q$10:Q$33,Imports_new!$A$10:$A$33,$A15)</f>
        <v>0</v>
      </c>
      <c r="R15" s="5">
        <f>SUMIFS(Imports_new!R$10:R$33,Imports_new!$A$10:$A$33,$A15)</f>
        <v>0</v>
      </c>
      <c r="S15" s="5">
        <f>SUMIFS(Imports_new!S$10:S$33,Imports_new!$A$10:$A$33,$A15)</f>
        <v>0</v>
      </c>
      <c r="T15" s="5">
        <f>SUMIFS(Imports_new!T$10:T$33,Imports_new!$A$10:$A$33,$A15)</f>
        <v>0</v>
      </c>
      <c r="U15" s="5">
        <f>SUMIFS(Imports_new!U$10:U$33,Imports_new!$A$10:$A$33,$A15)</f>
        <v>0</v>
      </c>
      <c r="V15" s="5">
        <f>SUMIFS(Imports_new!V$10:V$33,Imports_new!$A$10:$A$33,$A15)</f>
        <v>0</v>
      </c>
      <c r="W15" s="5">
        <f>SUMIFS(Imports_new!W$10:W$33,Imports_new!$A$10:$A$33,$A15)</f>
        <v>0</v>
      </c>
      <c r="X15" s="5">
        <f>SUMIFS(Imports_new!X$10:X$33,Imports_new!$A$10:$A$33,$A15)</f>
        <v>0</v>
      </c>
      <c r="Y15" s="5">
        <f>SUMIFS(Imports_new!Y$10:Y$33,Imports_new!$A$10:$A$33,$A15)</f>
        <v>0</v>
      </c>
      <c r="Z15" s="5">
        <f>SUMIFS(Imports_new!Z$10:Z$33,Imports_new!$A$10:$A$33,$A15)</f>
        <v>0</v>
      </c>
      <c r="AA15" s="5">
        <f>SUMIFS(Imports_new!AA$10:AA$33,Imports_new!$A$10:$A$33,$A15)</f>
        <v>0</v>
      </c>
      <c r="AB15" s="5">
        <f>SUMIFS(Imports_new!AB$10:AB$33,Imports_new!$A$10:$A$33,$A15)</f>
        <v>0</v>
      </c>
      <c r="AC15" s="5">
        <f>SUMIFS(Imports_new!AC$10:AC$33,Imports_new!$A$10:$A$33,$A15)</f>
        <v>0</v>
      </c>
      <c r="AD15" s="5">
        <f>SUMIFS(Imports_new!AD$10:AD$33,Imports_new!$A$10:$A$33,$A15)</f>
        <v>0</v>
      </c>
      <c r="AE15" s="5">
        <f>SUMIFS(Imports_new!AE$10:AE$33,Imports_new!$A$10:$A$33,$A15)</f>
        <v>0</v>
      </c>
      <c r="AF15" s="5">
        <f>SUMIFS(Imports_new!AF$10:AF$33,Imports_new!$A$10:$A$33,$A15)</f>
        <v>0</v>
      </c>
    </row>
    <row r="16" spans="1:32">
      <c r="A16" s="2" t="s">
        <v>129</v>
      </c>
      <c r="B16" s="5">
        <f>SUMIFS(Imports_new!B$10:B$33,Imports_new!$A$10:$A$33,$A16)</f>
        <v>0</v>
      </c>
      <c r="C16" s="5">
        <f>SUMIFS(Imports_new!C$10:C$33,Imports_new!$A$10:$A$33,$A16)</f>
        <v>0</v>
      </c>
      <c r="D16" s="5">
        <f>SUMIFS(Imports_new!D$10:D$33,Imports_new!$A$10:$A$33,$A16)</f>
        <v>0</v>
      </c>
      <c r="E16" s="5">
        <f>SUMIFS(Imports_new!E$10:E$33,Imports_new!$A$10:$A$33,$A16)</f>
        <v>0</v>
      </c>
      <c r="F16" s="5">
        <f>SUMIFS(Imports_new!F$10:F$33,Imports_new!$A$10:$A$33,$A16)</f>
        <v>0</v>
      </c>
      <c r="G16" s="5">
        <f>SUMIFS(Imports_new!G$10:G$33,Imports_new!$A$10:$A$33,$A16)</f>
        <v>0</v>
      </c>
      <c r="H16" s="5">
        <f>SUMIFS(Imports_new!H$10:H$33,Imports_new!$A$10:$A$33,$A16)</f>
        <v>0</v>
      </c>
      <c r="I16" s="5">
        <f>SUMIFS(Imports_new!I$10:I$33,Imports_new!$A$10:$A$33,$A16)</f>
        <v>0</v>
      </c>
      <c r="J16" s="5">
        <f>SUMIFS(Imports_new!J$10:J$33,Imports_new!$A$10:$A$33,$A16)</f>
        <v>0</v>
      </c>
      <c r="K16" s="5">
        <f>SUMIFS(Imports_new!K$10:K$33,Imports_new!$A$10:$A$33,$A16)</f>
        <v>0</v>
      </c>
      <c r="L16" s="5">
        <f>SUMIFS(Imports_new!L$10:L$33,Imports_new!$A$10:$A$33,$A16)</f>
        <v>0</v>
      </c>
      <c r="M16" s="5">
        <f>SUMIFS(Imports_new!M$10:M$33,Imports_new!$A$10:$A$33,$A16)</f>
        <v>0</v>
      </c>
      <c r="N16" s="5">
        <f>SUMIFS(Imports_new!N$10:N$33,Imports_new!$A$10:$A$33,$A16)</f>
        <v>0</v>
      </c>
      <c r="O16" s="5">
        <f>SUMIFS(Imports_new!O$10:O$33,Imports_new!$A$10:$A$33,$A16)</f>
        <v>0</v>
      </c>
      <c r="P16" s="5">
        <f>SUMIFS(Imports_new!P$10:P$33,Imports_new!$A$10:$A$33,$A16)</f>
        <v>0</v>
      </c>
      <c r="Q16" s="5">
        <f>SUMIFS(Imports_new!Q$10:Q$33,Imports_new!$A$10:$A$33,$A16)</f>
        <v>0</v>
      </c>
      <c r="R16" s="5">
        <f>SUMIFS(Imports_new!R$10:R$33,Imports_new!$A$10:$A$33,$A16)</f>
        <v>0</v>
      </c>
      <c r="S16" s="5">
        <f>SUMIFS(Imports_new!S$10:S$33,Imports_new!$A$10:$A$33,$A16)</f>
        <v>0</v>
      </c>
      <c r="T16" s="5">
        <f>SUMIFS(Imports_new!T$10:T$33,Imports_new!$A$10:$A$33,$A16)</f>
        <v>0</v>
      </c>
      <c r="U16" s="5">
        <f>SUMIFS(Imports_new!U$10:U$33,Imports_new!$A$10:$A$33,$A16)</f>
        <v>0</v>
      </c>
      <c r="V16" s="5">
        <f>SUMIFS(Imports_new!V$10:V$33,Imports_new!$A$10:$A$33,$A16)</f>
        <v>0</v>
      </c>
      <c r="W16" s="5">
        <f>SUMIFS(Imports_new!W$10:W$33,Imports_new!$A$10:$A$33,$A16)</f>
        <v>0</v>
      </c>
      <c r="X16" s="5">
        <f>SUMIFS(Imports_new!X$10:X$33,Imports_new!$A$10:$A$33,$A16)</f>
        <v>0</v>
      </c>
      <c r="Y16" s="5">
        <f>SUMIFS(Imports_new!Y$10:Y$33,Imports_new!$A$10:$A$33,$A16)</f>
        <v>0</v>
      </c>
      <c r="Z16" s="5">
        <f>SUMIFS(Imports_new!Z$10:Z$33,Imports_new!$A$10:$A$33,$A16)</f>
        <v>0</v>
      </c>
      <c r="AA16" s="5">
        <f>SUMIFS(Imports_new!AA$10:AA$33,Imports_new!$A$10:$A$33,$A16)</f>
        <v>0</v>
      </c>
      <c r="AB16" s="5">
        <f>SUMIFS(Imports_new!AB$10:AB$33,Imports_new!$A$10:$A$33,$A16)</f>
        <v>0</v>
      </c>
      <c r="AC16" s="5">
        <f>SUMIFS(Imports_new!AC$10:AC$33,Imports_new!$A$10:$A$33,$A16)</f>
        <v>0</v>
      </c>
      <c r="AD16" s="5">
        <f>SUMIFS(Imports_new!AD$10:AD$33,Imports_new!$A$10:$A$33,$A16)</f>
        <v>0</v>
      </c>
      <c r="AE16" s="5">
        <f>SUMIFS(Imports_new!AE$10:AE$33,Imports_new!$A$10:$A$33,$A16)</f>
        <v>0</v>
      </c>
      <c r="AF16" s="5">
        <f>SUMIFS(Imports_new!AF$10:AF$33,Imports_new!$A$10:$A$33,$A16)</f>
        <v>0</v>
      </c>
    </row>
    <row r="17" spans="1:32">
      <c r="A17" s="2" t="s">
        <v>130</v>
      </c>
      <c r="B17" s="5">
        <f>SUMIFS(Imports_new!B$10:B$33,Imports_new!$A$10:$A$33,$A17)</f>
        <v>0</v>
      </c>
      <c r="C17" s="5">
        <f>SUMIFS(Imports_new!C$10:C$33,Imports_new!$A$10:$A$33,$A17)</f>
        <v>0</v>
      </c>
      <c r="D17" s="5">
        <f>SUMIFS(Imports_new!D$10:D$33,Imports_new!$A$10:$A$33,$A17)</f>
        <v>0</v>
      </c>
      <c r="E17" s="5">
        <f>SUMIFS(Imports_new!E$10:E$33,Imports_new!$A$10:$A$33,$A17)</f>
        <v>0</v>
      </c>
      <c r="F17" s="5">
        <f>SUMIFS(Imports_new!F$10:F$33,Imports_new!$A$10:$A$33,$A17)</f>
        <v>0</v>
      </c>
      <c r="G17" s="5">
        <f>SUMIFS(Imports_new!G$10:G$33,Imports_new!$A$10:$A$33,$A17)</f>
        <v>0</v>
      </c>
      <c r="H17" s="5">
        <f>SUMIFS(Imports_new!H$10:H$33,Imports_new!$A$10:$A$33,$A17)</f>
        <v>0</v>
      </c>
      <c r="I17" s="5">
        <f>SUMIFS(Imports_new!I$10:I$33,Imports_new!$A$10:$A$33,$A17)</f>
        <v>0</v>
      </c>
      <c r="J17" s="5">
        <f>SUMIFS(Imports_new!J$10:J$33,Imports_new!$A$10:$A$33,$A17)</f>
        <v>0</v>
      </c>
      <c r="K17" s="5">
        <f>SUMIFS(Imports_new!K$10:K$33,Imports_new!$A$10:$A$33,$A17)</f>
        <v>0</v>
      </c>
      <c r="L17" s="5">
        <f>SUMIFS(Imports_new!L$10:L$33,Imports_new!$A$10:$A$33,$A17)</f>
        <v>0</v>
      </c>
      <c r="M17" s="5">
        <f>SUMIFS(Imports_new!M$10:M$33,Imports_new!$A$10:$A$33,$A17)</f>
        <v>0</v>
      </c>
      <c r="N17" s="5">
        <f>SUMIFS(Imports_new!N$10:N$33,Imports_new!$A$10:$A$33,$A17)</f>
        <v>0</v>
      </c>
      <c r="O17" s="5">
        <f>SUMIFS(Imports_new!O$10:O$33,Imports_new!$A$10:$A$33,$A17)</f>
        <v>0</v>
      </c>
      <c r="P17" s="5">
        <f>SUMIFS(Imports_new!P$10:P$33,Imports_new!$A$10:$A$33,$A17)</f>
        <v>0</v>
      </c>
      <c r="Q17" s="5">
        <f>SUMIFS(Imports_new!Q$10:Q$33,Imports_new!$A$10:$A$33,$A17)</f>
        <v>0</v>
      </c>
      <c r="R17" s="5">
        <f>SUMIFS(Imports_new!R$10:R$33,Imports_new!$A$10:$A$33,$A17)</f>
        <v>0</v>
      </c>
      <c r="S17" s="5">
        <f>SUMIFS(Imports_new!S$10:S$33,Imports_new!$A$10:$A$33,$A17)</f>
        <v>0</v>
      </c>
      <c r="T17" s="5">
        <f>SUMIFS(Imports_new!T$10:T$33,Imports_new!$A$10:$A$33,$A17)</f>
        <v>0</v>
      </c>
      <c r="U17" s="5">
        <f>SUMIFS(Imports_new!U$10:U$33,Imports_new!$A$10:$A$33,$A17)</f>
        <v>0</v>
      </c>
      <c r="V17" s="5">
        <f>SUMIFS(Imports_new!V$10:V$33,Imports_new!$A$10:$A$33,$A17)</f>
        <v>0</v>
      </c>
      <c r="W17" s="5">
        <f>SUMIFS(Imports_new!W$10:W$33,Imports_new!$A$10:$A$33,$A17)</f>
        <v>0</v>
      </c>
      <c r="X17" s="5">
        <f>SUMIFS(Imports_new!X$10:X$33,Imports_new!$A$10:$A$33,$A17)</f>
        <v>0</v>
      </c>
      <c r="Y17" s="5">
        <f>SUMIFS(Imports_new!Y$10:Y$33,Imports_new!$A$10:$A$33,$A17)</f>
        <v>0</v>
      </c>
      <c r="Z17" s="5">
        <f>SUMIFS(Imports_new!Z$10:Z$33,Imports_new!$A$10:$A$33,$A17)</f>
        <v>0</v>
      </c>
      <c r="AA17" s="5">
        <f>SUMIFS(Imports_new!AA$10:AA$33,Imports_new!$A$10:$A$33,$A17)</f>
        <v>0</v>
      </c>
      <c r="AB17" s="5">
        <f>SUMIFS(Imports_new!AB$10:AB$33,Imports_new!$A$10:$A$33,$A17)</f>
        <v>0</v>
      </c>
      <c r="AC17" s="5">
        <f>SUMIFS(Imports_new!AC$10:AC$33,Imports_new!$A$10:$A$33,$A17)</f>
        <v>0</v>
      </c>
      <c r="AD17" s="5">
        <f>SUMIFS(Imports_new!AD$10:AD$33,Imports_new!$A$10:$A$33,$A17)</f>
        <v>0</v>
      </c>
      <c r="AE17" s="5">
        <f>SUMIFS(Imports_new!AE$10:AE$33,Imports_new!$A$10:$A$33,$A17)</f>
        <v>0</v>
      </c>
      <c r="AF17" s="5">
        <f>SUMIFS(Imports_new!AF$10:AF$33,Imports_new!$A$10:$A$33,$A17)</f>
        <v>0</v>
      </c>
    </row>
    <row r="18" spans="1:32">
      <c r="A18" s="2" t="s">
        <v>131</v>
      </c>
      <c r="B18" s="5">
        <f>SUMIFS(Imports_new!B$10:B$33,Imports_new!$A$10:$A$33,$A18)</f>
        <v>0</v>
      </c>
      <c r="C18" s="5">
        <f>SUMIFS(Imports_new!C$10:C$33,Imports_new!$A$10:$A$33,$A18)</f>
        <v>0</v>
      </c>
      <c r="D18" s="5">
        <f>SUMIFS(Imports_new!D$10:D$33,Imports_new!$A$10:$A$33,$A18)</f>
        <v>0</v>
      </c>
      <c r="E18" s="5">
        <f>SUMIFS(Imports_new!E$10:E$33,Imports_new!$A$10:$A$33,$A18)</f>
        <v>0</v>
      </c>
      <c r="F18" s="5">
        <f>SUMIFS(Imports_new!F$10:F$33,Imports_new!$A$10:$A$33,$A18)</f>
        <v>0</v>
      </c>
      <c r="G18" s="5">
        <f>SUMIFS(Imports_new!G$10:G$33,Imports_new!$A$10:$A$33,$A18)</f>
        <v>0</v>
      </c>
      <c r="H18" s="5">
        <f>SUMIFS(Imports_new!H$10:H$33,Imports_new!$A$10:$A$33,$A18)</f>
        <v>0</v>
      </c>
      <c r="I18" s="5">
        <f>SUMIFS(Imports_new!I$10:I$33,Imports_new!$A$10:$A$33,$A18)</f>
        <v>0</v>
      </c>
      <c r="J18" s="5">
        <f>SUMIFS(Imports_new!J$10:J$33,Imports_new!$A$10:$A$33,$A18)</f>
        <v>0</v>
      </c>
      <c r="K18" s="5">
        <f>SUMIFS(Imports_new!K$10:K$33,Imports_new!$A$10:$A$33,$A18)</f>
        <v>0</v>
      </c>
      <c r="L18" s="5">
        <f>SUMIFS(Imports_new!L$10:L$33,Imports_new!$A$10:$A$33,$A18)</f>
        <v>0</v>
      </c>
      <c r="M18" s="5">
        <f>SUMIFS(Imports_new!M$10:M$33,Imports_new!$A$10:$A$33,$A18)</f>
        <v>0</v>
      </c>
      <c r="N18" s="5">
        <f>SUMIFS(Imports_new!N$10:N$33,Imports_new!$A$10:$A$33,$A18)</f>
        <v>0</v>
      </c>
      <c r="O18" s="5">
        <f>SUMIFS(Imports_new!O$10:O$33,Imports_new!$A$10:$A$33,$A18)</f>
        <v>0</v>
      </c>
      <c r="P18" s="5">
        <f>SUMIFS(Imports_new!P$10:P$33,Imports_new!$A$10:$A$33,$A18)</f>
        <v>0</v>
      </c>
      <c r="Q18" s="5">
        <f>SUMIFS(Imports_new!Q$10:Q$33,Imports_new!$A$10:$A$33,$A18)</f>
        <v>0</v>
      </c>
      <c r="R18" s="5">
        <f>SUMIFS(Imports_new!R$10:R$33,Imports_new!$A$10:$A$33,$A18)</f>
        <v>0</v>
      </c>
      <c r="S18" s="5">
        <f>SUMIFS(Imports_new!S$10:S$33,Imports_new!$A$10:$A$33,$A18)</f>
        <v>0</v>
      </c>
      <c r="T18" s="5">
        <f>SUMIFS(Imports_new!T$10:T$33,Imports_new!$A$10:$A$33,$A18)</f>
        <v>0</v>
      </c>
      <c r="U18" s="5">
        <f>SUMIFS(Imports_new!U$10:U$33,Imports_new!$A$10:$A$33,$A18)</f>
        <v>0</v>
      </c>
      <c r="V18" s="5">
        <f>SUMIFS(Imports_new!V$10:V$33,Imports_new!$A$10:$A$33,$A18)</f>
        <v>0</v>
      </c>
      <c r="W18" s="5">
        <f>SUMIFS(Imports_new!W$10:W$33,Imports_new!$A$10:$A$33,$A18)</f>
        <v>0</v>
      </c>
      <c r="X18" s="5">
        <f>SUMIFS(Imports_new!X$10:X$33,Imports_new!$A$10:$A$33,$A18)</f>
        <v>0</v>
      </c>
      <c r="Y18" s="5">
        <f>SUMIFS(Imports_new!Y$10:Y$33,Imports_new!$A$10:$A$33,$A18)</f>
        <v>0</v>
      </c>
      <c r="Z18" s="5">
        <f>SUMIFS(Imports_new!Z$10:Z$33,Imports_new!$A$10:$A$33,$A18)</f>
        <v>0</v>
      </c>
      <c r="AA18" s="5">
        <f>SUMIFS(Imports_new!AA$10:AA$33,Imports_new!$A$10:$A$33,$A18)</f>
        <v>0</v>
      </c>
      <c r="AB18" s="5">
        <f>SUMIFS(Imports_new!AB$10:AB$33,Imports_new!$A$10:$A$33,$A18)</f>
        <v>0</v>
      </c>
      <c r="AC18" s="5">
        <f>SUMIFS(Imports_new!AC$10:AC$33,Imports_new!$A$10:$A$33,$A18)</f>
        <v>0</v>
      </c>
      <c r="AD18" s="5">
        <f>SUMIFS(Imports_new!AD$10:AD$33,Imports_new!$A$10:$A$33,$A18)</f>
        <v>0</v>
      </c>
      <c r="AE18" s="5">
        <f>SUMIFS(Imports_new!AE$10:AE$33,Imports_new!$A$10:$A$33,$A18)</f>
        <v>0</v>
      </c>
      <c r="AF18" s="5">
        <f>SUMIFS(Imports_new!AF$10:AF$33,Imports_new!$A$10:$A$33,$A18)</f>
        <v>0</v>
      </c>
    </row>
    <row r="19" spans="1:32">
      <c r="A19" t="s">
        <v>415</v>
      </c>
      <c r="B19" s="5">
        <f>SUMIFS(Imports_new!B$10:B$33,Imports_new!$A$10:$A$33,$A19)</f>
        <v>0</v>
      </c>
      <c r="C19" s="5">
        <f>SUMIFS(Imports_new!C$10:C$33,Imports_new!$A$10:$A$33,$A19)</f>
        <v>0</v>
      </c>
      <c r="D19" s="5">
        <f>SUMIFS(Imports_new!D$10:D$33,Imports_new!$A$10:$A$33,$A19)</f>
        <v>0</v>
      </c>
      <c r="E19" s="5">
        <f>SUMIFS(Imports_new!E$10:E$33,Imports_new!$A$10:$A$33,$A19)</f>
        <v>0</v>
      </c>
      <c r="F19" s="5">
        <f>SUMIFS(Imports_new!F$10:F$33,Imports_new!$A$10:$A$33,$A19)</f>
        <v>0</v>
      </c>
      <c r="G19" s="5">
        <f>SUMIFS(Imports_new!G$10:G$33,Imports_new!$A$10:$A$33,$A19)</f>
        <v>0</v>
      </c>
      <c r="H19" s="5">
        <f>SUMIFS(Imports_new!H$10:H$33,Imports_new!$A$10:$A$33,$A19)</f>
        <v>0</v>
      </c>
      <c r="I19" s="5">
        <f>SUMIFS(Imports_new!I$10:I$33,Imports_new!$A$10:$A$33,$A19)</f>
        <v>0</v>
      </c>
      <c r="J19" s="5">
        <f>SUMIFS(Imports_new!J$10:J$33,Imports_new!$A$10:$A$33,$A19)</f>
        <v>0</v>
      </c>
      <c r="K19" s="5">
        <f>SUMIFS(Imports_new!K$10:K$33,Imports_new!$A$10:$A$33,$A19)</f>
        <v>0</v>
      </c>
      <c r="L19" s="5">
        <f>SUMIFS(Imports_new!L$10:L$33,Imports_new!$A$10:$A$33,$A19)</f>
        <v>0</v>
      </c>
      <c r="M19" s="5">
        <f>SUMIFS(Imports_new!M$10:M$33,Imports_new!$A$10:$A$33,$A19)</f>
        <v>0</v>
      </c>
      <c r="N19" s="5">
        <f>SUMIFS(Imports_new!N$10:N$33,Imports_new!$A$10:$A$33,$A19)</f>
        <v>0</v>
      </c>
      <c r="O19" s="5">
        <f>SUMIFS(Imports_new!O$10:O$33,Imports_new!$A$10:$A$33,$A19)</f>
        <v>0</v>
      </c>
      <c r="P19" s="5">
        <f>SUMIFS(Imports_new!P$10:P$33,Imports_new!$A$10:$A$33,$A19)</f>
        <v>0</v>
      </c>
      <c r="Q19" s="5">
        <f>SUMIFS(Imports_new!Q$10:Q$33,Imports_new!$A$10:$A$33,$A19)</f>
        <v>0</v>
      </c>
      <c r="R19" s="5">
        <f>SUMIFS(Imports_new!R$10:R$33,Imports_new!$A$10:$A$33,$A19)</f>
        <v>0</v>
      </c>
      <c r="S19" s="5">
        <f>SUMIFS(Imports_new!S$10:S$33,Imports_new!$A$10:$A$33,$A19)</f>
        <v>0</v>
      </c>
      <c r="T19" s="5">
        <f>SUMIFS(Imports_new!T$10:T$33,Imports_new!$A$10:$A$33,$A19)</f>
        <v>0</v>
      </c>
      <c r="U19" s="5">
        <f>SUMIFS(Imports_new!U$10:U$33,Imports_new!$A$10:$A$33,$A19)</f>
        <v>0</v>
      </c>
      <c r="V19" s="5">
        <f>SUMIFS(Imports_new!V$10:V$33,Imports_new!$A$10:$A$33,$A19)</f>
        <v>0</v>
      </c>
      <c r="W19" s="5">
        <f>SUMIFS(Imports_new!W$10:W$33,Imports_new!$A$10:$A$33,$A19)</f>
        <v>0</v>
      </c>
      <c r="X19" s="5">
        <f>SUMIFS(Imports_new!X$10:X$33,Imports_new!$A$10:$A$33,$A19)</f>
        <v>0</v>
      </c>
      <c r="Y19" s="5">
        <f>SUMIFS(Imports_new!Y$10:Y$33,Imports_new!$A$10:$A$33,$A19)</f>
        <v>0</v>
      </c>
      <c r="Z19" s="5">
        <f>SUMIFS(Imports_new!Z$10:Z$33,Imports_new!$A$10:$A$33,$A19)</f>
        <v>0</v>
      </c>
      <c r="AA19" s="5">
        <f>SUMIFS(Imports_new!AA$10:AA$33,Imports_new!$A$10:$A$33,$A19)</f>
        <v>0</v>
      </c>
      <c r="AB19" s="5">
        <f>SUMIFS(Imports_new!AB$10:AB$33,Imports_new!$A$10:$A$33,$A19)</f>
        <v>0</v>
      </c>
      <c r="AC19" s="5">
        <f>SUMIFS(Imports_new!AC$10:AC$33,Imports_new!$A$10:$A$33,$A19)</f>
        <v>0</v>
      </c>
      <c r="AD19" s="5">
        <f>SUMIFS(Imports_new!AD$10:AD$33,Imports_new!$A$10:$A$33,$A19)</f>
        <v>0</v>
      </c>
      <c r="AE19" s="5">
        <f>SUMIFS(Imports_new!AE$10:AE$33,Imports_new!$A$10:$A$33,$A19)</f>
        <v>0</v>
      </c>
      <c r="AF19" s="5">
        <f>SUMIFS(Imports_new!AF$10:AF$33,Imports_new!$A$10:$A$33,$A19)</f>
        <v>0</v>
      </c>
    </row>
    <row r="20" spans="1:32">
      <c r="A20" t="s">
        <v>416</v>
      </c>
      <c r="B20" s="5">
        <f>SUMIFS(Imports_new!B$10:B$33,Imports_new!$A$10:$A$33,$A20)</f>
        <v>0</v>
      </c>
      <c r="C20" s="5">
        <f>SUMIFS(Imports_new!C$10:C$33,Imports_new!$A$10:$A$33,$A20)</f>
        <v>0</v>
      </c>
      <c r="D20" s="5">
        <f>SUMIFS(Imports_new!D$10:D$33,Imports_new!$A$10:$A$33,$A20)</f>
        <v>0</v>
      </c>
      <c r="E20" s="5">
        <f>SUMIFS(Imports_new!E$10:E$33,Imports_new!$A$10:$A$33,$A20)</f>
        <v>0</v>
      </c>
      <c r="F20" s="5">
        <f>SUMIFS(Imports_new!F$10:F$33,Imports_new!$A$10:$A$33,$A20)</f>
        <v>0</v>
      </c>
      <c r="G20" s="5">
        <f>SUMIFS(Imports_new!G$10:G$33,Imports_new!$A$10:$A$33,$A20)</f>
        <v>0</v>
      </c>
      <c r="H20" s="5">
        <f>SUMIFS(Imports_new!H$10:H$33,Imports_new!$A$10:$A$33,$A20)</f>
        <v>0</v>
      </c>
      <c r="I20" s="5">
        <f>SUMIFS(Imports_new!I$10:I$33,Imports_new!$A$10:$A$33,$A20)</f>
        <v>0</v>
      </c>
      <c r="J20" s="5">
        <f>SUMIFS(Imports_new!J$10:J$33,Imports_new!$A$10:$A$33,$A20)</f>
        <v>0</v>
      </c>
      <c r="K20" s="5">
        <f>SUMIFS(Imports_new!K$10:K$33,Imports_new!$A$10:$A$33,$A20)</f>
        <v>0</v>
      </c>
      <c r="L20" s="5">
        <f>SUMIFS(Imports_new!L$10:L$33,Imports_new!$A$10:$A$33,$A20)</f>
        <v>0</v>
      </c>
      <c r="M20" s="5">
        <f>SUMIFS(Imports_new!M$10:M$33,Imports_new!$A$10:$A$33,$A20)</f>
        <v>0</v>
      </c>
      <c r="N20" s="5">
        <f>SUMIFS(Imports_new!N$10:N$33,Imports_new!$A$10:$A$33,$A20)</f>
        <v>0</v>
      </c>
      <c r="O20" s="5">
        <f>SUMIFS(Imports_new!O$10:O$33,Imports_new!$A$10:$A$33,$A20)</f>
        <v>0</v>
      </c>
      <c r="P20" s="5">
        <f>SUMIFS(Imports_new!P$10:P$33,Imports_new!$A$10:$A$33,$A20)</f>
        <v>0</v>
      </c>
      <c r="Q20" s="5">
        <f>SUMIFS(Imports_new!Q$10:Q$33,Imports_new!$A$10:$A$33,$A20)</f>
        <v>0</v>
      </c>
      <c r="R20" s="5">
        <f>SUMIFS(Imports_new!R$10:R$33,Imports_new!$A$10:$A$33,$A20)</f>
        <v>0</v>
      </c>
      <c r="S20" s="5">
        <f>SUMIFS(Imports_new!S$10:S$33,Imports_new!$A$10:$A$33,$A20)</f>
        <v>0</v>
      </c>
      <c r="T20" s="5">
        <f>SUMIFS(Imports_new!T$10:T$33,Imports_new!$A$10:$A$33,$A20)</f>
        <v>0</v>
      </c>
      <c r="U20" s="5">
        <f>SUMIFS(Imports_new!U$10:U$33,Imports_new!$A$10:$A$33,$A20)</f>
        <v>0</v>
      </c>
      <c r="V20" s="5">
        <f>SUMIFS(Imports_new!V$10:V$33,Imports_new!$A$10:$A$33,$A20)</f>
        <v>0</v>
      </c>
      <c r="W20" s="5">
        <f>SUMIFS(Imports_new!W$10:W$33,Imports_new!$A$10:$A$33,$A20)</f>
        <v>0</v>
      </c>
      <c r="X20" s="5">
        <f>SUMIFS(Imports_new!X$10:X$33,Imports_new!$A$10:$A$33,$A20)</f>
        <v>0</v>
      </c>
      <c r="Y20" s="5">
        <f>SUMIFS(Imports_new!Y$10:Y$33,Imports_new!$A$10:$A$33,$A20)</f>
        <v>0</v>
      </c>
      <c r="Z20" s="5">
        <f>SUMIFS(Imports_new!Z$10:Z$33,Imports_new!$A$10:$A$33,$A20)</f>
        <v>0</v>
      </c>
      <c r="AA20" s="5">
        <f>SUMIFS(Imports_new!AA$10:AA$33,Imports_new!$A$10:$A$33,$A20)</f>
        <v>0</v>
      </c>
      <c r="AB20" s="5">
        <f>SUMIFS(Imports_new!AB$10:AB$33,Imports_new!$A$10:$A$33,$A20)</f>
        <v>0</v>
      </c>
      <c r="AC20" s="5">
        <f>SUMIFS(Imports_new!AC$10:AC$33,Imports_new!$A$10:$A$33,$A20)</f>
        <v>0</v>
      </c>
      <c r="AD20" s="5">
        <f>SUMIFS(Imports_new!AD$10:AD$33,Imports_new!$A$10:$A$33,$A20)</f>
        <v>0</v>
      </c>
      <c r="AE20" s="5">
        <f>SUMIFS(Imports_new!AE$10:AE$33,Imports_new!$A$10:$A$33,$A20)</f>
        <v>0</v>
      </c>
      <c r="AF20" s="5">
        <f>SUMIFS(Imports_new!AF$10:AF$33,Imports_new!$A$10:$A$33,$A20)</f>
        <v>0</v>
      </c>
    </row>
    <row r="21" spans="1:32">
      <c r="A21" t="s">
        <v>417</v>
      </c>
      <c r="B21" s="5">
        <f>SUMIFS(Imports_new!B$10:B$33,Imports_new!$A$10:$A$33,$A21)</f>
        <v>0</v>
      </c>
      <c r="C21" s="5">
        <f>SUMIFS(Imports_new!C$10:C$33,Imports_new!$A$10:$A$33,$A21)</f>
        <v>0</v>
      </c>
      <c r="D21" s="5">
        <f>SUMIFS(Imports_new!D$10:D$33,Imports_new!$A$10:$A$33,$A21)</f>
        <v>0</v>
      </c>
      <c r="E21" s="5">
        <f>SUMIFS(Imports_new!E$10:E$33,Imports_new!$A$10:$A$33,$A21)</f>
        <v>0</v>
      </c>
      <c r="F21" s="5">
        <f>SUMIFS(Imports_new!F$10:F$33,Imports_new!$A$10:$A$33,$A21)</f>
        <v>0</v>
      </c>
      <c r="G21" s="5">
        <f>SUMIFS(Imports_new!G$10:G$33,Imports_new!$A$10:$A$33,$A21)</f>
        <v>0</v>
      </c>
      <c r="H21" s="5">
        <f>SUMIFS(Imports_new!H$10:H$33,Imports_new!$A$10:$A$33,$A21)</f>
        <v>0</v>
      </c>
      <c r="I21" s="5">
        <f>SUMIFS(Imports_new!I$10:I$33,Imports_new!$A$10:$A$33,$A21)</f>
        <v>0</v>
      </c>
      <c r="J21" s="5">
        <f>SUMIFS(Imports_new!J$10:J$33,Imports_new!$A$10:$A$33,$A21)</f>
        <v>0</v>
      </c>
      <c r="K21" s="5">
        <f>SUMIFS(Imports_new!K$10:K$33,Imports_new!$A$10:$A$33,$A21)</f>
        <v>0</v>
      </c>
      <c r="L21" s="5">
        <f>SUMIFS(Imports_new!L$10:L$33,Imports_new!$A$10:$A$33,$A21)</f>
        <v>0</v>
      </c>
      <c r="M21" s="5">
        <f>SUMIFS(Imports_new!M$10:M$33,Imports_new!$A$10:$A$33,$A21)</f>
        <v>0</v>
      </c>
      <c r="N21" s="5">
        <f>SUMIFS(Imports_new!N$10:N$33,Imports_new!$A$10:$A$33,$A21)</f>
        <v>0</v>
      </c>
      <c r="O21" s="5">
        <f>SUMIFS(Imports_new!O$10:O$33,Imports_new!$A$10:$A$33,$A21)</f>
        <v>0</v>
      </c>
      <c r="P21" s="5">
        <f>SUMIFS(Imports_new!P$10:P$33,Imports_new!$A$10:$A$33,$A21)</f>
        <v>0</v>
      </c>
      <c r="Q21" s="5">
        <f>SUMIFS(Imports_new!Q$10:Q$33,Imports_new!$A$10:$A$33,$A21)</f>
        <v>0</v>
      </c>
      <c r="R21" s="5">
        <f>SUMIFS(Imports_new!R$10:R$33,Imports_new!$A$10:$A$33,$A21)</f>
        <v>0</v>
      </c>
      <c r="S21" s="5">
        <f>SUMIFS(Imports_new!S$10:S$33,Imports_new!$A$10:$A$33,$A21)</f>
        <v>0</v>
      </c>
      <c r="T21" s="5">
        <f>SUMIFS(Imports_new!T$10:T$33,Imports_new!$A$10:$A$33,$A21)</f>
        <v>0</v>
      </c>
      <c r="U21" s="5">
        <f>SUMIFS(Imports_new!U$10:U$33,Imports_new!$A$10:$A$33,$A21)</f>
        <v>0</v>
      </c>
      <c r="V21" s="5">
        <f>SUMIFS(Imports_new!V$10:V$33,Imports_new!$A$10:$A$33,$A21)</f>
        <v>0</v>
      </c>
      <c r="W21" s="5">
        <f>SUMIFS(Imports_new!W$10:W$33,Imports_new!$A$10:$A$33,$A21)</f>
        <v>0</v>
      </c>
      <c r="X21" s="5">
        <f>SUMIFS(Imports_new!X$10:X$33,Imports_new!$A$10:$A$33,$A21)</f>
        <v>0</v>
      </c>
      <c r="Y21" s="5">
        <f>SUMIFS(Imports_new!Y$10:Y$33,Imports_new!$A$10:$A$33,$A21)</f>
        <v>0</v>
      </c>
      <c r="Z21" s="5">
        <f>SUMIFS(Imports_new!Z$10:Z$33,Imports_new!$A$10:$A$33,$A21)</f>
        <v>0</v>
      </c>
      <c r="AA21" s="5">
        <f>SUMIFS(Imports_new!AA$10:AA$33,Imports_new!$A$10:$A$33,$A21)</f>
        <v>0</v>
      </c>
      <c r="AB21" s="5">
        <f>SUMIFS(Imports_new!AB$10:AB$33,Imports_new!$A$10:$A$33,$A21)</f>
        <v>0</v>
      </c>
      <c r="AC21" s="5">
        <f>SUMIFS(Imports_new!AC$10:AC$33,Imports_new!$A$10:$A$33,$A21)</f>
        <v>0</v>
      </c>
      <c r="AD21" s="5">
        <f>SUMIFS(Imports_new!AD$10:AD$33,Imports_new!$A$10:$A$33,$A21)</f>
        <v>0</v>
      </c>
      <c r="AE21" s="5">
        <f>SUMIFS(Imports_new!AE$10:AE$33,Imports_new!$A$10:$A$33,$A21)</f>
        <v>0</v>
      </c>
      <c r="AF21" s="5">
        <f>SUMIFS(Imports_new!AF$10:AF$33,Imports_new!$A$10:$A$33,$A21)</f>
        <v>0</v>
      </c>
    </row>
    <row r="22" spans="1:32">
      <c r="A22" t="s">
        <v>418</v>
      </c>
      <c r="B22" s="5">
        <f>SUMIFS(Imports_new!B$10:B$33,Imports_new!$A$10:$A$33,$A22)</f>
        <v>0</v>
      </c>
      <c r="C22" s="5">
        <f>SUMIFS(Imports_new!C$10:C$33,Imports_new!$A$10:$A$33,$A22)</f>
        <v>0</v>
      </c>
      <c r="D22" s="5">
        <f>SUMIFS(Imports_new!D$10:D$33,Imports_new!$A$10:$A$33,$A22)</f>
        <v>0</v>
      </c>
      <c r="E22" s="5">
        <f>SUMIFS(Imports_new!E$10:E$33,Imports_new!$A$10:$A$33,$A22)</f>
        <v>0</v>
      </c>
      <c r="F22" s="5">
        <f>SUMIFS(Imports_new!F$10:F$33,Imports_new!$A$10:$A$33,$A22)</f>
        <v>0</v>
      </c>
      <c r="G22" s="5">
        <f>SUMIFS(Imports_new!G$10:G$33,Imports_new!$A$10:$A$33,$A22)</f>
        <v>0</v>
      </c>
      <c r="H22" s="5">
        <f>SUMIFS(Imports_new!H$10:H$33,Imports_new!$A$10:$A$33,$A22)</f>
        <v>0</v>
      </c>
      <c r="I22" s="5">
        <f>SUMIFS(Imports_new!I$10:I$33,Imports_new!$A$10:$A$33,$A22)</f>
        <v>0</v>
      </c>
      <c r="J22" s="5">
        <f>SUMIFS(Imports_new!J$10:J$33,Imports_new!$A$10:$A$33,$A22)</f>
        <v>0</v>
      </c>
      <c r="K22" s="5">
        <f>SUMIFS(Imports_new!K$10:K$33,Imports_new!$A$10:$A$33,$A22)</f>
        <v>0</v>
      </c>
      <c r="L22" s="5">
        <f>SUMIFS(Imports_new!L$10:L$33,Imports_new!$A$10:$A$33,$A22)</f>
        <v>0</v>
      </c>
      <c r="M22" s="5">
        <f>SUMIFS(Imports_new!M$10:M$33,Imports_new!$A$10:$A$33,$A22)</f>
        <v>0</v>
      </c>
      <c r="N22" s="5">
        <f>SUMIFS(Imports_new!N$10:N$33,Imports_new!$A$10:$A$33,$A22)</f>
        <v>0</v>
      </c>
      <c r="O22" s="5">
        <f>SUMIFS(Imports_new!O$10:O$33,Imports_new!$A$10:$A$33,$A22)</f>
        <v>0</v>
      </c>
      <c r="P22" s="5">
        <f>SUMIFS(Imports_new!P$10:P$33,Imports_new!$A$10:$A$33,$A22)</f>
        <v>0</v>
      </c>
      <c r="Q22" s="5">
        <f>SUMIFS(Imports_new!Q$10:Q$33,Imports_new!$A$10:$A$33,$A22)</f>
        <v>0</v>
      </c>
      <c r="R22" s="5">
        <f>SUMIFS(Imports_new!R$10:R$33,Imports_new!$A$10:$A$33,$A22)</f>
        <v>0</v>
      </c>
      <c r="S22" s="5">
        <f>SUMIFS(Imports_new!S$10:S$33,Imports_new!$A$10:$A$33,$A22)</f>
        <v>0</v>
      </c>
      <c r="T22" s="5">
        <f>SUMIFS(Imports_new!T$10:T$33,Imports_new!$A$10:$A$33,$A22)</f>
        <v>0</v>
      </c>
      <c r="U22" s="5">
        <f>SUMIFS(Imports_new!U$10:U$33,Imports_new!$A$10:$A$33,$A22)</f>
        <v>0</v>
      </c>
      <c r="V22" s="5">
        <f>SUMIFS(Imports_new!V$10:V$33,Imports_new!$A$10:$A$33,$A22)</f>
        <v>0</v>
      </c>
      <c r="W22" s="5">
        <f>SUMIFS(Imports_new!W$10:W$33,Imports_new!$A$10:$A$33,$A22)</f>
        <v>0</v>
      </c>
      <c r="X22" s="5">
        <f>SUMIFS(Imports_new!X$10:X$33,Imports_new!$A$10:$A$33,$A22)</f>
        <v>0</v>
      </c>
      <c r="Y22" s="5">
        <f>SUMIFS(Imports_new!Y$10:Y$33,Imports_new!$A$10:$A$33,$A22)</f>
        <v>0</v>
      </c>
      <c r="Z22" s="5">
        <f>SUMIFS(Imports_new!Z$10:Z$33,Imports_new!$A$10:$A$33,$A22)</f>
        <v>0</v>
      </c>
      <c r="AA22" s="5">
        <f>SUMIFS(Imports_new!AA$10:AA$33,Imports_new!$A$10:$A$33,$A22)</f>
        <v>0</v>
      </c>
      <c r="AB22" s="5">
        <f>SUMIFS(Imports_new!AB$10:AB$33,Imports_new!$A$10:$A$33,$A22)</f>
        <v>0</v>
      </c>
      <c r="AC22" s="5">
        <f>SUMIFS(Imports_new!AC$10:AC$33,Imports_new!$A$10:$A$33,$A22)</f>
        <v>0</v>
      </c>
      <c r="AD22" s="5">
        <f>SUMIFS(Imports_new!AD$10:AD$33,Imports_new!$A$10:$A$33,$A22)</f>
        <v>0</v>
      </c>
      <c r="AE22" s="5">
        <f>SUMIFS(Imports_new!AE$10:AE$33,Imports_new!$A$10:$A$33,$A22)</f>
        <v>0</v>
      </c>
      <c r="AF22" s="5">
        <f>SUMIFS(Imports_new!AF$10:AF$33,Imports_new!$A$10:$A$33,$A22)</f>
        <v>0</v>
      </c>
    </row>
    <row r="23" spans="1:32">
      <c r="A23" t="s">
        <v>419</v>
      </c>
      <c r="B23" s="5">
        <f>SUMIFS(Imports_new!B$10:B$33,Imports_new!$A$10:$A$33,$A23)</f>
        <v>0</v>
      </c>
      <c r="C23" s="5">
        <f>SUMIFS(Imports_new!C$10:C$33,Imports_new!$A$10:$A$33,$A23)</f>
        <v>0</v>
      </c>
      <c r="D23" s="5">
        <f>SUMIFS(Imports_new!D$10:D$33,Imports_new!$A$10:$A$33,$A23)</f>
        <v>0</v>
      </c>
      <c r="E23" s="5">
        <f>SUMIFS(Imports_new!E$10:E$33,Imports_new!$A$10:$A$33,$A23)</f>
        <v>0</v>
      </c>
      <c r="F23" s="5">
        <f>SUMIFS(Imports_new!F$10:F$33,Imports_new!$A$10:$A$33,$A23)</f>
        <v>0</v>
      </c>
      <c r="G23" s="5">
        <f>SUMIFS(Imports_new!G$10:G$33,Imports_new!$A$10:$A$33,$A23)</f>
        <v>0</v>
      </c>
      <c r="H23" s="5">
        <f>SUMIFS(Imports_new!H$10:H$33,Imports_new!$A$10:$A$33,$A23)</f>
        <v>0</v>
      </c>
      <c r="I23" s="5">
        <f>SUMIFS(Imports_new!I$10:I$33,Imports_new!$A$10:$A$33,$A23)</f>
        <v>0</v>
      </c>
      <c r="J23" s="5">
        <f>SUMIFS(Imports_new!J$10:J$33,Imports_new!$A$10:$A$33,$A23)</f>
        <v>0</v>
      </c>
      <c r="K23" s="5">
        <f>SUMIFS(Imports_new!K$10:K$33,Imports_new!$A$10:$A$33,$A23)</f>
        <v>0</v>
      </c>
      <c r="L23" s="5">
        <f>SUMIFS(Imports_new!L$10:L$33,Imports_new!$A$10:$A$33,$A23)</f>
        <v>0</v>
      </c>
      <c r="M23" s="5">
        <f>SUMIFS(Imports_new!M$10:M$33,Imports_new!$A$10:$A$33,$A23)</f>
        <v>0</v>
      </c>
      <c r="N23" s="5">
        <f>SUMIFS(Imports_new!N$10:N$33,Imports_new!$A$10:$A$33,$A23)</f>
        <v>0</v>
      </c>
      <c r="O23" s="5">
        <f>SUMIFS(Imports_new!O$10:O$33,Imports_new!$A$10:$A$33,$A23)</f>
        <v>0</v>
      </c>
      <c r="P23" s="5">
        <f>SUMIFS(Imports_new!P$10:P$33,Imports_new!$A$10:$A$33,$A23)</f>
        <v>0</v>
      </c>
      <c r="Q23" s="5">
        <f>SUMIFS(Imports_new!Q$10:Q$33,Imports_new!$A$10:$A$33,$A23)</f>
        <v>0</v>
      </c>
      <c r="R23" s="5">
        <f>SUMIFS(Imports_new!R$10:R$33,Imports_new!$A$10:$A$33,$A23)</f>
        <v>0</v>
      </c>
      <c r="S23" s="5">
        <f>SUMIFS(Imports_new!S$10:S$33,Imports_new!$A$10:$A$33,$A23)</f>
        <v>0</v>
      </c>
      <c r="T23" s="5">
        <f>SUMIFS(Imports_new!T$10:T$33,Imports_new!$A$10:$A$33,$A23)</f>
        <v>0</v>
      </c>
      <c r="U23" s="5">
        <f>SUMIFS(Imports_new!U$10:U$33,Imports_new!$A$10:$A$33,$A23)</f>
        <v>0</v>
      </c>
      <c r="V23" s="5">
        <f>SUMIFS(Imports_new!V$10:V$33,Imports_new!$A$10:$A$33,$A23)</f>
        <v>0</v>
      </c>
      <c r="W23" s="5">
        <f>SUMIFS(Imports_new!W$10:W$33,Imports_new!$A$10:$A$33,$A23)</f>
        <v>0</v>
      </c>
      <c r="X23" s="5">
        <f>SUMIFS(Imports_new!X$10:X$33,Imports_new!$A$10:$A$33,$A23)</f>
        <v>0</v>
      </c>
      <c r="Y23" s="5">
        <f>SUMIFS(Imports_new!Y$10:Y$33,Imports_new!$A$10:$A$33,$A23)</f>
        <v>0</v>
      </c>
      <c r="Z23" s="5">
        <f>SUMIFS(Imports_new!Z$10:Z$33,Imports_new!$A$10:$A$33,$A23)</f>
        <v>0</v>
      </c>
      <c r="AA23" s="5">
        <f>SUMIFS(Imports_new!AA$10:AA$33,Imports_new!$A$10:$A$33,$A23)</f>
        <v>0</v>
      </c>
      <c r="AB23" s="5">
        <f>SUMIFS(Imports_new!AB$10:AB$33,Imports_new!$A$10:$A$33,$A23)</f>
        <v>0</v>
      </c>
      <c r="AC23" s="5">
        <f>SUMIFS(Imports_new!AC$10:AC$33,Imports_new!$A$10:$A$33,$A23)</f>
        <v>0</v>
      </c>
      <c r="AD23" s="5">
        <f>SUMIFS(Imports_new!AD$10:AD$33,Imports_new!$A$10:$A$33,$A23)</f>
        <v>0</v>
      </c>
      <c r="AE23" s="5">
        <f>SUMIFS(Imports_new!AE$10:AE$33,Imports_new!$A$10:$A$33,$A23)</f>
        <v>0</v>
      </c>
      <c r="AF23" s="5">
        <f>SUMIFS(Imports_new!AF$10:AF$33,Imports_new!$A$10:$A$33,$A23)</f>
        <v>0</v>
      </c>
    </row>
    <row r="24" spans="1:32">
      <c r="A24" s="83" t="s">
        <v>420</v>
      </c>
      <c r="B24" s="5">
        <f>SUMIFS(Imports_new!B$10:B$33,Imports_new!$A$10:$A$33,$A24)</f>
        <v>0</v>
      </c>
      <c r="C24" s="5">
        <f>SUMIFS(Imports_new!C$10:C$33,Imports_new!$A$10:$A$33,$A24)</f>
        <v>0</v>
      </c>
      <c r="D24" s="5">
        <f>SUMIFS(Imports_new!D$10:D$33,Imports_new!$A$10:$A$33,$A24)</f>
        <v>0</v>
      </c>
      <c r="E24" s="5">
        <f>SUMIFS(Imports_new!E$10:E$33,Imports_new!$A$10:$A$33,$A24)</f>
        <v>0</v>
      </c>
      <c r="F24" s="5">
        <f>SUMIFS(Imports_new!F$10:F$33,Imports_new!$A$10:$A$33,$A24)</f>
        <v>0</v>
      </c>
      <c r="G24" s="5">
        <f>SUMIFS(Imports_new!G$10:G$33,Imports_new!$A$10:$A$33,$A24)</f>
        <v>0</v>
      </c>
      <c r="H24" s="5">
        <f>SUMIFS(Imports_new!H$10:H$33,Imports_new!$A$10:$A$33,$A24)</f>
        <v>0</v>
      </c>
      <c r="I24" s="5">
        <f>SUMIFS(Imports_new!I$10:I$33,Imports_new!$A$10:$A$33,$A24)</f>
        <v>0</v>
      </c>
      <c r="J24" s="5">
        <f>SUMIFS(Imports_new!J$10:J$33,Imports_new!$A$10:$A$33,$A24)</f>
        <v>0</v>
      </c>
      <c r="K24" s="5">
        <f>SUMIFS(Imports_new!K$10:K$33,Imports_new!$A$10:$A$33,$A24)</f>
        <v>0</v>
      </c>
      <c r="L24" s="5">
        <f>SUMIFS(Imports_new!L$10:L$33,Imports_new!$A$10:$A$33,$A24)</f>
        <v>0</v>
      </c>
      <c r="M24" s="5">
        <f>SUMIFS(Imports_new!M$10:M$33,Imports_new!$A$10:$A$33,$A24)</f>
        <v>0</v>
      </c>
      <c r="N24" s="5">
        <f>SUMIFS(Imports_new!N$10:N$33,Imports_new!$A$10:$A$33,$A24)</f>
        <v>0</v>
      </c>
      <c r="O24" s="5">
        <f>SUMIFS(Imports_new!O$10:O$33,Imports_new!$A$10:$A$33,$A24)</f>
        <v>0</v>
      </c>
      <c r="P24" s="5">
        <f>SUMIFS(Imports_new!P$10:P$33,Imports_new!$A$10:$A$33,$A24)</f>
        <v>0</v>
      </c>
      <c r="Q24" s="5">
        <f>SUMIFS(Imports_new!Q$10:Q$33,Imports_new!$A$10:$A$33,$A24)</f>
        <v>0</v>
      </c>
      <c r="R24" s="5">
        <f>SUMIFS(Imports_new!R$10:R$33,Imports_new!$A$10:$A$33,$A24)</f>
        <v>0</v>
      </c>
      <c r="S24" s="5">
        <f>SUMIFS(Imports_new!S$10:S$33,Imports_new!$A$10:$A$33,$A24)</f>
        <v>0</v>
      </c>
      <c r="T24" s="5">
        <f>SUMIFS(Imports_new!T$10:T$33,Imports_new!$A$10:$A$33,$A24)</f>
        <v>0</v>
      </c>
      <c r="U24" s="5">
        <f>SUMIFS(Imports_new!U$10:U$33,Imports_new!$A$10:$A$33,$A24)</f>
        <v>0</v>
      </c>
      <c r="V24" s="5">
        <f>SUMIFS(Imports_new!V$10:V$33,Imports_new!$A$10:$A$33,$A24)</f>
        <v>0</v>
      </c>
      <c r="W24" s="5">
        <f>SUMIFS(Imports_new!W$10:W$33,Imports_new!$A$10:$A$33,$A24)</f>
        <v>0</v>
      </c>
      <c r="X24" s="5">
        <f>SUMIFS(Imports_new!X$10:X$33,Imports_new!$A$10:$A$33,$A24)</f>
        <v>0</v>
      </c>
      <c r="Y24" s="5">
        <f>SUMIFS(Imports_new!Y$10:Y$33,Imports_new!$A$10:$A$33,$A24)</f>
        <v>0</v>
      </c>
      <c r="Z24" s="5">
        <f>SUMIFS(Imports_new!Z$10:Z$33,Imports_new!$A$10:$A$33,$A24)</f>
        <v>0</v>
      </c>
      <c r="AA24" s="5">
        <f>SUMIFS(Imports_new!AA$10:AA$33,Imports_new!$A$10:$A$33,$A24)</f>
        <v>0</v>
      </c>
      <c r="AB24" s="5">
        <f>SUMIFS(Imports_new!AB$10:AB$33,Imports_new!$A$10:$A$33,$A24)</f>
        <v>0</v>
      </c>
      <c r="AC24" s="5">
        <f>SUMIFS(Imports_new!AC$10:AC$33,Imports_new!$A$10:$A$33,$A24)</f>
        <v>0</v>
      </c>
      <c r="AD24" s="5">
        <f>SUMIFS(Imports_new!AD$10:AD$33,Imports_new!$A$10:$A$33,$A24)</f>
        <v>0</v>
      </c>
      <c r="AE24" s="5">
        <f>SUMIFS(Imports_new!AE$10:AE$33,Imports_new!$A$10:$A$33,$A24)</f>
        <v>0</v>
      </c>
      <c r="AF24" s="5">
        <f>SUMIFS(Imports_new!AF$10:AF$33,Imports_new!$A$10:$A$33,$A24)</f>
        <v>0</v>
      </c>
    </row>
    <row r="25" spans="1:32">
      <c r="A25" s="83" t="s">
        <v>421</v>
      </c>
      <c r="B25" s="5">
        <f>SUMIFS(Imports_new!B$10:B$33,Imports_new!$A$10:$A$33,$A25)</f>
        <v>0</v>
      </c>
      <c r="C25" s="5">
        <f>SUMIFS(Imports_new!C$10:C$33,Imports_new!$A$10:$A$33,$A25)</f>
        <v>0</v>
      </c>
      <c r="D25" s="5">
        <f>SUMIFS(Imports_new!D$10:D$33,Imports_new!$A$10:$A$33,$A25)</f>
        <v>0</v>
      </c>
      <c r="E25" s="5">
        <f>SUMIFS(Imports_new!E$10:E$33,Imports_new!$A$10:$A$33,$A25)</f>
        <v>0</v>
      </c>
      <c r="F25" s="5">
        <f>SUMIFS(Imports_new!F$10:F$33,Imports_new!$A$10:$A$33,$A25)</f>
        <v>0</v>
      </c>
      <c r="G25" s="5">
        <f>SUMIFS(Imports_new!G$10:G$33,Imports_new!$A$10:$A$33,$A25)</f>
        <v>0</v>
      </c>
      <c r="H25" s="5">
        <f>SUMIFS(Imports_new!H$10:H$33,Imports_new!$A$10:$A$33,$A25)</f>
        <v>0</v>
      </c>
      <c r="I25" s="5">
        <f>SUMIFS(Imports_new!I$10:I$33,Imports_new!$A$10:$A$33,$A25)</f>
        <v>0</v>
      </c>
      <c r="J25" s="5">
        <f>SUMIFS(Imports_new!J$10:J$33,Imports_new!$A$10:$A$33,$A25)</f>
        <v>0</v>
      </c>
      <c r="K25" s="5">
        <f>SUMIFS(Imports_new!K$10:K$33,Imports_new!$A$10:$A$33,$A25)</f>
        <v>0</v>
      </c>
      <c r="L25" s="5">
        <f>SUMIFS(Imports_new!L$10:L$33,Imports_new!$A$10:$A$33,$A25)</f>
        <v>0</v>
      </c>
      <c r="M25" s="5">
        <f>SUMIFS(Imports_new!M$10:M$33,Imports_new!$A$10:$A$33,$A25)</f>
        <v>0</v>
      </c>
      <c r="N25" s="5">
        <f>SUMIFS(Imports_new!N$10:N$33,Imports_new!$A$10:$A$33,$A25)</f>
        <v>0</v>
      </c>
      <c r="O25" s="5">
        <f>SUMIFS(Imports_new!O$10:O$33,Imports_new!$A$10:$A$33,$A25)</f>
        <v>0</v>
      </c>
      <c r="P25" s="5">
        <f>SUMIFS(Imports_new!P$10:P$33,Imports_new!$A$10:$A$33,$A25)</f>
        <v>0</v>
      </c>
      <c r="Q25" s="5">
        <f>SUMIFS(Imports_new!Q$10:Q$33,Imports_new!$A$10:$A$33,$A25)</f>
        <v>0</v>
      </c>
      <c r="R25" s="5">
        <f>SUMIFS(Imports_new!R$10:R$33,Imports_new!$A$10:$A$33,$A25)</f>
        <v>0</v>
      </c>
      <c r="S25" s="5">
        <f>SUMIFS(Imports_new!S$10:S$33,Imports_new!$A$10:$A$33,$A25)</f>
        <v>0</v>
      </c>
      <c r="T25" s="5">
        <f>SUMIFS(Imports_new!T$10:T$33,Imports_new!$A$10:$A$33,$A25)</f>
        <v>0</v>
      </c>
      <c r="U25" s="5">
        <f>SUMIFS(Imports_new!U$10:U$33,Imports_new!$A$10:$A$33,$A25)</f>
        <v>0</v>
      </c>
      <c r="V25" s="5">
        <f>SUMIFS(Imports_new!V$10:V$33,Imports_new!$A$10:$A$33,$A25)</f>
        <v>0</v>
      </c>
      <c r="W25" s="5">
        <f>SUMIFS(Imports_new!W$10:W$33,Imports_new!$A$10:$A$33,$A25)</f>
        <v>0</v>
      </c>
      <c r="X25" s="5">
        <f>SUMIFS(Imports_new!X$10:X$33,Imports_new!$A$10:$A$33,$A25)</f>
        <v>0</v>
      </c>
      <c r="Y25" s="5">
        <f>SUMIFS(Imports_new!Y$10:Y$33,Imports_new!$A$10:$A$33,$A25)</f>
        <v>0</v>
      </c>
      <c r="Z25" s="5">
        <f>SUMIFS(Imports_new!Z$10:Z$33,Imports_new!$A$10:$A$33,$A25)</f>
        <v>0</v>
      </c>
      <c r="AA25" s="5">
        <f>SUMIFS(Imports_new!AA$10:AA$33,Imports_new!$A$10:$A$33,$A25)</f>
        <v>0</v>
      </c>
      <c r="AB25" s="5">
        <f>SUMIFS(Imports_new!AB$10:AB$33,Imports_new!$A$10:$A$33,$A25)</f>
        <v>0</v>
      </c>
      <c r="AC25" s="5">
        <f>SUMIFS(Imports_new!AC$10:AC$33,Imports_new!$A$10:$A$33,$A25)</f>
        <v>0</v>
      </c>
      <c r="AD25" s="5">
        <f>SUMIFS(Imports_new!AD$10:AD$33,Imports_new!$A$10:$A$33,$A25)</f>
        <v>0</v>
      </c>
      <c r="AE25" s="5">
        <f>SUMIFS(Imports_new!AE$10:AE$33,Imports_new!$A$10:$A$33,$A25)</f>
        <v>0</v>
      </c>
      <c r="AF25" s="5">
        <f>SUMIFS(Imports_new!AF$10:AF$33,Imports_new!$A$10:$A$33,$A25)</f>
        <v>0</v>
      </c>
    </row>
    <row r="28" spans="1:32">
      <c r="B28" s="5"/>
      <c r="C28" s="5"/>
      <c r="D28" s="5"/>
      <c r="E28" s="5"/>
      <c r="F28" s="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election activeCell="B2" sqref="B2"/>
    </sheetView>
  </sheetViews>
  <sheetFormatPr defaultRowHeight="14.75"/>
  <cols>
    <col min="1" max="1" width="26.1328125" customWidth="1"/>
  </cols>
  <sheetData>
    <row r="1" spans="1:32" ht="29.5">
      <c r="A1" s="9"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29</v>
      </c>
      <c r="B2">
        <f>exports!D2</f>
        <v>11919968</v>
      </c>
      <c r="C2">
        <f>exports!E2</f>
        <v>11919968</v>
      </c>
      <c r="D2">
        <f>exports!F2</f>
        <v>11919968</v>
      </c>
      <c r="E2">
        <f>exports!G2</f>
        <v>11919968</v>
      </c>
      <c r="F2">
        <f>exports!H2</f>
        <v>11919968</v>
      </c>
      <c r="G2">
        <f>exports!I2</f>
        <v>11919968</v>
      </c>
      <c r="H2">
        <f>exports!J2</f>
        <v>11919968</v>
      </c>
      <c r="I2">
        <f>exports!K2</f>
        <v>11919968</v>
      </c>
      <c r="J2">
        <f>exports!L2</f>
        <v>11919968</v>
      </c>
      <c r="K2">
        <f>exports!M2</f>
        <v>11919968</v>
      </c>
      <c r="L2">
        <f>exports!N2</f>
        <v>11919968</v>
      </c>
      <c r="M2">
        <f>exports!O2</f>
        <v>11919968</v>
      </c>
      <c r="N2">
        <f>exports!P2</f>
        <v>11919968</v>
      </c>
      <c r="O2">
        <f>exports!Q2</f>
        <v>11919968</v>
      </c>
      <c r="P2">
        <f>exports!R2</f>
        <v>11919968</v>
      </c>
      <c r="Q2">
        <f>exports!S2</f>
        <v>11919968</v>
      </c>
      <c r="R2">
        <f>exports!T2</f>
        <v>11919968</v>
      </c>
      <c r="S2">
        <f>exports!U2</f>
        <v>11919968</v>
      </c>
      <c r="T2">
        <f>exports!V2</f>
        <v>11919968</v>
      </c>
      <c r="U2">
        <f>exports!W2</f>
        <v>11919968</v>
      </c>
      <c r="V2">
        <f>exports!X2</f>
        <v>11919968</v>
      </c>
      <c r="W2">
        <f>exports!Y2</f>
        <v>11919968</v>
      </c>
      <c r="X2">
        <f>exports!Z2</f>
        <v>11919968</v>
      </c>
      <c r="Y2">
        <f>exports!AA2</f>
        <v>11919968</v>
      </c>
      <c r="Z2">
        <f>exports!AB2</f>
        <v>11919968</v>
      </c>
      <c r="AA2">
        <f>exports!AC2</f>
        <v>11919968</v>
      </c>
      <c r="AB2">
        <f>exports!AD2</f>
        <v>11919968</v>
      </c>
      <c r="AC2">
        <f>exports!AE2</f>
        <v>11919968</v>
      </c>
      <c r="AD2">
        <f>exports!AF2</f>
        <v>11919968</v>
      </c>
      <c r="AE2">
        <f>exports!AG2</f>
        <v>11919968</v>
      </c>
      <c r="AF2">
        <f>exports!AH2</f>
        <v>11919968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topLeftCell="N1" workbookViewId="0">
      <selection activeCell="B2" sqref="B2:AF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135</v>
      </c>
      <c r="B2" s="12">
        <f t="shared" ref="B2:C2" si="0">C2</f>
        <v>48.306363636363649</v>
      </c>
      <c r="C2" s="12">
        <f t="shared" si="0"/>
        <v>48.306363636363649</v>
      </c>
      <c r="D2" s="12">
        <f>E2</f>
        <v>48.306363636363649</v>
      </c>
      <c r="E2" s="245">
        <f>'Table 1'!N$45</f>
        <v>48.306363636363649</v>
      </c>
      <c r="F2" s="245">
        <f>'Table 1'!O$45</f>
        <v>42.586363636363643</v>
      </c>
      <c r="G2" s="245">
        <f>'Table 1'!P$45</f>
        <v>42.820909090909097</v>
      </c>
      <c r="H2" s="12">
        <f>G2</f>
        <v>42.820909090909097</v>
      </c>
      <c r="I2" s="12">
        <f t="shared" ref="I2:AF2" si="1">H2</f>
        <v>42.820909090909097</v>
      </c>
      <c r="J2" s="12">
        <f t="shared" si="1"/>
        <v>42.820909090909097</v>
      </c>
      <c r="K2" s="12">
        <f t="shared" si="1"/>
        <v>42.820909090909097</v>
      </c>
      <c r="L2" s="12">
        <f t="shared" si="1"/>
        <v>42.820909090909097</v>
      </c>
      <c r="M2" s="12">
        <f t="shared" si="1"/>
        <v>42.820909090909097</v>
      </c>
      <c r="N2" s="12">
        <f t="shared" si="1"/>
        <v>42.820909090909097</v>
      </c>
      <c r="O2" s="12">
        <f t="shared" si="1"/>
        <v>42.820909090909097</v>
      </c>
      <c r="P2" s="12">
        <f t="shared" si="1"/>
        <v>42.820909090909097</v>
      </c>
      <c r="Q2" s="12">
        <f t="shared" si="1"/>
        <v>42.820909090909097</v>
      </c>
      <c r="R2" s="12">
        <f t="shared" si="1"/>
        <v>42.820909090909097</v>
      </c>
      <c r="S2" s="12">
        <f t="shared" si="1"/>
        <v>42.820909090909097</v>
      </c>
      <c r="T2" s="12">
        <f t="shared" si="1"/>
        <v>42.820909090909097</v>
      </c>
      <c r="U2" s="12">
        <f t="shared" si="1"/>
        <v>42.820909090909097</v>
      </c>
      <c r="V2" s="12">
        <f t="shared" si="1"/>
        <v>42.820909090909097</v>
      </c>
      <c r="W2" s="12">
        <f t="shared" si="1"/>
        <v>42.820909090909097</v>
      </c>
      <c r="X2" s="12">
        <f t="shared" si="1"/>
        <v>42.820909090909097</v>
      </c>
      <c r="Y2" s="12">
        <f t="shared" si="1"/>
        <v>42.820909090909097</v>
      </c>
      <c r="Z2" s="12">
        <f t="shared" si="1"/>
        <v>42.820909090909097</v>
      </c>
      <c r="AA2" s="12">
        <f t="shared" si="1"/>
        <v>42.820909090909097</v>
      </c>
      <c r="AB2" s="12">
        <f t="shared" si="1"/>
        <v>42.820909090909097</v>
      </c>
      <c r="AC2" s="12">
        <f t="shared" si="1"/>
        <v>42.820909090909097</v>
      </c>
      <c r="AD2" s="12">
        <f t="shared" si="1"/>
        <v>42.820909090909097</v>
      </c>
      <c r="AE2" s="12">
        <f t="shared" si="1"/>
        <v>42.820909090909097</v>
      </c>
      <c r="AF2" s="12">
        <f t="shared" si="1"/>
        <v>42.820909090909097</v>
      </c>
      <c r="AG2" s="12"/>
      <c r="AH2"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2B00-2405-45DD-A3C7-FD639ADDECED}">
  <dimension ref="B1:E51"/>
  <sheetViews>
    <sheetView workbookViewId="0">
      <pane ySplit="1" topLeftCell="A2" activePane="bottomLeft" state="frozen"/>
      <selection pane="bottomLeft" activeCell="F6" sqref="F6"/>
    </sheetView>
  </sheetViews>
  <sheetFormatPr defaultRowHeight="14.75"/>
  <cols>
    <col min="4" max="4" width="13.54296875" bestFit="1" customWidth="1"/>
    <col min="5" max="5" width="18" bestFit="1" customWidth="1"/>
  </cols>
  <sheetData>
    <row r="1" spans="2:5">
      <c r="D1" t="s">
        <v>905</v>
      </c>
      <c r="E1" t="s">
        <v>906</v>
      </c>
    </row>
    <row r="2" spans="2:5">
      <c r="B2" s="85" t="s">
        <v>533</v>
      </c>
      <c r="C2" s="85" t="s">
        <v>535</v>
      </c>
      <c r="D2" t="b">
        <v>0</v>
      </c>
      <c r="E2" t="b">
        <v>0</v>
      </c>
    </row>
    <row r="3" spans="2:5">
      <c r="B3" s="85" t="s">
        <v>532</v>
      </c>
      <c r="C3" s="85" t="s">
        <v>536</v>
      </c>
      <c r="D3" t="b">
        <v>0</v>
      </c>
      <c r="E3" t="b">
        <v>0</v>
      </c>
    </row>
    <row r="4" spans="2:5">
      <c r="B4" s="85" t="s">
        <v>531</v>
      </c>
      <c r="C4" s="85" t="s">
        <v>537</v>
      </c>
      <c r="D4" t="b">
        <v>0</v>
      </c>
      <c r="E4" t="b">
        <v>0</v>
      </c>
    </row>
    <row r="5" spans="2:5">
      <c r="B5" s="85" t="s">
        <v>530</v>
      </c>
      <c r="C5" s="85" t="s">
        <v>538</v>
      </c>
      <c r="D5" t="b">
        <v>0</v>
      </c>
      <c r="E5" t="b">
        <v>0</v>
      </c>
    </row>
    <row r="6" spans="2:5">
      <c r="B6" s="85" t="s">
        <v>529</v>
      </c>
      <c r="C6" s="85" t="s">
        <v>539</v>
      </c>
      <c r="D6" t="b">
        <v>1</v>
      </c>
      <c r="E6" t="b">
        <v>0</v>
      </c>
    </row>
    <row r="7" spans="2:5">
      <c r="B7" s="85" t="s">
        <v>528</v>
      </c>
      <c r="C7" s="85" t="s">
        <v>540</v>
      </c>
      <c r="D7" t="b">
        <v>0</v>
      </c>
      <c r="E7" t="b">
        <v>0</v>
      </c>
    </row>
    <row r="8" spans="2:5">
      <c r="B8" s="85" t="s">
        <v>527</v>
      </c>
      <c r="C8" s="85" t="s">
        <v>541</v>
      </c>
      <c r="D8" t="b">
        <v>0</v>
      </c>
      <c r="E8" t="b">
        <v>0</v>
      </c>
    </row>
    <row r="9" spans="2:5">
      <c r="B9" s="85" t="s">
        <v>526</v>
      </c>
      <c r="C9" s="85" t="s">
        <v>542</v>
      </c>
      <c r="D9" t="b">
        <v>0</v>
      </c>
      <c r="E9" t="b">
        <v>0</v>
      </c>
    </row>
    <row r="10" spans="2:5">
      <c r="B10" s="85" t="s">
        <v>525</v>
      </c>
      <c r="C10" s="85" t="s">
        <v>543</v>
      </c>
      <c r="D10" t="b">
        <v>0</v>
      </c>
      <c r="E10" t="b">
        <v>0</v>
      </c>
    </row>
    <row r="11" spans="2:5">
      <c r="B11" s="85" t="s">
        <v>524</v>
      </c>
      <c r="C11" s="85" t="s">
        <v>544</v>
      </c>
      <c r="D11" t="b">
        <v>0</v>
      </c>
      <c r="E11" t="b">
        <v>0</v>
      </c>
    </row>
    <row r="12" spans="2:5">
      <c r="B12" s="85" t="s">
        <v>523</v>
      </c>
      <c r="C12" s="85" t="s">
        <v>545</v>
      </c>
      <c r="D12" t="b">
        <v>0</v>
      </c>
      <c r="E12" t="b">
        <v>0</v>
      </c>
    </row>
    <row r="13" spans="2:5">
      <c r="B13" s="85" t="s">
        <v>522</v>
      </c>
      <c r="C13" s="85" t="s">
        <v>546</v>
      </c>
      <c r="D13" t="b">
        <v>0</v>
      </c>
      <c r="E13" t="b">
        <v>0</v>
      </c>
    </row>
    <row r="14" spans="2:5">
      <c r="B14" s="85" t="s">
        <v>521</v>
      </c>
      <c r="C14" s="85" t="s">
        <v>547</v>
      </c>
      <c r="D14" t="b">
        <v>0</v>
      </c>
      <c r="E14" t="b">
        <v>0</v>
      </c>
    </row>
    <row r="15" spans="2:5">
      <c r="B15" s="85" t="s">
        <v>520</v>
      </c>
      <c r="C15" s="85" t="s">
        <v>548</v>
      </c>
      <c r="D15" t="b">
        <v>0</v>
      </c>
      <c r="E15" t="b">
        <v>0</v>
      </c>
    </row>
    <row r="16" spans="2:5">
      <c r="B16" s="85" t="s">
        <v>519</v>
      </c>
      <c r="C16" s="85" t="s">
        <v>549</v>
      </c>
      <c r="D16" t="b">
        <v>0</v>
      </c>
      <c r="E16" t="b">
        <v>0</v>
      </c>
    </row>
    <row r="17" spans="2:5">
      <c r="B17" s="85" t="s">
        <v>518</v>
      </c>
      <c r="C17" s="85" t="s">
        <v>550</v>
      </c>
      <c r="D17" t="b">
        <v>0</v>
      </c>
      <c r="E17" t="b">
        <v>0</v>
      </c>
    </row>
    <row r="18" spans="2:5">
      <c r="B18" s="85" t="s">
        <v>517</v>
      </c>
      <c r="C18" s="85" t="s">
        <v>551</v>
      </c>
      <c r="D18" t="b">
        <v>0</v>
      </c>
      <c r="E18" t="b">
        <v>0</v>
      </c>
    </row>
    <row r="19" spans="2:5">
      <c r="B19" s="85" t="s">
        <v>516</v>
      </c>
      <c r="C19" s="85" t="s">
        <v>552</v>
      </c>
      <c r="D19" t="b">
        <v>0</v>
      </c>
      <c r="E19" t="b">
        <v>0</v>
      </c>
    </row>
    <row r="20" spans="2:5">
      <c r="B20" s="85" t="s">
        <v>515</v>
      </c>
      <c r="C20" s="85" t="s">
        <v>553</v>
      </c>
      <c r="D20" t="b">
        <v>0</v>
      </c>
      <c r="E20" t="b">
        <v>1</v>
      </c>
    </row>
    <row r="21" spans="2:5">
      <c r="B21" s="85" t="s">
        <v>502</v>
      </c>
      <c r="C21" s="85" t="s">
        <v>554</v>
      </c>
      <c r="D21" t="b">
        <v>0</v>
      </c>
      <c r="E21" t="b">
        <v>0</v>
      </c>
    </row>
    <row r="22" spans="2:5">
      <c r="B22" s="85" t="s">
        <v>501</v>
      </c>
      <c r="C22" s="85" t="s">
        <v>555</v>
      </c>
      <c r="D22" t="b">
        <v>0</v>
      </c>
      <c r="E22" t="b">
        <v>0</v>
      </c>
    </row>
    <row r="23" spans="2:5">
      <c r="B23" s="85" t="s">
        <v>500</v>
      </c>
      <c r="C23" s="85" t="s">
        <v>556</v>
      </c>
      <c r="D23" t="b">
        <v>0</v>
      </c>
      <c r="E23" t="b">
        <v>1</v>
      </c>
    </row>
    <row r="24" spans="2:5">
      <c r="B24" s="85" t="s">
        <v>499</v>
      </c>
      <c r="C24" s="85" t="s">
        <v>557</v>
      </c>
      <c r="D24" t="b">
        <v>0</v>
      </c>
      <c r="E24" t="b">
        <v>1</v>
      </c>
    </row>
    <row r="25" spans="2:5">
      <c r="B25" s="85" t="s">
        <v>498</v>
      </c>
      <c r="C25" s="85" t="s">
        <v>558</v>
      </c>
      <c r="D25" t="b">
        <v>0</v>
      </c>
      <c r="E25" t="b">
        <v>0</v>
      </c>
    </row>
    <row r="26" spans="2:5">
      <c r="B26" s="85" t="s">
        <v>497</v>
      </c>
      <c r="C26" s="85" t="s">
        <v>559</v>
      </c>
      <c r="D26" t="b">
        <v>0</v>
      </c>
      <c r="E26" t="b">
        <v>0</v>
      </c>
    </row>
    <row r="27" spans="2:5">
      <c r="B27" s="85" t="s">
        <v>514</v>
      </c>
      <c r="C27" s="85" t="s">
        <v>560</v>
      </c>
      <c r="D27" t="b">
        <v>0</v>
      </c>
      <c r="E27" t="b">
        <v>1</v>
      </c>
    </row>
    <row r="28" spans="2:5">
      <c r="B28" s="85" t="s">
        <v>513</v>
      </c>
      <c r="C28" s="85" t="s">
        <v>561</v>
      </c>
      <c r="D28" t="b">
        <v>0</v>
      </c>
      <c r="E28" t="b">
        <v>0</v>
      </c>
    </row>
    <row r="29" spans="2:5">
      <c r="B29" s="85" t="s">
        <v>512</v>
      </c>
      <c r="C29" s="85" t="s">
        <v>562</v>
      </c>
      <c r="D29" t="b">
        <v>0</v>
      </c>
      <c r="E29" t="b">
        <v>0</v>
      </c>
    </row>
    <row r="30" spans="2:5">
      <c r="B30" s="85" t="s">
        <v>511</v>
      </c>
      <c r="C30" s="85" t="s">
        <v>563</v>
      </c>
      <c r="D30" t="b">
        <v>0</v>
      </c>
      <c r="E30" t="b">
        <v>0</v>
      </c>
    </row>
    <row r="31" spans="2:5">
      <c r="B31" s="85" t="s">
        <v>510</v>
      </c>
      <c r="C31" s="85" t="s">
        <v>564</v>
      </c>
      <c r="D31" t="b">
        <v>0</v>
      </c>
      <c r="E31" t="b">
        <v>0</v>
      </c>
    </row>
    <row r="32" spans="2:5">
      <c r="B32" s="85" t="s">
        <v>509</v>
      </c>
      <c r="C32" s="85" t="s">
        <v>565</v>
      </c>
      <c r="D32" t="b">
        <v>0</v>
      </c>
      <c r="E32" t="b">
        <v>0</v>
      </c>
    </row>
    <row r="33" spans="2:5">
      <c r="B33" s="85" t="s">
        <v>508</v>
      </c>
      <c r="C33" s="85" t="s">
        <v>566</v>
      </c>
      <c r="D33" t="b">
        <v>0</v>
      </c>
      <c r="E33" t="b">
        <v>1</v>
      </c>
    </row>
    <row r="34" spans="2:5">
      <c r="B34" s="85" t="s">
        <v>507</v>
      </c>
      <c r="C34" s="85" t="s">
        <v>567</v>
      </c>
      <c r="D34" t="b">
        <v>0</v>
      </c>
      <c r="E34" t="b">
        <v>0</v>
      </c>
    </row>
    <row r="35" spans="2:5">
      <c r="B35" s="85" t="s">
        <v>506</v>
      </c>
      <c r="C35" s="85" t="s">
        <v>568</v>
      </c>
      <c r="D35" t="b">
        <v>0</v>
      </c>
      <c r="E35" t="b">
        <v>1</v>
      </c>
    </row>
    <row r="36" spans="2:5">
      <c r="B36" s="85" t="s">
        <v>505</v>
      </c>
      <c r="C36" s="85" t="s">
        <v>569</v>
      </c>
      <c r="D36" t="b">
        <v>0</v>
      </c>
      <c r="E36" t="b">
        <v>0</v>
      </c>
    </row>
    <row r="37" spans="2:5">
      <c r="B37" s="85" t="s">
        <v>504</v>
      </c>
      <c r="C37" s="85" t="s">
        <v>570</v>
      </c>
      <c r="D37" t="b">
        <v>0</v>
      </c>
      <c r="E37" t="b">
        <v>0</v>
      </c>
    </row>
    <row r="38" spans="2:5">
      <c r="B38" s="85" t="s">
        <v>503</v>
      </c>
      <c r="C38" s="85" t="s">
        <v>571</v>
      </c>
      <c r="D38" t="b">
        <v>0</v>
      </c>
      <c r="E38" t="b">
        <v>0</v>
      </c>
    </row>
    <row r="39" spans="2:5">
      <c r="B39" s="85" t="s">
        <v>496</v>
      </c>
      <c r="C39" s="85" t="s">
        <v>572</v>
      </c>
      <c r="D39" t="b">
        <v>0</v>
      </c>
      <c r="E39" t="b">
        <v>0</v>
      </c>
    </row>
    <row r="40" spans="2:5">
      <c r="B40" s="85" t="s">
        <v>495</v>
      </c>
      <c r="C40" s="85" t="s">
        <v>573</v>
      </c>
      <c r="D40" t="b">
        <v>0</v>
      </c>
      <c r="E40" t="b">
        <v>0</v>
      </c>
    </row>
    <row r="41" spans="2:5">
      <c r="B41" s="85" t="s">
        <v>494</v>
      </c>
      <c r="C41" s="85" t="s">
        <v>574</v>
      </c>
      <c r="D41" t="b">
        <v>0</v>
      </c>
      <c r="E41" t="b">
        <v>0</v>
      </c>
    </row>
    <row r="42" spans="2:5">
      <c r="B42" s="85" t="s">
        <v>493</v>
      </c>
      <c r="C42" s="85" t="s">
        <v>575</v>
      </c>
      <c r="D42" t="b">
        <v>0</v>
      </c>
      <c r="E42" t="b">
        <v>0</v>
      </c>
    </row>
    <row r="43" spans="2:5">
      <c r="B43" s="85" t="s">
        <v>492</v>
      </c>
      <c r="C43" s="85" t="s">
        <v>576</v>
      </c>
      <c r="D43" t="b">
        <v>0</v>
      </c>
      <c r="E43" t="b">
        <v>0</v>
      </c>
    </row>
    <row r="44" spans="2:5">
      <c r="B44" s="85" t="s">
        <v>491</v>
      </c>
      <c r="C44" s="85" t="s">
        <v>577</v>
      </c>
      <c r="D44" t="b">
        <v>1</v>
      </c>
      <c r="E44" t="b">
        <v>0</v>
      </c>
    </row>
    <row r="45" spans="2:5">
      <c r="B45" s="85" t="s">
        <v>490</v>
      </c>
      <c r="C45" s="85" t="s">
        <v>578</v>
      </c>
      <c r="D45" t="b">
        <v>0</v>
      </c>
      <c r="E45" t="b">
        <v>0</v>
      </c>
    </row>
    <row r="46" spans="2:5">
      <c r="B46" s="85" t="s">
        <v>489</v>
      </c>
      <c r="C46" s="85" t="s">
        <v>579</v>
      </c>
      <c r="D46" t="b">
        <v>0</v>
      </c>
      <c r="E46" t="b">
        <v>1</v>
      </c>
    </row>
    <row r="47" spans="2:5">
      <c r="B47" s="85" t="s">
        <v>488</v>
      </c>
      <c r="C47" s="85" t="s">
        <v>580</v>
      </c>
      <c r="D47" t="b">
        <v>0</v>
      </c>
      <c r="E47" t="b">
        <v>0</v>
      </c>
    </row>
    <row r="48" spans="2:5">
      <c r="B48" s="85" t="s">
        <v>487</v>
      </c>
      <c r="C48" s="85" t="s">
        <v>581</v>
      </c>
      <c r="D48" t="b">
        <v>0</v>
      </c>
      <c r="E48" t="b">
        <v>1</v>
      </c>
    </row>
    <row r="49" spans="2:5">
      <c r="B49" s="85" t="s">
        <v>486</v>
      </c>
      <c r="C49" s="85" t="s">
        <v>582</v>
      </c>
      <c r="D49" t="b">
        <v>0</v>
      </c>
      <c r="E49" t="b">
        <v>0</v>
      </c>
    </row>
    <row r="50" spans="2:5">
      <c r="B50" s="85" t="s">
        <v>485</v>
      </c>
      <c r="C50" s="85" t="s">
        <v>583</v>
      </c>
      <c r="D50" t="b">
        <v>0</v>
      </c>
      <c r="E50" t="b">
        <v>0</v>
      </c>
    </row>
    <row r="51" spans="2:5">
      <c r="B51" s="85" t="s">
        <v>484</v>
      </c>
      <c r="C51" s="85" t="s">
        <v>584</v>
      </c>
      <c r="D51" t="b">
        <v>0</v>
      </c>
      <c r="E51" t="b">
        <v>0</v>
      </c>
    </row>
  </sheetData>
  <conditionalFormatting sqref="A1:XFD1048576">
    <cfRule type="containsText" dxfId="4" priority="1" operator="containsText" text="true">
      <formula>NOT(ISERROR(SEARCH("true",A1)))</formula>
    </cfRule>
  </conditionalFormatting>
  <conditionalFormatting sqref="C2:C51">
    <cfRule type="duplicateValues" dxfId="3" priority="2"/>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tabSelected="1" workbookViewId="0">
      <selection activeCell="A2" sqref="A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137</v>
      </c>
      <c r="B2" s="12">
        <f t="shared" ref="B2:C2" si="0">C2</f>
        <v>48.306363636363649</v>
      </c>
      <c r="C2" s="12">
        <f t="shared" si="0"/>
        <v>48.306363636363649</v>
      </c>
      <c r="D2" s="12">
        <f>E2</f>
        <v>48.306363636363649</v>
      </c>
      <c r="E2" s="245">
        <f>'Table 1'!N$45</f>
        <v>48.306363636363649</v>
      </c>
      <c r="F2" s="245">
        <f>'Table 1'!O$45</f>
        <v>42.586363636363643</v>
      </c>
      <c r="G2" s="245">
        <f>'Table 1'!P$45</f>
        <v>42.820909090909097</v>
      </c>
      <c r="H2" s="12">
        <f>G2</f>
        <v>42.820909090909097</v>
      </c>
      <c r="I2" s="12">
        <f t="shared" ref="I2:AF2" si="1">H2</f>
        <v>42.820909090909097</v>
      </c>
      <c r="J2" s="12">
        <f t="shared" si="1"/>
        <v>42.820909090909097</v>
      </c>
      <c r="K2" s="12">
        <f t="shared" si="1"/>
        <v>42.820909090909097</v>
      </c>
      <c r="L2" s="12">
        <f t="shared" si="1"/>
        <v>42.820909090909097</v>
      </c>
      <c r="M2" s="12">
        <f t="shared" si="1"/>
        <v>42.820909090909097</v>
      </c>
      <c r="N2" s="12">
        <f t="shared" si="1"/>
        <v>42.820909090909097</v>
      </c>
      <c r="O2" s="12">
        <f t="shared" si="1"/>
        <v>42.820909090909097</v>
      </c>
      <c r="P2" s="12">
        <f t="shared" si="1"/>
        <v>42.820909090909097</v>
      </c>
      <c r="Q2" s="12">
        <f t="shared" si="1"/>
        <v>42.820909090909097</v>
      </c>
      <c r="R2" s="12">
        <f t="shared" si="1"/>
        <v>42.820909090909097</v>
      </c>
      <c r="S2" s="12">
        <f t="shared" si="1"/>
        <v>42.820909090909097</v>
      </c>
      <c r="T2" s="12">
        <f t="shared" si="1"/>
        <v>42.820909090909097</v>
      </c>
      <c r="U2" s="12">
        <f t="shared" si="1"/>
        <v>42.820909090909097</v>
      </c>
      <c r="V2" s="12">
        <f t="shared" si="1"/>
        <v>42.820909090909097</v>
      </c>
      <c r="W2" s="12">
        <f t="shared" si="1"/>
        <v>42.820909090909097</v>
      </c>
      <c r="X2" s="12">
        <f t="shared" si="1"/>
        <v>42.820909090909097</v>
      </c>
      <c r="Y2" s="12">
        <f t="shared" si="1"/>
        <v>42.820909090909097</v>
      </c>
      <c r="Z2" s="12">
        <f t="shared" si="1"/>
        <v>42.820909090909097</v>
      </c>
      <c r="AA2" s="12">
        <f t="shared" si="1"/>
        <v>42.820909090909097</v>
      </c>
      <c r="AB2" s="12">
        <f t="shared" si="1"/>
        <v>42.820909090909097</v>
      </c>
      <c r="AC2" s="12">
        <f t="shared" si="1"/>
        <v>42.820909090909097</v>
      </c>
      <c r="AD2" s="12">
        <f t="shared" si="1"/>
        <v>42.820909090909097</v>
      </c>
      <c r="AE2" s="12">
        <f t="shared" si="1"/>
        <v>42.820909090909097</v>
      </c>
      <c r="AF2" s="12">
        <f t="shared" si="1"/>
        <v>42.820909090909097</v>
      </c>
      <c r="AG2" s="12"/>
      <c r="AH2"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46" t="s">
        <v>396</v>
      </c>
      <c r="C1" s="47">
        <v>2022</v>
      </c>
      <c r="D1" s="47">
        <v>2023</v>
      </c>
      <c r="E1" s="47">
        <v>2024</v>
      </c>
      <c r="F1" s="47">
        <v>2025</v>
      </c>
      <c r="G1" s="47">
        <v>2026</v>
      </c>
      <c r="H1" s="47">
        <v>2027</v>
      </c>
      <c r="I1" s="47">
        <v>2028</v>
      </c>
      <c r="J1" s="47">
        <v>2029</v>
      </c>
      <c r="K1" s="47">
        <v>2030</v>
      </c>
      <c r="L1" s="47">
        <v>2031</v>
      </c>
      <c r="M1" s="47">
        <v>2032</v>
      </c>
      <c r="N1" s="47">
        <v>2033</v>
      </c>
      <c r="O1" s="47">
        <v>2034</v>
      </c>
      <c r="P1" s="47">
        <v>2035</v>
      </c>
      <c r="Q1" s="47">
        <v>2036</v>
      </c>
      <c r="R1" s="47">
        <v>2037</v>
      </c>
      <c r="S1" s="47">
        <v>2038</v>
      </c>
      <c r="T1" s="47">
        <v>2039</v>
      </c>
      <c r="U1" s="47">
        <v>2040</v>
      </c>
      <c r="V1" s="47">
        <v>2041</v>
      </c>
      <c r="W1" s="47">
        <v>2042</v>
      </c>
      <c r="X1" s="47">
        <v>2043</v>
      </c>
      <c r="Y1" s="47">
        <v>2044</v>
      </c>
      <c r="Z1" s="47">
        <v>2045</v>
      </c>
      <c r="AA1" s="47">
        <v>2046</v>
      </c>
      <c r="AB1" s="47">
        <v>2047</v>
      </c>
      <c r="AC1" s="47">
        <v>2048</v>
      </c>
      <c r="AD1" s="47">
        <v>2049</v>
      </c>
      <c r="AE1" s="47">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5</v>
      </c>
      <c r="B10" s="51" t="s">
        <v>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53" t="s">
        <v>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5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55" t="s">
        <v>8</v>
      </c>
      <c r="C13" s="55">
        <v>2022</v>
      </c>
      <c r="D13" s="55">
        <v>2023</v>
      </c>
      <c r="E13" s="55">
        <v>2024</v>
      </c>
      <c r="F13" s="55">
        <v>2025</v>
      </c>
      <c r="G13" s="55">
        <v>2026</v>
      </c>
      <c r="H13" s="55">
        <v>2027</v>
      </c>
      <c r="I13" s="55">
        <v>2028</v>
      </c>
      <c r="J13" s="55">
        <v>2029</v>
      </c>
      <c r="K13" s="55">
        <v>2030</v>
      </c>
      <c r="L13" s="55">
        <v>2031</v>
      </c>
      <c r="M13" s="55">
        <v>2032</v>
      </c>
      <c r="N13" s="55">
        <v>2033</v>
      </c>
      <c r="O13" s="55">
        <v>2034</v>
      </c>
      <c r="P13" s="55">
        <v>2035</v>
      </c>
      <c r="Q13" s="55">
        <v>2036</v>
      </c>
      <c r="R13" s="55">
        <v>2037</v>
      </c>
      <c r="S13" s="55">
        <v>2038</v>
      </c>
      <c r="T13" s="55">
        <v>2039</v>
      </c>
      <c r="U13" s="55">
        <v>2040</v>
      </c>
      <c r="V13" s="55">
        <v>2041</v>
      </c>
      <c r="W13" s="55">
        <v>2042</v>
      </c>
      <c r="X13" s="55">
        <v>2043</v>
      </c>
      <c r="Y13" s="55">
        <v>2044</v>
      </c>
      <c r="Z13" s="55">
        <v>2045</v>
      </c>
      <c r="AA13" s="55">
        <v>2046</v>
      </c>
      <c r="AB13" s="55">
        <v>2047</v>
      </c>
      <c r="AC13" s="55">
        <v>2048</v>
      </c>
      <c r="AD13" s="55">
        <v>2049</v>
      </c>
      <c r="AE13" s="55">
        <v>2050</v>
      </c>
      <c r="AF13" s="56"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57" t="s">
        <v>9</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5"/>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row>
    <row r="17" spans="1:33" ht="15" customHeight="1">
      <c r="A17" s="45"/>
      <c r="B17" s="57" t="s">
        <v>10</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row>
    <row r="18" spans="1:33" ht="15" customHeight="1">
      <c r="A18" s="48" t="s">
        <v>11</v>
      </c>
      <c r="B18" s="58" t="s">
        <v>12</v>
      </c>
      <c r="C18" s="61">
        <v>45.207633999999999</v>
      </c>
      <c r="D18" s="61">
        <v>45.207633999999999</v>
      </c>
      <c r="E18" s="61">
        <v>45.122737999999998</v>
      </c>
      <c r="F18" s="61">
        <v>43.267344999999999</v>
      </c>
      <c r="G18" s="61">
        <v>43.046135</v>
      </c>
      <c r="H18" s="61">
        <v>42.817745000000002</v>
      </c>
      <c r="I18" s="61">
        <v>42.559071000000003</v>
      </c>
      <c r="J18" s="61">
        <v>42.293137000000002</v>
      </c>
      <c r="K18" s="61">
        <v>42.024814999999997</v>
      </c>
      <c r="L18" s="61">
        <v>41.620972000000002</v>
      </c>
      <c r="M18" s="61">
        <v>41.217129</v>
      </c>
      <c r="N18" s="61">
        <v>40.813290000000002</v>
      </c>
      <c r="O18" s="61">
        <v>40.156348999999999</v>
      </c>
      <c r="P18" s="61">
        <v>39.466723999999999</v>
      </c>
      <c r="Q18" s="61">
        <v>38.769131000000002</v>
      </c>
      <c r="R18" s="61">
        <v>37.904128999999998</v>
      </c>
      <c r="S18" s="61">
        <v>37.069423999999998</v>
      </c>
      <c r="T18" s="61">
        <v>36.021155999999998</v>
      </c>
      <c r="U18" s="61">
        <v>34.914703000000003</v>
      </c>
      <c r="V18" s="61">
        <v>33.943759999999997</v>
      </c>
      <c r="W18" s="61">
        <v>32.853245000000001</v>
      </c>
      <c r="X18" s="61">
        <v>31.762732</v>
      </c>
      <c r="Y18" s="61">
        <v>31.010211999999999</v>
      </c>
      <c r="Z18" s="61">
        <v>30.418717999999998</v>
      </c>
      <c r="AA18" s="61">
        <v>29.843166</v>
      </c>
      <c r="AB18" s="61">
        <v>29.442198000000001</v>
      </c>
      <c r="AC18" s="61">
        <v>29.041225000000001</v>
      </c>
      <c r="AD18" s="61">
        <v>28.861069000000001</v>
      </c>
      <c r="AE18" s="61">
        <v>28.741492999999998</v>
      </c>
      <c r="AF18" s="59">
        <v>-1.6046000000000001E-2</v>
      </c>
      <c r="AG18" s="49"/>
    </row>
    <row r="19" spans="1:33" ht="15" customHeight="1">
      <c r="A19" s="48" t="s">
        <v>13</v>
      </c>
      <c r="B19" s="58" t="s">
        <v>14</v>
      </c>
      <c r="C19" s="61">
        <v>246.61035200000001</v>
      </c>
      <c r="D19" s="61">
        <v>217.95597799999999</v>
      </c>
      <c r="E19" s="61">
        <v>274.05456500000003</v>
      </c>
      <c r="F19" s="61">
        <v>264.93292200000002</v>
      </c>
      <c r="G19" s="61">
        <v>264.27581800000002</v>
      </c>
      <c r="H19" s="61">
        <v>287.935699</v>
      </c>
      <c r="I19" s="61">
        <v>339.67275999999998</v>
      </c>
      <c r="J19" s="61">
        <v>370.75112899999999</v>
      </c>
      <c r="K19" s="61">
        <v>406.23925800000001</v>
      </c>
      <c r="L19" s="61">
        <v>433.96310399999999</v>
      </c>
      <c r="M19" s="61">
        <v>448.35299700000002</v>
      </c>
      <c r="N19" s="61">
        <v>465.68640099999999</v>
      </c>
      <c r="O19" s="61">
        <v>492.16137700000002</v>
      </c>
      <c r="P19" s="61">
        <v>488.947205</v>
      </c>
      <c r="Q19" s="61">
        <v>498.16674799999998</v>
      </c>
      <c r="R19" s="61">
        <v>483.17407200000002</v>
      </c>
      <c r="S19" s="61">
        <v>482.24237099999999</v>
      </c>
      <c r="T19" s="61">
        <v>477.69973800000002</v>
      </c>
      <c r="U19" s="61">
        <v>479.71346999999997</v>
      </c>
      <c r="V19" s="61">
        <v>488.48278800000003</v>
      </c>
      <c r="W19" s="61">
        <v>493.264252</v>
      </c>
      <c r="X19" s="61">
        <v>499.91653400000001</v>
      </c>
      <c r="Y19" s="61">
        <v>518.64453100000003</v>
      </c>
      <c r="Z19" s="61">
        <v>524.39373799999998</v>
      </c>
      <c r="AA19" s="61">
        <v>547.19750999999997</v>
      </c>
      <c r="AB19" s="61">
        <v>562.658142</v>
      </c>
      <c r="AC19" s="61">
        <v>566.25146500000005</v>
      </c>
      <c r="AD19" s="61">
        <v>580.28668200000004</v>
      </c>
      <c r="AE19" s="61">
        <v>586.51593000000003</v>
      </c>
      <c r="AF19" s="59">
        <v>3.1426000000000003E-2</v>
      </c>
      <c r="AG19" s="49"/>
    </row>
    <row r="20" spans="1:33" ht="15" customHeight="1">
      <c r="A20" s="48" t="s">
        <v>15</v>
      </c>
      <c r="B20" s="57" t="s">
        <v>277</v>
      </c>
      <c r="C20" s="64">
        <v>291.817993</v>
      </c>
      <c r="D20" s="64">
        <v>263.16360500000002</v>
      </c>
      <c r="E20" s="64">
        <v>319.17733800000002</v>
      </c>
      <c r="F20" s="64">
        <v>308.20025600000002</v>
      </c>
      <c r="G20" s="64">
        <v>307.32195999999999</v>
      </c>
      <c r="H20" s="64">
        <v>330.75344799999999</v>
      </c>
      <c r="I20" s="64">
        <v>382.23184199999997</v>
      </c>
      <c r="J20" s="64">
        <v>413.04428100000001</v>
      </c>
      <c r="K20" s="64">
        <v>448.26406900000001</v>
      </c>
      <c r="L20" s="64">
        <v>475.58407599999998</v>
      </c>
      <c r="M20" s="64">
        <v>489.57012900000001</v>
      </c>
      <c r="N20" s="64">
        <v>506.49969499999997</v>
      </c>
      <c r="O20" s="64">
        <v>532.31768799999998</v>
      </c>
      <c r="P20" s="64">
        <v>528.41394000000003</v>
      </c>
      <c r="Q20" s="64">
        <v>536.93591300000003</v>
      </c>
      <c r="R20" s="64">
        <v>521.07818599999996</v>
      </c>
      <c r="S20" s="64">
        <v>519.31176800000003</v>
      </c>
      <c r="T20" s="64">
        <v>513.72088599999995</v>
      </c>
      <c r="U20" s="64">
        <v>514.62817399999994</v>
      </c>
      <c r="V20" s="64">
        <v>522.426514</v>
      </c>
      <c r="W20" s="64">
        <v>526.11749299999997</v>
      </c>
      <c r="X20" s="64">
        <v>531.67926</v>
      </c>
      <c r="Y20" s="64">
        <v>549.65478499999995</v>
      </c>
      <c r="Z20" s="64">
        <v>554.81237799999997</v>
      </c>
      <c r="AA20" s="64">
        <v>577.04070999999999</v>
      </c>
      <c r="AB20" s="64">
        <v>592.10034199999996</v>
      </c>
      <c r="AC20" s="64">
        <v>595.29272500000002</v>
      </c>
      <c r="AD20" s="64">
        <v>609.14770499999997</v>
      </c>
      <c r="AE20" s="64">
        <v>615.257385</v>
      </c>
      <c r="AF20" s="60">
        <v>2.6998000000000001E-2</v>
      </c>
      <c r="AG20" s="49"/>
    </row>
    <row r="21" spans="1:33" ht="15" customHeight="1">
      <c r="A21" s="45"/>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5"/>
      <c r="B22" s="57" t="s">
        <v>402</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row>
    <row r="23" spans="1:33" ht="15" customHeight="1">
      <c r="A23" s="48" t="s">
        <v>16</v>
      </c>
      <c r="B23" s="58" t="s">
        <v>12</v>
      </c>
      <c r="C23" s="61">
        <v>3520.6728520000001</v>
      </c>
      <c r="D23" s="61">
        <v>3520.6728520000001</v>
      </c>
      <c r="E23" s="61">
        <v>3514.0610350000002</v>
      </c>
      <c r="F23" s="61">
        <v>3369.5671390000002</v>
      </c>
      <c r="G23" s="61">
        <v>3352.3398440000001</v>
      </c>
      <c r="H23" s="61">
        <v>3334.5539549999999</v>
      </c>
      <c r="I23" s="61">
        <v>3314.4084469999998</v>
      </c>
      <c r="J23" s="61">
        <v>3293.6979980000001</v>
      </c>
      <c r="K23" s="61">
        <v>3272.8017580000001</v>
      </c>
      <c r="L23" s="61">
        <v>3241.3510740000002</v>
      </c>
      <c r="M23" s="61">
        <v>3209.9013669999999</v>
      </c>
      <c r="N23" s="61">
        <v>3178.4504390000002</v>
      </c>
      <c r="O23" s="61">
        <v>3127.2897950000001</v>
      </c>
      <c r="P23" s="61">
        <v>3073.5832519999999</v>
      </c>
      <c r="Q23" s="61">
        <v>3019.2561040000001</v>
      </c>
      <c r="R23" s="61">
        <v>2951.8920899999998</v>
      </c>
      <c r="S23" s="61">
        <v>2886.8867190000001</v>
      </c>
      <c r="T23" s="61">
        <v>2805.25</v>
      </c>
      <c r="U23" s="61">
        <v>2719.0817870000001</v>
      </c>
      <c r="V23" s="61">
        <v>2643.466797</v>
      </c>
      <c r="W23" s="61">
        <v>2558.540039</v>
      </c>
      <c r="X23" s="61">
        <v>2473.6127929999998</v>
      </c>
      <c r="Y23" s="61">
        <v>2415.0083009999998</v>
      </c>
      <c r="Z23" s="61">
        <v>2368.9440920000002</v>
      </c>
      <c r="AA23" s="61">
        <v>2324.1215820000002</v>
      </c>
      <c r="AB23" s="61">
        <v>2292.8947750000002</v>
      </c>
      <c r="AC23" s="61">
        <v>2261.6679690000001</v>
      </c>
      <c r="AD23" s="61">
        <v>2247.6376949999999</v>
      </c>
      <c r="AE23" s="61">
        <v>2238.3254390000002</v>
      </c>
      <c r="AF23" s="59">
        <v>-1.6046000000000001E-2</v>
      </c>
      <c r="AG23" s="49"/>
    </row>
    <row r="24" spans="1:33" ht="15" customHeight="1">
      <c r="A24" s="48" t="s">
        <v>17</v>
      </c>
      <c r="B24" s="58" t="s">
        <v>14</v>
      </c>
      <c r="C24" s="61">
        <v>10427.895508</v>
      </c>
      <c r="D24" s="61">
        <v>13621.392578000001</v>
      </c>
      <c r="E24" s="61">
        <v>11297.646484000001</v>
      </c>
      <c r="F24" s="61">
        <v>9574.5322269999997</v>
      </c>
      <c r="G24" s="61">
        <v>8718.8300780000009</v>
      </c>
      <c r="H24" s="61">
        <v>8855.3066409999992</v>
      </c>
      <c r="I24" s="61">
        <v>10068.644531</v>
      </c>
      <c r="J24" s="61">
        <v>10250.557617</v>
      </c>
      <c r="K24" s="61">
        <v>11043.314453000001</v>
      </c>
      <c r="L24" s="61">
        <v>11850.897461</v>
      </c>
      <c r="M24" s="61">
        <v>12802.650390999999</v>
      </c>
      <c r="N24" s="61">
        <v>13765.316406</v>
      </c>
      <c r="O24" s="61">
        <v>14903.182617</v>
      </c>
      <c r="P24" s="61">
        <v>15293.291992</v>
      </c>
      <c r="Q24" s="61">
        <v>15932.724609000001</v>
      </c>
      <c r="R24" s="61">
        <v>16217.724609000001</v>
      </c>
      <c r="S24" s="61">
        <v>16823.498047000001</v>
      </c>
      <c r="T24" s="61">
        <v>16185.442383</v>
      </c>
      <c r="U24" s="61">
        <v>16817.53125</v>
      </c>
      <c r="V24" s="61">
        <v>17552.167968999998</v>
      </c>
      <c r="W24" s="61">
        <v>17724.509765999999</v>
      </c>
      <c r="X24" s="61">
        <v>17991.486327999999</v>
      </c>
      <c r="Y24" s="61">
        <v>18770.357422000001</v>
      </c>
      <c r="Z24" s="61">
        <v>18757.990234000001</v>
      </c>
      <c r="AA24" s="61">
        <v>19811.654297000001</v>
      </c>
      <c r="AB24" s="61">
        <v>20638.914062</v>
      </c>
      <c r="AC24" s="61">
        <v>20734.65625</v>
      </c>
      <c r="AD24" s="61">
        <v>21173.021484000001</v>
      </c>
      <c r="AE24" s="61">
        <v>21280.439452999999</v>
      </c>
      <c r="AF24" s="59">
        <v>2.5801999999999999E-2</v>
      </c>
      <c r="AG24" s="49"/>
    </row>
    <row r="25" spans="1:33" ht="15" customHeight="1">
      <c r="A25" s="48" t="s">
        <v>18</v>
      </c>
      <c r="B25" s="57" t="s">
        <v>277</v>
      </c>
      <c r="C25" s="64">
        <v>13948.568359000001</v>
      </c>
      <c r="D25" s="64">
        <v>17142.066406000002</v>
      </c>
      <c r="E25" s="64">
        <v>14811.707031</v>
      </c>
      <c r="F25" s="64">
        <v>12944.099609000001</v>
      </c>
      <c r="G25" s="64">
        <v>12071.169921999999</v>
      </c>
      <c r="H25" s="64">
        <v>12189.860352</v>
      </c>
      <c r="I25" s="64">
        <v>13383.052734000001</v>
      </c>
      <c r="J25" s="64">
        <v>13544.255859000001</v>
      </c>
      <c r="K25" s="64">
        <v>14316.116211</v>
      </c>
      <c r="L25" s="64">
        <v>15092.248046999999</v>
      </c>
      <c r="M25" s="64">
        <v>16012.551758</v>
      </c>
      <c r="N25" s="64">
        <v>16943.767577999999</v>
      </c>
      <c r="O25" s="64">
        <v>18030.472656000002</v>
      </c>
      <c r="P25" s="64">
        <v>18366.875</v>
      </c>
      <c r="Q25" s="64">
        <v>18951.980468999998</v>
      </c>
      <c r="R25" s="64">
        <v>19169.617188</v>
      </c>
      <c r="S25" s="64">
        <v>19710.384765999999</v>
      </c>
      <c r="T25" s="64">
        <v>18990.691406000002</v>
      </c>
      <c r="U25" s="64">
        <v>19536.613281000002</v>
      </c>
      <c r="V25" s="64">
        <v>20195.634765999999</v>
      </c>
      <c r="W25" s="64">
        <v>20283.050781000002</v>
      </c>
      <c r="X25" s="64">
        <v>20465.099609000001</v>
      </c>
      <c r="Y25" s="64">
        <v>21185.365234000001</v>
      </c>
      <c r="Z25" s="64">
        <v>21126.933593999998</v>
      </c>
      <c r="AA25" s="64">
        <v>22135.775390999999</v>
      </c>
      <c r="AB25" s="64">
        <v>22931.808593999998</v>
      </c>
      <c r="AC25" s="64">
        <v>22996.324218999998</v>
      </c>
      <c r="AD25" s="64">
        <v>23420.660156000002</v>
      </c>
      <c r="AE25" s="64">
        <v>23518.765625</v>
      </c>
      <c r="AF25" s="60">
        <v>1.8832999999999999E-2</v>
      </c>
      <c r="AG25" s="49"/>
    </row>
    <row r="26" spans="1:33" ht="15" customHeight="1">
      <c r="A26" s="45"/>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spans="1:33" ht="15" customHeight="1">
      <c r="A27" s="45"/>
      <c r="B27" s="57" t="s">
        <v>19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5"/>
      <c r="B29" s="57" t="s">
        <v>20</v>
      </c>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spans="1:33" ht="15" customHeight="1">
      <c r="A30" s="48" t="s">
        <v>21</v>
      </c>
      <c r="B30" s="58" t="s">
        <v>12</v>
      </c>
      <c r="C30" s="62">
        <v>15.799711</v>
      </c>
      <c r="D30" s="62">
        <v>16.437441</v>
      </c>
      <c r="E30" s="62">
        <v>16.437441</v>
      </c>
      <c r="F30" s="62">
        <v>16.437441</v>
      </c>
      <c r="G30" s="62">
        <v>16.437441</v>
      </c>
      <c r="H30" s="62">
        <v>18.095531000000001</v>
      </c>
      <c r="I30" s="62">
        <v>18.095531000000001</v>
      </c>
      <c r="J30" s="62">
        <v>18.031760999999999</v>
      </c>
      <c r="K30" s="62">
        <v>17.967987000000001</v>
      </c>
      <c r="L30" s="62">
        <v>17.904212999999999</v>
      </c>
      <c r="M30" s="62">
        <v>17.840440999999998</v>
      </c>
      <c r="N30" s="62">
        <v>17.776668999999998</v>
      </c>
      <c r="O30" s="62">
        <v>17.712893999999999</v>
      </c>
      <c r="P30" s="62">
        <v>17.649121999999998</v>
      </c>
      <c r="Q30" s="62">
        <v>17.306345</v>
      </c>
      <c r="R30" s="62">
        <v>17.242571000000002</v>
      </c>
      <c r="S30" s="62">
        <v>17.178801</v>
      </c>
      <c r="T30" s="62">
        <v>17.178801</v>
      </c>
      <c r="U30" s="62">
        <v>17.178801</v>
      </c>
      <c r="V30" s="62">
        <v>17.178801</v>
      </c>
      <c r="W30" s="62">
        <v>17.178801</v>
      </c>
      <c r="X30" s="62">
        <v>17.178801</v>
      </c>
      <c r="Y30" s="62">
        <v>17.178801</v>
      </c>
      <c r="Z30" s="62">
        <v>17.178801</v>
      </c>
      <c r="AA30" s="62">
        <v>17.178801</v>
      </c>
      <c r="AB30" s="62">
        <v>17.178801</v>
      </c>
      <c r="AC30" s="62">
        <v>17.178801</v>
      </c>
      <c r="AD30" s="62">
        <v>17.178801</v>
      </c>
      <c r="AE30" s="62">
        <v>17.178801</v>
      </c>
      <c r="AF30" s="59">
        <v>2.993E-3</v>
      </c>
      <c r="AG30" s="49"/>
    </row>
    <row r="31" spans="1:33">
      <c r="A31" s="48" t="s">
        <v>22</v>
      </c>
      <c r="B31" s="58" t="s">
        <v>14</v>
      </c>
      <c r="C31" s="62">
        <v>42.616199000000002</v>
      </c>
      <c r="D31" s="62">
        <v>50.412154999999998</v>
      </c>
      <c r="E31" s="62">
        <v>42.907916999999998</v>
      </c>
      <c r="F31" s="62">
        <v>37.916794000000003</v>
      </c>
      <c r="G31" s="62">
        <v>39.056049000000002</v>
      </c>
      <c r="H31" s="62">
        <v>41.376658999999997</v>
      </c>
      <c r="I31" s="62">
        <v>43.812645000000003</v>
      </c>
      <c r="J31" s="62">
        <v>41.663772999999999</v>
      </c>
      <c r="K31" s="62">
        <v>44.000610000000002</v>
      </c>
      <c r="L31" s="62">
        <v>41.520843999999997</v>
      </c>
      <c r="M31" s="62">
        <v>42.651927999999998</v>
      </c>
      <c r="N31" s="62">
        <v>43.216296999999997</v>
      </c>
      <c r="O31" s="62">
        <v>43.677039999999998</v>
      </c>
      <c r="P31" s="62">
        <v>42.577164000000003</v>
      </c>
      <c r="Q31" s="62">
        <v>42.541195000000002</v>
      </c>
      <c r="R31" s="62">
        <v>42.572879999999998</v>
      </c>
      <c r="S31" s="62">
        <v>43.397404000000002</v>
      </c>
      <c r="T31" s="62">
        <v>44.032111999999998</v>
      </c>
      <c r="U31" s="62">
        <v>44.547049999999999</v>
      </c>
      <c r="V31" s="62">
        <v>43.139381</v>
      </c>
      <c r="W31" s="62">
        <v>43.113739000000002</v>
      </c>
      <c r="X31" s="62">
        <v>42.432346000000003</v>
      </c>
      <c r="Y31" s="62">
        <v>41.618855000000003</v>
      </c>
      <c r="Z31" s="62">
        <v>40.813282000000001</v>
      </c>
      <c r="AA31" s="62">
        <v>39.891457000000003</v>
      </c>
      <c r="AB31" s="62">
        <v>39.743462000000001</v>
      </c>
      <c r="AC31" s="62">
        <v>40.150204000000002</v>
      </c>
      <c r="AD31" s="62">
        <v>39.705466999999999</v>
      </c>
      <c r="AE31" s="62">
        <v>39.110512</v>
      </c>
      <c r="AF31" s="59">
        <v>-3.0609999999999999E-3</v>
      </c>
      <c r="AG31" s="49"/>
    </row>
    <row r="32" spans="1:33">
      <c r="A32" s="48" t="s">
        <v>23</v>
      </c>
      <c r="B32" s="57" t="s">
        <v>278</v>
      </c>
      <c r="C32" s="65">
        <v>58.415913000000003</v>
      </c>
      <c r="D32" s="65">
        <v>66.849593999999996</v>
      </c>
      <c r="E32" s="65">
        <v>59.345356000000002</v>
      </c>
      <c r="F32" s="65">
        <v>54.354236999999998</v>
      </c>
      <c r="G32" s="65">
        <v>55.493487999999999</v>
      </c>
      <c r="H32" s="65">
        <v>59.472191000000002</v>
      </c>
      <c r="I32" s="65">
        <v>61.908180000000002</v>
      </c>
      <c r="J32" s="65">
        <v>59.695534000000002</v>
      </c>
      <c r="K32" s="65">
        <v>61.968597000000003</v>
      </c>
      <c r="L32" s="65">
        <v>59.425055999999998</v>
      </c>
      <c r="M32" s="65">
        <v>60.492370999999999</v>
      </c>
      <c r="N32" s="65">
        <v>60.99297</v>
      </c>
      <c r="O32" s="65">
        <v>61.389938000000001</v>
      </c>
      <c r="P32" s="65">
        <v>60.226284</v>
      </c>
      <c r="Q32" s="65">
        <v>59.847538</v>
      </c>
      <c r="R32" s="65">
        <v>59.815452999999998</v>
      </c>
      <c r="S32" s="65">
        <v>60.576205999999999</v>
      </c>
      <c r="T32" s="65">
        <v>61.210911000000003</v>
      </c>
      <c r="U32" s="65">
        <v>61.725845</v>
      </c>
      <c r="V32" s="65">
        <v>60.318184000000002</v>
      </c>
      <c r="W32" s="65">
        <v>60.292541999999997</v>
      </c>
      <c r="X32" s="65">
        <v>59.611145</v>
      </c>
      <c r="Y32" s="65">
        <v>58.797649</v>
      </c>
      <c r="Z32" s="65">
        <v>57.992080999999999</v>
      </c>
      <c r="AA32" s="65">
        <v>57.070250999999999</v>
      </c>
      <c r="AB32" s="65">
        <v>56.922260000000001</v>
      </c>
      <c r="AC32" s="65">
        <v>57.329002000000003</v>
      </c>
      <c r="AD32" s="65">
        <v>56.884270000000001</v>
      </c>
      <c r="AE32" s="65">
        <v>56.289313999999997</v>
      </c>
      <c r="AF32" s="60">
        <v>-1.3240000000000001E-3</v>
      </c>
      <c r="AG32" s="49"/>
    </row>
    <row r="33" spans="1:33">
      <c r="A33" s="4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spans="1:33">
      <c r="A34" s="45"/>
      <c r="B34" s="57" t="s">
        <v>24</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spans="1:33">
      <c r="A35" s="48" t="s">
        <v>25</v>
      </c>
      <c r="B35" s="58" t="s">
        <v>12</v>
      </c>
      <c r="C35" s="62">
        <v>1.19574</v>
      </c>
      <c r="D35" s="62">
        <v>1.19574</v>
      </c>
      <c r="E35" s="62">
        <v>1.19574</v>
      </c>
      <c r="F35" s="62">
        <v>1.19574</v>
      </c>
      <c r="G35" s="62">
        <v>1.19574</v>
      </c>
      <c r="H35" s="62">
        <v>1.19574</v>
      </c>
      <c r="I35" s="62">
        <v>1.19574</v>
      </c>
      <c r="J35" s="62">
        <v>1.19574</v>
      </c>
      <c r="K35" s="62">
        <v>1.19574</v>
      </c>
      <c r="L35" s="62">
        <v>1.076166</v>
      </c>
      <c r="M35" s="62">
        <v>0.956592</v>
      </c>
      <c r="N35" s="62">
        <v>0.83701800000000004</v>
      </c>
      <c r="O35" s="62">
        <v>0.71744399999999997</v>
      </c>
      <c r="P35" s="62">
        <v>0.59787000000000001</v>
      </c>
      <c r="Q35" s="62">
        <v>0.478296</v>
      </c>
      <c r="R35" s="62">
        <v>0.35872199999999999</v>
      </c>
      <c r="S35" s="62">
        <v>0.239148</v>
      </c>
      <c r="T35" s="62">
        <v>0.119574</v>
      </c>
      <c r="U35" s="62">
        <v>0</v>
      </c>
      <c r="V35" s="62">
        <v>0</v>
      </c>
      <c r="W35" s="62">
        <v>0</v>
      </c>
      <c r="X35" s="62">
        <v>0</v>
      </c>
      <c r="Y35" s="62">
        <v>0</v>
      </c>
      <c r="Z35" s="62">
        <v>0</v>
      </c>
      <c r="AA35" s="62">
        <v>0</v>
      </c>
      <c r="AB35" s="62">
        <v>0</v>
      </c>
      <c r="AC35" s="62">
        <v>0</v>
      </c>
      <c r="AD35" s="62">
        <v>0</v>
      </c>
      <c r="AE35" s="62">
        <v>0</v>
      </c>
      <c r="AF35" s="59" t="s">
        <v>304</v>
      </c>
      <c r="AG35" s="49"/>
    </row>
    <row r="36" spans="1:33">
      <c r="A36" s="48" t="s">
        <v>27</v>
      </c>
      <c r="B36" s="58" t="s">
        <v>14</v>
      </c>
      <c r="C36" s="62">
        <v>14.533877</v>
      </c>
      <c r="D36" s="62">
        <v>14.533877</v>
      </c>
      <c r="E36" s="62">
        <v>14.533877</v>
      </c>
      <c r="F36" s="62">
        <v>14.533877</v>
      </c>
      <c r="G36" s="62">
        <v>14.533877</v>
      </c>
      <c r="H36" s="62">
        <v>14.533877</v>
      </c>
      <c r="I36" s="62">
        <v>14.533877</v>
      </c>
      <c r="J36" s="62">
        <v>14.533877</v>
      </c>
      <c r="K36" s="62">
        <v>14.533877</v>
      </c>
      <c r="L36" s="62">
        <v>14.653452</v>
      </c>
      <c r="M36" s="62">
        <v>14.773026</v>
      </c>
      <c r="N36" s="62">
        <v>14.8926</v>
      </c>
      <c r="O36" s="62">
        <v>15.012174999999999</v>
      </c>
      <c r="P36" s="62">
        <v>15.131748</v>
      </c>
      <c r="Q36" s="62">
        <v>15.251322</v>
      </c>
      <c r="R36" s="62">
        <v>15.370896</v>
      </c>
      <c r="S36" s="62">
        <v>15.49047</v>
      </c>
      <c r="T36" s="62">
        <v>15.610044</v>
      </c>
      <c r="U36" s="62">
        <v>15.729618</v>
      </c>
      <c r="V36" s="62">
        <v>15.729618</v>
      </c>
      <c r="W36" s="62">
        <v>15.729618</v>
      </c>
      <c r="X36" s="62">
        <v>15.729618</v>
      </c>
      <c r="Y36" s="62">
        <v>15.729618</v>
      </c>
      <c r="Z36" s="62">
        <v>15.729618</v>
      </c>
      <c r="AA36" s="62">
        <v>15.729618</v>
      </c>
      <c r="AB36" s="62">
        <v>15.729618</v>
      </c>
      <c r="AC36" s="62">
        <v>15.729618</v>
      </c>
      <c r="AD36" s="62">
        <v>15.729618</v>
      </c>
      <c r="AE36" s="62">
        <v>15.729618</v>
      </c>
      <c r="AF36" s="59">
        <v>2.8279999999999998E-3</v>
      </c>
      <c r="AG36" s="49"/>
    </row>
    <row r="37" spans="1:33">
      <c r="A37" s="48" t="s">
        <v>28</v>
      </c>
      <c r="B37" s="57" t="s">
        <v>279</v>
      </c>
      <c r="C37" s="65">
        <v>15.729618</v>
      </c>
      <c r="D37" s="65">
        <v>15.729618</v>
      </c>
      <c r="E37" s="65">
        <v>15.729618</v>
      </c>
      <c r="F37" s="65">
        <v>15.729618</v>
      </c>
      <c r="G37" s="65">
        <v>15.729618</v>
      </c>
      <c r="H37" s="65">
        <v>15.729618</v>
      </c>
      <c r="I37" s="65">
        <v>15.729618</v>
      </c>
      <c r="J37" s="65">
        <v>15.729618</v>
      </c>
      <c r="K37" s="65">
        <v>15.729618</v>
      </c>
      <c r="L37" s="65">
        <v>15.729618</v>
      </c>
      <c r="M37" s="65">
        <v>15.729618</v>
      </c>
      <c r="N37" s="65">
        <v>15.729618</v>
      </c>
      <c r="O37" s="65">
        <v>15.729619</v>
      </c>
      <c r="P37" s="65">
        <v>15.729618</v>
      </c>
      <c r="Q37" s="65">
        <v>15.729618</v>
      </c>
      <c r="R37" s="65">
        <v>15.729618</v>
      </c>
      <c r="S37" s="65">
        <v>15.729618</v>
      </c>
      <c r="T37" s="65">
        <v>15.729618</v>
      </c>
      <c r="U37" s="65">
        <v>15.729618</v>
      </c>
      <c r="V37" s="65">
        <v>15.729618</v>
      </c>
      <c r="W37" s="65">
        <v>15.729618</v>
      </c>
      <c r="X37" s="65">
        <v>15.729618</v>
      </c>
      <c r="Y37" s="65">
        <v>15.729618</v>
      </c>
      <c r="Z37" s="65">
        <v>15.729618</v>
      </c>
      <c r="AA37" s="65">
        <v>15.729618</v>
      </c>
      <c r="AB37" s="65">
        <v>15.729618</v>
      </c>
      <c r="AC37" s="65">
        <v>15.729618</v>
      </c>
      <c r="AD37" s="65">
        <v>15.729618</v>
      </c>
      <c r="AE37" s="65">
        <v>15.729618</v>
      </c>
      <c r="AF37" s="60">
        <v>0</v>
      </c>
      <c r="AG37" s="49"/>
    </row>
    <row r="38" spans="1:33" ht="15.5" thickBot="1">
      <c r="A38" s="4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5"/>
      <c r="B39" s="63" t="s">
        <v>293</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49"/>
    </row>
    <row r="40" spans="1:33">
      <c r="A40" s="45"/>
      <c r="B40" s="49" t="s">
        <v>307</v>
      </c>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row>
    <row r="41" spans="1:33">
      <c r="A41" s="45"/>
      <c r="B41" s="49" t="s">
        <v>280</v>
      </c>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spans="1:33">
      <c r="A42" s="45"/>
      <c r="B42" s="49" t="s">
        <v>31</v>
      </c>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spans="1:33">
      <c r="A43" s="45"/>
      <c r="B43" s="49" t="s">
        <v>30</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spans="1:33">
      <c r="A44" s="45"/>
      <c r="B44" s="49" t="s">
        <v>403</v>
      </c>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spans="1:33">
      <c r="A45" s="45"/>
      <c r="B45" s="49" t="s">
        <v>404</v>
      </c>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spans="1:33">
      <c r="A46" s="45"/>
      <c r="B46" s="49" t="s">
        <v>405</v>
      </c>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2:33">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spans="2:33" ht="15" customHeight="1">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spans="2:33" ht="15" customHeight="1">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spans="2:33" ht="15" customHeight="1">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spans="2:33" ht="15" customHeight="1">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spans="2:33" ht="15" customHeight="1">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2:33" ht="15" customHeight="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2:33" ht="15" customHeight="1">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2:33" ht="15" customHeight="1">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spans="2:33" ht="15" customHeight="1">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spans="2:33" ht="15" customHeight="1">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spans="2:33" ht="15" customHeight="1"/>
    <row r="61" spans="2:33" ht="15" customHeight="1"/>
    <row r="62" spans="2:33" ht="15" customHeight="1"/>
    <row r="63" spans="2:33" ht="15" customHeight="1"/>
    <row r="64" spans="2:33"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2" ht="15" customHeight="1"/>
    <row r="98" spans="2:32" ht="15" customHeight="1"/>
    <row r="99" spans="2:32" ht="15" customHeight="1"/>
    <row r="100" spans="2:32" ht="15" customHeight="1"/>
    <row r="101" spans="2:3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row>
    <row r="102" spans="2:3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row>
    <row r="103" spans="2:32" ht="15" customHeight="1"/>
    <row r="104" spans="2:32" ht="15" customHeight="1"/>
    <row r="105" spans="2:32" ht="15" customHeight="1"/>
    <row r="106" spans="2:32" ht="15" customHeight="1"/>
    <row r="107" spans="2:32" ht="15" customHeight="1"/>
    <row r="108" spans="2:32" ht="15" customHeight="1"/>
    <row r="109" spans="2:32" ht="15" customHeight="1"/>
    <row r="110" spans="2:32" ht="15" customHeight="1"/>
    <row r="111" spans="2:32" ht="15" customHeight="1">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row>
    <row r="112" spans="2:32" ht="15" customHeight="1">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c r="AA112" s="256"/>
      <c r="AB112" s="256"/>
      <c r="AC112" s="256"/>
      <c r="AD112" s="256"/>
      <c r="AE112" s="256"/>
      <c r="AF112" s="256"/>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c r="AE308" s="256"/>
      <c r="AF308" s="25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row>
    <row r="500" spans="2:33" ht="15" customHeight="1">
      <c r="B500" s="257"/>
      <c r="C500" s="256"/>
      <c r="D500" s="25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c r="AA500" s="256"/>
      <c r="AB500" s="256"/>
      <c r="AC500" s="256"/>
      <c r="AD500" s="256"/>
      <c r="AE500" s="256"/>
      <c r="AF500" s="256"/>
      <c r="AG500" s="256"/>
    </row>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row>
    <row r="510" spans="2:33"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row>
    <row r="511" spans="2:33" ht="15" customHeight="1">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c r="AE511" s="256"/>
      <c r="AF511" s="256"/>
      <c r="AG511" s="45"/>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c r="AE712" s="256"/>
      <c r="AF712" s="25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c r="AE887" s="256"/>
      <c r="AF887" s="25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256"/>
      <c r="C1101" s="256"/>
      <c r="D1101" s="256"/>
      <c r="E1101" s="256"/>
      <c r="F1101" s="256"/>
      <c r="G1101" s="256"/>
      <c r="H1101" s="256"/>
      <c r="I1101" s="256"/>
      <c r="J1101" s="256"/>
      <c r="K1101" s="256"/>
      <c r="L1101" s="256"/>
      <c r="M1101" s="256"/>
      <c r="N1101" s="256"/>
      <c r="O1101" s="256"/>
      <c r="P1101" s="256"/>
      <c r="Q1101" s="256"/>
      <c r="R1101" s="256"/>
      <c r="S1101" s="256"/>
      <c r="T1101" s="256"/>
      <c r="U1101" s="256"/>
      <c r="V1101" s="256"/>
      <c r="W1101" s="256"/>
      <c r="X1101" s="256"/>
      <c r="Y1101" s="256"/>
      <c r="Z1101" s="256"/>
      <c r="AA1101" s="256"/>
      <c r="AB1101" s="256"/>
      <c r="AC1101" s="256"/>
      <c r="AD1101" s="256"/>
      <c r="AE1101" s="256"/>
      <c r="AF1101" s="25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256"/>
      <c r="C1229" s="256"/>
      <c r="D1229" s="256"/>
      <c r="E1229" s="256"/>
      <c r="F1229" s="256"/>
      <c r="G1229" s="256"/>
      <c r="H1229" s="256"/>
      <c r="I1229" s="256"/>
      <c r="J1229" s="256"/>
      <c r="K1229" s="256"/>
      <c r="L1229" s="256"/>
      <c r="M1229" s="256"/>
      <c r="N1229" s="256"/>
      <c r="O1229" s="256"/>
      <c r="P1229" s="256"/>
      <c r="Q1229" s="256"/>
      <c r="R1229" s="256"/>
      <c r="S1229" s="256"/>
      <c r="T1229" s="256"/>
      <c r="U1229" s="256"/>
      <c r="V1229" s="256"/>
      <c r="W1229" s="256"/>
      <c r="X1229" s="256"/>
      <c r="Y1229" s="256"/>
      <c r="Z1229" s="256"/>
      <c r="AA1229" s="256"/>
      <c r="AB1229" s="256"/>
      <c r="AC1229" s="256"/>
      <c r="AD1229" s="256"/>
      <c r="AE1229" s="256"/>
      <c r="AF1229" s="25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256"/>
      <c r="C1390" s="256"/>
      <c r="D1390" s="256"/>
      <c r="E1390" s="256"/>
      <c r="F1390" s="256"/>
      <c r="G1390" s="256"/>
      <c r="H1390" s="256"/>
      <c r="I1390" s="256"/>
      <c r="J1390" s="256"/>
      <c r="K1390" s="256"/>
      <c r="L1390" s="256"/>
      <c r="M1390" s="256"/>
      <c r="N1390" s="256"/>
      <c r="O1390" s="256"/>
      <c r="P1390" s="256"/>
      <c r="Q1390" s="256"/>
      <c r="R1390" s="256"/>
      <c r="S1390" s="256"/>
      <c r="T1390" s="256"/>
      <c r="U1390" s="256"/>
      <c r="V1390" s="256"/>
      <c r="W1390" s="256"/>
      <c r="X1390" s="256"/>
      <c r="Y1390" s="256"/>
      <c r="Z1390" s="256"/>
      <c r="AA1390" s="256"/>
      <c r="AB1390" s="256"/>
      <c r="AC1390" s="256"/>
      <c r="AD1390" s="256"/>
      <c r="AE1390" s="256"/>
      <c r="AF1390" s="25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256"/>
      <c r="C1502" s="256"/>
      <c r="D1502" s="256"/>
      <c r="E1502" s="256"/>
      <c r="F1502" s="256"/>
      <c r="G1502" s="256"/>
      <c r="H1502" s="256"/>
      <c r="I1502" s="256"/>
      <c r="J1502" s="256"/>
      <c r="K1502" s="256"/>
      <c r="L1502" s="256"/>
      <c r="M1502" s="256"/>
      <c r="N1502" s="256"/>
      <c r="O1502" s="256"/>
      <c r="P1502" s="256"/>
      <c r="Q1502" s="256"/>
      <c r="R1502" s="256"/>
      <c r="S1502" s="256"/>
      <c r="T1502" s="256"/>
      <c r="U1502" s="256"/>
      <c r="V1502" s="256"/>
      <c r="W1502" s="256"/>
      <c r="X1502" s="256"/>
      <c r="Y1502" s="256"/>
      <c r="Z1502" s="256"/>
      <c r="AA1502" s="256"/>
      <c r="AB1502" s="256"/>
      <c r="AC1502" s="256"/>
      <c r="AD1502" s="256"/>
      <c r="AE1502" s="256"/>
      <c r="AF1502" s="25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256"/>
      <c r="C1604" s="256"/>
      <c r="D1604" s="256"/>
      <c r="E1604" s="256"/>
      <c r="F1604" s="256"/>
      <c r="G1604" s="256"/>
      <c r="H1604" s="256"/>
      <c r="I1604" s="256"/>
      <c r="J1604" s="256"/>
      <c r="K1604" s="256"/>
      <c r="L1604" s="256"/>
      <c r="M1604" s="256"/>
      <c r="N1604" s="256"/>
      <c r="O1604" s="256"/>
      <c r="P1604" s="256"/>
      <c r="Q1604" s="256"/>
      <c r="R1604" s="256"/>
      <c r="S1604" s="256"/>
      <c r="T1604" s="256"/>
      <c r="U1604" s="256"/>
      <c r="V1604" s="256"/>
      <c r="W1604" s="256"/>
      <c r="X1604" s="256"/>
      <c r="Y1604" s="256"/>
      <c r="Z1604" s="256"/>
      <c r="AA1604" s="256"/>
      <c r="AB1604" s="256"/>
      <c r="AC1604" s="256"/>
      <c r="AD1604" s="256"/>
      <c r="AE1604" s="256"/>
      <c r="AF1604" s="25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256"/>
      <c r="C1699" s="256"/>
      <c r="D1699" s="256"/>
      <c r="E1699" s="256"/>
      <c r="F1699" s="256"/>
      <c r="G1699" s="256"/>
      <c r="H1699" s="256"/>
      <c r="I1699" s="256"/>
      <c r="J1699" s="256"/>
      <c r="K1699" s="256"/>
      <c r="L1699" s="256"/>
      <c r="M1699" s="256"/>
      <c r="N1699" s="256"/>
      <c r="O1699" s="256"/>
      <c r="P1699" s="256"/>
      <c r="Q1699" s="256"/>
      <c r="R1699" s="256"/>
      <c r="S1699" s="256"/>
      <c r="T1699" s="256"/>
      <c r="U1699" s="256"/>
      <c r="V1699" s="256"/>
      <c r="W1699" s="256"/>
      <c r="X1699" s="256"/>
      <c r="Y1699" s="256"/>
      <c r="Z1699" s="256"/>
      <c r="AA1699" s="256"/>
      <c r="AB1699" s="256"/>
      <c r="AC1699" s="256"/>
      <c r="AD1699" s="256"/>
      <c r="AE1699" s="256"/>
      <c r="AF1699" s="25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256"/>
      <c r="C1945" s="256"/>
      <c r="D1945" s="256"/>
      <c r="E1945" s="256"/>
      <c r="F1945" s="256"/>
      <c r="G1945" s="256"/>
      <c r="H1945" s="256"/>
      <c r="I1945" s="256"/>
      <c r="J1945" s="256"/>
      <c r="K1945" s="256"/>
      <c r="L1945" s="256"/>
      <c r="M1945" s="256"/>
      <c r="N1945" s="256"/>
      <c r="O1945" s="256"/>
      <c r="P1945" s="256"/>
      <c r="Q1945" s="256"/>
      <c r="R1945" s="256"/>
      <c r="S1945" s="256"/>
      <c r="T1945" s="256"/>
      <c r="U1945" s="256"/>
      <c r="V1945" s="256"/>
      <c r="W1945" s="256"/>
      <c r="X1945" s="256"/>
      <c r="Y1945" s="256"/>
      <c r="Z1945" s="256"/>
      <c r="AA1945" s="256"/>
      <c r="AB1945" s="256"/>
      <c r="AC1945" s="256"/>
      <c r="AD1945" s="256"/>
      <c r="AE1945" s="256"/>
      <c r="AF1945" s="25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256"/>
      <c r="C2031" s="256"/>
      <c r="D2031" s="256"/>
      <c r="E2031" s="256"/>
      <c r="F2031" s="256"/>
      <c r="G2031" s="256"/>
      <c r="H2031" s="256"/>
      <c r="I2031" s="256"/>
      <c r="J2031" s="256"/>
      <c r="K2031" s="256"/>
      <c r="L2031" s="256"/>
      <c r="M2031" s="256"/>
      <c r="N2031" s="256"/>
      <c r="O2031" s="256"/>
      <c r="P2031" s="256"/>
      <c r="Q2031" s="256"/>
      <c r="R2031" s="256"/>
      <c r="S2031" s="256"/>
      <c r="T2031" s="256"/>
      <c r="U2031" s="256"/>
      <c r="V2031" s="256"/>
      <c r="W2031" s="256"/>
      <c r="X2031" s="256"/>
      <c r="Y2031" s="256"/>
      <c r="Z2031" s="256"/>
      <c r="AA2031" s="256"/>
      <c r="AB2031" s="256"/>
      <c r="AC2031" s="256"/>
      <c r="AD2031" s="256"/>
      <c r="AE2031" s="256"/>
      <c r="AF2031" s="25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256"/>
      <c r="C2153" s="256"/>
      <c r="D2153" s="256"/>
      <c r="E2153" s="256"/>
      <c r="F2153" s="256"/>
      <c r="G2153" s="256"/>
      <c r="H2153" s="256"/>
      <c r="I2153" s="256"/>
      <c r="J2153" s="256"/>
      <c r="K2153" s="256"/>
      <c r="L2153" s="256"/>
      <c r="M2153" s="256"/>
      <c r="N2153" s="256"/>
      <c r="O2153" s="256"/>
      <c r="P2153" s="256"/>
      <c r="Q2153" s="256"/>
      <c r="R2153" s="256"/>
      <c r="S2153" s="256"/>
      <c r="T2153" s="256"/>
      <c r="U2153" s="256"/>
      <c r="V2153" s="256"/>
      <c r="W2153" s="256"/>
      <c r="X2153" s="256"/>
      <c r="Y2153" s="256"/>
      <c r="Z2153" s="256"/>
      <c r="AA2153" s="256"/>
      <c r="AB2153" s="256"/>
      <c r="AC2153" s="256"/>
      <c r="AD2153" s="256"/>
      <c r="AE2153" s="256"/>
      <c r="AF2153" s="25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256"/>
      <c r="C2317" s="256"/>
      <c r="D2317" s="256"/>
      <c r="E2317" s="256"/>
      <c r="F2317" s="256"/>
      <c r="G2317" s="256"/>
      <c r="H2317" s="256"/>
      <c r="I2317" s="256"/>
      <c r="J2317" s="256"/>
      <c r="K2317" s="256"/>
      <c r="L2317" s="256"/>
      <c r="M2317" s="256"/>
      <c r="N2317" s="256"/>
      <c r="O2317" s="256"/>
      <c r="P2317" s="256"/>
      <c r="Q2317" s="256"/>
      <c r="R2317" s="256"/>
      <c r="S2317" s="256"/>
      <c r="T2317" s="256"/>
      <c r="U2317" s="256"/>
      <c r="V2317" s="256"/>
      <c r="W2317" s="256"/>
      <c r="X2317" s="256"/>
      <c r="Y2317" s="256"/>
      <c r="Z2317" s="256"/>
      <c r="AA2317" s="256"/>
      <c r="AB2317" s="256"/>
      <c r="AC2317" s="256"/>
      <c r="AD2317" s="256"/>
      <c r="AE2317" s="256"/>
      <c r="AF2317" s="25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256"/>
      <c r="C2419" s="256"/>
      <c r="D2419" s="256"/>
      <c r="E2419" s="256"/>
      <c r="F2419" s="256"/>
      <c r="G2419" s="256"/>
      <c r="H2419" s="256"/>
      <c r="I2419" s="256"/>
      <c r="J2419" s="256"/>
      <c r="K2419" s="256"/>
      <c r="L2419" s="256"/>
      <c r="M2419" s="256"/>
      <c r="N2419" s="256"/>
      <c r="O2419" s="256"/>
      <c r="P2419" s="256"/>
      <c r="Q2419" s="256"/>
      <c r="R2419" s="256"/>
      <c r="S2419" s="256"/>
      <c r="T2419" s="256"/>
      <c r="U2419" s="256"/>
      <c r="V2419" s="256"/>
      <c r="W2419" s="256"/>
      <c r="X2419" s="256"/>
      <c r="Y2419" s="256"/>
      <c r="Z2419" s="256"/>
      <c r="AA2419" s="256"/>
      <c r="AB2419" s="256"/>
      <c r="AC2419" s="256"/>
      <c r="AD2419" s="256"/>
      <c r="AE2419" s="256"/>
      <c r="AF2419" s="25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256"/>
      <c r="C2509" s="256"/>
      <c r="D2509" s="256"/>
      <c r="E2509" s="256"/>
      <c r="F2509" s="256"/>
      <c r="G2509" s="256"/>
      <c r="H2509" s="256"/>
      <c r="I2509" s="256"/>
      <c r="J2509" s="256"/>
      <c r="K2509" s="256"/>
      <c r="L2509" s="256"/>
      <c r="M2509" s="256"/>
      <c r="N2509" s="256"/>
      <c r="O2509" s="256"/>
      <c r="P2509" s="256"/>
      <c r="Q2509" s="256"/>
      <c r="R2509" s="256"/>
      <c r="S2509" s="256"/>
      <c r="T2509" s="256"/>
      <c r="U2509" s="256"/>
      <c r="V2509" s="256"/>
      <c r="W2509" s="256"/>
      <c r="X2509" s="256"/>
      <c r="Y2509" s="256"/>
      <c r="Z2509" s="256"/>
      <c r="AA2509" s="256"/>
      <c r="AB2509" s="256"/>
      <c r="AC2509" s="256"/>
      <c r="AD2509" s="256"/>
      <c r="AE2509" s="256"/>
      <c r="AF2509" s="25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256"/>
      <c r="C2598" s="256"/>
      <c r="D2598" s="256"/>
      <c r="E2598" s="256"/>
      <c r="F2598" s="256"/>
      <c r="G2598" s="256"/>
      <c r="H2598" s="256"/>
      <c r="I2598" s="256"/>
      <c r="J2598" s="256"/>
      <c r="K2598" s="256"/>
      <c r="L2598" s="256"/>
      <c r="M2598" s="256"/>
      <c r="N2598" s="256"/>
      <c r="O2598" s="256"/>
      <c r="P2598" s="256"/>
      <c r="Q2598" s="256"/>
      <c r="R2598" s="256"/>
      <c r="S2598" s="256"/>
      <c r="T2598" s="256"/>
      <c r="U2598" s="256"/>
      <c r="V2598" s="256"/>
      <c r="W2598" s="256"/>
      <c r="X2598" s="256"/>
      <c r="Y2598" s="256"/>
      <c r="Z2598" s="256"/>
      <c r="AA2598" s="256"/>
      <c r="AB2598" s="256"/>
      <c r="AC2598" s="256"/>
      <c r="AD2598" s="256"/>
      <c r="AE2598" s="256"/>
      <c r="AF2598" s="25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256"/>
      <c r="C2719" s="256"/>
      <c r="D2719" s="256"/>
      <c r="E2719" s="256"/>
      <c r="F2719" s="256"/>
      <c r="G2719" s="256"/>
      <c r="H2719" s="256"/>
      <c r="I2719" s="256"/>
      <c r="J2719" s="256"/>
      <c r="K2719" s="256"/>
      <c r="L2719" s="256"/>
      <c r="M2719" s="256"/>
      <c r="N2719" s="256"/>
      <c r="O2719" s="256"/>
      <c r="P2719" s="256"/>
      <c r="Q2719" s="256"/>
      <c r="R2719" s="256"/>
      <c r="S2719" s="256"/>
      <c r="T2719" s="256"/>
      <c r="U2719" s="256"/>
      <c r="V2719" s="256"/>
      <c r="W2719" s="256"/>
      <c r="X2719" s="256"/>
      <c r="Y2719" s="256"/>
      <c r="Z2719" s="256"/>
      <c r="AA2719" s="256"/>
      <c r="AB2719" s="256"/>
      <c r="AC2719" s="256"/>
      <c r="AD2719" s="256"/>
      <c r="AE2719" s="256"/>
      <c r="AF2719" s="25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256"/>
      <c r="C2837" s="256"/>
      <c r="D2837" s="256"/>
      <c r="E2837" s="256"/>
      <c r="F2837" s="256"/>
      <c r="G2837" s="256"/>
      <c r="H2837" s="256"/>
      <c r="I2837" s="256"/>
      <c r="J2837" s="256"/>
      <c r="K2837" s="256"/>
      <c r="L2837" s="256"/>
      <c r="M2837" s="256"/>
      <c r="N2837" s="256"/>
      <c r="O2837" s="256"/>
      <c r="P2837" s="256"/>
      <c r="Q2837" s="256"/>
      <c r="R2837" s="256"/>
      <c r="S2837" s="256"/>
      <c r="T2837" s="256"/>
      <c r="U2837" s="256"/>
      <c r="V2837" s="256"/>
      <c r="W2837" s="256"/>
      <c r="X2837" s="256"/>
      <c r="Y2837" s="256"/>
      <c r="Z2837" s="256"/>
      <c r="AA2837" s="256"/>
      <c r="AB2837" s="256"/>
      <c r="AC2837" s="256"/>
      <c r="AD2837" s="256"/>
      <c r="AE2837" s="256"/>
      <c r="AF2837" s="256"/>
    </row>
    <row r="2838" spans="2:32" ht="15" customHeight="1"/>
    <row r="2839" spans="2:32" ht="15" customHeight="1"/>
    <row r="2840" spans="2:32" ht="15" customHeight="1"/>
    <row r="2841" spans="2:32" ht="15" customHeight="1"/>
  </sheetData>
  <mergeCells count="21">
    <mergeCell ref="B1945:AF1945"/>
    <mergeCell ref="B112:AF112"/>
    <mergeCell ref="B308:AF308"/>
    <mergeCell ref="B511:AF511"/>
    <mergeCell ref="B2719:AF2719"/>
    <mergeCell ref="B1502:AF1502"/>
    <mergeCell ref="B1604:AF1604"/>
    <mergeCell ref="B1699:AF1699"/>
    <mergeCell ref="B500:AG500"/>
    <mergeCell ref="B712:AF712"/>
    <mergeCell ref="B887:AF887"/>
    <mergeCell ref="B1101:AF1101"/>
    <mergeCell ref="B1229:AF1229"/>
    <mergeCell ref="B1390:AF1390"/>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5</v>
      </c>
      <c r="B10" s="15" t="s">
        <v>6</v>
      </c>
      <c r="AG10" s="36" t="s">
        <v>318</v>
      </c>
    </row>
    <row r="11" spans="1:33" ht="15" customHeight="1">
      <c r="B11" s="13" t="s">
        <v>7</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9</v>
      </c>
    </row>
    <row r="16" spans="1:33" ht="15" customHeight="1"/>
    <row r="17" spans="1:33" ht="15" customHeight="1">
      <c r="B17" s="16" t="s">
        <v>10</v>
      </c>
    </row>
    <row r="18" spans="1:33" ht="15" customHeight="1">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c r="A20" s="6" t="s">
        <v>15</v>
      </c>
      <c r="B20" s="16" t="s">
        <v>277</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row r="22" spans="1:33" ht="15" customHeight="1">
      <c r="B22" s="16" t="s">
        <v>327</v>
      </c>
    </row>
    <row r="23" spans="1:33" ht="15" customHeight="1">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c r="A25" s="6" t="s">
        <v>18</v>
      </c>
      <c r="B25" s="16" t="s">
        <v>277</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row r="27" spans="1:33" ht="15" customHeight="1">
      <c r="B27" s="16" t="s">
        <v>19</v>
      </c>
    </row>
    <row r="28" spans="1:33" ht="15" customHeight="1"/>
    <row r="29" spans="1:33" ht="15" customHeight="1">
      <c r="B29" s="16" t="s">
        <v>20</v>
      </c>
    </row>
    <row r="30" spans="1:33" ht="15" customHeight="1">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c r="A32" s="6" t="s">
        <v>23</v>
      </c>
      <c r="B32" s="16" t="s">
        <v>278</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c r="B34" s="16" t="s">
        <v>24</v>
      </c>
    </row>
    <row r="35" spans="1:33">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304</v>
      </c>
    </row>
    <row r="36" spans="1:33">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c r="A37" s="6" t="s">
        <v>28</v>
      </c>
      <c r="B37" s="16" t="s">
        <v>279</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5" thickBot="1"/>
    <row r="39" spans="1:33">
      <c r="B39" s="24" t="s">
        <v>293</v>
      </c>
    </row>
    <row r="40" spans="1:33">
      <c r="B40" s="7" t="s">
        <v>307</v>
      </c>
    </row>
    <row r="41" spans="1:33">
      <c r="B41" s="7" t="s">
        <v>280</v>
      </c>
    </row>
    <row r="42" spans="1:33">
      <c r="B42" s="7" t="s">
        <v>31</v>
      </c>
    </row>
    <row r="43" spans="1:33">
      <c r="B43" s="7" t="s">
        <v>30</v>
      </c>
    </row>
    <row r="44" spans="1:33">
      <c r="B44" s="7" t="s">
        <v>328</v>
      </c>
    </row>
    <row r="45" spans="1:33">
      <c r="B45" s="7" t="s">
        <v>326</v>
      </c>
    </row>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3" ht="15" customHeight="1"/>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c r="AE112" s="258"/>
      <c r="AF112" s="258"/>
      <c r="AG112" s="258"/>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workbookViewId="0"/>
  </sheetViews>
  <sheetFormatPr defaultRowHeight="15" customHeight="1"/>
  <cols>
    <col min="1" max="1" width="26.26953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5</v>
      </c>
      <c r="B10" s="15" t="s">
        <v>6</v>
      </c>
      <c r="AH10" s="28" t="s">
        <v>300</v>
      </c>
    </row>
    <row r="11" spans="1:34" ht="15" customHeight="1">
      <c r="B11" s="13" t="s">
        <v>7</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9</v>
      </c>
    </row>
    <row r="17" spans="1:34" ht="15" customHeight="1">
      <c r="B17" s="16" t="s">
        <v>10</v>
      </c>
    </row>
    <row r="18" spans="1:34" ht="15" customHeight="1">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c r="A20" s="6" t="s">
        <v>15</v>
      </c>
      <c r="B20" s="16" t="s">
        <v>277</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c r="B22" s="16" t="s">
        <v>306</v>
      </c>
    </row>
    <row r="23" spans="1:34" ht="15" customHeight="1">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c r="A25" s="6" t="s">
        <v>18</v>
      </c>
      <c r="B25" s="16" t="s">
        <v>277</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c r="B27" s="16" t="s">
        <v>19</v>
      </c>
    </row>
    <row r="29" spans="1:34" ht="15" customHeight="1">
      <c r="B29" s="16" t="s">
        <v>20</v>
      </c>
    </row>
    <row r="30" spans="1:34" ht="15" customHeight="1">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ht="14.75">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ht="14.75">
      <c r="A32" s="6" t="s">
        <v>23</v>
      </c>
      <c r="B32" s="16" t="s">
        <v>278</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ht="14.75">
      <c r="B34" s="16" t="s">
        <v>24</v>
      </c>
    </row>
    <row r="35" spans="1:34" ht="14.75">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ht="14.75">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ht="14.75">
      <c r="A37" s="6" t="s">
        <v>28</v>
      </c>
      <c r="B37" s="16" t="s">
        <v>279</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ht="15.5" thickBot="1"/>
    <row r="39" spans="1:34" ht="14.75">
      <c r="B39" s="24" t="s">
        <v>293</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ht="14.75">
      <c r="B40" s="7" t="s">
        <v>307</v>
      </c>
    </row>
    <row r="41" spans="1:34" ht="14.75">
      <c r="B41" s="7" t="s">
        <v>280</v>
      </c>
    </row>
    <row r="42" spans="1:34" ht="14.75">
      <c r="B42" s="7" t="s">
        <v>31</v>
      </c>
    </row>
    <row r="43" spans="1:34" ht="14.75">
      <c r="B43" s="7" t="s">
        <v>30</v>
      </c>
    </row>
    <row r="44" spans="1:34" ht="14.75">
      <c r="B44" s="7" t="s">
        <v>308</v>
      </c>
    </row>
    <row r="45" spans="1:34" ht="14.75">
      <c r="B45" s="7" t="s">
        <v>309</v>
      </c>
    </row>
    <row r="46" spans="1:34" ht="14.75">
      <c r="B46" s="7" t="s">
        <v>310</v>
      </c>
    </row>
    <row r="112" spans="2:34" ht="15" customHeight="1">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c r="AE112" s="258"/>
      <c r="AF112" s="258"/>
      <c r="AG112" s="258"/>
      <c r="AH112" s="258"/>
    </row>
    <row r="308" spans="2:34"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c r="AH308" s="258"/>
    </row>
    <row r="500" spans="2:34" ht="15" customHeight="1">
      <c r="B500" s="259"/>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c r="AA500" s="258"/>
      <c r="AB500" s="258"/>
      <c r="AC500" s="258"/>
      <c r="AD500" s="258"/>
      <c r="AE500" s="258"/>
      <c r="AF500" s="258"/>
      <c r="AG500" s="258"/>
    </row>
    <row r="511" spans="2:34"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c r="AH511" s="258"/>
    </row>
    <row r="712" spans="2:34"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c r="AH712" s="258"/>
    </row>
    <row r="887" spans="2:34"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c r="AH887" s="258"/>
    </row>
    <row r="1100" spans="2:34"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c r="AH1100" s="258"/>
    </row>
    <row r="1227" spans="2:34"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c r="AH1227" s="258"/>
    </row>
    <row r="1390" spans="2:34"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c r="AH1390" s="258"/>
    </row>
    <row r="1502" spans="2:34"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c r="AH1502" s="258"/>
    </row>
    <row r="1604" spans="2:34"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c r="AH1604" s="258"/>
    </row>
    <row r="1698" spans="2:34"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c r="AH1698" s="258"/>
    </row>
    <row r="1945" spans="2:34"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c r="AH1945" s="258"/>
    </row>
    <row r="2031" spans="2:34"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c r="AH2031" s="258"/>
    </row>
    <row r="2153" spans="2:34"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c r="AH2153" s="258"/>
    </row>
    <row r="2317" spans="2:34"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c r="AH2317" s="258"/>
    </row>
    <row r="2419" spans="2:34"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c r="AH2419" s="258"/>
    </row>
    <row r="2509" spans="2:34"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c r="AH2509" s="258"/>
    </row>
    <row r="2598" spans="2:34"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c r="AH2598" s="258"/>
    </row>
    <row r="2719" spans="2:34"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c r="AH2719" s="258"/>
    </row>
    <row r="2837" spans="2:34"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c r="AH2837" s="258"/>
    </row>
  </sheetData>
  <mergeCells count="21">
    <mergeCell ref="B112:AH112"/>
    <mergeCell ref="B308:AH308"/>
    <mergeCell ref="B500:AG500"/>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workbookViewId="0"/>
  </sheetViews>
  <sheetFormatPr defaultColWidth="9" defaultRowHeight="14.75"/>
  <cols>
    <col min="1" max="1" width="26.26953125" customWidth="1"/>
  </cols>
  <sheetData>
    <row r="1" spans="1:47" ht="21">
      <c r="A1" s="34" t="s">
        <v>329</v>
      </c>
    </row>
    <row r="2" spans="1:47" ht="21">
      <c r="A2" s="34" t="s">
        <v>37</v>
      </c>
    </row>
    <row r="3" spans="1:47" ht="21">
      <c r="A3" s="34" t="s">
        <v>330</v>
      </c>
    </row>
    <row r="4" spans="1:47" ht="21">
      <c r="A4" s="34" t="s">
        <v>38</v>
      </c>
    </row>
    <row r="7" spans="1:47" ht="18.5">
      <c r="A7" s="35" t="s">
        <v>39</v>
      </c>
    </row>
    <row r="8" spans="1:47">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331</v>
      </c>
      <c r="AM8" t="s">
        <v>332</v>
      </c>
      <c r="AN8" t="s">
        <v>333</v>
      </c>
      <c r="AO8" t="s">
        <v>334</v>
      </c>
      <c r="AP8" t="s">
        <v>335</v>
      </c>
      <c r="AQ8" t="s">
        <v>336</v>
      </c>
      <c r="AR8" t="s">
        <v>337</v>
      </c>
      <c r="AS8" t="s">
        <v>338</v>
      </c>
      <c r="AT8" t="s">
        <v>339</v>
      </c>
      <c r="AU8" t="s">
        <v>340</v>
      </c>
    </row>
    <row r="9" spans="1:47">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5">
      <c r="A18" s="35" t="s">
        <v>85</v>
      </c>
    </row>
    <row r="19" spans="1:47">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331</v>
      </c>
      <c r="AM19" t="s">
        <v>332</v>
      </c>
      <c r="AN19" t="s">
        <v>333</v>
      </c>
      <c r="AO19" t="s">
        <v>334</v>
      </c>
      <c r="AP19" t="s">
        <v>335</v>
      </c>
      <c r="AQ19" t="s">
        <v>336</v>
      </c>
      <c r="AR19" t="s">
        <v>337</v>
      </c>
      <c r="AS19" t="s">
        <v>338</v>
      </c>
      <c r="AT19" t="s">
        <v>339</v>
      </c>
      <c r="AU19" t="s">
        <v>340</v>
      </c>
    </row>
    <row r="20" spans="1:47">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5">
      <c r="A29" s="35" t="s">
        <v>86</v>
      </c>
    </row>
    <row r="30" spans="1:47">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331</v>
      </c>
      <c r="AM30" t="s">
        <v>332</v>
      </c>
      <c r="AN30" t="s">
        <v>333</v>
      </c>
      <c r="AO30" t="s">
        <v>334</v>
      </c>
      <c r="AP30" t="s">
        <v>335</v>
      </c>
      <c r="AQ30" t="s">
        <v>336</v>
      </c>
      <c r="AR30" t="s">
        <v>337</v>
      </c>
      <c r="AS30" t="s">
        <v>338</v>
      </c>
      <c r="AT30" t="s">
        <v>339</v>
      </c>
      <c r="AU30" t="s">
        <v>340</v>
      </c>
    </row>
    <row r="31" spans="1:47">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5">
      <c r="A40" s="35" t="s">
        <v>87</v>
      </c>
    </row>
    <row r="41" spans="1:47">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331</v>
      </c>
      <c r="AM41" t="s">
        <v>332</v>
      </c>
      <c r="AN41" t="s">
        <v>333</v>
      </c>
      <c r="AO41" t="s">
        <v>334</v>
      </c>
      <c r="AP41" t="s">
        <v>335</v>
      </c>
      <c r="AQ41" t="s">
        <v>336</v>
      </c>
      <c r="AR41" t="s">
        <v>337</v>
      </c>
      <c r="AS41" t="s">
        <v>338</v>
      </c>
      <c r="AT41" t="s">
        <v>339</v>
      </c>
      <c r="AU41" t="s">
        <v>340</v>
      </c>
    </row>
    <row r="42" spans="1:47">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5">
      <c r="A51" s="35" t="s">
        <v>88</v>
      </c>
    </row>
    <row r="52" spans="1:47">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331</v>
      </c>
      <c r="AM52" t="s">
        <v>332</v>
      </c>
      <c r="AN52" t="s">
        <v>333</v>
      </c>
      <c r="AO52" t="s">
        <v>334</v>
      </c>
      <c r="AP52" t="s">
        <v>335</v>
      </c>
      <c r="AQ52" t="s">
        <v>336</v>
      </c>
      <c r="AR52" t="s">
        <v>337</v>
      </c>
      <c r="AS52" t="s">
        <v>338</v>
      </c>
      <c r="AT52" t="s">
        <v>339</v>
      </c>
      <c r="AU52" t="s">
        <v>340</v>
      </c>
    </row>
    <row r="53" spans="1:47">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5">
      <c r="A62" s="35" t="s">
        <v>89</v>
      </c>
    </row>
    <row r="63" spans="1:47">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331</v>
      </c>
      <c r="AM63" t="s">
        <v>332</v>
      </c>
      <c r="AN63" t="s">
        <v>333</v>
      </c>
      <c r="AO63" t="s">
        <v>334</v>
      </c>
      <c r="AP63" t="s">
        <v>335</v>
      </c>
      <c r="AQ63" t="s">
        <v>336</v>
      </c>
      <c r="AR63" t="s">
        <v>337</v>
      </c>
      <c r="AS63" t="s">
        <v>338</v>
      </c>
      <c r="AT63" t="s">
        <v>339</v>
      </c>
      <c r="AU63" t="s">
        <v>340</v>
      </c>
    </row>
    <row r="64" spans="1:47">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5">
      <c r="A73" s="35" t="s">
        <v>90</v>
      </c>
    </row>
    <row r="74" spans="1:47">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331</v>
      </c>
      <c r="AM74" t="s">
        <v>332</v>
      </c>
      <c r="AN74" t="s">
        <v>333</v>
      </c>
      <c r="AO74" t="s">
        <v>334</v>
      </c>
      <c r="AP74" t="s">
        <v>335</v>
      </c>
      <c r="AQ74" t="s">
        <v>336</v>
      </c>
      <c r="AR74" t="s">
        <v>337</v>
      </c>
      <c r="AS74" t="s">
        <v>338</v>
      </c>
      <c r="AT74" t="s">
        <v>339</v>
      </c>
      <c r="AU74" t="s">
        <v>340</v>
      </c>
    </row>
    <row r="75" spans="1:47">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5">
      <c r="A84" s="35" t="s">
        <v>91</v>
      </c>
    </row>
    <row r="85" spans="1:47">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331</v>
      </c>
      <c r="AM85" t="s">
        <v>332</v>
      </c>
      <c r="AN85" t="s">
        <v>333</v>
      </c>
      <c r="AO85" t="s">
        <v>334</v>
      </c>
      <c r="AP85" t="s">
        <v>335</v>
      </c>
      <c r="AQ85" t="s">
        <v>336</v>
      </c>
      <c r="AR85" t="s">
        <v>337</v>
      </c>
      <c r="AS85" t="s">
        <v>338</v>
      </c>
      <c r="AT85" t="s">
        <v>339</v>
      </c>
      <c r="AU85" t="s">
        <v>340</v>
      </c>
    </row>
    <row r="86" spans="1:47">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5">
      <c r="A95" s="35" t="s">
        <v>92</v>
      </c>
    </row>
    <row r="96" spans="1:47">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331</v>
      </c>
      <c r="AM96" t="s">
        <v>332</v>
      </c>
      <c r="AN96" t="s">
        <v>333</v>
      </c>
      <c r="AO96" t="s">
        <v>334</v>
      </c>
      <c r="AP96" t="s">
        <v>335</v>
      </c>
      <c r="AQ96" t="s">
        <v>336</v>
      </c>
      <c r="AR96" t="s">
        <v>337</v>
      </c>
      <c r="AS96" t="s">
        <v>338</v>
      </c>
      <c r="AT96" t="s">
        <v>339</v>
      </c>
      <c r="AU96" t="s">
        <v>340</v>
      </c>
    </row>
    <row r="97" spans="1:47">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5">
      <c r="A106" s="35" t="s">
        <v>93</v>
      </c>
    </row>
    <row r="107" spans="1:47">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331</v>
      </c>
      <c r="AM107" t="s">
        <v>332</v>
      </c>
      <c r="AN107" t="s">
        <v>333</v>
      </c>
      <c r="AO107" t="s">
        <v>334</v>
      </c>
      <c r="AP107" t="s">
        <v>335</v>
      </c>
      <c r="AQ107" t="s">
        <v>336</v>
      </c>
      <c r="AR107" t="s">
        <v>337</v>
      </c>
      <c r="AS107" t="s">
        <v>338</v>
      </c>
      <c r="AT107" t="s">
        <v>339</v>
      </c>
      <c r="AU107" t="s">
        <v>340</v>
      </c>
    </row>
    <row r="108" spans="1:47">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5">
      <c r="A117" s="35" t="s">
        <v>94</v>
      </c>
    </row>
    <row r="118" spans="1:47">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331</v>
      </c>
      <c r="AM118" t="s">
        <v>332</v>
      </c>
      <c r="AN118" t="s">
        <v>333</v>
      </c>
      <c r="AO118" t="s">
        <v>334</v>
      </c>
      <c r="AP118" t="s">
        <v>335</v>
      </c>
      <c r="AQ118" t="s">
        <v>336</v>
      </c>
      <c r="AR118" t="s">
        <v>337</v>
      </c>
      <c r="AS118" t="s">
        <v>338</v>
      </c>
      <c r="AT118" t="s">
        <v>339</v>
      </c>
      <c r="AU118" t="s">
        <v>340</v>
      </c>
    </row>
    <row r="119" spans="1:47">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5">
      <c r="A128" s="35" t="s">
        <v>95</v>
      </c>
    </row>
    <row r="129" spans="1:47">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331</v>
      </c>
      <c r="AM129" t="s">
        <v>332</v>
      </c>
      <c r="AN129" t="s">
        <v>333</v>
      </c>
      <c r="AO129" t="s">
        <v>334</v>
      </c>
      <c r="AP129" t="s">
        <v>335</v>
      </c>
      <c r="AQ129" t="s">
        <v>336</v>
      </c>
      <c r="AR129" t="s">
        <v>337</v>
      </c>
      <c r="AS129" t="s">
        <v>338</v>
      </c>
      <c r="AT129" t="s">
        <v>339</v>
      </c>
      <c r="AU129" t="s">
        <v>340</v>
      </c>
    </row>
    <row r="130" spans="1:47">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5">
      <c r="A139" s="35" t="s">
        <v>96</v>
      </c>
    </row>
    <row r="140" spans="1:47">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331</v>
      </c>
      <c r="AM140" t="s">
        <v>332</v>
      </c>
      <c r="AN140" t="s">
        <v>333</v>
      </c>
      <c r="AO140" t="s">
        <v>334</v>
      </c>
      <c r="AP140" t="s">
        <v>335</v>
      </c>
      <c r="AQ140" t="s">
        <v>336</v>
      </c>
      <c r="AR140" t="s">
        <v>337</v>
      </c>
      <c r="AS140" t="s">
        <v>338</v>
      </c>
      <c r="AT140" t="s">
        <v>339</v>
      </c>
      <c r="AU140" t="s">
        <v>340</v>
      </c>
    </row>
    <row r="141" spans="1:47">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5">
      <c r="A150" s="35" t="s">
        <v>97</v>
      </c>
    </row>
    <row r="151" spans="1:47">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331</v>
      </c>
      <c r="AM151" t="s">
        <v>332</v>
      </c>
      <c r="AN151" t="s">
        <v>333</v>
      </c>
      <c r="AO151" t="s">
        <v>334</v>
      </c>
      <c r="AP151" t="s">
        <v>335</v>
      </c>
      <c r="AQ151" t="s">
        <v>336</v>
      </c>
      <c r="AR151" t="s">
        <v>337</v>
      </c>
      <c r="AS151" t="s">
        <v>338</v>
      </c>
      <c r="AT151" t="s">
        <v>339</v>
      </c>
      <c r="AU151" t="s">
        <v>340</v>
      </c>
    </row>
    <row r="152" spans="1:47">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workbookViewId="0"/>
  </sheetViews>
  <sheetFormatPr defaultColWidth="9.1328125" defaultRowHeight="14.75"/>
  <cols>
    <col min="1" max="1" width="28.7265625" customWidth="1"/>
    <col min="2" max="13" width="15.7265625" customWidth="1"/>
    <col min="14" max="14" width="27.40625" customWidth="1"/>
  </cols>
  <sheetData>
    <row r="1" spans="1:14">
      <c r="A1" t="s">
        <v>348</v>
      </c>
    </row>
    <row r="2" spans="1:14">
      <c r="A2" t="s">
        <v>349</v>
      </c>
    </row>
    <row r="3" spans="1:14">
      <c r="A3" t="s">
        <v>350</v>
      </c>
    </row>
    <row r="4" spans="1:14">
      <c r="A4" t="s">
        <v>351</v>
      </c>
    </row>
    <row r="5" spans="1:14">
      <c r="A5" t="s">
        <v>352</v>
      </c>
    </row>
    <row r="9" spans="1:14">
      <c r="A9" t="s">
        <v>353</v>
      </c>
      <c r="B9" t="s">
        <v>39</v>
      </c>
    </row>
    <row r="10" spans="1:14">
      <c r="A10" t="s">
        <v>354</v>
      </c>
      <c r="B10" t="s">
        <v>355</v>
      </c>
    </row>
    <row r="11" spans="1:14">
      <c r="A11" t="s">
        <v>356</v>
      </c>
      <c r="B11" s="37">
        <v>42005</v>
      </c>
      <c r="C11" s="37">
        <v>42036</v>
      </c>
      <c r="D11" s="37">
        <v>42064</v>
      </c>
      <c r="E11" s="37">
        <v>42095</v>
      </c>
      <c r="F11" s="37">
        <v>42125</v>
      </c>
      <c r="G11" s="37">
        <v>42156</v>
      </c>
      <c r="H11" s="37">
        <v>42186</v>
      </c>
      <c r="I11" s="37">
        <v>42217</v>
      </c>
      <c r="J11" s="37">
        <v>42248</v>
      </c>
      <c r="K11" s="37">
        <v>42278</v>
      </c>
      <c r="L11" s="37">
        <v>42309</v>
      </c>
      <c r="M11" s="37">
        <v>42339</v>
      </c>
      <c r="N11" s="42" t="s">
        <v>389</v>
      </c>
    </row>
    <row r="12" spans="1:14">
      <c r="B12" t="s">
        <v>357</v>
      </c>
    </row>
    <row r="13" spans="1:14">
      <c r="A13" t="s">
        <v>358</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c r="A14" t="s">
        <v>359</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c r="A15" s="41" t="s">
        <v>360</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c r="A16" t="s">
        <v>361</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c r="A17" s="41" t="s">
        <v>362</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c r="A18" s="41" t="s">
        <v>363</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c r="A19" t="s">
        <v>364</v>
      </c>
      <c r="B19" s="39" t="s">
        <v>365</v>
      </c>
      <c r="C19" s="39" t="s">
        <v>365</v>
      </c>
      <c r="D19" s="39" t="s">
        <v>365</v>
      </c>
      <c r="E19" s="39" t="s">
        <v>365</v>
      </c>
      <c r="F19" s="39" t="s">
        <v>365</v>
      </c>
      <c r="G19" s="39" t="s">
        <v>365</v>
      </c>
      <c r="H19" s="39" t="s">
        <v>365</v>
      </c>
      <c r="I19" s="39" t="s">
        <v>365</v>
      </c>
      <c r="J19" s="39" t="s">
        <v>365</v>
      </c>
      <c r="K19" s="39" t="s">
        <v>365</v>
      </c>
      <c r="L19" s="39" t="s">
        <v>365</v>
      </c>
      <c r="M19" s="39" t="s">
        <v>365</v>
      </c>
      <c r="N19" s="39" t="s">
        <v>365</v>
      </c>
    </row>
    <row r="20" spans="1:14">
      <c r="A20" t="s">
        <v>366</v>
      </c>
      <c r="B20">
        <v>-124</v>
      </c>
      <c r="C20">
        <v>-164</v>
      </c>
      <c r="D20">
        <v>-13</v>
      </c>
      <c r="E20" s="38">
        <v>1538</v>
      </c>
      <c r="F20" s="38">
        <v>1615</v>
      </c>
      <c r="G20" s="38">
        <v>1951</v>
      </c>
      <c r="H20">
        <v>870</v>
      </c>
      <c r="I20">
        <v>22</v>
      </c>
      <c r="J20" s="38">
        <v>1791</v>
      </c>
      <c r="K20" s="38">
        <v>1524</v>
      </c>
      <c r="L20" s="38">
        <v>1979</v>
      </c>
      <c r="M20" s="38">
        <v>1831</v>
      </c>
      <c r="N20" s="38">
        <f t="shared" si="0"/>
        <v>12820</v>
      </c>
    </row>
    <row r="21" spans="1:14">
      <c r="A21" t="s">
        <v>367</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c r="A22" t="s">
        <v>368</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c r="A23" t="s">
        <v>369</v>
      </c>
      <c r="B23" s="39" t="s">
        <v>365</v>
      </c>
      <c r="C23" s="39" t="s">
        <v>365</v>
      </c>
      <c r="D23" s="39" t="s">
        <v>365</v>
      </c>
      <c r="E23" s="39" t="s">
        <v>365</v>
      </c>
      <c r="F23" s="39" t="s">
        <v>365</v>
      </c>
      <c r="G23" s="39" t="s">
        <v>365</v>
      </c>
      <c r="H23" s="39" t="s">
        <v>365</v>
      </c>
      <c r="I23" s="39" t="s">
        <v>365</v>
      </c>
      <c r="J23" s="39" t="s">
        <v>365</v>
      </c>
      <c r="K23" s="39" t="s">
        <v>365</v>
      </c>
      <c r="L23" s="39" t="s">
        <v>365</v>
      </c>
      <c r="M23" s="39" t="s">
        <v>365</v>
      </c>
      <c r="N23" s="39" t="s">
        <v>365</v>
      </c>
    </row>
    <row r="25" spans="1:14">
      <c r="A25" t="s">
        <v>370</v>
      </c>
    </row>
    <row r="26" spans="1:14">
      <c r="A26" t="s">
        <v>365</v>
      </c>
      <c r="B26" t="s">
        <v>371</v>
      </c>
    </row>
    <row r="27" spans="1:14">
      <c r="A27" t="s">
        <v>372</v>
      </c>
      <c r="B27" t="s">
        <v>373</v>
      </c>
    </row>
    <row r="32" spans="1:14">
      <c r="A32" t="s">
        <v>374</v>
      </c>
    </row>
    <row r="33" spans="1:2">
      <c r="A33">
        <v>1</v>
      </c>
      <c r="B33" t="s">
        <v>375</v>
      </c>
    </row>
    <row r="34" spans="1:2">
      <c r="A34">
        <v>2</v>
      </c>
      <c r="B34" t="s">
        <v>376</v>
      </c>
    </row>
    <row r="35" spans="1:2">
      <c r="A35">
        <v>3</v>
      </c>
      <c r="B35" t="s">
        <v>377</v>
      </c>
    </row>
    <row r="36" spans="1:2">
      <c r="A36">
        <v>4</v>
      </c>
      <c r="B36" t="s">
        <v>378</v>
      </c>
    </row>
    <row r="37" spans="1:2">
      <c r="A37">
        <v>5</v>
      </c>
      <c r="B37" t="s">
        <v>379</v>
      </c>
    </row>
    <row r="38" spans="1:2">
      <c r="A38">
        <v>6</v>
      </c>
      <c r="B38" t="s">
        <v>380</v>
      </c>
    </row>
    <row r="39" spans="1:2">
      <c r="A39">
        <v>7</v>
      </c>
      <c r="B39" t="s">
        <v>381</v>
      </c>
    </row>
    <row r="40" spans="1:2">
      <c r="A40">
        <v>8</v>
      </c>
      <c r="B40" t="s">
        <v>382</v>
      </c>
    </row>
    <row r="41" spans="1:2">
      <c r="A41">
        <v>9</v>
      </c>
      <c r="B41" t="s">
        <v>383</v>
      </c>
    </row>
    <row r="42" spans="1:2">
      <c r="A42">
        <v>10</v>
      </c>
      <c r="B42" t="s">
        <v>384</v>
      </c>
    </row>
    <row r="43" spans="1:2">
      <c r="A43">
        <v>11</v>
      </c>
      <c r="B43" t="s">
        <v>385</v>
      </c>
    </row>
    <row r="44" spans="1:2">
      <c r="A44">
        <v>12</v>
      </c>
      <c r="B44" t="s">
        <v>386</v>
      </c>
    </row>
    <row r="48" spans="1:2">
      <c r="A48" t="s">
        <v>387</v>
      </c>
    </row>
    <row r="49" spans="1:2">
      <c r="A49" t="s">
        <v>388</v>
      </c>
    </row>
    <row r="52" spans="1:2">
      <c r="A52" s="40" t="s">
        <v>390</v>
      </c>
      <c r="B52" s="41"/>
    </row>
    <row r="53" spans="1:2">
      <c r="A53" t="s">
        <v>346</v>
      </c>
      <c r="B53">
        <f>N15/SUM(N15,N17:N18)</f>
        <v>0.78286526317577265</v>
      </c>
    </row>
    <row r="54" spans="1:2">
      <c r="A54" t="s">
        <v>347</v>
      </c>
      <c r="B54">
        <v>0</v>
      </c>
    </row>
    <row r="55" spans="1:2">
      <c r="A55" t="s">
        <v>107</v>
      </c>
      <c r="B55">
        <f>SUM(N17:N18)/SUM(N15,N17:N18)</f>
        <v>0.21713473682422735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4.75"/>
  <cols>
    <col min="1" max="1" width="26" style="2" customWidth="1"/>
  </cols>
  <sheetData>
    <row r="1" spans="1:32">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c r="A3" s="2" t="s">
        <v>346</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c r="A4" s="2" t="s">
        <v>347</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Table 1</vt:lpstr>
      <vt:lpstr>Intl Imports</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IRA-BIL_IRA-BIL - Mid_annual_st</vt:lpstr>
      <vt:lpstr>REEDS crosswalk</vt:lpstr>
      <vt:lpstr>REEDS summary</vt:lpstr>
      <vt:lpstr>State Generation Costs Calcs</vt:lpstr>
      <vt:lpstr>EIA SEDS data</vt:lpstr>
      <vt:lpstr>ReEDs Generation Data</vt:lpstr>
      <vt:lpstr>Cross border connections</vt:lpstr>
      <vt:lpstr>AEO Table 3</vt:lpstr>
      <vt:lpstr>Calculations</vt:lpstr>
      <vt:lpstr>EIA_State Elec Profiles</vt:lpstr>
      <vt:lpstr>Cambium22_MidCase_annual_state</vt:lpstr>
      <vt:lpstr>calcs</vt:lpstr>
      <vt:lpstr>Imports_new</vt:lpstr>
      <vt:lpstr>exports</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2024-03-28T21:17:50Z</dcterms:modified>
</cp:coreProperties>
</file>